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workbookProtection workbookPassword="F723" lockStructure="1"/>
  <bookViews>
    <workbookView xWindow="-12" yWindow="-12" windowWidth="19236" windowHeight="10416" tabRatio="924"/>
  </bookViews>
  <sheets>
    <sheet name="Enrollment" sheetId="72" r:id="rId1"/>
    <sheet name="Revenue Projection" sheetId="58" r:id="rId2"/>
    <sheet name="Pre-Determined" sheetId="126" state="hidden" r:id="rId3"/>
    <sheet name="Salary Menu MIS 3382" sheetId="85" r:id="rId4"/>
    <sheet name="Personnel List-Optional" sheetId="127" r:id="rId5"/>
    <sheet name="Salary Menu - Carryover" sheetId="168" r:id="rId6"/>
    <sheet name="Salary Menu - Title I" sheetId="164" r:id="rId7"/>
    <sheet name="Position Summary" sheetId="130" r:id="rId8"/>
    <sheet name="ESE Compliance" sheetId="170" r:id="rId9"/>
    <sheet name="Health Services Position Choice" sheetId="169" r:id="rId10"/>
    <sheet name="Discretionary Pg 1" sheetId="1" r:id="rId11"/>
    <sheet name="Discretionary Pg 2" sheetId="40" r:id="rId12"/>
    <sheet name="AICE Project 9004" sheetId="141" state="hidden" r:id="rId13"/>
    <sheet name="AP Project 2154" sheetId="34" state="hidden" r:id="rId14"/>
    <sheet name="CAPE Project 9007" sheetId="142" state="hidden" r:id="rId15"/>
    <sheet name="IB Project 7055" sheetId="132" state="hidden" r:id="rId16"/>
    <sheet name="Day Care Proj" sheetId="62" state="hidden" r:id="rId17"/>
    <sheet name="DJJ Supplemental" sheetId="138" state="hidden" r:id="rId18"/>
    <sheet name="ESE Gifted" sheetId="33" r:id="rId19"/>
    <sheet name="ROTC" sheetId="82" state="hidden" r:id="rId20"/>
    <sheet name="SAI Project 3161" sheetId="29" state="hidden" r:id="rId21"/>
    <sheet name="Title I" sheetId="56" r:id="rId22"/>
    <sheet name="Title I +Salaries Pg1" sheetId="112" state="hidden" r:id="rId23"/>
    <sheet name="Title I +Salaries Pg2" sheetId="113" state="hidden" r:id="rId24"/>
    <sheet name="Title I ARRA 0491" sheetId="159" state="hidden" r:id="rId25"/>
    <sheet name="Workforce Develop" sheetId="116" state="hidden" r:id="rId26"/>
    <sheet name="Title I - ARRA +Salaries Pg1" sheetId="162" state="hidden" r:id="rId27"/>
    <sheet name="Title I - ARRA +Salaries Pg2" sheetId="163" state="hidden" r:id="rId28"/>
    <sheet name="Matrix-Discretionary" sheetId="86" state="hidden" r:id="rId29"/>
    <sheet name="Matrix-AICE 9004" sheetId="140" state="hidden" r:id="rId30"/>
    <sheet name="Matrix-AP - 2154" sheetId="87" state="hidden" r:id="rId31"/>
    <sheet name="Matrix-CAPE - 9007" sheetId="143" state="hidden" r:id="rId32"/>
    <sheet name="Matrix-IB - 7055" sheetId="131" state="hidden" r:id="rId33"/>
    <sheet name="Matrix-CSR - 4125" sheetId="88" state="hidden" r:id="rId34"/>
    <sheet name="Matrix-CSR-SRI - 6120" sheetId="89" state="hidden" r:id="rId35"/>
    <sheet name="Matrix-CSR-7thPd-2120" sheetId="139" state="hidden" r:id="rId36"/>
    <sheet name="Matrix-CSE-5126" sheetId="90" state="hidden" r:id="rId37"/>
    <sheet name="Matrix-Day Care Various" sheetId="91" state="hidden" r:id="rId38"/>
    <sheet name="Matrix-DJJ Suppl" sheetId="137" state="hidden" r:id="rId39"/>
    <sheet name="Matrix-ESE Guar Gftd - 3001" sheetId="92" state="hidden" r:id="rId40"/>
    <sheet name="Matrix-Lottery - 3101" sheetId="94" state="hidden" r:id="rId41"/>
    <sheet name="Matrix-Read Instr - 6123" sheetId="93" state="hidden" r:id="rId42"/>
    <sheet name="Matrix-ROTC - 2045" sheetId="95" state="hidden" r:id="rId43"/>
    <sheet name="Matrix-SAI - 3161" sheetId="96" state="hidden" r:id="rId44"/>
    <sheet name="Matrix-SchL Asst Pri - 3010" sheetId="134" state="hidden" r:id="rId45"/>
    <sheet name="Matrix-SAI - ESOL 4110" sheetId="136" state="hidden" r:id="rId46"/>
    <sheet name="Matrix-CSR-Instr Coaches" sheetId="146" state="hidden" r:id="rId47"/>
    <sheet name="Matrix-SAI HS Read 0120" sheetId="145" state="hidden" r:id="rId48"/>
    <sheet name="Matrix-SAI - ISS 4162" sheetId="135" state="hidden" r:id="rId49"/>
    <sheet name="Matrix-SAI RTI 0110" sheetId="147" state="hidden" r:id="rId50"/>
    <sheet name="Matrix-VPK Year Long 0132" sheetId="161" state="hidden" r:id="rId51"/>
    <sheet name="Matrix-Discretionary Workforce" sheetId="115" state="hidden" r:id="rId52"/>
    <sheet name="Matrix-IDEA - 4475" sheetId="97" state="hidden" r:id="rId53"/>
    <sheet name="Matrix-Title I - 4401" sheetId="98" state="hidden" r:id="rId54"/>
    <sheet name="Matrix-Title II - 4405" sheetId="99" state="hidden" r:id="rId55"/>
    <sheet name="Matrix-Perkins - 4422" sheetId="123" state="hidden" r:id="rId56"/>
    <sheet name="Matrix-Title I N&amp;D - 4409" sheetId="124" state="hidden" r:id="rId57"/>
    <sheet name="Matrix-IDEA-ARRA - 0495" sheetId="153" state="hidden" r:id="rId58"/>
    <sheet name="Matrix-Title I-ARRA - 0491" sheetId="154" state="hidden" r:id="rId59"/>
    <sheet name="Finance - Budget Salary Summary" sheetId="80" state="hidden" r:id="rId60"/>
    <sheet name="Finance - Budget Detail Summary" sheetId="57" state="hidden" r:id="rId61"/>
    <sheet name="Appropriations" sheetId="117" r:id="rId62"/>
    <sheet name="Projected Staffing" sheetId="118" r:id="rId63"/>
    <sheet name="Appropr-Projects" sheetId="128" state="hidden" r:id="rId64"/>
    <sheet name="Staffing-Projects" sheetId="129" state="hidden" r:id="rId65"/>
    <sheet name="FINAL CHECK" sheetId="144" state="hidden" r:id="rId66"/>
    <sheet name="BUDGET ANALYSIS" sheetId="165" r:id="rId67"/>
    <sheet name="Object Codes" sheetId="26" state="hidden" r:id="rId68"/>
    <sheet name="ANALYSIS" sheetId="160" state="hidden" r:id="rId69"/>
  </sheets>
  <definedNames>
    <definedName name="_xlnm.Print_Area" localSheetId="12">'AICE Project 9004'!$A$1:$F$48</definedName>
    <definedName name="_xlnm.Print_Area" localSheetId="68">ANALYSIS!$A$1:$K$126</definedName>
    <definedName name="_xlnm.Print_Area" localSheetId="13">'AP Project 2154'!$A$1:$F$48</definedName>
    <definedName name="_xlnm.Print_Area" localSheetId="63">'Appropr-Projects'!$A$1:$BJ$17</definedName>
    <definedName name="_xlnm.Print_Area" localSheetId="66">'BUDGET ANALYSIS'!$A$1:$K$64</definedName>
    <definedName name="_xlnm.Print_Area" localSheetId="14">'CAPE Project 9007'!$A$1:$F$48</definedName>
    <definedName name="_xlnm.Print_Area" localSheetId="16">'Day Care Proj'!$A$1:$F$48</definedName>
    <definedName name="_xlnm.Print_Area" localSheetId="10">'Discretionary Pg 1'!$A$1:$F$48</definedName>
    <definedName name="_xlnm.Print_Area" localSheetId="11">'Discretionary Pg 2'!$A$1:$F$48</definedName>
    <definedName name="_xlnm.Print_Area" localSheetId="17">'DJJ Supplemental'!$A$1:$F$48</definedName>
    <definedName name="_xlnm.Print_Area" localSheetId="0">Enrollment!$A$1:$J$51</definedName>
    <definedName name="_xlnm.Print_Area" localSheetId="8">'ESE Compliance'!$A$1:$J$34</definedName>
    <definedName name="_xlnm.Print_Area" localSheetId="18">'ESE Gifted'!$A$1:$F$48</definedName>
    <definedName name="_xlnm.Print_Area" localSheetId="65">'FINAL CHECK'!$A$1:$I$23</definedName>
    <definedName name="_xlnm.Print_Area" localSheetId="60">'Finance - Budget Detail Summary'!$A$1:$M$538</definedName>
    <definedName name="_xlnm.Print_Area" localSheetId="59">'Finance - Budget Salary Summary'!$A$1:$J$631</definedName>
    <definedName name="_xlnm.Print_Area" localSheetId="9">'Health Services Position Choice'!$A$1:$F$39</definedName>
    <definedName name="_xlnm.Print_Area" localSheetId="15">'IB Project 7055'!$A$1:$F$48</definedName>
    <definedName name="_xlnm.Print_Area" localSheetId="29">'Matrix-AICE 9004'!$A$1:$P$94</definedName>
    <definedName name="_xlnm.Print_Area" localSheetId="30">'Matrix-AP - 2154'!$A$1:$P$94</definedName>
    <definedName name="_xlnm.Print_Area" localSheetId="31">'Matrix-CAPE - 9007'!$A$1:$P$94</definedName>
    <definedName name="_xlnm.Print_Area" localSheetId="36">'Matrix-CSE-5126'!$A$1:$R$78</definedName>
    <definedName name="_xlnm.Print_Area" localSheetId="33">'Matrix-CSR - 4125'!$A$1:$Q$76</definedName>
    <definedName name="_xlnm.Print_Area" localSheetId="35">'Matrix-CSR-7thPd-2120'!$A$1:$R$82</definedName>
    <definedName name="_xlnm.Print_Area" localSheetId="46">'Matrix-CSR-Instr Coaches'!$A$1:$P$70</definedName>
    <definedName name="_xlnm.Print_Area" localSheetId="34">'Matrix-CSR-SRI - 6120'!$A$1:$P$85</definedName>
    <definedName name="_xlnm.Print_Area" localSheetId="37">'Matrix-Day Care Various'!$A$1:$Q$113</definedName>
    <definedName name="_xlnm.Print_Area" localSheetId="28">'Matrix-Discretionary'!$A$1:$P$570</definedName>
    <definedName name="_xlnm.Print_Area" localSheetId="51">'Matrix-Discretionary Workforce'!$A$1:$P$176</definedName>
    <definedName name="_xlnm.Print_Area" localSheetId="38">'Matrix-DJJ Suppl'!$A$1:$P$99</definedName>
    <definedName name="_xlnm.Print_Area" localSheetId="39">'Matrix-ESE Guar Gftd - 3001'!$A$1:$P$100</definedName>
    <definedName name="_xlnm.Print_Area" localSheetId="32">'Matrix-IB - 7055'!$A$1:$P$95</definedName>
    <definedName name="_xlnm.Print_Area" localSheetId="52">'Matrix-IDEA - 4475'!$A$1:$P$104</definedName>
    <definedName name="_xlnm.Print_Area" localSheetId="57">'Matrix-IDEA-ARRA - 0495'!$A$1:$P$102</definedName>
    <definedName name="_xlnm.Print_Area" localSheetId="40">'Matrix-Lottery - 3101'!$A$1:$Q$122</definedName>
    <definedName name="_xlnm.Print_Area" localSheetId="55">'Matrix-Perkins - 4422'!$A$1:$Q$78</definedName>
    <definedName name="_xlnm.Print_Area" localSheetId="41">'Matrix-Read Instr - 6123'!$A$1:$Q$60</definedName>
    <definedName name="_xlnm.Print_Area" localSheetId="42">'Matrix-ROTC - 2045'!$A$1:$Q$63</definedName>
    <definedName name="_xlnm.Print_Area" localSheetId="43">'Matrix-SAI - 3161'!$A$1:$P$139</definedName>
    <definedName name="_xlnm.Print_Area" localSheetId="45">'Matrix-SAI - ESOL 4110'!$A$1:$P$67</definedName>
    <definedName name="_xlnm.Print_Area" localSheetId="48">'Matrix-SAI - ISS 4162'!$A$1:$P$67</definedName>
    <definedName name="_xlnm.Print_Area" localSheetId="47">'Matrix-SAI HS Read 0120'!$A$1:$P$85</definedName>
    <definedName name="_xlnm.Print_Area" localSheetId="49">'Matrix-SAI RTI 0110'!$A$1:$P$70</definedName>
    <definedName name="_xlnm.Print_Area" localSheetId="44">'Matrix-SchL Asst Pri - 3010'!$A$1:$P$72</definedName>
    <definedName name="_xlnm.Print_Area" localSheetId="53">'Matrix-Title I - 4401'!$A$1:$P$123</definedName>
    <definedName name="_xlnm.Print_Area" localSheetId="56">'Matrix-Title I N&amp;D - 4409'!$A$1:$Q$115</definedName>
    <definedName name="_xlnm.Print_Area" localSheetId="58">'Matrix-Title I-ARRA - 0491'!$A$1:$P$112</definedName>
    <definedName name="_xlnm.Print_Area" localSheetId="54">'Matrix-Title II - 4405'!$A$1:$Q$81</definedName>
    <definedName name="_xlnm.Print_Area" localSheetId="50">'Matrix-VPK Year Long 0132'!$A$1:$P$82</definedName>
    <definedName name="_xlnm.Print_Area" localSheetId="4">'Personnel List-Optional'!$A$1:$M$532</definedName>
    <definedName name="_xlnm.Print_Area" localSheetId="7">'Position Summary'!$A$1:$D$113</definedName>
    <definedName name="_xlnm.Print_Area" localSheetId="2">'Pre-Determined'!$A$1:$E$140</definedName>
    <definedName name="_xlnm.Print_Area" localSheetId="62">'Projected Staffing'!$A$1:$I$101</definedName>
    <definedName name="_xlnm.Print_Area" localSheetId="1">'Revenue Projection'!$A$1:$J$102</definedName>
    <definedName name="_xlnm.Print_Area" localSheetId="19">ROTC!$A$1:$F$48</definedName>
    <definedName name="_xlnm.Print_Area" localSheetId="20">'SAI Project 3161'!$A$1:$F$48</definedName>
    <definedName name="_xlnm.Print_Area" localSheetId="5">'Salary Menu - Carryover'!$A$1:$I$536</definedName>
    <definedName name="_xlnm.Print_Area" localSheetId="6">'Salary Menu - Title I'!$A$1:$H$56</definedName>
    <definedName name="_xlnm.Print_Area" localSheetId="3">'Salary Menu MIS 3382'!$A$1:$H$530</definedName>
    <definedName name="_xlnm.Print_Area" localSheetId="64">'Staffing-Projects'!$A$1:$AF$113</definedName>
    <definedName name="_xlnm.Print_Area" localSheetId="21">'Title I'!$A$1:$F$48</definedName>
    <definedName name="_xlnm.Print_Area" localSheetId="26">'Title I - ARRA +Salaries Pg1'!$A$1:$F$48</definedName>
    <definedName name="_xlnm.Print_Area" localSheetId="27">'Title I - ARRA +Salaries Pg2'!$A$1:$F$48</definedName>
    <definedName name="_xlnm.Print_Area" localSheetId="22">'Title I +Salaries Pg1'!$A$1:$F$48</definedName>
    <definedName name="_xlnm.Print_Area" localSheetId="23">'Title I +Salaries Pg2'!$A$1:$F$48</definedName>
    <definedName name="_xlnm.Print_Area" localSheetId="24">'Title I ARRA 0491'!$A$1:$F$48</definedName>
    <definedName name="_xlnm.Print_Area" localSheetId="25">'Workforce Develop'!$A$1:$F$48</definedName>
    <definedName name="_xlnm.Print_Titles" localSheetId="68">ANALYSIS!$1:$6</definedName>
    <definedName name="_xlnm.Print_Titles" localSheetId="63">'Appropr-Projects'!$A:$A</definedName>
    <definedName name="_xlnm.Print_Titles" localSheetId="66">'BUDGET ANALYSIS'!$1:$7</definedName>
    <definedName name="_xlnm.Print_Titles" localSheetId="29">'Matrix-AICE 9004'!$45:$52</definedName>
    <definedName name="_xlnm.Print_Titles" localSheetId="30">'Matrix-AP - 2154'!$45:$52</definedName>
    <definedName name="_xlnm.Print_Titles" localSheetId="31">'Matrix-CAPE - 9007'!$45:$52</definedName>
    <definedName name="_xlnm.Print_Titles" localSheetId="36">'Matrix-CSE-5126'!$37:$44</definedName>
    <definedName name="_xlnm.Print_Titles" localSheetId="33">'Matrix-CSR - 4125'!$38:$45</definedName>
    <definedName name="_xlnm.Print_Titles" localSheetId="35">'Matrix-CSR-7thPd-2120'!$38:$45</definedName>
    <definedName name="_xlnm.Print_Titles" localSheetId="46">'Matrix-CSR-Instr Coaches'!$29:$36</definedName>
    <definedName name="_xlnm.Print_Titles" localSheetId="34">'Matrix-CSR-SRI - 6120'!$42:$49</definedName>
    <definedName name="_xlnm.Print_Titles" localSheetId="37">'Matrix-Day Care Various'!$40:$47</definedName>
    <definedName name="_xlnm.Print_Titles" localSheetId="28">'Matrix-Discretionary'!$217:$224</definedName>
    <definedName name="_xlnm.Print_Titles" localSheetId="51">'Matrix-Discretionary Workforce'!$67:$74</definedName>
    <definedName name="_xlnm.Print_Titles" localSheetId="38">'Matrix-DJJ Suppl'!$34:$41</definedName>
    <definedName name="_xlnm.Print_Titles" localSheetId="39">'Matrix-ESE Guar Gftd - 3001'!$39:$45</definedName>
    <definedName name="_xlnm.Print_Titles" localSheetId="32">'Matrix-IB - 7055'!$45:$52</definedName>
    <definedName name="_xlnm.Print_Titles" localSheetId="52">'Matrix-IDEA - 4475'!$42:$49</definedName>
    <definedName name="_xlnm.Print_Titles" localSheetId="57">'Matrix-IDEA-ARRA - 0495'!$41:$48</definedName>
    <definedName name="_xlnm.Print_Titles" localSheetId="40">'Matrix-Lottery - 3101'!$45:$52</definedName>
    <definedName name="_xlnm.Print_Titles" localSheetId="55">'Matrix-Perkins - 4422'!$33:$40</definedName>
    <definedName name="_xlnm.Print_Titles" localSheetId="41">'Matrix-Read Instr - 6123'!$22:$29</definedName>
    <definedName name="_xlnm.Print_Titles" localSheetId="42">'Matrix-ROTC - 2045'!$25:$32</definedName>
    <definedName name="_xlnm.Print_Titles" localSheetId="43">'Matrix-SAI - 3161'!$54:$61</definedName>
    <definedName name="_xlnm.Print_Titles" localSheetId="45">'Matrix-SAI - ESOL 4110'!$28:$35</definedName>
    <definedName name="_xlnm.Print_Titles" localSheetId="48">'Matrix-SAI - ISS 4162'!$28:$35</definedName>
    <definedName name="_xlnm.Print_Titles" localSheetId="47">'Matrix-SAI HS Read 0120'!$42:$49</definedName>
    <definedName name="_xlnm.Print_Titles" localSheetId="49">'Matrix-SAI RTI 0110'!$29:$36</definedName>
    <definedName name="_xlnm.Print_Titles" localSheetId="44">'Matrix-SchL Asst Pri - 3010'!$30:$37</definedName>
    <definedName name="_xlnm.Print_Titles" localSheetId="53">'Matrix-Title I - 4401'!$41:$48</definedName>
    <definedName name="_xlnm.Print_Titles" localSheetId="56">'Matrix-Title I N&amp;D - 4409'!$38:$45</definedName>
    <definedName name="_xlnm.Print_Titles" localSheetId="58">'Matrix-Title I-ARRA - 0491'!$41:$48</definedName>
    <definedName name="_xlnm.Print_Titles" localSheetId="54">'Matrix-Title II - 4405'!$37:$44</definedName>
    <definedName name="_xlnm.Print_Titles" localSheetId="50">'Matrix-VPK Year Long 0132'!$40:$47</definedName>
    <definedName name="_xlnm.Print_Titles" localSheetId="4">'Personnel List-Optional'!$1:$7</definedName>
    <definedName name="_xlnm.Print_Titles" localSheetId="7">'Position Summary'!$1:$6</definedName>
    <definedName name="_xlnm.Print_Titles" localSheetId="5">'Salary Menu - Carryover'!$1:$6</definedName>
    <definedName name="_xlnm.Print_Titles" localSheetId="6">'Salary Menu - Title I'!$1:$7</definedName>
    <definedName name="_xlnm.Print_Titles" localSheetId="3">'Salary Menu MIS 3382'!$1:$7</definedName>
    <definedName name="_xlnm.Print_Titles" localSheetId="64">'Staffing-Projects'!#REF!</definedName>
  </definedNames>
  <calcPr calcId="145621"/>
</workbook>
</file>

<file path=xl/calcChain.xml><?xml version="1.0" encoding="utf-8"?>
<calcChain xmlns="http://schemas.openxmlformats.org/spreadsheetml/2006/main">
  <c r="J29" i="58" l="1"/>
  <c r="AH77" i="85" l="1"/>
  <c r="H91" i="58" l="1"/>
  <c r="H78" i="58"/>
  <c r="H62" i="58"/>
  <c r="H49" i="58"/>
  <c r="C258" i="85"/>
  <c r="H260" i="85"/>
  <c r="C374" i="85"/>
  <c r="H375" i="85"/>
  <c r="A40" i="126"/>
  <c r="C239" i="85" l="1"/>
  <c r="A511" i="168" l="1"/>
  <c r="A498" i="168"/>
  <c r="A491" i="168"/>
  <c r="A479" i="168"/>
  <c r="A472" i="168"/>
  <c r="A466" i="168"/>
  <c r="A451" i="168"/>
  <c r="A438" i="168"/>
  <c r="A5" i="165" l="1"/>
  <c r="B7" i="112"/>
  <c r="F12" i="118"/>
  <c r="D12" i="118"/>
  <c r="H11" i="117"/>
  <c r="F11" i="117"/>
  <c r="A4" i="118"/>
  <c r="B442" i="127" l="1"/>
  <c r="A442" i="127"/>
  <c r="C467" i="85" l="1"/>
  <c r="J46" i="58" l="1"/>
  <c r="J60" i="58"/>
  <c r="E607" i="80"/>
  <c r="C607" i="80"/>
  <c r="A607" i="80"/>
  <c r="G88" i="124"/>
  <c r="C88" i="124"/>
  <c r="M48" i="124"/>
  <c r="C622" i="80" l="1"/>
  <c r="C621" i="80"/>
  <c r="C620" i="80"/>
  <c r="C619" i="80"/>
  <c r="C618" i="80"/>
  <c r="C617" i="80"/>
  <c r="C616" i="80"/>
  <c r="C615" i="80"/>
  <c r="G103" i="124"/>
  <c r="E622" i="80" s="1"/>
  <c r="G102" i="124"/>
  <c r="E621" i="80" s="1"/>
  <c r="G101" i="124"/>
  <c r="E620" i="80" s="1"/>
  <c r="G100" i="124"/>
  <c r="E619" i="80" s="1"/>
  <c r="G99" i="124"/>
  <c r="E618" i="80" s="1"/>
  <c r="G98" i="124"/>
  <c r="E617" i="80" s="1"/>
  <c r="G97" i="124"/>
  <c r="E616" i="80" s="1"/>
  <c r="G96" i="124"/>
  <c r="E615" i="80" s="1"/>
  <c r="C103" i="124"/>
  <c r="A622" i="80" s="1"/>
  <c r="C102" i="124"/>
  <c r="A621" i="80" s="1"/>
  <c r="C101" i="124"/>
  <c r="A620" i="80" s="1"/>
  <c r="C100" i="124"/>
  <c r="A619" i="80" s="1"/>
  <c r="C99" i="124"/>
  <c r="A618" i="80" s="1"/>
  <c r="C98" i="124"/>
  <c r="A617" i="80" s="1"/>
  <c r="C97" i="124"/>
  <c r="A616" i="80" s="1"/>
  <c r="C96" i="124"/>
  <c r="A615" i="80" s="1"/>
  <c r="O59" i="124"/>
  <c r="O61" i="124"/>
  <c r="O63" i="124" s="1"/>
  <c r="D86" i="124" l="1"/>
  <c r="D88" i="124"/>
  <c r="B607" i="80" s="1"/>
  <c r="J43" i="58"/>
  <c r="X374" i="85" l="1"/>
  <c r="I447" i="57" l="1"/>
  <c r="D447" i="57"/>
  <c r="D135" i="126"/>
  <c r="F447" i="57" s="1"/>
  <c r="B135" i="126"/>
  <c r="A446" i="57" s="1"/>
  <c r="J76" i="58"/>
  <c r="J447" i="57" l="1"/>
  <c r="U9" i="128"/>
  <c r="M60" i="97"/>
  <c r="P55" i="97"/>
  <c r="O55" i="97"/>
  <c r="G55" i="97"/>
  <c r="E55" i="97"/>
  <c r="G30" i="97"/>
  <c r="D24" i="97"/>
  <c r="D55" i="97" s="1"/>
  <c r="B24" i="97"/>
  <c r="B55" i="97" s="1"/>
  <c r="A24" i="97"/>
  <c r="A55" i="97" s="1"/>
  <c r="C442" i="85"/>
  <c r="C443" i="85"/>
  <c r="D442" i="85" l="1"/>
  <c r="C24" i="97" s="1"/>
  <c r="C55" i="97" s="1"/>
  <c r="C442" i="127"/>
  <c r="AD443" i="85" l="1"/>
  <c r="G442" i="85"/>
  <c r="H442" i="85"/>
  <c r="U442" i="85" s="1"/>
  <c r="I54" i="165"/>
  <c r="D49" i="165"/>
  <c r="D48" i="165"/>
  <c r="D47" i="165"/>
  <c r="D46" i="165"/>
  <c r="D45" i="165"/>
  <c r="D44" i="165"/>
  <c r="D43" i="165"/>
  <c r="D42" i="165"/>
  <c r="D41" i="165"/>
  <c r="D40" i="165"/>
  <c r="D39" i="165"/>
  <c r="D38" i="165"/>
  <c r="D37" i="165"/>
  <c r="C440" i="85" l="1"/>
  <c r="C385" i="85"/>
  <c r="C386" i="85"/>
  <c r="C379" i="85"/>
  <c r="C362" i="85"/>
  <c r="C329" i="85"/>
  <c r="M41" i="134" l="1"/>
  <c r="P40" i="134"/>
  <c r="O40" i="134"/>
  <c r="D13" i="134"/>
  <c r="D40" i="134" s="1"/>
  <c r="B13" i="134"/>
  <c r="B40" i="134" s="1"/>
  <c r="A13" i="134"/>
  <c r="A40" i="134" s="1"/>
  <c r="B386" i="127"/>
  <c r="A386" i="127"/>
  <c r="X387" i="85"/>
  <c r="X386" i="85"/>
  <c r="D386" i="85"/>
  <c r="AD387" i="85" s="1"/>
  <c r="AH386" i="85" s="1"/>
  <c r="K14" i="129" s="1"/>
  <c r="C13" i="134" l="1"/>
  <c r="C40" i="134" s="1"/>
  <c r="C386" i="127"/>
  <c r="H386" i="85"/>
  <c r="G386" i="85"/>
  <c r="N386" i="85"/>
  <c r="A33" i="126"/>
  <c r="H388" i="85" l="1"/>
  <c r="I19" i="170" l="1"/>
  <c r="I17" i="170"/>
  <c r="I16" i="170"/>
  <c r="C343" i="85" l="1"/>
  <c r="A410" i="57"/>
  <c r="I411" i="57"/>
  <c r="D411" i="57"/>
  <c r="H21" i="58"/>
  <c r="H83" i="58" s="1"/>
  <c r="H93" i="58" s="1"/>
  <c r="D481" i="85"/>
  <c r="E17" i="170"/>
  <c r="E19" i="170"/>
  <c r="E16" i="170"/>
  <c r="D18" i="170"/>
  <c r="D17" i="170"/>
  <c r="C15" i="170"/>
  <c r="C14" i="170"/>
  <c r="C7" i="170"/>
  <c r="A4" i="170"/>
  <c r="C190" i="127" l="1"/>
  <c r="C189" i="127"/>
  <c r="C188" i="127"/>
  <c r="C187" i="127"/>
  <c r="C186" i="127"/>
  <c r="C185" i="127"/>
  <c r="C184" i="127"/>
  <c r="C183" i="127"/>
  <c r="C182" i="127"/>
  <c r="C181" i="127"/>
  <c r="C180" i="127"/>
  <c r="C179" i="127"/>
  <c r="C178" i="127"/>
  <c r="C177" i="127"/>
  <c r="C176" i="127"/>
  <c r="C175" i="127"/>
  <c r="C174" i="127"/>
  <c r="C173" i="127"/>
  <c r="C172" i="127"/>
  <c r="C171" i="127"/>
  <c r="C170" i="127"/>
  <c r="C169" i="127"/>
  <c r="C168" i="127"/>
  <c r="C167" i="127"/>
  <c r="C166" i="127"/>
  <c r="C165" i="127"/>
  <c r="C164" i="127"/>
  <c r="C163" i="127"/>
  <c r="C162" i="127"/>
  <c r="C161" i="127"/>
  <c r="C160" i="127"/>
  <c r="C159" i="127"/>
  <c r="C158" i="127"/>
  <c r="C157" i="127"/>
  <c r="C156" i="127"/>
  <c r="C155" i="127"/>
  <c r="C154" i="127"/>
  <c r="C153" i="127"/>
  <c r="C152" i="127"/>
  <c r="C151" i="127"/>
  <c r="C150" i="127"/>
  <c r="C149" i="127"/>
  <c r="C148" i="127"/>
  <c r="C147" i="127"/>
  <c r="C146" i="127"/>
  <c r="C145" i="127"/>
  <c r="C144" i="127"/>
  <c r="C143" i="127"/>
  <c r="C142" i="127"/>
  <c r="C141" i="127"/>
  <c r="C140" i="127"/>
  <c r="C139" i="127"/>
  <c r="C138" i="127"/>
  <c r="C137" i="127"/>
  <c r="C136" i="127"/>
  <c r="C135" i="127"/>
  <c r="C134" i="127"/>
  <c r="C133" i="127"/>
  <c r="C132" i="127"/>
  <c r="C131" i="127"/>
  <c r="C130" i="127"/>
  <c r="C129" i="127"/>
  <c r="C128" i="127"/>
  <c r="C127" i="127"/>
  <c r="C126" i="127"/>
  <c r="C125" i="127"/>
  <c r="C124" i="127"/>
  <c r="C123" i="127"/>
  <c r="C122" i="127"/>
  <c r="C121" i="127"/>
  <c r="C120" i="127"/>
  <c r="C119" i="127"/>
  <c r="C118" i="127"/>
  <c r="C117" i="127"/>
  <c r="C116" i="127"/>
  <c r="C115" i="127"/>
  <c r="C114" i="127"/>
  <c r="B190" i="127"/>
  <c r="A190" i="127"/>
  <c r="B189" i="127"/>
  <c r="A189" i="127"/>
  <c r="B188" i="127"/>
  <c r="A188" i="127"/>
  <c r="B187" i="127"/>
  <c r="A187" i="127"/>
  <c r="B186" i="127"/>
  <c r="A186" i="127"/>
  <c r="B185" i="127"/>
  <c r="A185" i="127"/>
  <c r="B184" i="127"/>
  <c r="A184" i="127"/>
  <c r="B183" i="127"/>
  <c r="A183" i="127"/>
  <c r="B182" i="127"/>
  <c r="A182" i="127"/>
  <c r="B181" i="127"/>
  <c r="A181" i="127"/>
  <c r="B180" i="127"/>
  <c r="A180" i="127"/>
  <c r="B179" i="127"/>
  <c r="A179" i="127"/>
  <c r="B178" i="127"/>
  <c r="A178" i="127"/>
  <c r="B177" i="127"/>
  <c r="A177" i="127"/>
  <c r="B176" i="127"/>
  <c r="A176" i="127"/>
  <c r="B175" i="127"/>
  <c r="A175" i="127"/>
  <c r="B174" i="127"/>
  <c r="A174" i="127"/>
  <c r="B173" i="127"/>
  <c r="A173" i="127"/>
  <c r="B172" i="127"/>
  <c r="A172" i="127"/>
  <c r="B171" i="127"/>
  <c r="A171" i="127"/>
  <c r="B170" i="127"/>
  <c r="A170" i="127"/>
  <c r="B169" i="127"/>
  <c r="A169" i="127"/>
  <c r="B168" i="127"/>
  <c r="A168" i="127"/>
  <c r="B167" i="127"/>
  <c r="A167" i="127"/>
  <c r="B166" i="127"/>
  <c r="A166" i="127"/>
  <c r="B165" i="127"/>
  <c r="A165" i="127"/>
  <c r="B164" i="127"/>
  <c r="A164" i="127"/>
  <c r="B163" i="127"/>
  <c r="A163" i="127"/>
  <c r="B162" i="127"/>
  <c r="A162" i="127"/>
  <c r="B161" i="127"/>
  <c r="A161" i="127"/>
  <c r="B160" i="127"/>
  <c r="A160" i="127"/>
  <c r="B159" i="127"/>
  <c r="A159" i="127"/>
  <c r="B158" i="127"/>
  <c r="A158" i="127"/>
  <c r="B157" i="127"/>
  <c r="A157" i="127"/>
  <c r="B156" i="127"/>
  <c r="A156" i="127"/>
  <c r="B155" i="127"/>
  <c r="A155" i="127"/>
  <c r="B154" i="127"/>
  <c r="A154" i="127"/>
  <c r="B153" i="127"/>
  <c r="A153" i="127"/>
  <c r="B152" i="127"/>
  <c r="A152" i="127"/>
  <c r="B151" i="127"/>
  <c r="A151" i="127"/>
  <c r="B150" i="127"/>
  <c r="A150" i="127"/>
  <c r="B149" i="127"/>
  <c r="A149" i="127"/>
  <c r="B148" i="127"/>
  <c r="A148" i="127"/>
  <c r="B147" i="127"/>
  <c r="A147" i="127"/>
  <c r="B146" i="127"/>
  <c r="A146" i="127"/>
  <c r="B145" i="127"/>
  <c r="A145" i="127"/>
  <c r="B144" i="127"/>
  <c r="A144" i="127"/>
  <c r="B143" i="127"/>
  <c r="A143" i="127"/>
  <c r="B142" i="127"/>
  <c r="A142" i="127"/>
  <c r="B141" i="127"/>
  <c r="A141" i="127"/>
  <c r="B140" i="127"/>
  <c r="A140" i="127"/>
  <c r="B139" i="127"/>
  <c r="A139" i="127"/>
  <c r="B138" i="127"/>
  <c r="A138" i="127"/>
  <c r="B137" i="127"/>
  <c r="A137" i="127"/>
  <c r="B136" i="127"/>
  <c r="A136" i="127"/>
  <c r="B135" i="127"/>
  <c r="A135" i="127"/>
  <c r="B134" i="127"/>
  <c r="A134" i="127"/>
  <c r="B133" i="127"/>
  <c r="A133" i="127"/>
  <c r="B132" i="127"/>
  <c r="A132" i="127"/>
  <c r="B131" i="127"/>
  <c r="A131" i="127"/>
  <c r="B130" i="127"/>
  <c r="A130" i="127"/>
  <c r="B129" i="127"/>
  <c r="A129" i="127"/>
  <c r="B128" i="127"/>
  <c r="A128" i="127"/>
  <c r="B127" i="127"/>
  <c r="A127" i="127"/>
  <c r="B126" i="127"/>
  <c r="A126" i="127"/>
  <c r="B125" i="127"/>
  <c r="A125" i="127"/>
  <c r="B124" i="127"/>
  <c r="A124" i="127"/>
  <c r="B123" i="127"/>
  <c r="A123" i="127"/>
  <c r="B122" i="127"/>
  <c r="A122" i="127"/>
  <c r="B121" i="127"/>
  <c r="A121" i="127"/>
  <c r="B120" i="127"/>
  <c r="A120" i="127"/>
  <c r="B119" i="127"/>
  <c r="A119" i="127"/>
  <c r="B118" i="127"/>
  <c r="A118" i="127"/>
  <c r="B117" i="127"/>
  <c r="A117" i="127"/>
  <c r="B116" i="127"/>
  <c r="A116" i="127"/>
  <c r="B115" i="127"/>
  <c r="A115" i="127"/>
  <c r="B114" i="127"/>
  <c r="A114" i="127"/>
  <c r="H448" i="85"/>
  <c r="D36" i="165" l="1"/>
  <c r="I55" i="165" l="1"/>
  <c r="F36" i="165"/>
  <c r="F19" i="165"/>
  <c r="D19" i="165"/>
  <c r="F12" i="165"/>
  <c r="D12" i="165"/>
  <c r="E13" i="1"/>
  <c r="F49" i="165"/>
  <c r="F48" i="165"/>
  <c r="F47" i="165"/>
  <c r="I47" i="165" s="1"/>
  <c r="F46" i="165"/>
  <c r="I46" i="165" s="1"/>
  <c r="F45" i="165"/>
  <c r="I45" i="165" s="1"/>
  <c r="F44" i="165"/>
  <c r="I44" i="165" s="1"/>
  <c r="F43" i="165"/>
  <c r="I43" i="165" s="1"/>
  <c r="F42" i="165"/>
  <c r="I42" i="165" s="1"/>
  <c r="F41" i="165"/>
  <c r="I41" i="165" s="1"/>
  <c r="F40" i="165"/>
  <c r="I40" i="165" s="1"/>
  <c r="F39" i="165"/>
  <c r="I39" i="165" s="1"/>
  <c r="F38" i="165"/>
  <c r="I38" i="165" s="1"/>
  <c r="C45" i="80" l="1"/>
  <c r="A45" i="80"/>
  <c r="C44" i="80"/>
  <c r="C43" i="80"/>
  <c r="C42" i="80"/>
  <c r="A42" i="80"/>
  <c r="C41" i="80"/>
  <c r="A41" i="80"/>
  <c r="C40" i="80"/>
  <c r="A40" i="80"/>
  <c r="C39" i="80"/>
  <c r="C38" i="80"/>
  <c r="A38" i="80"/>
  <c r="G520" i="86"/>
  <c r="E45" i="80" s="1"/>
  <c r="G519" i="86"/>
  <c r="E44" i="80" s="1"/>
  <c r="G518" i="86"/>
  <c r="E43" i="80" s="1"/>
  <c r="G517" i="86"/>
  <c r="E42" i="80" s="1"/>
  <c r="G516" i="86"/>
  <c r="E41" i="80" s="1"/>
  <c r="G515" i="86"/>
  <c r="E40" i="80" s="1"/>
  <c r="G514" i="86"/>
  <c r="E39" i="80" s="1"/>
  <c r="G513" i="86"/>
  <c r="E38" i="80" s="1"/>
  <c r="C520" i="86"/>
  <c r="C519" i="86"/>
  <c r="A44" i="80" s="1"/>
  <c r="C518" i="86"/>
  <c r="A43" i="80" s="1"/>
  <c r="C517" i="86"/>
  <c r="C516" i="86"/>
  <c r="C515" i="86"/>
  <c r="C514" i="86"/>
  <c r="A39" i="80" s="1"/>
  <c r="C513" i="86"/>
  <c r="M386" i="86"/>
  <c r="H520" i="86" s="1"/>
  <c r="F45" i="80" s="1"/>
  <c r="Q312" i="86"/>
  <c r="P312" i="86"/>
  <c r="O312" i="86"/>
  <c r="M312" i="86"/>
  <c r="L312" i="86"/>
  <c r="K312" i="86"/>
  <c r="J312" i="86"/>
  <c r="G312" i="86"/>
  <c r="E312" i="86"/>
  <c r="D173" i="86"/>
  <c r="D312" i="86" s="1"/>
  <c r="B173" i="86"/>
  <c r="B312" i="86" s="1"/>
  <c r="A173" i="86"/>
  <c r="A312" i="86" s="1"/>
  <c r="D168" i="85" l="1"/>
  <c r="G168" i="85" l="1"/>
  <c r="H168" i="85"/>
  <c r="U168" i="85" s="1"/>
  <c r="D39" i="169"/>
  <c r="D20" i="169" s="1"/>
  <c r="D38" i="169"/>
  <c r="D16" i="169" s="1"/>
  <c r="D6" i="169"/>
  <c r="A3" i="169"/>
  <c r="D37" i="169"/>
  <c r="D35" i="169" s="1"/>
  <c r="E12" i="1" s="1"/>
  <c r="F37" i="165" s="1"/>
  <c r="B102" i="129"/>
  <c r="AC102" i="129"/>
  <c r="Z102" i="129"/>
  <c r="Q102" i="129"/>
  <c r="K102" i="129"/>
  <c r="Y102" i="129"/>
  <c r="X102" i="129"/>
  <c r="W102" i="129"/>
  <c r="V102" i="129"/>
  <c r="U102" i="129"/>
  <c r="T102" i="129"/>
  <c r="S102" i="129"/>
  <c r="R102" i="129"/>
  <c r="H102" i="129"/>
  <c r="P102" i="129"/>
  <c r="O102" i="129"/>
  <c r="M102" i="129"/>
  <c r="L102" i="129"/>
  <c r="J102" i="129"/>
  <c r="I102" i="129"/>
  <c r="G102" i="129"/>
  <c r="F102" i="129"/>
  <c r="E102" i="129"/>
  <c r="D102" i="129"/>
  <c r="N102" i="129"/>
  <c r="C102" i="129"/>
  <c r="B85" i="129"/>
  <c r="Z85" i="129"/>
  <c r="Q85" i="129"/>
  <c r="K85" i="129"/>
  <c r="Y85" i="129"/>
  <c r="X85" i="129"/>
  <c r="W85" i="129"/>
  <c r="V85" i="129"/>
  <c r="U85" i="129"/>
  <c r="T85" i="129"/>
  <c r="S85" i="129"/>
  <c r="R85" i="129"/>
  <c r="H85" i="129"/>
  <c r="P85" i="129"/>
  <c r="O85" i="129"/>
  <c r="M85" i="129"/>
  <c r="L85" i="129"/>
  <c r="J85" i="129"/>
  <c r="I85" i="129"/>
  <c r="G85" i="129"/>
  <c r="F85" i="129"/>
  <c r="E85" i="129"/>
  <c r="D85" i="129"/>
  <c r="N85" i="129"/>
  <c r="C85" i="129"/>
  <c r="B70" i="129"/>
  <c r="AE70" i="129"/>
  <c r="AD70" i="129"/>
  <c r="AC70" i="129"/>
  <c r="AB70" i="129"/>
  <c r="AA70" i="129"/>
  <c r="Z70" i="129"/>
  <c r="Q70" i="129"/>
  <c r="K70" i="129"/>
  <c r="Y70" i="129"/>
  <c r="X70" i="129"/>
  <c r="W70" i="129"/>
  <c r="W107" i="129" s="1"/>
  <c r="V70" i="129"/>
  <c r="U70" i="129"/>
  <c r="T70" i="129"/>
  <c r="S70" i="129"/>
  <c r="R70" i="129"/>
  <c r="H70" i="129"/>
  <c r="P70" i="129"/>
  <c r="O70" i="129"/>
  <c r="M70" i="129"/>
  <c r="L70" i="129"/>
  <c r="J70" i="129"/>
  <c r="I70" i="129"/>
  <c r="G70" i="129"/>
  <c r="F70" i="129"/>
  <c r="E70" i="129"/>
  <c r="D70" i="129"/>
  <c r="N70" i="129"/>
  <c r="C70" i="129"/>
  <c r="AE55" i="129"/>
  <c r="AD55" i="129"/>
  <c r="AC55" i="129"/>
  <c r="AB55" i="129"/>
  <c r="AA55" i="129"/>
  <c r="Z55" i="129"/>
  <c r="Z108" i="129" s="1"/>
  <c r="K55" i="129"/>
  <c r="U55" i="129"/>
  <c r="S55" i="129"/>
  <c r="S108" i="129" s="1"/>
  <c r="H55" i="129"/>
  <c r="P55" i="129"/>
  <c r="G55" i="129"/>
  <c r="D55" i="129"/>
  <c r="D108" i="129" s="1"/>
  <c r="N55" i="129"/>
  <c r="N108" i="129" s="1"/>
  <c r="AE37" i="129"/>
  <c r="AD37" i="129"/>
  <c r="AC37" i="129"/>
  <c r="AB37" i="129"/>
  <c r="AA37" i="129"/>
  <c r="Z37" i="129"/>
  <c r="Z109" i="129" s="1"/>
  <c r="Q37" i="129"/>
  <c r="O37" i="129"/>
  <c r="F37" i="129"/>
  <c r="C37" i="129"/>
  <c r="C109" i="129" s="1"/>
  <c r="AE18" i="129"/>
  <c r="AD18" i="129"/>
  <c r="AC18" i="129"/>
  <c r="AB18" i="129"/>
  <c r="AB107" i="129" s="1"/>
  <c r="AA18" i="129"/>
  <c r="AA107" i="129" s="1"/>
  <c r="Z18" i="129"/>
  <c r="Z107" i="129" s="1"/>
  <c r="Q18" i="129"/>
  <c r="Q107" i="129" s="1"/>
  <c r="Y18" i="129"/>
  <c r="X18" i="129"/>
  <c r="W18" i="129"/>
  <c r="V18" i="129"/>
  <c r="U18" i="129"/>
  <c r="U107" i="129" s="1"/>
  <c r="T18" i="129"/>
  <c r="T107" i="129" s="1"/>
  <c r="S18" i="129"/>
  <c r="H18" i="129"/>
  <c r="P18" i="129"/>
  <c r="O18" i="129"/>
  <c r="M18" i="129"/>
  <c r="L18" i="129"/>
  <c r="J18" i="129"/>
  <c r="J107" i="129" s="1"/>
  <c r="I18" i="129"/>
  <c r="G18" i="129"/>
  <c r="F18" i="129"/>
  <c r="E18" i="129"/>
  <c r="D18" i="129"/>
  <c r="N18" i="129"/>
  <c r="C18" i="129"/>
  <c r="X107" i="129"/>
  <c r="M107" i="129"/>
  <c r="A401" i="57"/>
  <c r="I402" i="57"/>
  <c r="D402" i="57"/>
  <c r="C182" i="80"/>
  <c r="G75" i="139"/>
  <c r="E182" i="80" s="1"/>
  <c r="C75" i="139"/>
  <c r="A182" i="80" s="1"/>
  <c r="P51" i="139"/>
  <c r="O51" i="139"/>
  <c r="L51" i="139"/>
  <c r="K51" i="139"/>
  <c r="J51" i="139"/>
  <c r="G51" i="139"/>
  <c r="E13" i="139"/>
  <c r="E50" i="139" s="1"/>
  <c r="D13" i="139"/>
  <c r="D50" i="139" s="1"/>
  <c r="B13" i="139"/>
  <c r="B50" i="139" s="1"/>
  <c r="A13" i="139"/>
  <c r="A50" i="139" s="1"/>
  <c r="C245" i="127"/>
  <c r="H248" i="85"/>
  <c r="J18" i="58"/>
  <c r="J26" i="58"/>
  <c r="X248" i="85"/>
  <c r="X245" i="85"/>
  <c r="L6" i="128" s="1"/>
  <c r="D246" i="85"/>
  <c r="H246" i="85" s="1"/>
  <c r="U246" i="85" s="1"/>
  <c r="J53" i="58"/>
  <c r="F21" i="58"/>
  <c r="J19" i="58"/>
  <c r="I49" i="165"/>
  <c r="F78" i="58"/>
  <c r="B45" i="164"/>
  <c r="B44" i="164"/>
  <c r="B43" i="164"/>
  <c r="B42" i="164"/>
  <c r="B41" i="164"/>
  <c r="B40" i="164"/>
  <c r="B39" i="164"/>
  <c r="B38" i="164"/>
  <c r="B37" i="164"/>
  <c r="B30" i="164"/>
  <c r="B29" i="164"/>
  <c r="B28" i="164"/>
  <c r="B27" i="164"/>
  <c r="B26" i="164"/>
  <c r="B25" i="164"/>
  <c r="E18" i="164"/>
  <c r="E17" i="164"/>
  <c r="B18" i="164"/>
  <c r="B17" i="164"/>
  <c r="B16" i="164"/>
  <c r="B15" i="164"/>
  <c r="B14" i="164"/>
  <c r="B13" i="164"/>
  <c r="B12" i="164"/>
  <c r="B11" i="164"/>
  <c r="B10" i="164"/>
  <c r="A36" i="164"/>
  <c r="A24" i="164"/>
  <c r="A9" i="164"/>
  <c r="B419" i="168"/>
  <c r="B418" i="168"/>
  <c r="B417" i="168"/>
  <c r="B416" i="168"/>
  <c r="B415" i="168"/>
  <c r="B414" i="168"/>
  <c r="B413" i="168"/>
  <c r="B412" i="168"/>
  <c r="B411" i="168"/>
  <c r="B410" i="168"/>
  <c r="B409" i="168"/>
  <c r="B408" i="168"/>
  <c r="B407" i="168"/>
  <c r="B406" i="168"/>
  <c r="B405" i="168"/>
  <c r="B404" i="168"/>
  <c r="B403" i="168"/>
  <c r="B402" i="168"/>
  <c r="B401" i="168"/>
  <c r="B291" i="168"/>
  <c r="B290" i="168"/>
  <c r="B289" i="168"/>
  <c r="B288" i="168"/>
  <c r="B287" i="168"/>
  <c r="B277" i="168"/>
  <c r="B276" i="168"/>
  <c r="B275" i="168"/>
  <c r="B274" i="168"/>
  <c r="B273" i="168"/>
  <c r="B272" i="168"/>
  <c r="B271" i="168"/>
  <c r="B270" i="168"/>
  <c r="B269" i="168"/>
  <c r="B268" i="168"/>
  <c r="B267" i="168"/>
  <c r="B266" i="168"/>
  <c r="B265" i="168"/>
  <c r="B264" i="168"/>
  <c r="B263" i="168"/>
  <c r="B110" i="168"/>
  <c r="B109" i="168"/>
  <c r="B108" i="168"/>
  <c r="B107" i="168"/>
  <c r="B106" i="168"/>
  <c r="B105" i="168"/>
  <c r="B104" i="168"/>
  <c r="B103" i="168"/>
  <c r="B102" i="168"/>
  <c r="B101" i="168"/>
  <c r="B100" i="168"/>
  <c r="B99" i="168"/>
  <c r="B98" i="168"/>
  <c r="B97" i="168"/>
  <c r="B96" i="168"/>
  <c r="B95" i="168"/>
  <c r="B94" i="168"/>
  <c r="B93" i="168"/>
  <c r="B92" i="168"/>
  <c r="B91" i="168"/>
  <c r="B90" i="168"/>
  <c r="B89" i="168"/>
  <c r="B88" i="168"/>
  <c r="B87" i="168"/>
  <c r="B86" i="168"/>
  <c r="B85" i="168"/>
  <c r="B82" i="168"/>
  <c r="B81" i="168"/>
  <c r="B80" i="168"/>
  <c r="B79" i="168"/>
  <c r="B78" i="168"/>
  <c r="B77" i="168"/>
  <c r="B76" i="168"/>
  <c r="B75" i="168"/>
  <c r="B74" i="168"/>
  <c r="B73" i="168"/>
  <c r="B72" i="168"/>
  <c r="B69" i="168"/>
  <c r="B68" i="168"/>
  <c r="B67" i="168"/>
  <c r="B66" i="168"/>
  <c r="B65" i="168"/>
  <c r="B64" i="168"/>
  <c r="B63" i="168"/>
  <c r="B62" i="168"/>
  <c r="B59" i="168"/>
  <c r="B58" i="168"/>
  <c r="B57" i="168"/>
  <c r="B56" i="168"/>
  <c r="B55" i="168"/>
  <c r="B54" i="168"/>
  <c r="B53" i="168"/>
  <c r="B52" i="168"/>
  <c r="B51" i="168"/>
  <c r="B50" i="168"/>
  <c r="B49" i="168"/>
  <c r="B48" i="168"/>
  <c r="B47" i="168"/>
  <c r="B46" i="168"/>
  <c r="B45" i="168"/>
  <c r="B44" i="168"/>
  <c r="B43" i="168"/>
  <c r="B42" i="168"/>
  <c r="B41" i="168"/>
  <c r="B40" i="168"/>
  <c r="B39" i="168"/>
  <c r="B38" i="168"/>
  <c r="B37" i="168"/>
  <c r="B36" i="168"/>
  <c r="B35" i="168"/>
  <c r="B34" i="168"/>
  <c r="B33" i="168"/>
  <c r="A400" i="168"/>
  <c r="A286" i="168"/>
  <c r="A262" i="168"/>
  <c r="A196" i="168"/>
  <c r="A84" i="168"/>
  <c r="A71" i="168"/>
  <c r="A61" i="168"/>
  <c r="A32" i="168"/>
  <c r="C62" i="85"/>
  <c r="C62" i="127" s="1"/>
  <c r="A505" i="127"/>
  <c r="A492" i="127"/>
  <c r="A479" i="127"/>
  <c r="A472" i="127"/>
  <c r="A466" i="127"/>
  <c r="A451" i="127"/>
  <c r="A437" i="127"/>
  <c r="A422" i="127"/>
  <c r="A399" i="127"/>
  <c r="A378" i="127"/>
  <c r="A373" i="127"/>
  <c r="A366" i="127"/>
  <c r="A257" i="127"/>
  <c r="A361" i="127"/>
  <c r="A341" i="127"/>
  <c r="A334" i="127"/>
  <c r="A328" i="127"/>
  <c r="A313" i="127"/>
  <c r="A300" i="127"/>
  <c r="A270" i="127"/>
  <c r="A263" i="127"/>
  <c r="A251" i="127"/>
  <c r="A238" i="127"/>
  <c r="C66" i="127"/>
  <c r="B67" i="127"/>
  <c r="B66" i="127"/>
  <c r="B68" i="127"/>
  <c r="A66" i="127"/>
  <c r="A67" i="127"/>
  <c r="A68" i="127"/>
  <c r="A228" i="127"/>
  <c r="A218" i="127"/>
  <c r="A208" i="127"/>
  <c r="A198" i="127"/>
  <c r="B191" i="127"/>
  <c r="A112" i="127"/>
  <c r="B111" i="127"/>
  <c r="A84" i="127"/>
  <c r="B83" i="127"/>
  <c r="A71" i="127"/>
  <c r="A61" i="127"/>
  <c r="A32" i="127"/>
  <c r="B31" i="127"/>
  <c r="A8" i="127"/>
  <c r="F18" i="117"/>
  <c r="D26" i="118"/>
  <c r="D21" i="165" s="1"/>
  <c r="D39" i="118"/>
  <c r="D22" i="165" s="1"/>
  <c r="D49" i="118"/>
  <c r="D69" i="118"/>
  <c r="D84" i="118"/>
  <c r="D27" i="165" s="1"/>
  <c r="D93" i="118"/>
  <c r="B31" i="112"/>
  <c r="C31" i="112" s="1"/>
  <c r="B32" i="112"/>
  <c r="B33" i="112"/>
  <c r="C33" i="112" s="1"/>
  <c r="B34" i="112"/>
  <c r="C34" i="112" s="1"/>
  <c r="B35" i="112"/>
  <c r="C35" i="112" s="1"/>
  <c r="B30" i="112"/>
  <c r="B29" i="112"/>
  <c r="B25" i="112"/>
  <c r="B26" i="112"/>
  <c r="B27" i="112"/>
  <c r="B28" i="112"/>
  <c r="C28" i="112" s="1"/>
  <c r="B24" i="112"/>
  <c r="E16" i="113"/>
  <c r="E15" i="113"/>
  <c r="E14" i="113"/>
  <c r="E13" i="113"/>
  <c r="E12" i="113"/>
  <c r="C16" i="113"/>
  <c r="C15" i="113"/>
  <c r="C14" i="113"/>
  <c r="B17" i="113"/>
  <c r="B16" i="113"/>
  <c r="B15" i="113"/>
  <c r="B14" i="113"/>
  <c r="B13" i="113"/>
  <c r="C13" i="113"/>
  <c r="B12" i="113"/>
  <c r="C12" i="113" s="1"/>
  <c r="A15" i="113"/>
  <c r="A14" i="113"/>
  <c r="A13" i="113"/>
  <c r="A12" i="113"/>
  <c r="C32" i="112"/>
  <c r="C511" i="80"/>
  <c r="F511" i="80"/>
  <c r="C512" i="80"/>
  <c r="C513" i="80"/>
  <c r="C514" i="80"/>
  <c r="C515" i="80"/>
  <c r="C516" i="80"/>
  <c r="C517" i="80"/>
  <c r="C518" i="80"/>
  <c r="C510" i="80"/>
  <c r="D97" i="85"/>
  <c r="C107" i="86" s="1"/>
  <c r="C93" i="127"/>
  <c r="D94" i="85"/>
  <c r="AD94" i="85" s="1"/>
  <c r="D96" i="85"/>
  <c r="G96" i="85" s="1"/>
  <c r="D98" i="85"/>
  <c r="A11" i="164"/>
  <c r="E11" i="164"/>
  <c r="C11" i="164"/>
  <c r="D11" i="164" s="1"/>
  <c r="G119" i="98"/>
  <c r="E518" i="80" s="1"/>
  <c r="C119" i="98"/>
  <c r="A518" i="80" s="1"/>
  <c r="G118" i="98"/>
  <c r="E517" i="80" s="1"/>
  <c r="C118" i="98"/>
  <c r="A517" i="80" s="1"/>
  <c r="G117" i="98"/>
  <c r="E516" i="80" s="1"/>
  <c r="C117" i="98"/>
  <c r="A516" i="80" s="1"/>
  <c r="G116" i="98"/>
  <c r="E515" i="80" s="1"/>
  <c r="C116" i="98"/>
  <c r="A515" i="80" s="1"/>
  <c r="G115" i="98"/>
  <c r="E514" i="80" s="1"/>
  <c r="C115" i="98"/>
  <c r="A514" i="80" s="1"/>
  <c r="G114" i="98"/>
  <c r="E513" i="80" s="1"/>
  <c r="C114" i="98"/>
  <c r="A513" i="80" s="1"/>
  <c r="G113" i="98"/>
  <c r="E512" i="80" s="1"/>
  <c r="C113" i="98"/>
  <c r="A512" i="80" s="1"/>
  <c r="G112" i="98"/>
  <c r="E511" i="80" s="1"/>
  <c r="C112" i="98"/>
  <c r="A511" i="80" s="1"/>
  <c r="G111" i="98"/>
  <c r="E510" i="80" s="1"/>
  <c r="C111" i="98"/>
  <c r="A510" i="80" s="1"/>
  <c r="D453" i="85"/>
  <c r="E62" i="168"/>
  <c r="E520" i="168"/>
  <c r="E519" i="168"/>
  <c r="E518" i="168"/>
  <c r="E517" i="168"/>
  <c r="E516" i="168"/>
  <c r="E515" i="168"/>
  <c r="E514" i="168"/>
  <c r="E513" i="168"/>
  <c r="E512" i="168"/>
  <c r="E506" i="168"/>
  <c r="E505" i="168"/>
  <c r="E504" i="168"/>
  <c r="E503" i="168"/>
  <c r="E502" i="168"/>
  <c r="E501" i="168"/>
  <c r="E500" i="168"/>
  <c r="E499" i="168"/>
  <c r="E493" i="168"/>
  <c r="E492" i="168"/>
  <c r="E485" i="168"/>
  <c r="E484" i="168"/>
  <c r="E483" i="168"/>
  <c r="E482" i="168"/>
  <c r="E481" i="168"/>
  <c r="E480" i="168"/>
  <c r="E474" i="168"/>
  <c r="E473" i="168"/>
  <c r="E467" i="168"/>
  <c r="E460" i="168"/>
  <c r="E459" i="168"/>
  <c r="E458" i="168"/>
  <c r="E457" i="168"/>
  <c r="E456" i="168"/>
  <c r="E455" i="168"/>
  <c r="E454" i="168"/>
  <c r="E453" i="168"/>
  <c r="E452" i="168"/>
  <c r="E446" i="168"/>
  <c r="E445" i="168"/>
  <c r="E444" i="168"/>
  <c r="E443" i="168"/>
  <c r="E442" i="168"/>
  <c r="E441" i="168"/>
  <c r="E440" i="168"/>
  <c r="E439" i="168"/>
  <c r="E432" i="168"/>
  <c r="H432" i="168" s="1"/>
  <c r="E431" i="168"/>
  <c r="E430" i="168"/>
  <c r="E429" i="168"/>
  <c r="E428" i="168"/>
  <c r="E427" i="168"/>
  <c r="E426" i="168"/>
  <c r="E425" i="168"/>
  <c r="H425" i="168" s="1"/>
  <c r="E424" i="168"/>
  <c r="E419" i="168"/>
  <c r="E418" i="168"/>
  <c r="E417" i="168"/>
  <c r="E416" i="168"/>
  <c r="H416" i="168" s="1"/>
  <c r="E415" i="168"/>
  <c r="H415" i="168" s="1"/>
  <c r="E414" i="168"/>
  <c r="E413" i="168"/>
  <c r="H413" i="168" s="1"/>
  <c r="E412" i="168"/>
  <c r="H412" i="168" s="1"/>
  <c r="E411" i="168"/>
  <c r="E410" i="168"/>
  <c r="E409" i="168"/>
  <c r="E408" i="168"/>
  <c r="H408" i="168" s="1"/>
  <c r="E407" i="168"/>
  <c r="H407" i="168" s="1"/>
  <c r="E406" i="168"/>
  <c r="E405" i="168"/>
  <c r="H405" i="168" s="1"/>
  <c r="E404" i="168"/>
  <c r="H404" i="168" s="1"/>
  <c r="E403" i="168"/>
  <c r="E402" i="168"/>
  <c r="E401" i="168"/>
  <c r="E387" i="168"/>
  <c r="E381" i="168"/>
  <c r="E376" i="168"/>
  <c r="E370" i="168"/>
  <c r="E369" i="168"/>
  <c r="E363" i="168"/>
  <c r="E358" i="168"/>
  <c r="E350" i="168"/>
  <c r="E349" i="168"/>
  <c r="E348" i="168"/>
  <c r="H348" i="168" s="1"/>
  <c r="E347" i="168"/>
  <c r="E346" i="168"/>
  <c r="H346" i="168" s="1"/>
  <c r="E345" i="168"/>
  <c r="E344" i="168"/>
  <c r="E343" i="168"/>
  <c r="E342" i="168"/>
  <c r="E341" i="168"/>
  <c r="E340" i="168"/>
  <c r="E339" i="168"/>
  <c r="E338" i="168"/>
  <c r="E332" i="168"/>
  <c r="E331" i="168"/>
  <c r="E325" i="168"/>
  <c r="E318" i="168"/>
  <c r="E317" i="168"/>
  <c r="H317" i="168" s="1"/>
  <c r="E316" i="168"/>
  <c r="H316" i="168" s="1"/>
  <c r="E315" i="168"/>
  <c r="E314" i="168"/>
  <c r="E313" i="168"/>
  <c r="H313" i="168" s="1"/>
  <c r="E312" i="168"/>
  <c r="E311" i="168"/>
  <c r="E310" i="168"/>
  <c r="E303" i="168"/>
  <c r="E302" i="168"/>
  <c r="E301" i="168"/>
  <c r="E300" i="168"/>
  <c r="H300" i="168" s="1"/>
  <c r="E299" i="168"/>
  <c r="H299" i="168" s="1"/>
  <c r="E298" i="168"/>
  <c r="E297" i="168"/>
  <c r="E291" i="168"/>
  <c r="E290" i="168"/>
  <c r="E289" i="168"/>
  <c r="E288" i="168"/>
  <c r="E287" i="168"/>
  <c r="E277" i="168"/>
  <c r="H277" i="168" s="1"/>
  <c r="E276" i="168"/>
  <c r="E275" i="168"/>
  <c r="E274" i="168"/>
  <c r="E273" i="168"/>
  <c r="H273" i="168" s="1"/>
  <c r="E272" i="168"/>
  <c r="E271" i="168"/>
  <c r="E270" i="168"/>
  <c r="H270" i="168" s="1"/>
  <c r="E269" i="168"/>
  <c r="E268" i="168"/>
  <c r="E267" i="168"/>
  <c r="E266" i="168"/>
  <c r="E265" i="168"/>
  <c r="E264" i="168"/>
  <c r="E263" i="168"/>
  <c r="E257" i="168"/>
  <c r="E256" i="168"/>
  <c r="E250" i="168"/>
  <c r="E244" i="168"/>
  <c r="E238" i="168"/>
  <c r="E231" i="168"/>
  <c r="E230" i="168"/>
  <c r="E229" i="168"/>
  <c r="E228" i="168"/>
  <c r="E221" i="168"/>
  <c r="H221" i="168" s="1"/>
  <c r="E220" i="168"/>
  <c r="E219" i="168"/>
  <c r="E218" i="168"/>
  <c r="E211" i="168"/>
  <c r="E210" i="168"/>
  <c r="E209" i="168"/>
  <c r="E208" i="168"/>
  <c r="E201" i="168"/>
  <c r="E200" i="168"/>
  <c r="E199" i="168"/>
  <c r="E198" i="168"/>
  <c r="E189" i="168"/>
  <c r="E188" i="168"/>
  <c r="E187" i="168"/>
  <c r="E186" i="168"/>
  <c r="E185" i="168"/>
  <c r="E184" i="168"/>
  <c r="E183" i="168"/>
  <c r="E182" i="168"/>
  <c r="E181" i="168"/>
  <c r="E180" i="168"/>
  <c r="E179" i="168"/>
  <c r="E178" i="168"/>
  <c r="E177" i="168"/>
  <c r="E176" i="168"/>
  <c r="E175" i="168"/>
  <c r="E174" i="168"/>
  <c r="E173" i="168"/>
  <c r="E172" i="168"/>
  <c r="E171" i="168"/>
  <c r="E170" i="168"/>
  <c r="E169" i="168"/>
  <c r="E168" i="168"/>
  <c r="E167" i="168"/>
  <c r="E166" i="168"/>
  <c r="E165" i="168"/>
  <c r="E164" i="168"/>
  <c r="E163" i="168"/>
  <c r="E162" i="168"/>
  <c r="E161" i="168"/>
  <c r="E160" i="168"/>
  <c r="E159" i="168"/>
  <c r="E158" i="168"/>
  <c r="E157" i="168"/>
  <c r="E156" i="168"/>
  <c r="E155" i="168"/>
  <c r="E154" i="168"/>
  <c r="E153" i="168"/>
  <c r="E152" i="168"/>
  <c r="E151" i="168"/>
  <c r="E150" i="168"/>
  <c r="E149" i="168"/>
  <c r="E148" i="168"/>
  <c r="E147" i="168"/>
  <c r="E146" i="168"/>
  <c r="E145" i="168"/>
  <c r="E144" i="168"/>
  <c r="E143" i="168"/>
  <c r="H143" i="168" s="1"/>
  <c r="E142" i="168"/>
  <c r="E141" i="168"/>
  <c r="E140" i="168"/>
  <c r="E139" i="168"/>
  <c r="E138" i="168"/>
  <c r="E137" i="168"/>
  <c r="E136" i="168"/>
  <c r="E135" i="168"/>
  <c r="E134" i="168"/>
  <c r="E133" i="168"/>
  <c r="E132" i="168"/>
  <c r="E131" i="168"/>
  <c r="E130" i="168"/>
  <c r="E129" i="168"/>
  <c r="E128" i="168"/>
  <c r="E127" i="168"/>
  <c r="E126" i="168"/>
  <c r="E125" i="168"/>
  <c r="E124" i="168"/>
  <c r="E123" i="168"/>
  <c r="E122" i="168"/>
  <c r="E121" i="168"/>
  <c r="E120" i="168"/>
  <c r="E119" i="168"/>
  <c r="E118" i="168"/>
  <c r="E117" i="168"/>
  <c r="E116" i="168"/>
  <c r="E115" i="168"/>
  <c r="E114" i="168"/>
  <c r="E113" i="168"/>
  <c r="E109" i="168"/>
  <c r="E108" i="168"/>
  <c r="E107" i="168"/>
  <c r="E106" i="168"/>
  <c r="E105" i="168"/>
  <c r="H105" i="168" s="1"/>
  <c r="E104" i="168"/>
  <c r="E103" i="168"/>
  <c r="H103" i="168" s="1"/>
  <c r="E102" i="168"/>
  <c r="H102" i="168" s="1"/>
  <c r="E101" i="168"/>
  <c r="E100" i="168"/>
  <c r="E99" i="168"/>
  <c r="E98" i="168"/>
  <c r="E97" i="168"/>
  <c r="H97" i="168" s="1"/>
  <c r="E96" i="168"/>
  <c r="E95" i="168"/>
  <c r="H95" i="168" s="1"/>
  <c r="E94" i="168"/>
  <c r="H94" i="168" s="1"/>
  <c r="E93" i="168"/>
  <c r="E92" i="168"/>
  <c r="E91" i="168"/>
  <c r="E90" i="168"/>
  <c r="E89" i="168"/>
  <c r="H89" i="168" s="1"/>
  <c r="E88" i="168"/>
  <c r="E87" i="168"/>
  <c r="E86" i="168"/>
  <c r="E85" i="168"/>
  <c r="E81" i="168"/>
  <c r="E80" i="168"/>
  <c r="E79" i="168"/>
  <c r="H79" i="168" s="1"/>
  <c r="E78" i="168"/>
  <c r="E77" i="168"/>
  <c r="E76" i="168"/>
  <c r="H76" i="168" s="1"/>
  <c r="E75" i="168"/>
  <c r="H75" i="168" s="1"/>
  <c r="E74" i="168"/>
  <c r="E73" i="168"/>
  <c r="E72" i="168"/>
  <c r="E69" i="168"/>
  <c r="H69" i="168" s="1"/>
  <c r="E68" i="168"/>
  <c r="E67" i="168"/>
  <c r="E66" i="168"/>
  <c r="E65" i="168"/>
  <c r="H65" i="168" s="1"/>
  <c r="E64" i="168"/>
  <c r="E63" i="168"/>
  <c r="E59" i="168"/>
  <c r="E58" i="168"/>
  <c r="E57" i="168"/>
  <c r="H57" i="168" s="1"/>
  <c r="E56" i="168"/>
  <c r="E55" i="168"/>
  <c r="H55" i="168" s="1"/>
  <c r="E54" i="168"/>
  <c r="E53" i="168"/>
  <c r="E52" i="168"/>
  <c r="E51" i="168"/>
  <c r="E50" i="168"/>
  <c r="E49" i="168"/>
  <c r="E48" i="168"/>
  <c r="E47" i="168"/>
  <c r="H47" i="168" s="1"/>
  <c r="E46" i="168"/>
  <c r="H46" i="168" s="1"/>
  <c r="E45" i="168"/>
  <c r="E44" i="168"/>
  <c r="E43" i="168"/>
  <c r="E42" i="168"/>
  <c r="H42" i="168" s="1"/>
  <c r="E41" i="168"/>
  <c r="E40" i="168"/>
  <c r="E39" i="168"/>
  <c r="H39" i="168" s="1"/>
  <c r="E38" i="168"/>
  <c r="E37" i="168"/>
  <c r="E36" i="168"/>
  <c r="E35" i="168"/>
  <c r="E34" i="168"/>
  <c r="E33" i="168"/>
  <c r="E29" i="168"/>
  <c r="E28" i="168"/>
  <c r="H28" i="168" s="1"/>
  <c r="E27" i="168"/>
  <c r="E26" i="168"/>
  <c r="E25" i="168"/>
  <c r="E24" i="168"/>
  <c r="E23" i="168"/>
  <c r="H23" i="168" s="1"/>
  <c r="E22" i="168"/>
  <c r="H22" i="168" s="1"/>
  <c r="E21" i="168"/>
  <c r="E20" i="168"/>
  <c r="E19" i="168"/>
  <c r="E18" i="168"/>
  <c r="E17" i="168"/>
  <c r="E16" i="168"/>
  <c r="E15" i="168"/>
  <c r="H15" i="168" s="1"/>
  <c r="E14" i="168"/>
  <c r="E13" i="168"/>
  <c r="E12" i="168"/>
  <c r="H12" i="168" s="1"/>
  <c r="E11" i="168"/>
  <c r="E10" i="168"/>
  <c r="E9" i="168"/>
  <c r="D281" i="168"/>
  <c r="G281" i="168" s="1"/>
  <c r="D280" i="168"/>
  <c r="H280" i="168" s="1"/>
  <c r="D279" i="168"/>
  <c r="G279" i="168" s="1"/>
  <c r="D278" i="168"/>
  <c r="G278" i="168" s="1"/>
  <c r="H523" i="168"/>
  <c r="G521" i="168"/>
  <c r="D520" i="168"/>
  <c r="D519" i="168"/>
  <c r="G519" i="168" s="1"/>
  <c r="D518" i="168"/>
  <c r="G518" i="168" s="1"/>
  <c r="D517" i="168"/>
  <c r="G517" i="168" s="1"/>
  <c r="D516" i="168"/>
  <c r="G516" i="168" s="1"/>
  <c r="D515" i="168"/>
  <c r="G515" i="168" s="1"/>
  <c r="D514" i="168"/>
  <c r="G514" i="168" s="1"/>
  <c r="D513" i="168"/>
  <c r="D512" i="168"/>
  <c r="G512" i="168" s="1"/>
  <c r="H508" i="168"/>
  <c r="G507" i="168"/>
  <c r="C506" i="168"/>
  <c r="D506" i="168" s="1"/>
  <c r="G506" i="168" s="1"/>
  <c r="C505" i="168"/>
  <c r="D505" i="168" s="1"/>
  <c r="G505" i="168" s="1"/>
  <c r="C504" i="168"/>
  <c r="D504" i="168" s="1"/>
  <c r="G504" i="168" s="1"/>
  <c r="C503" i="168"/>
  <c r="D503" i="168" s="1"/>
  <c r="G503" i="168" s="1"/>
  <c r="C502" i="168"/>
  <c r="D502" i="168" s="1"/>
  <c r="G502" i="168" s="1"/>
  <c r="C501" i="168"/>
  <c r="D501" i="168" s="1"/>
  <c r="G501" i="168" s="1"/>
  <c r="C500" i="168"/>
  <c r="D500" i="168" s="1"/>
  <c r="C499" i="168"/>
  <c r="D499" i="168" s="1"/>
  <c r="G499" i="168" s="1"/>
  <c r="H494" i="168"/>
  <c r="D493" i="168"/>
  <c r="D492" i="168"/>
  <c r="G486" i="168"/>
  <c r="D485" i="168"/>
  <c r="G485" i="168" s="1"/>
  <c r="D484" i="168"/>
  <c r="D483" i="168"/>
  <c r="D482" i="168"/>
  <c r="D481" i="168"/>
  <c r="D480" i="168"/>
  <c r="D474" i="168"/>
  <c r="G474" i="168"/>
  <c r="D473" i="168"/>
  <c r="H469" i="168"/>
  <c r="C467" i="168"/>
  <c r="D467" i="168" s="1"/>
  <c r="G467" i="168" s="1"/>
  <c r="H463" i="168"/>
  <c r="G461" i="168"/>
  <c r="D460" i="168"/>
  <c r="G460" i="168" s="1"/>
  <c r="D459" i="168"/>
  <c r="D458" i="168"/>
  <c r="G458" i="168" s="1"/>
  <c r="D457" i="168"/>
  <c r="G457" i="168" s="1"/>
  <c r="D456" i="168"/>
  <c r="G456" i="168" s="1"/>
  <c r="D455" i="168"/>
  <c r="G455" i="168" s="1"/>
  <c r="D454" i="168"/>
  <c r="D453" i="168"/>
  <c r="D452" i="168"/>
  <c r="H448" i="168"/>
  <c r="G447" i="168"/>
  <c r="C446" i="168"/>
  <c r="D446" i="168" s="1"/>
  <c r="G446" i="168" s="1"/>
  <c r="C445" i="168"/>
  <c r="D445" i="168" s="1"/>
  <c r="G445" i="168" s="1"/>
  <c r="C444" i="168"/>
  <c r="D444" i="168" s="1"/>
  <c r="G444" i="168" s="1"/>
  <c r="C443" i="168"/>
  <c r="D443" i="168" s="1"/>
  <c r="G443" i="168" s="1"/>
  <c r="C442" i="168"/>
  <c r="D442" i="168" s="1"/>
  <c r="G442" i="168" s="1"/>
  <c r="C441" i="168"/>
  <c r="D441" i="168" s="1"/>
  <c r="C440" i="168"/>
  <c r="D440" i="168" s="1"/>
  <c r="C439" i="168"/>
  <c r="D439" i="168" s="1"/>
  <c r="G439" i="168" s="1"/>
  <c r="D433" i="168"/>
  <c r="G433" i="168" s="1"/>
  <c r="D432" i="168"/>
  <c r="D431" i="168"/>
  <c r="D430" i="168"/>
  <c r="G430" i="168" s="1"/>
  <c r="D429" i="168"/>
  <c r="D428" i="168"/>
  <c r="D427" i="168"/>
  <c r="D426" i="168"/>
  <c r="G426" i="168" s="1"/>
  <c r="D425" i="168"/>
  <c r="G425" i="168"/>
  <c r="D424" i="168"/>
  <c r="D423" i="168"/>
  <c r="D422" i="168"/>
  <c r="G422" i="168" s="1"/>
  <c r="D421" i="168"/>
  <c r="D420" i="168"/>
  <c r="G420" i="168" s="1"/>
  <c r="D419" i="168"/>
  <c r="G419" i="168"/>
  <c r="D418" i="168"/>
  <c r="G418" i="168" s="1"/>
  <c r="D417" i="168"/>
  <c r="G417" i="168"/>
  <c r="D416" i="168"/>
  <c r="G416" i="168" s="1"/>
  <c r="D415" i="168"/>
  <c r="G415" i="168"/>
  <c r="D414" i="168"/>
  <c r="G414" i="168" s="1"/>
  <c r="D413" i="168"/>
  <c r="G413" i="168" s="1"/>
  <c r="D412" i="168"/>
  <c r="G412" i="168" s="1"/>
  <c r="D411" i="168"/>
  <c r="G411" i="168"/>
  <c r="D410" i="168"/>
  <c r="G410" i="168" s="1"/>
  <c r="D409" i="168"/>
  <c r="G409" i="168"/>
  <c r="D408" i="168"/>
  <c r="G408" i="168" s="1"/>
  <c r="D407" i="168"/>
  <c r="G407" i="168"/>
  <c r="D406" i="168"/>
  <c r="G406" i="168" s="1"/>
  <c r="D405" i="168"/>
  <c r="G405" i="168" s="1"/>
  <c r="D404" i="168"/>
  <c r="G404" i="168" s="1"/>
  <c r="D403" i="168"/>
  <c r="D402" i="168"/>
  <c r="D401" i="168"/>
  <c r="H397" i="168"/>
  <c r="G396" i="168"/>
  <c r="D395" i="168"/>
  <c r="H395" i="168" s="1"/>
  <c r="D394" i="168"/>
  <c r="H394" i="168" s="1"/>
  <c r="D393" i="168"/>
  <c r="H393" i="168" s="1"/>
  <c r="H389" i="168"/>
  <c r="C387" i="168"/>
  <c r="D387" i="168" s="1"/>
  <c r="G387" i="168" s="1"/>
  <c r="H383" i="168"/>
  <c r="C381" i="168"/>
  <c r="D381" i="168" s="1"/>
  <c r="H377" i="168"/>
  <c r="C376" i="168"/>
  <c r="D376" i="168" s="1"/>
  <c r="G376" i="168" s="1"/>
  <c r="H372" i="168"/>
  <c r="G371" i="168"/>
  <c r="C370" i="168"/>
  <c r="D370" i="168" s="1"/>
  <c r="G370" i="168" s="1"/>
  <c r="C369" i="168"/>
  <c r="D369" i="168" s="1"/>
  <c r="G369" i="168" s="1"/>
  <c r="H365" i="168"/>
  <c r="C363" i="168"/>
  <c r="D363" i="168" s="1"/>
  <c r="G363" i="168" s="1"/>
  <c r="H359" i="168"/>
  <c r="C358" i="168"/>
  <c r="D358" i="168" s="1"/>
  <c r="G358" i="168" s="1"/>
  <c r="H354" i="168"/>
  <c r="D352" i="168"/>
  <c r="D351" i="168"/>
  <c r="G351" i="168" s="1"/>
  <c r="D350" i="168"/>
  <c r="D349" i="168"/>
  <c r="G349" i="168" s="1"/>
  <c r="D348" i="168"/>
  <c r="D347" i="168"/>
  <c r="G347" i="168" s="1"/>
  <c r="D346" i="168"/>
  <c r="D345" i="168"/>
  <c r="G345" i="168" s="1"/>
  <c r="D344" i="168"/>
  <c r="G344" i="168" s="1"/>
  <c r="D343" i="168"/>
  <c r="G343" i="168" s="1"/>
  <c r="D342" i="168"/>
  <c r="G342" i="168"/>
  <c r="C341" i="168"/>
  <c r="D341" i="168" s="1"/>
  <c r="G341" i="168" s="1"/>
  <c r="D340" i="168"/>
  <c r="D339" i="168"/>
  <c r="G339" i="168" s="1"/>
  <c r="C338" i="168"/>
  <c r="D338" i="168" s="1"/>
  <c r="H334" i="168"/>
  <c r="D332" i="168"/>
  <c r="D331" i="168"/>
  <c r="H327" i="168"/>
  <c r="C325" i="168"/>
  <c r="D325" i="168" s="1"/>
  <c r="H321" i="168"/>
  <c r="D319" i="168"/>
  <c r="H319" i="168" s="1"/>
  <c r="D318" i="168"/>
  <c r="G318" i="168" s="1"/>
  <c r="D317" i="168"/>
  <c r="D316" i="168"/>
  <c r="G316" i="168" s="1"/>
  <c r="D315" i="168"/>
  <c r="G315" i="168" s="1"/>
  <c r="D314" i="168"/>
  <c r="G314" i="168" s="1"/>
  <c r="D313" i="168"/>
  <c r="G313" i="168" s="1"/>
  <c r="D312" i="168"/>
  <c r="D311" i="168"/>
  <c r="D310" i="168"/>
  <c r="H306" i="168"/>
  <c r="D304" i="168"/>
  <c r="G304" i="168"/>
  <c r="D303" i="168"/>
  <c r="G303" i="168" s="1"/>
  <c r="D302" i="168"/>
  <c r="G302" i="168" s="1"/>
  <c r="D301" i="168"/>
  <c r="D300" i="168"/>
  <c r="D299" i="168"/>
  <c r="D298" i="168"/>
  <c r="D297" i="168"/>
  <c r="G292" i="168"/>
  <c r="D291" i="168"/>
  <c r="G291" i="168" s="1"/>
  <c r="D290" i="168"/>
  <c r="G290" i="168" s="1"/>
  <c r="D289" i="168"/>
  <c r="G289" i="168" s="1"/>
  <c r="D288" i="168"/>
  <c r="G288" i="168" s="1"/>
  <c r="D287" i="168"/>
  <c r="D282" i="168"/>
  <c r="G282" i="168"/>
  <c r="D277" i="168"/>
  <c r="G277" i="168"/>
  <c r="D276" i="168"/>
  <c r="G276" i="168" s="1"/>
  <c r="D275" i="168"/>
  <c r="G275" i="168"/>
  <c r="D274" i="168"/>
  <c r="G274" i="168" s="1"/>
  <c r="D273" i="168"/>
  <c r="G273" i="168"/>
  <c r="D272" i="168"/>
  <c r="G272" i="168" s="1"/>
  <c r="D271" i="168"/>
  <c r="G271" i="168"/>
  <c r="D270" i="168"/>
  <c r="G270" i="168" s="1"/>
  <c r="D269" i="168"/>
  <c r="G269" i="168" s="1"/>
  <c r="D268" i="168"/>
  <c r="D267" i="168"/>
  <c r="G267" i="168" s="1"/>
  <c r="D266" i="168"/>
  <c r="D265" i="168"/>
  <c r="G265" i="168" s="1"/>
  <c r="D264" i="168"/>
  <c r="G264" i="168" s="1"/>
  <c r="D263" i="168"/>
  <c r="H259" i="168"/>
  <c r="G258" i="168"/>
  <c r="C257" i="168"/>
  <c r="D257" i="168" s="1"/>
  <c r="G257" i="168" s="1"/>
  <c r="C256" i="168"/>
  <c r="D256" i="168" s="1"/>
  <c r="G256" i="168" s="1"/>
  <c r="H252" i="168"/>
  <c r="D250" i="168"/>
  <c r="H246" i="168"/>
  <c r="D244" i="168"/>
  <c r="H240" i="168"/>
  <c r="C238" i="168"/>
  <c r="D238" i="168" s="1"/>
  <c r="G238" i="168" s="1"/>
  <c r="H234" i="168"/>
  <c r="D233" i="168"/>
  <c r="G233" i="168" s="1"/>
  <c r="D232" i="168"/>
  <c r="G232" i="168"/>
  <c r="D231" i="168"/>
  <c r="G231" i="168" s="1"/>
  <c r="D230" i="168"/>
  <c r="D229" i="168"/>
  <c r="D228" i="168"/>
  <c r="H224" i="168"/>
  <c r="D223" i="168"/>
  <c r="G223" i="168"/>
  <c r="D222" i="168"/>
  <c r="G222" i="168"/>
  <c r="D221" i="168"/>
  <c r="D220" i="168"/>
  <c r="D219" i="168"/>
  <c r="D218" i="168"/>
  <c r="H214" i="168"/>
  <c r="D213" i="168"/>
  <c r="G213" i="168"/>
  <c r="D212" i="168"/>
  <c r="G212" i="168" s="1"/>
  <c r="D211" i="168"/>
  <c r="D210" i="168"/>
  <c r="D209" i="168"/>
  <c r="D208" i="168"/>
  <c r="H204" i="168"/>
  <c r="D203" i="168"/>
  <c r="G203" i="168" s="1"/>
  <c r="D202" i="168"/>
  <c r="G202" i="168"/>
  <c r="D201" i="168"/>
  <c r="D200" i="168"/>
  <c r="D199" i="168"/>
  <c r="D198" i="168"/>
  <c r="D189" i="168"/>
  <c r="D188" i="168"/>
  <c r="D187" i="168"/>
  <c r="G187" i="168" s="1"/>
  <c r="D186" i="168"/>
  <c r="D185" i="168"/>
  <c r="D184" i="168"/>
  <c r="D183" i="168"/>
  <c r="D182" i="168"/>
  <c r="D181" i="168"/>
  <c r="D180" i="168"/>
  <c r="H180" i="168" s="1"/>
  <c r="D179" i="168"/>
  <c r="D178" i="168"/>
  <c r="D177" i="168"/>
  <c r="D176" i="168"/>
  <c r="D175" i="168"/>
  <c r="D174" i="168"/>
  <c r="D173" i="168"/>
  <c r="D172" i="168"/>
  <c r="H172" i="168" s="1"/>
  <c r="D171" i="168"/>
  <c r="D170" i="168"/>
  <c r="D169" i="168"/>
  <c r="D168" i="168"/>
  <c r="D167" i="168"/>
  <c r="D166" i="168"/>
  <c r="D165" i="168"/>
  <c r="D164" i="168"/>
  <c r="H164" i="168" s="1"/>
  <c r="D163" i="168"/>
  <c r="D162" i="168"/>
  <c r="G162" i="168" s="1"/>
  <c r="D161" i="168"/>
  <c r="D160" i="168"/>
  <c r="D159" i="168"/>
  <c r="D158" i="168"/>
  <c r="D157" i="168"/>
  <c r="D156" i="168"/>
  <c r="H156" i="168" s="1"/>
  <c r="D155" i="168"/>
  <c r="D154" i="168"/>
  <c r="G154" i="168" s="1"/>
  <c r="D153" i="168"/>
  <c r="D152" i="168"/>
  <c r="D151" i="168"/>
  <c r="D150" i="168"/>
  <c r="D149" i="168"/>
  <c r="D148" i="168"/>
  <c r="H148" i="168" s="1"/>
  <c r="D147" i="168"/>
  <c r="D146" i="168"/>
  <c r="G146" i="168" s="1"/>
  <c r="D145" i="168"/>
  <c r="D144" i="168"/>
  <c r="D143" i="168"/>
  <c r="G143" i="168" s="1"/>
  <c r="D142" i="168"/>
  <c r="D141" i="168"/>
  <c r="D140" i="168"/>
  <c r="H140" i="168" s="1"/>
  <c r="D139" i="168"/>
  <c r="D138" i="168"/>
  <c r="G138" i="168" s="1"/>
  <c r="D137" i="168"/>
  <c r="D136" i="168"/>
  <c r="D135" i="168"/>
  <c r="D134" i="168"/>
  <c r="D133" i="168"/>
  <c r="D132" i="168"/>
  <c r="H132" i="168" s="1"/>
  <c r="D131" i="168"/>
  <c r="D130" i="168"/>
  <c r="G130" i="168" s="1"/>
  <c r="D129" i="168"/>
  <c r="D128" i="168"/>
  <c r="D127" i="168"/>
  <c r="D126" i="168"/>
  <c r="D125" i="168"/>
  <c r="D124" i="168"/>
  <c r="H124" i="168" s="1"/>
  <c r="D123" i="168"/>
  <c r="D122" i="168"/>
  <c r="G122" i="168" s="1"/>
  <c r="D121" i="168"/>
  <c r="D120" i="168"/>
  <c r="D119" i="168"/>
  <c r="D118" i="168"/>
  <c r="D117" i="168"/>
  <c r="D116" i="168"/>
  <c r="D115" i="168"/>
  <c r="D114" i="168"/>
  <c r="G114" i="168" s="1"/>
  <c r="D113" i="168"/>
  <c r="D110" i="168"/>
  <c r="D109" i="168"/>
  <c r="D108" i="168"/>
  <c r="D107" i="168"/>
  <c r="D106" i="168"/>
  <c r="G106" i="168" s="1"/>
  <c r="D105" i="168"/>
  <c r="D104" i="168"/>
  <c r="G104" i="168" s="1"/>
  <c r="D103" i="168"/>
  <c r="D102" i="168"/>
  <c r="G102" i="168" s="1"/>
  <c r="D101" i="168"/>
  <c r="G101" i="168" s="1"/>
  <c r="D100" i="168"/>
  <c r="D99" i="168"/>
  <c r="G99" i="168" s="1"/>
  <c r="D98" i="168"/>
  <c r="G98" i="168" s="1"/>
  <c r="D97" i="168"/>
  <c r="G97" i="168" s="1"/>
  <c r="D96" i="168"/>
  <c r="G96" i="168" s="1"/>
  <c r="D95" i="168"/>
  <c r="G95" i="168" s="1"/>
  <c r="D94" i="168"/>
  <c r="G94" i="168" s="1"/>
  <c r="D93" i="168"/>
  <c r="G93" i="168" s="1"/>
  <c r="D92" i="168"/>
  <c r="G92" i="168" s="1"/>
  <c r="D91" i="168"/>
  <c r="G91" i="168" s="1"/>
  <c r="D90" i="168"/>
  <c r="G90" i="168" s="1"/>
  <c r="D89" i="168"/>
  <c r="G89" i="168" s="1"/>
  <c r="D88" i="168"/>
  <c r="G88" i="168" s="1"/>
  <c r="D87" i="168"/>
  <c r="G87" i="168" s="1"/>
  <c r="D86" i="168"/>
  <c r="G86" i="168" s="1"/>
  <c r="D85" i="168"/>
  <c r="G85" i="168" s="1"/>
  <c r="D82" i="168"/>
  <c r="G82" i="168" s="1"/>
  <c r="D81" i="168"/>
  <c r="G81" i="168" s="1"/>
  <c r="D80" i="168"/>
  <c r="G80" i="168" s="1"/>
  <c r="D79" i="168"/>
  <c r="G79" i="168" s="1"/>
  <c r="D78" i="168"/>
  <c r="G78" i="168" s="1"/>
  <c r="D77" i="168"/>
  <c r="G77" i="168" s="1"/>
  <c r="D76" i="168"/>
  <c r="D75" i="168"/>
  <c r="D74" i="168"/>
  <c r="D73" i="168"/>
  <c r="D72" i="168"/>
  <c r="D69" i="168"/>
  <c r="G69" i="168"/>
  <c r="D68" i="168"/>
  <c r="G68" i="168" s="1"/>
  <c r="D67" i="168"/>
  <c r="G67" i="168"/>
  <c r="D66" i="168"/>
  <c r="G66" i="168" s="1"/>
  <c r="D65" i="168"/>
  <c r="G65" i="168"/>
  <c r="D64" i="168"/>
  <c r="G64" i="168" s="1"/>
  <c r="D63" i="168"/>
  <c r="D62" i="168"/>
  <c r="G62" i="168" s="1"/>
  <c r="D59" i="168"/>
  <c r="D58" i="168"/>
  <c r="D57" i="168"/>
  <c r="D56" i="168"/>
  <c r="G56" i="168" s="1"/>
  <c r="D55" i="168"/>
  <c r="D54" i="168"/>
  <c r="G54" i="168" s="1"/>
  <c r="D53" i="168"/>
  <c r="G53" i="168" s="1"/>
  <c r="D52" i="168"/>
  <c r="G52" i="168" s="1"/>
  <c r="D51" i="168"/>
  <c r="G51" i="168" s="1"/>
  <c r="D50" i="168"/>
  <c r="G50" i="168" s="1"/>
  <c r="D49" i="168"/>
  <c r="D48" i="168"/>
  <c r="G48" i="168"/>
  <c r="D47" i="168"/>
  <c r="G47" i="168" s="1"/>
  <c r="D46" i="168"/>
  <c r="G46" i="168"/>
  <c r="D45" i="168"/>
  <c r="G45" i="168" s="1"/>
  <c r="D44" i="168"/>
  <c r="G44" i="168" s="1"/>
  <c r="D43" i="168"/>
  <c r="G43" i="168" s="1"/>
  <c r="D42" i="168"/>
  <c r="G42" i="168"/>
  <c r="D41" i="168"/>
  <c r="D40" i="168"/>
  <c r="D39" i="168"/>
  <c r="D38" i="168"/>
  <c r="D37" i="168"/>
  <c r="D36" i="168"/>
  <c r="D35" i="168"/>
  <c r="D34" i="168"/>
  <c r="D33" i="168"/>
  <c r="G33" i="168" s="1"/>
  <c r="D30" i="168"/>
  <c r="G30" i="168"/>
  <c r="D29" i="168"/>
  <c r="G29" i="168" s="1"/>
  <c r="D28" i="168"/>
  <c r="D27" i="168"/>
  <c r="D26" i="168"/>
  <c r="D25" i="168"/>
  <c r="D24" i="168"/>
  <c r="G24" i="168" s="1"/>
  <c r="D23" i="168"/>
  <c r="G23" i="168" s="1"/>
  <c r="D22" i="168"/>
  <c r="G22" i="168"/>
  <c r="D21" i="168"/>
  <c r="D20" i="168"/>
  <c r="D19" i="168"/>
  <c r="D18" i="168"/>
  <c r="D17" i="168"/>
  <c r="D16" i="168"/>
  <c r="D15" i="168"/>
  <c r="D14" i="168"/>
  <c r="D13" i="168"/>
  <c r="D12" i="168"/>
  <c r="D11" i="168"/>
  <c r="D10" i="168"/>
  <c r="D9" i="168"/>
  <c r="A6" i="168"/>
  <c r="A4" i="168"/>
  <c r="M353" i="86"/>
  <c r="P352" i="86"/>
  <c r="O352" i="86"/>
  <c r="L352" i="86"/>
  <c r="K352" i="86"/>
  <c r="J352" i="86"/>
  <c r="G352" i="86"/>
  <c r="P347" i="86"/>
  <c r="O347" i="86"/>
  <c r="L347" i="86"/>
  <c r="K347" i="86"/>
  <c r="J347" i="86"/>
  <c r="P346" i="86"/>
  <c r="O346" i="86"/>
  <c r="E74" i="86"/>
  <c r="E352" i="86" s="1"/>
  <c r="D74" i="86"/>
  <c r="D352" i="86" s="1"/>
  <c r="B74" i="86"/>
  <c r="B352" i="86" s="1"/>
  <c r="A74" i="86"/>
  <c r="A352" i="86" s="1"/>
  <c r="D73" i="86"/>
  <c r="D347" i="86" s="1"/>
  <c r="B73" i="86"/>
  <c r="B347" i="86" s="1"/>
  <c r="A73" i="86"/>
  <c r="A347" i="86" s="1"/>
  <c r="D72" i="86"/>
  <c r="D346" i="86" s="1"/>
  <c r="B72" i="86"/>
  <c r="B346" i="86" s="1"/>
  <c r="A72" i="86"/>
  <c r="A346" i="86" s="1"/>
  <c r="D68" i="85"/>
  <c r="C74" i="86" s="1"/>
  <c r="C352" i="86" s="1"/>
  <c r="D67" i="85"/>
  <c r="C67" i="127" s="1"/>
  <c r="D66" i="85"/>
  <c r="N66" i="85" s="1"/>
  <c r="A431" i="57"/>
  <c r="I432" i="57"/>
  <c r="D432" i="57"/>
  <c r="D121" i="126"/>
  <c r="F432" i="57" s="1"/>
  <c r="E11" i="128" s="1"/>
  <c r="E15" i="128" s="1"/>
  <c r="F91" i="58"/>
  <c r="F62" i="58"/>
  <c r="F49" i="58"/>
  <c r="D24" i="165"/>
  <c r="D28" i="165"/>
  <c r="D23" i="165"/>
  <c r="I56" i="165"/>
  <c r="D50" i="165"/>
  <c r="A3" i="165"/>
  <c r="A2" i="165"/>
  <c r="A1" i="165"/>
  <c r="E16" i="164"/>
  <c r="E15" i="164"/>
  <c r="E14" i="164"/>
  <c r="E13" i="164"/>
  <c r="E12" i="164"/>
  <c r="E10" i="164"/>
  <c r="E45" i="164"/>
  <c r="E44" i="164"/>
  <c r="E43" i="164"/>
  <c r="E42" i="164"/>
  <c r="E41" i="164"/>
  <c r="E40" i="164"/>
  <c r="E39" i="164"/>
  <c r="E38" i="164"/>
  <c r="E37" i="164"/>
  <c r="E30" i="164"/>
  <c r="E29" i="164"/>
  <c r="E28" i="164"/>
  <c r="E27" i="164"/>
  <c r="E26" i="164"/>
  <c r="E25" i="164"/>
  <c r="H124" i="160"/>
  <c r="G124" i="160"/>
  <c r="I31" i="160"/>
  <c r="F23" i="160"/>
  <c r="M23" i="160" s="1"/>
  <c r="Q23" i="160" s="1"/>
  <c r="F22" i="160"/>
  <c r="K22" i="160"/>
  <c r="F21" i="160"/>
  <c r="M21" i="160" s="1"/>
  <c r="Q21" i="160" s="1"/>
  <c r="D95" i="118"/>
  <c r="D343" i="85"/>
  <c r="C342" i="85"/>
  <c r="D342" i="85" s="1"/>
  <c r="B7" i="163"/>
  <c r="B7" i="113"/>
  <c r="C45" i="164"/>
  <c r="D45" i="164" s="1"/>
  <c r="C44" i="164"/>
  <c r="C43" i="164"/>
  <c r="D43" i="164" s="1"/>
  <c r="G43" i="164" s="1"/>
  <c r="C42" i="164"/>
  <c r="D42" i="164" s="1"/>
  <c r="C41" i="164"/>
  <c r="D41" i="164" s="1"/>
  <c r="G41" i="164" s="1"/>
  <c r="C40" i="164"/>
  <c r="D40" i="164" s="1"/>
  <c r="G40" i="164" s="1"/>
  <c r="C39" i="164"/>
  <c r="D39" i="164" s="1"/>
  <c r="C38" i="164"/>
  <c r="D38" i="164" s="1"/>
  <c r="G38" i="164" s="1"/>
  <c r="C37" i="164"/>
  <c r="D37" i="164" s="1"/>
  <c r="G37" i="164" s="1"/>
  <c r="H33" i="164"/>
  <c r="C30" i="164"/>
  <c r="D30" i="164" s="1"/>
  <c r="G30" i="164" s="1"/>
  <c r="C29" i="164"/>
  <c r="D29" i="164" s="1"/>
  <c r="G29" i="164" s="1"/>
  <c r="C28" i="164"/>
  <c r="D28" i="164" s="1"/>
  <c r="G28" i="164" s="1"/>
  <c r="C27" i="164"/>
  <c r="D27" i="164" s="1"/>
  <c r="G27" i="164" s="1"/>
  <c r="C26" i="164"/>
  <c r="D26" i="164" s="1"/>
  <c r="G26" i="164" s="1"/>
  <c r="C25" i="164"/>
  <c r="D25" i="164" s="1"/>
  <c r="G25" i="164" s="1"/>
  <c r="C18" i="164"/>
  <c r="D18" i="164" s="1"/>
  <c r="G18" i="164" s="1"/>
  <c r="C17" i="164"/>
  <c r="D17" i="164" s="1"/>
  <c r="C16" i="164"/>
  <c r="D16" i="164" s="1"/>
  <c r="G16" i="164" s="1"/>
  <c r="C15" i="164"/>
  <c r="D15" i="164" s="1"/>
  <c r="C14" i="164"/>
  <c r="D14" i="164" s="1"/>
  <c r="G14" i="164" s="1"/>
  <c r="C13" i="164"/>
  <c r="D13" i="164" s="1"/>
  <c r="G13" i="164" s="1"/>
  <c r="C12" i="164"/>
  <c r="D12" i="164" s="1"/>
  <c r="G12" i="164" s="1"/>
  <c r="C10" i="164"/>
  <c r="D10" i="164" s="1"/>
  <c r="G46" i="164"/>
  <c r="D44" i="164"/>
  <c r="G31" i="164"/>
  <c r="G19" i="164"/>
  <c r="A7" i="164"/>
  <c r="A4" i="164"/>
  <c r="J47" i="58"/>
  <c r="C223" i="127"/>
  <c r="B223" i="127"/>
  <c r="A223" i="127"/>
  <c r="B222" i="127"/>
  <c r="A222" i="127"/>
  <c r="C221" i="127"/>
  <c r="B221" i="127"/>
  <c r="A221" i="127"/>
  <c r="B220" i="127"/>
  <c r="A220" i="127"/>
  <c r="C219" i="127"/>
  <c r="B219" i="127"/>
  <c r="A219" i="127"/>
  <c r="P270" i="86"/>
  <c r="O270" i="86"/>
  <c r="M270" i="86"/>
  <c r="L270" i="86"/>
  <c r="K270" i="86"/>
  <c r="J270" i="86"/>
  <c r="G270" i="86"/>
  <c r="E270" i="86"/>
  <c r="O98" i="160"/>
  <c r="D98" i="160"/>
  <c r="AH11" i="85"/>
  <c r="D12" i="130" s="1"/>
  <c r="A10" i="57"/>
  <c r="B10" i="57"/>
  <c r="C10" i="57"/>
  <c r="I10" i="57" s="1"/>
  <c r="F10" i="57"/>
  <c r="J10" i="57" s="1"/>
  <c r="A11" i="57"/>
  <c r="B11" i="57"/>
  <c r="C11" i="57"/>
  <c r="I11" i="57" s="1"/>
  <c r="F11" i="57"/>
  <c r="J11" i="57" s="1"/>
  <c r="A12" i="57"/>
  <c r="B12" i="57"/>
  <c r="C12" i="57"/>
  <c r="I12" i="57" s="1"/>
  <c r="F12" i="57"/>
  <c r="J12" i="57" s="1"/>
  <c r="A13" i="57"/>
  <c r="B13" i="57"/>
  <c r="C13" i="57"/>
  <c r="I13" i="57" s="1"/>
  <c r="F13" i="57"/>
  <c r="J13" i="57" s="1"/>
  <c r="A14" i="57"/>
  <c r="B14" i="57"/>
  <c r="C14" i="57"/>
  <c r="I14" i="57" s="1"/>
  <c r="F14" i="57"/>
  <c r="J14" i="57" s="1"/>
  <c r="A15" i="57"/>
  <c r="B15" i="57"/>
  <c r="C15" i="57"/>
  <c r="I15" i="57" s="1"/>
  <c r="F15" i="57"/>
  <c r="J15" i="57" s="1"/>
  <c r="A16" i="57"/>
  <c r="B16" i="57"/>
  <c r="C16" i="57"/>
  <c r="I16" i="57" s="1"/>
  <c r="F16" i="57"/>
  <c r="J16" i="57" s="1"/>
  <c r="A17" i="57"/>
  <c r="B17" i="57"/>
  <c r="C17" i="57"/>
  <c r="I17" i="57" s="1"/>
  <c r="F17" i="57"/>
  <c r="J17" i="57" s="1"/>
  <c r="A18" i="57"/>
  <c r="B18" i="57"/>
  <c r="C18" i="57"/>
  <c r="I18" i="57" s="1"/>
  <c r="F18" i="57"/>
  <c r="J18" i="57" s="1"/>
  <c r="A19" i="57"/>
  <c r="B19" i="57"/>
  <c r="C19" i="57"/>
  <c r="I19" i="57" s="1"/>
  <c r="F19" i="57"/>
  <c r="J19" i="57" s="1"/>
  <c r="A20" i="57"/>
  <c r="B20" i="57"/>
  <c r="C20" i="57"/>
  <c r="I20" i="57" s="1"/>
  <c r="F20" i="57"/>
  <c r="J20" i="57" s="1"/>
  <c r="A21" i="57"/>
  <c r="B21" i="57"/>
  <c r="C21" i="57"/>
  <c r="I21" i="57" s="1"/>
  <c r="F21" i="57"/>
  <c r="J21" i="57" s="1"/>
  <c r="A22" i="57"/>
  <c r="B22" i="57"/>
  <c r="C22" i="57"/>
  <c r="I22" i="57" s="1"/>
  <c r="F22" i="57"/>
  <c r="J22" i="57" s="1"/>
  <c r="A23" i="57"/>
  <c r="B23" i="57"/>
  <c r="C23" i="57"/>
  <c r="I23" i="57" s="1"/>
  <c r="F23" i="57"/>
  <c r="J23" i="57" s="1"/>
  <c r="A24" i="57"/>
  <c r="B24" i="57"/>
  <c r="C24" i="57"/>
  <c r="I24" i="57" s="1"/>
  <c r="F24" i="57"/>
  <c r="J24" i="57" s="1"/>
  <c r="A25" i="57"/>
  <c r="B25" i="57"/>
  <c r="C25" i="57"/>
  <c r="I25" i="57" s="1"/>
  <c r="F25" i="57"/>
  <c r="J25" i="57" s="1"/>
  <c r="A26" i="57"/>
  <c r="B26" i="57"/>
  <c r="C26" i="57"/>
  <c r="I26" i="57" s="1"/>
  <c r="F26" i="57"/>
  <c r="J26" i="57" s="1"/>
  <c r="A27" i="57"/>
  <c r="B27" i="57"/>
  <c r="C27" i="57"/>
  <c r="I27" i="57" s="1"/>
  <c r="F27" i="57"/>
  <c r="J27" i="57" s="1"/>
  <c r="A28" i="57"/>
  <c r="B28" i="57"/>
  <c r="C28" i="57"/>
  <c r="I28" i="57" s="1"/>
  <c r="F28" i="57"/>
  <c r="J28" i="57" s="1"/>
  <c r="A29" i="57"/>
  <c r="B29" i="57"/>
  <c r="C29" i="57"/>
  <c r="I29" i="57" s="1"/>
  <c r="F29" i="57"/>
  <c r="J29" i="57" s="1"/>
  <c r="A30" i="57"/>
  <c r="B30" i="57"/>
  <c r="C30" i="57"/>
  <c r="I30" i="57" s="1"/>
  <c r="F30" i="57"/>
  <c r="J30" i="57" s="1"/>
  <c r="A31" i="57"/>
  <c r="B31" i="57"/>
  <c r="C31" i="57"/>
  <c r="I31" i="57" s="1"/>
  <c r="F31" i="57"/>
  <c r="J31" i="57" s="1"/>
  <c r="A32" i="57"/>
  <c r="B32" i="57"/>
  <c r="C32" i="57"/>
  <c r="I32" i="57" s="1"/>
  <c r="F32" i="57"/>
  <c r="J32" i="57" s="1"/>
  <c r="C37" i="163"/>
  <c r="C36" i="163"/>
  <c r="C35" i="163"/>
  <c r="C34" i="163"/>
  <c r="C33" i="163"/>
  <c r="C32" i="163"/>
  <c r="C31" i="163"/>
  <c r="C30" i="163"/>
  <c r="C29" i="163"/>
  <c r="C28" i="163"/>
  <c r="C27" i="163"/>
  <c r="C26" i="163"/>
  <c r="C25" i="163"/>
  <c r="C24" i="163"/>
  <c r="C23" i="163"/>
  <c r="C22" i="163"/>
  <c r="C21" i="163"/>
  <c r="C20" i="163"/>
  <c r="C19" i="163"/>
  <c r="C18" i="163"/>
  <c r="C17" i="163"/>
  <c r="C16" i="163"/>
  <c r="C15" i="163"/>
  <c r="C14" i="163"/>
  <c r="C13" i="163"/>
  <c r="E13" i="163"/>
  <c r="B13" i="163"/>
  <c r="A13" i="163"/>
  <c r="B18" i="163"/>
  <c r="A18" i="163"/>
  <c r="B17" i="163"/>
  <c r="A17" i="163"/>
  <c r="B16" i="163"/>
  <c r="A16" i="163"/>
  <c r="B15" i="163"/>
  <c r="A15" i="163"/>
  <c r="B14" i="163"/>
  <c r="A14" i="163"/>
  <c r="E37" i="163"/>
  <c r="E36" i="163"/>
  <c r="E35" i="163"/>
  <c r="E34" i="163"/>
  <c r="E33" i="163"/>
  <c r="E32" i="163"/>
  <c r="E31" i="163"/>
  <c r="E30" i="163"/>
  <c r="E29" i="163"/>
  <c r="E28" i="163"/>
  <c r="E27" i="163"/>
  <c r="E26" i="163"/>
  <c r="E25" i="163"/>
  <c r="E24" i="163"/>
  <c r="E23" i="163"/>
  <c r="E22" i="163"/>
  <c r="E21" i="163"/>
  <c r="E20" i="163"/>
  <c r="E19" i="163"/>
  <c r="E18" i="163"/>
  <c r="E17" i="163"/>
  <c r="E16" i="163"/>
  <c r="E15" i="163"/>
  <c r="E14" i="163"/>
  <c r="E12" i="163"/>
  <c r="B37" i="163"/>
  <c r="A37" i="163"/>
  <c r="B36" i="163"/>
  <c r="A36" i="163"/>
  <c r="B35" i="163"/>
  <c r="A35" i="163"/>
  <c r="B34" i="163"/>
  <c r="A34" i="163"/>
  <c r="B33" i="163"/>
  <c r="A33" i="163"/>
  <c r="B32" i="163"/>
  <c r="A32" i="163"/>
  <c r="B31" i="163"/>
  <c r="A31" i="163"/>
  <c r="B30" i="163"/>
  <c r="A30" i="163"/>
  <c r="B29" i="163"/>
  <c r="A29" i="163"/>
  <c r="B28" i="163"/>
  <c r="A28" i="163"/>
  <c r="B27" i="163"/>
  <c r="A27" i="163"/>
  <c r="B26" i="163"/>
  <c r="A26" i="163"/>
  <c r="B25" i="163"/>
  <c r="A25" i="163"/>
  <c r="B24" i="163"/>
  <c r="A24" i="163"/>
  <c r="B23" i="163"/>
  <c r="A23" i="163"/>
  <c r="B22" i="163"/>
  <c r="A22" i="163"/>
  <c r="B21" i="163"/>
  <c r="A21" i="163"/>
  <c r="B20" i="163"/>
  <c r="A20" i="163"/>
  <c r="B19" i="163"/>
  <c r="A19" i="163"/>
  <c r="B12" i="163"/>
  <c r="C12" i="163"/>
  <c r="A12" i="163"/>
  <c r="E9" i="163"/>
  <c r="B30" i="162"/>
  <c r="C30" i="162" s="1"/>
  <c r="B29" i="162"/>
  <c r="C29" i="162" s="1"/>
  <c r="B28" i="162"/>
  <c r="C28" i="162" s="1"/>
  <c r="B27" i="162"/>
  <c r="C27" i="162" s="1"/>
  <c r="B26" i="162"/>
  <c r="C26" i="162" s="1"/>
  <c r="B25" i="162"/>
  <c r="C25" i="162" s="1"/>
  <c r="B24" i="162"/>
  <c r="C24" i="162" s="1"/>
  <c r="B23" i="162"/>
  <c r="C23" i="162" s="1"/>
  <c r="B22" i="162"/>
  <c r="C22" i="162" s="1"/>
  <c r="B21" i="162"/>
  <c r="C21" i="162" s="1"/>
  <c r="B20" i="162"/>
  <c r="C20" i="162" s="1"/>
  <c r="B19" i="162"/>
  <c r="C19" i="162" s="1"/>
  <c r="B18" i="162"/>
  <c r="C18" i="162" s="1"/>
  <c r="B17" i="162"/>
  <c r="C17" i="162" s="1"/>
  <c r="B16" i="162"/>
  <c r="C16" i="162" s="1"/>
  <c r="B15" i="162"/>
  <c r="C15" i="162" s="1"/>
  <c r="B14" i="162"/>
  <c r="C14" i="162" s="1"/>
  <c r="B13" i="162"/>
  <c r="C13" i="162" s="1"/>
  <c r="B12" i="162"/>
  <c r="C12" i="162" s="1"/>
  <c r="E9" i="162"/>
  <c r="B6" i="163"/>
  <c r="C37" i="162"/>
  <c r="B37" i="162"/>
  <c r="A37" i="162"/>
  <c r="C36" i="162"/>
  <c r="B36" i="162"/>
  <c r="A36" i="162"/>
  <c r="B6" i="162"/>
  <c r="H48" i="164"/>
  <c r="C500" i="127"/>
  <c r="C499" i="127"/>
  <c r="D498" i="85"/>
  <c r="C497" i="127"/>
  <c r="C494" i="127"/>
  <c r="J42" i="58"/>
  <c r="A455" i="57"/>
  <c r="I456" i="57"/>
  <c r="D456" i="57"/>
  <c r="H396" i="85"/>
  <c r="C431" i="80"/>
  <c r="C432" i="80"/>
  <c r="C433" i="80"/>
  <c r="C427" i="80"/>
  <c r="C428" i="80"/>
  <c r="C429" i="80"/>
  <c r="C430" i="80"/>
  <c r="C426" i="80"/>
  <c r="A424" i="80"/>
  <c r="M53" i="161"/>
  <c r="M55" i="161" s="1"/>
  <c r="P52" i="161"/>
  <c r="O52" i="161"/>
  <c r="L52" i="161"/>
  <c r="K52" i="161"/>
  <c r="J52" i="161"/>
  <c r="G52" i="161"/>
  <c r="E52" i="161"/>
  <c r="P51" i="161"/>
  <c r="O51" i="161"/>
  <c r="G51" i="161"/>
  <c r="E51" i="161"/>
  <c r="D13" i="161"/>
  <c r="D51" i="161" s="1"/>
  <c r="D14" i="161"/>
  <c r="D52" i="161" s="1"/>
  <c r="D12" i="161"/>
  <c r="D50" i="161" s="1"/>
  <c r="B12" i="161"/>
  <c r="B50" i="161" s="1"/>
  <c r="B13" i="161"/>
  <c r="B51" i="161" s="1"/>
  <c r="B14" i="161"/>
  <c r="B52" i="161" s="1"/>
  <c r="A13" i="161"/>
  <c r="A51" i="161" s="1"/>
  <c r="A14" i="161"/>
  <c r="A52" i="161" s="1"/>
  <c r="A12" i="161"/>
  <c r="A50" i="161" s="1"/>
  <c r="G80" i="161"/>
  <c r="E433" i="80"/>
  <c r="C80" i="161"/>
  <c r="A433" i="80"/>
  <c r="G79" i="161"/>
  <c r="E432" i="80"/>
  <c r="C79" i="161"/>
  <c r="A432" i="80" s="1"/>
  <c r="G78" i="161"/>
  <c r="E431" i="80"/>
  <c r="C78" i="161"/>
  <c r="A431" i="80"/>
  <c r="G77" i="161"/>
  <c r="E430" i="80"/>
  <c r="C77" i="161"/>
  <c r="A430" i="80" s="1"/>
  <c r="G76" i="161"/>
  <c r="E429" i="80" s="1"/>
  <c r="C76" i="161"/>
  <c r="A429" i="80"/>
  <c r="G75" i="161"/>
  <c r="E428" i="80"/>
  <c r="C75" i="161"/>
  <c r="A428" i="80" s="1"/>
  <c r="G74" i="161"/>
  <c r="E427" i="80"/>
  <c r="C74" i="161"/>
  <c r="A427" i="80"/>
  <c r="G73" i="161"/>
  <c r="E426" i="80"/>
  <c r="C73" i="161"/>
  <c r="A426" i="80" s="1"/>
  <c r="N61" i="161"/>
  <c r="P50" i="161"/>
  <c r="P53" i="161" s="1"/>
  <c r="O50" i="161"/>
  <c r="O53" i="161" s="1"/>
  <c r="O55" i="161" s="1"/>
  <c r="G50" i="161"/>
  <c r="E50" i="161"/>
  <c r="G47" i="161"/>
  <c r="B41" i="161"/>
  <c r="A41" i="161"/>
  <c r="A40" i="161"/>
  <c r="G17" i="161"/>
  <c r="G20" i="161" s="1"/>
  <c r="L9" i="161"/>
  <c r="K9" i="161"/>
  <c r="K47" i="161" s="1"/>
  <c r="J9" i="161"/>
  <c r="J47" i="161" s="1"/>
  <c r="I9" i="161"/>
  <c r="I47" i="161" s="1"/>
  <c r="H9" i="161"/>
  <c r="H47" i="161" s="1"/>
  <c r="A43" i="130"/>
  <c r="B394" i="127"/>
  <c r="A394" i="127"/>
  <c r="B393" i="127"/>
  <c r="A393" i="127"/>
  <c r="B392" i="127"/>
  <c r="A392" i="127"/>
  <c r="A391" i="127"/>
  <c r="C393" i="127"/>
  <c r="C392" i="127"/>
  <c r="X391" i="85"/>
  <c r="I6" i="128" s="1"/>
  <c r="D394" i="85"/>
  <c r="C14" i="161" s="1"/>
  <c r="G395" i="85"/>
  <c r="D393" i="85"/>
  <c r="C13" i="161" s="1"/>
  <c r="C51" i="161" s="1"/>
  <c r="D392" i="85"/>
  <c r="H392" i="85" s="1"/>
  <c r="O26" i="160"/>
  <c r="D122" i="160"/>
  <c r="O122" i="160"/>
  <c r="D113" i="160"/>
  <c r="O113" i="160"/>
  <c r="C18" i="1"/>
  <c r="C15" i="1"/>
  <c r="D26" i="160"/>
  <c r="F25" i="160"/>
  <c r="M25" i="160" s="1"/>
  <c r="F24" i="160"/>
  <c r="M24" i="160" s="1"/>
  <c r="Q24" i="160" s="1"/>
  <c r="T24" i="160" s="1"/>
  <c r="F20" i="160"/>
  <c r="M20" i="160" s="1"/>
  <c r="Q20" i="160" s="1"/>
  <c r="F19" i="160"/>
  <c r="M19" i="160" s="1"/>
  <c r="Q19" i="160" s="1"/>
  <c r="V19" i="160" s="1"/>
  <c r="A3" i="160"/>
  <c r="A2" i="160"/>
  <c r="A1" i="160"/>
  <c r="O79" i="160"/>
  <c r="D79" i="160"/>
  <c r="D69" i="160"/>
  <c r="O69" i="160"/>
  <c r="O56" i="160"/>
  <c r="D56" i="160"/>
  <c r="AF79" i="129"/>
  <c r="P5" i="129"/>
  <c r="A82" i="130"/>
  <c r="A77" i="130"/>
  <c r="A78" i="130"/>
  <c r="A79" i="130"/>
  <c r="A80" i="130"/>
  <c r="A81" i="130"/>
  <c r="A83" i="130"/>
  <c r="A107" i="130"/>
  <c r="A94" i="130"/>
  <c r="A95" i="130"/>
  <c r="A96" i="130"/>
  <c r="A97" i="130"/>
  <c r="A98" i="130"/>
  <c r="A99" i="130"/>
  <c r="A100" i="130"/>
  <c r="A101" i="130"/>
  <c r="A102" i="130"/>
  <c r="A103" i="130"/>
  <c r="A104" i="130"/>
  <c r="A105" i="130"/>
  <c r="A106" i="130"/>
  <c r="A85" i="130"/>
  <c r="A86" i="130"/>
  <c r="A87" i="130"/>
  <c r="A88" i="130"/>
  <c r="A89" i="130"/>
  <c r="A91" i="130"/>
  <c r="A92" i="130"/>
  <c r="A93" i="130"/>
  <c r="A71" i="130"/>
  <c r="A72" i="130"/>
  <c r="A73" i="130"/>
  <c r="D74" i="130"/>
  <c r="A75" i="130"/>
  <c r="A76" i="130"/>
  <c r="A63" i="130"/>
  <c r="A64" i="130"/>
  <c r="A65" i="130"/>
  <c r="A66" i="130"/>
  <c r="A67" i="130"/>
  <c r="A68" i="130"/>
  <c r="A69" i="130"/>
  <c r="A70" i="130"/>
  <c r="A62" i="130"/>
  <c r="E24" i="153"/>
  <c r="E54" i="153" s="1"/>
  <c r="E25" i="153"/>
  <c r="E55" i="153" s="1"/>
  <c r="E26" i="153"/>
  <c r="E56" i="153" s="1"/>
  <c r="E27" i="153"/>
  <c r="E57" i="153" s="1"/>
  <c r="E18" i="153"/>
  <c r="E62" i="153" s="1"/>
  <c r="E19" i="153"/>
  <c r="E63" i="153" s="1"/>
  <c r="E12" i="153"/>
  <c r="E50" i="153" s="1"/>
  <c r="E13" i="153"/>
  <c r="E51" i="153" s="1"/>
  <c r="E20" i="154"/>
  <c r="E57" i="154" s="1"/>
  <c r="E21" i="154"/>
  <c r="E66" i="154" s="1"/>
  <c r="E22" i="154"/>
  <c r="E58" i="154" s="1"/>
  <c r="E23" i="154"/>
  <c r="E67" i="154" s="1"/>
  <c r="E24" i="154"/>
  <c r="E68" i="154" s="1"/>
  <c r="E25" i="154"/>
  <c r="E69" i="154" s="1"/>
  <c r="E12" i="154"/>
  <c r="E50" i="154" s="1"/>
  <c r="E13" i="154"/>
  <c r="E63" i="154" s="1"/>
  <c r="E14" i="154"/>
  <c r="E54" i="154" s="1"/>
  <c r="D21" i="154"/>
  <c r="D22" i="154"/>
  <c r="D58" i="154" s="1"/>
  <c r="D23" i="154"/>
  <c r="D67" i="154" s="1"/>
  <c r="D24" i="154"/>
  <c r="D68" i="154" s="1"/>
  <c r="D25" i="154"/>
  <c r="D69" i="154" s="1"/>
  <c r="D20" i="154"/>
  <c r="D57" i="154" s="1"/>
  <c r="D13" i="154"/>
  <c r="D63" i="154" s="1"/>
  <c r="D14" i="154"/>
  <c r="D54" i="154" s="1"/>
  <c r="D12" i="154"/>
  <c r="D50" i="154" s="1"/>
  <c r="B20" i="154"/>
  <c r="B57" i="154" s="1"/>
  <c r="B21" i="154"/>
  <c r="B66" i="154" s="1"/>
  <c r="B22" i="154"/>
  <c r="B58" i="154" s="1"/>
  <c r="B23" i="154"/>
  <c r="B67" i="154" s="1"/>
  <c r="B24" i="154"/>
  <c r="B68" i="154" s="1"/>
  <c r="B25" i="154"/>
  <c r="B69" i="154" s="1"/>
  <c r="A21" i="154"/>
  <c r="A66" i="154" s="1"/>
  <c r="A22" i="154"/>
  <c r="A58" i="154" s="1"/>
  <c r="A23" i="154"/>
  <c r="A67" i="154" s="1"/>
  <c r="A24" i="154"/>
  <c r="A68" i="154" s="1"/>
  <c r="A25" i="154"/>
  <c r="A69" i="154" s="1"/>
  <c r="A20" i="154"/>
  <c r="A57" i="154" s="1"/>
  <c r="B12" i="154"/>
  <c r="B50" i="154" s="1"/>
  <c r="B13" i="154"/>
  <c r="B63" i="154" s="1"/>
  <c r="B14" i="154"/>
  <c r="B54" i="154" s="1"/>
  <c r="A13" i="154"/>
  <c r="A63" i="154" s="1"/>
  <c r="A14" i="154"/>
  <c r="A54" i="154" s="1"/>
  <c r="A12" i="154"/>
  <c r="A50" i="154" s="1"/>
  <c r="D25" i="153"/>
  <c r="D55" i="153" s="1"/>
  <c r="D26" i="153"/>
  <c r="D56" i="153" s="1"/>
  <c r="D27" i="153"/>
  <c r="D57" i="153" s="1"/>
  <c r="D24" i="153"/>
  <c r="D54" i="153" s="1"/>
  <c r="D19" i="153"/>
  <c r="D63" i="153" s="1"/>
  <c r="D18" i="153"/>
  <c r="D62" i="153" s="1"/>
  <c r="D13" i="153"/>
  <c r="D51" i="153" s="1"/>
  <c r="D12" i="153"/>
  <c r="D50" i="153" s="1"/>
  <c r="B24" i="153"/>
  <c r="B54" i="153" s="1"/>
  <c r="B25" i="153"/>
  <c r="B55" i="153" s="1"/>
  <c r="B26" i="153"/>
  <c r="B56" i="153" s="1"/>
  <c r="B27" i="153"/>
  <c r="B57" i="153" s="1"/>
  <c r="A25" i="153"/>
  <c r="A55" i="153" s="1"/>
  <c r="A26" i="153"/>
  <c r="A56" i="153" s="1"/>
  <c r="A27" i="153"/>
  <c r="A57" i="153" s="1"/>
  <c r="A24" i="153"/>
  <c r="A54" i="153" s="1"/>
  <c r="A19" i="153"/>
  <c r="A63" i="153" s="1"/>
  <c r="B19" i="153"/>
  <c r="B63" i="153" s="1"/>
  <c r="B18" i="153"/>
  <c r="B62" i="153" s="1"/>
  <c r="A18" i="153"/>
  <c r="A62" i="153" s="1"/>
  <c r="B12" i="153"/>
  <c r="B50" i="153" s="1"/>
  <c r="B13" i="153"/>
  <c r="B51" i="153" s="1"/>
  <c r="A13" i="153"/>
  <c r="A51" i="153" s="1"/>
  <c r="A12" i="153"/>
  <c r="A50" i="153" s="1"/>
  <c r="AH73" i="85"/>
  <c r="D71" i="130" s="1"/>
  <c r="AH66" i="85"/>
  <c r="D64" i="130" s="1"/>
  <c r="AH18" i="85"/>
  <c r="D19" i="130" s="1"/>
  <c r="B514" i="127"/>
  <c r="A514" i="127"/>
  <c r="C513" i="127"/>
  <c r="B513" i="127"/>
  <c r="A513" i="127"/>
  <c r="B512" i="127"/>
  <c r="A512" i="127"/>
  <c r="B511" i="127"/>
  <c r="A511" i="127"/>
  <c r="C510" i="127"/>
  <c r="B510" i="127"/>
  <c r="A510" i="127"/>
  <c r="C509" i="127"/>
  <c r="B509" i="127"/>
  <c r="A509" i="127"/>
  <c r="B508" i="127"/>
  <c r="A508" i="127"/>
  <c r="C507" i="127"/>
  <c r="B507" i="127"/>
  <c r="A507" i="127"/>
  <c r="C506" i="127"/>
  <c r="B506" i="127"/>
  <c r="A506" i="127"/>
  <c r="B500" i="127"/>
  <c r="A500" i="127"/>
  <c r="B499" i="127"/>
  <c r="A499" i="127"/>
  <c r="B498" i="127"/>
  <c r="A498" i="127"/>
  <c r="B497" i="127"/>
  <c r="A497" i="127"/>
  <c r="B496" i="127"/>
  <c r="A496" i="127"/>
  <c r="B495" i="127"/>
  <c r="A495" i="127"/>
  <c r="B494" i="127"/>
  <c r="A494" i="127"/>
  <c r="B493" i="127"/>
  <c r="A493" i="127"/>
  <c r="AF67" i="129"/>
  <c r="AF60" i="129"/>
  <c r="X585" i="85"/>
  <c r="AR6" i="128" s="1"/>
  <c r="X467" i="85"/>
  <c r="AQ6" i="128" s="1"/>
  <c r="G515" i="85"/>
  <c r="D514" i="85"/>
  <c r="D513" i="85"/>
  <c r="D512" i="85"/>
  <c r="H512" i="85" s="1"/>
  <c r="U512" i="85" s="1"/>
  <c r="D511" i="85"/>
  <c r="AD513" i="85" s="1"/>
  <c r="D510" i="85"/>
  <c r="D509" i="85"/>
  <c r="C20" i="154" s="1"/>
  <c r="C57" i="154" s="1"/>
  <c r="D508" i="85"/>
  <c r="C14" i="154" s="1"/>
  <c r="D507" i="85"/>
  <c r="D506" i="85"/>
  <c r="G501" i="85"/>
  <c r="AF83" i="129"/>
  <c r="AF68" i="129"/>
  <c r="A395" i="57"/>
  <c r="I526" i="57"/>
  <c r="D396" i="57"/>
  <c r="I396" i="57"/>
  <c r="A2" i="144"/>
  <c r="X5" i="129"/>
  <c r="I5" i="129"/>
  <c r="Y5" i="129"/>
  <c r="V5" i="129"/>
  <c r="T5" i="129"/>
  <c r="S5" i="129"/>
  <c r="C5" i="129"/>
  <c r="J5" i="129"/>
  <c r="L5" i="129"/>
  <c r="U5" i="129"/>
  <c r="G5" i="129"/>
  <c r="M5" i="129"/>
  <c r="K5" i="129"/>
  <c r="O5" i="129"/>
  <c r="R5" i="129"/>
  <c r="AA5" i="129"/>
  <c r="AB5" i="129"/>
  <c r="AC5" i="129"/>
  <c r="AF29" i="129"/>
  <c r="AK5" i="128"/>
  <c r="M5" i="128"/>
  <c r="AL5" i="128"/>
  <c r="AI5" i="128"/>
  <c r="AB5" i="128"/>
  <c r="C5" i="128"/>
  <c r="O5" i="128"/>
  <c r="K5" i="128"/>
  <c r="X5" i="128"/>
  <c r="Q5" i="128"/>
  <c r="AA5" i="128"/>
  <c r="AO5" i="128"/>
  <c r="AP5" i="128"/>
  <c r="AQ5" i="128"/>
  <c r="A1" i="118"/>
  <c r="A2" i="118"/>
  <c r="A3" i="118"/>
  <c r="A1" i="117"/>
  <c r="A2" i="117"/>
  <c r="A3" i="117"/>
  <c r="A4" i="117"/>
  <c r="F32" i="117"/>
  <c r="K40" i="117"/>
  <c r="K43" i="117"/>
  <c r="A2" i="57"/>
  <c r="A5" i="57"/>
  <c r="A7" i="57"/>
  <c r="B7" i="57"/>
  <c r="C7" i="57"/>
  <c r="I7" i="57" s="1"/>
  <c r="A8" i="57"/>
  <c r="B8" i="57"/>
  <c r="C8" i="57"/>
  <c r="I8" i="57" s="1"/>
  <c r="F8" i="57"/>
  <c r="J8" i="57" s="1"/>
  <c r="A9" i="57"/>
  <c r="B9" i="57"/>
  <c r="C9" i="57"/>
  <c r="I9" i="57" s="1"/>
  <c r="F9" i="57"/>
  <c r="J9" i="57" s="1"/>
  <c r="A35" i="57"/>
  <c r="A37" i="57"/>
  <c r="B37" i="57"/>
  <c r="C37" i="57"/>
  <c r="I37" i="57" s="1"/>
  <c r="F37" i="57"/>
  <c r="J37" i="57" s="1"/>
  <c r="A38" i="57"/>
  <c r="B38" i="57"/>
  <c r="C38" i="57"/>
  <c r="I38" i="57" s="1"/>
  <c r="F38" i="57"/>
  <c r="J38" i="57" s="1"/>
  <c r="A39" i="57"/>
  <c r="B39" i="57"/>
  <c r="C39" i="57"/>
  <c r="I39" i="57" s="1"/>
  <c r="F39" i="57"/>
  <c r="J39" i="57" s="1"/>
  <c r="A40" i="57"/>
  <c r="B40" i="57"/>
  <c r="C40" i="57"/>
  <c r="I40" i="57" s="1"/>
  <c r="F40" i="57"/>
  <c r="J40" i="57" s="1"/>
  <c r="A41" i="57"/>
  <c r="B41" i="57"/>
  <c r="C41" i="57"/>
  <c r="I41" i="57" s="1"/>
  <c r="F41" i="57"/>
  <c r="J41" i="57" s="1"/>
  <c r="A42" i="57"/>
  <c r="B42" i="57"/>
  <c r="C42" i="57"/>
  <c r="I42" i="57" s="1"/>
  <c r="F42" i="57"/>
  <c r="J42" i="57" s="1"/>
  <c r="A43" i="57"/>
  <c r="B43" i="57"/>
  <c r="C43" i="57"/>
  <c r="I43" i="57" s="1"/>
  <c r="F43" i="57"/>
  <c r="J43" i="57" s="1"/>
  <c r="A44" i="57"/>
  <c r="B44" i="57"/>
  <c r="C44" i="57"/>
  <c r="I44" i="57" s="1"/>
  <c r="F44" i="57"/>
  <c r="J44" i="57" s="1"/>
  <c r="A45" i="57"/>
  <c r="B45" i="57"/>
  <c r="C45" i="57"/>
  <c r="I45" i="57" s="1"/>
  <c r="F45" i="57"/>
  <c r="J45" i="57" s="1"/>
  <c r="A46" i="57"/>
  <c r="B46" i="57"/>
  <c r="C46" i="57"/>
  <c r="I46" i="57" s="1"/>
  <c r="F46" i="57"/>
  <c r="J46" i="57" s="1"/>
  <c r="A47" i="57"/>
  <c r="B47" i="57"/>
  <c r="C47" i="57"/>
  <c r="I47" i="57" s="1"/>
  <c r="F47" i="57"/>
  <c r="J47" i="57" s="1"/>
  <c r="A48" i="57"/>
  <c r="B48" i="57"/>
  <c r="C48" i="57"/>
  <c r="I48" i="57" s="1"/>
  <c r="F48" i="57"/>
  <c r="J48" i="57" s="1"/>
  <c r="A49" i="57"/>
  <c r="B49" i="57"/>
  <c r="C49" i="57"/>
  <c r="I49" i="57" s="1"/>
  <c r="F49" i="57"/>
  <c r="J49" i="57" s="1"/>
  <c r="A50" i="57"/>
  <c r="B50" i="57"/>
  <c r="C50" i="57"/>
  <c r="I50" i="57" s="1"/>
  <c r="F50" i="57"/>
  <c r="J50" i="57" s="1"/>
  <c r="A51" i="57"/>
  <c r="B51" i="57"/>
  <c r="C51" i="57"/>
  <c r="I51" i="57" s="1"/>
  <c r="F51" i="57"/>
  <c r="J51" i="57" s="1"/>
  <c r="A52" i="57"/>
  <c r="B52" i="57"/>
  <c r="C52" i="57"/>
  <c r="I52" i="57" s="1"/>
  <c r="F52" i="57"/>
  <c r="J52" i="57" s="1"/>
  <c r="A53" i="57"/>
  <c r="B53" i="57"/>
  <c r="C53" i="57"/>
  <c r="I53" i="57" s="1"/>
  <c r="F53" i="57"/>
  <c r="J53" i="57" s="1"/>
  <c r="A54" i="57"/>
  <c r="B54" i="57"/>
  <c r="C54" i="57"/>
  <c r="I54" i="57" s="1"/>
  <c r="F54" i="57"/>
  <c r="J54" i="57" s="1"/>
  <c r="A55" i="57"/>
  <c r="B55" i="57"/>
  <c r="C55" i="57"/>
  <c r="I55" i="57" s="1"/>
  <c r="F55" i="57"/>
  <c r="J55" i="57" s="1"/>
  <c r="A56" i="57"/>
  <c r="B56" i="57"/>
  <c r="C56" i="57"/>
  <c r="I56" i="57" s="1"/>
  <c r="F56" i="57"/>
  <c r="J56" i="57" s="1"/>
  <c r="A57" i="57"/>
  <c r="B57" i="57"/>
  <c r="C57" i="57"/>
  <c r="I57" i="57" s="1"/>
  <c r="F57" i="57"/>
  <c r="J57" i="57" s="1"/>
  <c r="A58" i="57"/>
  <c r="B58" i="57"/>
  <c r="C58" i="57"/>
  <c r="I58" i="57" s="1"/>
  <c r="F58" i="57"/>
  <c r="J58" i="57" s="1"/>
  <c r="A59" i="57"/>
  <c r="B59" i="57"/>
  <c r="C59" i="57"/>
  <c r="I59" i="57" s="1"/>
  <c r="F59" i="57"/>
  <c r="J59" i="57" s="1"/>
  <c r="A60" i="57"/>
  <c r="B60" i="57"/>
  <c r="C60" i="57"/>
  <c r="I60" i="57" s="1"/>
  <c r="F60" i="57"/>
  <c r="J60" i="57" s="1"/>
  <c r="A61" i="57"/>
  <c r="B61" i="57"/>
  <c r="C61" i="57"/>
  <c r="I61" i="57" s="1"/>
  <c r="F61" i="57"/>
  <c r="J61" i="57" s="1"/>
  <c r="A62" i="57"/>
  <c r="B62" i="57"/>
  <c r="C62" i="57"/>
  <c r="I62" i="57" s="1"/>
  <c r="F62" i="57"/>
  <c r="J62" i="57" s="1"/>
  <c r="A65" i="57"/>
  <c r="A67" i="57"/>
  <c r="B67" i="57"/>
  <c r="C67" i="57"/>
  <c r="I67" i="57" s="1"/>
  <c r="E67" i="57"/>
  <c r="F67" i="57"/>
  <c r="J67" i="57" s="1"/>
  <c r="A68" i="57"/>
  <c r="B68" i="57"/>
  <c r="C68" i="57"/>
  <c r="I68" i="57" s="1"/>
  <c r="E68" i="57"/>
  <c r="F68" i="57"/>
  <c r="J68" i="57" s="1"/>
  <c r="A69" i="57"/>
  <c r="B69" i="57"/>
  <c r="C69" i="57"/>
  <c r="I69" i="57" s="1"/>
  <c r="E69" i="57"/>
  <c r="F69" i="57"/>
  <c r="J69" i="57" s="1"/>
  <c r="A70" i="57"/>
  <c r="B70" i="57"/>
  <c r="C70" i="57"/>
  <c r="I70" i="57" s="1"/>
  <c r="E70" i="57"/>
  <c r="F70" i="57"/>
  <c r="J70" i="57" s="1"/>
  <c r="A71" i="57"/>
  <c r="B71" i="57"/>
  <c r="C71" i="57"/>
  <c r="I71" i="57" s="1"/>
  <c r="E71" i="57"/>
  <c r="F71" i="57"/>
  <c r="J71" i="57" s="1"/>
  <c r="A72" i="57"/>
  <c r="B72" i="57"/>
  <c r="C72" i="57"/>
  <c r="I72" i="57" s="1"/>
  <c r="E72" i="57"/>
  <c r="F72" i="57"/>
  <c r="J72" i="57" s="1"/>
  <c r="A73" i="57"/>
  <c r="B73" i="57"/>
  <c r="C73" i="57"/>
  <c r="I73" i="57" s="1"/>
  <c r="E73" i="57"/>
  <c r="F73" i="57"/>
  <c r="J73" i="57" s="1"/>
  <c r="A74" i="57"/>
  <c r="B74" i="57"/>
  <c r="C74" i="57"/>
  <c r="I74" i="57" s="1"/>
  <c r="E74" i="57"/>
  <c r="F74" i="57"/>
  <c r="J74" i="57" s="1"/>
  <c r="A75" i="57"/>
  <c r="B75" i="57"/>
  <c r="C75" i="57"/>
  <c r="I75" i="57" s="1"/>
  <c r="E75" i="57"/>
  <c r="F75" i="57"/>
  <c r="J75" i="57" s="1"/>
  <c r="A76" i="57"/>
  <c r="B76" i="57"/>
  <c r="C76" i="57"/>
  <c r="I76" i="57" s="1"/>
  <c r="E76" i="57"/>
  <c r="F76" i="57"/>
  <c r="J76" i="57" s="1"/>
  <c r="A77" i="57"/>
  <c r="B77" i="57"/>
  <c r="C77" i="57"/>
  <c r="I77" i="57" s="1"/>
  <c r="E77" i="57"/>
  <c r="F77" i="57"/>
  <c r="J77" i="57" s="1"/>
  <c r="A78" i="57"/>
  <c r="B78" i="57"/>
  <c r="C78" i="57"/>
  <c r="I78" i="57" s="1"/>
  <c r="E78" i="57"/>
  <c r="F78" i="57"/>
  <c r="J78" i="57" s="1"/>
  <c r="A79" i="57"/>
  <c r="B79" i="57"/>
  <c r="C79" i="57"/>
  <c r="I79" i="57" s="1"/>
  <c r="E79" i="57"/>
  <c r="F79" i="57"/>
  <c r="J79" i="57" s="1"/>
  <c r="A80" i="57"/>
  <c r="B80" i="57"/>
  <c r="C80" i="57"/>
  <c r="I80" i="57" s="1"/>
  <c r="E80" i="57"/>
  <c r="F80" i="57"/>
  <c r="J80" i="57" s="1"/>
  <c r="A81" i="57"/>
  <c r="B81" i="57"/>
  <c r="C81" i="57"/>
  <c r="I81" i="57" s="1"/>
  <c r="E81" i="57"/>
  <c r="F81" i="57"/>
  <c r="J81" i="57" s="1"/>
  <c r="A82" i="57"/>
  <c r="B82" i="57"/>
  <c r="C82" i="57"/>
  <c r="I82" i="57" s="1"/>
  <c r="E82" i="57"/>
  <c r="F82" i="57"/>
  <c r="J82" i="57" s="1"/>
  <c r="A83" i="57"/>
  <c r="B83" i="57"/>
  <c r="C83" i="57"/>
  <c r="I83" i="57" s="1"/>
  <c r="E83" i="57"/>
  <c r="F83" i="57"/>
  <c r="J83" i="57" s="1"/>
  <c r="A84" i="57"/>
  <c r="B84" i="57"/>
  <c r="C84" i="57"/>
  <c r="I84" i="57" s="1"/>
  <c r="E84" i="57"/>
  <c r="F84" i="57"/>
  <c r="J84" i="57" s="1"/>
  <c r="A85" i="57"/>
  <c r="B85" i="57"/>
  <c r="C85" i="57"/>
  <c r="I85" i="57" s="1"/>
  <c r="E85" i="57"/>
  <c r="F85" i="57"/>
  <c r="J85" i="57" s="1"/>
  <c r="A86" i="57"/>
  <c r="B86" i="57"/>
  <c r="C86" i="57"/>
  <c r="I86" i="57" s="1"/>
  <c r="E86" i="57"/>
  <c r="F86" i="57"/>
  <c r="J86" i="57" s="1"/>
  <c r="A87" i="57"/>
  <c r="B87" i="57"/>
  <c r="C87" i="57"/>
  <c r="I87" i="57" s="1"/>
  <c r="E87" i="57"/>
  <c r="F87" i="57"/>
  <c r="J87" i="57" s="1"/>
  <c r="A88" i="57"/>
  <c r="B88" i="57"/>
  <c r="C88" i="57"/>
  <c r="I88" i="57" s="1"/>
  <c r="E88" i="57"/>
  <c r="F88" i="57"/>
  <c r="J88" i="57" s="1"/>
  <c r="A89" i="57"/>
  <c r="B89" i="57"/>
  <c r="C89" i="57"/>
  <c r="I89" i="57" s="1"/>
  <c r="E89" i="57"/>
  <c r="F89" i="57"/>
  <c r="J89" i="57" s="1"/>
  <c r="A90" i="57"/>
  <c r="B90" i="57"/>
  <c r="C90" i="57"/>
  <c r="I90" i="57" s="1"/>
  <c r="E90" i="57"/>
  <c r="F90" i="57"/>
  <c r="J90" i="57" s="1"/>
  <c r="A91" i="57"/>
  <c r="B91" i="57"/>
  <c r="C91" i="57"/>
  <c r="I91" i="57" s="1"/>
  <c r="E91" i="57"/>
  <c r="F91" i="57"/>
  <c r="J91" i="57" s="1"/>
  <c r="A92" i="57"/>
  <c r="B92" i="57"/>
  <c r="C92" i="57"/>
  <c r="I92" i="57" s="1"/>
  <c r="E92" i="57"/>
  <c r="F92" i="57"/>
  <c r="J92" i="57" s="1"/>
  <c r="A95" i="57"/>
  <c r="A97" i="57"/>
  <c r="B97" i="57"/>
  <c r="C97" i="57"/>
  <c r="I97" i="57" s="1"/>
  <c r="E97" i="57"/>
  <c r="F97" i="57"/>
  <c r="J97" i="57" s="1"/>
  <c r="A98" i="57"/>
  <c r="B98" i="57"/>
  <c r="C98" i="57"/>
  <c r="I98" i="57" s="1"/>
  <c r="E98" i="57"/>
  <c r="F98" i="57"/>
  <c r="J98" i="57" s="1"/>
  <c r="A99" i="57"/>
  <c r="B99" i="57"/>
  <c r="C99" i="57"/>
  <c r="I99" i="57" s="1"/>
  <c r="E99" i="57"/>
  <c r="F99" i="57"/>
  <c r="J99" i="57" s="1"/>
  <c r="A100" i="57"/>
  <c r="B100" i="57"/>
  <c r="C100" i="57"/>
  <c r="I100" i="57" s="1"/>
  <c r="E100" i="57"/>
  <c r="F100" i="57"/>
  <c r="J100" i="57" s="1"/>
  <c r="A101" i="57"/>
  <c r="B101" i="57"/>
  <c r="C101" i="57"/>
  <c r="I101" i="57" s="1"/>
  <c r="E101" i="57"/>
  <c r="F101" i="57"/>
  <c r="J101" i="57" s="1"/>
  <c r="A102" i="57"/>
  <c r="B102" i="57"/>
  <c r="C102" i="57"/>
  <c r="I102" i="57" s="1"/>
  <c r="E102" i="57"/>
  <c r="F102" i="57"/>
  <c r="J102" i="57" s="1"/>
  <c r="A103" i="57"/>
  <c r="B103" i="57"/>
  <c r="C103" i="57"/>
  <c r="I103" i="57" s="1"/>
  <c r="E103" i="57"/>
  <c r="F103" i="57"/>
  <c r="J103" i="57" s="1"/>
  <c r="A104" i="57"/>
  <c r="B104" i="57"/>
  <c r="C104" i="57"/>
  <c r="I104" i="57" s="1"/>
  <c r="E104" i="57"/>
  <c r="F104" i="57"/>
  <c r="J104" i="57" s="1"/>
  <c r="A105" i="57"/>
  <c r="B105" i="57"/>
  <c r="C105" i="57"/>
  <c r="I105" i="57" s="1"/>
  <c r="E105" i="57"/>
  <c r="F105" i="57"/>
  <c r="J105" i="57" s="1"/>
  <c r="A106" i="57"/>
  <c r="B106" i="57"/>
  <c r="C106" i="57"/>
  <c r="I106" i="57" s="1"/>
  <c r="E106" i="57"/>
  <c r="F106" i="57"/>
  <c r="J106" i="57" s="1"/>
  <c r="A107" i="57"/>
  <c r="B107" i="57"/>
  <c r="C107" i="57"/>
  <c r="I107" i="57" s="1"/>
  <c r="E107" i="57"/>
  <c r="F107" i="57"/>
  <c r="J107" i="57" s="1"/>
  <c r="A108" i="57"/>
  <c r="B108" i="57"/>
  <c r="C108" i="57"/>
  <c r="I108" i="57" s="1"/>
  <c r="E108" i="57"/>
  <c r="F108" i="57"/>
  <c r="J108" i="57" s="1"/>
  <c r="A109" i="57"/>
  <c r="B109" i="57"/>
  <c r="C109" i="57"/>
  <c r="I109" i="57" s="1"/>
  <c r="E109" i="57"/>
  <c r="F109" i="57"/>
  <c r="J109" i="57" s="1"/>
  <c r="A110" i="57"/>
  <c r="B110" i="57"/>
  <c r="C110" i="57"/>
  <c r="I110" i="57" s="1"/>
  <c r="E110" i="57"/>
  <c r="F110" i="57"/>
  <c r="J110" i="57" s="1"/>
  <c r="A111" i="57"/>
  <c r="B111" i="57"/>
  <c r="C111" i="57"/>
  <c r="I111" i="57" s="1"/>
  <c r="E111" i="57"/>
  <c r="F111" i="57"/>
  <c r="J111" i="57" s="1"/>
  <c r="A112" i="57"/>
  <c r="B112" i="57"/>
  <c r="C112" i="57"/>
  <c r="I112" i="57" s="1"/>
  <c r="E112" i="57"/>
  <c r="F112" i="57"/>
  <c r="J112" i="57" s="1"/>
  <c r="A113" i="57"/>
  <c r="B113" i="57"/>
  <c r="C113" i="57"/>
  <c r="I113" i="57" s="1"/>
  <c r="E113" i="57"/>
  <c r="F113" i="57"/>
  <c r="J113" i="57" s="1"/>
  <c r="A114" i="57"/>
  <c r="B114" i="57"/>
  <c r="C114" i="57"/>
  <c r="I114" i="57" s="1"/>
  <c r="E114" i="57"/>
  <c r="F114" i="57"/>
  <c r="J114" i="57" s="1"/>
  <c r="A115" i="57"/>
  <c r="B115" i="57"/>
  <c r="C115" i="57"/>
  <c r="I115" i="57" s="1"/>
  <c r="E115" i="57"/>
  <c r="F115" i="57"/>
  <c r="J115" i="57" s="1"/>
  <c r="A116" i="57"/>
  <c r="B116" i="57"/>
  <c r="C116" i="57"/>
  <c r="I116" i="57" s="1"/>
  <c r="E116" i="57"/>
  <c r="F116" i="57"/>
  <c r="J116" i="57" s="1"/>
  <c r="A117" i="57"/>
  <c r="B117" i="57"/>
  <c r="C117" i="57"/>
  <c r="I117" i="57" s="1"/>
  <c r="E117" i="57"/>
  <c r="F117" i="57"/>
  <c r="J117" i="57" s="1"/>
  <c r="A118" i="57"/>
  <c r="B118" i="57"/>
  <c r="C118" i="57"/>
  <c r="I118" i="57" s="1"/>
  <c r="E118" i="57"/>
  <c r="F118" i="57"/>
  <c r="J118" i="57" s="1"/>
  <c r="A119" i="57"/>
  <c r="B119" i="57"/>
  <c r="C119" i="57"/>
  <c r="I119" i="57" s="1"/>
  <c r="E119" i="57"/>
  <c r="F119" i="57"/>
  <c r="J119" i="57" s="1"/>
  <c r="A120" i="57"/>
  <c r="B120" i="57"/>
  <c r="C120" i="57"/>
  <c r="I120" i="57" s="1"/>
  <c r="E120" i="57"/>
  <c r="F120" i="57"/>
  <c r="J120" i="57" s="1"/>
  <c r="A121" i="57"/>
  <c r="B121" i="57"/>
  <c r="C121" i="57"/>
  <c r="I121" i="57" s="1"/>
  <c r="E121" i="57"/>
  <c r="F121" i="57"/>
  <c r="J121" i="57" s="1"/>
  <c r="A122" i="57"/>
  <c r="B122" i="57"/>
  <c r="C122" i="57"/>
  <c r="I122" i="57" s="1"/>
  <c r="E122" i="57"/>
  <c r="F122" i="57"/>
  <c r="J122" i="57" s="1"/>
  <c r="A125" i="57"/>
  <c r="A127" i="57"/>
  <c r="B127" i="57"/>
  <c r="C127" i="57"/>
  <c r="I127" i="57" s="1"/>
  <c r="E127" i="57"/>
  <c r="F127" i="57"/>
  <c r="J127" i="57" s="1"/>
  <c r="A128" i="57"/>
  <c r="B128" i="57"/>
  <c r="C128" i="57"/>
  <c r="I128" i="57" s="1"/>
  <c r="E128" i="57"/>
  <c r="F128" i="57"/>
  <c r="J128" i="57" s="1"/>
  <c r="A129" i="57"/>
  <c r="B129" i="57"/>
  <c r="C129" i="57"/>
  <c r="I129" i="57" s="1"/>
  <c r="E129" i="57"/>
  <c r="F129" i="57"/>
  <c r="J129" i="57" s="1"/>
  <c r="A130" i="57"/>
  <c r="B130" i="57"/>
  <c r="C130" i="57"/>
  <c r="I130" i="57" s="1"/>
  <c r="E130" i="57"/>
  <c r="F130" i="57"/>
  <c r="J130" i="57" s="1"/>
  <c r="A131" i="57"/>
  <c r="B131" i="57"/>
  <c r="C131" i="57"/>
  <c r="I131" i="57" s="1"/>
  <c r="E131" i="57"/>
  <c r="F131" i="57"/>
  <c r="J131" i="57" s="1"/>
  <c r="A132" i="57"/>
  <c r="B132" i="57"/>
  <c r="C132" i="57"/>
  <c r="I132" i="57" s="1"/>
  <c r="E132" i="57"/>
  <c r="F132" i="57"/>
  <c r="J132" i="57" s="1"/>
  <c r="A133" i="57"/>
  <c r="B133" i="57"/>
  <c r="C133" i="57"/>
  <c r="I133" i="57" s="1"/>
  <c r="E133" i="57"/>
  <c r="F133" i="57"/>
  <c r="J133" i="57" s="1"/>
  <c r="A134" i="57"/>
  <c r="B134" i="57"/>
  <c r="C134" i="57"/>
  <c r="I134" i="57" s="1"/>
  <c r="E134" i="57"/>
  <c r="F134" i="57"/>
  <c r="J134" i="57" s="1"/>
  <c r="A135" i="57"/>
  <c r="B135" i="57"/>
  <c r="C135" i="57"/>
  <c r="I135" i="57" s="1"/>
  <c r="E135" i="57"/>
  <c r="F135" i="57"/>
  <c r="J135" i="57" s="1"/>
  <c r="A136" i="57"/>
  <c r="B136" i="57"/>
  <c r="C136" i="57"/>
  <c r="I136" i="57" s="1"/>
  <c r="E136" i="57"/>
  <c r="F136" i="57"/>
  <c r="J136" i="57" s="1"/>
  <c r="A137" i="57"/>
  <c r="B137" i="57"/>
  <c r="C137" i="57"/>
  <c r="I137" i="57" s="1"/>
  <c r="E137" i="57"/>
  <c r="F137" i="57"/>
  <c r="J137" i="57" s="1"/>
  <c r="A138" i="57"/>
  <c r="B138" i="57"/>
  <c r="C138" i="57"/>
  <c r="I138" i="57" s="1"/>
  <c r="E138" i="57"/>
  <c r="F138" i="57"/>
  <c r="J138" i="57" s="1"/>
  <c r="A139" i="57"/>
  <c r="B139" i="57"/>
  <c r="C139" i="57"/>
  <c r="I139" i="57" s="1"/>
  <c r="E139" i="57"/>
  <c r="F139" i="57"/>
  <c r="J139" i="57" s="1"/>
  <c r="A140" i="57"/>
  <c r="B140" i="57"/>
  <c r="C140" i="57"/>
  <c r="I140" i="57" s="1"/>
  <c r="E140" i="57"/>
  <c r="F140" i="57"/>
  <c r="J140" i="57" s="1"/>
  <c r="A141" i="57"/>
  <c r="B141" i="57"/>
  <c r="C141" i="57"/>
  <c r="I141" i="57" s="1"/>
  <c r="E141" i="57"/>
  <c r="F141" i="57"/>
  <c r="J141" i="57" s="1"/>
  <c r="A142" i="57"/>
  <c r="B142" i="57"/>
  <c r="C142" i="57"/>
  <c r="I142" i="57" s="1"/>
  <c r="E142" i="57"/>
  <c r="F142" i="57"/>
  <c r="J142" i="57" s="1"/>
  <c r="A143" i="57"/>
  <c r="B143" i="57"/>
  <c r="C143" i="57"/>
  <c r="I143" i="57" s="1"/>
  <c r="E143" i="57"/>
  <c r="F143" i="57"/>
  <c r="J143" i="57" s="1"/>
  <c r="A144" i="57"/>
  <c r="B144" i="57"/>
  <c r="C144" i="57"/>
  <c r="I144" i="57" s="1"/>
  <c r="E144" i="57"/>
  <c r="F144" i="57"/>
  <c r="J144" i="57" s="1"/>
  <c r="A145" i="57"/>
  <c r="B145" i="57"/>
  <c r="C145" i="57"/>
  <c r="I145" i="57" s="1"/>
  <c r="E145" i="57"/>
  <c r="F145" i="57"/>
  <c r="J145" i="57" s="1"/>
  <c r="A146" i="57"/>
  <c r="B146" i="57"/>
  <c r="C146" i="57"/>
  <c r="I146" i="57" s="1"/>
  <c r="E146" i="57"/>
  <c r="F146" i="57"/>
  <c r="J146" i="57" s="1"/>
  <c r="A147" i="57"/>
  <c r="B147" i="57"/>
  <c r="C147" i="57"/>
  <c r="I147" i="57" s="1"/>
  <c r="E147" i="57"/>
  <c r="F147" i="57"/>
  <c r="J147" i="57" s="1"/>
  <c r="A148" i="57"/>
  <c r="B148" i="57"/>
  <c r="C148" i="57"/>
  <c r="I148" i="57" s="1"/>
  <c r="E148" i="57"/>
  <c r="F148" i="57"/>
  <c r="J148" i="57" s="1"/>
  <c r="A149" i="57"/>
  <c r="B149" i="57"/>
  <c r="C149" i="57"/>
  <c r="I149" i="57" s="1"/>
  <c r="E149" i="57"/>
  <c r="F149" i="57"/>
  <c r="J149" i="57" s="1"/>
  <c r="A150" i="57"/>
  <c r="B150" i="57"/>
  <c r="C150" i="57"/>
  <c r="I150" i="57" s="1"/>
  <c r="E150" i="57"/>
  <c r="F150" i="57"/>
  <c r="J150" i="57" s="1"/>
  <c r="A151" i="57"/>
  <c r="B151" i="57"/>
  <c r="C151" i="57"/>
  <c r="I151" i="57" s="1"/>
  <c r="E151" i="57"/>
  <c r="F151" i="57"/>
  <c r="J151" i="57" s="1"/>
  <c r="A152" i="57"/>
  <c r="B152" i="57"/>
  <c r="C152" i="57"/>
  <c r="I152" i="57" s="1"/>
  <c r="E152" i="57"/>
  <c r="F152" i="57"/>
  <c r="J152" i="57" s="1"/>
  <c r="A155" i="57"/>
  <c r="A157" i="57"/>
  <c r="B157" i="57"/>
  <c r="C157" i="57"/>
  <c r="I157" i="57" s="1"/>
  <c r="E157" i="57"/>
  <c r="F157" i="57"/>
  <c r="J157" i="57" s="1"/>
  <c r="A158" i="57"/>
  <c r="B158" i="57"/>
  <c r="C158" i="57"/>
  <c r="I158" i="57" s="1"/>
  <c r="E158" i="57"/>
  <c r="F158" i="57"/>
  <c r="J158" i="57" s="1"/>
  <c r="A159" i="57"/>
  <c r="B159" i="57"/>
  <c r="C159" i="57"/>
  <c r="I159" i="57" s="1"/>
  <c r="E159" i="57"/>
  <c r="F159" i="57"/>
  <c r="J159" i="57" s="1"/>
  <c r="A160" i="57"/>
  <c r="B160" i="57"/>
  <c r="C160" i="57"/>
  <c r="I160" i="57" s="1"/>
  <c r="E160" i="57"/>
  <c r="F160" i="57"/>
  <c r="J160" i="57" s="1"/>
  <c r="A161" i="57"/>
  <c r="B161" i="57"/>
  <c r="C161" i="57"/>
  <c r="I161" i="57" s="1"/>
  <c r="E161" i="57"/>
  <c r="F161" i="57"/>
  <c r="J161" i="57" s="1"/>
  <c r="A162" i="57"/>
  <c r="B162" i="57"/>
  <c r="C162" i="57"/>
  <c r="I162" i="57" s="1"/>
  <c r="E162" i="57"/>
  <c r="F162" i="57"/>
  <c r="J162" i="57" s="1"/>
  <c r="A163" i="57"/>
  <c r="B163" i="57"/>
  <c r="C163" i="57"/>
  <c r="I163" i="57" s="1"/>
  <c r="E163" i="57"/>
  <c r="F163" i="57"/>
  <c r="J163" i="57" s="1"/>
  <c r="A164" i="57"/>
  <c r="B164" i="57"/>
  <c r="C164" i="57"/>
  <c r="I164" i="57" s="1"/>
  <c r="E164" i="57"/>
  <c r="F164" i="57"/>
  <c r="J164" i="57" s="1"/>
  <c r="A165" i="57"/>
  <c r="B165" i="57"/>
  <c r="C165" i="57"/>
  <c r="I165" i="57" s="1"/>
  <c r="E165" i="57"/>
  <c r="F165" i="57"/>
  <c r="J165" i="57" s="1"/>
  <c r="A166" i="57"/>
  <c r="B166" i="57"/>
  <c r="C166" i="57"/>
  <c r="I166" i="57" s="1"/>
  <c r="E166" i="57"/>
  <c r="F166" i="57"/>
  <c r="J166" i="57" s="1"/>
  <c r="A167" i="57"/>
  <c r="B167" i="57"/>
  <c r="C167" i="57"/>
  <c r="I167" i="57" s="1"/>
  <c r="E167" i="57"/>
  <c r="F167" i="57"/>
  <c r="J167" i="57" s="1"/>
  <c r="A168" i="57"/>
  <c r="B168" i="57"/>
  <c r="C168" i="57"/>
  <c r="I168" i="57" s="1"/>
  <c r="E168" i="57"/>
  <c r="F168" i="57"/>
  <c r="J168" i="57" s="1"/>
  <c r="A169" i="57"/>
  <c r="B169" i="57"/>
  <c r="C169" i="57"/>
  <c r="I169" i="57" s="1"/>
  <c r="E169" i="57"/>
  <c r="F169" i="57"/>
  <c r="J169" i="57" s="1"/>
  <c r="A170" i="57"/>
  <c r="B170" i="57"/>
  <c r="C170" i="57"/>
  <c r="I170" i="57" s="1"/>
  <c r="E170" i="57"/>
  <c r="F170" i="57"/>
  <c r="J170" i="57" s="1"/>
  <c r="A171" i="57"/>
  <c r="B171" i="57"/>
  <c r="C171" i="57"/>
  <c r="I171" i="57" s="1"/>
  <c r="E171" i="57"/>
  <c r="F171" i="57"/>
  <c r="J171" i="57" s="1"/>
  <c r="A172" i="57"/>
  <c r="B172" i="57"/>
  <c r="C172" i="57"/>
  <c r="I172" i="57" s="1"/>
  <c r="E172" i="57"/>
  <c r="F172" i="57"/>
  <c r="J172" i="57" s="1"/>
  <c r="A173" i="57"/>
  <c r="B173" i="57"/>
  <c r="C173" i="57"/>
  <c r="I173" i="57" s="1"/>
  <c r="E173" i="57"/>
  <c r="F173" i="57"/>
  <c r="J173" i="57" s="1"/>
  <c r="A174" i="57"/>
  <c r="B174" i="57"/>
  <c r="C174" i="57"/>
  <c r="I174" i="57" s="1"/>
  <c r="E174" i="57"/>
  <c r="F174" i="57"/>
  <c r="J174" i="57" s="1"/>
  <c r="A175" i="57"/>
  <c r="B175" i="57"/>
  <c r="C175" i="57"/>
  <c r="I175" i="57" s="1"/>
  <c r="E175" i="57"/>
  <c r="F175" i="57"/>
  <c r="J175" i="57" s="1"/>
  <c r="A176" i="57"/>
  <c r="B176" i="57"/>
  <c r="C176" i="57"/>
  <c r="I176" i="57" s="1"/>
  <c r="E176" i="57"/>
  <c r="F176" i="57"/>
  <c r="J176" i="57" s="1"/>
  <c r="A177" i="57"/>
  <c r="B177" i="57"/>
  <c r="C177" i="57"/>
  <c r="I177" i="57" s="1"/>
  <c r="E177" i="57"/>
  <c r="F177" i="57"/>
  <c r="J177" i="57" s="1"/>
  <c r="A178" i="57"/>
  <c r="B178" i="57"/>
  <c r="C178" i="57"/>
  <c r="I178" i="57" s="1"/>
  <c r="E178" i="57"/>
  <c r="F178" i="57"/>
  <c r="J178" i="57" s="1"/>
  <c r="A179" i="57"/>
  <c r="B179" i="57"/>
  <c r="C179" i="57"/>
  <c r="I179" i="57" s="1"/>
  <c r="E179" i="57"/>
  <c r="F179" i="57"/>
  <c r="J179" i="57" s="1"/>
  <c r="A180" i="57"/>
  <c r="B180" i="57"/>
  <c r="C180" i="57"/>
  <c r="I180" i="57" s="1"/>
  <c r="E180" i="57"/>
  <c r="F180" i="57"/>
  <c r="J180" i="57" s="1"/>
  <c r="A181" i="57"/>
  <c r="B181" i="57"/>
  <c r="C181" i="57"/>
  <c r="I181" i="57" s="1"/>
  <c r="E181" i="57"/>
  <c r="F181" i="57"/>
  <c r="J181" i="57" s="1"/>
  <c r="A182" i="57"/>
  <c r="B182" i="57"/>
  <c r="C182" i="57"/>
  <c r="I182" i="57" s="1"/>
  <c r="E182" i="57"/>
  <c r="F182" i="57"/>
  <c r="J182" i="57" s="1"/>
  <c r="A185" i="57"/>
  <c r="A187" i="57"/>
  <c r="B187" i="57"/>
  <c r="C187" i="57"/>
  <c r="I187" i="57" s="1"/>
  <c r="E187" i="57"/>
  <c r="F187" i="57"/>
  <c r="J187" i="57" s="1"/>
  <c r="A188" i="57"/>
  <c r="B188" i="57"/>
  <c r="C188" i="57"/>
  <c r="I188" i="57" s="1"/>
  <c r="E188" i="57"/>
  <c r="F188" i="57"/>
  <c r="J188" i="57" s="1"/>
  <c r="A189" i="57"/>
  <c r="B189" i="57"/>
  <c r="C189" i="57"/>
  <c r="I189" i="57" s="1"/>
  <c r="E189" i="57"/>
  <c r="F189" i="57"/>
  <c r="J189" i="57" s="1"/>
  <c r="A190" i="57"/>
  <c r="B190" i="57"/>
  <c r="C190" i="57"/>
  <c r="I190" i="57" s="1"/>
  <c r="E190" i="57"/>
  <c r="F190" i="57"/>
  <c r="J190" i="57" s="1"/>
  <c r="A191" i="57"/>
  <c r="B191" i="57"/>
  <c r="C191" i="57"/>
  <c r="I191" i="57" s="1"/>
  <c r="E191" i="57"/>
  <c r="F191" i="57"/>
  <c r="J191" i="57" s="1"/>
  <c r="A192" i="57"/>
  <c r="B192" i="57"/>
  <c r="C192" i="57"/>
  <c r="I192" i="57" s="1"/>
  <c r="E192" i="57"/>
  <c r="F192" i="57"/>
  <c r="J192" i="57" s="1"/>
  <c r="A193" i="57"/>
  <c r="B193" i="57"/>
  <c r="C193" i="57"/>
  <c r="I193" i="57" s="1"/>
  <c r="E193" i="57"/>
  <c r="F193" i="57"/>
  <c r="J193" i="57" s="1"/>
  <c r="A194" i="57"/>
  <c r="B194" i="57"/>
  <c r="C194" i="57"/>
  <c r="I194" i="57" s="1"/>
  <c r="E194" i="57"/>
  <c r="F194" i="57"/>
  <c r="J194" i="57" s="1"/>
  <c r="A195" i="57"/>
  <c r="B195" i="57"/>
  <c r="C195" i="57"/>
  <c r="I195" i="57" s="1"/>
  <c r="E195" i="57"/>
  <c r="F195" i="57"/>
  <c r="J195" i="57" s="1"/>
  <c r="A196" i="57"/>
  <c r="B196" i="57"/>
  <c r="C196" i="57"/>
  <c r="I196" i="57" s="1"/>
  <c r="E196" i="57"/>
  <c r="F196" i="57"/>
  <c r="J196" i="57" s="1"/>
  <c r="A197" i="57"/>
  <c r="B197" i="57"/>
  <c r="C197" i="57"/>
  <c r="I197" i="57" s="1"/>
  <c r="E197" i="57"/>
  <c r="F197" i="57"/>
  <c r="J197" i="57" s="1"/>
  <c r="A198" i="57"/>
  <c r="B198" i="57"/>
  <c r="C198" i="57"/>
  <c r="I198" i="57" s="1"/>
  <c r="E198" i="57"/>
  <c r="F198" i="57"/>
  <c r="J198" i="57" s="1"/>
  <c r="A199" i="57"/>
  <c r="B199" i="57"/>
  <c r="C199" i="57"/>
  <c r="I199" i="57" s="1"/>
  <c r="E199" i="57"/>
  <c r="F199" i="57"/>
  <c r="J199" i="57" s="1"/>
  <c r="A200" i="57"/>
  <c r="B200" i="57"/>
  <c r="C200" i="57"/>
  <c r="I200" i="57" s="1"/>
  <c r="E200" i="57"/>
  <c r="F200" i="57"/>
  <c r="J200" i="57" s="1"/>
  <c r="A201" i="57"/>
  <c r="B201" i="57"/>
  <c r="C201" i="57"/>
  <c r="I201" i="57" s="1"/>
  <c r="E201" i="57"/>
  <c r="F201" i="57"/>
  <c r="J201" i="57" s="1"/>
  <c r="A202" i="57"/>
  <c r="B202" i="57"/>
  <c r="C202" i="57"/>
  <c r="I202" i="57" s="1"/>
  <c r="E202" i="57"/>
  <c r="F202" i="57"/>
  <c r="J202" i="57" s="1"/>
  <c r="A203" i="57"/>
  <c r="B203" i="57"/>
  <c r="C203" i="57"/>
  <c r="I203" i="57" s="1"/>
  <c r="E203" i="57"/>
  <c r="F203" i="57"/>
  <c r="J203" i="57" s="1"/>
  <c r="A204" i="57"/>
  <c r="B204" i="57"/>
  <c r="C204" i="57"/>
  <c r="I204" i="57" s="1"/>
  <c r="E204" i="57"/>
  <c r="F204" i="57"/>
  <c r="J204" i="57" s="1"/>
  <c r="A205" i="57"/>
  <c r="B205" i="57"/>
  <c r="C205" i="57"/>
  <c r="I205" i="57" s="1"/>
  <c r="E205" i="57"/>
  <c r="F205" i="57"/>
  <c r="J205" i="57" s="1"/>
  <c r="A206" i="57"/>
  <c r="B206" i="57"/>
  <c r="C206" i="57"/>
  <c r="I206" i="57" s="1"/>
  <c r="E206" i="57"/>
  <c r="F206" i="57"/>
  <c r="J206" i="57" s="1"/>
  <c r="A207" i="57"/>
  <c r="B207" i="57"/>
  <c r="C207" i="57"/>
  <c r="I207" i="57" s="1"/>
  <c r="E207" i="57"/>
  <c r="F207" i="57"/>
  <c r="J207" i="57" s="1"/>
  <c r="A208" i="57"/>
  <c r="B208" i="57"/>
  <c r="C208" i="57"/>
  <c r="I208" i="57" s="1"/>
  <c r="E208" i="57"/>
  <c r="F208" i="57"/>
  <c r="J208" i="57" s="1"/>
  <c r="A209" i="57"/>
  <c r="B209" i="57"/>
  <c r="C209" i="57"/>
  <c r="I209" i="57" s="1"/>
  <c r="E209" i="57"/>
  <c r="F209" i="57"/>
  <c r="J209" i="57" s="1"/>
  <c r="A210" i="57"/>
  <c r="B210" i="57"/>
  <c r="C210" i="57"/>
  <c r="I210" i="57" s="1"/>
  <c r="E210" i="57"/>
  <c r="F210" i="57"/>
  <c r="J210" i="57" s="1"/>
  <c r="A211" i="57"/>
  <c r="B211" i="57"/>
  <c r="C211" i="57"/>
  <c r="I211" i="57" s="1"/>
  <c r="E211" i="57"/>
  <c r="F211" i="57"/>
  <c r="J211" i="57" s="1"/>
  <c r="A212" i="57"/>
  <c r="B212" i="57"/>
  <c r="C212" i="57"/>
  <c r="I212" i="57" s="1"/>
  <c r="E212" i="57"/>
  <c r="F212" i="57"/>
  <c r="J212" i="57" s="1"/>
  <c r="A215" i="57"/>
  <c r="A217" i="57"/>
  <c r="B217" i="57"/>
  <c r="C217" i="57"/>
  <c r="I217" i="57" s="1"/>
  <c r="E217" i="57"/>
  <c r="F217" i="57"/>
  <c r="J217" i="57" s="1"/>
  <c r="A218" i="57"/>
  <c r="B218" i="57"/>
  <c r="C218" i="57"/>
  <c r="I218" i="57" s="1"/>
  <c r="E218" i="57"/>
  <c r="F218" i="57"/>
  <c r="J218" i="57" s="1"/>
  <c r="A219" i="57"/>
  <c r="B219" i="57"/>
  <c r="C219" i="57"/>
  <c r="I219" i="57" s="1"/>
  <c r="E219" i="57"/>
  <c r="F219" i="57"/>
  <c r="J219" i="57" s="1"/>
  <c r="A220" i="57"/>
  <c r="B220" i="57"/>
  <c r="C220" i="57"/>
  <c r="I220" i="57" s="1"/>
  <c r="E220" i="57"/>
  <c r="F220" i="57"/>
  <c r="J220" i="57" s="1"/>
  <c r="A221" i="57"/>
  <c r="B221" i="57"/>
  <c r="C221" i="57"/>
  <c r="I221" i="57" s="1"/>
  <c r="E221" i="57"/>
  <c r="F221" i="57"/>
  <c r="J221" i="57" s="1"/>
  <c r="A222" i="57"/>
  <c r="B222" i="57"/>
  <c r="C222" i="57"/>
  <c r="I222" i="57" s="1"/>
  <c r="E222" i="57"/>
  <c r="F222" i="57"/>
  <c r="J222" i="57" s="1"/>
  <c r="A223" i="57"/>
  <c r="B223" i="57"/>
  <c r="C223" i="57"/>
  <c r="I223" i="57" s="1"/>
  <c r="E223" i="57"/>
  <c r="F223" i="57"/>
  <c r="J223" i="57" s="1"/>
  <c r="A224" i="57"/>
  <c r="B224" i="57"/>
  <c r="C224" i="57"/>
  <c r="I224" i="57" s="1"/>
  <c r="E224" i="57"/>
  <c r="F224" i="57"/>
  <c r="J224" i="57" s="1"/>
  <c r="A225" i="57"/>
  <c r="B225" i="57"/>
  <c r="C225" i="57"/>
  <c r="I225" i="57" s="1"/>
  <c r="E225" i="57"/>
  <c r="F225" i="57"/>
  <c r="J225" i="57" s="1"/>
  <c r="A226" i="57"/>
  <c r="B226" i="57"/>
  <c r="C226" i="57"/>
  <c r="I226" i="57" s="1"/>
  <c r="E226" i="57"/>
  <c r="F226" i="57"/>
  <c r="J226" i="57" s="1"/>
  <c r="A227" i="57"/>
  <c r="B227" i="57"/>
  <c r="C227" i="57"/>
  <c r="I227" i="57" s="1"/>
  <c r="E227" i="57"/>
  <c r="F227" i="57"/>
  <c r="J227" i="57" s="1"/>
  <c r="A228" i="57"/>
  <c r="B228" i="57"/>
  <c r="C228" i="57"/>
  <c r="I228" i="57" s="1"/>
  <c r="E228" i="57"/>
  <c r="F228" i="57"/>
  <c r="J228" i="57" s="1"/>
  <c r="A229" i="57"/>
  <c r="B229" i="57"/>
  <c r="C229" i="57"/>
  <c r="I229" i="57" s="1"/>
  <c r="E229" i="57"/>
  <c r="F229" i="57"/>
  <c r="J229" i="57" s="1"/>
  <c r="A230" i="57"/>
  <c r="B230" i="57"/>
  <c r="C230" i="57"/>
  <c r="I230" i="57" s="1"/>
  <c r="E230" i="57"/>
  <c r="F230" i="57"/>
  <c r="J230" i="57" s="1"/>
  <c r="A231" i="57"/>
  <c r="B231" i="57"/>
  <c r="C231" i="57"/>
  <c r="I231" i="57" s="1"/>
  <c r="E231" i="57"/>
  <c r="F231" i="57"/>
  <c r="J231" i="57" s="1"/>
  <c r="A232" i="57"/>
  <c r="B232" i="57"/>
  <c r="C232" i="57"/>
  <c r="I232" i="57" s="1"/>
  <c r="E232" i="57"/>
  <c r="F232" i="57"/>
  <c r="J232" i="57" s="1"/>
  <c r="A233" i="57"/>
  <c r="B233" i="57"/>
  <c r="C233" i="57"/>
  <c r="I233" i="57" s="1"/>
  <c r="E233" i="57"/>
  <c r="F233" i="57"/>
  <c r="J233" i="57" s="1"/>
  <c r="A234" i="57"/>
  <c r="B234" i="57"/>
  <c r="C234" i="57"/>
  <c r="I234" i="57" s="1"/>
  <c r="E234" i="57"/>
  <c r="F234" i="57"/>
  <c r="J234" i="57" s="1"/>
  <c r="A235" i="57"/>
  <c r="B235" i="57"/>
  <c r="C235" i="57"/>
  <c r="I235" i="57" s="1"/>
  <c r="E235" i="57"/>
  <c r="F235" i="57"/>
  <c r="J235" i="57" s="1"/>
  <c r="A236" i="57"/>
  <c r="B236" i="57"/>
  <c r="C236" i="57"/>
  <c r="I236" i="57" s="1"/>
  <c r="E236" i="57"/>
  <c r="F236" i="57"/>
  <c r="J236" i="57" s="1"/>
  <c r="A237" i="57"/>
  <c r="B237" i="57"/>
  <c r="C237" i="57"/>
  <c r="I237" i="57" s="1"/>
  <c r="E237" i="57"/>
  <c r="F237" i="57"/>
  <c r="J237" i="57" s="1"/>
  <c r="A238" i="57"/>
  <c r="B238" i="57"/>
  <c r="C238" i="57"/>
  <c r="I238" i="57" s="1"/>
  <c r="E238" i="57"/>
  <c r="F238" i="57"/>
  <c r="J238" i="57" s="1"/>
  <c r="A239" i="57"/>
  <c r="B239" i="57"/>
  <c r="C239" i="57"/>
  <c r="I239" i="57" s="1"/>
  <c r="E239" i="57"/>
  <c r="F239" i="57"/>
  <c r="J239" i="57" s="1"/>
  <c r="A240" i="57"/>
  <c r="B240" i="57"/>
  <c r="C240" i="57"/>
  <c r="I240" i="57" s="1"/>
  <c r="E240" i="57"/>
  <c r="F240" i="57"/>
  <c r="J240" i="57" s="1"/>
  <c r="A241" i="57"/>
  <c r="B241" i="57"/>
  <c r="C241" i="57"/>
  <c r="I241" i="57" s="1"/>
  <c r="E241" i="57"/>
  <c r="F241" i="57"/>
  <c r="J241" i="57" s="1"/>
  <c r="A242" i="57"/>
  <c r="B242" i="57"/>
  <c r="C242" i="57"/>
  <c r="I242" i="57" s="1"/>
  <c r="E242" i="57"/>
  <c r="F242" i="57"/>
  <c r="J242" i="57" s="1"/>
  <c r="A245" i="57"/>
  <c r="A247" i="57"/>
  <c r="B247" i="57"/>
  <c r="C247" i="57"/>
  <c r="I247" i="57" s="1"/>
  <c r="E247" i="57"/>
  <c r="F247" i="57"/>
  <c r="J247" i="57" s="1"/>
  <c r="A248" i="57"/>
  <c r="B248" i="57"/>
  <c r="C248" i="57"/>
  <c r="I248" i="57" s="1"/>
  <c r="E248" i="57"/>
  <c r="F248" i="57"/>
  <c r="J248" i="57" s="1"/>
  <c r="A249" i="57"/>
  <c r="B249" i="57"/>
  <c r="C249" i="57"/>
  <c r="I249" i="57" s="1"/>
  <c r="E249" i="57"/>
  <c r="F249" i="57"/>
  <c r="J249" i="57" s="1"/>
  <c r="A250" i="57"/>
  <c r="B250" i="57"/>
  <c r="C250" i="57"/>
  <c r="I250" i="57" s="1"/>
  <c r="E250" i="57"/>
  <c r="F250" i="57"/>
  <c r="J250" i="57" s="1"/>
  <c r="A251" i="57"/>
  <c r="B251" i="57"/>
  <c r="C251" i="57"/>
  <c r="I251" i="57" s="1"/>
  <c r="E251" i="57"/>
  <c r="F251" i="57"/>
  <c r="J251" i="57" s="1"/>
  <c r="A252" i="57"/>
  <c r="B252" i="57"/>
  <c r="C252" i="57"/>
  <c r="I252" i="57" s="1"/>
  <c r="E252" i="57"/>
  <c r="F252" i="57"/>
  <c r="J252" i="57" s="1"/>
  <c r="A253" i="57"/>
  <c r="B253" i="57"/>
  <c r="C253" i="57"/>
  <c r="I253" i="57" s="1"/>
  <c r="E253" i="57"/>
  <c r="F253" i="57"/>
  <c r="J253" i="57" s="1"/>
  <c r="A254" i="57"/>
  <c r="B254" i="57"/>
  <c r="C254" i="57"/>
  <c r="I254" i="57" s="1"/>
  <c r="E254" i="57"/>
  <c r="F254" i="57"/>
  <c r="J254" i="57" s="1"/>
  <c r="A255" i="57"/>
  <c r="B255" i="57"/>
  <c r="C255" i="57"/>
  <c r="I255" i="57" s="1"/>
  <c r="E255" i="57"/>
  <c r="F255" i="57"/>
  <c r="J255" i="57" s="1"/>
  <c r="A256" i="57"/>
  <c r="B256" i="57"/>
  <c r="C256" i="57"/>
  <c r="I256" i="57" s="1"/>
  <c r="E256" i="57"/>
  <c r="F256" i="57"/>
  <c r="J256" i="57" s="1"/>
  <c r="A257" i="57"/>
  <c r="B257" i="57"/>
  <c r="C257" i="57"/>
  <c r="I257" i="57" s="1"/>
  <c r="E257" i="57"/>
  <c r="F257" i="57"/>
  <c r="J257" i="57" s="1"/>
  <c r="A258" i="57"/>
  <c r="B258" i="57"/>
  <c r="C258" i="57"/>
  <c r="I258" i="57" s="1"/>
  <c r="E258" i="57"/>
  <c r="F258" i="57"/>
  <c r="J258" i="57" s="1"/>
  <c r="A259" i="57"/>
  <c r="B259" i="57"/>
  <c r="C259" i="57"/>
  <c r="I259" i="57" s="1"/>
  <c r="E259" i="57"/>
  <c r="F259" i="57"/>
  <c r="J259" i="57" s="1"/>
  <c r="A260" i="57"/>
  <c r="B260" i="57"/>
  <c r="C260" i="57"/>
  <c r="I260" i="57" s="1"/>
  <c r="E260" i="57"/>
  <c r="F260" i="57"/>
  <c r="J260" i="57" s="1"/>
  <c r="A261" i="57"/>
  <c r="B261" i="57"/>
  <c r="C261" i="57"/>
  <c r="I261" i="57" s="1"/>
  <c r="E261" i="57"/>
  <c r="F261" i="57"/>
  <c r="J261" i="57" s="1"/>
  <c r="A262" i="57"/>
  <c r="B262" i="57"/>
  <c r="C262" i="57"/>
  <c r="I262" i="57" s="1"/>
  <c r="E262" i="57"/>
  <c r="F262" i="57"/>
  <c r="J262" i="57" s="1"/>
  <c r="A263" i="57"/>
  <c r="B263" i="57"/>
  <c r="C263" i="57"/>
  <c r="I263" i="57" s="1"/>
  <c r="E263" i="57"/>
  <c r="F263" i="57"/>
  <c r="J263" i="57" s="1"/>
  <c r="A264" i="57"/>
  <c r="B264" i="57"/>
  <c r="C264" i="57"/>
  <c r="I264" i="57" s="1"/>
  <c r="E264" i="57"/>
  <c r="F264" i="57"/>
  <c r="J264" i="57" s="1"/>
  <c r="A265" i="57"/>
  <c r="B265" i="57"/>
  <c r="C265" i="57"/>
  <c r="I265" i="57" s="1"/>
  <c r="E265" i="57"/>
  <c r="F265" i="57"/>
  <c r="J265" i="57" s="1"/>
  <c r="A266" i="57"/>
  <c r="B266" i="57"/>
  <c r="C266" i="57"/>
  <c r="I266" i="57" s="1"/>
  <c r="E266" i="57"/>
  <c r="F266" i="57"/>
  <c r="J266" i="57" s="1"/>
  <c r="A267" i="57"/>
  <c r="B267" i="57"/>
  <c r="C267" i="57"/>
  <c r="I267" i="57" s="1"/>
  <c r="E267" i="57"/>
  <c r="F267" i="57"/>
  <c r="J267" i="57" s="1"/>
  <c r="A268" i="57"/>
  <c r="B268" i="57"/>
  <c r="C268" i="57"/>
  <c r="I268" i="57" s="1"/>
  <c r="E268" i="57"/>
  <c r="F268" i="57"/>
  <c r="J268" i="57" s="1"/>
  <c r="A269" i="57"/>
  <c r="B269" i="57"/>
  <c r="C269" i="57"/>
  <c r="I269" i="57" s="1"/>
  <c r="E269" i="57"/>
  <c r="F269" i="57"/>
  <c r="J269" i="57" s="1"/>
  <c r="A270" i="57"/>
  <c r="B270" i="57"/>
  <c r="C270" i="57"/>
  <c r="I270" i="57" s="1"/>
  <c r="E270" i="57"/>
  <c r="F270" i="57"/>
  <c r="J270" i="57" s="1"/>
  <c r="A271" i="57"/>
  <c r="B271" i="57"/>
  <c r="C271" i="57"/>
  <c r="I271" i="57" s="1"/>
  <c r="E271" i="57"/>
  <c r="F271" i="57"/>
  <c r="J271" i="57" s="1"/>
  <c r="A272" i="57"/>
  <c r="B272" i="57"/>
  <c r="C272" i="57"/>
  <c r="I272" i="57" s="1"/>
  <c r="E272" i="57"/>
  <c r="F272" i="57"/>
  <c r="J272" i="57" s="1"/>
  <c r="A275" i="57"/>
  <c r="A277" i="57"/>
  <c r="B277" i="57"/>
  <c r="C277" i="57"/>
  <c r="I277" i="57" s="1"/>
  <c r="E277" i="57"/>
  <c r="F277" i="57"/>
  <c r="J277" i="57" s="1"/>
  <c r="A278" i="57"/>
  <c r="B278" i="57"/>
  <c r="C278" i="57"/>
  <c r="I278" i="57" s="1"/>
  <c r="E278" i="57"/>
  <c r="F278" i="57"/>
  <c r="J278" i="57" s="1"/>
  <c r="A279" i="57"/>
  <c r="B279" i="57"/>
  <c r="C279" i="57"/>
  <c r="I279" i="57" s="1"/>
  <c r="E279" i="57"/>
  <c r="F279" i="57"/>
  <c r="J279" i="57" s="1"/>
  <c r="A280" i="57"/>
  <c r="B280" i="57"/>
  <c r="C280" i="57"/>
  <c r="I280" i="57" s="1"/>
  <c r="E280" i="57"/>
  <c r="F280" i="57"/>
  <c r="J280" i="57" s="1"/>
  <c r="A281" i="57"/>
  <c r="B281" i="57"/>
  <c r="C281" i="57"/>
  <c r="I281" i="57" s="1"/>
  <c r="E281" i="57"/>
  <c r="F281" i="57"/>
  <c r="J281" i="57" s="1"/>
  <c r="A282" i="57"/>
  <c r="B282" i="57"/>
  <c r="C282" i="57"/>
  <c r="I282" i="57" s="1"/>
  <c r="E282" i="57"/>
  <c r="F282" i="57"/>
  <c r="J282" i="57" s="1"/>
  <c r="A283" i="57"/>
  <c r="B283" i="57"/>
  <c r="C283" i="57"/>
  <c r="I283" i="57" s="1"/>
  <c r="E283" i="57"/>
  <c r="F283" i="57"/>
  <c r="J283" i="57" s="1"/>
  <c r="A284" i="57"/>
  <c r="B284" i="57"/>
  <c r="C284" i="57"/>
  <c r="I284" i="57" s="1"/>
  <c r="E284" i="57"/>
  <c r="F284" i="57"/>
  <c r="J284" i="57" s="1"/>
  <c r="A285" i="57"/>
  <c r="B285" i="57"/>
  <c r="C285" i="57"/>
  <c r="I285" i="57" s="1"/>
  <c r="E285" i="57"/>
  <c r="F285" i="57"/>
  <c r="J285" i="57" s="1"/>
  <c r="A286" i="57"/>
  <c r="B286" i="57"/>
  <c r="C286" i="57"/>
  <c r="I286" i="57" s="1"/>
  <c r="E286" i="57"/>
  <c r="F286" i="57"/>
  <c r="J286" i="57" s="1"/>
  <c r="A287" i="57"/>
  <c r="B287" i="57"/>
  <c r="C287" i="57"/>
  <c r="I287" i="57" s="1"/>
  <c r="E287" i="57"/>
  <c r="F287" i="57"/>
  <c r="J287" i="57" s="1"/>
  <c r="A288" i="57"/>
  <c r="B288" i="57"/>
  <c r="C288" i="57"/>
  <c r="I288" i="57" s="1"/>
  <c r="E288" i="57"/>
  <c r="F288" i="57"/>
  <c r="J288" i="57" s="1"/>
  <c r="A289" i="57"/>
  <c r="B289" i="57"/>
  <c r="C289" i="57"/>
  <c r="I289" i="57" s="1"/>
  <c r="E289" i="57"/>
  <c r="F289" i="57"/>
  <c r="J289" i="57" s="1"/>
  <c r="A290" i="57"/>
  <c r="B290" i="57"/>
  <c r="C290" i="57"/>
  <c r="I290" i="57" s="1"/>
  <c r="E290" i="57"/>
  <c r="F290" i="57"/>
  <c r="J290" i="57" s="1"/>
  <c r="A291" i="57"/>
  <c r="B291" i="57"/>
  <c r="C291" i="57"/>
  <c r="I291" i="57" s="1"/>
  <c r="E291" i="57"/>
  <c r="F291" i="57"/>
  <c r="J291" i="57" s="1"/>
  <c r="A292" i="57"/>
  <c r="B292" i="57"/>
  <c r="C292" i="57"/>
  <c r="I292" i="57" s="1"/>
  <c r="E292" i="57"/>
  <c r="F292" i="57"/>
  <c r="J292" i="57" s="1"/>
  <c r="A293" i="57"/>
  <c r="B293" i="57"/>
  <c r="C293" i="57"/>
  <c r="I293" i="57" s="1"/>
  <c r="E293" i="57"/>
  <c r="F293" i="57"/>
  <c r="J293" i="57" s="1"/>
  <c r="A294" i="57"/>
  <c r="B294" i="57"/>
  <c r="C294" i="57"/>
  <c r="I294" i="57" s="1"/>
  <c r="E294" i="57"/>
  <c r="F294" i="57"/>
  <c r="J294" i="57" s="1"/>
  <c r="A295" i="57"/>
  <c r="B295" i="57"/>
  <c r="C295" i="57"/>
  <c r="I295" i="57" s="1"/>
  <c r="E295" i="57"/>
  <c r="F295" i="57"/>
  <c r="J295" i="57" s="1"/>
  <c r="A296" i="57"/>
  <c r="B296" i="57"/>
  <c r="C296" i="57"/>
  <c r="I296" i="57" s="1"/>
  <c r="E296" i="57"/>
  <c r="F296" i="57"/>
  <c r="J296" i="57" s="1"/>
  <c r="A297" i="57"/>
  <c r="B297" i="57"/>
  <c r="C297" i="57"/>
  <c r="I297" i="57" s="1"/>
  <c r="E297" i="57"/>
  <c r="F297" i="57"/>
  <c r="J297" i="57" s="1"/>
  <c r="A298" i="57"/>
  <c r="B298" i="57"/>
  <c r="C298" i="57"/>
  <c r="I298" i="57" s="1"/>
  <c r="E298" i="57"/>
  <c r="F298" i="57"/>
  <c r="J298" i="57" s="1"/>
  <c r="A299" i="57"/>
  <c r="B299" i="57"/>
  <c r="C299" i="57"/>
  <c r="I299" i="57" s="1"/>
  <c r="E299" i="57"/>
  <c r="F299" i="57"/>
  <c r="J299" i="57" s="1"/>
  <c r="A300" i="57"/>
  <c r="B300" i="57"/>
  <c r="C300" i="57"/>
  <c r="I300" i="57" s="1"/>
  <c r="E300" i="57"/>
  <c r="F300" i="57"/>
  <c r="J300" i="57" s="1"/>
  <c r="A301" i="57"/>
  <c r="B301" i="57"/>
  <c r="C301" i="57"/>
  <c r="I301" i="57" s="1"/>
  <c r="E301" i="57"/>
  <c r="F301" i="57"/>
  <c r="J301" i="57" s="1"/>
  <c r="A302" i="57"/>
  <c r="B302" i="57"/>
  <c r="C302" i="57"/>
  <c r="I302" i="57" s="1"/>
  <c r="E302" i="57"/>
  <c r="F302" i="57"/>
  <c r="J302" i="57" s="1"/>
  <c r="A305" i="57"/>
  <c r="A307" i="57"/>
  <c r="B307" i="57"/>
  <c r="C307" i="57"/>
  <c r="I307" i="57" s="1"/>
  <c r="E307" i="57"/>
  <c r="F307" i="57"/>
  <c r="J307" i="57" s="1"/>
  <c r="A308" i="57"/>
  <c r="B308" i="57"/>
  <c r="C308" i="57"/>
  <c r="I308" i="57" s="1"/>
  <c r="E308" i="57"/>
  <c r="F308" i="57"/>
  <c r="J308" i="57" s="1"/>
  <c r="A309" i="57"/>
  <c r="B309" i="57"/>
  <c r="C309" i="57"/>
  <c r="I309" i="57" s="1"/>
  <c r="E309" i="57"/>
  <c r="F309" i="57"/>
  <c r="J309" i="57" s="1"/>
  <c r="A310" i="57"/>
  <c r="B310" i="57"/>
  <c r="C310" i="57"/>
  <c r="I310" i="57" s="1"/>
  <c r="E310" i="57"/>
  <c r="F310" i="57"/>
  <c r="J310" i="57" s="1"/>
  <c r="A311" i="57"/>
  <c r="B311" i="57"/>
  <c r="C311" i="57"/>
  <c r="I311" i="57" s="1"/>
  <c r="E311" i="57"/>
  <c r="F311" i="57"/>
  <c r="J311" i="57" s="1"/>
  <c r="A312" i="57"/>
  <c r="B312" i="57"/>
  <c r="C312" i="57"/>
  <c r="I312" i="57" s="1"/>
  <c r="E312" i="57"/>
  <c r="F312" i="57"/>
  <c r="J312" i="57" s="1"/>
  <c r="A313" i="57"/>
  <c r="B313" i="57"/>
  <c r="C313" i="57"/>
  <c r="I313" i="57" s="1"/>
  <c r="E313" i="57"/>
  <c r="F313" i="57"/>
  <c r="J313" i="57" s="1"/>
  <c r="A314" i="57"/>
  <c r="B314" i="57"/>
  <c r="C314" i="57"/>
  <c r="I314" i="57" s="1"/>
  <c r="E314" i="57"/>
  <c r="F314" i="57"/>
  <c r="J314" i="57" s="1"/>
  <c r="A315" i="57"/>
  <c r="B315" i="57"/>
  <c r="C315" i="57"/>
  <c r="I315" i="57" s="1"/>
  <c r="E315" i="57"/>
  <c r="F315" i="57"/>
  <c r="J315" i="57" s="1"/>
  <c r="A316" i="57"/>
  <c r="B316" i="57"/>
  <c r="C316" i="57"/>
  <c r="I316" i="57" s="1"/>
  <c r="E316" i="57"/>
  <c r="F316" i="57"/>
  <c r="J316" i="57" s="1"/>
  <c r="A317" i="57"/>
  <c r="B317" i="57"/>
  <c r="C317" i="57"/>
  <c r="I317" i="57" s="1"/>
  <c r="E317" i="57"/>
  <c r="F317" i="57"/>
  <c r="J317" i="57" s="1"/>
  <c r="A318" i="57"/>
  <c r="B318" i="57"/>
  <c r="C318" i="57"/>
  <c r="I318" i="57" s="1"/>
  <c r="E318" i="57"/>
  <c r="F318" i="57"/>
  <c r="J318" i="57" s="1"/>
  <c r="A319" i="57"/>
  <c r="B319" i="57"/>
  <c r="C319" i="57"/>
  <c r="I319" i="57" s="1"/>
  <c r="E319" i="57"/>
  <c r="F319" i="57"/>
  <c r="J319" i="57" s="1"/>
  <c r="A320" i="57"/>
  <c r="B320" i="57"/>
  <c r="C320" i="57"/>
  <c r="I320" i="57" s="1"/>
  <c r="E320" i="57"/>
  <c r="F320" i="57"/>
  <c r="J320" i="57" s="1"/>
  <c r="A321" i="57"/>
  <c r="B321" i="57"/>
  <c r="C321" i="57"/>
  <c r="I321" i="57" s="1"/>
  <c r="E321" i="57"/>
  <c r="F321" i="57"/>
  <c r="J321" i="57" s="1"/>
  <c r="A322" i="57"/>
  <c r="B322" i="57"/>
  <c r="C322" i="57"/>
  <c r="I322" i="57" s="1"/>
  <c r="E322" i="57"/>
  <c r="F322" i="57"/>
  <c r="J322" i="57" s="1"/>
  <c r="A323" i="57"/>
  <c r="B323" i="57"/>
  <c r="C323" i="57"/>
  <c r="I323" i="57" s="1"/>
  <c r="E323" i="57"/>
  <c r="F323" i="57"/>
  <c r="J323" i="57" s="1"/>
  <c r="A324" i="57"/>
  <c r="B324" i="57"/>
  <c r="C324" i="57"/>
  <c r="I324" i="57" s="1"/>
  <c r="E324" i="57"/>
  <c r="F324" i="57"/>
  <c r="J324" i="57" s="1"/>
  <c r="A325" i="57"/>
  <c r="B325" i="57"/>
  <c r="C325" i="57"/>
  <c r="I325" i="57" s="1"/>
  <c r="E325" i="57"/>
  <c r="F325" i="57"/>
  <c r="J325" i="57" s="1"/>
  <c r="A326" i="57"/>
  <c r="B326" i="57"/>
  <c r="C326" i="57"/>
  <c r="I326" i="57" s="1"/>
  <c r="E326" i="57"/>
  <c r="F326" i="57"/>
  <c r="J326" i="57" s="1"/>
  <c r="A327" i="57"/>
  <c r="B327" i="57"/>
  <c r="C327" i="57"/>
  <c r="I327" i="57" s="1"/>
  <c r="E327" i="57"/>
  <c r="F327" i="57"/>
  <c r="J327" i="57" s="1"/>
  <c r="A328" i="57"/>
  <c r="B328" i="57"/>
  <c r="C328" i="57"/>
  <c r="I328" i="57" s="1"/>
  <c r="E328" i="57"/>
  <c r="F328" i="57"/>
  <c r="J328" i="57" s="1"/>
  <c r="A329" i="57"/>
  <c r="B329" i="57"/>
  <c r="C329" i="57"/>
  <c r="I329" i="57" s="1"/>
  <c r="E329" i="57"/>
  <c r="F329" i="57"/>
  <c r="J329" i="57" s="1"/>
  <c r="A330" i="57"/>
  <c r="B330" i="57"/>
  <c r="C330" i="57"/>
  <c r="I330" i="57" s="1"/>
  <c r="E330" i="57"/>
  <c r="F330" i="57"/>
  <c r="J330" i="57" s="1"/>
  <c r="A331" i="57"/>
  <c r="B331" i="57"/>
  <c r="C331" i="57"/>
  <c r="I331" i="57" s="1"/>
  <c r="E331" i="57"/>
  <c r="F331" i="57"/>
  <c r="J331" i="57" s="1"/>
  <c r="A332" i="57"/>
  <c r="B332" i="57"/>
  <c r="C332" i="57"/>
  <c r="I332" i="57" s="1"/>
  <c r="E332" i="57"/>
  <c r="F332" i="57"/>
  <c r="J332" i="57" s="1"/>
  <c r="A335" i="57"/>
  <c r="A337" i="57"/>
  <c r="B337" i="57"/>
  <c r="C337" i="57"/>
  <c r="I337" i="57" s="1"/>
  <c r="E337" i="57"/>
  <c r="F337" i="57"/>
  <c r="J337" i="57" s="1"/>
  <c r="A338" i="57"/>
  <c r="B338" i="57"/>
  <c r="C338" i="57"/>
  <c r="I338" i="57" s="1"/>
  <c r="E338" i="57"/>
  <c r="F338" i="57"/>
  <c r="J338" i="57" s="1"/>
  <c r="A339" i="57"/>
  <c r="B339" i="57"/>
  <c r="C339" i="57"/>
  <c r="I339" i="57" s="1"/>
  <c r="E339" i="57"/>
  <c r="F339" i="57"/>
  <c r="J339" i="57" s="1"/>
  <c r="A340" i="57"/>
  <c r="B340" i="57"/>
  <c r="C340" i="57"/>
  <c r="I340" i="57" s="1"/>
  <c r="E340" i="57"/>
  <c r="F340" i="57"/>
  <c r="J340" i="57" s="1"/>
  <c r="A341" i="57"/>
  <c r="B341" i="57"/>
  <c r="C341" i="57"/>
  <c r="I341" i="57" s="1"/>
  <c r="E341" i="57"/>
  <c r="F341" i="57"/>
  <c r="J341" i="57" s="1"/>
  <c r="A342" i="57"/>
  <c r="B342" i="57"/>
  <c r="C342" i="57"/>
  <c r="I342" i="57" s="1"/>
  <c r="E342" i="57"/>
  <c r="F342" i="57"/>
  <c r="J342" i="57" s="1"/>
  <c r="A343" i="57"/>
  <c r="B343" i="57"/>
  <c r="C343" i="57"/>
  <c r="I343" i="57" s="1"/>
  <c r="E343" i="57"/>
  <c r="F343" i="57"/>
  <c r="J343" i="57" s="1"/>
  <c r="A344" i="57"/>
  <c r="B344" i="57"/>
  <c r="C344" i="57"/>
  <c r="I344" i="57" s="1"/>
  <c r="E344" i="57"/>
  <c r="F344" i="57"/>
  <c r="J344" i="57" s="1"/>
  <c r="A345" i="57"/>
  <c r="B345" i="57"/>
  <c r="C345" i="57"/>
  <c r="I345" i="57" s="1"/>
  <c r="E345" i="57"/>
  <c r="F345" i="57"/>
  <c r="J345" i="57" s="1"/>
  <c r="A346" i="57"/>
  <c r="B346" i="57"/>
  <c r="C346" i="57"/>
  <c r="I346" i="57" s="1"/>
  <c r="E346" i="57"/>
  <c r="F346" i="57"/>
  <c r="J346" i="57" s="1"/>
  <c r="A347" i="57"/>
  <c r="B347" i="57"/>
  <c r="C347" i="57"/>
  <c r="I347" i="57" s="1"/>
  <c r="E347" i="57"/>
  <c r="F347" i="57"/>
  <c r="J347" i="57" s="1"/>
  <c r="A348" i="57"/>
  <c r="B348" i="57"/>
  <c r="C348" i="57"/>
  <c r="I348" i="57" s="1"/>
  <c r="E348" i="57"/>
  <c r="F348" i="57"/>
  <c r="J348" i="57" s="1"/>
  <c r="A349" i="57"/>
  <c r="B349" i="57"/>
  <c r="C349" i="57"/>
  <c r="I349" i="57" s="1"/>
  <c r="E349" i="57"/>
  <c r="F349" i="57"/>
  <c r="J349" i="57" s="1"/>
  <c r="A350" i="57"/>
  <c r="B350" i="57"/>
  <c r="C350" i="57"/>
  <c r="I350" i="57" s="1"/>
  <c r="E350" i="57"/>
  <c r="F350" i="57"/>
  <c r="J350" i="57" s="1"/>
  <c r="A351" i="57"/>
  <c r="B351" i="57"/>
  <c r="C351" i="57"/>
  <c r="I351" i="57" s="1"/>
  <c r="E351" i="57"/>
  <c r="F351" i="57"/>
  <c r="J351" i="57" s="1"/>
  <c r="A352" i="57"/>
  <c r="B352" i="57"/>
  <c r="C352" i="57"/>
  <c r="I352" i="57" s="1"/>
  <c r="E352" i="57"/>
  <c r="F352" i="57"/>
  <c r="J352" i="57" s="1"/>
  <c r="A353" i="57"/>
  <c r="B353" i="57"/>
  <c r="C353" i="57"/>
  <c r="I353" i="57" s="1"/>
  <c r="E353" i="57"/>
  <c r="F353" i="57"/>
  <c r="J353" i="57" s="1"/>
  <c r="A354" i="57"/>
  <c r="B354" i="57"/>
  <c r="C354" i="57"/>
  <c r="I354" i="57" s="1"/>
  <c r="E354" i="57"/>
  <c r="F354" i="57"/>
  <c r="J354" i="57" s="1"/>
  <c r="A355" i="57"/>
  <c r="B355" i="57"/>
  <c r="C355" i="57"/>
  <c r="I355" i="57" s="1"/>
  <c r="E355" i="57"/>
  <c r="F355" i="57"/>
  <c r="J355" i="57" s="1"/>
  <c r="A356" i="57"/>
  <c r="B356" i="57"/>
  <c r="C356" i="57"/>
  <c r="I356" i="57" s="1"/>
  <c r="E356" i="57"/>
  <c r="F356" i="57"/>
  <c r="J356" i="57" s="1"/>
  <c r="A357" i="57"/>
  <c r="B357" i="57"/>
  <c r="C357" i="57"/>
  <c r="I357" i="57" s="1"/>
  <c r="E357" i="57"/>
  <c r="F357" i="57"/>
  <c r="J357" i="57" s="1"/>
  <c r="A358" i="57"/>
  <c r="B358" i="57"/>
  <c r="C358" i="57"/>
  <c r="I358" i="57" s="1"/>
  <c r="E358" i="57"/>
  <c r="F358" i="57"/>
  <c r="J358" i="57" s="1"/>
  <c r="A359" i="57"/>
  <c r="B359" i="57"/>
  <c r="C359" i="57"/>
  <c r="I359" i="57" s="1"/>
  <c r="E359" i="57"/>
  <c r="F359" i="57"/>
  <c r="J359" i="57" s="1"/>
  <c r="A360" i="57"/>
  <c r="B360" i="57"/>
  <c r="C360" i="57"/>
  <c r="I360" i="57" s="1"/>
  <c r="E360" i="57"/>
  <c r="F360" i="57"/>
  <c r="J360" i="57" s="1"/>
  <c r="A361" i="57"/>
  <c r="B361" i="57"/>
  <c r="C361" i="57"/>
  <c r="I361" i="57" s="1"/>
  <c r="E361" i="57"/>
  <c r="F361" i="57"/>
  <c r="J361" i="57" s="1"/>
  <c r="A362" i="57"/>
  <c r="B362" i="57"/>
  <c r="C362" i="57"/>
  <c r="I362" i="57" s="1"/>
  <c r="E362" i="57"/>
  <c r="F362" i="57"/>
  <c r="J362" i="57" s="1"/>
  <c r="A365" i="57"/>
  <c r="A367" i="57"/>
  <c r="B367" i="57"/>
  <c r="C367" i="57"/>
  <c r="I367" i="57" s="1"/>
  <c r="E367" i="57"/>
  <c r="F367" i="57"/>
  <c r="J367" i="57" s="1"/>
  <c r="A368" i="57"/>
  <c r="B368" i="57"/>
  <c r="C368" i="57"/>
  <c r="I368" i="57" s="1"/>
  <c r="E368" i="57"/>
  <c r="F368" i="57"/>
  <c r="A369" i="57"/>
  <c r="B369" i="57"/>
  <c r="C369" i="57"/>
  <c r="I369" i="57" s="1"/>
  <c r="E369" i="57"/>
  <c r="F369" i="57"/>
  <c r="J369" i="57" s="1"/>
  <c r="A370" i="57"/>
  <c r="B370" i="57"/>
  <c r="C370" i="57"/>
  <c r="I370" i="57" s="1"/>
  <c r="E370" i="57"/>
  <c r="F370" i="57"/>
  <c r="J370" i="57" s="1"/>
  <c r="A371" i="57"/>
  <c r="B371" i="57"/>
  <c r="C371" i="57"/>
  <c r="I371" i="57" s="1"/>
  <c r="E371" i="57"/>
  <c r="F371" i="57"/>
  <c r="J371" i="57" s="1"/>
  <c r="A372" i="57"/>
  <c r="B372" i="57"/>
  <c r="C372" i="57"/>
  <c r="I372" i="57" s="1"/>
  <c r="E372" i="57"/>
  <c r="F372" i="57"/>
  <c r="J372" i="57" s="1"/>
  <c r="A373" i="57"/>
  <c r="B373" i="57"/>
  <c r="C373" i="57"/>
  <c r="I373" i="57" s="1"/>
  <c r="E373" i="57"/>
  <c r="F373" i="57"/>
  <c r="J373" i="57" s="1"/>
  <c r="A374" i="57"/>
  <c r="B374" i="57"/>
  <c r="C374" i="57"/>
  <c r="I374" i="57" s="1"/>
  <c r="E374" i="57"/>
  <c r="F374" i="57"/>
  <c r="J374" i="57" s="1"/>
  <c r="A375" i="57"/>
  <c r="B375" i="57"/>
  <c r="C375" i="57"/>
  <c r="I375" i="57" s="1"/>
  <c r="E375" i="57"/>
  <c r="F375" i="57"/>
  <c r="J375" i="57" s="1"/>
  <c r="A376" i="57"/>
  <c r="B376" i="57"/>
  <c r="C376" i="57"/>
  <c r="I376" i="57" s="1"/>
  <c r="E376" i="57"/>
  <c r="F376" i="57"/>
  <c r="J376" i="57" s="1"/>
  <c r="A377" i="57"/>
  <c r="B377" i="57"/>
  <c r="C377" i="57"/>
  <c r="I377" i="57" s="1"/>
  <c r="E377" i="57"/>
  <c r="F377" i="57"/>
  <c r="J377" i="57" s="1"/>
  <c r="A378" i="57"/>
  <c r="B378" i="57"/>
  <c r="C378" i="57"/>
  <c r="I378" i="57" s="1"/>
  <c r="E378" i="57"/>
  <c r="F378" i="57"/>
  <c r="J378" i="57" s="1"/>
  <c r="A379" i="57"/>
  <c r="B379" i="57"/>
  <c r="C379" i="57"/>
  <c r="I379" i="57" s="1"/>
  <c r="E379" i="57"/>
  <c r="F379" i="57"/>
  <c r="J379" i="57" s="1"/>
  <c r="A380" i="57"/>
  <c r="B380" i="57"/>
  <c r="C380" i="57"/>
  <c r="I380" i="57" s="1"/>
  <c r="E380" i="57"/>
  <c r="F380" i="57"/>
  <c r="J380" i="57" s="1"/>
  <c r="A381" i="57"/>
  <c r="B381" i="57"/>
  <c r="C381" i="57"/>
  <c r="I381" i="57" s="1"/>
  <c r="E381" i="57"/>
  <c r="F381" i="57"/>
  <c r="J381" i="57" s="1"/>
  <c r="A382" i="57"/>
  <c r="B382" i="57"/>
  <c r="C382" i="57"/>
  <c r="I382" i="57" s="1"/>
  <c r="E382" i="57"/>
  <c r="F382" i="57"/>
  <c r="J382" i="57" s="1"/>
  <c r="A383" i="57"/>
  <c r="B383" i="57"/>
  <c r="C383" i="57"/>
  <c r="I383" i="57" s="1"/>
  <c r="E383" i="57"/>
  <c r="F383" i="57"/>
  <c r="J383" i="57" s="1"/>
  <c r="A384" i="57"/>
  <c r="B384" i="57"/>
  <c r="C384" i="57"/>
  <c r="I384" i="57" s="1"/>
  <c r="E384" i="57"/>
  <c r="F384" i="57"/>
  <c r="J384" i="57" s="1"/>
  <c r="A385" i="57"/>
  <c r="B385" i="57"/>
  <c r="C385" i="57"/>
  <c r="I385" i="57" s="1"/>
  <c r="E385" i="57"/>
  <c r="F385" i="57"/>
  <c r="J385" i="57" s="1"/>
  <c r="A386" i="57"/>
  <c r="B386" i="57"/>
  <c r="C386" i="57"/>
  <c r="I386" i="57" s="1"/>
  <c r="E386" i="57"/>
  <c r="F386" i="57"/>
  <c r="J386" i="57" s="1"/>
  <c r="A387" i="57"/>
  <c r="B387" i="57"/>
  <c r="C387" i="57"/>
  <c r="I387" i="57" s="1"/>
  <c r="E387" i="57"/>
  <c r="F387" i="57"/>
  <c r="J387" i="57" s="1"/>
  <c r="A388" i="57"/>
  <c r="B388" i="57"/>
  <c r="C388" i="57"/>
  <c r="I388" i="57" s="1"/>
  <c r="E388" i="57"/>
  <c r="F388" i="57"/>
  <c r="J388" i="57" s="1"/>
  <c r="A389" i="57"/>
  <c r="B389" i="57"/>
  <c r="C389" i="57"/>
  <c r="I389" i="57" s="1"/>
  <c r="E389" i="57"/>
  <c r="F389" i="57"/>
  <c r="J389" i="57" s="1"/>
  <c r="A390" i="57"/>
  <c r="B390" i="57"/>
  <c r="C390" i="57"/>
  <c r="I390" i="57" s="1"/>
  <c r="E390" i="57"/>
  <c r="F390" i="57"/>
  <c r="J390" i="57" s="1"/>
  <c r="A391" i="57"/>
  <c r="B391" i="57"/>
  <c r="C391" i="57"/>
  <c r="I391" i="57" s="1"/>
  <c r="E391" i="57"/>
  <c r="F391" i="57"/>
  <c r="J391" i="57" s="1"/>
  <c r="A392" i="57"/>
  <c r="B392" i="57"/>
  <c r="C392" i="57"/>
  <c r="I392" i="57" s="1"/>
  <c r="E392" i="57"/>
  <c r="F392" i="57"/>
  <c r="J392" i="57" s="1"/>
  <c r="A398" i="57"/>
  <c r="D399" i="57"/>
  <c r="I399" i="57"/>
  <c r="A404" i="57"/>
  <c r="D405" i="57"/>
  <c r="I405" i="57"/>
  <c r="A407" i="57"/>
  <c r="D408" i="57"/>
  <c r="I408" i="57"/>
  <c r="D414" i="57"/>
  <c r="I414" i="57"/>
  <c r="D417" i="57"/>
  <c r="I417" i="57"/>
  <c r="D420" i="57"/>
  <c r="I420" i="57"/>
  <c r="D423" i="57"/>
  <c r="I423" i="57"/>
  <c r="D426" i="57"/>
  <c r="I426" i="57"/>
  <c r="D429" i="57"/>
  <c r="I429" i="57"/>
  <c r="D435" i="57"/>
  <c r="I435" i="57"/>
  <c r="D438" i="57"/>
  <c r="I438" i="57"/>
  <c r="D441" i="57"/>
  <c r="I441" i="57"/>
  <c r="D444" i="57"/>
  <c r="I444" i="57"/>
  <c r="D450" i="57"/>
  <c r="I450" i="57"/>
  <c r="A452" i="57"/>
  <c r="D453" i="57"/>
  <c r="I453" i="57"/>
  <c r="A458" i="57"/>
  <c r="D459" i="57"/>
  <c r="I459" i="57"/>
  <c r="I462" i="57"/>
  <c r="I465" i="57"/>
  <c r="I468" i="57"/>
  <c r="I471" i="57"/>
  <c r="I474" i="57"/>
  <c r="I477" i="57"/>
  <c r="I480" i="57"/>
  <c r="I483" i="57"/>
  <c r="I486" i="57"/>
  <c r="I489" i="57"/>
  <c r="A496" i="57"/>
  <c r="B496" i="57"/>
  <c r="C496" i="57"/>
  <c r="I496" i="57" s="1"/>
  <c r="E496" i="57"/>
  <c r="F496" i="57"/>
  <c r="J496" i="57" s="1"/>
  <c r="A497" i="57"/>
  <c r="B497" i="57"/>
  <c r="C497" i="57"/>
  <c r="I497" i="57" s="1"/>
  <c r="E497" i="57"/>
  <c r="F497" i="57"/>
  <c r="J497" i="57" s="1"/>
  <c r="A498" i="57"/>
  <c r="B498" i="57"/>
  <c r="C498" i="57"/>
  <c r="I498" i="57" s="1"/>
  <c r="E498" i="57"/>
  <c r="F498" i="57"/>
  <c r="J498" i="57" s="1"/>
  <c r="A499" i="57"/>
  <c r="B499" i="57"/>
  <c r="C499" i="57"/>
  <c r="I499" i="57" s="1"/>
  <c r="E499" i="57"/>
  <c r="F499" i="57"/>
  <c r="J499" i="57" s="1"/>
  <c r="A500" i="57"/>
  <c r="B500" i="57"/>
  <c r="C500" i="57"/>
  <c r="I500" i="57" s="1"/>
  <c r="E500" i="57"/>
  <c r="F500" i="57"/>
  <c r="J500" i="57" s="1"/>
  <c r="A501" i="57"/>
  <c r="B501" i="57"/>
  <c r="C501" i="57"/>
  <c r="I501" i="57" s="1"/>
  <c r="E501" i="57"/>
  <c r="F501" i="57"/>
  <c r="J501" i="57" s="1"/>
  <c r="A502" i="57"/>
  <c r="B502" i="57"/>
  <c r="C502" i="57"/>
  <c r="I502" i="57" s="1"/>
  <c r="E502" i="57"/>
  <c r="F502" i="57"/>
  <c r="J502" i="57" s="1"/>
  <c r="A503" i="57"/>
  <c r="B503" i="57"/>
  <c r="C503" i="57"/>
  <c r="I503" i="57" s="1"/>
  <c r="E503" i="57"/>
  <c r="F503" i="57"/>
  <c r="J503" i="57" s="1"/>
  <c r="A504" i="57"/>
  <c r="B504" i="57"/>
  <c r="C504" i="57"/>
  <c r="I504" i="57" s="1"/>
  <c r="E504" i="57"/>
  <c r="F504" i="57"/>
  <c r="J504" i="57" s="1"/>
  <c r="A505" i="57"/>
  <c r="B505" i="57"/>
  <c r="C505" i="57"/>
  <c r="I505" i="57" s="1"/>
  <c r="E505" i="57"/>
  <c r="F505" i="57"/>
  <c r="J505" i="57" s="1"/>
  <c r="A506" i="57"/>
  <c r="B506" i="57"/>
  <c r="C506" i="57"/>
  <c r="I506" i="57" s="1"/>
  <c r="E506" i="57"/>
  <c r="F506" i="57"/>
  <c r="J506" i="57" s="1"/>
  <c r="A507" i="57"/>
  <c r="B507" i="57"/>
  <c r="C507" i="57"/>
  <c r="I507" i="57" s="1"/>
  <c r="E507" i="57"/>
  <c r="F507" i="57"/>
  <c r="J507" i="57" s="1"/>
  <c r="A508" i="57"/>
  <c r="B508" i="57"/>
  <c r="C508" i="57"/>
  <c r="I508" i="57" s="1"/>
  <c r="E508" i="57"/>
  <c r="F508" i="57"/>
  <c r="J508" i="57" s="1"/>
  <c r="A509" i="57"/>
  <c r="B509" i="57"/>
  <c r="C509" i="57"/>
  <c r="I509" i="57" s="1"/>
  <c r="E509" i="57"/>
  <c r="F509" i="57"/>
  <c r="J509" i="57" s="1"/>
  <c r="A510" i="57"/>
  <c r="B510" i="57"/>
  <c r="C510" i="57"/>
  <c r="I510" i="57" s="1"/>
  <c r="E510" i="57"/>
  <c r="F510" i="57"/>
  <c r="J510" i="57" s="1"/>
  <c r="A511" i="57"/>
  <c r="B511" i="57"/>
  <c r="C511" i="57"/>
  <c r="I511" i="57" s="1"/>
  <c r="E511" i="57"/>
  <c r="F511" i="57"/>
  <c r="J511" i="57" s="1"/>
  <c r="A512" i="57"/>
  <c r="B512" i="57"/>
  <c r="C512" i="57"/>
  <c r="I512" i="57" s="1"/>
  <c r="E512" i="57"/>
  <c r="F512" i="57"/>
  <c r="J512" i="57" s="1"/>
  <c r="A513" i="57"/>
  <c r="B513" i="57"/>
  <c r="C513" i="57"/>
  <c r="I513" i="57" s="1"/>
  <c r="E513" i="57"/>
  <c r="F513" i="57"/>
  <c r="J513" i="57" s="1"/>
  <c r="A514" i="57"/>
  <c r="B514" i="57"/>
  <c r="C514" i="57"/>
  <c r="I514" i="57" s="1"/>
  <c r="E514" i="57"/>
  <c r="F514" i="57"/>
  <c r="J514" i="57" s="1"/>
  <c r="A515" i="57"/>
  <c r="B515" i="57"/>
  <c r="C515" i="57"/>
  <c r="I515" i="57" s="1"/>
  <c r="E515" i="57"/>
  <c r="F515" i="57"/>
  <c r="J515" i="57" s="1"/>
  <c r="A516" i="57"/>
  <c r="B516" i="57"/>
  <c r="C516" i="57"/>
  <c r="I516" i="57" s="1"/>
  <c r="E516" i="57"/>
  <c r="F516" i="57"/>
  <c r="J516" i="57" s="1"/>
  <c r="A517" i="57"/>
  <c r="B517" i="57"/>
  <c r="C517" i="57"/>
  <c r="I517" i="57" s="1"/>
  <c r="E517" i="57"/>
  <c r="F517" i="57"/>
  <c r="J517" i="57" s="1"/>
  <c r="A518" i="57"/>
  <c r="B518" i="57"/>
  <c r="C518" i="57"/>
  <c r="I518" i="57" s="1"/>
  <c r="E518" i="57"/>
  <c r="F518" i="57"/>
  <c r="J518" i="57" s="1"/>
  <c r="A519" i="57"/>
  <c r="B519" i="57"/>
  <c r="C519" i="57"/>
  <c r="I519" i="57" s="1"/>
  <c r="E519" i="57"/>
  <c r="F519" i="57"/>
  <c r="J519" i="57" s="1"/>
  <c r="A520" i="57"/>
  <c r="B520" i="57"/>
  <c r="C520" i="57"/>
  <c r="I520" i="57" s="1"/>
  <c r="E520" i="57"/>
  <c r="F520" i="57"/>
  <c r="J520" i="57" s="1"/>
  <c r="A521" i="57"/>
  <c r="B521" i="57"/>
  <c r="C521" i="57"/>
  <c r="I521" i="57" s="1"/>
  <c r="E521" i="57"/>
  <c r="F521" i="57"/>
  <c r="J521" i="57" s="1"/>
  <c r="D525" i="57"/>
  <c r="I525" i="57"/>
  <c r="A2" i="80"/>
  <c r="A4" i="80"/>
  <c r="C6" i="80"/>
  <c r="C7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A97" i="80"/>
  <c r="C99" i="80"/>
  <c r="C100" i="80"/>
  <c r="C101" i="80"/>
  <c r="C102" i="80"/>
  <c r="C103" i="80"/>
  <c r="C104" i="80"/>
  <c r="C105" i="80"/>
  <c r="C106" i="80"/>
  <c r="C107" i="80"/>
  <c r="C108" i="80"/>
  <c r="A111" i="80"/>
  <c r="C113" i="80"/>
  <c r="C114" i="80"/>
  <c r="C115" i="80"/>
  <c r="C116" i="80"/>
  <c r="C117" i="80"/>
  <c r="C118" i="80"/>
  <c r="C119" i="80"/>
  <c r="C120" i="80"/>
  <c r="C121" i="80"/>
  <c r="C122" i="80"/>
  <c r="A125" i="80"/>
  <c r="C127" i="80"/>
  <c r="C128" i="80"/>
  <c r="C129" i="80"/>
  <c r="C130" i="80"/>
  <c r="C131" i="80"/>
  <c r="C132" i="80"/>
  <c r="C133" i="80"/>
  <c r="C134" i="80"/>
  <c r="C135" i="80"/>
  <c r="C136" i="80"/>
  <c r="A139" i="80"/>
  <c r="C141" i="80"/>
  <c r="C142" i="80"/>
  <c r="C143" i="80"/>
  <c r="C144" i="80"/>
  <c r="C145" i="80"/>
  <c r="C146" i="80"/>
  <c r="C147" i="80"/>
  <c r="C148" i="80"/>
  <c r="C149" i="80"/>
  <c r="C150" i="80"/>
  <c r="A153" i="80"/>
  <c r="C155" i="80"/>
  <c r="C156" i="80"/>
  <c r="C157" i="80"/>
  <c r="C158" i="80"/>
  <c r="C159" i="80"/>
  <c r="C160" i="80"/>
  <c r="C161" i="80"/>
  <c r="C162" i="80"/>
  <c r="A165" i="80"/>
  <c r="C167" i="80"/>
  <c r="C168" i="80"/>
  <c r="C169" i="80"/>
  <c r="C170" i="80"/>
  <c r="C171" i="80"/>
  <c r="C172" i="80"/>
  <c r="C173" i="80"/>
  <c r="C174" i="80"/>
  <c r="C175" i="80"/>
  <c r="A178" i="80"/>
  <c r="C180" i="80"/>
  <c r="C181" i="80"/>
  <c r="C183" i="80"/>
  <c r="C184" i="80"/>
  <c r="C185" i="80"/>
  <c r="C186" i="80"/>
  <c r="C187" i="80"/>
  <c r="C188" i="80"/>
  <c r="A191" i="80"/>
  <c r="C193" i="80"/>
  <c r="C194" i="80"/>
  <c r="C195" i="80"/>
  <c r="C196" i="80"/>
  <c r="C197" i="80"/>
  <c r="C198" i="80"/>
  <c r="C199" i="80"/>
  <c r="C200" i="80"/>
  <c r="A214" i="80"/>
  <c r="C216" i="80"/>
  <c r="C217" i="80"/>
  <c r="C218" i="80"/>
  <c r="C219" i="80"/>
  <c r="C220" i="80"/>
  <c r="C221" i="80"/>
  <c r="C222" i="80"/>
  <c r="C223" i="80"/>
  <c r="C224" i="80"/>
  <c r="C225" i="80"/>
  <c r="C226" i="80"/>
  <c r="C227" i="80"/>
  <c r="C228" i="80"/>
  <c r="C229" i="80"/>
  <c r="C230" i="80"/>
  <c r="C231" i="80"/>
  <c r="C232" i="80"/>
  <c r="C233" i="80"/>
  <c r="C234" i="80"/>
  <c r="C235" i="80"/>
  <c r="C236" i="80"/>
  <c r="A239" i="80"/>
  <c r="C241" i="80"/>
  <c r="C242" i="80"/>
  <c r="C243" i="80"/>
  <c r="C244" i="80"/>
  <c r="C245" i="80"/>
  <c r="C246" i="80"/>
  <c r="C247" i="80"/>
  <c r="C248" i="80"/>
  <c r="C249" i="80"/>
  <c r="B250" i="80"/>
  <c r="C250" i="80"/>
  <c r="B251" i="80"/>
  <c r="C251" i="80"/>
  <c r="B252" i="80"/>
  <c r="C252" i="80"/>
  <c r="B253" i="80"/>
  <c r="C253" i="80"/>
  <c r="B254" i="80"/>
  <c r="C254" i="80"/>
  <c r="B255" i="80"/>
  <c r="C255" i="80"/>
  <c r="B256" i="80"/>
  <c r="C256" i="80"/>
  <c r="B257" i="80"/>
  <c r="C257" i="80"/>
  <c r="A260" i="80"/>
  <c r="C262" i="80"/>
  <c r="C263" i="80"/>
  <c r="C264" i="80"/>
  <c r="C265" i="80"/>
  <c r="C266" i="80"/>
  <c r="C267" i="80"/>
  <c r="C268" i="80"/>
  <c r="C269" i="80"/>
  <c r="C270" i="80"/>
  <c r="C271" i="80"/>
  <c r="C272" i="80"/>
  <c r="C273" i="80"/>
  <c r="C274" i="80"/>
  <c r="C275" i="80"/>
  <c r="C276" i="80"/>
  <c r="C277" i="80"/>
  <c r="C278" i="80"/>
  <c r="C279" i="80"/>
  <c r="A282" i="80"/>
  <c r="C284" i="80"/>
  <c r="C285" i="80"/>
  <c r="C286" i="80"/>
  <c r="C287" i="80"/>
  <c r="C288" i="80"/>
  <c r="C289" i="80"/>
  <c r="C290" i="80"/>
  <c r="C291" i="80"/>
  <c r="C292" i="80"/>
  <c r="C293" i="80"/>
  <c r="B294" i="80"/>
  <c r="C294" i="80"/>
  <c r="B295" i="80"/>
  <c r="C295" i="80"/>
  <c r="B296" i="80"/>
  <c r="C296" i="80"/>
  <c r="B297" i="80"/>
  <c r="C297" i="80"/>
  <c r="B298" i="80"/>
  <c r="C298" i="80"/>
  <c r="B299" i="80"/>
  <c r="C299" i="80"/>
  <c r="B300" i="80"/>
  <c r="C300" i="80"/>
  <c r="B301" i="80"/>
  <c r="C301" i="80"/>
  <c r="C302" i="80"/>
  <c r="C303" i="80"/>
  <c r="C304" i="80"/>
  <c r="C305" i="80"/>
  <c r="C306" i="80"/>
  <c r="C307" i="80"/>
  <c r="C308" i="80"/>
  <c r="C309" i="80"/>
  <c r="A312" i="80"/>
  <c r="C314" i="80"/>
  <c r="C315" i="80"/>
  <c r="C316" i="80"/>
  <c r="C317" i="80"/>
  <c r="C318" i="80"/>
  <c r="C319" i="80"/>
  <c r="C320" i="80"/>
  <c r="C321" i="80"/>
  <c r="A324" i="80"/>
  <c r="C326" i="80"/>
  <c r="C327" i="80"/>
  <c r="C328" i="80"/>
  <c r="C329" i="80"/>
  <c r="C330" i="80"/>
  <c r="C331" i="80"/>
  <c r="C332" i="80"/>
  <c r="C333" i="80"/>
  <c r="A336" i="80"/>
  <c r="C338" i="80"/>
  <c r="C339" i="80"/>
  <c r="C340" i="80"/>
  <c r="C341" i="80"/>
  <c r="C342" i="80"/>
  <c r="C343" i="80"/>
  <c r="C344" i="80"/>
  <c r="C345" i="80"/>
  <c r="C346" i="80"/>
  <c r="C347" i="80"/>
  <c r="C348" i="80"/>
  <c r="C349" i="80"/>
  <c r="C350" i="80"/>
  <c r="C351" i="80"/>
  <c r="C352" i="80"/>
  <c r="C353" i="80"/>
  <c r="C354" i="80"/>
  <c r="C355" i="80"/>
  <c r="C356" i="80"/>
  <c r="C357" i="80"/>
  <c r="C358" i="80"/>
  <c r="C359" i="80"/>
  <c r="C360" i="80"/>
  <c r="C361" i="80"/>
  <c r="C362" i="80"/>
  <c r="C363" i="80"/>
  <c r="C364" i="80"/>
  <c r="A367" i="80"/>
  <c r="C369" i="80"/>
  <c r="C370" i="80"/>
  <c r="C371" i="80"/>
  <c r="C372" i="80"/>
  <c r="C373" i="80"/>
  <c r="C374" i="80"/>
  <c r="C375" i="80"/>
  <c r="C376" i="80"/>
  <c r="A379" i="80"/>
  <c r="C381" i="80"/>
  <c r="C382" i="80"/>
  <c r="C383" i="80"/>
  <c r="C384" i="80"/>
  <c r="C385" i="80"/>
  <c r="C386" i="80"/>
  <c r="C387" i="80"/>
  <c r="C205" i="80"/>
  <c r="C206" i="80"/>
  <c r="C207" i="80"/>
  <c r="C208" i="80"/>
  <c r="C209" i="80"/>
  <c r="C210" i="80"/>
  <c r="C211" i="80"/>
  <c r="A390" i="80"/>
  <c r="C392" i="80"/>
  <c r="C393" i="80"/>
  <c r="C394" i="80"/>
  <c r="C395" i="80"/>
  <c r="C396" i="80"/>
  <c r="C397" i="80"/>
  <c r="C398" i="80"/>
  <c r="C399" i="80"/>
  <c r="A402" i="80"/>
  <c r="C404" i="80"/>
  <c r="C405" i="80"/>
  <c r="C406" i="80"/>
  <c r="C407" i="80"/>
  <c r="C408" i="80"/>
  <c r="C409" i="80"/>
  <c r="C410" i="80"/>
  <c r="C415" i="80"/>
  <c r="C416" i="80"/>
  <c r="C417" i="80"/>
  <c r="C418" i="80"/>
  <c r="C419" i="80"/>
  <c r="C420" i="80"/>
  <c r="C421" i="80"/>
  <c r="A436" i="80"/>
  <c r="C438" i="80"/>
  <c r="C439" i="80"/>
  <c r="C440" i="80"/>
  <c r="C441" i="80"/>
  <c r="C442" i="80"/>
  <c r="C443" i="80"/>
  <c r="C444" i="80"/>
  <c r="C445" i="80"/>
  <c r="C446" i="80"/>
  <c r="C447" i="80"/>
  <c r="C448" i="80"/>
  <c r="C449" i="80"/>
  <c r="C450" i="80"/>
  <c r="C451" i="80"/>
  <c r="C452" i="80"/>
  <c r="C453" i="80"/>
  <c r="C454" i="80"/>
  <c r="C455" i="80"/>
  <c r="C456" i="80"/>
  <c r="C457" i="80"/>
  <c r="C458" i="80"/>
  <c r="C459" i="80"/>
  <c r="C460" i="80"/>
  <c r="C461" i="80"/>
  <c r="C462" i="80"/>
  <c r="C463" i="80"/>
  <c r="C464" i="80"/>
  <c r="C465" i="80"/>
  <c r="A468" i="80"/>
  <c r="C470" i="80"/>
  <c r="C471" i="80"/>
  <c r="C472" i="80"/>
  <c r="C473" i="80"/>
  <c r="C474" i="80"/>
  <c r="C475" i="80"/>
  <c r="C476" i="80"/>
  <c r="C477" i="80"/>
  <c r="C478" i="80"/>
  <c r="C479" i="80"/>
  <c r="C480" i="80"/>
  <c r="C481" i="80"/>
  <c r="C482" i="80"/>
  <c r="C483" i="80"/>
  <c r="C484" i="80"/>
  <c r="C485" i="80"/>
  <c r="C486" i="80"/>
  <c r="A489" i="80"/>
  <c r="C491" i="80"/>
  <c r="C492" i="80"/>
  <c r="C493" i="80"/>
  <c r="C494" i="80"/>
  <c r="C495" i="80"/>
  <c r="C496" i="80"/>
  <c r="C497" i="80"/>
  <c r="C498" i="80"/>
  <c r="C499" i="80"/>
  <c r="C500" i="80"/>
  <c r="C501" i="80"/>
  <c r="C502" i="80"/>
  <c r="C503" i="80"/>
  <c r="C504" i="80"/>
  <c r="C505" i="80"/>
  <c r="C506" i="80"/>
  <c r="C507" i="80"/>
  <c r="C508" i="80"/>
  <c r="C509" i="80"/>
  <c r="A521" i="80"/>
  <c r="C523" i="80"/>
  <c r="C524" i="80"/>
  <c r="C525" i="80"/>
  <c r="C526" i="80"/>
  <c r="C527" i="80"/>
  <c r="C528" i="80"/>
  <c r="C529" i="80"/>
  <c r="C530" i="80"/>
  <c r="A590" i="80"/>
  <c r="C592" i="80"/>
  <c r="C593" i="80"/>
  <c r="C594" i="80"/>
  <c r="C595" i="80"/>
  <c r="C596" i="80"/>
  <c r="C597" i="80"/>
  <c r="C598" i="80"/>
  <c r="C599" i="80"/>
  <c r="C600" i="80"/>
  <c r="A603" i="80"/>
  <c r="C605" i="80"/>
  <c r="C606" i="80"/>
  <c r="C608" i="80"/>
  <c r="C609" i="80"/>
  <c r="C610" i="80"/>
  <c r="C611" i="80"/>
  <c r="C612" i="80"/>
  <c r="C613" i="80"/>
  <c r="C614" i="80"/>
  <c r="C623" i="80"/>
  <c r="C624" i="80"/>
  <c r="C625" i="80"/>
  <c r="C626" i="80"/>
  <c r="C627" i="80"/>
  <c r="C628" i="80"/>
  <c r="C629" i="80"/>
  <c r="C630" i="80"/>
  <c r="C538" i="80"/>
  <c r="C539" i="80"/>
  <c r="C540" i="80"/>
  <c r="C541" i="80"/>
  <c r="C542" i="80"/>
  <c r="C543" i="80"/>
  <c r="C544" i="80"/>
  <c r="C545" i="80"/>
  <c r="C546" i="80"/>
  <c r="C547" i="80"/>
  <c r="C548" i="80"/>
  <c r="C549" i="80"/>
  <c r="C550" i="80"/>
  <c r="C551" i="80"/>
  <c r="C552" i="80"/>
  <c r="C553" i="80"/>
  <c r="C554" i="80"/>
  <c r="C559" i="80"/>
  <c r="C560" i="80"/>
  <c r="C561" i="80"/>
  <c r="C562" i="80"/>
  <c r="C563" i="80"/>
  <c r="C564" i="80"/>
  <c r="C565" i="80"/>
  <c r="C566" i="80"/>
  <c r="C567" i="80"/>
  <c r="C568" i="80"/>
  <c r="C569" i="80"/>
  <c r="C570" i="80"/>
  <c r="C571" i="80"/>
  <c r="C572" i="80"/>
  <c r="C573" i="80"/>
  <c r="C574" i="80"/>
  <c r="C575" i="80"/>
  <c r="C576" i="80"/>
  <c r="C577" i="80"/>
  <c r="H9" i="154"/>
  <c r="H48" i="154" s="1"/>
  <c r="I9" i="154"/>
  <c r="I48" i="154" s="1"/>
  <c r="J9" i="154"/>
  <c r="K9" i="154"/>
  <c r="K48" i="154" s="1"/>
  <c r="L9" i="154"/>
  <c r="L48" i="154" s="1"/>
  <c r="B15" i="154"/>
  <c r="B51" i="154" s="1"/>
  <c r="G27" i="154"/>
  <c r="A41" i="154"/>
  <c r="A42" i="154"/>
  <c r="B42" i="154"/>
  <c r="G48" i="154"/>
  <c r="O50" i="154"/>
  <c r="P50" i="154"/>
  <c r="A51" i="154"/>
  <c r="C51" i="154"/>
  <c r="E51" i="154"/>
  <c r="F51" i="154"/>
  <c r="G51" i="154"/>
  <c r="H51" i="154"/>
  <c r="I51" i="154"/>
  <c r="J51" i="154"/>
  <c r="K51" i="154"/>
  <c r="L51" i="154"/>
  <c r="O51" i="154"/>
  <c r="O52" i="154" s="1"/>
  <c r="P51" i="154"/>
  <c r="P52" i="154"/>
  <c r="G54" i="154"/>
  <c r="G55" i="154" s="1"/>
  <c r="J54" i="154"/>
  <c r="J55" i="154"/>
  <c r="K54" i="154"/>
  <c r="K55" i="154" s="1"/>
  <c r="L54" i="154"/>
  <c r="L55" i="154" s="1"/>
  <c r="O54" i="154"/>
  <c r="O55" i="154" s="1"/>
  <c r="P54" i="154"/>
  <c r="P55" i="154" s="1"/>
  <c r="M55" i="154"/>
  <c r="G57" i="154"/>
  <c r="O57" i="154"/>
  <c r="P57" i="154"/>
  <c r="G58" i="154"/>
  <c r="J58" i="154"/>
  <c r="K58" i="154"/>
  <c r="L58" i="154"/>
  <c r="O58" i="154"/>
  <c r="P58" i="154"/>
  <c r="P59" i="154" s="1"/>
  <c r="M59" i="154"/>
  <c r="O61" i="154"/>
  <c r="D91" i="154"/>
  <c r="A13" i="162" s="1"/>
  <c r="O63" i="154"/>
  <c r="O64" i="154" s="1"/>
  <c r="P63" i="154"/>
  <c r="M64" i="154"/>
  <c r="P64" i="154"/>
  <c r="G66" i="154"/>
  <c r="O66" i="154"/>
  <c r="P66" i="154"/>
  <c r="G67" i="154"/>
  <c r="J67" i="154"/>
  <c r="K67" i="154"/>
  <c r="L67" i="154"/>
  <c r="O67" i="154"/>
  <c r="P67" i="154"/>
  <c r="G68" i="154"/>
  <c r="O68" i="154"/>
  <c r="O70" i="154" s="1"/>
  <c r="O72" i="154" s="1"/>
  <c r="P68" i="154"/>
  <c r="P70" i="154" s="1"/>
  <c r="G69" i="154"/>
  <c r="J69" i="154"/>
  <c r="K69" i="154"/>
  <c r="L69" i="154"/>
  <c r="O69" i="154"/>
  <c r="P69" i="154"/>
  <c r="M70" i="154"/>
  <c r="N78" i="154"/>
  <c r="C90" i="154"/>
  <c r="A559" i="80" s="1"/>
  <c r="G90" i="154"/>
  <c r="E559" i="80" s="1"/>
  <c r="C91" i="154"/>
  <c r="A560" i="80" s="1"/>
  <c r="G91" i="154"/>
  <c r="E560" i="80" s="1"/>
  <c r="C92" i="154"/>
  <c r="A561" i="80" s="1"/>
  <c r="G92" i="154"/>
  <c r="E561" i="80" s="1"/>
  <c r="C93" i="154"/>
  <c r="A562" i="80" s="1"/>
  <c r="G93" i="154"/>
  <c r="E562" i="80" s="1"/>
  <c r="C94" i="154"/>
  <c r="A563" i="80" s="1"/>
  <c r="G94" i="154"/>
  <c r="E563" i="80" s="1"/>
  <c r="C95" i="154"/>
  <c r="A564" i="80" s="1"/>
  <c r="G95" i="154"/>
  <c r="E564" i="80" s="1"/>
  <c r="C96" i="154"/>
  <c r="A565" i="80" s="1"/>
  <c r="G96" i="154"/>
  <c r="E565" i="80" s="1"/>
  <c r="C97" i="154"/>
  <c r="A566" i="80" s="1"/>
  <c r="G97" i="154"/>
  <c r="E566" i="80" s="1"/>
  <c r="C98" i="154"/>
  <c r="A567" i="80" s="1"/>
  <c r="G98" i="154"/>
  <c r="E567" i="80" s="1"/>
  <c r="C99" i="154"/>
  <c r="A568" i="80" s="1"/>
  <c r="G99" i="154"/>
  <c r="E568" i="80" s="1"/>
  <c r="C100" i="154"/>
  <c r="A569" i="80" s="1"/>
  <c r="G100" i="154"/>
  <c r="E569" i="80" s="1"/>
  <c r="C101" i="154"/>
  <c r="A570" i="80" s="1"/>
  <c r="G101" i="154"/>
  <c r="E570" i="80" s="1"/>
  <c r="C102" i="154"/>
  <c r="A571" i="80" s="1"/>
  <c r="G102" i="154"/>
  <c r="E571" i="80" s="1"/>
  <c r="C103" i="154"/>
  <c r="A572" i="80" s="1"/>
  <c r="G103" i="154"/>
  <c r="E572" i="80" s="1"/>
  <c r="C104" i="154"/>
  <c r="A573" i="80" s="1"/>
  <c r="G104" i="154"/>
  <c r="E573" i="80" s="1"/>
  <c r="C105" i="154"/>
  <c r="A574" i="80" s="1"/>
  <c r="G105" i="154"/>
  <c r="E574" i="80" s="1"/>
  <c r="C106" i="154"/>
  <c r="A575" i="80" s="1"/>
  <c r="G106" i="154"/>
  <c r="E575" i="80" s="1"/>
  <c r="C107" i="154"/>
  <c r="A576" i="80" s="1"/>
  <c r="G107" i="154"/>
  <c r="E576" i="80" s="1"/>
  <c r="C108" i="154"/>
  <c r="A577" i="80" s="1"/>
  <c r="G108" i="154"/>
  <c r="E577" i="80" s="1"/>
  <c r="H9" i="153"/>
  <c r="H48" i="153" s="1"/>
  <c r="I9" i="153"/>
  <c r="I48" i="153" s="1"/>
  <c r="J9" i="153"/>
  <c r="K9" i="153"/>
  <c r="K48" i="153" s="1"/>
  <c r="L9" i="153"/>
  <c r="L48" i="153" s="1"/>
  <c r="G29" i="153"/>
  <c r="A41" i="153"/>
  <c r="A42" i="153"/>
  <c r="B42" i="153"/>
  <c r="G48" i="153"/>
  <c r="O50" i="153"/>
  <c r="P50" i="153"/>
  <c r="O51" i="153"/>
  <c r="P51" i="153"/>
  <c r="M52" i="153"/>
  <c r="G54" i="153"/>
  <c r="O54" i="153"/>
  <c r="P54" i="153"/>
  <c r="G55" i="153"/>
  <c r="J55" i="153"/>
  <c r="K55" i="153"/>
  <c r="L55" i="153"/>
  <c r="O55" i="153"/>
  <c r="P55" i="153"/>
  <c r="G56" i="153"/>
  <c r="O56" i="153"/>
  <c r="P56" i="153"/>
  <c r="G57" i="153"/>
  <c r="O57" i="153"/>
  <c r="P57" i="153"/>
  <c r="M58" i="153"/>
  <c r="O60" i="153"/>
  <c r="D83" i="153" s="1"/>
  <c r="B538" i="80" s="1"/>
  <c r="O62" i="153"/>
  <c r="P62" i="153"/>
  <c r="O63" i="153"/>
  <c r="O65" i="153" s="1"/>
  <c r="P63" i="153"/>
  <c r="M65" i="153"/>
  <c r="H99" i="153" s="1"/>
  <c r="F554" i="80" s="1"/>
  <c r="N71" i="153"/>
  <c r="C83" i="153"/>
  <c r="A538" i="80" s="1"/>
  <c r="G83" i="153"/>
  <c r="E538" i="80" s="1"/>
  <c r="C84" i="153"/>
  <c r="A539" i="80" s="1"/>
  <c r="G84" i="153"/>
  <c r="E539" i="80" s="1"/>
  <c r="C85" i="153"/>
  <c r="A540" i="80" s="1"/>
  <c r="G85" i="153"/>
  <c r="E540" i="80" s="1"/>
  <c r="C86" i="153"/>
  <c r="A541" i="80" s="1"/>
  <c r="G86" i="153"/>
  <c r="E541" i="80" s="1"/>
  <c r="C87" i="153"/>
  <c r="A542" i="80" s="1"/>
  <c r="G87" i="153"/>
  <c r="E542" i="80" s="1"/>
  <c r="C88" i="153"/>
  <c r="A543" i="80" s="1"/>
  <c r="D88" i="153"/>
  <c r="B543" i="80" s="1"/>
  <c r="G88" i="153"/>
  <c r="E543" i="80" s="1"/>
  <c r="C89" i="153"/>
  <c r="A544" i="80" s="1"/>
  <c r="G89" i="153"/>
  <c r="E544" i="80" s="1"/>
  <c r="C90" i="153"/>
  <c r="A545" i="80" s="1"/>
  <c r="G90" i="153"/>
  <c r="E545" i="80" s="1"/>
  <c r="C91" i="153"/>
  <c r="A546" i="80" s="1"/>
  <c r="G91" i="153"/>
  <c r="E546" i="80" s="1"/>
  <c r="C92" i="153"/>
  <c r="A547" i="80" s="1"/>
  <c r="G92" i="153"/>
  <c r="E547" i="80" s="1"/>
  <c r="C93" i="153"/>
  <c r="A548" i="80" s="1"/>
  <c r="G93" i="153"/>
  <c r="E548" i="80" s="1"/>
  <c r="C94" i="153"/>
  <c r="A549" i="80" s="1"/>
  <c r="G94" i="153"/>
  <c r="E549" i="80" s="1"/>
  <c r="C95" i="153"/>
  <c r="A550" i="80" s="1"/>
  <c r="G95" i="153"/>
  <c r="E550" i="80" s="1"/>
  <c r="C96" i="153"/>
  <c r="A551" i="80" s="1"/>
  <c r="G96" i="153"/>
  <c r="E551" i="80" s="1"/>
  <c r="C97" i="153"/>
  <c r="A552" i="80" s="1"/>
  <c r="G97" i="153"/>
  <c r="E552" i="80" s="1"/>
  <c r="C98" i="153"/>
  <c r="A553" i="80" s="1"/>
  <c r="G98" i="153"/>
  <c r="E553" i="80" s="1"/>
  <c r="C99" i="153"/>
  <c r="A554" i="80" s="1"/>
  <c r="G99" i="153"/>
  <c r="E554" i="80" s="1"/>
  <c r="H9" i="124"/>
  <c r="H45" i="124" s="1"/>
  <c r="I9" i="124"/>
  <c r="J9" i="124"/>
  <c r="J45" i="124" s="1"/>
  <c r="K9" i="124"/>
  <c r="L9" i="124"/>
  <c r="L45" i="124" s="1"/>
  <c r="A12" i="124"/>
  <c r="A47" i="124" s="1"/>
  <c r="B12" i="124"/>
  <c r="B47" i="124" s="1"/>
  <c r="D12" i="124"/>
  <c r="D47" i="124" s="1"/>
  <c r="A13" i="124"/>
  <c r="A61" i="124" s="1"/>
  <c r="B13" i="124"/>
  <c r="B61" i="124" s="1"/>
  <c r="D13" i="124"/>
  <c r="D61" i="124" s="1"/>
  <c r="A14" i="124"/>
  <c r="A55" i="124" s="1"/>
  <c r="B14" i="124"/>
  <c r="B55" i="124" s="1"/>
  <c r="D14" i="124"/>
  <c r="D55" i="124" s="1"/>
  <c r="E14" i="124"/>
  <c r="E55" i="124" s="1"/>
  <c r="A15" i="124"/>
  <c r="A67" i="124" s="1"/>
  <c r="B15" i="124"/>
  <c r="B67" i="124" s="1"/>
  <c r="D15" i="124"/>
  <c r="D67" i="124" s="1"/>
  <c r="B16" i="124"/>
  <c r="B62" i="124" s="1"/>
  <c r="A21" i="124"/>
  <c r="A51" i="124" s="1"/>
  <c r="B21" i="124"/>
  <c r="B51" i="124" s="1"/>
  <c r="D21" i="124"/>
  <c r="D51" i="124" s="1"/>
  <c r="A22" i="124"/>
  <c r="A52" i="124" s="1"/>
  <c r="B22" i="124"/>
  <c r="B52" i="124" s="1"/>
  <c r="D22" i="124"/>
  <c r="D52" i="124" s="1"/>
  <c r="G24" i="124"/>
  <c r="A38" i="124"/>
  <c r="A39" i="124"/>
  <c r="B39" i="124"/>
  <c r="G45" i="124"/>
  <c r="O47" i="124"/>
  <c r="O48" i="124" s="1"/>
  <c r="P47" i="124"/>
  <c r="P48" i="124" s="1"/>
  <c r="O65" i="124"/>
  <c r="P61" i="124"/>
  <c r="P63" i="124" s="1"/>
  <c r="C62" i="124"/>
  <c r="E62" i="124"/>
  <c r="F62" i="124"/>
  <c r="G62" i="124"/>
  <c r="H62" i="124"/>
  <c r="I62" i="124"/>
  <c r="J62" i="124"/>
  <c r="K62" i="124"/>
  <c r="L62" i="124"/>
  <c r="O62" i="124"/>
  <c r="P62" i="124"/>
  <c r="E51" i="124"/>
  <c r="G51" i="124"/>
  <c r="O51" i="124"/>
  <c r="P51" i="124"/>
  <c r="E52" i="124"/>
  <c r="G52" i="124"/>
  <c r="J52" i="124"/>
  <c r="K52" i="124"/>
  <c r="L52" i="124"/>
  <c r="O52" i="124"/>
  <c r="P52" i="124"/>
  <c r="P53" i="124" s="1"/>
  <c r="M53" i="124"/>
  <c r="M59" i="124" s="1"/>
  <c r="G55" i="124"/>
  <c r="G57" i="124" s="1"/>
  <c r="J55" i="124"/>
  <c r="J57" i="124" s="1"/>
  <c r="K55" i="124"/>
  <c r="K57" i="124" s="1"/>
  <c r="L55" i="124"/>
  <c r="L57" i="124" s="1"/>
  <c r="O55" i="124"/>
  <c r="O57" i="124" s="1"/>
  <c r="P55" i="124"/>
  <c r="P57" i="124" s="1"/>
  <c r="M57" i="124"/>
  <c r="B605" i="80"/>
  <c r="O67" i="124"/>
  <c r="O68" i="124" s="1"/>
  <c r="D104" i="124" s="1"/>
  <c r="B623" i="80" s="1"/>
  <c r="M68" i="124"/>
  <c r="H111" i="124" s="1"/>
  <c r="F630" i="80" s="1"/>
  <c r="N74" i="124"/>
  <c r="C86" i="124"/>
  <c r="A605" i="80" s="1"/>
  <c r="G86" i="124"/>
  <c r="E605" i="80" s="1"/>
  <c r="C87" i="124"/>
  <c r="A606" i="80" s="1"/>
  <c r="G87" i="124"/>
  <c r="E606" i="80" s="1"/>
  <c r="C89" i="124"/>
  <c r="A608" i="80" s="1"/>
  <c r="G89" i="124"/>
  <c r="E608" i="80" s="1"/>
  <c r="C90" i="124"/>
  <c r="A609" i="80" s="1"/>
  <c r="G90" i="124"/>
  <c r="E609" i="80" s="1"/>
  <c r="C91" i="124"/>
  <c r="A610" i="80" s="1"/>
  <c r="G91" i="124"/>
  <c r="E610" i="80" s="1"/>
  <c r="C92" i="124"/>
  <c r="A611" i="80" s="1"/>
  <c r="G92" i="124"/>
  <c r="E611" i="80" s="1"/>
  <c r="C93" i="124"/>
  <c r="A612" i="80" s="1"/>
  <c r="G93" i="124"/>
  <c r="E612" i="80" s="1"/>
  <c r="C94" i="124"/>
  <c r="A613" i="80" s="1"/>
  <c r="G94" i="124"/>
  <c r="E613" i="80" s="1"/>
  <c r="C95" i="124"/>
  <c r="A614" i="80" s="1"/>
  <c r="G95" i="124"/>
  <c r="E614" i="80" s="1"/>
  <c r="C104" i="124"/>
  <c r="A623" i="80" s="1"/>
  <c r="G104" i="124"/>
  <c r="E623" i="80" s="1"/>
  <c r="C105" i="124"/>
  <c r="A624" i="80" s="1"/>
  <c r="G105" i="124"/>
  <c r="E624" i="80" s="1"/>
  <c r="C106" i="124"/>
  <c r="A625" i="80" s="1"/>
  <c r="G106" i="124"/>
  <c r="E625" i="80" s="1"/>
  <c r="C107" i="124"/>
  <c r="A626" i="80" s="1"/>
  <c r="G107" i="124"/>
  <c r="E626" i="80" s="1"/>
  <c r="C108" i="124"/>
  <c r="A627" i="80" s="1"/>
  <c r="G108" i="124"/>
  <c r="E627" i="80" s="1"/>
  <c r="C109" i="124"/>
  <c r="A628" i="80" s="1"/>
  <c r="G109" i="124"/>
  <c r="E628" i="80" s="1"/>
  <c r="C110" i="124"/>
  <c r="A629" i="80" s="1"/>
  <c r="G110" i="124"/>
  <c r="E629" i="80" s="1"/>
  <c r="C111" i="124"/>
  <c r="A630" i="80" s="1"/>
  <c r="G111" i="124"/>
  <c r="E630" i="80" s="1"/>
  <c r="H9" i="123"/>
  <c r="H40" i="123" s="1"/>
  <c r="I9" i="123"/>
  <c r="I40" i="123" s="1"/>
  <c r="J9" i="123"/>
  <c r="J40" i="123" s="1"/>
  <c r="K9" i="123"/>
  <c r="L9" i="123"/>
  <c r="L40" i="123" s="1"/>
  <c r="A12" i="123"/>
  <c r="A42" i="123" s="1"/>
  <c r="B12" i="123"/>
  <c r="B42" i="123" s="1"/>
  <c r="D12" i="123"/>
  <c r="D42" i="123" s="1"/>
  <c r="A17" i="123"/>
  <c r="A45" i="123" s="1"/>
  <c r="B17" i="123"/>
  <c r="B45" i="123" s="1"/>
  <c r="D17" i="123"/>
  <c r="D45" i="123" s="1"/>
  <c r="G19" i="123"/>
  <c r="A33" i="123"/>
  <c r="A34" i="123"/>
  <c r="B34" i="123"/>
  <c r="G40" i="123"/>
  <c r="O42" i="123"/>
  <c r="O43" i="123" s="1"/>
  <c r="P42" i="123"/>
  <c r="P43" i="123" s="1"/>
  <c r="M43" i="123"/>
  <c r="E45" i="123"/>
  <c r="G45" i="123"/>
  <c r="G46" i="123" s="1"/>
  <c r="O45" i="123"/>
  <c r="O46" i="123" s="1"/>
  <c r="O48" i="123" s="1"/>
  <c r="P45" i="123"/>
  <c r="P46" i="123" s="1"/>
  <c r="M46" i="123"/>
  <c r="N55" i="123"/>
  <c r="C67" i="123"/>
  <c r="A592" i="80" s="1"/>
  <c r="G67" i="123"/>
  <c r="E592" i="80" s="1"/>
  <c r="C68" i="123"/>
  <c r="A593" i="80"/>
  <c r="G68" i="123"/>
  <c r="E593" i="80" s="1"/>
  <c r="C69" i="123"/>
  <c r="A594" i="80"/>
  <c r="G69" i="123"/>
  <c r="E594" i="80" s="1"/>
  <c r="C70" i="123"/>
  <c r="A595" i="80" s="1"/>
  <c r="G70" i="123"/>
  <c r="E595" i="80" s="1"/>
  <c r="C71" i="123"/>
  <c r="A596" i="80" s="1"/>
  <c r="G71" i="123"/>
  <c r="E596" i="80" s="1"/>
  <c r="C72" i="123"/>
  <c r="A597" i="80"/>
  <c r="G72" i="123"/>
  <c r="E597" i="80" s="1"/>
  <c r="C73" i="123"/>
  <c r="A598" i="80"/>
  <c r="G73" i="123"/>
  <c r="E598" i="80" s="1"/>
  <c r="C74" i="123"/>
  <c r="A599" i="80"/>
  <c r="G74" i="123"/>
  <c r="E599" i="80" s="1"/>
  <c r="C75" i="123"/>
  <c r="A600" i="80"/>
  <c r="G75" i="123"/>
  <c r="E600" i="80" s="1"/>
  <c r="H9" i="99"/>
  <c r="H44" i="99" s="1"/>
  <c r="I9" i="99"/>
  <c r="I44" i="99" s="1"/>
  <c r="J9" i="99"/>
  <c r="J44" i="99" s="1"/>
  <c r="K9" i="99"/>
  <c r="K44" i="99" s="1"/>
  <c r="L9" i="99"/>
  <c r="L44" i="99" s="1"/>
  <c r="A12" i="99"/>
  <c r="A46" i="99" s="1"/>
  <c r="B12" i="99"/>
  <c r="B46" i="99" s="1"/>
  <c r="D12" i="99"/>
  <c r="D46" i="99" s="1"/>
  <c r="A37" i="99"/>
  <c r="A38" i="99"/>
  <c r="B38" i="99"/>
  <c r="G44" i="99"/>
  <c r="O46" i="99"/>
  <c r="O48" i="99" s="1"/>
  <c r="D66" i="99" s="1"/>
  <c r="B523" i="80" s="1"/>
  <c r="P46" i="99"/>
  <c r="M48" i="99"/>
  <c r="M51" i="99" s="1"/>
  <c r="N54" i="99"/>
  <c r="C66" i="99"/>
  <c r="A523" i="80" s="1"/>
  <c r="G66" i="99"/>
  <c r="E523" i="80"/>
  <c r="C67" i="99"/>
  <c r="A524" i="80"/>
  <c r="G67" i="99"/>
  <c r="E524" i="80" s="1"/>
  <c r="C68" i="99"/>
  <c r="A525" i="80" s="1"/>
  <c r="G68" i="99"/>
  <c r="E525" i="80"/>
  <c r="C69" i="99"/>
  <c r="A526" i="80"/>
  <c r="G69" i="99"/>
  <c r="E526" i="80" s="1"/>
  <c r="C70" i="99"/>
  <c r="A527" i="80"/>
  <c r="G70" i="99"/>
  <c r="E527" i="80"/>
  <c r="C71" i="99"/>
  <c r="A528" i="80"/>
  <c r="G71" i="99"/>
  <c r="E528" i="80" s="1"/>
  <c r="C72" i="99"/>
  <c r="A529" i="80"/>
  <c r="G72" i="99"/>
  <c r="E529" i="80"/>
  <c r="C73" i="99"/>
  <c r="A530" i="80"/>
  <c r="G73" i="99"/>
  <c r="E530" i="80" s="1"/>
  <c r="H9" i="98"/>
  <c r="I9" i="98"/>
  <c r="I48" i="98" s="1"/>
  <c r="J9" i="98"/>
  <c r="J48" i="98" s="1"/>
  <c r="K9" i="98"/>
  <c r="K48" i="98" s="1"/>
  <c r="L9" i="98"/>
  <c r="L48" i="98" s="1"/>
  <c r="A12" i="98"/>
  <c r="A50" i="98" s="1"/>
  <c r="B12" i="98"/>
  <c r="B50" i="98" s="1"/>
  <c r="D12" i="98"/>
  <c r="D50" i="98" s="1"/>
  <c r="A13" i="98"/>
  <c r="A63" i="98" s="1"/>
  <c r="B13" i="98"/>
  <c r="B63" i="98" s="1"/>
  <c r="D13" i="98"/>
  <c r="D63" i="98" s="1"/>
  <c r="A14" i="98"/>
  <c r="A54" i="98" s="1"/>
  <c r="B14" i="98"/>
  <c r="B54" i="98" s="1"/>
  <c r="D14" i="98"/>
  <c r="D54" i="98" s="1"/>
  <c r="E14" i="98"/>
  <c r="E54" i="98" s="1"/>
  <c r="B15" i="98"/>
  <c r="B51" i="98" s="1"/>
  <c r="A20" i="98"/>
  <c r="A57" i="98" s="1"/>
  <c r="B20" i="98"/>
  <c r="B57" i="98" s="1"/>
  <c r="D20" i="98"/>
  <c r="D57" i="98" s="1"/>
  <c r="A21" i="98"/>
  <c r="A68" i="98" s="1"/>
  <c r="B21" i="98"/>
  <c r="B68" i="98" s="1"/>
  <c r="D21" i="98"/>
  <c r="D68" i="98" s="1"/>
  <c r="A22" i="98"/>
  <c r="A58" i="98" s="1"/>
  <c r="B22" i="98"/>
  <c r="B58" i="98" s="1"/>
  <c r="D22" i="98"/>
  <c r="D58" i="98" s="1"/>
  <c r="A23" i="98"/>
  <c r="A69" i="98" s="1"/>
  <c r="B23" i="98"/>
  <c r="B69" i="98" s="1"/>
  <c r="D23" i="98"/>
  <c r="D69" i="98" s="1"/>
  <c r="A24" i="98"/>
  <c r="A70" i="98" s="1"/>
  <c r="B24" i="98"/>
  <c r="B70" i="98" s="1"/>
  <c r="D24" i="98"/>
  <c r="D70" i="98" s="1"/>
  <c r="A25" i="98"/>
  <c r="A71" i="98" s="1"/>
  <c r="B25" i="98"/>
  <c r="B71" i="98" s="1"/>
  <c r="D25" i="98"/>
  <c r="D71" i="98" s="1"/>
  <c r="G27" i="98"/>
  <c r="A41" i="98"/>
  <c r="A42" i="98"/>
  <c r="B42" i="98"/>
  <c r="G48" i="98"/>
  <c r="O50" i="98"/>
  <c r="P50" i="98"/>
  <c r="A51" i="98"/>
  <c r="C51" i="98"/>
  <c r="E51" i="98"/>
  <c r="F51" i="98"/>
  <c r="G51" i="98"/>
  <c r="H51" i="98"/>
  <c r="I51" i="98"/>
  <c r="J51" i="98"/>
  <c r="K51" i="98"/>
  <c r="L51" i="98"/>
  <c r="O51" i="98"/>
  <c r="P51" i="98"/>
  <c r="O52" i="98"/>
  <c r="P52" i="98"/>
  <c r="G54" i="98"/>
  <c r="G55" i="98" s="1"/>
  <c r="J54" i="98"/>
  <c r="J55" i="98" s="1"/>
  <c r="K54" i="98"/>
  <c r="K55" i="98" s="1"/>
  <c r="L54" i="98"/>
  <c r="L55" i="98" s="1"/>
  <c r="O54" i="98"/>
  <c r="O55" i="98" s="1"/>
  <c r="P54" i="98"/>
  <c r="P55" i="98" s="1"/>
  <c r="M55" i="98"/>
  <c r="E57" i="98"/>
  <c r="G57" i="98"/>
  <c r="O57" i="98"/>
  <c r="P57" i="98"/>
  <c r="E58" i="98"/>
  <c r="G58" i="98"/>
  <c r="J58" i="98"/>
  <c r="K58" i="98"/>
  <c r="L58" i="98"/>
  <c r="O58" i="98"/>
  <c r="P58" i="98"/>
  <c r="P59" i="98" s="1"/>
  <c r="M59" i="98"/>
  <c r="O61" i="98"/>
  <c r="D92" i="98"/>
  <c r="O63" i="98"/>
  <c r="O64" i="98"/>
  <c r="O66" i="98" s="1"/>
  <c r="P63" i="98"/>
  <c r="P64" i="98" s="1"/>
  <c r="M64" i="98"/>
  <c r="M66" i="98"/>
  <c r="H119" i="98" s="1"/>
  <c r="F518" i="80" s="1"/>
  <c r="E68" i="98"/>
  <c r="G68" i="98"/>
  <c r="O68" i="98"/>
  <c r="P68" i="98"/>
  <c r="E69" i="98"/>
  <c r="G69" i="98"/>
  <c r="J69" i="98"/>
  <c r="K69" i="98"/>
  <c r="L69" i="98"/>
  <c r="O69" i="98"/>
  <c r="P69" i="98"/>
  <c r="E70" i="98"/>
  <c r="G70" i="98"/>
  <c r="O70" i="98"/>
  <c r="O72" i="98" s="1"/>
  <c r="O74" i="98" s="1"/>
  <c r="P70" i="98"/>
  <c r="P72" i="98" s="1"/>
  <c r="E71" i="98"/>
  <c r="G71" i="98"/>
  <c r="J71" i="98"/>
  <c r="K71" i="98"/>
  <c r="L71" i="98"/>
  <c r="O71" i="98"/>
  <c r="P71" i="98"/>
  <c r="M72" i="98"/>
  <c r="M74" i="98"/>
  <c r="H110" i="98" s="1"/>
  <c r="N80" i="98"/>
  <c r="C92" i="98"/>
  <c r="A491" i="80"/>
  <c r="G92" i="98"/>
  <c r="E491" i="80"/>
  <c r="C93" i="98"/>
  <c r="A492" i="80" s="1"/>
  <c r="D93" i="98"/>
  <c r="A13" i="112" s="1"/>
  <c r="G93" i="98"/>
  <c r="E492" i="80"/>
  <c r="C94" i="98"/>
  <c r="A493" i="80"/>
  <c r="G94" i="98"/>
  <c r="E493" i="80" s="1"/>
  <c r="C95" i="98"/>
  <c r="A494" i="80"/>
  <c r="G95" i="98"/>
  <c r="E494" i="80"/>
  <c r="C96" i="98"/>
  <c r="A495" i="80"/>
  <c r="G96" i="98"/>
  <c r="E495" i="80" s="1"/>
  <c r="C97" i="98"/>
  <c r="A496" i="80" s="1"/>
  <c r="D97" i="98"/>
  <c r="B496" i="80"/>
  <c r="G97" i="98"/>
  <c r="E496" i="80"/>
  <c r="C98" i="98"/>
  <c r="A497" i="80" s="1"/>
  <c r="G98" i="98"/>
  <c r="E497" i="80" s="1"/>
  <c r="C99" i="98"/>
  <c r="A498" i="80"/>
  <c r="G99" i="98"/>
  <c r="E498" i="80"/>
  <c r="C100" i="98"/>
  <c r="A499" i="80" s="1"/>
  <c r="G100" i="98"/>
  <c r="E499" i="80"/>
  <c r="C101" i="98"/>
  <c r="A500" i="80"/>
  <c r="D101" i="98"/>
  <c r="B500" i="80"/>
  <c r="G101" i="98"/>
  <c r="E500" i="80" s="1"/>
  <c r="C102" i="98"/>
  <c r="A501" i="80"/>
  <c r="G102" i="98"/>
  <c r="E501" i="80"/>
  <c r="C103" i="98"/>
  <c r="A502" i="80"/>
  <c r="G103" i="98"/>
  <c r="E502" i="80" s="1"/>
  <c r="C104" i="98"/>
  <c r="A503" i="80"/>
  <c r="G104" i="98"/>
  <c r="E503" i="80"/>
  <c r="C105" i="98"/>
  <c r="A504" i="80"/>
  <c r="G105" i="98"/>
  <c r="E504" i="80" s="1"/>
  <c r="C106" i="98"/>
  <c r="A505" i="80" s="1"/>
  <c r="G106" i="98"/>
  <c r="E505" i="80"/>
  <c r="C107" i="98"/>
  <c r="A506" i="80"/>
  <c r="G107" i="98"/>
  <c r="E506" i="80" s="1"/>
  <c r="C108" i="98"/>
  <c r="A507" i="80" s="1"/>
  <c r="G108" i="98"/>
  <c r="E507" i="80"/>
  <c r="C109" i="98"/>
  <c r="A508" i="80"/>
  <c r="G109" i="98"/>
  <c r="E508" i="80" s="1"/>
  <c r="C110" i="98"/>
  <c r="A509" i="80"/>
  <c r="G110" i="98"/>
  <c r="E509" i="80"/>
  <c r="H9" i="97"/>
  <c r="H49" i="97" s="1"/>
  <c r="I9" i="97"/>
  <c r="I49" i="97" s="1"/>
  <c r="J9" i="97"/>
  <c r="J49" i="97" s="1"/>
  <c r="K9" i="97"/>
  <c r="L9" i="97"/>
  <c r="A12" i="97"/>
  <c r="A51" i="97" s="1"/>
  <c r="B12" i="97"/>
  <c r="B51" i="97" s="1"/>
  <c r="D12" i="97"/>
  <c r="D51" i="97" s="1"/>
  <c r="A13" i="97"/>
  <c r="A52" i="97" s="1"/>
  <c r="B13" i="97"/>
  <c r="B52" i="97" s="1"/>
  <c r="D13" i="97"/>
  <c r="D52" i="97" s="1"/>
  <c r="A18" i="97"/>
  <c r="A64" i="97" s="1"/>
  <c r="B18" i="97"/>
  <c r="B64" i="97" s="1"/>
  <c r="D18" i="97"/>
  <c r="D64" i="97" s="1"/>
  <c r="A19" i="97"/>
  <c r="A65" i="97" s="1"/>
  <c r="B19" i="97"/>
  <c r="B65" i="97" s="1"/>
  <c r="D19" i="97"/>
  <c r="D65" i="97" s="1"/>
  <c r="A25" i="97"/>
  <c r="A56" i="97" s="1"/>
  <c r="B25" i="97"/>
  <c r="B56" i="97" s="1"/>
  <c r="D25" i="97"/>
  <c r="A26" i="97"/>
  <c r="A57" i="97" s="1"/>
  <c r="B26" i="97"/>
  <c r="B57" i="97" s="1"/>
  <c r="D26" i="97"/>
  <c r="D57" i="97" s="1"/>
  <c r="A27" i="97"/>
  <c r="A58" i="97" s="1"/>
  <c r="B27" i="97"/>
  <c r="B58" i="97" s="1"/>
  <c r="D27" i="97"/>
  <c r="D58" i="97" s="1"/>
  <c r="A28" i="97"/>
  <c r="A59" i="97" s="1"/>
  <c r="B28" i="97"/>
  <c r="B59" i="97" s="1"/>
  <c r="D28" i="97"/>
  <c r="D59" i="97" s="1"/>
  <c r="A42" i="97"/>
  <c r="A43" i="97"/>
  <c r="B43" i="97"/>
  <c r="G49" i="97"/>
  <c r="O51" i="97"/>
  <c r="P51" i="97"/>
  <c r="O52" i="97"/>
  <c r="P52" i="97"/>
  <c r="M53" i="97"/>
  <c r="M62" i="97" s="1"/>
  <c r="M70" i="97" s="1"/>
  <c r="E56" i="97"/>
  <c r="G56" i="97"/>
  <c r="O56" i="97"/>
  <c r="P56" i="97"/>
  <c r="E57" i="97"/>
  <c r="G57" i="97"/>
  <c r="J57" i="97"/>
  <c r="K57" i="97"/>
  <c r="L57" i="97"/>
  <c r="O57" i="97"/>
  <c r="P57" i="97"/>
  <c r="E58" i="97"/>
  <c r="G58" i="97"/>
  <c r="O58" i="97"/>
  <c r="P58" i="97"/>
  <c r="E59" i="97"/>
  <c r="G59" i="97"/>
  <c r="O59" i="97"/>
  <c r="P59" i="97"/>
  <c r="O62" i="97"/>
  <c r="D86" i="97" s="1"/>
  <c r="B471" i="80" s="1"/>
  <c r="O64" i="97"/>
  <c r="P64" i="97"/>
  <c r="O65" i="97"/>
  <c r="O67" i="97" s="1"/>
  <c r="P65" i="97"/>
  <c r="M67" i="97"/>
  <c r="H101" i="97"/>
  <c r="F486" i="80" s="1"/>
  <c r="N73" i="97"/>
  <c r="C85" i="97"/>
  <c r="A470" i="80" s="1"/>
  <c r="G85" i="97"/>
  <c r="E470" i="80" s="1"/>
  <c r="C86" i="97"/>
  <c r="A471" i="80"/>
  <c r="G86" i="97"/>
  <c r="E471" i="80"/>
  <c r="C87" i="97"/>
  <c r="A472" i="80" s="1"/>
  <c r="G87" i="97"/>
  <c r="E472" i="80" s="1"/>
  <c r="C88" i="97"/>
  <c r="A473" i="80"/>
  <c r="G88" i="97"/>
  <c r="E473" i="80"/>
  <c r="C89" i="97"/>
  <c r="A474" i="80" s="1"/>
  <c r="G89" i="97"/>
  <c r="E474" i="80"/>
  <c r="C90" i="97"/>
  <c r="A475" i="80"/>
  <c r="G90" i="97"/>
  <c r="E475" i="80"/>
  <c r="C91" i="97"/>
  <c r="A476" i="80" s="1"/>
  <c r="G91" i="97"/>
  <c r="E476" i="80"/>
  <c r="C92" i="97"/>
  <c r="A477" i="80"/>
  <c r="G92" i="97"/>
  <c r="E477" i="80"/>
  <c r="C93" i="97"/>
  <c r="A478" i="80" s="1"/>
  <c r="G93" i="97"/>
  <c r="E478" i="80"/>
  <c r="C94" i="97"/>
  <c r="A479" i="80"/>
  <c r="G94" i="97"/>
  <c r="E479" i="80"/>
  <c r="C95" i="97"/>
  <c r="A480" i="80" s="1"/>
  <c r="G95" i="97"/>
  <c r="E480" i="80" s="1"/>
  <c r="C96" i="97"/>
  <c r="A481" i="80"/>
  <c r="G96" i="97"/>
  <c r="E481" i="80"/>
  <c r="C97" i="97"/>
  <c r="A482" i="80" s="1"/>
  <c r="G97" i="97"/>
  <c r="E482" i="80"/>
  <c r="C98" i="97"/>
  <c r="A483" i="80"/>
  <c r="G98" i="97"/>
  <c r="E483" i="80"/>
  <c r="C99" i="97"/>
  <c r="A484" i="80" s="1"/>
  <c r="G99" i="97"/>
  <c r="E484" i="80"/>
  <c r="C100" i="97"/>
  <c r="A485" i="80"/>
  <c r="G100" i="97"/>
  <c r="E485" i="80"/>
  <c r="C101" i="97"/>
  <c r="A486" i="80" s="1"/>
  <c r="G101" i="97"/>
  <c r="E486" i="80" s="1"/>
  <c r="H9" i="115"/>
  <c r="H74" i="115" s="1"/>
  <c r="I9" i="115"/>
  <c r="J9" i="115"/>
  <c r="K9" i="115"/>
  <c r="K74" i="115" s="1"/>
  <c r="L9" i="115"/>
  <c r="A11" i="115"/>
  <c r="A102" i="115" s="1"/>
  <c r="B11" i="115"/>
  <c r="B102" i="115" s="1"/>
  <c r="D11" i="115"/>
  <c r="D102" i="115" s="1"/>
  <c r="A16" i="115"/>
  <c r="A76" i="115" s="1"/>
  <c r="B16" i="115"/>
  <c r="B76" i="115" s="1"/>
  <c r="D16" i="115"/>
  <c r="D76" i="115" s="1"/>
  <c r="A17" i="115"/>
  <c r="A77" i="115" s="1"/>
  <c r="B17" i="115"/>
  <c r="B77" i="115" s="1"/>
  <c r="D17" i="115"/>
  <c r="D77" i="115" s="1"/>
  <c r="A18" i="115"/>
  <c r="A78" i="115" s="1"/>
  <c r="B18" i="115"/>
  <c r="B78" i="115" s="1"/>
  <c r="D18" i="115"/>
  <c r="D78" i="115" s="1"/>
  <c r="A19" i="115"/>
  <c r="A79" i="115" s="1"/>
  <c r="B19" i="115"/>
  <c r="B79" i="115" s="1"/>
  <c r="D19" i="115"/>
  <c r="D79" i="115" s="1"/>
  <c r="A20" i="115"/>
  <c r="A83" i="115" s="1"/>
  <c r="B20" i="115"/>
  <c r="B83" i="115" s="1"/>
  <c r="D20" i="115"/>
  <c r="D83" i="115" s="1"/>
  <c r="E20" i="115"/>
  <c r="E83" i="115" s="1"/>
  <c r="A21" i="115"/>
  <c r="A80" i="115" s="1"/>
  <c r="B21" i="115"/>
  <c r="B80" i="115" s="1"/>
  <c r="D21" i="115"/>
  <c r="D80" i="115" s="1"/>
  <c r="A27" i="115"/>
  <c r="A86" i="115" s="1"/>
  <c r="B27" i="115"/>
  <c r="B86" i="115" s="1"/>
  <c r="D27" i="115"/>
  <c r="D86" i="115" s="1"/>
  <c r="E27" i="115"/>
  <c r="E86" i="115" s="1"/>
  <c r="A28" i="115"/>
  <c r="A87" i="115" s="1"/>
  <c r="B28" i="115"/>
  <c r="B87" i="115" s="1"/>
  <c r="D28" i="115"/>
  <c r="D87" i="115" s="1"/>
  <c r="E28" i="115"/>
  <c r="E87" i="115" s="1"/>
  <c r="A29" i="115"/>
  <c r="A88" i="115" s="1"/>
  <c r="B29" i="115"/>
  <c r="B88" i="115" s="1"/>
  <c r="D29" i="115"/>
  <c r="D88" i="115" s="1"/>
  <c r="E29" i="115"/>
  <c r="E88" i="115" s="1"/>
  <c r="A30" i="115"/>
  <c r="A120" i="115" s="1"/>
  <c r="B30" i="115"/>
  <c r="B120" i="115" s="1"/>
  <c r="D30" i="115"/>
  <c r="D120" i="115" s="1"/>
  <c r="E30" i="115"/>
  <c r="E120" i="115" s="1"/>
  <c r="A31" i="115"/>
  <c r="A121" i="115" s="1"/>
  <c r="B31" i="115"/>
  <c r="B121" i="115" s="1"/>
  <c r="D31" i="115"/>
  <c r="D121" i="115" s="1"/>
  <c r="E31" i="115"/>
  <c r="E121" i="115" s="1"/>
  <c r="A32" i="115"/>
  <c r="A122" i="115" s="1"/>
  <c r="B32" i="115"/>
  <c r="B122" i="115" s="1"/>
  <c r="D32" i="115"/>
  <c r="D122" i="115" s="1"/>
  <c r="E32" i="115"/>
  <c r="E122" i="115" s="1"/>
  <c r="A33" i="115"/>
  <c r="A123" i="115" s="1"/>
  <c r="B33" i="115"/>
  <c r="B123" i="115" s="1"/>
  <c r="D33" i="115"/>
  <c r="D123" i="115" s="1"/>
  <c r="E33" i="115"/>
  <c r="E123" i="115" s="1"/>
  <c r="A34" i="115"/>
  <c r="A124" i="115" s="1"/>
  <c r="B34" i="115"/>
  <c r="B124" i="115" s="1"/>
  <c r="D34" i="115"/>
  <c r="D124" i="115" s="1"/>
  <c r="E34" i="115"/>
  <c r="E124" i="115" s="1"/>
  <c r="A35" i="115"/>
  <c r="A125" i="115" s="1"/>
  <c r="B35" i="115"/>
  <c r="B125" i="115" s="1"/>
  <c r="D35" i="115"/>
  <c r="D125" i="115" s="1"/>
  <c r="E35" i="115"/>
  <c r="E125" i="115" s="1"/>
  <c r="A36" i="115"/>
  <c r="A126" i="115" s="1"/>
  <c r="B36" i="115"/>
  <c r="B126" i="115" s="1"/>
  <c r="D36" i="115"/>
  <c r="D126" i="115" s="1"/>
  <c r="E36" i="115"/>
  <c r="E126" i="115" s="1"/>
  <c r="A37" i="115"/>
  <c r="A105" i="115" s="1"/>
  <c r="B37" i="115"/>
  <c r="B105" i="115" s="1"/>
  <c r="D37" i="115"/>
  <c r="D105" i="115" s="1"/>
  <c r="E37" i="115"/>
  <c r="E105" i="115" s="1"/>
  <c r="A38" i="115"/>
  <c r="A106" i="115" s="1"/>
  <c r="B38" i="115"/>
  <c r="B106" i="115" s="1"/>
  <c r="D38" i="115"/>
  <c r="D106" i="115" s="1"/>
  <c r="E38" i="115"/>
  <c r="E106" i="115" s="1"/>
  <c r="A39" i="115"/>
  <c r="A107" i="115" s="1"/>
  <c r="B39" i="115"/>
  <c r="B107" i="115" s="1"/>
  <c r="D39" i="115"/>
  <c r="D107" i="115" s="1"/>
  <c r="E39" i="115"/>
  <c r="E107" i="115" s="1"/>
  <c r="A40" i="115"/>
  <c r="A108" i="115" s="1"/>
  <c r="B40" i="115"/>
  <c r="B108" i="115" s="1"/>
  <c r="D40" i="115"/>
  <c r="D108" i="115" s="1"/>
  <c r="E40" i="115"/>
  <c r="E108" i="115" s="1"/>
  <c r="A41" i="115"/>
  <c r="A109" i="115" s="1"/>
  <c r="B41" i="115"/>
  <c r="B109" i="115" s="1"/>
  <c r="D41" i="115"/>
  <c r="D109" i="115" s="1"/>
  <c r="E41" i="115"/>
  <c r="E109" i="115" s="1"/>
  <c r="G43" i="115"/>
  <c r="A46" i="115"/>
  <c r="A93" i="115" s="1"/>
  <c r="B46" i="115"/>
  <c r="B93" i="115" s="1"/>
  <c r="D46" i="115"/>
  <c r="D93" i="115" s="1"/>
  <c r="E46" i="115"/>
  <c r="E93" i="115" s="1"/>
  <c r="A47" i="115"/>
  <c r="A94" i="115" s="1"/>
  <c r="B47" i="115"/>
  <c r="B94" i="115" s="1"/>
  <c r="D47" i="115"/>
  <c r="D94" i="115" s="1"/>
  <c r="E47" i="115"/>
  <c r="E94" i="115" s="1"/>
  <c r="A48" i="115"/>
  <c r="A95" i="115" s="1"/>
  <c r="B48" i="115"/>
  <c r="B95" i="115" s="1"/>
  <c r="D48" i="115"/>
  <c r="D95" i="115" s="1"/>
  <c r="E48" i="115"/>
  <c r="E95" i="115" s="1"/>
  <c r="A49" i="115"/>
  <c r="A96" i="115" s="1"/>
  <c r="B49" i="115"/>
  <c r="B96" i="115" s="1"/>
  <c r="D49" i="115"/>
  <c r="D96" i="115" s="1"/>
  <c r="E49" i="115"/>
  <c r="E96" i="115" s="1"/>
  <c r="A50" i="115"/>
  <c r="A97" i="115" s="1"/>
  <c r="B50" i="115"/>
  <c r="B97" i="115" s="1"/>
  <c r="D50" i="115"/>
  <c r="D97" i="115" s="1"/>
  <c r="E50" i="115"/>
  <c r="E97" i="115" s="1"/>
  <c r="A51" i="115"/>
  <c r="A112" i="115" s="1"/>
  <c r="B51" i="115"/>
  <c r="B112" i="115" s="1"/>
  <c r="D51" i="115"/>
  <c r="D112" i="115" s="1"/>
  <c r="E51" i="115"/>
  <c r="E112" i="115" s="1"/>
  <c r="A52" i="115"/>
  <c r="A113" i="115" s="1"/>
  <c r="B52" i="115"/>
  <c r="B113" i="115" s="1"/>
  <c r="D52" i="115"/>
  <c r="D113" i="115" s="1"/>
  <c r="E52" i="115"/>
  <c r="E113" i="115" s="1"/>
  <c r="A53" i="115"/>
  <c r="A114" i="115" s="1"/>
  <c r="B53" i="115"/>
  <c r="B114" i="115" s="1"/>
  <c r="D53" i="115"/>
  <c r="D114" i="115" s="1"/>
  <c r="E53" i="115"/>
  <c r="E114" i="115" s="1"/>
  <c r="A54" i="115"/>
  <c r="A115" i="115" s="1"/>
  <c r="B54" i="115"/>
  <c r="B115" i="115" s="1"/>
  <c r="D54" i="115"/>
  <c r="D115" i="115" s="1"/>
  <c r="E54" i="115"/>
  <c r="E115" i="115" s="1"/>
  <c r="G56" i="115"/>
  <c r="J56" i="115"/>
  <c r="K56" i="115"/>
  <c r="L56" i="115"/>
  <c r="M56" i="115"/>
  <c r="A67" i="115"/>
  <c r="A68" i="115"/>
  <c r="B68" i="115"/>
  <c r="G74" i="115"/>
  <c r="O76" i="115"/>
  <c r="P76" i="115"/>
  <c r="O77" i="115"/>
  <c r="P77" i="115"/>
  <c r="J78" i="115"/>
  <c r="K78" i="115"/>
  <c r="L78" i="115"/>
  <c r="O78" i="115"/>
  <c r="P78" i="115"/>
  <c r="O79" i="115"/>
  <c r="P79" i="115"/>
  <c r="O80" i="115"/>
  <c r="O81" i="115" s="1"/>
  <c r="D152" i="115" s="1"/>
  <c r="B444" i="80" s="1"/>
  <c r="P80" i="115"/>
  <c r="P81" i="115" s="1"/>
  <c r="M81" i="115"/>
  <c r="J83" i="115"/>
  <c r="J84" i="115" s="1"/>
  <c r="K83" i="115"/>
  <c r="K84" i="115" s="1"/>
  <c r="L83" i="115"/>
  <c r="L84" i="115" s="1"/>
  <c r="O83" i="115"/>
  <c r="O84" i="115" s="1"/>
  <c r="P83" i="115"/>
  <c r="P84" i="115" s="1"/>
  <c r="M84" i="115"/>
  <c r="G86" i="115"/>
  <c r="O86" i="115"/>
  <c r="P86" i="115"/>
  <c r="G87" i="115"/>
  <c r="J87" i="115"/>
  <c r="K87" i="115"/>
  <c r="L87" i="115"/>
  <c r="O87" i="115"/>
  <c r="P87" i="115"/>
  <c r="G88" i="115"/>
  <c r="O88" i="115"/>
  <c r="O89" i="115" s="1"/>
  <c r="O91" i="115" s="1"/>
  <c r="P88" i="115"/>
  <c r="P89" i="115" s="1"/>
  <c r="M89" i="115"/>
  <c r="G93" i="115"/>
  <c r="J93" i="115"/>
  <c r="K93" i="115"/>
  <c r="L93" i="115"/>
  <c r="M93" i="115"/>
  <c r="O93" i="115"/>
  <c r="P93" i="115"/>
  <c r="G94" i="115"/>
  <c r="J94" i="115"/>
  <c r="K94" i="115"/>
  <c r="L94" i="115"/>
  <c r="M94" i="115"/>
  <c r="O94" i="115"/>
  <c r="P94" i="115"/>
  <c r="G95" i="115"/>
  <c r="J95" i="115"/>
  <c r="K95" i="115"/>
  <c r="L95" i="115"/>
  <c r="M95" i="115"/>
  <c r="O95" i="115"/>
  <c r="P95" i="115"/>
  <c r="G96" i="115"/>
  <c r="J96" i="115"/>
  <c r="K96" i="115"/>
  <c r="L96" i="115"/>
  <c r="M96" i="115"/>
  <c r="O96" i="115"/>
  <c r="P96" i="115"/>
  <c r="G97" i="115"/>
  <c r="J97" i="115"/>
  <c r="K97" i="115"/>
  <c r="L97" i="115"/>
  <c r="M97" i="115"/>
  <c r="O97" i="115"/>
  <c r="O98" i="115" s="1"/>
  <c r="O100" i="115" s="1"/>
  <c r="P97" i="115"/>
  <c r="P98" i="115" s="1"/>
  <c r="O102" i="115"/>
  <c r="O103" i="115" s="1"/>
  <c r="P102" i="115"/>
  <c r="P103" i="115" s="1"/>
  <c r="M103" i="115"/>
  <c r="G105" i="115"/>
  <c r="O105" i="115"/>
  <c r="P105" i="115"/>
  <c r="G106" i="115"/>
  <c r="O106" i="115"/>
  <c r="P106" i="115"/>
  <c r="G107" i="115"/>
  <c r="O107" i="115"/>
  <c r="P107" i="115"/>
  <c r="G108" i="115"/>
  <c r="O108" i="115"/>
  <c r="P108" i="115"/>
  <c r="G109" i="115"/>
  <c r="O109" i="115"/>
  <c r="O110" i="115" s="1"/>
  <c r="P109" i="115"/>
  <c r="P110" i="115" s="1"/>
  <c r="M110" i="115"/>
  <c r="G112" i="115"/>
  <c r="J112" i="115"/>
  <c r="K112" i="115"/>
  <c r="L112" i="115"/>
  <c r="M112" i="115"/>
  <c r="O112" i="115"/>
  <c r="P112" i="115"/>
  <c r="G113" i="115"/>
  <c r="J113" i="115"/>
  <c r="K113" i="115"/>
  <c r="L113" i="115"/>
  <c r="M113" i="115"/>
  <c r="O113" i="115"/>
  <c r="P113" i="115"/>
  <c r="G114" i="115"/>
  <c r="J114" i="115"/>
  <c r="K114" i="115"/>
  <c r="L114" i="115"/>
  <c r="M114" i="115"/>
  <c r="O114" i="115"/>
  <c r="P114" i="115"/>
  <c r="G115" i="115"/>
  <c r="J115" i="115"/>
  <c r="K115" i="115"/>
  <c r="L115" i="115"/>
  <c r="M115" i="115"/>
  <c r="O115" i="115"/>
  <c r="O116" i="115" s="1"/>
  <c r="O118" i="115" s="1"/>
  <c r="P115" i="115"/>
  <c r="P116" i="115" s="1"/>
  <c r="G120" i="115"/>
  <c r="O120" i="115"/>
  <c r="O128" i="115" s="1"/>
  <c r="P120" i="115"/>
  <c r="G121" i="115"/>
  <c r="O121" i="115"/>
  <c r="P121" i="115"/>
  <c r="G122" i="115"/>
  <c r="O122" i="115"/>
  <c r="P122" i="115"/>
  <c r="G123" i="115"/>
  <c r="O123" i="115"/>
  <c r="P123" i="115"/>
  <c r="G124" i="115"/>
  <c r="J124" i="115"/>
  <c r="K124" i="115"/>
  <c r="L124" i="115"/>
  <c r="O124" i="115"/>
  <c r="P124" i="115"/>
  <c r="G125" i="115"/>
  <c r="J125" i="115"/>
  <c r="K125" i="115"/>
  <c r="L125" i="115"/>
  <c r="O125" i="115"/>
  <c r="P125" i="115"/>
  <c r="G126" i="115"/>
  <c r="J126" i="115"/>
  <c r="K126" i="115"/>
  <c r="L126" i="115"/>
  <c r="O126" i="115"/>
  <c r="P126" i="115"/>
  <c r="M128" i="115"/>
  <c r="H173" i="115" s="1"/>
  <c r="F465" i="80" s="1"/>
  <c r="N134" i="115"/>
  <c r="C146" i="115"/>
  <c r="A438" i="80" s="1"/>
  <c r="G146" i="115"/>
  <c r="E438" i="80" s="1"/>
  <c r="C147" i="115"/>
  <c r="A439" i="80" s="1"/>
  <c r="G147" i="115"/>
  <c r="E439" i="80" s="1"/>
  <c r="C148" i="115"/>
  <c r="A440" i="80" s="1"/>
  <c r="G148" i="115"/>
  <c r="E440" i="80" s="1"/>
  <c r="C149" i="115"/>
  <c r="A441" i="80" s="1"/>
  <c r="G149" i="115"/>
  <c r="E441" i="80" s="1"/>
  <c r="C150" i="115"/>
  <c r="A442" i="80" s="1"/>
  <c r="G150" i="115"/>
  <c r="E442" i="80" s="1"/>
  <c r="C151" i="115"/>
  <c r="A443" i="80" s="1"/>
  <c r="G151" i="115"/>
  <c r="E443" i="80" s="1"/>
  <c r="C152" i="115"/>
  <c r="A444" i="80" s="1"/>
  <c r="G152" i="115"/>
  <c r="E444" i="80" s="1"/>
  <c r="C153" i="115"/>
  <c r="A445" i="80" s="1"/>
  <c r="G153" i="115"/>
  <c r="E445" i="80" s="1"/>
  <c r="C154" i="115"/>
  <c r="A446" i="80" s="1"/>
  <c r="G154" i="115"/>
  <c r="E446" i="80" s="1"/>
  <c r="C155" i="115"/>
  <c r="A447" i="80" s="1"/>
  <c r="G155" i="115"/>
  <c r="E447" i="80" s="1"/>
  <c r="C156" i="115"/>
  <c r="A448" i="80" s="1"/>
  <c r="G156" i="115"/>
  <c r="E448" i="80" s="1"/>
  <c r="C157" i="115"/>
  <c r="A449" i="80" s="1"/>
  <c r="G157" i="115"/>
  <c r="E449" i="80" s="1"/>
  <c r="C158" i="115"/>
  <c r="A450" i="80" s="1"/>
  <c r="G158" i="115"/>
  <c r="E450" i="80" s="1"/>
  <c r="C159" i="115"/>
  <c r="A451" i="80" s="1"/>
  <c r="G159" i="115"/>
  <c r="E451" i="80" s="1"/>
  <c r="C160" i="115"/>
  <c r="A452" i="80" s="1"/>
  <c r="G160" i="115"/>
  <c r="E452" i="80" s="1"/>
  <c r="C161" i="115"/>
  <c r="A453" i="80" s="1"/>
  <c r="G161" i="115"/>
  <c r="E453" i="80" s="1"/>
  <c r="C162" i="115"/>
  <c r="A454" i="80" s="1"/>
  <c r="G162" i="115"/>
  <c r="E454" i="80" s="1"/>
  <c r="C163" i="115"/>
  <c r="A455" i="80" s="1"/>
  <c r="G163" i="115"/>
  <c r="E455" i="80" s="1"/>
  <c r="C164" i="115"/>
  <c r="A456" i="80" s="1"/>
  <c r="G164" i="115"/>
  <c r="E456" i="80" s="1"/>
  <c r="C165" i="115"/>
  <c r="A457" i="80" s="1"/>
  <c r="G165" i="115"/>
  <c r="E457" i="80" s="1"/>
  <c r="C166" i="115"/>
  <c r="A458" i="80" s="1"/>
  <c r="G166" i="115"/>
  <c r="E458" i="80" s="1"/>
  <c r="C167" i="115"/>
  <c r="A459" i="80" s="1"/>
  <c r="G167" i="115"/>
  <c r="E459" i="80" s="1"/>
  <c r="C168" i="115"/>
  <c r="A460" i="80" s="1"/>
  <c r="G168" i="115"/>
  <c r="E460" i="80" s="1"/>
  <c r="C169" i="115"/>
  <c r="A461" i="80" s="1"/>
  <c r="G169" i="115"/>
  <c r="E461" i="80" s="1"/>
  <c r="C170" i="115"/>
  <c r="A462" i="80" s="1"/>
  <c r="G170" i="115"/>
  <c r="E462" i="80" s="1"/>
  <c r="C171" i="115"/>
  <c r="A463" i="80" s="1"/>
  <c r="G171" i="115"/>
  <c r="E463" i="80" s="1"/>
  <c r="C172" i="115"/>
  <c r="A464" i="80" s="1"/>
  <c r="G172" i="115"/>
  <c r="E464" i="80" s="1"/>
  <c r="C173" i="115"/>
  <c r="A465" i="80" s="1"/>
  <c r="G173" i="115"/>
  <c r="E465" i="80" s="1"/>
  <c r="B2" i="147"/>
  <c r="A413" i="80" s="1"/>
  <c r="H9" i="147"/>
  <c r="H36" i="147" s="1"/>
  <c r="I9" i="147"/>
  <c r="I36" i="147" s="1"/>
  <c r="J9" i="147"/>
  <c r="J36" i="147" s="1"/>
  <c r="K9" i="147"/>
  <c r="K36" i="147" s="1"/>
  <c r="L9" i="147"/>
  <c r="L36" i="147" s="1"/>
  <c r="A12" i="147"/>
  <c r="A38" i="147" s="1"/>
  <c r="B12" i="147"/>
  <c r="B38" i="147" s="1"/>
  <c r="D12" i="147"/>
  <c r="D38" i="147" s="1"/>
  <c r="A29" i="147"/>
  <c r="A30" i="147"/>
  <c r="G36" i="147"/>
  <c r="O38" i="147"/>
  <c r="O39" i="147"/>
  <c r="O42" i="147" s="1"/>
  <c r="P38" i="147"/>
  <c r="P39" i="147" s="1"/>
  <c r="M39" i="147"/>
  <c r="M42" i="147" s="1"/>
  <c r="N49" i="147"/>
  <c r="C61" i="147"/>
  <c r="A415" i="80"/>
  <c r="G61" i="147"/>
  <c r="E415" i="80" s="1"/>
  <c r="C62" i="147"/>
  <c r="A416" i="80" s="1"/>
  <c r="G62" i="147"/>
  <c r="E416" i="80"/>
  <c r="C63" i="147"/>
  <c r="A417" i="80"/>
  <c r="G63" i="147"/>
  <c r="E417" i="80" s="1"/>
  <c r="C64" i="147"/>
  <c r="A418" i="80"/>
  <c r="G64" i="147"/>
  <c r="E418" i="80"/>
  <c r="C65" i="147"/>
  <c r="A419" i="80"/>
  <c r="G65" i="147"/>
  <c r="E419" i="80" s="1"/>
  <c r="C66" i="147"/>
  <c r="A420" i="80"/>
  <c r="G66" i="147"/>
  <c r="E420" i="80"/>
  <c r="C67" i="147"/>
  <c r="A421" i="80"/>
  <c r="G67" i="147"/>
  <c r="E421" i="80" s="1"/>
  <c r="C68" i="147"/>
  <c r="G68" i="147"/>
  <c r="H9" i="135"/>
  <c r="H35" i="135" s="1"/>
  <c r="I9" i="135"/>
  <c r="I35" i="135" s="1"/>
  <c r="J9" i="135"/>
  <c r="J35" i="135" s="1"/>
  <c r="K9" i="135"/>
  <c r="K35" i="135" s="1"/>
  <c r="L9" i="135"/>
  <c r="L35" i="135" s="1"/>
  <c r="A12" i="135"/>
  <c r="A37" i="135" s="1"/>
  <c r="B12" i="135"/>
  <c r="B37" i="135" s="1"/>
  <c r="D12" i="135"/>
  <c r="D37" i="135" s="1"/>
  <c r="E12" i="135"/>
  <c r="E37" i="135" s="1"/>
  <c r="G14" i="135"/>
  <c r="G17" i="135" s="1"/>
  <c r="A28" i="135"/>
  <c r="A29" i="135"/>
  <c r="B29" i="135"/>
  <c r="G35" i="135"/>
  <c r="G37" i="135"/>
  <c r="G38" i="135" s="1"/>
  <c r="G40" i="135" s="1"/>
  <c r="G44" i="135" s="1"/>
  <c r="G53" i="135" s="1"/>
  <c r="O37" i="135"/>
  <c r="O38" i="135" s="1"/>
  <c r="O40" i="135" s="1"/>
  <c r="P37" i="135"/>
  <c r="P38" i="135" s="1"/>
  <c r="M38" i="135"/>
  <c r="M40" i="135" s="1"/>
  <c r="N47" i="135"/>
  <c r="C59" i="135"/>
  <c r="A404" i="80"/>
  <c r="G59" i="135"/>
  <c r="E404" i="80" s="1"/>
  <c r="C60" i="135"/>
  <c r="A405" i="80"/>
  <c r="G60" i="135"/>
  <c r="E405" i="80"/>
  <c r="C61" i="135"/>
  <c r="A406" i="80"/>
  <c r="G61" i="135"/>
  <c r="E406" i="80" s="1"/>
  <c r="C62" i="135"/>
  <c r="A407" i="80"/>
  <c r="G62" i="135"/>
  <c r="E407" i="80" s="1"/>
  <c r="C63" i="135"/>
  <c r="A408" i="80"/>
  <c r="G63" i="135"/>
  <c r="E408" i="80" s="1"/>
  <c r="C64" i="135"/>
  <c r="A409" i="80" s="1"/>
  <c r="G64" i="135"/>
  <c r="E409" i="80"/>
  <c r="C65" i="135"/>
  <c r="A410" i="80"/>
  <c r="G65" i="135"/>
  <c r="E410" i="80" s="1"/>
  <c r="H9" i="145"/>
  <c r="H49" i="145" s="1"/>
  <c r="I9" i="145"/>
  <c r="I49" i="145" s="1"/>
  <c r="J9" i="145"/>
  <c r="J49" i="145" s="1"/>
  <c r="K9" i="145"/>
  <c r="K49" i="145" s="1"/>
  <c r="L9" i="145"/>
  <c r="L49" i="145" s="1"/>
  <c r="A12" i="145"/>
  <c r="A51" i="145" s="1"/>
  <c r="B12" i="145"/>
  <c r="B51" i="145" s="1"/>
  <c r="D12" i="145"/>
  <c r="D51" i="145" s="1"/>
  <c r="A17" i="145"/>
  <c r="A54" i="145" s="1"/>
  <c r="B17" i="145"/>
  <c r="B54" i="145" s="1"/>
  <c r="D17" i="145"/>
  <c r="D54" i="145" s="1"/>
  <c r="G19" i="145"/>
  <c r="A42" i="145"/>
  <c r="A43" i="145"/>
  <c r="B43" i="145"/>
  <c r="G49" i="145"/>
  <c r="O51" i="145"/>
  <c r="O52" i="145" s="1"/>
  <c r="P51" i="145"/>
  <c r="P52" i="145" s="1"/>
  <c r="M52" i="145"/>
  <c r="E54" i="145"/>
  <c r="G54" i="145"/>
  <c r="G55" i="145" s="1"/>
  <c r="O54" i="145"/>
  <c r="P54" i="145"/>
  <c r="P55" i="145"/>
  <c r="M55" i="145"/>
  <c r="M57" i="145" s="1"/>
  <c r="O55" i="145"/>
  <c r="O57" i="145" s="1"/>
  <c r="N63" i="145"/>
  <c r="C75" i="145"/>
  <c r="A392" i="80"/>
  <c r="G75" i="145"/>
  <c r="E392" i="80"/>
  <c r="C76" i="145"/>
  <c r="A393" i="80"/>
  <c r="G76" i="145"/>
  <c r="E393" i="80" s="1"/>
  <c r="C77" i="145"/>
  <c r="A394" i="80"/>
  <c r="G77" i="145"/>
  <c r="E394" i="80"/>
  <c r="C78" i="145"/>
  <c r="A395" i="80"/>
  <c r="G78" i="145"/>
  <c r="E395" i="80" s="1"/>
  <c r="C79" i="145"/>
  <c r="A396" i="80" s="1"/>
  <c r="G79" i="145"/>
  <c r="E396" i="80"/>
  <c r="C80" i="145"/>
  <c r="A397" i="80"/>
  <c r="G80" i="145"/>
  <c r="E397" i="80" s="1"/>
  <c r="C81" i="145"/>
  <c r="A398" i="80" s="1"/>
  <c r="G81" i="145"/>
  <c r="E398" i="80"/>
  <c r="C82" i="145"/>
  <c r="A399" i="80"/>
  <c r="G82" i="145"/>
  <c r="E399" i="80" s="1"/>
  <c r="C83" i="145"/>
  <c r="G83" i="145"/>
  <c r="B2" i="146"/>
  <c r="A203" i="80" s="1"/>
  <c r="H9" i="146"/>
  <c r="H36" i="146" s="1"/>
  <c r="I9" i="146"/>
  <c r="I36" i="146" s="1"/>
  <c r="J9" i="146"/>
  <c r="J36" i="146" s="1"/>
  <c r="K9" i="146"/>
  <c r="K36" i="146" s="1"/>
  <c r="L9" i="146"/>
  <c r="L36" i="146" s="1"/>
  <c r="A12" i="146"/>
  <c r="A38" i="146" s="1"/>
  <c r="B12" i="146"/>
  <c r="B38" i="146" s="1"/>
  <c r="D12" i="146"/>
  <c r="D38" i="146" s="1"/>
  <c r="A29" i="146"/>
  <c r="A30" i="146"/>
  <c r="G36" i="146"/>
  <c r="O38" i="146"/>
  <c r="O39" i="146" s="1"/>
  <c r="O42" i="146" s="1"/>
  <c r="P38" i="146"/>
  <c r="P39" i="146" s="1"/>
  <c r="M39" i="146"/>
  <c r="M42" i="146" s="1"/>
  <c r="H68" i="146" s="1"/>
  <c r="N49" i="146"/>
  <c r="C61" i="146"/>
  <c r="A205" i="80"/>
  <c r="G61" i="146"/>
  <c r="E205" i="80" s="1"/>
  <c r="C62" i="146"/>
  <c r="A206" i="80" s="1"/>
  <c r="G62" i="146"/>
  <c r="E206" i="80"/>
  <c r="C63" i="146"/>
  <c r="A207" i="80"/>
  <c r="G63" i="146"/>
  <c r="E207" i="80"/>
  <c r="C64" i="146"/>
  <c r="A208" i="80" s="1"/>
  <c r="G64" i="146"/>
  <c r="E208" i="80"/>
  <c r="C65" i="146"/>
  <c r="A209" i="80"/>
  <c r="G65" i="146"/>
  <c r="E209" i="80" s="1"/>
  <c r="C66" i="146"/>
  <c r="A210" i="80" s="1"/>
  <c r="G66" i="146"/>
  <c r="E210" i="80" s="1"/>
  <c r="C67" i="146"/>
  <c r="A211" i="80"/>
  <c r="G67" i="146"/>
  <c r="E211" i="80" s="1"/>
  <c r="C68" i="146"/>
  <c r="G68" i="146"/>
  <c r="H9" i="136"/>
  <c r="H35" i="136" s="1"/>
  <c r="I9" i="136"/>
  <c r="I35" i="136" s="1"/>
  <c r="J9" i="136"/>
  <c r="J35" i="136" s="1"/>
  <c r="K9" i="136"/>
  <c r="K35" i="136" s="1"/>
  <c r="L9" i="136"/>
  <c r="L35" i="136" s="1"/>
  <c r="A12" i="136"/>
  <c r="A37" i="136" s="1"/>
  <c r="B12" i="136"/>
  <c r="B37" i="136" s="1"/>
  <c r="D12" i="136"/>
  <c r="D37" i="136" s="1"/>
  <c r="E12" i="136"/>
  <c r="E37" i="136" s="1"/>
  <c r="G14" i="136"/>
  <c r="G17" i="136" s="1"/>
  <c r="A28" i="136"/>
  <c r="A29" i="136"/>
  <c r="B29" i="136"/>
  <c r="G35" i="136"/>
  <c r="G37" i="136"/>
  <c r="G38" i="136" s="1"/>
  <c r="G40" i="136" s="1"/>
  <c r="G44" i="136" s="1"/>
  <c r="O37" i="136"/>
  <c r="P37" i="136"/>
  <c r="P38" i="136" s="1"/>
  <c r="M38" i="136"/>
  <c r="M40" i="136"/>
  <c r="O40" i="136"/>
  <c r="D59" i="136"/>
  <c r="B381" i="80" s="1"/>
  <c r="N47" i="136"/>
  <c r="C59" i="136"/>
  <c r="A381" i="80"/>
  <c r="G59" i="136"/>
  <c r="E381" i="80" s="1"/>
  <c r="C60" i="136"/>
  <c r="A382" i="80"/>
  <c r="G60" i="136"/>
  <c r="E382" i="80" s="1"/>
  <c r="C61" i="136"/>
  <c r="A383" i="80"/>
  <c r="G61" i="136"/>
  <c r="E383" i="80" s="1"/>
  <c r="C62" i="136"/>
  <c r="A384" i="80"/>
  <c r="G62" i="136"/>
  <c r="E384" i="80"/>
  <c r="C63" i="136"/>
  <c r="A385" i="80"/>
  <c r="G63" i="136"/>
  <c r="E385" i="80" s="1"/>
  <c r="C64" i="136"/>
  <c r="A386" i="80"/>
  <c r="G64" i="136"/>
  <c r="E386" i="80"/>
  <c r="C65" i="136"/>
  <c r="A387" i="80"/>
  <c r="G65" i="136"/>
  <c r="E387" i="80" s="1"/>
  <c r="H9" i="134"/>
  <c r="I9" i="134"/>
  <c r="I37" i="134" s="1"/>
  <c r="J9" i="134"/>
  <c r="K9" i="134"/>
  <c r="L9" i="134"/>
  <c r="A12" i="134"/>
  <c r="A39" i="134" s="1"/>
  <c r="B12" i="134"/>
  <c r="B39" i="134" s="1"/>
  <c r="D12" i="134"/>
  <c r="D39" i="134" s="1"/>
  <c r="A30" i="134"/>
  <c r="A31" i="134"/>
  <c r="B31" i="134"/>
  <c r="G37" i="134"/>
  <c r="O39" i="134"/>
  <c r="O41" i="134" s="1"/>
  <c r="O44" i="134" s="1"/>
  <c r="P39" i="134"/>
  <c r="P41" i="134" s="1"/>
  <c r="M44" i="134"/>
  <c r="N51" i="134"/>
  <c r="C63" i="134"/>
  <c r="A369" i="80" s="1"/>
  <c r="G63" i="134"/>
  <c r="E369" i="80" s="1"/>
  <c r="C64" i="134"/>
  <c r="A370" i="80" s="1"/>
  <c r="G64" i="134"/>
  <c r="E370" i="80" s="1"/>
  <c r="C65" i="134"/>
  <c r="A371" i="80" s="1"/>
  <c r="G65" i="134"/>
  <c r="E371" i="80" s="1"/>
  <c r="C66" i="134"/>
  <c r="A372" i="80" s="1"/>
  <c r="G66" i="134"/>
  <c r="E372" i="80" s="1"/>
  <c r="C67" i="134"/>
  <c r="A373" i="80" s="1"/>
  <c r="G67" i="134"/>
  <c r="E373" i="80" s="1"/>
  <c r="C68" i="134"/>
  <c r="A374" i="80" s="1"/>
  <c r="G68" i="134"/>
  <c r="E374" i="80" s="1"/>
  <c r="C69" i="134"/>
  <c r="A375" i="80" s="1"/>
  <c r="G69" i="134"/>
  <c r="E375" i="80" s="1"/>
  <c r="C70" i="134"/>
  <c r="A376" i="80" s="1"/>
  <c r="G70" i="134"/>
  <c r="E376" i="80" s="1"/>
  <c r="H9" i="96"/>
  <c r="H61" i="96" s="1"/>
  <c r="I9" i="96"/>
  <c r="I61" i="96" s="1"/>
  <c r="J9" i="96"/>
  <c r="J61" i="96" s="1"/>
  <c r="K9" i="96"/>
  <c r="K61" i="96" s="1"/>
  <c r="L9" i="96"/>
  <c r="L61" i="96" s="1"/>
  <c r="A12" i="96"/>
  <c r="A63" i="96" s="1"/>
  <c r="B12" i="96"/>
  <c r="B63" i="96" s="1"/>
  <c r="D12" i="96"/>
  <c r="D63" i="96" s="1"/>
  <c r="A13" i="96"/>
  <c r="A64" i="96" s="1"/>
  <c r="B13" i="96"/>
  <c r="B64" i="96" s="1"/>
  <c r="D13" i="96"/>
  <c r="D64" i="96" s="1"/>
  <c r="A14" i="96"/>
  <c r="A68" i="96" s="1"/>
  <c r="B14" i="96"/>
  <c r="B68" i="96" s="1"/>
  <c r="D14" i="96"/>
  <c r="D68" i="96" s="1"/>
  <c r="E14" i="96"/>
  <c r="E68" i="96" s="1"/>
  <c r="A15" i="96"/>
  <c r="A65" i="96" s="1"/>
  <c r="B15" i="96"/>
  <c r="B65" i="96" s="1"/>
  <c r="D15" i="96"/>
  <c r="D65" i="96" s="1"/>
  <c r="A20" i="96"/>
  <c r="A80" i="96" s="1"/>
  <c r="B20" i="96"/>
  <c r="B80" i="96" s="1"/>
  <c r="D20" i="96"/>
  <c r="D80" i="96" s="1"/>
  <c r="A21" i="96"/>
  <c r="A81" i="96" s="1"/>
  <c r="B21" i="96"/>
  <c r="B81" i="96" s="1"/>
  <c r="D21" i="96"/>
  <c r="D81" i="96" s="1"/>
  <c r="A26" i="96"/>
  <c r="A90" i="96" s="1"/>
  <c r="B26" i="96"/>
  <c r="B90" i="96" s="1"/>
  <c r="D26" i="96"/>
  <c r="D90" i="96" s="1"/>
  <c r="A27" i="96"/>
  <c r="A91" i="96" s="1"/>
  <c r="B27" i="96"/>
  <c r="B91" i="96" s="1"/>
  <c r="D27" i="96"/>
  <c r="D91" i="96" s="1"/>
  <c r="A32" i="96"/>
  <c r="A71" i="96" s="1"/>
  <c r="B32" i="96"/>
  <c r="B71" i="96" s="1"/>
  <c r="D32" i="96"/>
  <c r="D71" i="96" s="1"/>
  <c r="A33" i="96"/>
  <c r="A72" i="96" s="1"/>
  <c r="B33" i="96"/>
  <c r="B72" i="96" s="1"/>
  <c r="D33" i="96"/>
  <c r="D72" i="96" s="1"/>
  <c r="A34" i="96"/>
  <c r="A73" i="96" s="1"/>
  <c r="B34" i="96"/>
  <c r="B73" i="96" s="1"/>
  <c r="D34" i="96"/>
  <c r="D73" i="96" s="1"/>
  <c r="A35" i="96"/>
  <c r="A74" i="96" s="1"/>
  <c r="B35" i="96"/>
  <c r="B74" i="96" s="1"/>
  <c r="D35" i="96"/>
  <c r="D74" i="96" s="1"/>
  <c r="A36" i="96"/>
  <c r="A84" i="96" s="1"/>
  <c r="B36" i="96"/>
  <c r="B84" i="96" s="1"/>
  <c r="D36" i="96"/>
  <c r="D84" i="96" s="1"/>
  <c r="A37" i="96"/>
  <c r="A85" i="96" s="1"/>
  <c r="B37" i="96"/>
  <c r="B85" i="96" s="1"/>
  <c r="D37" i="96"/>
  <c r="D85" i="96" s="1"/>
  <c r="A38" i="96"/>
  <c r="A75" i="96" s="1"/>
  <c r="B38" i="96"/>
  <c r="B75" i="96" s="1"/>
  <c r="D38" i="96"/>
  <c r="D75" i="96" s="1"/>
  <c r="G40" i="96"/>
  <c r="A54" i="96"/>
  <c r="A55" i="96"/>
  <c r="B55" i="96"/>
  <c r="G61" i="96"/>
  <c r="O63" i="96"/>
  <c r="P63" i="96"/>
  <c r="J64" i="96"/>
  <c r="K64" i="96"/>
  <c r="L64" i="96"/>
  <c r="O64" i="96"/>
  <c r="P64" i="96"/>
  <c r="O65" i="96"/>
  <c r="O66" i="96" s="1"/>
  <c r="P65" i="96"/>
  <c r="P66" i="96" s="1"/>
  <c r="M66" i="96"/>
  <c r="M78" i="96" s="1"/>
  <c r="H120" i="96" s="1"/>
  <c r="F347" i="80" s="1"/>
  <c r="G68" i="96"/>
  <c r="G69" i="96" s="1"/>
  <c r="J68" i="96"/>
  <c r="J69" i="96" s="1"/>
  <c r="K68" i="96"/>
  <c r="K69" i="96" s="1"/>
  <c r="L68" i="96"/>
  <c r="L69" i="96" s="1"/>
  <c r="O68" i="96"/>
  <c r="O69" i="96"/>
  <c r="P68" i="96"/>
  <c r="P69" i="96" s="1"/>
  <c r="M69" i="96"/>
  <c r="E71" i="96"/>
  <c r="G71" i="96"/>
  <c r="O71" i="96"/>
  <c r="P71" i="96"/>
  <c r="E72" i="96"/>
  <c r="G72" i="96"/>
  <c r="O72" i="96"/>
  <c r="P72" i="96"/>
  <c r="E73" i="96"/>
  <c r="G73" i="96"/>
  <c r="J73" i="96"/>
  <c r="K73" i="96"/>
  <c r="L73" i="96"/>
  <c r="O73" i="96"/>
  <c r="P73" i="96"/>
  <c r="E74" i="96"/>
  <c r="G74" i="96"/>
  <c r="J74" i="96"/>
  <c r="K74" i="96"/>
  <c r="L74" i="96"/>
  <c r="O74" i="96"/>
  <c r="P74" i="96"/>
  <c r="E75" i="96"/>
  <c r="G75" i="96"/>
  <c r="O75" i="96"/>
  <c r="P75" i="96"/>
  <c r="M76" i="96"/>
  <c r="P76" i="96"/>
  <c r="O78" i="96"/>
  <c r="D111" i="96" s="1"/>
  <c r="B338" i="80" s="1"/>
  <c r="O80" i="96"/>
  <c r="O82" i="96" s="1"/>
  <c r="P80" i="96"/>
  <c r="P82" i="96" s="1"/>
  <c r="J81" i="96"/>
  <c r="K81" i="96"/>
  <c r="L81" i="96"/>
  <c r="O81" i="96"/>
  <c r="O88" i="96" s="1"/>
  <c r="D121" i="96" s="1"/>
  <c r="B348" i="80" s="1"/>
  <c r="P81" i="96"/>
  <c r="M82" i="96"/>
  <c r="E84" i="96"/>
  <c r="G84" i="96"/>
  <c r="O84" i="96"/>
  <c r="P84" i="96"/>
  <c r="E85" i="96"/>
  <c r="G85" i="96"/>
  <c r="J85" i="96"/>
  <c r="K85" i="96"/>
  <c r="L85" i="96"/>
  <c r="O85" i="96"/>
  <c r="O86" i="96" s="1"/>
  <c r="P85" i="96"/>
  <c r="P86" i="96" s="1"/>
  <c r="M86" i="96"/>
  <c r="O90" i="96"/>
  <c r="P90" i="96"/>
  <c r="O91" i="96"/>
  <c r="O93" i="96" s="1"/>
  <c r="D132" i="96" s="1"/>
  <c r="B359" i="80" s="1"/>
  <c r="P91" i="96"/>
  <c r="M93" i="96"/>
  <c r="H137" i="96" s="1"/>
  <c r="F364" i="80" s="1"/>
  <c r="N99" i="96"/>
  <c r="C111" i="96"/>
  <c r="A338" i="80" s="1"/>
  <c r="G111" i="96"/>
  <c r="E338" i="80" s="1"/>
  <c r="C112" i="96"/>
  <c r="A339" i="80" s="1"/>
  <c r="G112" i="96"/>
  <c r="E339" i="80" s="1"/>
  <c r="C113" i="96"/>
  <c r="A340" i="80" s="1"/>
  <c r="G113" i="96"/>
  <c r="E340" i="80" s="1"/>
  <c r="C114" i="96"/>
  <c r="A341" i="80" s="1"/>
  <c r="G114" i="96"/>
  <c r="E341" i="80" s="1"/>
  <c r="C115" i="96"/>
  <c r="A342" i="80" s="1"/>
  <c r="G115" i="96"/>
  <c r="E342" i="80" s="1"/>
  <c r="C116" i="96"/>
  <c r="A343" i="80" s="1"/>
  <c r="D116" i="96"/>
  <c r="B343" i="80" s="1"/>
  <c r="G116" i="96"/>
  <c r="E343" i="80" s="1"/>
  <c r="C117" i="96"/>
  <c r="A344" i="80" s="1"/>
  <c r="G117" i="96"/>
  <c r="E344" i="80" s="1"/>
  <c r="C118" i="96"/>
  <c r="A345" i="80" s="1"/>
  <c r="G118" i="96"/>
  <c r="E345" i="80" s="1"/>
  <c r="C119" i="96"/>
  <c r="A346" i="80" s="1"/>
  <c r="G119" i="96"/>
  <c r="E346" i="80" s="1"/>
  <c r="C120" i="96"/>
  <c r="A347" i="80" s="1"/>
  <c r="G120" i="96"/>
  <c r="E347" i="80" s="1"/>
  <c r="C121" i="96"/>
  <c r="A348" i="80" s="1"/>
  <c r="G121" i="96"/>
  <c r="E348" i="80" s="1"/>
  <c r="C122" i="96"/>
  <c r="A349" i="80" s="1"/>
  <c r="G122" i="96"/>
  <c r="E349" i="80" s="1"/>
  <c r="C123" i="96"/>
  <c r="A350" i="80" s="1"/>
  <c r="G123" i="96"/>
  <c r="E350" i="80" s="1"/>
  <c r="C124" i="96"/>
  <c r="A351" i="80" s="1"/>
  <c r="G124" i="96"/>
  <c r="E351" i="80" s="1"/>
  <c r="C125" i="96"/>
  <c r="A352" i="80" s="1"/>
  <c r="G125" i="96"/>
  <c r="E352" i="80" s="1"/>
  <c r="C126" i="96"/>
  <c r="A353" i="80" s="1"/>
  <c r="G126" i="96"/>
  <c r="E353" i="80" s="1"/>
  <c r="C127" i="96"/>
  <c r="A354" i="80" s="1"/>
  <c r="G127" i="96"/>
  <c r="E354" i="80" s="1"/>
  <c r="C128" i="96"/>
  <c r="A355" i="80" s="1"/>
  <c r="G128" i="96"/>
  <c r="E355" i="80" s="1"/>
  <c r="C129" i="96"/>
  <c r="A356" i="80" s="1"/>
  <c r="G129" i="96"/>
  <c r="E356" i="80" s="1"/>
  <c r="C130" i="96"/>
  <c r="A357" i="80"/>
  <c r="G130" i="96"/>
  <c r="E357" i="80" s="1"/>
  <c r="C131" i="96"/>
  <c r="A358" i="80" s="1"/>
  <c r="G131" i="96"/>
  <c r="E358" i="80" s="1"/>
  <c r="C132" i="96"/>
  <c r="A359" i="80"/>
  <c r="G132" i="96"/>
  <c r="E359" i="80" s="1"/>
  <c r="C133" i="96"/>
  <c r="A360" i="80" s="1"/>
  <c r="G133" i="96"/>
  <c r="E360" i="80"/>
  <c r="C134" i="96"/>
  <c r="A361" i="80"/>
  <c r="G134" i="96"/>
  <c r="E361" i="80"/>
  <c r="C135" i="96"/>
  <c r="A362" i="80" s="1"/>
  <c r="G135" i="96"/>
  <c r="E362" i="80" s="1"/>
  <c r="C136" i="96"/>
  <c r="A363" i="80"/>
  <c r="G136" i="96"/>
  <c r="E363" i="80"/>
  <c r="C137" i="96"/>
  <c r="A364" i="80" s="1"/>
  <c r="G137" i="96"/>
  <c r="E364" i="80" s="1"/>
  <c r="H9" i="95"/>
  <c r="H32" i="95" s="1"/>
  <c r="I9" i="95"/>
  <c r="J9" i="95"/>
  <c r="J32" i="95" s="1"/>
  <c r="K9" i="95"/>
  <c r="K32" i="95" s="1"/>
  <c r="L9" i="95"/>
  <c r="A12" i="95"/>
  <c r="A34" i="95" s="1"/>
  <c r="B12" i="95"/>
  <c r="B34" i="95" s="1"/>
  <c r="D12" i="95"/>
  <c r="D34" i="95" s="1"/>
  <c r="A13" i="95"/>
  <c r="A35" i="95" s="1"/>
  <c r="B13" i="95"/>
  <c r="B35" i="95" s="1"/>
  <c r="D13" i="95"/>
  <c r="D35" i="95" s="1"/>
  <c r="A25" i="95"/>
  <c r="A26" i="95"/>
  <c r="B26" i="95"/>
  <c r="G32" i="95"/>
  <c r="O34" i="95"/>
  <c r="O36" i="95" s="1"/>
  <c r="P34" i="95"/>
  <c r="O35" i="95"/>
  <c r="P35" i="95"/>
  <c r="M36" i="95"/>
  <c r="M39" i="95"/>
  <c r="N42" i="95"/>
  <c r="C54" i="95"/>
  <c r="A326" i="80" s="1"/>
  <c r="G54" i="95"/>
  <c r="E326" i="80" s="1"/>
  <c r="C55" i="95"/>
  <c r="A327" i="80" s="1"/>
  <c r="G55" i="95"/>
  <c r="E327" i="80" s="1"/>
  <c r="C56" i="95"/>
  <c r="A328" i="80" s="1"/>
  <c r="G56" i="95"/>
  <c r="E328" i="80" s="1"/>
  <c r="C57" i="95"/>
  <c r="A329" i="80" s="1"/>
  <c r="G57" i="95"/>
  <c r="E329" i="80"/>
  <c r="C58" i="95"/>
  <c r="A330" i="80"/>
  <c r="G58" i="95"/>
  <c r="E330" i="80"/>
  <c r="C59" i="95"/>
  <c r="A331" i="80"/>
  <c r="G59" i="95"/>
  <c r="E331" i="80"/>
  <c r="C60" i="95"/>
  <c r="A332" i="80"/>
  <c r="G60" i="95"/>
  <c r="E332" i="80"/>
  <c r="C61" i="95"/>
  <c r="A333" i="80"/>
  <c r="G61" i="95"/>
  <c r="E333" i="80"/>
  <c r="H9" i="93"/>
  <c r="H29" i="93" s="1"/>
  <c r="I9" i="93"/>
  <c r="I29" i="93" s="1"/>
  <c r="J9" i="93"/>
  <c r="J29" i="93" s="1"/>
  <c r="K9" i="93"/>
  <c r="K29" i="93" s="1"/>
  <c r="L9" i="93"/>
  <c r="L29" i="93" s="1"/>
  <c r="A12" i="93"/>
  <c r="A31" i="93" s="1"/>
  <c r="B12" i="93"/>
  <c r="B31" i="93" s="1"/>
  <c r="D12" i="93"/>
  <c r="D31" i="93" s="1"/>
  <c r="A22" i="93"/>
  <c r="A23" i="93"/>
  <c r="B23" i="93"/>
  <c r="G29" i="93"/>
  <c r="O31" i="93"/>
  <c r="O33" i="93" s="1"/>
  <c r="D54" i="93" s="1"/>
  <c r="B317" i="80" s="1"/>
  <c r="P31" i="93"/>
  <c r="M33" i="93"/>
  <c r="M36" i="93"/>
  <c r="N39" i="93"/>
  <c r="C51" i="93"/>
  <c r="A314" i="80" s="1"/>
  <c r="G51" i="93"/>
  <c r="E314" i="80" s="1"/>
  <c r="C52" i="93"/>
  <c r="A315" i="80" s="1"/>
  <c r="G52" i="93"/>
  <c r="E315" i="80" s="1"/>
  <c r="C53" i="93"/>
  <c r="A316" i="80" s="1"/>
  <c r="G53" i="93"/>
  <c r="E316" i="80" s="1"/>
  <c r="C54" i="93"/>
  <c r="A317" i="80" s="1"/>
  <c r="G54" i="93"/>
  <c r="E317" i="80" s="1"/>
  <c r="C55" i="93"/>
  <c r="A318" i="80"/>
  <c r="G55" i="93"/>
  <c r="E318" i="80" s="1"/>
  <c r="C56" i="93"/>
  <c r="A319" i="80"/>
  <c r="G56" i="93"/>
  <c r="E319" i="80" s="1"/>
  <c r="C57" i="93"/>
  <c r="A320" i="80" s="1"/>
  <c r="G57" i="93"/>
  <c r="E320" i="80" s="1"/>
  <c r="C58" i="93"/>
  <c r="A321" i="80"/>
  <c r="G58" i="93"/>
  <c r="E321" i="80" s="1"/>
  <c r="H9" i="94"/>
  <c r="I9" i="94"/>
  <c r="I52" i="94" s="1"/>
  <c r="J9" i="94"/>
  <c r="J52" i="94" s="1"/>
  <c r="K9" i="94"/>
  <c r="K52" i="94" s="1"/>
  <c r="L9" i="94"/>
  <c r="A12" i="94"/>
  <c r="A54" i="94" s="1"/>
  <c r="B12" i="94"/>
  <c r="B54" i="94" s="1"/>
  <c r="D12" i="94"/>
  <c r="D54" i="94" s="1"/>
  <c r="A13" i="94"/>
  <c r="A55" i="94" s="1"/>
  <c r="B13" i="94"/>
  <c r="B55" i="94" s="1"/>
  <c r="D13" i="94"/>
  <c r="D55" i="94" s="1"/>
  <c r="A14" i="94"/>
  <c r="A58" i="94" s="1"/>
  <c r="B14" i="94"/>
  <c r="B58" i="94" s="1"/>
  <c r="D14" i="94"/>
  <c r="D58" i="94" s="1"/>
  <c r="E14" i="94"/>
  <c r="E58" i="94" s="1"/>
  <c r="A19" i="94"/>
  <c r="A73" i="94" s="1"/>
  <c r="B19" i="94"/>
  <c r="B73" i="94" s="1"/>
  <c r="D19" i="94"/>
  <c r="D73" i="94" s="1"/>
  <c r="A20" i="94"/>
  <c r="A74" i="94" s="1"/>
  <c r="B20" i="94"/>
  <c r="B74" i="94" s="1"/>
  <c r="D20" i="94"/>
  <c r="D74" i="94" s="1"/>
  <c r="A25" i="94"/>
  <c r="A61" i="94" s="1"/>
  <c r="B25" i="94"/>
  <c r="B61" i="94" s="1"/>
  <c r="D25" i="94"/>
  <c r="D61" i="94" s="1"/>
  <c r="A26" i="94"/>
  <c r="A62" i="94" s="1"/>
  <c r="B26" i="94"/>
  <c r="B62" i="94" s="1"/>
  <c r="D26" i="94"/>
  <c r="D62" i="94" s="1"/>
  <c r="A27" i="94"/>
  <c r="A68" i="94" s="1"/>
  <c r="B27" i="94"/>
  <c r="B68" i="94" s="1"/>
  <c r="D27" i="94"/>
  <c r="D68" i="94" s="1"/>
  <c r="A28" i="94"/>
  <c r="A69" i="94" s="1"/>
  <c r="B28" i="94"/>
  <c r="B69" i="94" s="1"/>
  <c r="D28" i="94"/>
  <c r="D69" i="94" s="1"/>
  <c r="A29" i="94"/>
  <c r="A63" i="94" s="1"/>
  <c r="B29" i="94"/>
  <c r="B63" i="94" s="1"/>
  <c r="D29" i="94"/>
  <c r="D63" i="94" s="1"/>
  <c r="G31" i="94"/>
  <c r="A45" i="94"/>
  <c r="A46" i="94"/>
  <c r="B46" i="94"/>
  <c r="G52" i="94"/>
  <c r="O54" i="94"/>
  <c r="P54" i="94"/>
  <c r="J55" i="94"/>
  <c r="K55" i="94"/>
  <c r="L55" i="94"/>
  <c r="O55" i="94"/>
  <c r="O56" i="94" s="1"/>
  <c r="P55" i="94"/>
  <c r="P56" i="94" s="1"/>
  <c r="M56" i="94"/>
  <c r="G58" i="94"/>
  <c r="G59" i="94" s="1"/>
  <c r="J58" i="94"/>
  <c r="J59" i="94" s="1"/>
  <c r="K58" i="94"/>
  <c r="L58" i="94"/>
  <c r="L59" i="94" s="1"/>
  <c r="O58" i="94"/>
  <c r="O59" i="94" s="1"/>
  <c r="P58" i="94"/>
  <c r="P59" i="94" s="1"/>
  <c r="K59" i="94"/>
  <c r="M59" i="94"/>
  <c r="E61" i="94"/>
  <c r="G61" i="94"/>
  <c r="O61" i="94"/>
  <c r="P61" i="94"/>
  <c r="E62" i="94"/>
  <c r="G62" i="94"/>
  <c r="J62" i="94"/>
  <c r="K62" i="94"/>
  <c r="L62" i="94"/>
  <c r="O62" i="94"/>
  <c r="P62" i="94"/>
  <c r="E63" i="94"/>
  <c r="G63" i="94"/>
  <c r="O63" i="94"/>
  <c r="P63" i="94"/>
  <c r="M64" i="94"/>
  <c r="P64" i="94"/>
  <c r="O66" i="94"/>
  <c r="D101" i="94" s="1"/>
  <c r="B291" i="80" s="1"/>
  <c r="D94" i="94"/>
  <c r="B284" i="80" s="1"/>
  <c r="E68" i="94"/>
  <c r="G68" i="94"/>
  <c r="G71" i="94" s="1"/>
  <c r="H104" i="94" s="1"/>
  <c r="F294" i="80" s="1"/>
  <c r="O68" i="94"/>
  <c r="P68" i="94"/>
  <c r="E69" i="94"/>
  <c r="G69" i="94"/>
  <c r="J69" i="94"/>
  <c r="K69" i="94"/>
  <c r="L69" i="94"/>
  <c r="O69" i="94"/>
  <c r="O71" i="94"/>
  <c r="P69" i="94"/>
  <c r="M71" i="94"/>
  <c r="H111" i="94"/>
  <c r="F301" i="80" s="1"/>
  <c r="O73" i="94"/>
  <c r="P73" i="94"/>
  <c r="O74" i="94"/>
  <c r="O76" i="94" s="1"/>
  <c r="P74" i="94"/>
  <c r="M76" i="94"/>
  <c r="H119" i="94" s="1"/>
  <c r="F309" i="80" s="1"/>
  <c r="N82" i="94"/>
  <c r="C94" i="94"/>
  <c r="A284" i="80"/>
  <c r="G94" i="94"/>
  <c r="E284" i="80" s="1"/>
  <c r="C95" i="94"/>
  <c r="A285" i="80"/>
  <c r="G95" i="94"/>
  <c r="E285" i="80" s="1"/>
  <c r="C96" i="94"/>
  <c r="A286" i="80"/>
  <c r="G96" i="94"/>
  <c r="E286" i="80" s="1"/>
  <c r="C97" i="94"/>
  <c r="A287" i="80"/>
  <c r="G97" i="94"/>
  <c r="E287" i="80" s="1"/>
  <c r="C98" i="94"/>
  <c r="A288" i="80"/>
  <c r="G98" i="94"/>
  <c r="E288" i="80" s="1"/>
  <c r="C99" i="94"/>
  <c r="A289" i="80"/>
  <c r="G99" i="94"/>
  <c r="E289" i="80" s="1"/>
  <c r="C100" i="94"/>
  <c r="A290" i="80"/>
  <c r="G100" i="94"/>
  <c r="E290" i="80" s="1"/>
  <c r="C101" i="94"/>
  <c r="A291" i="80"/>
  <c r="G101" i="94"/>
  <c r="E291" i="80" s="1"/>
  <c r="C102" i="94"/>
  <c r="A292" i="80"/>
  <c r="G102" i="94"/>
  <c r="E292" i="80" s="1"/>
  <c r="C103" i="94"/>
  <c r="A293" i="80"/>
  <c r="G103" i="94"/>
  <c r="E293" i="80" s="1"/>
  <c r="C104" i="94"/>
  <c r="A294" i="80"/>
  <c r="G104" i="94"/>
  <c r="E294" i="80" s="1"/>
  <c r="C105" i="94"/>
  <c r="A295" i="80"/>
  <c r="G105" i="94"/>
  <c r="E295" i="80" s="1"/>
  <c r="C106" i="94"/>
  <c r="A296" i="80"/>
  <c r="G106" i="94"/>
  <c r="E296" i="80" s="1"/>
  <c r="C107" i="94"/>
  <c r="A297" i="80"/>
  <c r="G107" i="94"/>
  <c r="E297" i="80" s="1"/>
  <c r="C108" i="94"/>
  <c r="A298" i="80"/>
  <c r="G108" i="94"/>
  <c r="E298" i="80" s="1"/>
  <c r="C109" i="94"/>
  <c r="A299" i="80"/>
  <c r="G109" i="94"/>
  <c r="E299" i="80" s="1"/>
  <c r="C110" i="94"/>
  <c r="A300" i="80"/>
  <c r="G110" i="94"/>
  <c r="E300" i="80" s="1"/>
  <c r="C111" i="94"/>
  <c r="A301" i="80"/>
  <c r="G111" i="94"/>
  <c r="E301" i="80" s="1"/>
  <c r="C112" i="94"/>
  <c r="A302" i="80"/>
  <c r="G112" i="94"/>
  <c r="E302" i="80" s="1"/>
  <c r="C113" i="94"/>
  <c r="A303" i="80"/>
  <c r="G113" i="94"/>
  <c r="E303" i="80" s="1"/>
  <c r="C114" i="94"/>
  <c r="A304" i="80"/>
  <c r="G114" i="94"/>
  <c r="E304" i="80" s="1"/>
  <c r="C115" i="94"/>
  <c r="A305" i="80"/>
  <c r="G115" i="94"/>
  <c r="E305" i="80" s="1"/>
  <c r="C116" i="94"/>
  <c r="A306" i="80"/>
  <c r="G116" i="94"/>
  <c r="E306" i="80" s="1"/>
  <c r="C117" i="94"/>
  <c r="A307" i="80"/>
  <c r="G117" i="94"/>
  <c r="E307" i="80" s="1"/>
  <c r="C118" i="94"/>
  <c r="A308" i="80"/>
  <c r="G118" i="94"/>
  <c r="E308" i="80" s="1"/>
  <c r="C119" i="94"/>
  <c r="A309" i="80"/>
  <c r="G119" i="94"/>
  <c r="E309" i="80" s="1"/>
  <c r="H9" i="92"/>
  <c r="H45" i="92" s="1"/>
  <c r="I9" i="92"/>
  <c r="J9" i="92"/>
  <c r="K9" i="92"/>
  <c r="L9" i="92"/>
  <c r="L45" i="92" s="1"/>
  <c r="A12" i="92"/>
  <c r="A47" i="92" s="1"/>
  <c r="B12" i="92"/>
  <c r="B47" i="92" s="1"/>
  <c r="D12" i="92"/>
  <c r="D47" i="92" s="1"/>
  <c r="A13" i="92"/>
  <c r="A48" i="92" s="1"/>
  <c r="B13" i="92"/>
  <c r="B48" i="92" s="1"/>
  <c r="D13" i="92"/>
  <c r="D48" i="92" s="1"/>
  <c r="A14" i="92"/>
  <c r="A51" i="92" s="1"/>
  <c r="B14" i="92"/>
  <c r="B51" i="92" s="1"/>
  <c r="D14" i="92"/>
  <c r="D51" i="92" s="1"/>
  <c r="E14" i="92"/>
  <c r="E51" i="92" s="1"/>
  <c r="A19" i="92"/>
  <c r="A61" i="92" s="1"/>
  <c r="B19" i="92"/>
  <c r="B61" i="92" s="1"/>
  <c r="D19" i="92"/>
  <c r="D61" i="92" s="1"/>
  <c r="A20" i="92"/>
  <c r="A62" i="92" s="1"/>
  <c r="B20" i="92"/>
  <c r="B62" i="92" s="1"/>
  <c r="D20" i="92"/>
  <c r="D62" i="92" s="1"/>
  <c r="A25" i="92"/>
  <c r="A54" i="92" s="1"/>
  <c r="B25" i="92"/>
  <c r="B54" i="92" s="1"/>
  <c r="D25" i="92"/>
  <c r="D54" i="92" s="1"/>
  <c r="A26" i="92"/>
  <c r="A55" i="92" s="1"/>
  <c r="B26" i="92"/>
  <c r="B55" i="92" s="1"/>
  <c r="D26" i="92"/>
  <c r="D55" i="92" s="1"/>
  <c r="A27" i="92"/>
  <c r="A56" i="92" s="1"/>
  <c r="B27" i="92"/>
  <c r="B56" i="92" s="1"/>
  <c r="D27" i="92"/>
  <c r="D56" i="92" s="1"/>
  <c r="G29" i="92"/>
  <c r="A39" i="92"/>
  <c r="B39" i="92"/>
  <c r="G45" i="92"/>
  <c r="O47" i="92"/>
  <c r="P47" i="92"/>
  <c r="J48" i="92"/>
  <c r="K48" i="92"/>
  <c r="L48" i="92"/>
  <c r="O48" i="92"/>
  <c r="P48" i="92"/>
  <c r="M49" i="92"/>
  <c r="G51" i="92"/>
  <c r="G52" i="92" s="1"/>
  <c r="J51" i="92"/>
  <c r="K51" i="92"/>
  <c r="K52" i="92" s="1"/>
  <c r="L51" i="92"/>
  <c r="L52" i="92" s="1"/>
  <c r="O51" i="92"/>
  <c r="O52" i="92" s="1"/>
  <c r="P51" i="92"/>
  <c r="P52" i="92" s="1"/>
  <c r="J52" i="92"/>
  <c r="M52" i="92"/>
  <c r="E54" i="92"/>
  <c r="G54" i="92"/>
  <c r="O54" i="92"/>
  <c r="P54" i="92"/>
  <c r="E55" i="92"/>
  <c r="G55" i="92"/>
  <c r="J55" i="92"/>
  <c r="K55" i="92"/>
  <c r="L55" i="92"/>
  <c r="O55" i="92"/>
  <c r="P55" i="92"/>
  <c r="E56" i="92"/>
  <c r="G56" i="92"/>
  <c r="O56" i="92"/>
  <c r="P56" i="92"/>
  <c r="M57" i="92"/>
  <c r="M59" i="92" s="1"/>
  <c r="O59" i="92"/>
  <c r="D83" i="92"/>
  <c r="B263" i="80" s="1"/>
  <c r="O61" i="92"/>
  <c r="P61" i="92"/>
  <c r="O62" i="92"/>
  <c r="O64" i="92" s="1"/>
  <c r="D92" i="92" s="1"/>
  <c r="B272" i="80" s="1"/>
  <c r="P62" i="92"/>
  <c r="M64" i="92"/>
  <c r="H99" i="92" s="1"/>
  <c r="F279" i="80" s="1"/>
  <c r="N70" i="92"/>
  <c r="C82" i="92"/>
  <c r="A262" i="80" s="1"/>
  <c r="G82" i="92"/>
  <c r="E262" i="80" s="1"/>
  <c r="C83" i="92"/>
  <c r="A263" i="80" s="1"/>
  <c r="G83" i="92"/>
  <c r="E263" i="80" s="1"/>
  <c r="C84" i="92"/>
  <c r="A264" i="80" s="1"/>
  <c r="D84" i="92"/>
  <c r="B264" i="80" s="1"/>
  <c r="G84" i="92"/>
  <c r="E264" i="80" s="1"/>
  <c r="C85" i="92"/>
  <c r="A265" i="80" s="1"/>
  <c r="G85" i="92"/>
  <c r="E265" i="80" s="1"/>
  <c r="C86" i="92"/>
  <c r="A266" i="80" s="1"/>
  <c r="D86" i="92"/>
  <c r="B266" i="80" s="1"/>
  <c r="G86" i="92"/>
  <c r="E266" i="80" s="1"/>
  <c r="C87" i="92"/>
  <c r="A267" i="80" s="1"/>
  <c r="G87" i="92"/>
  <c r="E267" i="80" s="1"/>
  <c r="C88" i="92"/>
  <c r="A268" i="80" s="1"/>
  <c r="D88" i="92"/>
  <c r="B268" i="80" s="1"/>
  <c r="G88" i="92"/>
  <c r="E268" i="80" s="1"/>
  <c r="C89" i="92"/>
  <c r="A269" i="80" s="1"/>
  <c r="G89" i="92"/>
  <c r="E269" i="80" s="1"/>
  <c r="C90" i="92"/>
  <c r="A270" i="80" s="1"/>
  <c r="D90" i="92"/>
  <c r="B270" i="80" s="1"/>
  <c r="G90" i="92"/>
  <c r="E270" i="80" s="1"/>
  <c r="C91" i="92"/>
  <c r="A271" i="80" s="1"/>
  <c r="G91" i="92"/>
  <c r="E271" i="80" s="1"/>
  <c r="C92" i="92"/>
  <c r="A272" i="80" s="1"/>
  <c r="G92" i="92"/>
  <c r="E272" i="80" s="1"/>
  <c r="C93" i="92"/>
  <c r="A273" i="80" s="1"/>
  <c r="G93" i="92"/>
  <c r="E273" i="80" s="1"/>
  <c r="C94" i="92"/>
  <c r="A274" i="80" s="1"/>
  <c r="G94" i="92"/>
  <c r="E274" i="80" s="1"/>
  <c r="C95" i="92"/>
  <c r="A275" i="80" s="1"/>
  <c r="G95" i="92"/>
  <c r="E275" i="80" s="1"/>
  <c r="C96" i="92"/>
  <c r="A276" i="80" s="1"/>
  <c r="G96" i="92"/>
  <c r="E276" i="80" s="1"/>
  <c r="C97" i="92"/>
  <c r="A277" i="80" s="1"/>
  <c r="G97" i="92"/>
  <c r="E277" i="80" s="1"/>
  <c r="C98" i="92"/>
  <c r="A278" i="80" s="1"/>
  <c r="G98" i="92"/>
  <c r="E278" i="80" s="1"/>
  <c r="C99" i="92"/>
  <c r="A279" i="80" s="1"/>
  <c r="G99" i="92"/>
  <c r="E279" i="80" s="1"/>
  <c r="A3" i="137"/>
  <c r="F95" i="137" s="1"/>
  <c r="D254" i="80" s="1"/>
  <c r="H9" i="137"/>
  <c r="H41" i="137" s="1"/>
  <c r="I9" i="137"/>
  <c r="I41" i="137" s="1"/>
  <c r="J9" i="137"/>
  <c r="K9" i="137"/>
  <c r="L9" i="137"/>
  <c r="A11" i="137"/>
  <c r="A43" i="137" s="1"/>
  <c r="B11" i="137"/>
  <c r="B43" i="137" s="1"/>
  <c r="D11" i="137"/>
  <c r="D43" i="137" s="1"/>
  <c r="A12" i="137"/>
  <c r="A57" i="137" s="1"/>
  <c r="B12" i="137"/>
  <c r="B57" i="137" s="1"/>
  <c r="D12" i="137"/>
  <c r="D57" i="137" s="1"/>
  <c r="A13" i="137"/>
  <c r="A44" i="137" s="1"/>
  <c r="B13" i="137"/>
  <c r="B44" i="137" s="1"/>
  <c r="D13" i="137"/>
  <c r="D44" i="137" s="1"/>
  <c r="A18" i="137"/>
  <c r="A47" i="137" s="1"/>
  <c r="B18" i="137"/>
  <c r="B47" i="137" s="1"/>
  <c r="D18" i="137"/>
  <c r="D47" i="137" s="1"/>
  <c r="A19" i="137"/>
  <c r="A48" i="137" s="1"/>
  <c r="B19" i="137"/>
  <c r="B48" i="137" s="1"/>
  <c r="D19" i="137"/>
  <c r="D48" i="137" s="1"/>
  <c r="G21" i="137"/>
  <c r="A34" i="137"/>
  <c r="A35" i="137"/>
  <c r="B35" i="137"/>
  <c r="G41" i="137"/>
  <c r="O43" i="137"/>
  <c r="P43" i="137"/>
  <c r="O44" i="137"/>
  <c r="O45" i="137" s="1"/>
  <c r="P44" i="137"/>
  <c r="P45" i="137" s="1"/>
  <c r="M45" i="137"/>
  <c r="M51" i="137" s="1"/>
  <c r="M54" i="137" s="1"/>
  <c r="E47" i="137"/>
  <c r="G47" i="137"/>
  <c r="O47" i="137"/>
  <c r="P47" i="137"/>
  <c r="P49" i="137" s="1"/>
  <c r="E48" i="137"/>
  <c r="G48" i="137"/>
  <c r="J48" i="137"/>
  <c r="K48" i="137"/>
  <c r="L48" i="137"/>
  <c r="O48" i="137"/>
  <c r="P48" i="137"/>
  <c r="M49" i="137"/>
  <c r="O51" i="137"/>
  <c r="O54" i="137" s="1"/>
  <c r="O57" i="137"/>
  <c r="O58" i="137" s="1"/>
  <c r="O61" i="137" s="1"/>
  <c r="O64" i="137" s="1"/>
  <c r="P57" i="137"/>
  <c r="P58" i="137" s="1"/>
  <c r="M58" i="137"/>
  <c r="M61" i="137" s="1"/>
  <c r="M64" i="137" s="1"/>
  <c r="H98" i="137" s="1"/>
  <c r="F257" i="80" s="1"/>
  <c r="C82" i="137"/>
  <c r="A241" i="80" s="1"/>
  <c r="D82" i="137"/>
  <c r="B241" i="80" s="1"/>
  <c r="G82" i="137"/>
  <c r="E241" i="80" s="1"/>
  <c r="C83" i="137"/>
  <c r="A242" i="80"/>
  <c r="G83" i="137"/>
  <c r="E242" i="80" s="1"/>
  <c r="C84" i="137"/>
  <c r="A243" i="80" s="1"/>
  <c r="G84" i="137"/>
  <c r="E243" i="80"/>
  <c r="C85" i="137"/>
  <c r="A244" i="80"/>
  <c r="G85" i="137"/>
  <c r="E244" i="80"/>
  <c r="C86" i="137"/>
  <c r="A245" i="80" s="1"/>
  <c r="D86" i="137"/>
  <c r="B245" i="80"/>
  <c r="G86" i="137"/>
  <c r="E245" i="80"/>
  <c r="C87" i="137"/>
  <c r="A246" i="80"/>
  <c r="G87" i="137"/>
  <c r="E246" i="80" s="1"/>
  <c r="C88" i="137"/>
  <c r="A247" i="80" s="1"/>
  <c r="G88" i="137"/>
  <c r="E247" i="80"/>
  <c r="C89" i="137"/>
  <c r="A248" i="80" s="1"/>
  <c r="G89" i="137"/>
  <c r="E248" i="80" s="1"/>
  <c r="C90" i="137"/>
  <c r="A249" i="80" s="1"/>
  <c r="G90" i="137"/>
  <c r="E249" i="80"/>
  <c r="C91" i="137"/>
  <c r="A250" i="80" s="1"/>
  <c r="G91" i="137"/>
  <c r="E250" i="80" s="1"/>
  <c r="C92" i="137"/>
  <c r="A251" i="80"/>
  <c r="G92" i="137"/>
  <c r="E251" i="80" s="1"/>
  <c r="C93" i="137"/>
  <c r="A252" i="80" s="1"/>
  <c r="G93" i="137"/>
  <c r="E252" i="80" s="1"/>
  <c r="C94" i="137"/>
  <c r="A253" i="80"/>
  <c r="G94" i="137"/>
  <c r="E253" i="80" s="1"/>
  <c r="C95" i="137"/>
  <c r="A254" i="80" s="1"/>
  <c r="G95" i="137"/>
  <c r="E254" i="80"/>
  <c r="C96" i="137"/>
  <c r="A255" i="80"/>
  <c r="G96" i="137"/>
  <c r="E255" i="80"/>
  <c r="C97" i="137"/>
  <c r="A256" i="80" s="1"/>
  <c r="G97" i="137"/>
  <c r="E256" i="80"/>
  <c r="C98" i="137"/>
  <c r="A257" i="80"/>
  <c r="G98" i="137"/>
  <c r="E257" i="80"/>
  <c r="A2" i="91"/>
  <c r="H9" i="91"/>
  <c r="I9" i="91"/>
  <c r="I47" i="91" s="1"/>
  <c r="J9" i="91"/>
  <c r="K9" i="91"/>
  <c r="L9" i="91"/>
  <c r="A13" i="91"/>
  <c r="A63" i="91" s="1"/>
  <c r="B13" i="91"/>
  <c r="B63" i="91" s="1"/>
  <c r="D13" i="91"/>
  <c r="D63" i="91" s="1"/>
  <c r="A14" i="91"/>
  <c r="A64" i="91" s="1"/>
  <c r="B14" i="91"/>
  <c r="B64" i="91" s="1"/>
  <c r="D14" i="91"/>
  <c r="D64" i="91" s="1"/>
  <c r="A15" i="91"/>
  <c r="A65" i="91" s="1"/>
  <c r="B15" i="91"/>
  <c r="B65" i="91" s="1"/>
  <c r="D15" i="91"/>
  <c r="D65" i="91" s="1"/>
  <c r="A16" i="91"/>
  <c r="A66" i="91" s="1"/>
  <c r="B16" i="91"/>
  <c r="B66" i="91" s="1"/>
  <c r="D16" i="91"/>
  <c r="D66" i="91" s="1"/>
  <c r="A17" i="91"/>
  <c r="A67" i="91" s="1"/>
  <c r="B17" i="91"/>
  <c r="B67" i="91" s="1"/>
  <c r="D17" i="91"/>
  <c r="D67" i="91" s="1"/>
  <c r="A18" i="91"/>
  <c r="A68" i="91" s="1"/>
  <c r="B18" i="91"/>
  <c r="B68" i="91" s="1"/>
  <c r="D18" i="91"/>
  <c r="D68" i="91" s="1"/>
  <c r="A19" i="91"/>
  <c r="A69" i="91" s="1"/>
  <c r="B19" i="91"/>
  <c r="B69" i="91" s="1"/>
  <c r="D19" i="91"/>
  <c r="D69" i="91" s="1"/>
  <c r="A20" i="91"/>
  <c r="A53" i="91" s="1"/>
  <c r="B20" i="91"/>
  <c r="B53" i="91" s="1"/>
  <c r="D20" i="91"/>
  <c r="D53" i="91" s="1"/>
  <c r="A21" i="91"/>
  <c r="A54" i="91" s="1"/>
  <c r="B21" i="91"/>
  <c r="B54" i="91" s="1"/>
  <c r="D21" i="91"/>
  <c r="D54" i="91" s="1"/>
  <c r="A22" i="91"/>
  <c r="A55" i="91" s="1"/>
  <c r="B22" i="91"/>
  <c r="B55" i="91" s="1"/>
  <c r="D22" i="91"/>
  <c r="D55" i="91" s="1"/>
  <c r="A23" i="91"/>
  <c r="A56" i="91" s="1"/>
  <c r="B23" i="91"/>
  <c r="B56" i="91" s="1"/>
  <c r="D23" i="91"/>
  <c r="D56" i="91" s="1"/>
  <c r="A24" i="91"/>
  <c r="A57" i="91" s="1"/>
  <c r="B24" i="91"/>
  <c r="B57" i="91" s="1"/>
  <c r="D24" i="91"/>
  <c r="D57" i="91" s="1"/>
  <c r="A25" i="91"/>
  <c r="A58" i="91" s="1"/>
  <c r="B25" i="91"/>
  <c r="B58" i="91" s="1"/>
  <c r="D25" i="91"/>
  <c r="D58" i="91" s="1"/>
  <c r="A26" i="91"/>
  <c r="A59" i="91" s="1"/>
  <c r="B26" i="91"/>
  <c r="B59" i="91" s="1"/>
  <c r="D26" i="91"/>
  <c r="D59" i="91" s="1"/>
  <c r="A27" i="91"/>
  <c r="A49" i="91" s="1"/>
  <c r="B27" i="91"/>
  <c r="B49" i="91" s="1"/>
  <c r="D27" i="91"/>
  <c r="D49" i="91" s="1"/>
  <c r="A28" i="91"/>
  <c r="A50" i="91" s="1"/>
  <c r="B28" i="91"/>
  <c r="B50" i="91" s="1"/>
  <c r="D28" i="91"/>
  <c r="D50" i="91" s="1"/>
  <c r="G30" i="91"/>
  <c r="G33" i="91" s="1"/>
  <c r="A40" i="91"/>
  <c r="B41" i="91"/>
  <c r="G47" i="91"/>
  <c r="E49" i="91"/>
  <c r="G49" i="91"/>
  <c r="J49" i="91"/>
  <c r="K49" i="91"/>
  <c r="L49" i="91"/>
  <c r="O49" i="91"/>
  <c r="P49" i="91"/>
  <c r="E50" i="91"/>
  <c r="G50" i="91"/>
  <c r="O50" i="91"/>
  <c r="P50" i="91"/>
  <c r="M51" i="91"/>
  <c r="H95" i="91" s="1"/>
  <c r="F222" i="80" s="1"/>
  <c r="P51" i="91"/>
  <c r="E53" i="91"/>
  <c r="G53" i="91"/>
  <c r="O53" i="91"/>
  <c r="O61" i="91" s="1"/>
  <c r="P53" i="91"/>
  <c r="E54" i="91"/>
  <c r="G54" i="91"/>
  <c r="O54" i="91"/>
  <c r="P54" i="91"/>
  <c r="E55" i="91"/>
  <c r="G55" i="91"/>
  <c r="O55" i="91"/>
  <c r="P55" i="91"/>
  <c r="E56" i="91"/>
  <c r="G56" i="91"/>
  <c r="O56" i="91"/>
  <c r="P56" i="91"/>
  <c r="E57" i="91"/>
  <c r="G57" i="91"/>
  <c r="J57" i="91"/>
  <c r="K57" i="91"/>
  <c r="L57" i="91"/>
  <c r="O57" i="91"/>
  <c r="P57" i="91"/>
  <c r="E58" i="91"/>
  <c r="G58" i="91"/>
  <c r="G61" i="91" s="1"/>
  <c r="J58" i="91"/>
  <c r="K58" i="91"/>
  <c r="L58" i="91"/>
  <c r="O58" i="91"/>
  <c r="P58" i="91"/>
  <c r="E59" i="91"/>
  <c r="G59" i="91"/>
  <c r="J59" i="91"/>
  <c r="K59" i="91"/>
  <c r="L59" i="91"/>
  <c r="O59" i="91"/>
  <c r="P59" i="91"/>
  <c r="M61" i="91"/>
  <c r="H102" i="91" s="1"/>
  <c r="F229" i="80" s="1"/>
  <c r="E63" i="91"/>
  <c r="G63" i="91"/>
  <c r="O63" i="91"/>
  <c r="P63" i="91"/>
  <c r="E64" i="91"/>
  <c r="G64" i="91"/>
  <c r="O64" i="91"/>
  <c r="P64" i="91"/>
  <c r="E65" i="91"/>
  <c r="G65" i="91"/>
  <c r="O65" i="91"/>
  <c r="P65" i="91"/>
  <c r="E66" i="91"/>
  <c r="G66" i="91"/>
  <c r="O66" i="91"/>
  <c r="P66" i="91"/>
  <c r="E67" i="91"/>
  <c r="G67" i="91"/>
  <c r="J67" i="91"/>
  <c r="K67" i="91"/>
  <c r="L67" i="91"/>
  <c r="O67" i="91"/>
  <c r="O71" i="91" s="1"/>
  <c r="P67" i="91"/>
  <c r="E68" i="91"/>
  <c r="G68" i="91"/>
  <c r="J68" i="91"/>
  <c r="K68" i="91"/>
  <c r="L68" i="91"/>
  <c r="O68" i="91"/>
  <c r="P68" i="91"/>
  <c r="E69" i="91"/>
  <c r="G69" i="91"/>
  <c r="J69" i="91"/>
  <c r="K69" i="91"/>
  <c r="L69" i="91"/>
  <c r="O69" i="91"/>
  <c r="P69" i="91"/>
  <c r="M71" i="91"/>
  <c r="H109" i="91"/>
  <c r="F236" i="80" s="1"/>
  <c r="N77" i="91"/>
  <c r="C89" i="91"/>
  <c r="A216" i="80"/>
  <c r="D89" i="91"/>
  <c r="B216" i="80" s="1"/>
  <c r="C90" i="91"/>
  <c r="A217" i="80"/>
  <c r="D90" i="91"/>
  <c r="B217" i="80" s="1"/>
  <c r="C91" i="91"/>
  <c r="A218" i="80"/>
  <c r="D91" i="91"/>
  <c r="B218" i="80" s="1"/>
  <c r="C92" i="91"/>
  <c r="A219" i="80"/>
  <c r="D92" i="91"/>
  <c r="B219" i="80" s="1"/>
  <c r="C93" i="91"/>
  <c r="A220" i="80"/>
  <c r="D93" i="91"/>
  <c r="B220" i="80" s="1"/>
  <c r="C94" i="91"/>
  <c r="A221" i="80"/>
  <c r="D94" i="91"/>
  <c r="B221" i="80" s="1"/>
  <c r="C95" i="91"/>
  <c r="A222" i="80"/>
  <c r="D95" i="91"/>
  <c r="B222" i="80" s="1"/>
  <c r="C96" i="91"/>
  <c r="A223" i="80"/>
  <c r="C97" i="91"/>
  <c r="A224" i="80" s="1"/>
  <c r="C98" i="91"/>
  <c r="A225" i="80"/>
  <c r="C99" i="91"/>
  <c r="A226" i="80" s="1"/>
  <c r="C100" i="91"/>
  <c r="A227" i="80"/>
  <c r="C101" i="91"/>
  <c r="A228" i="80" s="1"/>
  <c r="C102" i="91"/>
  <c r="A229" i="80"/>
  <c r="C103" i="91"/>
  <c r="A230" i="80" s="1"/>
  <c r="C104" i="91"/>
  <c r="A231" i="80"/>
  <c r="C105" i="91"/>
  <c r="A232" i="80" s="1"/>
  <c r="C106" i="91"/>
  <c r="A233" i="80"/>
  <c r="C107" i="91"/>
  <c r="A234" i="80" s="1"/>
  <c r="C108" i="91"/>
  <c r="A235" i="80"/>
  <c r="C109" i="91"/>
  <c r="A236" i="80" s="1"/>
  <c r="H9" i="90"/>
  <c r="H44" i="90" s="1"/>
  <c r="I9" i="90"/>
  <c r="I44" i="90" s="1"/>
  <c r="J9" i="90"/>
  <c r="J44" i="90" s="1"/>
  <c r="K9" i="90"/>
  <c r="K44" i="90" s="1"/>
  <c r="L9" i="90"/>
  <c r="L44" i="90" s="1"/>
  <c r="A12" i="90"/>
  <c r="A46" i="90" s="1"/>
  <c r="B12" i="90"/>
  <c r="B46" i="90" s="1"/>
  <c r="D12" i="90"/>
  <c r="D46" i="90" s="1"/>
  <c r="A37" i="90"/>
  <c r="A38" i="90"/>
  <c r="B38" i="90"/>
  <c r="G44" i="90"/>
  <c r="O46" i="90"/>
  <c r="O47" i="90"/>
  <c r="O50" i="90" s="1"/>
  <c r="D75" i="90" s="1"/>
  <c r="B198" i="80" s="1"/>
  <c r="P46" i="90"/>
  <c r="P47" i="90" s="1"/>
  <c r="M47" i="90"/>
  <c r="M50" i="90"/>
  <c r="M55" i="90" s="1"/>
  <c r="N58" i="90"/>
  <c r="C70" i="90"/>
  <c r="A193" i="80" s="1"/>
  <c r="G70" i="90"/>
  <c r="E193" i="80"/>
  <c r="C71" i="90"/>
  <c r="A194" i="80" s="1"/>
  <c r="G71" i="90"/>
  <c r="E194" i="80"/>
  <c r="C72" i="90"/>
  <c r="A195" i="80" s="1"/>
  <c r="G72" i="90"/>
  <c r="E195" i="80"/>
  <c r="C73" i="90"/>
  <c r="A196" i="80" s="1"/>
  <c r="G73" i="90"/>
  <c r="E196" i="80"/>
  <c r="C74" i="90"/>
  <c r="A197" i="80" s="1"/>
  <c r="G74" i="90"/>
  <c r="E197" i="80"/>
  <c r="C75" i="90"/>
  <c r="A198" i="80" s="1"/>
  <c r="G75" i="90"/>
  <c r="E198" i="80"/>
  <c r="C76" i="90"/>
  <c r="A199" i="80" s="1"/>
  <c r="G76" i="90"/>
  <c r="E199" i="80"/>
  <c r="C77" i="90"/>
  <c r="A200" i="80" s="1"/>
  <c r="G77" i="90"/>
  <c r="E200" i="80"/>
  <c r="H9" i="139"/>
  <c r="H45" i="139" s="1"/>
  <c r="I9" i="139"/>
  <c r="I45" i="139" s="1"/>
  <c r="J9" i="139"/>
  <c r="J45" i="139" s="1"/>
  <c r="K9" i="139"/>
  <c r="K45" i="139" s="1"/>
  <c r="L9" i="139"/>
  <c r="L45" i="139" s="1"/>
  <c r="A12" i="139"/>
  <c r="A47" i="139" s="1"/>
  <c r="B12" i="139"/>
  <c r="B47" i="139" s="1"/>
  <c r="D12" i="139"/>
  <c r="D47" i="139" s="1"/>
  <c r="A38" i="139"/>
  <c r="A39" i="139"/>
  <c r="B39" i="139"/>
  <c r="G45" i="139"/>
  <c r="O47" i="139"/>
  <c r="O48" i="139" s="1"/>
  <c r="O53" i="139" s="1"/>
  <c r="D75" i="139" s="1"/>
  <c r="B182" i="80" s="1"/>
  <c r="P47" i="139"/>
  <c r="M48" i="139"/>
  <c r="P48" i="139"/>
  <c r="N61" i="139"/>
  <c r="C73" i="139"/>
  <c r="A180" i="80" s="1"/>
  <c r="G73" i="139"/>
  <c r="E180" i="80"/>
  <c r="C74" i="139"/>
  <c r="A181" i="80"/>
  <c r="G74" i="139"/>
  <c r="E181" i="80"/>
  <c r="C76" i="139"/>
  <c r="A183" i="80" s="1"/>
  <c r="G76" i="139"/>
  <c r="E183" i="80"/>
  <c r="C77" i="139"/>
  <c r="A184" i="80"/>
  <c r="G77" i="139"/>
  <c r="E184" i="80"/>
  <c r="C78" i="139"/>
  <c r="A185" i="80" s="1"/>
  <c r="G78" i="139"/>
  <c r="E185" i="80" s="1"/>
  <c r="C79" i="139"/>
  <c r="A186" i="80"/>
  <c r="G79" i="139"/>
  <c r="E186" i="80" s="1"/>
  <c r="C80" i="139"/>
  <c r="A187" i="80" s="1"/>
  <c r="G80" i="139"/>
  <c r="E187" i="80" s="1"/>
  <c r="C81" i="139"/>
  <c r="A188" i="80"/>
  <c r="G81" i="139"/>
  <c r="E188" i="80" s="1"/>
  <c r="H9" i="89"/>
  <c r="H49" i="89" s="1"/>
  <c r="I9" i="89"/>
  <c r="I49" i="89" s="1"/>
  <c r="J9" i="89"/>
  <c r="J49" i="89" s="1"/>
  <c r="K9" i="89"/>
  <c r="K49" i="89" s="1"/>
  <c r="L9" i="89"/>
  <c r="L49" i="89" s="1"/>
  <c r="A12" i="89"/>
  <c r="A51" i="89" s="1"/>
  <c r="B12" i="89"/>
  <c r="B51" i="89" s="1"/>
  <c r="D12" i="89"/>
  <c r="D51" i="89" s="1"/>
  <c r="A17" i="89"/>
  <c r="A54" i="89" s="1"/>
  <c r="B17" i="89"/>
  <c r="B54" i="89" s="1"/>
  <c r="D17" i="89"/>
  <c r="D54" i="89" s="1"/>
  <c r="G19" i="89"/>
  <c r="A42" i="89"/>
  <c r="A43" i="89"/>
  <c r="B43" i="89"/>
  <c r="G49" i="89"/>
  <c r="O51" i="89"/>
  <c r="O52" i="89" s="1"/>
  <c r="P51" i="89"/>
  <c r="P52" i="89" s="1"/>
  <c r="M52" i="89"/>
  <c r="M57" i="89" s="1"/>
  <c r="E54" i="89"/>
  <c r="G54" i="89"/>
  <c r="G55" i="89" s="1"/>
  <c r="O54" i="89"/>
  <c r="O55" i="89"/>
  <c r="O57" i="89" s="1"/>
  <c r="P54" i="89"/>
  <c r="M55" i="89"/>
  <c r="P55" i="89"/>
  <c r="N63" i="89"/>
  <c r="C75" i="89"/>
  <c r="A167" i="80" s="1"/>
  <c r="G75" i="89"/>
  <c r="E167" i="80" s="1"/>
  <c r="C76" i="89"/>
  <c r="A168" i="80" s="1"/>
  <c r="G76" i="89"/>
  <c r="E168" i="80" s="1"/>
  <c r="C77" i="89"/>
  <c r="A169" i="80" s="1"/>
  <c r="G77" i="89"/>
  <c r="E169" i="80" s="1"/>
  <c r="C78" i="89"/>
  <c r="A170" i="80" s="1"/>
  <c r="G78" i="89"/>
  <c r="E170" i="80" s="1"/>
  <c r="C79" i="89"/>
  <c r="A171" i="80" s="1"/>
  <c r="G79" i="89"/>
  <c r="E171" i="80" s="1"/>
  <c r="C80" i="89"/>
  <c r="A172" i="80" s="1"/>
  <c r="G80" i="89"/>
  <c r="E172" i="80" s="1"/>
  <c r="C81" i="89"/>
  <c r="A173" i="80" s="1"/>
  <c r="G81" i="89"/>
  <c r="E173" i="80"/>
  <c r="C82" i="89"/>
  <c r="A174" i="80" s="1"/>
  <c r="G82" i="89"/>
  <c r="E174" i="80"/>
  <c r="C83" i="89"/>
  <c r="A175" i="80" s="1"/>
  <c r="G83" i="89"/>
  <c r="E175" i="80"/>
  <c r="H9" i="88"/>
  <c r="H45" i="88" s="1"/>
  <c r="I9" i="88"/>
  <c r="I45" i="88" s="1"/>
  <c r="J9" i="88"/>
  <c r="J45" i="88" s="1"/>
  <c r="K9" i="88"/>
  <c r="K45" i="88" s="1"/>
  <c r="L9" i="88"/>
  <c r="L45" i="88" s="1"/>
  <c r="A12" i="88"/>
  <c r="A47" i="88" s="1"/>
  <c r="B12" i="88"/>
  <c r="B47" i="88" s="1"/>
  <c r="D12" i="88"/>
  <c r="D47" i="88" s="1"/>
  <c r="A38" i="88"/>
  <c r="A39" i="88"/>
  <c r="B39" i="88"/>
  <c r="G45" i="88"/>
  <c r="O47" i="88"/>
  <c r="O49" i="88" s="1"/>
  <c r="D74" i="88" s="1"/>
  <c r="B162" i="80" s="1"/>
  <c r="P47" i="88"/>
  <c r="M49" i="88"/>
  <c r="M52" i="88"/>
  <c r="N55" i="88"/>
  <c r="C67" i="88"/>
  <c r="A155" i="80" s="1"/>
  <c r="G67" i="88"/>
  <c r="E155" i="80" s="1"/>
  <c r="C68" i="88"/>
  <c r="A156" i="80" s="1"/>
  <c r="G68" i="88"/>
  <c r="E156" i="80" s="1"/>
  <c r="C69" i="88"/>
  <c r="A157" i="80" s="1"/>
  <c r="G69" i="88"/>
  <c r="E157" i="80" s="1"/>
  <c r="C70" i="88"/>
  <c r="A158" i="80"/>
  <c r="G70" i="88"/>
  <c r="E158" i="80"/>
  <c r="C71" i="88"/>
  <c r="A159" i="80"/>
  <c r="G71" i="88"/>
  <c r="E159" i="80" s="1"/>
  <c r="C72" i="88"/>
  <c r="A160" i="80" s="1"/>
  <c r="G72" i="88"/>
  <c r="E160" i="80"/>
  <c r="C73" i="88"/>
  <c r="A161" i="80" s="1"/>
  <c r="G73" i="88"/>
  <c r="E161" i="80" s="1"/>
  <c r="C74" i="88"/>
  <c r="A162" i="80" s="1"/>
  <c r="G74" i="88"/>
  <c r="E162" i="80"/>
  <c r="H9" i="131"/>
  <c r="H52" i="131" s="1"/>
  <c r="I9" i="131"/>
  <c r="I52" i="131" s="1"/>
  <c r="J9" i="131"/>
  <c r="J52" i="131" s="1"/>
  <c r="K9" i="131"/>
  <c r="K52" i="131" s="1"/>
  <c r="L9" i="131"/>
  <c r="L52" i="131" s="1"/>
  <c r="A12" i="131"/>
  <c r="A54" i="131" s="1"/>
  <c r="B12" i="131"/>
  <c r="B54" i="131" s="1"/>
  <c r="C12" i="131"/>
  <c r="D12" i="131"/>
  <c r="D54" i="131" s="1"/>
  <c r="A13" i="131"/>
  <c r="A57" i="131" s="1"/>
  <c r="B13" i="131"/>
  <c r="B57" i="131" s="1"/>
  <c r="C13" i="131"/>
  <c r="D13" i="131"/>
  <c r="D57" i="131" s="1"/>
  <c r="E13" i="131"/>
  <c r="E57" i="131" s="1"/>
  <c r="A18" i="131"/>
  <c r="A60" i="131" s="1"/>
  <c r="B18" i="131"/>
  <c r="B60" i="131" s="1"/>
  <c r="D18" i="131"/>
  <c r="D60" i="131" s="1"/>
  <c r="A19" i="131"/>
  <c r="A61" i="131" s="1"/>
  <c r="B19" i="131"/>
  <c r="B61" i="131" s="1"/>
  <c r="D19" i="131"/>
  <c r="A20" i="131"/>
  <c r="A62" i="131" s="1"/>
  <c r="B20" i="131"/>
  <c r="B62" i="131" s="1"/>
  <c r="D20" i="131"/>
  <c r="D62" i="131" s="1"/>
  <c r="G22" i="131"/>
  <c r="A45" i="131"/>
  <c r="A46" i="131"/>
  <c r="B46" i="131"/>
  <c r="G52" i="131"/>
  <c r="O54" i="131"/>
  <c r="O55" i="131" s="1"/>
  <c r="P54" i="131"/>
  <c r="P55" i="131" s="1"/>
  <c r="M55" i="131"/>
  <c r="G57" i="131"/>
  <c r="G58" i="131" s="1"/>
  <c r="J57" i="131"/>
  <c r="J58" i="131" s="1"/>
  <c r="K57" i="131"/>
  <c r="K58" i="131" s="1"/>
  <c r="L57" i="131"/>
  <c r="L58" i="131" s="1"/>
  <c r="O57" i="131"/>
  <c r="O58" i="131" s="1"/>
  <c r="P57" i="131"/>
  <c r="P58" i="131" s="1"/>
  <c r="M58" i="131"/>
  <c r="E60" i="131"/>
  <c r="G60" i="131"/>
  <c r="O60" i="131"/>
  <c r="P60" i="131"/>
  <c r="E61" i="131"/>
  <c r="G61" i="131"/>
  <c r="J61" i="131"/>
  <c r="K61" i="131"/>
  <c r="L61" i="131"/>
  <c r="O61" i="131"/>
  <c r="P61" i="131"/>
  <c r="E62" i="131"/>
  <c r="G62" i="131"/>
  <c r="O62" i="131"/>
  <c r="P62" i="131"/>
  <c r="M63" i="131"/>
  <c r="P63" i="131"/>
  <c r="O65" i="131"/>
  <c r="D84" i="131" s="1"/>
  <c r="B141" i="80" s="1"/>
  <c r="N72" i="131"/>
  <c r="C84" i="131"/>
  <c r="A141" i="80" s="1"/>
  <c r="G84" i="131"/>
  <c r="E141" i="80" s="1"/>
  <c r="C85" i="131"/>
  <c r="A142" i="80" s="1"/>
  <c r="G85" i="131"/>
  <c r="E142" i="80" s="1"/>
  <c r="C86" i="131"/>
  <c r="A143" i="80" s="1"/>
  <c r="G86" i="131"/>
  <c r="E143" i="80"/>
  <c r="C87" i="131"/>
  <c r="A144" i="80" s="1"/>
  <c r="G87" i="131"/>
  <c r="E144" i="80"/>
  <c r="C88" i="131"/>
  <c r="A145" i="80" s="1"/>
  <c r="G88" i="131"/>
  <c r="E145" i="80"/>
  <c r="C89" i="131"/>
  <c r="A146" i="80" s="1"/>
  <c r="G89" i="131"/>
  <c r="E146" i="80"/>
  <c r="C90" i="131"/>
  <c r="A147" i="80" s="1"/>
  <c r="G90" i="131"/>
  <c r="E147" i="80"/>
  <c r="C91" i="131"/>
  <c r="A148" i="80" s="1"/>
  <c r="G91" i="131"/>
  <c r="E148" i="80"/>
  <c r="C92" i="131"/>
  <c r="A149" i="80" s="1"/>
  <c r="G92" i="131"/>
  <c r="E149" i="80"/>
  <c r="C93" i="131"/>
  <c r="A150" i="80" s="1"/>
  <c r="G93" i="131"/>
  <c r="E150" i="80"/>
  <c r="H9" i="143"/>
  <c r="I9" i="143"/>
  <c r="I52" i="143" s="1"/>
  <c r="J9" i="143"/>
  <c r="J52" i="143" s="1"/>
  <c r="K9" i="143"/>
  <c r="K52" i="143" s="1"/>
  <c r="L9" i="143"/>
  <c r="A12" i="143"/>
  <c r="A54" i="143" s="1"/>
  <c r="B12" i="143"/>
  <c r="B54" i="143" s="1"/>
  <c r="D12" i="143"/>
  <c r="D54" i="143" s="1"/>
  <c r="A13" i="143"/>
  <c r="A57" i="143" s="1"/>
  <c r="B13" i="143"/>
  <c r="B57" i="143" s="1"/>
  <c r="D13" i="143"/>
  <c r="D57" i="143" s="1"/>
  <c r="E13" i="143"/>
  <c r="E57" i="143" s="1"/>
  <c r="A18" i="143"/>
  <c r="A60" i="143" s="1"/>
  <c r="B18" i="143"/>
  <c r="B60" i="143" s="1"/>
  <c r="D18" i="143"/>
  <c r="D60" i="143" s="1"/>
  <c r="A19" i="143"/>
  <c r="A61" i="143" s="1"/>
  <c r="B19" i="143"/>
  <c r="B61" i="143" s="1"/>
  <c r="D19" i="143"/>
  <c r="D61" i="143" s="1"/>
  <c r="A20" i="143"/>
  <c r="A62" i="143" s="1"/>
  <c r="B20" i="143"/>
  <c r="B62" i="143" s="1"/>
  <c r="D20" i="143"/>
  <c r="D62" i="143" s="1"/>
  <c r="G22" i="143"/>
  <c r="A45" i="143"/>
  <c r="A46" i="143"/>
  <c r="B46" i="143"/>
  <c r="G52" i="143"/>
  <c r="O54" i="143"/>
  <c r="O55" i="143" s="1"/>
  <c r="P54" i="143"/>
  <c r="P55" i="143" s="1"/>
  <c r="M55" i="143"/>
  <c r="G57" i="143"/>
  <c r="G58" i="143" s="1"/>
  <c r="J57" i="143"/>
  <c r="J58" i="143" s="1"/>
  <c r="K57" i="143"/>
  <c r="K58" i="143" s="1"/>
  <c r="L57" i="143"/>
  <c r="L58" i="143" s="1"/>
  <c r="O57" i="143"/>
  <c r="O58" i="143" s="1"/>
  <c r="P57" i="143"/>
  <c r="P58" i="143" s="1"/>
  <c r="M58" i="143"/>
  <c r="E60" i="143"/>
  <c r="G60" i="143"/>
  <c r="O60" i="143"/>
  <c r="P60" i="143"/>
  <c r="E61" i="143"/>
  <c r="G61" i="143"/>
  <c r="J61" i="143"/>
  <c r="K61" i="143"/>
  <c r="L61" i="143"/>
  <c r="O61" i="143"/>
  <c r="P61" i="143"/>
  <c r="E62" i="143"/>
  <c r="G62" i="143"/>
  <c r="O62" i="143"/>
  <c r="P62" i="143"/>
  <c r="M63" i="143"/>
  <c r="M65" i="143" s="1"/>
  <c r="P63" i="143"/>
  <c r="O65" i="143"/>
  <c r="D85" i="143" s="1"/>
  <c r="B128" i="80" s="1"/>
  <c r="N72" i="143"/>
  <c r="C84" i="143"/>
  <c r="A127" i="80" s="1"/>
  <c r="G84" i="143"/>
  <c r="E127" i="80" s="1"/>
  <c r="C85" i="143"/>
  <c r="A128" i="80" s="1"/>
  <c r="G85" i="143"/>
  <c r="E128" i="80" s="1"/>
  <c r="C86" i="143"/>
  <c r="A129" i="80" s="1"/>
  <c r="G86" i="143"/>
  <c r="E129" i="80" s="1"/>
  <c r="C87" i="143"/>
  <c r="A130" i="80" s="1"/>
  <c r="G87" i="143"/>
  <c r="E130" i="80" s="1"/>
  <c r="C88" i="143"/>
  <c r="A131" i="80" s="1"/>
  <c r="G88" i="143"/>
  <c r="E131" i="80" s="1"/>
  <c r="C89" i="143"/>
  <c r="A132" i="80" s="1"/>
  <c r="G89" i="143"/>
  <c r="E132" i="80" s="1"/>
  <c r="C90" i="143"/>
  <c r="A133" i="80" s="1"/>
  <c r="G90" i="143"/>
  <c r="E133" i="80" s="1"/>
  <c r="C91" i="143"/>
  <c r="A134" i="80" s="1"/>
  <c r="G91" i="143"/>
  <c r="E134" i="80" s="1"/>
  <c r="C92" i="143"/>
  <c r="A135" i="80" s="1"/>
  <c r="G92" i="143"/>
  <c r="E135" i="80" s="1"/>
  <c r="C93" i="143"/>
  <c r="A136" i="80" s="1"/>
  <c r="G93" i="143"/>
  <c r="E136" i="80" s="1"/>
  <c r="H9" i="87"/>
  <c r="H52" i="87" s="1"/>
  <c r="I9" i="87"/>
  <c r="I52" i="87" s="1"/>
  <c r="J9" i="87"/>
  <c r="K9" i="87"/>
  <c r="K52" i="87" s="1"/>
  <c r="L9" i="87"/>
  <c r="L52" i="87" s="1"/>
  <c r="A12" i="87"/>
  <c r="A54" i="87" s="1"/>
  <c r="B12" i="87"/>
  <c r="B54" i="87" s="1"/>
  <c r="D12" i="87"/>
  <c r="D54" i="87" s="1"/>
  <c r="A13" i="87"/>
  <c r="A57" i="87" s="1"/>
  <c r="B13" i="87"/>
  <c r="B57" i="87" s="1"/>
  <c r="D13" i="87"/>
  <c r="D57" i="87" s="1"/>
  <c r="E13" i="87"/>
  <c r="E57" i="87" s="1"/>
  <c r="A18" i="87"/>
  <c r="A60" i="87" s="1"/>
  <c r="B18" i="87"/>
  <c r="B60" i="87" s="1"/>
  <c r="D18" i="87"/>
  <c r="D60" i="87" s="1"/>
  <c r="A19" i="87"/>
  <c r="A61" i="87" s="1"/>
  <c r="B19" i="87"/>
  <c r="B61" i="87" s="1"/>
  <c r="D19" i="87"/>
  <c r="A20" i="87"/>
  <c r="A62" i="87" s="1"/>
  <c r="B20" i="87"/>
  <c r="B62" i="87" s="1"/>
  <c r="D20" i="87"/>
  <c r="D62" i="87" s="1"/>
  <c r="G22" i="87"/>
  <c r="A45" i="87"/>
  <c r="A46" i="87"/>
  <c r="B46" i="87"/>
  <c r="G52" i="87"/>
  <c r="O54" i="87"/>
  <c r="O55" i="87" s="1"/>
  <c r="P54" i="87"/>
  <c r="P55" i="87" s="1"/>
  <c r="M55" i="87"/>
  <c r="G57" i="87"/>
  <c r="G58" i="87" s="1"/>
  <c r="J57" i="87"/>
  <c r="K57" i="87"/>
  <c r="K58" i="87" s="1"/>
  <c r="L57" i="87"/>
  <c r="L58" i="87" s="1"/>
  <c r="O57" i="87"/>
  <c r="O58" i="87" s="1"/>
  <c r="P57" i="87"/>
  <c r="P58" i="87" s="1"/>
  <c r="J58" i="87"/>
  <c r="M58" i="87"/>
  <c r="E60" i="87"/>
  <c r="G60" i="87"/>
  <c r="O60" i="87"/>
  <c r="P60" i="87"/>
  <c r="E61" i="87"/>
  <c r="G61" i="87"/>
  <c r="J61" i="87"/>
  <c r="K61" i="87"/>
  <c r="L61" i="87"/>
  <c r="O61" i="87"/>
  <c r="P61" i="87"/>
  <c r="E62" i="87"/>
  <c r="G62" i="87"/>
  <c r="O62" i="87"/>
  <c r="P62" i="87"/>
  <c r="M63" i="87"/>
  <c r="M65" i="87" s="1"/>
  <c r="P63" i="87"/>
  <c r="O65" i="87"/>
  <c r="D90" i="87" s="1"/>
  <c r="B119" i="80" s="1"/>
  <c r="D85" i="87"/>
  <c r="B114" i="80" s="1"/>
  <c r="N72" i="87"/>
  <c r="C84" i="87"/>
  <c r="A113" i="80" s="1"/>
  <c r="G84" i="87"/>
  <c r="E113" i="80"/>
  <c r="C85" i="87"/>
  <c r="A114" i="80"/>
  <c r="G85" i="87"/>
  <c r="E114" i="80"/>
  <c r="C86" i="87"/>
  <c r="A115" i="80" s="1"/>
  <c r="D86" i="87"/>
  <c r="B115" i="80"/>
  <c r="G86" i="87"/>
  <c r="E115" i="80"/>
  <c r="C87" i="87"/>
  <c r="A116" i="80"/>
  <c r="G87" i="87"/>
  <c r="E116" i="80" s="1"/>
  <c r="C88" i="87"/>
  <c r="A117" i="80" s="1"/>
  <c r="G88" i="87"/>
  <c r="E117" i="80"/>
  <c r="C89" i="87"/>
  <c r="A118" i="80" s="1"/>
  <c r="G89" i="87"/>
  <c r="E118" i="80" s="1"/>
  <c r="C90" i="87"/>
  <c r="A119" i="80" s="1"/>
  <c r="G90" i="87"/>
  <c r="E119" i="80"/>
  <c r="C91" i="87"/>
  <c r="A120" i="80" s="1"/>
  <c r="G91" i="87"/>
  <c r="E120" i="80" s="1"/>
  <c r="C92" i="87"/>
  <c r="A121" i="80"/>
  <c r="G92" i="87"/>
  <c r="E121" i="80" s="1"/>
  <c r="C93" i="87"/>
  <c r="A122" i="80" s="1"/>
  <c r="G93" i="87"/>
  <c r="E122" i="80" s="1"/>
  <c r="H9" i="140"/>
  <c r="H52" i="140" s="1"/>
  <c r="I9" i="140"/>
  <c r="I52" i="140" s="1"/>
  <c r="J9" i="140"/>
  <c r="K9" i="140"/>
  <c r="K52" i="140" s="1"/>
  <c r="L9" i="140"/>
  <c r="L52" i="140" s="1"/>
  <c r="A12" i="140"/>
  <c r="A54" i="140" s="1"/>
  <c r="B12" i="140"/>
  <c r="B54" i="140" s="1"/>
  <c r="D12" i="140"/>
  <c r="D54" i="140" s="1"/>
  <c r="A13" i="140"/>
  <c r="A57" i="140" s="1"/>
  <c r="B13" i="140"/>
  <c r="B57" i="140" s="1"/>
  <c r="D13" i="140"/>
  <c r="D57" i="140" s="1"/>
  <c r="E13" i="140"/>
  <c r="E57" i="140" s="1"/>
  <c r="A18" i="140"/>
  <c r="A60" i="140" s="1"/>
  <c r="B18" i="140"/>
  <c r="B60" i="140" s="1"/>
  <c r="D18" i="140"/>
  <c r="D60" i="140" s="1"/>
  <c r="A19" i="140"/>
  <c r="A61" i="140" s="1"/>
  <c r="B19" i="140"/>
  <c r="B61" i="140" s="1"/>
  <c r="D19" i="140"/>
  <c r="D61" i="140" s="1"/>
  <c r="A20" i="140"/>
  <c r="A62" i="140" s="1"/>
  <c r="B20" i="140"/>
  <c r="B62" i="140" s="1"/>
  <c r="D20" i="140"/>
  <c r="D62" i="140" s="1"/>
  <c r="G22" i="140"/>
  <c r="A45" i="140"/>
  <c r="A46" i="140"/>
  <c r="B46" i="140"/>
  <c r="G52" i="140"/>
  <c r="O54" i="140"/>
  <c r="O55" i="140" s="1"/>
  <c r="P54" i="140"/>
  <c r="P55" i="140" s="1"/>
  <c r="M55" i="140"/>
  <c r="G57" i="140"/>
  <c r="G58" i="140" s="1"/>
  <c r="J57" i="140"/>
  <c r="J58" i="140" s="1"/>
  <c r="K57" i="140"/>
  <c r="K58" i="140" s="1"/>
  <c r="L57" i="140"/>
  <c r="L58" i="140" s="1"/>
  <c r="O57" i="140"/>
  <c r="O58" i="140" s="1"/>
  <c r="P57" i="140"/>
  <c r="P58" i="140" s="1"/>
  <c r="M58" i="140"/>
  <c r="E60" i="140"/>
  <c r="G60" i="140"/>
  <c r="O60" i="140"/>
  <c r="P60" i="140"/>
  <c r="E61" i="140"/>
  <c r="G61" i="140"/>
  <c r="J61" i="140"/>
  <c r="K61" i="140"/>
  <c r="L61" i="140"/>
  <c r="O61" i="140"/>
  <c r="P61" i="140"/>
  <c r="E62" i="140"/>
  <c r="G62" i="140"/>
  <c r="O62" i="140"/>
  <c r="P62" i="140"/>
  <c r="M63" i="140"/>
  <c r="P63" i="140"/>
  <c r="O65" i="140"/>
  <c r="D91" i="140" s="1"/>
  <c r="B106" i="80" s="1"/>
  <c r="D85" i="140"/>
  <c r="B100" i="80" s="1"/>
  <c r="N72" i="140"/>
  <c r="C84" i="140"/>
  <c r="A99" i="80"/>
  <c r="G84" i="140"/>
  <c r="E99" i="80" s="1"/>
  <c r="C85" i="140"/>
  <c r="A100" i="80" s="1"/>
  <c r="G85" i="140"/>
  <c r="E100" i="80"/>
  <c r="C86" i="140"/>
  <c r="A101" i="80"/>
  <c r="G86" i="140"/>
  <c r="E101" i="80"/>
  <c r="C87" i="140"/>
  <c r="A102" i="80" s="1"/>
  <c r="D87" i="140"/>
  <c r="B102" i="80"/>
  <c r="G87" i="140"/>
  <c r="E102" i="80"/>
  <c r="C88" i="140"/>
  <c r="A103" i="80"/>
  <c r="G88" i="140"/>
  <c r="E103" i="80" s="1"/>
  <c r="C89" i="140"/>
  <c r="A104" i="80" s="1"/>
  <c r="G89" i="140"/>
  <c r="E104" i="80"/>
  <c r="C90" i="140"/>
  <c r="A105" i="80" s="1"/>
  <c r="G90" i="140"/>
  <c r="E105" i="80" s="1"/>
  <c r="C91" i="140"/>
  <c r="A106" i="80" s="1"/>
  <c r="G91" i="140"/>
  <c r="E106" i="80"/>
  <c r="C92" i="140"/>
  <c r="A107" i="80" s="1"/>
  <c r="G92" i="140"/>
  <c r="E107" i="80" s="1"/>
  <c r="C93" i="140"/>
  <c r="A108" i="80"/>
  <c r="G93" i="140"/>
  <c r="E108" i="80" s="1"/>
  <c r="A3" i="86"/>
  <c r="A3" i="147" s="1"/>
  <c r="H9" i="86"/>
  <c r="H224" i="86" s="1"/>
  <c r="I9" i="86"/>
  <c r="I224" i="86" s="1"/>
  <c r="J9" i="86"/>
  <c r="K9" i="86"/>
  <c r="K224" i="86" s="1"/>
  <c r="L9" i="86"/>
  <c r="A11" i="86"/>
  <c r="A408" i="86" s="1"/>
  <c r="B11" i="86"/>
  <c r="B408" i="86" s="1"/>
  <c r="D11" i="86"/>
  <c r="D408" i="86" s="1"/>
  <c r="A12" i="86"/>
  <c r="A409" i="86" s="1"/>
  <c r="B12" i="86"/>
  <c r="B409" i="86" s="1"/>
  <c r="D12" i="86"/>
  <c r="D409" i="86" s="1"/>
  <c r="A13" i="86"/>
  <c r="A410" i="86" s="1"/>
  <c r="B13" i="86"/>
  <c r="B410" i="86" s="1"/>
  <c r="D13" i="86"/>
  <c r="D410" i="86" s="1"/>
  <c r="A14" i="86"/>
  <c r="A411" i="86" s="1"/>
  <c r="B14" i="86"/>
  <c r="B411" i="86" s="1"/>
  <c r="D14" i="86"/>
  <c r="D411" i="86" s="1"/>
  <c r="A15" i="86"/>
  <c r="A412" i="86" s="1"/>
  <c r="B15" i="86"/>
  <c r="B412" i="86" s="1"/>
  <c r="D15" i="86"/>
  <c r="D412" i="86" s="1"/>
  <c r="A16" i="86"/>
  <c r="A413" i="86" s="1"/>
  <c r="B16" i="86"/>
  <c r="B413" i="86" s="1"/>
  <c r="D16" i="86"/>
  <c r="A17" i="86"/>
  <c r="A414" i="86" s="1"/>
  <c r="B17" i="86"/>
  <c r="B414" i="86" s="1"/>
  <c r="D17" i="86"/>
  <c r="D414" i="86" s="1"/>
  <c r="A18" i="86"/>
  <c r="A415" i="86" s="1"/>
  <c r="B18" i="86"/>
  <c r="B415" i="86" s="1"/>
  <c r="D18" i="86"/>
  <c r="D415" i="86" s="1"/>
  <c r="A19" i="86"/>
  <c r="A416" i="86" s="1"/>
  <c r="B19" i="86"/>
  <c r="B416" i="86" s="1"/>
  <c r="D19" i="86"/>
  <c r="D416" i="86" s="1"/>
  <c r="A20" i="86"/>
  <c r="A417" i="86" s="1"/>
  <c r="B20" i="86"/>
  <c r="B417" i="86" s="1"/>
  <c r="D20" i="86"/>
  <c r="D417" i="86" s="1"/>
  <c r="A21" i="86"/>
  <c r="A418" i="86" s="1"/>
  <c r="B21" i="86"/>
  <c r="B418" i="86" s="1"/>
  <c r="D21" i="86"/>
  <c r="D418" i="86" s="1"/>
  <c r="A22" i="86"/>
  <c r="A419" i="86" s="1"/>
  <c r="B22" i="86"/>
  <c r="B419" i="86" s="1"/>
  <c r="D22" i="86"/>
  <c r="D419" i="86" s="1"/>
  <c r="A23" i="86"/>
  <c r="A420" i="86" s="1"/>
  <c r="B23" i="86"/>
  <c r="B420" i="86" s="1"/>
  <c r="D23" i="86"/>
  <c r="D420" i="86" s="1"/>
  <c r="A24" i="86"/>
  <c r="A421" i="86" s="1"/>
  <c r="B24" i="86"/>
  <c r="B421" i="86" s="1"/>
  <c r="D24" i="86"/>
  <c r="D421" i="86" s="1"/>
  <c r="A25" i="86"/>
  <c r="A422" i="86" s="1"/>
  <c r="B25" i="86"/>
  <c r="B422" i="86" s="1"/>
  <c r="D25" i="86"/>
  <c r="D422" i="86" s="1"/>
  <c r="A26" i="86"/>
  <c r="A423" i="86" s="1"/>
  <c r="B26" i="86"/>
  <c r="B423" i="86" s="1"/>
  <c r="D26" i="86"/>
  <c r="D423" i="86" s="1"/>
  <c r="A27" i="86"/>
  <c r="A424" i="86" s="1"/>
  <c r="B27" i="86"/>
  <c r="B424" i="86" s="1"/>
  <c r="D27" i="86"/>
  <c r="D424" i="86" s="1"/>
  <c r="A28" i="86"/>
  <c r="A425" i="86" s="1"/>
  <c r="B28" i="86"/>
  <c r="B425" i="86" s="1"/>
  <c r="D28" i="86"/>
  <c r="D425" i="86" s="1"/>
  <c r="A29" i="86"/>
  <c r="A426" i="86" s="1"/>
  <c r="B29" i="86"/>
  <c r="B426" i="86" s="1"/>
  <c r="D29" i="86"/>
  <c r="D426" i="86" s="1"/>
  <c r="A30" i="86"/>
  <c r="A427" i="86" s="1"/>
  <c r="B30" i="86"/>
  <c r="B427" i="86" s="1"/>
  <c r="D30" i="86"/>
  <c r="D427" i="86" s="1"/>
  <c r="A31" i="86"/>
  <c r="A428" i="86" s="1"/>
  <c r="B31" i="86"/>
  <c r="B428" i="86" s="1"/>
  <c r="D31" i="86"/>
  <c r="D428" i="86" s="1"/>
  <c r="B32" i="86"/>
  <c r="B429" i="86" s="1"/>
  <c r="D32" i="86"/>
  <c r="A37" i="86"/>
  <c r="A226" i="86" s="1"/>
  <c r="B37" i="86"/>
  <c r="B226" i="86" s="1"/>
  <c r="D37" i="86"/>
  <c r="D226" i="86" s="1"/>
  <c r="A38" i="86"/>
  <c r="A227" i="86" s="1"/>
  <c r="B38" i="86"/>
  <c r="B227" i="86" s="1"/>
  <c r="D38" i="86"/>
  <c r="D227" i="86" s="1"/>
  <c r="A39" i="86"/>
  <c r="A228" i="86" s="1"/>
  <c r="B39" i="86"/>
  <c r="B228" i="86" s="1"/>
  <c r="D39" i="86"/>
  <c r="D228" i="86" s="1"/>
  <c r="A40" i="86"/>
  <c r="A229" i="86" s="1"/>
  <c r="B40" i="86"/>
  <c r="B229" i="86" s="1"/>
  <c r="D40" i="86"/>
  <c r="D229" i="86" s="1"/>
  <c r="A41" i="86"/>
  <c r="A230" i="86" s="1"/>
  <c r="B41" i="86"/>
  <c r="B230" i="86" s="1"/>
  <c r="D41" i="86"/>
  <c r="D230" i="86" s="1"/>
  <c r="A42" i="86"/>
  <c r="A231" i="86" s="1"/>
  <c r="B42" i="86"/>
  <c r="B231" i="86" s="1"/>
  <c r="D42" i="86"/>
  <c r="D231" i="86" s="1"/>
  <c r="A43" i="86"/>
  <c r="A232" i="86" s="1"/>
  <c r="B43" i="86"/>
  <c r="B232" i="86" s="1"/>
  <c r="D43" i="86"/>
  <c r="D232" i="86" s="1"/>
  <c r="A44" i="86"/>
  <c r="A233" i="86" s="1"/>
  <c r="B44" i="86"/>
  <c r="B233" i="86" s="1"/>
  <c r="D44" i="86"/>
  <c r="D233" i="86" s="1"/>
  <c r="A45" i="86"/>
  <c r="A234" i="86" s="1"/>
  <c r="B45" i="86"/>
  <c r="B234" i="86" s="1"/>
  <c r="D45" i="86"/>
  <c r="D234" i="86" s="1"/>
  <c r="A46" i="86"/>
  <c r="A235" i="86" s="1"/>
  <c r="B46" i="86"/>
  <c r="B235" i="86" s="1"/>
  <c r="D46" i="86"/>
  <c r="D235" i="86" s="1"/>
  <c r="A47" i="86"/>
  <c r="A236" i="86" s="1"/>
  <c r="B47" i="86"/>
  <c r="B236" i="86" s="1"/>
  <c r="D47" i="86"/>
  <c r="D236" i="86" s="1"/>
  <c r="A48" i="86"/>
  <c r="A363" i="86" s="1"/>
  <c r="B48" i="86"/>
  <c r="B363" i="86" s="1"/>
  <c r="D48" i="86"/>
  <c r="D363" i="86" s="1"/>
  <c r="A49" i="86"/>
  <c r="A364" i="86" s="1"/>
  <c r="B49" i="86"/>
  <c r="B364" i="86" s="1"/>
  <c r="D49" i="86"/>
  <c r="A50" i="86"/>
  <c r="A237" i="86" s="1"/>
  <c r="B50" i="86"/>
  <c r="B237" i="86" s="1"/>
  <c r="D50" i="86"/>
  <c r="D237" i="86" s="1"/>
  <c r="A51" i="86"/>
  <c r="A238" i="86" s="1"/>
  <c r="B51" i="86"/>
  <c r="B238" i="86" s="1"/>
  <c r="D51" i="86"/>
  <c r="D238" i="86" s="1"/>
  <c r="A52" i="86"/>
  <c r="A239" i="86" s="1"/>
  <c r="B52" i="86"/>
  <c r="B239" i="86" s="1"/>
  <c r="D52" i="86"/>
  <c r="D239" i="86" s="1"/>
  <c r="A53" i="86"/>
  <c r="A365" i="86" s="1"/>
  <c r="B53" i="86"/>
  <c r="B365" i="86" s="1"/>
  <c r="D53" i="86"/>
  <c r="D365" i="86" s="1"/>
  <c r="A54" i="86"/>
  <c r="A240" i="86" s="1"/>
  <c r="B54" i="86"/>
  <c r="B240" i="86" s="1"/>
  <c r="D54" i="86"/>
  <c r="D240" i="86" s="1"/>
  <c r="A55" i="86"/>
  <c r="A241" i="86" s="1"/>
  <c r="B55" i="86"/>
  <c r="B241" i="86" s="1"/>
  <c r="D55" i="86"/>
  <c r="D241" i="86" s="1"/>
  <c r="A56" i="86"/>
  <c r="A384" i="86" s="1"/>
  <c r="B56" i="86"/>
  <c r="B384" i="86" s="1"/>
  <c r="D56" i="86"/>
  <c r="D384" i="86" s="1"/>
  <c r="A57" i="86"/>
  <c r="A253" i="86" s="1"/>
  <c r="B57" i="86"/>
  <c r="B253" i="86" s="1"/>
  <c r="D57" i="86"/>
  <c r="D253" i="86" s="1"/>
  <c r="E57" i="86"/>
  <c r="E253" i="86" s="1"/>
  <c r="A58" i="86"/>
  <c r="A369" i="86" s="1"/>
  <c r="B58" i="86"/>
  <c r="B369" i="86" s="1"/>
  <c r="D58" i="86"/>
  <c r="D369" i="86" s="1"/>
  <c r="E58" i="86"/>
  <c r="E369" i="86" s="1"/>
  <c r="A59" i="86"/>
  <c r="A242" i="86" s="1"/>
  <c r="B59" i="86"/>
  <c r="B242" i="86" s="1"/>
  <c r="D59" i="86"/>
  <c r="D242" i="86" s="1"/>
  <c r="A60" i="86"/>
  <c r="A366" i="86" s="1"/>
  <c r="B60" i="86"/>
  <c r="B366" i="86" s="1"/>
  <c r="D60" i="86"/>
  <c r="D366" i="86" s="1"/>
  <c r="A61" i="86"/>
  <c r="A243" i="86" s="1"/>
  <c r="B61" i="86"/>
  <c r="B243" i="86" s="1"/>
  <c r="D61" i="86"/>
  <c r="D243" i="86" s="1"/>
  <c r="A62" i="86"/>
  <c r="A248" i="86" s="1"/>
  <c r="B62" i="86"/>
  <c r="B248" i="86" s="1"/>
  <c r="D62" i="86"/>
  <c r="D248" i="86" s="1"/>
  <c r="A63" i="86"/>
  <c r="A249" i="86" s="1"/>
  <c r="B63" i="86"/>
  <c r="B249" i="86" s="1"/>
  <c r="D63" i="86"/>
  <c r="D249" i="86" s="1"/>
  <c r="A68" i="86"/>
  <c r="A343" i="86" s="1"/>
  <c r="B68" i="86"/>
  <c r="B343" i="86" s="1"/>
  <c r="D68" i="86"/>
  <c r="D343" i="86" s="1"/>
  <c r="A69" i="86"/>
  <c r="A344" i="86" s="1"/>
  <c r="B69" i="86"/>
  <c r="B344" i="86" s="1"/>
  <c r="D69" i="86"/>
  <c r="D344" i="86" s="1"/>
  <c r="A70" i="86"/>
  <c r="A345" i="86" s="1"/>
  <c r="B70" i="86"/>
  <c r="B345" i="86" s="1"/>
  <c r="D70" i="86"/>
  <c r="D345" i="86" s="1"/>
  <c r="A71" i="86"/>
  <c r="A351" i="86" s="1"/>
  <c r="B71" i="86"/>
  <c r="B351" i="86" s="1"/>
  <c r="D71" i="86"/>
  <c r="D351" i="86" s="1"/>
  <c r="E71" i="86"/>
  <c r="E351" i="86" s="1"/>
  <c r="A75" i="86"/>
  <c r="A348" i="86" s="1"/>
  <c r="B75" i="86"/>
  <c r="B348" i="86" s="1"/>
  <c r="D75" i="86"/>
  <c r="D348" i="86" s="1"/>
  <c r="A80" i="86"/>
  <c r="A244" i="86" s="1"/>
  <c r="B80" i="86"/>
  <c r="B244" i="86" s="1"/>
  <c r="D80" i="86"/>
  <c r="D244" i="86" s="1"/>
  <c r="A81" i="86"/>
  <c r="A245" i="86" s="1"/>
  <c r="B81" i="86"/>
  <c r="B245" i="86" s="1"/>
  <c r="D81" i="86"/>
  <c r="D245" i="86" s="1"/>
  <c r="A82" i="86"/>
  <c r="A246" i="86" s="1"/>
  <c r="B82" i="86"/>
  <c r="B246" i="86" s="1"/>
  <c r="D82" i="86"/>
  <c r="D246" i="86" s="1"/>
  <c r="A83" i="86"/>
  <c r="A247" i="86" s="1"/>
  <c r="B83" i="86"/>
  <c r="B247" i="86" s="1"/>
  <c r="D83" i="86"/>
  <c r="D247" i="86" s="1"/>
  <c r="A84" i="86"/>
  <c r="A388" i="86" s="1"/>
  <c r="B84" i="86"/>
  <c r="B388" i="86" s="1"/>
  <c r="D84" i="86"/>
  <c r="D388" i="86" s="1"/>
  <c r="A85" i="86"/>
  <c r="A389" i="86" s="1"/>
  <c r="B85" i="86"/>
  <c r="B389" i="86" s="1"/>
  <c r="D85" i="86"/>
  <c r="D389" i="86" s="1"/>
  <c r="A86" i="86"/>
  <c r="A402" i="86" s="1"/>
  <c r="B86" i="86"/>
  <c r="B402" i="86" s="1"/>
  <c r="D86" i="86"/>
  <c r="D402" i="86" s="1"/>
  <c r="A87" i="86"/>
  <c r="A394" i="86" s="1"/>
  <c r="B87" i="86"/>
  <c r="B394" i="86" s="1"/>
  <c r="D87" i="86"/>
  <c r="D394" i="86" s="1"/>
  <c r="A88" i="86"/>
  <c r="A403" i="86" s="1"/>
  <c r="B88" i="86"/>
  <c r="B403" i="86" s="1"/>
  <c r="D88" i="86"/>
  <c r="D403" i="86" s="1"/>
  <c r="A89" i="86"/>
  <c r="A404" i="86" s="1"/>
  <c r="B89" i="86"/>
  <c r="B404" i="86" s="1"/>
  <c r="D89" i="86"/>
  <c r="D404" i="86" s="1"/>
  <c r="A90" i="86"/>
  <c r="A250" i="86" s="1"/>
  <c r="B90" i="86"/>
  <c r="B250" i="86" s="1"/>
  <c r="D90" i="86"/>
  <c r="D250" i="86" s="1"/>
  <c r="A95" i="86"/>
  <c r="A256" i="86" s="1"/>
  <c r="B95" i="86"/>
  <c r="B256" i="86" s="1"/>
  <c r="D95" i="86"/>
  <c r="D256" i="86" s="1"/>
  <c r="A96" i="86"/>
  <c r="A257" i="86" s="1"/>
  <c r="B96" i="86"/>
  <c r="B257" i="86" s="1"/>
  <c r="D96" i="86"/>
  <c r="D257" i="86" s="1"/>
  <c r="A97" i="86"/>
  <c r="A355" i="86" s="1"/>
  <c r="B97" i="86"/>
  <c r="B355" i="86" s="1"/>
  <c r="D97" i="86"/>
  <c r="D355" i="86" s="1"/>
  <c r="A98" i="86"/>
  <c r="A372" i="86" s="1"/>
  <c r="B98" i="86"/>
  <c r="B372" i="86" s="1"/>
  <c r="D98" i="86"/>
  <c r="D372" i="86" s="1"/>
  <c r="A99" i="86"/>
  <c r="A258" i="86" s="1"/>
  <c r="B99" i="86"/>
  <c r="B258" i="86" s="1"/>
  <c r="D99" i="86"/>
  <c r="D258" i="86" s="1"/>
  <c r="A100" i="86"/>
  <c r="A259" i="86" s="1"/>
  <c r="B100" i="86"/>
  <c r="B259" i="86" s="1"/>
  <c r="D100" i="86"/>
  <c r="D259" i="86" s="1"/>
  <c r="A101" i="86"/>
  <c r="A356" i="86" s="1"/>
  <c r="B101" i="86"/>
  <c r="B356" i="86" s="1"/>
  <c r="D101" i="86"/>
  <c r="D356" i="86" s="1"/>
  <c r="A102" i="86"/>
  <c r="A451" i="86" s="1"/>
  <c r="B102" i="86"/>
  <c r="B451" i="86" s="1"/>
  <c r="D102" i="86"/>
  <c r="D451" i="86" s="1"/>
  <c r="A103" i="86"/>
  <c r="A452" i="86" s="1"/>
  <c r="B103" i="86"/>
  <c r="B452" i="86" s="1"/>
  <c r="D103" i="86"/>
  <c r="D452" i="86" s="1"/>
  <c r="A104" i="86"/>
  <c r="A453" i="86" s="1"/>
  <c r="B104" i="86"/>
  <c r="B453" i="86" s="1"/>
  <c r="D104" i="86"/>
  <c r="D453" i="86" s="1"/>
  <c r="A105" i="86"/>
  <c r="A454" i="86" s="1"/>
  <c r="B105" i="86"/>
  <c r="B454" i="86" s="1"/>
  <c r="D105" i="86"/>
  <c r="D454" i="86" s="1"/>
  <c r="A106" i="86"/>
  <c r="A455" i="86" s="1"/>
  <c r="B106" i="86"/>
  <c r="B455" i="86" s="1"/>
  <c r="D106" i="86"/>
  <c r="D455" i="86" s="1"/>
  <c r="A107" i="86"/>
  <c r="A456" i="86" s="1"/>
  <c r="B107" i="86"/>
  <c r="B456" i="86" s="1"/>
  <c r="D107" i="86"/>
  <c r="D456" i="86" s="1"/>
  <c r="A108" i="86"/>
  <c r="A457" i="86" s="1"/>
  <c r="B108" i="86"/>
  <c r="B457" i="86" s="1"/>
  <c r="D108" i="86"/>
  <c r="D457" i="86" s="1"/>
  <c r="A109" i="86"/>
  <c r="A357" i="86" s="1"/>
  <c r="B109" i="86"/>
  <c r="B357" i="86" s="1"/>
  <c r="D109" i="86"/>
  <c r="D357" i="86" s="1"/>
  <c r="A110" i="86"/>
  <c r="A260" i="86" s="1"/>
  <c r="B110" i="86"/>
  <c r="B260" i="86" s="1"/>
  <c r="D110" i="86"/>
  <c r="D260" i="86" s="1"/>
  <c r="A111" i="86"/>
  <c r="A358" i="86" s="1"/>
  <c r="B111" i="86"/>
  <c r="B358" i="86" s="1"/>
  <c r="D111" i="86"/>
  <c r="D358" i="86" s="1"/>
  <c r="A112" i="86"/>
  <c r="A397" i="86" s="1"/>
  <c r="B112" i="86"/>
  <c r="B397" i="86" s="1"/>
  <c r="D112" i="86"/>
  <c r="D397" i="86" s="1"/>
  <c r="A113" i="86"/>
  <c r="A261" i="86" s="1"/>
  <c r="B113" i="86"/>
  <c r="B261" i="86" s="1"/>
  <c r="D113" i="86"/>
  <c r="D261" i="86" s="1"/>
  <c r="A114" i="86"/>
  <c r="A432" i="86" s="1"/>
  <c r="B114" i="86"/>
  <c r="B432" i="86" s="1"/>
  <c r="D114" i="86"/>
  <c r="D432" i="86" s="1"/>
  <c r="A115" i="86"/>
  <c r="A433" i="86" s="1"/>
  <c r="B115" i="86"/>
  <c r="B433" i="86" s="1"/>
  <c r="D115" i="86"/>
  <c r="D433" i="86" s="1"/>
  <c r="A116" i="86"/>
  <c r="A434" i="86" s="1"/>
  <c r="B116" i="86"/>
  <c r="B434" i="86" s="1"/>
  <c r="D116" i="86"/>
  <c r="D434" i="86" s="1"/>
  <c r="A117" i="86"/>
  <c r="A435" i="86" s="1"/>
  <c r="B117" i="86"/>
  <c r="B435" i="86" s="1"/>
  <c r="D117" i="86"/>
  <c r="D435" i="86" s="1"/>
  <c r="A118" i="86"/>
  <c r="A436" i="86" s="1"/>
  <c r="B118" i="86"/>
  <c r="B436" i="86" s="1"/>
  <c r="D118" i="86"/>
  <c r="D436" i="86" s="1"/>
  <c r="A119" i="86"/>
  <c r="A461" i="86" s="1"/>
  <c r="B119" i="86"/>
  <c r="B461" i="86" s="1"/>
  <c r="D119" i="86"/>
  <c r="A120" i="86"/>
  <c r="A262" i="86" s="1"/>
  <c r="B120" i="86"/>
  <c r="B262" i="86" s="1"/>
  <c r="D120" i="86"/>
  <c r="D262" i="86" s="1"/>
  <c r="G122" i="86"/>
  <c r="A126" i="86"/>
  <c r="A267" i="86" s="1"/>
  <c r="B126" i="86"/>
  <c r="B267" i="86" s="1"/>
  <c r="D126" i="86"/>
  <c r="D267" i="86" s="1"/>
  <c r="A127" i="86"/>
  <c r="A268" i="86" s="1"/>
  <c r="B127" i="86"/>
  <c r="B268" i="86" s="1"/>
  <c r="D127" i="86"/>
  <c r="D268" i="86" s="1"/>
  <c r="A128" i="86"/>
  <c r="A269" i="86" s="1"/>
  <c r="B128" i="86"/>
  <c r="B269" i="86" s="1"/>
  <c r="D128" i="86"/>
  <c r="D269" i="86" s="1"/>
  <c r="A129" i="86"/>
  <c r="A270" i="86" s="1"/>
  <c r="B129" i="86"/>
  <c r="B270" i="86" s="1"/>
  <c r="D129" i="86"/>
  <c r="D270" i="86" s="1"/>
  <c r="A130" i="86"/>
  <c r="A271" i="86" s="1"/>
  <c r="B130" i="86"/>
  <c r="B271" i="86" s="1"/>
  <c r="D130" i="86"/>
  <c r="D271" i="86" s="1"/>
  <c r="A131" i="86"/>
  <c r="A272" i="86" s="1"/>
  <c r="B131" i="86"/>
  <c r="B272" i="86" s="1"/>
  <c r="D131" i="86"/>
  <c r="D272" i="86" s="1"/>
  <c r="A132" i="86"/>
  <c r="A273" i="86" s="1"/>
  <c r="B132" i="86"/>
  <c r="B273" i="86" s="1"/>
  <c r="D132" i="86"/>
  <c r="D273" i="86" s="1"/>
  <c r="A133" i="86"/>
  <c r="A274" i="86" s="1"/>
  <c r="B133" i="86"/>
  <c r="B274" i="86" s="1"/>
  <c r="D133" i="86"/>
  <c r="D274" i="86" s="1"/>
  <c r="A134" i="86"/>
  <c r="A377" i="86" s="1"/>
  <c r="B134" i="86"/>
  <c r="B377" i="86" s="1"/>
  <c r="D134" i="86"/>
  <c r="D377" i="86" s="1"/>
  <c r="A135" i="86"/>
  <c r="A378" i="86" s="1"/>
  <c r="B135" i="86"/>
  <c r="B378" i="86" s="1"/>
  <c r="D135" i="86"/>
  <c r="D378" i="86" s="1"/>
  <c r="A136" i="86"/>
  <c r="A275" i="86" s="1"/>
  <c r="B136" i="86"/>
  <c r="B275" i="86" s="1"/>
  <c r="D136" i="86"/>
  <c r="D275" i="86" s="1"/>
  <c r="A137" i="86"/>
  <c r="A276" i="86" s="1"/>
  <c r="B137" i="86"/>
  <c r="B276" i="86" s="1"/>
  <c r="D137" i="86"/>
  <c r="D276" i="86" s="1"/>
  <c r="A138" i="86"/>
  <c r="A277" i="86" s="1"/>
  <c r="B138" i="86"/>
  <c r="B277" i="86" s="1"/>
  <c r="D138" i="86"/>
  <c r="D277" i="86" s="1"/>
  <c r="A139" i="86"/>
  <c r="A278" i="86" s="1"/>
  <c r="B139" i="86"/>
  <c r="B278" i="86" s="1"/>
  <c r="D139" i="86"/>
  <c r="D278" i="86" s="1"/>
  <c r="A140" i="86"/>
  <c r="A279" i="86" s="1"/>
  <c r="B140" i="86"/>
  <c r="B279" i="86" s="1"/>
  <c r="D140" i="86"/>
  <c r="D279" i="86" s="1"/>
  <c r="A141" i="86"/>
  <c r="A280" i="86" s="1"/>
  <c r="B141" i="86"/>
  <c r="B280" i="86" s="1"/>
  <c r="D141" i="86"/>
  <c r="D280" i="86" s="1"/>
  <c r="A142" i="86"/>
  <c r="A281" i="86" s="1"/>
  <c r="B142" i="86"/>
  <c r="B281" i="86" s="1"/>
  <c r="D142" i="86"/>
  <c r="D281" i="86" s="1"/>
  <c r="A143" i="86"/>
  <c r="A282" i="86" s="1"/>
  <c r="B143" i="86"/>
  <c r="B282" i="86" s="1"/>
  <c r="D143" i="86"/>
  <c r="D282" i="86" s="1"/>
  <c r="A144" i="86"/>
  <c r="A283" i="86" s="1"/>
  <c r="B144" i="86"/>
  <c r="B283" i="86" s="1"/>
  <c r="D144" i="86"/>
  <c r="D283" i="86" s="1"/>
  <c r="A145" i="86"/>
  <c r="A284" i="86" s="1"/>
  <c r="B145" i="86"/>
  <c r="B284" i="86" s="1"/>
  <c r="D145" i="86"/>
  <c r="D284" i="86" s="1"/>
  <c r="A146" i="86"/>
  <c r="A285" i="86" s="1"/>
  <c r="B146" i="86"/>
  <c r="B285" i="86" s="1"/>
  <c r="D146" i="86"/>
  <c r="D285" i="86" s="1"/>
  <c r="A147" i="86"/>
  <c r="A286" i="86" s="1"/>
  <c r="B147" i="86"/>
  <c r="B286" i="86" s="1"/>
  <c r="D147" i="86"/>
  <c r="D286" i="86" s="1"/>
  <c r="A148" i="86"/>
  <c r="A287" i="86" s="1"/>
  <c r="B148" i="86"/>
  <c r="B287" i="86" s="1"/>
  <c r="D148" i="86"/>
  <c r="A149" i="86"/>
  <c r="A288" i="86" s="1"/>
  <c r="B149" i="86"/>
  <c r="B288" i="86" s="1"/>
  <c r="D149" i="86"/>
  <c r="D288" i="86" s="1"/>
  <c r="A150" i="86"/>
  <c r="A289" i="86" s="1"/>
  <c r="B150" i="86"/>
  <c r="B289" i="86" s="1"/>
  <c r="D150" i="86"/>
  <c r="D289" i="86" s="1"/>
  <c r="A151" i="86"/>
  <c r="A290" i="86" s="1"/>
  <c r="B151" i="86"/>
  <c r="B290" i="86" s="1"/>
  <c r="D151" i="86"/>
  <c r="D290" i="86" s="1"/>
  <c r="A152" i="86"/>
  <c r="A291" i="86" s="1"/>
  <c r="B152" i="86"/>
  <c r="B291" i="86" s="1"/>
  <c r="D152" i="86"/>
  <c r="D291" i="86" s="1"/>
  <c r="A153" i="86"/>
  <c r="A292" i="86" s="1"/>
  <c r="B153" i="86"/>
  <c r="B292" i="86" s="1"/>
  <c r="D153" i="86"/>
  <c r="D292" i="86" s="1"/>
  <c r="A154" i="86"/>
  <c r="A293" i="86" s="1"/>
  <c r="B154" i="86"/>
  <c r="B293" i="86" s="1"/>
  <c r="D154" i="86"/>
  <c r="D293" i="86" s="1"/>
  <c r="A155" i="86"/>
  <c r="A294" i="86" s="1"/>
  <c r="B155" i="86"/>
  <c r="B294" i="86" s="1"/>
  <c r="D155" i="86"/>
  <c r="D294" i="86" s="1"/>
  <c r="A156" i="86"/>
  <c r="A295" i="86" s="1"/>
  <c r="B156" i="86"/>
  <c r="B295" i="86" s="1"/>
  <c r="D156" i="86"/>
  <c r="D295" i="86" s="1"/>
  <c r="A157" i="86"/>
  <c r="A296" i="86" s="1"/>
  <c r="B157" i="86"/>
  <c r="B296" i="86" s="1"/>
  <c r="D157" i="86"/>
  <c r="D296" i="86" s="1"/>
  <c r="A158" i="86"/>
  <c r="A297" i="86" s="1"/>
  <c r="B158" i="86"/>
  <c r="B297" i="86" s="1"/>
  <c r="D158" i="86"/>
  <c r="D297" i="86" s="1"/>
  <c r="A159" i="86"/>
  <c r="A298" i="86" s="1"/>
  <c r="B159" i="86"/>
  <c r="B298" i="86" s="1"/>
  <c r="D159" i="86"/>
  <c r="D298" i="86" s="1"/>
  <c r="A160" i="86"/>
  <c r="A299" i="86" s="1"/>
  <c r="B160" i="86"/>
  <c r="B299" i="86" s="1"/>
  <c r="D160" i="86"/>
  <c r="D299" i="86" s="1"/>
  <c r="A161" i="86"/>
  <c r="A300" i="86" s="1"/>
  <c r="B161" i="86"/>
  <c r="B300" i="86" s="1"/>
  <c r="D161" i="86"/>
  <c r="D300" i="86" s="1"/>
  <c r="A162" i="86"/>
  <c r="A301" i="86" s="1"/>
  <c r="B162" i="86"/>
  <c r="B301" i="86" s="1"/>
  <c r="D162" i="86"/>
  <c r="D301" i="86" s="1"/>
  <c r="A163" i="86"/>
  <c r="A302" i="86" s="1"/>
  <c r="B163" i="86"/>
  <c r="B302" i="86" s="1"/>
  <c r="D163" i="86"/>
  <c r="D302" i="86" s="1"/>
  <c r="A164" i="86"/>
  <c r="A303" i="86" s="1"/>
  <c r="B164" i="86"/>
  <c r="B303" i="86" s="1"/>
  <c r="D164" i="86"/>
  <c r="D303" i="86" s="1"/>
  <c r="A165" i="86"/>
  <c r="A304" i="86" s="1"/>
  <c r="B165" i="86"/>
  <c r="B304" i="86" s="1"/>
  <c r="D165" i="86"/>
  <c r="D304" i="86" s="1"/>
  <c r="A166" i="86"/>
  <c r="A305" i="86" s="1"/>
  <c r="B166" i="86"/>
  <c r="B305" i="86" s="1"/>
  <c r="D166" i="86"/>
  <c r="D305" i="86" s="1"/>
  <c r="A167" i="86"/>
  <c r="A306" i="86" s="1"/>
  <c r="B167" i="86"/>
  <c r="B306" i="86" s="1"/>
  <c r="D167" i="86"/>
  <c r="D306" i="86" s="1"/>
  <c r="A168" i="86"/>
  <c r="A307" i="86" s="1"/>
  <c r="B168" i="86"/>
  <c r="B307" i="86" s="1"/>
  <c r="D168" i="86"/>
  <c r="D307" i="86" s="1"/>
  <c r="A169" i="86"/>
  <c r="A308" i="86" s="1"/>
  <c r="B169" i="86"/>
  <c r="B308" i="86" s="1"/>
  <c r="D169" i="86"/>
  <c r="D308" i="86" s="1"/>
  <c r="A170" i="86"/>
  <c r="A309" i="86" s="1"/>
  <c r="B170" i="86"/>
  <c r="B309" i="86" s="1"/>
  <c r="D170" i="86"/>
  <c r="D309" i="86" s="1"/>
  <c r="A171" i="86"/>
  <c r="A310" i="86" s="1"/>
  <c r="B171" i="86"/>
  <c r="B310" i="86" s="1"/>
  <c r="D171" i="86"/>
  <c r="D310" i="86" s="1"/>
  <c r="A172" i="86"/>
  <c r="A311" i="86" s="1"/>
  <c r="B172" i="86"/>
  <c r="B311" i="86" s="1"/>
  <c r="D172" i="86"/>
  <c r="D311" i="86" s="1"/>
  <c r="A174" i="86"/>
  <c r="A313" i="86" s="1"/>
  <c r="B174" i="86"/>
  <c r="B313" i="86" s="1"/>
  <c r="D174" i="86"/>
  <c r="D313" i="86" s="1"/>
  <c r="A175" i="86"/>
  <c r="A314" i="86" s="1"/>
  <c r="B175" i="86"/>
  <c r="B314" i="86" s="1"/>
  <c r="D175" i="86"/>
  <c r="D314" i="86" s="1"/>
  <c r="A176" i="86"/>
  <c r="A315" i="86" s="1"/>
  <c r="B176" i="86"/>
  <c r="B315" i="86" s="1"/>
  <c r="D176" i="86"/>
  <c r="D315" i="86" s="1"/>
  <c r="A177" i="86"/>
  <c r="A316" i="86" s="1"/>
  <c r="B177" i="86"/>
  <c r="B316" i="86" s="1"/>
  <c r="D177" i="86"/>
  <c r="D316" i="86" s="1"/>
  <c r="A178" i="86"/>
  <c r="A317" i="86" s="1"/>
  <c r="B178" i="86"/>
  <c r="B317" i="86" s="1"/>
  <c r="D178" i="86"/>
  <c r="D317" i="86" s="1"/>
  <c r="A179" i="86"/>
  <c r="A318" i="86" s="1"/>
  <c r="B179" i="86"/>
  <c r="B318" i="86" s="1"/>
  <c r="D179" i="86"/>
  <c r="D318" i="86" s="1"/>
  <c r="A180" i="86"/>
  <c r="A319" i="86" s="1"/>
  <c r="B180" i="86"/>
  <c r="B319" i="86" s="1"/>
  <c r="D180" i="86"/>
  <c r="D319" i="86" s="1"/>
  <c r="A181" i="86"/>
  <c r="A320" i="86" s="1"/>
  <c r="B181" i="86"/>
  <c r="B320" i="86" s="1"/>
  <c r="D181" i="86"/>
  <c r="D320" i="86" s="1"/>
  <c r="A182" i="86"/>
  <c r="A321" i="86" s="1"/>
  <c r="B182" i="86"/>
  <c r="B321" i="86" s="1"/>
  <c r="D182" i="86"/>
  <c r="D321" i="86" s="1"/>
  <c r="A183" i="86"/>
  <c r="A322" i="86" s="1"/>
  <c r="B183" i="86"/>
  <c r="B322" i="86" s="1"/>
  <c r="D183" i="86"/>
  <c r="D322" i="86" s="1"/>
  <c r="A184" i="86"/>
  <c r="A323" i="86" s="1"/>
  <c r="B184" i="86"/>
  <c r="B323" i="86" s="1"/>
  <c r="D184" i="86"/>
  <c r="D323" i="86" s="1"/>
  <c r="A185" i="86"/>
  <c r="A324" i="86" s="1"/>
  <c r="B185" i="86"/>
  <c r="B324" i="86" s="1"/>
  <c r="D185" i="86"/>
  <c r="D324" i="86" s="1"/>
  <c r="A186" i="86"/>
  <c r="A325" i="86" s="1"/>
  <c r="B186" i="86"/>
  <c r="B325" i="86" s="1"/>
  <c r="D186" i="86"/>
  <c r="D325" i="86" s="1"/>
  <c r="A187" i="86"/>
  <c r="A326" i="86" s="1"/>
  <c r="B187" i="86"/>
  <c r="B326" i="86" s="1"/>
  <c r="D187" i="86"/>
  <c r="D326" i="86" s="1"/>
  <c r="A188" i="86"/>
  <c r="A327" i="86" s="1"/>
  <c r="B188" i="86"/>
  <c r="B327" i="86" s="1"/>
  <c r="D188" i="86"/>
  <c r="D327" i="86" s="1"/>
  <c r="A189" i="86"/>
  <c r="A328" i="86" s="1"/>
  <c r="B189" i="86"/>
  <c r="B328" i="86" s="1"/>
  <c r="D189" i="86"/>
  <c r="D328" i="86" s="1"/>
  <c r="A190" i="86"/>
  <c r="A329" i="86" s="1"/>
  <c r="B190" i="86"/>
  <c r="B329" i="86" s="1"/>
  <c r="D190" i="86"/>
  <c r="D329" i="86" s="1"/>
  <c r="A191" i="86"/>
  <c r="A330" i="86" s="1"/>
  <c r="B191" i="86"/>
  <c r="B330" i="86" s="1"/>
  <c r="D191" i="86"/>
  <c r="D330" i="86" s="1"/>
  <c r="A192" i="86"/>
  <c r="A331" i="86" s="1"/>
  <c r="B192" i="86"/>
  <c r="B331" i="86" s="1"/>
  <c r="D192" i="86"/>
  <c r="A193" i="86"/>
  <c r="A332" i="86" s="1"/>
  <c r="B193" i="86"/>
  <c r="B332" i="86" s="1"/>
  <c r="D193" i="86"/>
  <c r="D332" i="86" s="1"/>
  <c r="A194" i="86"/>
  <c r="A333" i="86" s="1"/>
  <c r="B194" i="86"/>
  <c r="B333" i="86" s="1"/>
  <c r="D194" i="86"/>
  <c r="D333" i="86" s="1"/>
  <c r="A195" i="86"/>
  <c r="A334" i="86" s="1"/>
  <c r="B195" i="86"/>
  <c r="B334" i="86" s="1"/>
  <c r="D195" i="86"/>
  <c r="D334" i="86" s="1"/>
  <c r="A196" i="86"/>
  <c r="A335" i="86" s="1"/>
  <c r="B196" i="86"/>
  <c r="B335" i="86" s="1"/>
  <c r="D196" i="86"/>
  <c r="D335" i="86" s="1"/>
  <c r="A197" i="86"/>
  <c r="A336" i="86" s="1"/>
  <c r="B197" i="86"/>
  <c r="B336" i="86" s="1"/>
  <c r="D197" i="86"/>
  <c r="D336" i="86" s="1"/>
  <c r="A198" i="86"/>
  <c r="A337" i="86" s="1"/>
  <c r="B198" i="86"/>
  <c r="B337" i="86" s="1"/>
  <c r="D198" i="86"/>
  <c r="D337" i="86" s="1"/>
  <c r="A199" i="86"/>
  <c r="A441" i="86" s="1"/>
  <c r="B199" i="86"/>
  <c r="B441" i="86" s="1"/>
  <c r="D199" i="86"/>
  <c r="D441" i="86" s="1"/>
  <c r="A200" i="86"/>
  <c r="A442" i="86" s="1"/>
  <c r="B200" i="86"/>
  <c r="B442" i="86" s="1"/>
  <c r="D200" i="86"/>
  <c r="A201" i="86"/>
  <c r="A443" i="86" s="1"/>
  <c r="B201" i="86"/>
  <c r="B443" i="86" s="1"/>
  <c r="D201" i="86"/>
  <c r="D443" i="86" s="1"/>
  <c r="A202" i="86"/>
  <c r="A444" i="86" s="1"/>
  <c r="B202" i="86"/>
  <c r="B444" i="86" s="1"/>
  <c r="D202" i="86"/>
  <c r="D444" i="86" s="1"/>
  <c r="A203" i="86"/>
  <c r="A445" i="86" s="1"/>
  <c r="B203" i="86"/>
  <c r="B445" i="86" s="1"/>
  <c r="D203" i="86"/>
  <c r="D445" i="86" s="1"/>
  <c r="G205" i="86"/>
  <c r="J205" i="86"/>
  <c r="K205" i="86"/>
  <c r="L205" i="86"/>
  <c r="M205" i="86"/>
  <c r="A217" i="86"/>
  <c r="A218" i="86"/>
  <c r="B218" i="86"/>
  <c r="G224" i="86"/>
  <c r="O226" i="86"/>
  <c r="P226" i="86"/>
  <c r="O227" i="86"/>
  <c r="P227" i="86"/>
  <c r="O228" i="86"/>
  <c r="P228" i="86"/>
  <c r="O229" i="86"/>
  <c r="P229" i="86"/>
  <c r="O230" i="86"/>
  <c r="P230" i="86"/>
  <c r="O231" i="86"/>
  <c r="P231" i="86"/>
  <c r="O232" i="86"/>
  <c r="P232" i="86"/>
  <c r="O233" i="86"/>
  <c r="P233" i="86"/>
  <c r="O234" i="86"/>
  <c r="P234" i="86"/>
  <c r="O235" i="86"/>
  <c r="P235" i="86"/>
  <c r="O236" i="86"/>
  <c r="P236" i="86"/>
  <c r="O237" i="86"/>
  <c r="P237" i="86"/>
  <c r="O238" i="86"/>
  <c r="P238" i="86"/>
  <c r="J239" i="86"/>
  <c r="K239" i="86"/>
  <c r="L239" i="86"/>
  <c r="O239" i="86"/>
  <c r="P239" i="86"/>
  <c r="O240" i="86"/>
  <c r="P240" i="86"/>
  <c r="O241" i="86"/>
  <c r="P241" i="86"/>
  <c r="O384" i="86"/>
  <c r="O386" i="86" s="1"/>
  <c r="P384" i="86"/>
  <c r="O242" i="86"/>
  <c r="P242" i="86"/>
  <c r="O243" i="86"/>
  <c r="P243" i="86"/>
  <c r="O244" i="86"/>
  <c r="P244" i="86"/>
  <c r="O245" i="86"/>
  <c r="P245" i="86"/>
  <c r="O246" i="86"/>
  <c r="P246" i="86"/>
  <c r="O247" i="86"/>
  <c r="P247" i="86"/>
  <c r="O248" i="86"/>
  <c r="P248" i="86"/>
  <c r="O249" i="86"/>
  <c r="P249" i="86"/>
  <c r="O250" i="86"/>
  <c r="O251" i="86" s="1"/>
  <c r="P250" i="86"/>
  <c r="P251" i="86" s="1"/>
  <c r="M251" i="86"/>
  <c r="G253" i="86"/>
  <c r="G254" i="86" s="1"/>
  <c r="J253" i="86"/>
  <c r="J254" i="86" s="1"/>
  <c r="K253" i="86"/>
  <c r="K254" i="86" s="1"/>
  <c r="L253" i="86"/>
  <c r="L254" i="86" s="1"/>
  <c r="O253" i="86"/>
  <c r="O254" i="86" s="1"/>
  <c r="P253" i="86"/>
  <c r="P254" i="86" s="1"/>
  <c r="M254" i="86"/>
  <c r="E256" i="86"/>
  <c r="G256" i="86"/>
  <c r="O256" i="86"/>
  <c r="P256" i="86"/>
  <c r="E257" i="86"/>
  <c r="G257" i="86"/>
  <c r="O257" i="86"/>
  <c r="P257" i="86"/>
  <c r="E258" i="86"/>
  <c r="G258" i="86"/>
  <c r="J258" i="86"/>
  <c r="K258" i="86"/>
  <c r="L258" i="86"/>
  <c r="O258" i="86"/>
  <c r="P258" i="86"/>
  <c r="E259" i="86"/>
  <c r="G259" i="86"/>
  <c r="J259" i="86"/>
  <c r="K259" i="86"/>
  <c r="L259" i="86"/>
  <c r="O259" i="86"/>
  <c r="P259" i="86"/>
  <c r="E260" i="86"/>
  <c r="G260" i="86"/>
  <c r="O260" i="86"/>
  <c r="P260" i="86"/>
  <c r="E261" i="86"/>
  <c r="G261" i="86"/>
  <c r="J261" i="86"/>
  <c r="K261" i="86"/>
  <c r="L261" i="86"/>
  <c r="O261" i="86"/>
  <c r="P261" i="86"/>
  <c r="E262" i="86"/>
  <c r="G262" i="86"/>
  <c r="O262" i="86"/>
  <c r="P262" i="86"/>
  <c r="M263" i="86"/>
  <c r="P263" i="86"/>
  <c r="O265" i="86"/>
  <c r="D484" i="86" s="1"/>
  <c r="B9" i="80" s="1"/>
  <c r="E267" i="86"/>
  <c r="G267" i="86"/>
  <c r="J267" i="86"/>
  <c r="K267" i="86"/>
  <c r="K339" i="86" s="1"/>
  <c r="L267" i="86"/>
  <c r="M267" i="86"/>
  <c r="O267" i="86"/>
  <c r="P267" i="86"/>
  <c r="E268" i="86"/>
  <c r="G268" i="86"/>
  <c r="J268" i="86"/>
  <c r="K268" i="86"/>
  <c r="L268" i="86"/>
  <c r="M268" i="86"/>
  <c r="O268" i="86"/>
  <c r="P268" i="86"/>
  <c r="E269" i="86"/>
  <c r="G269" i="86"/>
  <c r="J269" i="86"/>
  <c r="K269" i="86"/>
  <c r="L269" i="86"/>
  <c r="M269" i="86"/>
  <c r="O269" i="86"/>
  <c r="P269" i="86"/>
  <c r="E271" i="86"/>
  <c r="G271" i="86"/>
  <c r="J271" i="86"/>
  <c r="K271" i="86"/>
  <c r="L271" i="86"/>
  <c r="M271" i="86"/>
  <c r="O271" i="86"/>
  <c r="P271" i="86"/>
  <c r="E272" i="86"/>
  <c r="G272" i="86"/>
  <c r="J272" i="86"/>
  <c r="K272" i="86"/>
  <c r="L272" i="86"/>
  <c r="M272" i="86"/>
  <c r="O272" i="86"/>
  <c r="P272" i="86"/>
  <c r="E273" i="86"/>
  <c r="G273" i="86"/>
  <c r="J273" i="86"/>
  <c r="K273" i="86"/>
  <c r="L273" i="86"/>
  <c r="M273" i="86"/>
  <c r="O273" i="86"/>
  <c r="P273" i="86"/>
  <c r="E274" i="86"/>
  <c r="G274" i="86"/>
  <c r="J274" i="86"/>
  <c r="K274" i="86"/>
  <c r="L274" i="86"/>
  <c r="M274" i="86"/>
  <c r="O274" i="86"/>
  <c r="P274" i="86"/>
  <c r="E275" i="86"/>
  <c r="G275" i="86"/>
  <c r="J275" i="86"/>
  <c r="K275" i="86"/>
  <c r="L275" i="86"/>
  <c r="M275" i="86"/>
  <c r="O275" i="86"/>
  <c r="P275" i="86"/>
  <c r="E276" i="86"/>
  <c r="G276" i="86"/>
  <c r="J276" i="86"/>
  <c r="K276" i="86"/>
  <c r="L276" i="86"/>
  <c r="M276" i="86"/>
  <c r="O276" i="86"/>
  <c r="P276" i="86"/>
  <c r="E277" i="86"/>
  <c r="G277" i="86"/>
  <c r="J277" i="86"/>
  <c r="K277" i="86"/>
  <c r="L277" i="86"/>
  <c r="M277" i="86"/>
  <c r="O277" i="86"/>
  <c r="P277" i="86"/>
  <c r="E278" i="86"/>
  <c r="G278" i="86"/>
  <c r="J278" i="86"/>
  <c r="K278" i="86"/>
  <c r="L278" i="86"/>
  <c r="M278" i="86"/>
  <c r="O278" i="86"/>
  <c r="P278" i="86"/>
  <c r="E279" i="86"/>
  <c r="G279" i="86"/>
  <c r="J279" i="86"/>
  <c r="K279" i="86"/>
  <c r="L279" i="86"/>
  <c r="M279" i="86"/>
  <c r="O279" i="86"/>
  <c r="P279" i="86"/>
  <c r="E280" i="86"/>
  <c r="G280" i="86"/>
  <c r="J280" i="86"/>
  <c r="K280" i="86"/>
  <c r="L280" i="86"/>
  <c r="M280" i="86"/>
  <c r="O280" i="86"/>
  <c r="P280" i="86"/>
  <c r="E281" i="86"/>
  <c r="G281" i="86"/>
  <c r="J281" i="86"/>
  <c r="K281" i="86"/>
  <c r="L281" i="86"/>
  <c r="M281" i="86"/>
  <c r="O281" i="86"/>
  <c r="P281" i="86"/>
  <c r="E282" i="86"/>
  <c r="G282" i="86"/>
  <c r="J282" i="86"/>
  <c r="K282" i="86"/>
  <c r="L282" i="86"/>
  <c r="M282" i="86"/>
  <c r="O282" i="86"/>
  <c r="P282" i="86"/>
  <c r="E283" i="86"/>
  <c r="G283" i="86"/>
  <c r="J283" i="86"/>
  <c r="K283" i="86"/>
  <c r="L283" i="86"/>
  <c r="M283" i="86"/>
  <c r="O283" i="86"/>
  <c r="P283" i="86"/>
  <c r="E284" i="86"/>
  <c r="G284" i="86"/>
  <c r="J284" i="86"/>
  <c r="K284" i="86"/>
  <c r="L284" i="86"/>
  <c r="M284" i="86"/>
  <c r="O284" i="86"/>
  <c r="P284" i="86"/>
  <c r="E285" i="86"/>
  <c r="G285" i="86"/>
  <c r="J285" i="86"/>
  <c r="K285" i="86"/>
  <c r="L285" i="86"/>
  <c r="M285" i="86"/>
  <c r="O285" i="86"/>
  <c r="P285" i="86"/>
  <c r="E286" i="86"/>
  <c r="G286" i="86"/>
  <c r="J286" i="86"/>
  <c r="K286" i="86"/>
  <c r="L286" i="86"/>
  <c r="M286" i="86"/>
  <c r="O286" i="86"/>
  <c r="P286" i="86"/>
  <c r="E287" i="86"/>
  <c r="G287" i="86"/>
  <c r="J287" i="86"/>
  <c r="K287" i="86"/>
  <c r="L287" i="86"/>
  <c r="M287" i="86"/>
  <c r="O287" i="86"/>
  <c r="P287" i="86"/>
  <c r="E288" i="86"/>
  <c r="G288" i="86"/>
  <c r="J288" i="86"/>
  <c r="K288" i="86"/>
  <c r="L288" i="86"/>
  <c r="M288" i="86"/>
  <c r="O288" i="86"/>
  <c r="P288" i="86"/>
  <c r="E289" i="86"/>
  <c r="G289" i="86"/>
  <c r="J289" i="86"/>
  <c r="K289" i="86"/>
  <c r="L289" i="86"/>
  <c r="M289" i="86"/>
  <c r="O289" i="86"/>
  <c r="P289" i="86"/>
  <c r="E290" i="86"/>
  <c r="G290" i="86"/>
  <c r="J290" i="86"/>
  <c r="K290" i="86"/>
  <c r="L290" i="86"/>
  <c r="M290" i="86"/>
  <c r="O290" i="86"/>
  <c r="P290" i="86"/>
  <c r="E291" i="86"/>
  <c r="G291" i="86"/>
  <c r="J291" i="86"/>
  <c r="K291" i="86"/>
  <c r="L291" i="86"/>
  <c r="M291" i="86"/>
  <c r="O291" i="86"/>
  <c r="P291" i="86"/>
  <c r="E292" i="86"/>
  <c r="G292" i="86"/>
  <c r="J292" i="86"/>
  <c r="K292" i="86"/>
  <c r="L292" i="86"/>
  <c r="M292" i="86"/>
  <c r="O292" i="86"/>
  <c r="P292" i="86"/>
  <c r="E293" i="86"/>
  <c r="G293" i="86"/>
  <c r="J293" i="86"/>
  <c r="K293" i="86"/>
  <c r="L293" i="86"/>
  <c r="M293" i="86"/>
  <c r="O293" i="86"/>
  <c r="P293" i="86"/>
  <c r="E294" i="86"/>
  <c r="G294" i="86"/>
  <c r="J294" i="86"/>
  <c r="K294" i="86"/>
  <c r="L294" i="86"/>
  <c r="M294" i="86"/>
  <c r="O294" i="86"/>
  <c r="P294" i="86"/>
  <c r="E295" i="86"/>
  <c r="G295" i="86"/>
  <c r="J295" i="86"/>
  <c r="K295" i="86"/>
  <c r="L295" i="86"/>
  <c r="M295" i="86"/>
  <c r="O295" i="86"/>
  <c r="P295" i="86"/>
  <c r="E296" i="86"/>
  <c r="G296" i="86"/>
  <c r="J296" i="86"/>
  <c r="K296" i="86"/>
  <c r="L296" i="86"/>
  <c r="M296" i="86"/>
  <c r="O296" i="86"/>
  <c r="P296" i="86"/>
  <c r="E297" i="86"/>
  <c r="G297" i="86"/>
  <c r="J297" i="86"/>
  <c r="K297" i="86"/>
  <c r="L297" i="86"/>
  <c r="M297" i="86"/>
  <c r="O297" i="86"/>
  <c r="P297" i="86"/>
  <c r="E298" i="86"/>
  <c r="G298" i="86"/>
  <c r="J298" i="86"/>
  <c r="K298" i="86"/>
  <c r="L298" i="86"/>
  <c r="M298" i="86"/>
  <c r="O298" i="86"/>
  <c r="P298" i="86"/>
  <c r="E299" i="86"/>
  <c r="G299" i="86"/>
  <c r="J299" i="86"/>
  <c r="K299" i="86"/>
  <c r="L299" i="86"/>
  <c r="M299" i="86"/>
  <c r="O299" i="86"/>
  <c r="P299" i="86"/>
  <c r="E300" i="86"/>
  <c r="G300" i="86"/>
  <c r="J300" i="86"/>
  <c r="K300" i="86"/>
  <c r="L300" i="86"/>
  <c r="M300" i="86"/>
  <c r="O300" i="86"/>
  <c r="P300" i="86"/>
  <c r="E301" i="86"/>
  <c r="G301" i="86"/>
  <c r="J301" i="86"/>
  <c r="K301" i="86"/>
  <c r="L301" i="86"/>
  <c r="M301" i="86"/>
  <c r="O301" i="86"/>
  <c r="P301" i="86"/>
  <c r="E302" i="86"/>
  <c r="G302" i="86"/>
  <c r="J302" i="86"/>
  <c r="K302" i="86"/>
  <c r="L302" i="86"/>
  <c r="M302" i="86"/>
  <c r="O302" i="86"/>
  <c r="P302" i="86"/>
  <c r="E303" i="86"/>
  <c r="G303" i="86"/>
  <c r="J303" i="86"/>
  <c r="K303" i="86"/>
  <c r="L303" i="86"/>
  <c r="M303" i="86"/>
  <c r="O303" i="86"/>
  <c r="P303" i="86"/>
  <c r="E304" i="86"/>
  <c r="G304" i="86"/>
  <c r="J304" i="86"/>
  <c r="K304" i="86"/>
  <c r="L304" i="86"/>
  <c r="M304" i="86"/>
  <c r="O304" i="86"/>
  <c r="P304" i="86"/>
  <c r="E305" i="86"/>
  <c r="G305" i="86"/>
  <c r="J305" i="86"/>
  <c r="K305" i="86"/>
  <c r="L305" i="86"/>
  <c r="M305" i="86"/>
  <c r="O305" i="86"/>
  <c r="P305" i="86"/>
  <c r="E306" i="86"/>
  <c r="G306" i="86"/>
  <c r="J306" i="86"/>
  <c r="K306" i="86"/>
  <c r="L306" i="86"/>
  <c r="M306" i="86"/>
  <c r="O306" i="86"/>
  <c r="P306" i="86"/>
  <c r="E307" i="86"/>
  <c r="G307" i="86"/>
  <c r="J307" i="86"/>
  <c r="K307" i="86"/>
  <c r="L307" i="86"/>
  <c r="M307" i="86"/>
  <c r="O307" i="86"/>
  <c r="P307" i="86"/>
  <c r="E308" i="86"/>
  <c r="G308" i="86"/>
  <c r="J308" i="86"/>
  <c r="K308" i="86"/>
  <c r="L308" i="86"/>
  <c r="M308" i="86"/>
  <c r="O308" i="86"/>
  <c r="P308" i="86"/>
  <c r="E309" i="86"/>
  <c r="G309" i="86"/>
  <c r="J309" i="86"/>
  <c r="K309" i="86"/>
  <c r="L309" i="86"/>
  <c r="M309" i="86"/>
  <c r="O309" i="86"/>
  <c r="P309" i="86"/>
  <c r="E310" i="86"/>
  <c r="G310" i="86"/>
  <c r="J310" i="86"/>
  <c r="K310" i="86"/>
  <c r="L310" i="86"/>
  <c r="M310" i="86"/>
  <c r="O310" i="86"/>
  <c r="P310" i="86"/>
  <c r="E311" i="86"/>
  <c r="G311" i="86"/>
  <c r="J311" i="86"/>
  <c r="K311" i="86"/>
  <c r="L311" i="86"/>
  <c r="M311" i="86"/>
  <c r="O311" i="86"/>
  <c r="P311" i="86"/>
  <c r="E313" i="86"/>
  <c r="G313" i="86"/>
  <c r="J313" i="86"/>
  <c r="K313" i="86"/>
  <c r="L313" i="86"/>
  <c r="M313" i="86"/>
  <c r="O313" i="86"/>
  <c r="P313" i="86"/>
  <c r="E314" i="86"/>
  <c r="G314" i="86"/>
  <c r="J314" i="86"/>
  <c r="K314" i="86"/>
  <c r="L314" i="86"/>
  <c r="M314" i="86"/>
  <c r="O314" i="86"/>
  <c r="P314" i="86"/>
  <c r="E315" i="86"/>
  <c r="G315" i="86"/>
  <c r="J315" i="86"/>
  <c r="K315" i="86"/>
  <c r="L315" i="86"/>
  <c r="M315" i="86"/>
  <c r="O315" i="86"/>
  <c r="P315" i="86"/>
  <c r="E316" i="86"/>
  <c r="G316" i="86"/>
  <c r="J316" i="86"/>
  <c r="K316" i="86"/>
  <c r="L316" i="86"/>
  <c r="M316" i="86"/>
  <c r="O316" i="86"/>
  <c r="P316" i="86"/>
  <c r="E317" i="86"/>
  <c r="G317" i="86"/>
  <c r="J317" i="86"/>
  <c r="K317" i="86"/>
  <c r="L317" i="86"/>
  <c r="M317" i="86"/>
  <c r="O317" i="86"/>
  <c r="P317" i="86"/>
  <c r="E318" i="86"/>
  <c r="G318" i="86"/>
  <c r="J318" i="86"/>
  <c r="K318" i="86"/>
  <c r="L318" i="86"/>
  <c r="M318" i="86"/>
  <c r="O318" i="86"/>
  <c r="P318" i="86"/>
  <c r="E319" i="86"/>
  <c r="G319" i="86"/>
  <c r="J319" i="86"/>
  <c r="K319" i="86"/>
  <c r="L319" i="86"/>
  <c r="M319" i="86"/>
  <c r="O319" i="86"/>
  <c r="P319" i="86"/>
  <c r="E320" i="86"/>
  <c r="G320" i="86"/>
  <c r="J320" i="86"/>
  <c r="K320" i="86"/>
  <c r="L320" i="86"/>
  <c r="M320" i="86"/>
  <c r="O320" i="86"/>
  <c r="P320" i="86"/>
  <c r="E321" i="86"/>
  <c r="G321" i="86"/>
  <c r="J321" i="86"/>
  <c r="K321" i="86"/>
  <c r="L321" i="86"/>
  <c r="M321" i="86"/>
  <c r="O321" i="86"/>
  <c r="P321" i="86"/>
  <c r="E322" i="86"/>
  <c r="G322" i="86"/>
  <c r="J322" i="86"/>
  <c r="K322" i="86"/>
  <c r="L322" i="86"/>
  <c r="M322" i="86"/>
  <c r="O322" i="86"/>
  <c r="P322" i="86"/>
  <c r="E323" i="86"/>
  <c r="G323" i="86"/>
  <c r="J323" i="86"/>
  <c r="K323" i="86"/>
  <c r="L323" i="86"/>
  <c r="M323" i="86"/>
  <c r="O323" i="86"/>
  <c r="P323" i="86"/>
  <c r="E324" i="86"/>
  <c r="G324" i="86"/>
  <c r="J324" i="86"/>
  <c r="K324" i="86"/>
  <c r="L324" i="86"/>
  <c r="M324" i="86"/>
  <c r="O324" i="86"/>
  <c r="P324" i="86"/>
  <c r="E325" i="86"/>
  <c r="G325" i="86"/>
  <c r="J325" i="86"/>
  <c r="K325" i="86"/>
  <c r="L325" i="86"/>
  <c r="M325" i="86"/>
  <c r="O325" i="86"/>
  <c r="P325" i="86"/>
  <c r="E326" i="86"/>
  <c r="G326" i="86"/>
  <c r="J326" i="86"/>
  <c r="K326" i="86"/>
  <c r="L326" i="86"/>
  <c r="M326" i="86"/>
  <c r="O326" i="86"/>
  <c r="P326" i="86"/>
  <c r="E327" i="86"/>
  <c r="G327" i="86"/>
  <c r="J327" i="86"/>
  <c r="K327" i="86"/>
  <c r="L327" i="86"/>
  <c r="M327" i="86"/>
  <c r="O327" i="86"/>
  <c r="P327" i="86"/>
  <c r="E328" i="86"/>
  <c r="G328" i="86"/>
  <c r="J328" i="86"/>
  <c r="K328" i="86"/>
  <c r="L328" i="86"/>
  <c r="M328" i="86"/>
  <c r="O328" i="86"/>
  <c r="P328" i="86"/>
  <c r="E329" i="86"/>
  <c r="G329" i="86"/>
  <c r="J329" i="86"/>
  <c r="K329" i="86"/>
  <c r="L329" i="86"/>
  <c r="M329" i="86"/>
  <c r="O329" i="86"/>
  <c r="P329" i="86"/>
  <c r="E330" i="86"/>
  <c r="G330" i="86"/>
  <c r="J330" i="86"/>
  <c r="K330" i="86"/>
  <c r="L330" i="86"/>
  <c r="M330" i="86"/>
  <c r="O330" i="86"/>
  <c r="P330" i="86"/>
  <c r="E331" i="86"/>
  <c r="G331" i="86"/>
  <c r="J331" i="86"/>
  <c r="K331" i="86"/>
  <c r="L331" i="86"/>
  <c r="M331" i="86"/>
  <c r="O331" i="86"/>
  <c r="P331" i="86"/>
  <c r="E332" i="86"/>
  <c r="G332" i="86"/>
  <c r="J332" i="86"/>
  <c r="K332" i="86"/>
  <c r="L332" i="86"/>
  <c r="M332" i="86"/>
  <c r="O332" i="86"/>
  <c r="P332" i="86"/>
  <c r="E333" i="86"/>
  <c r="G333" i="86"/>
  <c r="J333" i="86"/>
  <c r="K333" i="86"/>
  <c r="L333" i="86"/>
  <c r="M333" i="86"/>
  <c r="O333" i="86"/>
  <c r="P333" i="86"/>
  <c r="E334" i="86"/>
  <c r="G334" i="86"/>
  <c r="J334" i="86"/>
  <c r="K334" i="86"/>
  <c r="L334" i="86"/>
  <c r="M334" i="86"/>
  <c r="O334" i="86"/>
  <c r="P334" i="86"/>
  <c r="E335" i="86"/>
  <c r="G335" i="86"/>
  <c r="J335" i="86"/>
  <c r="K335" i="86"/>
  <c r="L335" i="86"/>
  <c r="M335" i="86"/>
  <c r="O335" i="86"/>
  <c r="P335" i="86"/>
  <c r="E336" i="86"/>
  <c r="G336" i="86"/>
  <c r="J336" i="86"/>
  <c r="K336" i="86"/>
  <c r="L336" i="86"/>
  <c r="M336" i="86"/>
  <c r="O336" i="86"/>
  <c r="O339" i="86"/>
  <c r="O341" i="86" s="1"/>
  <c r="P336" i="86"/>
  <c r="P339" i="86" s="1"/>
  <c r="E337" i="86"/>
  <c r="G337" i="86"/>
  <c r="J337" i="86"/>
  <c r="K337" i="86"/>
  <c r="L337" i="86"/>
  <c r="M337" i="86"/>
  <c r="O337" i="86"/>
  <c r="P337" i="86"/>
  <c r="O343" i="86"/>
  <c r="P343" i="86"/>
  <c r="O344" i="86"/>
  <c r="P344" i="86"/>
  <c r="J345" i="86"/>
  <c r="K345" i="86"/>
  <c r="L345" i="86"/>
  <c r="O345" i="86"/>
  <c r="P345" i="86"/>
  <c r="O348" i="86"/>
  <c r="P348" i="86"/>
  <c r="M349" i="86"/>
  <c r="M361" i="86" s="1"/>
  <c r="H501" i="86" s="1"/>
  <c r="F26" i="80" s="1"/>
  <c r="G351" i="86"/>
  <c r="G353" i="86" s="1"/>
  <c r="J351" i="86"/>
  <c r="J353" i="86"/>
  <c r="K351" i="86"/>
  <c r="K353" i="86" s="1"/>
  <c r="L351" i="86"/>
  <c r="L353" i="86"/>
  <c r="O351" i="86"/>
  <c r="O353" i="86" s="1"/>
  <c r="P351" i="86"/>
  <c r="P353" i="86"/>
  <c r="E355" i="86"/>
  <c r="G355" i="86"/>
  <c r="O355" i="86"/>
  <c r="P355" i="86"/>
  <c r="E356" i="86"/>
  <c r="G356" i="86"/>
  <c r="J356" i="86"/>
  <c r="K356" i="86"/>
  <c r="L356" i="86"/>
  <c r="O356" i="86"/>
  <c r="P356" i="86"/>
  <c r="E357" i="86"/>
  <c r="G357" i="86"/>
  <c r="O357" i="86"/>
  <c r="P357" i="86"/>
  <c r="E358" i="86"/>
  <c r="G358" i="86"/>
  <c r="O358" i="86"/>
  <c r="P358" i="86"/>
  <c r="M359" i="86"/>
  <c r="O361" i="86"/>
  <c r="O363" i="86"/>
  <c r="P363" i="86"/>
  <c r="O364" i="86"/>
  <c r="P364" i="86"/>
  <c r="J365" i="86"/>
  <c r="K365" i="86"/>
  <c r="L365" i="86"/>
  <c r="O365" i="86"/>
  <c r="P365" i="86"/>
  <c r="O366" i="86"/>
  <c r="P366" i="86"/>
  <c r="M367" i="86"/>
  <c r="P367" i="86"/>
  <c r="G369" i="86"/>
  <c r="G370" i="86" s="1"/>
  <c r="J369" i="86"/>
  <c r="J370" i="86" s="1"/>
  <c r="K369" i="86"/>
  <c r="K370" i="86" s="1"/>
  <c r="L369" i="86"/>
  <c r="L370" i="86" s="1"/>
  <c r="O369" i="86"/>
  <c r="O370" i="86"/>
  <c r="P369" i="86"/>
  <c r="P370" i="86" s="1"/>
  <c r="M370" i="86"/>
  <c r="E372" i="86"/>
  <c r="G372" i="86"/>
  <c r="G373" i="86" s="1"/>
  <c r="O372" i="86"/>
  <c r="O373" i="86" s="1"/>
  <c r="O375" i="86" s="1"/>
  <c r="P372" i="86"/>
  <c r="P373" i="86" s="1"/>
  <c r="M373" i="86"/>
  <c r="E377" i="86"/>
  <c r="G377" i="86"/>
  <c r="J377" i="86"/>
  <c r="K377" i="86"/>
  <c r="L377" i="86"/>
  <c r="L380" i="86" s="1"/>
  <c r="M377" i="86"/>
  <c r="O377" i="86"/>
  <c r="P377" i="86"/>
  <c r="E378" i="86"/>
  <c r="G378" i="86"/>
  <c r="J378" i="86"/>
  <c r="K378" i="86"/>
  <c r="L378" i="86"/>
  <c r="M378" i="86"/>
  <c r="O378" i="86"/>
  <c r="O380" i="86"/>
  <c r="O382" i="86" s="1"/>
  <c r="P378" i="86"/>
  <c r="P380" i="86" s="1"/>
  <c r="O388" i="86"/>
  <c r="P388" i="86"/>
  <c r="O389" i="86"/>
  <c r="O391" i="86" s="1"/>
  <c r="D524" i="86" s="1"/>
  <c r="B49" i="80" s="1"/>
  <c r="P389" i="86"/>
  <c r="M391" i="86"/>
  <c r="H528" i="86" s="1"/>
  <c r="F53" i="80" s="1"/>
  <c r="O394" i="86"/>
  <c r="O395" i="86" s="1"/>
  <c r="P394" i="86"/>
  <c r="P395" i="86" s="1"/>
  <c r="M395" i="86"/>
  <c r="M400" i="86" s="1"/>
  <c r="H537" i="86" s="1"/>
  <c r="F62" i="80" s="1"/>
  <c r="E397" i="86"/>
  <c r="G397" i="86"/>
  <c r="G398" i="86" s="1"/>
  <c r="O397" i="86"/>
  <c r="O398" i="86" s="1"/>
  <c r="O400" i="86" s="1"/>
  <c r="D534" i="86" s="1"/>
  <c r="B59" i="80" s="1"/>
  <c r="P397" i="86"/>
  <c r="P398" i="86" s="1"/>
  <c r="M398" i="86"/>
  <c r="P402" i="86"/>
  <c r="O403" i="86"/>
  <c r="P403" i="86"/>
  <c r="O404" i="86"/>
  <c r="O406" i="86" s="1"/>
  <c r="P404" i="86"/>
  <c r="M406" i="86"/>
  <c r="H545" i="86" s="1"/>
  <c r="F70" i="80" s="1"/>
  <c r="O408" i="86"/>
  <c r="P408" i="86"/>
  <c r="O409" i="86"/>
  <c r="P409" i="86"/>
  <c r="O410" i="86"/>
  <c r="P410" i="86"/>
  <c r="O411" i="86"/>
  <c r="P411" i="86"/>
  <c r="O412" i="86"/>
  <c r="P412" i="86"/>
  <c r="O413" i="86"/>
  <c r="P413" i="86"/>
  <c r="O414" i="86"/>
  <c r="P414" i="86"/>
  <c r="O415" i="86"/>
  <c r="P415" i="86"/>
  <c r="O416" i="86"/>
  <c r="P416" i="86"/>
  <c r="O417" i="86"/>
  <c r="P417" i="86"/>
  <c r="O418" i="86"/>
  <c r="P418" i="86"/>
  <c r="O419" i="86"/>
  <c r="P419" i="86"/>
  <c r="O420" i="86"/>
  <c r="P420" i="86"/>
  <c r="O421" i="86"/>
  <c r="P421" i="86"/>
  <c r="O422" i="86"/>
  <c r="P422" i="86"/>
  <c r="O423" i="86"/>
  <c r="P423" i="86"/>
  <c r="O424" i="86"/>
  <c r="P424" i="86"/>
  <c r="O425" i="86"/>
  <c r="P425" i="86"/>
  <c r="O426" i="86"/>
  <c r="P426" i="86"/>
  <c r="O427" i="86"/>
  <c r="P427" i="86"/>
  <c r="O428" i="86"/>
  <c r="P428" i="86"/>
  <c r="A429" i="86"/>
  <c r="O429" i="86"/>
  <c r="O430" i="86" s="1"/>
  <c r="P429" i="86"/>
  <c r="P430" i="86" s="1"/>
  <c r="M430" i="86"/>
  <c r="E432" i="86"/>
  <c r="G432" i="86"/>
  <c r="O432" i="86"/>
  <c r="P432" i="86"/>
  <c r="E433" i="86"/>
  <c r="G433" i="86"/>
  <c r="O433" i="86"/>
  <c r="P433" i="86"/>
  <c r="E434" i="86"/>
  <c r="G434" i="86"/>
  <c r="O434" i="86"/>
  <c r="P434" i="86"/>
  <c r="E435" i="86"/>
  <c r="G435" i="86"/>
  <c r="O435" i="86"/>
  <c r="P435" i="86"/>
  <c r="E436" i="86"/>
  <c r="G436" i="86"/>
  <c r="O436" i="86"/>
  <c r="O437" i="86" s="1"/>
  <c r="O439" i="86" s="1"/>
  <c r="P436" i="86"/>
  <c r="P437" i="86" s="1"/>
  <c r="M437" i="86"/>
  <c r="E441" i="86"/>
  <c r="G441" i="86"/>
  <c r="J441" i="86"/>
  <c r="K441" i="86"/>
  <c r="L441" i="86"/>
  <c r="M441" i="86"/>
  <c r="O441" i="86"/>
  <c r="P441" i="86"/>
  <c r="E442" i="86"/>
  <c r="G442" i="86"/>
  <c r="J442" i="86"/>
  <c r="K442" i="86"/>
  <c r="L442" i="86"/>
  <c r="M442" i="86"/>
  <c r="O442" i="86"/>
  <c r="P442" i="86"/>
  <c r="E443" i="86"/>
  <c r="G443" i="86"/>
  <c r="J443" i="86"/>
  <c r="K443" i="86"/>
  <c r="L443" i="86"/>
  <c r="M443" i="86"/>
  <c r="O443" i="86"/>
  <c r="P443" i="86"/>
  <c r="E444" i="86"/>
  <c r="G444" i="86"/>
  <c r="J444" i="86"/>
  <c r="K444" i="86"/>
  <c r="L444" i="86"/>
  <c r="M444" i="86"/>
  <c r="O444" i="86"/>
  <c r="P444" i="86"/>
  <c r="E445" i="86"/>
  <c r="G445" i="86"/>
  <c r="J445" i="86"/>
  <c r="K445" i="86"/>
  <c r="L445" i="86"/>
  <c r="M445" i="86"/>
  <c r="O445" i="86"/>
  <c r="O447" i="86"/>
  <c r="O449" i="86" s="1"/>
  <c r="P445" i="86"/>
  <c r="P447" i="86" s="1"/>
  <c r="E451" i="86"/>
  <c r="G451" i="86"/>
  <c r="O451" i="86"/>
  <c r="O459" i="86" s="1"/>
  <c r="P451" i="86"/>
  <c r="E452" i="86"/>
  <c r="G452" i="86"/>
  <c r="O452" i="86"/>
  <c r="P452" i="86"/>
  <c r="E453" i="86"/>
  <c r="G453" i="86"/>
  <c r="O453" i="86"/>
  <c r="P453" i="86"/>
  <c r="E454" i="86"/>
  <c r="G454" i="86"/>
  <c r="O454" i="86"/>
  <c r="P454" i="86"/>
  <c r="E455" i="86"/>
  <c r="G455" i="86"/>
  <c r="J455" i="86"/>
  <c r="K455" i="86"/>
  <c r="L455" i="86"/>
  <c r="O455" i="86"/>
  <c r="P455" i="86"/>
  <c r="E456" i="86"/>
  <c r="G456" i="86"/>
  <c r="J456" i="86"/>
  <c r="K456" i="86"/>
  <c r="L456" i="86"/>
  <c r="O456" i="86"/>
  <c r="P456" i="86"/>
  <c r="E457" i="86"/>
  <c r="G457" i="86"/>
  <c r="J457" i="86"/>
  <c r="K457" i="86"/>
  <c r="L457" i="86"/>
  <c r="O457" i="86"/>
  <c r="P457" i="86"/>
  <c r="M459" i="86"/>
  <c r="H562" i="86"/>
  <c r="F87" i="80" s="1"/>
  <c r="E461" i="86"/>
  <c r="G461" i="86"/>
  <c r="G463" i="86" s="1"/>
  <c r="O461" i="86"/>
  <c r="O463" i="86" s="1"/>
  <c r="P461" i="86"/>
  <c r="M463" i="86"/>
  <c r="H569" i="86" s="1"/>
  <c r="F94" i="80" s="1"/>
  <c r="C481" i="86"/>
  <c r="A6" i="80" s="1"/>
  <c r="G481" i="86"/>
  <c r="E6" i="80" s="1"/>
  <c r="C482" i="86"/>
  <c r="A7" i="80" s="1"/>
  <c r="G482" i="86"/>
  <c r="E7" i="80"/>
  <c r="C483" i="86"/>
  <c r="A8" i="80" s="1"/>
  <c r="G483" i="86"/>
  <c r="E8" i="80" s="1"/>
  <c r="C484" i="86"/>
  <c r="A9" i="80"/>
  <c r="G484" i="86"/>
  <c r="E9" i="80" s="1"/>
  <c r="C485" i="86"/>
  <c r="A10" i="80" s="1"/>
  <c r="G485" i="86"/>
  <c r="E10" i="80" s="1"/>
  <c r="C486" i="86"/>
  <c r="A11" i="80" s="1"/>
  <c r="D486" i="86"/>
  <c r="B11" i="80" s="1"/>
  <c r="G486" i="86"/>
  <c r="E11" i="80" s="1"/>
  <c r="C487" i="86"/>
  <c r="A12" i="80"/>
  <c r="D487" i="86"/>
  <c r="B12" i="80" s="1"/>
  <c r="G487" i="86"/>
  <c r="E12" i="80"/>
  <c r="C488" i="86"/>
  <c r="A13" i="80" s="1"/>
  <c r="G488" i="86"/>
  <c r="E13" i="80" s="1"/>
  <c r="C489" i="86"/>
  <c r="A14" i="80" s="1"/>
  <c r="G489" i="86"/>
  <c r="E14" i="80" s="1"/>
  <c r="C490" i="86"/>
  <c r="A15" i="80" s="1"/>
  <c r="G490" i="86"/>
  <c r="E15" i="80"/>
  <c r="C491" i="86"/>
  <c r="A16" i="80" s="1"/>
  <c r="G491" i="86"/>
  <c r="E16" i="80" s="1"/>
  <c r="C492" i="86"/>
  <c r="A17" i="80"/>
  <c r="D492" i="86"/>
  <c r="B17" i="80" s="1"/>
  <c r="G492" i="86"/>
  <c r="E17" i="80" s="1"/>
  <c r="C493" i="86"/>
  <c r="A18" i="80" s="1"/>
  <c r="D493" i="86"/>
  <c r="B18" i="80" s="1"/>
  <c r="G493" i="86"/>
  <c r="E18" i="80" s="1"/>
  <c r="C494" i="86"/>
  <c r="A19" i="80" s="1"/>
  <c r="D494" i="86"/>
  <c r="B19" i="80" s="1"/>
  <c r="G494" i="86"/>
  <c r="E19" i="80" s="1"/>
  <c r="C495" i="86"/>
  <c r="A20" i="80"/>
  <c r="D495" i="86"/>
  <c r="B20" i="80" s="1"/>
  <c r="G495" i="86"/>
  <c r="E20" i="80"/>
  <c r="C496" i="86"/>
  <c r="A21" i="80" s="1"/>
  <c r="G496" i="86"/>
  <c r="E21" i="80" s="1"/>
  <c r="C497" i="86"/>
  <c r="A22" i="80" s="1"/>
  <c r="G497" i="86"/>
  <c r="E22" i="80" s="1"/>
  <c r="C498" i="86"/>
  <c r="A23" i="80" s="1"/>
  <c r="G498" i="86"/>
  <c r="E23" i="80"/>
  <c r="C499" i="86"/>
  <c r="A24" i="80" s="1"/>
  <c r="G499" i="86"/>
  <c r="E24" i="80" s="1"/>
  <c r="C500" i="86"/>
  <c r="A25" i="80"/>
  <c r="D500" i="86"/>
  <c r="B25" i="80" s="1"/>
  <c r="G500" i="86"/>
  <c r="E25" i="80" s="1"/>
  <c r="C501" i="86"/>
  <c r="A26" i="80" s="1"/>
  <c r="D501" i="86"/>
  <c r="B26" i="80" s="1"/>
  <c r="G501" i="86"/>
  <c r="E26" i="80" s="1"/>
  <c r="C502" i="86"/>
  <c r="A27" i="80" s="1"/>
  <c r="G502" i="86"/>
  <c r="E27" i="80" s="1"/>
  <c r="C503" i="86"/>
  <c r="A28" i="80"/>
  <c r="G503" i="86"/>
  <c r="E28" i="80" s="1"/>
  <c r="C504" i="86"/>
  <c r="A29" i="80" s="1"/>
  <c r="G504" i="86"/>
  <c r="E29" i="80" s="1"/>
  <c r="C505" i="86"/>
  <c r="A30" i="80" s="1"/>
  <c r="G505" i="86"/>
  <c r="E30" i="80" s="1"/>
  <c r="C506" i="86"/>
  <c r="A31" i="80" s="1"/>
  <c r="G506" i="86"/>
  <c r="E31" i="80"/>
  <c r="C507" i="86"/>
  <c r="A32" i="80" s="1"/>
  <c r="G507" i="86"/>
  <c r="E32" i="80"/>
  <c r="C508" i="86"/>
  <c r="A33" i="80"/>
  <c r="G508" i="86"/>
  <c r="E33" i="80" s="1"/>
  <c r="C509" i="86"/>
  <c r="A34" i="80" s="1"/>
  <c r="G509" i="86"/>
  <c r="E34" i="80" s="1"/>
  <c r="C510" i="86"/>
  <c r="A35" i="80" s="1"/>
  <c r="G510" i="86"/>
  <c r="E35" i="80"/>
  <c r="C511" i="86"/>
  <c r="A36" i="80"/>
  <c r="G511" i="86"/>
  <c r="E36" i="80"/>
  <c r="C512" i="86"/>
  <c r="A37" i="80" s="1"/>
  <c r="G512" i="86"/>
  <c r="E37" i="80" s="1"/>
  <c r="C521" i="86"/>
  <c r="A46" i="80" s="1"/>
  <c r="G521" i="86"/>
  <c r="E46" i="80" s="1"/>
  <c r="C522" i="86"/>
  <c r="A47" i="80" s="1"/>
  <c r="G522" i="86"/>
  <c r="E47" i="80" s="1"/>
  <c r="C523" i="86"/>
  <c r="A48" i="80" s="1"/>
  <c r="G523" i="86"/>
  <c r="E48" i="80" s="1"/>
  <c r="C524" i="86"/>
  <c r="A49" i="80"/>
  <c r="G524" i="86"/>
  <c r="E49" i="80" s="1"/>
  <c r="C525" i="86"/>
  <c r="A50" i="80" s="1"/>
  <c r="G525" i="86"/>
  <c r="E50" i="80" s="1"/>
  <c r="C526" i="86"/>
  <c r="A51" i="80" s="1"/>
  <c r="G526" i="86"/>
  <c r="E51" i="80" s="1"/>
  <c r="C527" i="86"/>
  <c r="A52" i="80"/>
  <c r="G527" i="86"/>
  <c r="E52" i="80" s="1"/>
  <c r="C528" i="86"/>
  <c r="A53" i="80" s="1"/>
  <c r="G528" i="86"/>
  <c r="E53" i="80" s="1"/>
  <c r="C529" i="86"/>
  <c r="A54" i="80" s="1"/>
  <c r="G529" i="86"/>
  <c r="E54" i="80" s="1"/>
  <c r="C530" i="86"/>
  <c r="A55" i="80" s="1"/>
  <c r="G530" i="86"/>
  <c r="E55" i="80"/>
  <c r="C531" i="86"/>
  <c r="A56" i="80" s="1"/>
  <c r="G531" i="86"/>
  <c r="E56" i="80"/>
  <c r="C532" i="86"/>
  <c r="A57" i="80"/>
  <c r="G532" i="86"/>
  <c r="E57" i="80" s="1"/>
  <c r="C533" i="86"/>
  <c r="A58" i="80" s="1"/>
  <c r="G533" i="86"/>
  <c r="E58" i="80" s="1"/>
  <c r="C534" i="86"/>
  <c r="A59" i="80" s="1"/>
  <c r="G534" i="86"/>
  <c r="E59" i="80"/>
  <c r="C535" i="86"/>
  <c r="A60" i="80"/>
  <c r="G535" i="86"/>
  <c r="E60" i="80"/>
  <c r="C536" i="86"/>
  <c r="A61" i="80" s="1"/>
  <c r="G536" i="86"/>
  <c r="E61" i="80" s="1"/>
  <c r="C537" i="86"/>
  <c r="A62" i="80" s="1"/>
  <c r="G537" i="86"/>
  <c r="E62" i="80" s="1"/>
  <c r="C538" i="86"/>
  <c r="A63" i="80" s="1"/>
  <c r="G538" i="86"/>
  <c r="E63" i="80" s="1"/>
  <c r="C539" i="86"/>
  <c r="A64" i="80" s="1"/>
  <c r="G539" i="86"/>
  <c r="E64" i="80" s="1"/>
  <c r="C540" i="86"/>
  <c r="A65" i="80"/>
  <c r="G540" i="86"/>
  <c r="E65" i="80" s="1"/>
  <c r="C541" i="86"/>
  <c r="A66" i="80" s="1"/>
  <c r="G541" i="86"/>
  <c r="E66" i="80" s="1"/>
  <c r="C542" i="86"/>
  <c r="A67" i="80" s="1"/>
  <c r="G542" i="86"/>
  <c r="E67" i="80" s="1"/>
  <c r="C543" i="86"/>
  <c r="A68" i="80"/>
  <c r="G543" i="86"/>
  <c r="E68" i="80" s="1"/>
  <c r="C544" i="86"/>
  <c r="A69" i="80" s="1"/>
  <c r="G544" i="86"/>
  <c r="E69" i="80" s="1"/>
  <c r="C545" i="86"/>
  <c r="A70" i="80" s="1"/>
  <c r="G545" i="86"/>
  <c r="E70" i="80" s="1"/>
  <c r="C546" i="86"/>
  <c r="A71" i="80" s="1"/>
  <c r="G546" i="86"/>
  <c r="E71" i="80" s="1"/>
  <c r="C547" i="86"/>
  <c r="A72" i="80"/>
  <c r="G547" i="86"/>
  <c r="E72" i="80" s="1"/>
  <c r="C548" i="86"/>
  <c r="A73" i="80"/>
  <c r="G548" i="86"/>
  <c r="E73" i="80" s="1"/>
  <c r="C549" i="86"/>
  <c r="A74" i="80"/>
  <c r="G549" i="86"/>
  <c r="E74" i="80" s="1"/>
  <c r="C550" i="86"/>
  <c r="A75" i="80"/>
  <c r="G550" i="86"/>
  <c r="E75" i="80" s="1"/>
  <c r="C551" i="86"/>
  <c r="A76" i="80"/>
  <c r="G551" i="86"/>
  <c r="E76" i="80" s="1"/>
  <c r="C552" i="86"/>
  <c r="A77" i="80"/>
  <c r="G552" i="86"/>
  <c r="E77" i="80" s="1"/>
  <c r="C553" i="86"/>
  <c r="A78" i="80"/>
  <c r="G553" i="86"/>
  <c r="E78" i="80" s="1"/>
  <c r="C554" i="86"/>
  <c r="A79" i="80"/>
  <c r="G554" i="86"/>
  <c r="E79" i="80" s="1"/>
  <c r="C555" i="86"/>
  <c r="A80" i="80"/>
  <c r="G555" i="86"/>
  <c r="E80" i="80" s="1"/>
  <c r="C556" i="86"/>
  <c r="A81" i="80"/>
  <c r="G556" i="86"/>
  <c r="E81" i="80" s="1"/>
  <c r="C557" i="86"/>
  <c r="A82" i="80"/>
  <c r="G557" i="86"/>
  <c r="E82" i="80" s="1"/>
  <c r="C558" i="86"/>
  <c r="A83" i="80"/>
  <c r="G558" i="86"/>
  <c r="E83" i="80" s="1"/>
  <c r="C559" i="86"/>
  <c r="A84" i="80"/>
  <c r="G559" i="86"/>
  <c r="E84" i="80" s="1"/>
  <c r="C560" i="86"/>
  <c r="A85" i="80"/>
  <c r="G560" i="86"/>
  <c r="E85" i="80" s="1"/>
  <c r="C561" i="86"/>
  <c r="A86" i="80"/>
  <c r="G561" i="86"/>
  <c r="E86" i="80" s="1"/>
  <c r="C562" i="86"/>
  <c r="A87" i="80"/>
  <c r="G562" i="86"/>
  <c r="E87" i="80" s="1"/>
  <c r="C563" i="86"/>
  <c r="A88" i="80"/>
  <c r="G563" i="86"/>
  <c r="E88" i="80" s="1"/>
  <c r="C564" i="86"/>
  <c r="A89" i="80"/>
  <c r="G564" i="86"/>
  <c r="E89" i="80" s="1"/>
  <c r="C565" i="86"/>
  <c r="A90" i="80"/>
  <c r="G565" i="86"/>
  <c r="E90" i="80" s="1"/>
  <c r="C566" i="86"/>
  <c r="A91" i="80"/>
  <c r="G566" i="86"/>
  <c r="E91" i="80" s="1"/>
  <c r="C567" i="86"/>
  <c r="A92" i="80"/>
  <c r="G567" i="86"/>
  <c r="E92" i="80" s="1"/>
  <c r="C568" i="86"/>
  <c r="A93" i="80"/>
  <c r="G568" i="86"/>
  <c r="E93" i="80" s="1"/>
  <c r="C569" i="86"/>
  <c r="A94" i="80"/>
  <c r="G569" i="86"/>
  <c r="E94" i="80" s="1"/>
  <c r="B6" i="113"/>
  <c r="E9" i="113"/>
  <c r="A16" i="113"/>
  <c r="A17" i="113"/>
  <c r="C17" i="113"/>
  <c r="E17" i="113"/>
  <c r="A18" i="113"/>
  <c r="B18" i="113"/>
  <c r="C18" i="113"/>
  <c r="E18" i="113"/>
  <c r="A19" i="113"/>
  <c r="B19" i="113"/>
  <c r="C19" i="113"/>
  <c r="E19" i="113"/>
  <c r="A20" i="113"/>
  <c r="B20" i="113"/>
  <c r="C20" i="113"/>
  <c r="E20" i="113"/>
  <c r="A21" i="113"/>
  <c r="B21" i="113"/>
  <c r="C21" i="113"/>
  <c r="E21" i="113"/>
  <c r="A22" i="113"/>
  <c r="B22" i="113"/>
  <c r="C22" i="113"/>
  <c r="E22" i="113"/>
  <c r="A23" i="113"/>
  <c r="B23" i="113"/>
  <c r="C23" i="113"/>
  <c r="E23" i="113"/>
  <c r="A24" i="113"/>
  <c r="B24" i="113"/>
  <c r="C24" i="113"/>
  <c r="E24" i="113"/>
  <c r="A25" i="113"/>
  <c r="B25" i="113"/>
  <c r="C25" i="113"/>
  <c r="E25" i="113"/>
  <c r="A26" i="113"/>
  <c r="B26" i="113"/>
  <c r="C26" i="113"/>
  <c r="E26" i="113"/>
  <c r="A27" i="113"/>
  <c r="B27" i="113"/>
  <c r="C27" i="113"/>
  <c r="E27" i="113"/>
  <c r="A28" i="113"/>
  <c r="B28" i="113"/>
  <c r="C28" i="113"/>
  <c r="E28" i="113"/>
  <c r="A29" i="113"/>
  <c r="B29" i="113"/>
  <c r="C29" i="113"/>
  <c r="E29" i="113"/>
  <c r="A30" i="113"/>
  <c r="B30" i="113"/>
  <c r="C30" i="113"/>
  <c r="E30" i="113"/>
  <c r="A31" i="113"/>
  <c r="B31" i="113"/>
  <c r="C31" i="113"/>
  <c r="E31" i="113"/>
  <c r="A32" i="113"/>
  <c r="B32" i="113"/>
  <c r="C32" i="113"/>
  <c r="E32" i="113"/>
  <c r="A33" i="113"/>
  <c r="B33" i="113"/>
  <c r="C33" i="113"/>
  <c r="E33" i="113"/>
  <c r="A34" i="113"/>
  <c r="B34" i="113"/>
  <c r="C34" i="113"/>
  <c r="E34" i="113"/>
  <c r="A35" i="113"/>
  <c r="B35" i="113"/>
  <c r="C35" i="113"/>
  <c r="E35" i="113"/>
  <c r="A36" i="113"/>
  <c r="B36" i="113"/>
  <c r="C36" i="113"/>
  <c r="E36" i="113"/>
  <c r="A37" i="113"/>
  <c r="B37" i="113"/>
  <c r="C37" i="113"/>
  <c r="E37" i="113"/>
  <c r="B6" i="112"/>
  <c r="E9" i="112"/>
  <c r="B12" i="112"/>
  <c r="C12" i="112"/>
  <c r="B13" i="112"/>
  <c r="C13" i="112" s="1"/>
  <c r="B14" i="112"/>
  <c r="C14" i="112" s="1"/>
  <c r="B15" i="112"/>
  <c r="C15" i="112" s="1"/>
  <c r="B16" i="112"/>
  <c r="C16" i="112" s="1"/>
  <c r="A17" i="112"/>
  <c r="B17" i="112"/>
  <c r="C17" i="112"/>
  <c r="B18" i="112"/>
  <c r="C18" i="112" s="1"/>
  <c r="B19" i="112"/>
  <c r="C19" i="112"/>
  <c r="B20" i="112"/>
  <c r="C20" i="112" s="1"/>
  <c r="A21" i="112"/>
  <c r="B21" i="112"/>
  <c r="C21" i="112" s="1"/>
  <c r="B22" i="112"/>
  <c r="C22" i="112" s="1"/>
  <c r="B23" i="112"/>
  <c r="C23" i="112" s="1"/>
  <c r="C24" i="112"/>
  <c r="C25" i="112"/>
  <c r="C26" i="112"/>
  <c r="C27" i="112"/>
  <c r="C29" i="112"/>
  <c r="C30" i="112"/>
  <c r="A36" i="112"/>
  <c r="B36" i="112"/>
  <c r="C36" i="112"/>
  <c r="A37" i="112"/>
  <c r="B37" i="112"/>
  <c r="B6" i="116"/>
  <c r="D389" i="57" s="1"/>
  <c r="C12" i="116"/>
  <c r="C13" i="116"/>
  <c r="C14" i="116"/>
  <c r="C15" i="116"/>
  <c r="C16" i="116"/>
  <c r="C17" i="116"/>
  <c r="C18" i="116"/>
  <c r="C19" i="116"/>
  <c r="C20" i="116"/>
  <c r="C21" i="116"/>
  <c r="C22" i="116"/>
  <c r="C23" i="116"/>
  <c r="C24" i="116"/>
  <c r="C25" i="116"/>
  <c r="C26" i="116"/>
  <c r="C27" i="116"/>
  <c r="C28" i="116"/>
  <c r="C29" i="116"/>
  <c r="C30" i="116"/>
  <c r="C31" i="116"/>
  <c r="C32" i="116"/>
  <c r="C33" i="116"/>
  <c r="C34" i="116"/>
  <c r="C35" i="116"/>
  <c r="C36" i="116"/>
  <c r="C37" i="116"/>
  <c r="E40" i="116"/>
  <c r="B6" i="159"/>
  <c r="C12" i="159"/>
  <c r="C13" i="159"/>
  <c r="C14" i="159"/>
  <c r="C15" i="159"/>
  <c r="C16" i="159"/>
  <c r="C17" i="159"/>
  <c r="C18" i="159"/>
  <c r="C19" i="159"/>
  <c r="C20" i="159"/>
  <c r="C21" i="159"/>
  <c r="C22" i="159"/>
  <c r="C23" i="159"/>
  <c r="C24" i="159"/>
  <c r="C25" i="159"/>
  <c r="C26" i="159"/>
  <c r="C27" i="159"/>
  <c r="C28" i="159"/>
  <c r="C29" i="159"/>
  <c r="C30" i="159"/>
  <c r="C31" i="159"/>
  <c r="C32" i="159"/>
  <c r="C33" i="159"/>
  <c r="C34" i="159"/>
  <c r="C35" i="159"/>
  <c r="C36" i="159"/>
  <c r="C37" i="159"/>
  <c r="E40" i="159"/>
  <c r="B6" i="56"/>
  <c r="D512" i="57" s="1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E40" i="56"/>
  <c r="B6" i="29"/>
  <c r="D329" i="57" s="1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E40" i="29"/>
  <c r="B6" i="82"/>
  <c r="D294" i="57" s="1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E40" i="82"/>
  <c r="B6" i="33"/>
  <c r="D259" i="57" s="1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E40" i="33"/>
  <c r="B6" i="138"/>
  <c r="D225" i="57" s="1"/>
  <c r="C12" i="138"/>
  <c r="C13" i="138"/>
  <c r="C14" i="138"/>
  <c r="C15" i="138"/>
  <c r="C16" i="138"/>
  <c r="C17" i="138"/>
  <c r="C18" i="138"/>
  <c r="C19" i="138"/>
  <c r="C20" i="138"/>
  <c r="C21" i="138"/>
  <c r="C22" i="138"/>
  <c r="C23" i="138"/>
  <c r="C24" i="138"/>
  <c r="C25" i="138"/>
  <c r="C26" i="138"/>
  <c r="C27" i="138"/>
  <c r="C28" i="138"/>
  <c r="C29" i="138"/>
  <c r="C30" i="138"/>
  <c r="C31" i="138"/>
  <c r="C32" i="138"/>
  <c r="C33" i="138"/>
  <c r="C34" i="138"/>
  <c r="C35" i="138"/>
  <c r="C36" i="138"/>
  <c r="C37" i="138"/>
  <c r="E40" i="138"/>
  <c r="B6" i="62"/>
  <c r="D198" i="57" s="1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E40" i="62"/>
  <c r="B6" i="132"/>
  <c r="D164" i="57" s="1"/>
  <c r="C12" i="132"/>
  <c r="C13" i="132"/>
  <c r="C14" i="132"/>
  <c r="C15" i="132"/>
  <c r="C16" i="132"/>
  <c r="C17" i="132"/>
  <c r="C18" i="132"/>
  <c r="C19" i="132"/>
  <c r="C20" i="132"/>
  <c r="C21" i="132"/>
  <c r="C22" i="132"/>
  <c r="C23" i="132"/>
  <c r="C24" i="132"/>
  <c r="C25" i="132"/>
  <c r="C26" i="132"/>
  <c r="C27" i="132"/>
  <c r="C28" i="132"/>
  <c r="C29" i="132"/>
  <c r="C30" i="132"/>
  <c r="C31" i="132"/>
  <c r="C32" i="132"/>
  <c r="C33" i="132"/>
  <c r="C34" i="132"/>
  <c r="C35" i="132"/>
  <c r="C36" i="132"/>
  <c r="C37" i="132"/>
  <c r="E40" i="132"/>
  <c r="B6" i="142"/>
  <c r="D127" i="57" s="1"/>
  <c r="C12" i="142"/>
  <c r="C13" i="142"/>
  <c r="C14" i="142"/>
  <c r="C15" i="142"/>
  <c r="C16" i="142"/>
  <c r="C17" i="142"/>
  <c r="C18" i="142"/>
  <c r="C19" i="142"/>
  <c r="C20" i="142"/>
  <c r="C21" i="142"/>
  <c r="C22" i="142"/>
  <c r="C23" i="142"/>
  <c r="C24" i="142"/>
  <c r="C25" i="142"/>
  <c r="C26" i="142"/>
  <c r="C27" i="142"/>
  <c r="C28" i="142"/>
  <c r="C29" i="142"/>
  <c r="C30" i="142"/>
  <c r="C31" i="142"/>
  <c r="C32" i="142"/>
  <c r="C33" i="142"/>
  <c r="C34" i="142"/>
  <c r="C35" i="142"/>
  <c r="C36" i="142"/>
  <c r="C37" i="142"/>
  <c r="E40" i="142"/>
  <c r="B6" i="34"/>
  <c r="D114" i="57" s="1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E40" i="34"/>
  <c r="B6" i="141"/>
  <c r="D72" i="57" s="1"/>
  <c r="C12" i="141"/>
  <c r="C13" i="141"/>
  <c r="C14" i="141"/>
  <c r="C15" i="141"/>
  <c r="C16" i="141"/>
  <c r="C17" i="141"/>
  <c r="C18" i="141"/>
  <c r="C19" i="141"/>
  <c r="C20" i="141"/>
  <c r="C21" i="141"/>
  <c r="C22" i="141"/>
  <c r="C23" i="141"/>
  <c r="C24" i="141"/>
  <c r="C25" i="141"/>
  <c r="C26" i="141"/>
  <c r="C27" i="141"/>
  <c r="C28" i="141"/>
  <c r="C29" i="141"/>
  <c r="C30" i="141"/>
  <c r="C31" i="141"/>
  <c r="C32" i="141"/>
  <c r="C33" i="141"/>
  <c r="C34" i="141"/>
  <c r="C35" i="141"/>
  <c r="C36" i="141"/>
  <c r="C37" i="141"/>
  <c r="E40" i="141"/>
  <c r="B6" i="40"/>
  <c r="D58" i="57" s="1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B6" i="1"/>
  <c r="D28" i="57" s="1"/>
  <c r="C12" i="1"/>
  <c r="C13" i="1"/>
  <c r="C14" i="1"/>
  <c r="C16" i="1"/>
  <c r="C17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A4" i="130"/>
  <c r="A6" i="130"/>
  <c r="A10" i="130"/>
  <c r="A11" i="130"/>
  <c r="A12" i="130"/>
  <c r="A13" i="130"/>
  <c r="A14" i="130"/>
  <c r="A15" i="130"/>
  <c r="A16" i="130"/>
  <c r="A17" i="130"/>
  <c r="A18" i="130"/>
  <c r="A19" i="130"/>
  <c r="A20" i="130"/>
  <c r="A21" i="130"/>
  <c r="A23" i="130"/>
  <c r="A24" i="130"/>
  <c r="A25" i="130"/>
  <c r="A26" i="130"/>
  <c r="A27" i="130"/>
  <c r="A28" i="130"/>
  <c r="A29" i="130"/>
  <c r="A30" i="130"/>
  <c r="A31" i="130"/>
  <c r="A32" i="130"/>
  <c r="A33" i="130"/>
  <c r="A35" i="130"/>
  <c r="A36" i="130"/>
  <c r="A37" i="130"/>
  <c r="A38" i="130"/>
  <c r="A39" i="130"/>
  <c r="A40" i="130"/>
  <c r="A41" i="130"/>
  <c r="A44" i="130"/>
  <c r="A45" i="130"/>
  <c r="A46" i="130"/>
  <c r="A47" i="130"/>
  <c r="A48" i="130"/>
  <c r="A49" i="130"/>
  <c r="A50" i="130"/>
  <c r="A51" i="130"/>
  <c r="A52" i="130"/>
  <c r="A53" i="130"/>
  <c r="A54" i="130"/>
  <c r="A55" i="130"/>
  <c r="A56" i="130"/>
  <c r="A57" i="130"/>
  <c r="A58" i="130"/>
  <c r="A59" i="130"/>
  <c r="A60" i="130"/>
  <c r="A4" i="127"/>
  <c r="A7" i="127"/>
  <c r="A9" i="127"/>
  <c r="B9" i="127"/>
  <c r="C9" i="127"/>
  <c r="A10" i="127"/>
  <c r="B10" i="127"/>
  <c r="C10" i="127"/>
  <c r="A11" i="127"/>
  <c r="B11" i="127"/>
  <c r="C11" i="127"/>
  <c r="A12" i="127"/>
  <c r="B12" i="127"/>
  <c r="C12" i="127"/>
  <c r="A13" i="127"/>
  <c r="B13" i="127"/>
  <c r="C13" i="127"/>
  <c r="A14" i="127"/>
  <c r="B14" i="127"/>
  <c r="C14" i="127"/>
  <c r="A15" i="127"/>
  <c r="B15" i="127"/>
  <c r="C15" i="127"/>
  <c r="A16" i="127"/>
  <c r="B16" i="127"/>
  <c r="C16" i="127"/>
  <c r="A17" i="127"/>
  <c r="B17" i="127"/>
  <c r="C17" i="127"/>
  <c r="A18" i="127"/>
  <c r="B18" i="127"/>
  <c r="C18" i="127"/>
  <c r="A19" i="127"/>
  <c r="B19" i="127"/>
  <c r="C19" i="127"/>
  <c r="A20" i="127"/>
  <c r="B20" i="127"/>
  <c r="C20" i="127"/>
  <c r="A21" i="127"/>
  <c r="B21" i="127"/>
  <c r="C21" i="127"/>
  <c r="A22" i="127"/>
  <c r="B22" i="127"/>
  <c r="C22" i="127"/>
  <c r="A23" i="127"/>
  <c r="B23" i="127"/>
  <c r="C23" i="127"/>
  <c r="A24" i="127"/>
  <c r="B24" i="127"/>
  <c r="C24" i="127"/>
  <c r="A25" i="127"/>
  <c r="B25" i="127"/>
  <c r="C25" i="127"/>
  <c r="A26" i="127"/>
  <c r="B26" i="127"/>
  <c r="C26" i="127"/>
  <c r="A27" i="127"/>
  <c r="B27" i="127"/>
  <c r="C27" i="127"/>
  <c r="A28" i="127"/>
  <c r="B28" i="127"/>
  <c r="C28" i="127"/>
  <c r="A29" i="127"/>
  <c r="B29" i="127"/>
  <c r="C29" i="127"/>
  <c r="A30" i="127"/>
  <c r="B30" i="127"/>
  <c r="C30" i="127"/>
  <c r="A33" i="127"/>
  <c r="B33" i="127"/>
  <c r="C33" i="127"/>
  <c r="A34" i="127"/>
  <c r="B34" i="127"/>
  <c r="C34" i="127"/>
  <c r="A35" i="127"/>
  <c r="B35" i="127"/>
  <c r="C35" i="127"/>
  <c r="A36" i="127"/>
  <c r="B36" i="127"/>
  <c r="C36" i="127"/>
  <c r="A37" i="127"/>
  <c r="B37" i="127"/>
  <c r="C37" i="127"/>
  <c r="A38" i="127"/>
  <c r="B38" i="127"/>
  <c r="C38" i="127"/>
  <c r="A39" i="127"/>
  <c r="B39" i="127"/>
  <c r="C39" i="127"/>
  <c r="A40" i="127"/>
  <c r="B40" i="127"/>
  <c r="C40" i="127"/>
  <c r="A41" i="127"/>
  <c r="B41" i="127"/>
  <c r="C41" i="127"/>
  <c r="A42" i="127"/>
  <c r="B42" i="127"/>
  <c r="C42" i="127"/>
  <c r="A43" i="127"/>
  <c r="B43" i="127"/>
  <c r="C43" i="127"/>
  <c r="A44" i="127"/>
  <c r="B44" i="127"/>
  <c r="C44" i="127"/>
  <c r="A45" i="127"/>
  <c r="B45" i="127"/>
  <c r="C45" i="127"/>
  <c r="A46" i="127"/>
  <c r="B46" i="127"/>
  <c r="C46" i="127"/>
  <c r="A47" i="127"/>
  <c r="B47" i="127"/>
  <c r="C47" i="127"/>
  <c r="A48" i="127"/>
  <c r="B48" i="127"/>
  <c r="A49" i="127"/>
  <c r="B49" i="127"/>
  <c r="A50" i="127"/>
  <c r="B50" i="127"/>
  <c r="C50" i="127"/>
  <c r="A51" i="127"/>
  <c r="B51" i="127"/>
  <c r="C51" i="127"/>
  <c r="A52" i="127"/>
  <c r="B52" i="127"/>
  <c r="C52" i="127"/>
  <c r="A53" i="127"/>
  <c r="B53" i="127"/>
  <c r="A54" i="127"/>
  <c r="B54" i="127"/>
  <c r="A55" i="127"/>
  <c r="B55" i="127"/>
  <c r="C55" i="127"/>
  <c r="A56" i="127"/>
  <c r="B56" i="127"/>
  <c r="C56" i="127"/>
  <c r="A57" i="127"/>
  <c r="B57" i="127"/>
  <c r="C57" i="127"/>
  <c r="A58" i="127"/>
  <c r="B58" i="127"/>
  <c r="C58" i="127"/>
  <c r="A59" i="127"/>
  <c r="B59" i="127"/>
  <c r="C59" i="127"/>
  <c r="A62" i="127"/>
  <c r="B62" i="127"/>
  <c r="A63" i="127"/>
  <c r="B63" i="127"/>
  <c r="C63" i="127"/>
  <c r="A64" i="127"/>
  <c r="B64" i="127"/>
  <c r="A65" i="127"/>
  <c r="B65" i="127"/>
  <c r="A69" i="127"/>
  <c r="B69" i="127"/>
  <c r="C69" i="127"/>
  <c r="A72" i="127"/>
  <c r="B72" i="127"/>
  <c r="C72" i="127"/>
  <c r="A73" i="127"/>
  <c r="B73" i="127"/>
  <c r="C73" i="127"/>
  <c r="A74" i="127"/>
  <c r="B74" i="127"/>
  <c r="C74" i="127"/>
  <c r="A75" i="127"/>
  <c r="B75" i="127"/>
  <c r="C75" i="127"/>
  <c r="A76" i="127"/>
  <c r="B76" i="127"/>
  <c r="C76" i="127"/>
  <c r="A77" i="127"/>
  <c r="B77" i="127"/>
  <c r="C77" i="127"/>
  <c r="A78" i="127"/>
  <c r="B78" i="127"/>
  <c r="C78" i="127"/>
  <c r="A79" i="127"/>
  <c r="B79" i="127"/>
  <c r="C79" i="127"/>
  <c r="A80" i="127"/>
  <c r="B80" i="127"/>
  <c r="C80" i="127"/>
  <c r="A81" i="127"/>
  <c r="B81" i="127"/>
  <c r="C81" i="127"/>
  <c r="A82" i="127"/>
  <c r="B82" i="127"/>
  <c r="C82" i="127"/>
  <c r="A85" i="127"/>
  <c r="B85" i="127"/>
  <c r="C85" i="127"/>
  <c r="A86" i="127"/>
  <c r="B86" i="127"/>
  <c r="C86" i="127"/>
  <c r="A87" i="127"/>
  <c r="B87" i="127"/>
  <c r="C87" i="127"/>
  <c r="A88" i="127"/>
  <c r="B88" i="127"/>
  <c r="C88" i="127"/>
  <c r="A89" i="127"/>
  <c r="B89" i="127"/>
  <c r="A90" i="127"/>
  <c r="B90" i="127"/>
  <c r="A91" i="127"/>
  <c r="B91" i="127"/>
  <c r="A92" i="127"/>
  <c r="B92" i="127"/>
  <c r="A93" i="127"/>
  <c r="B93" i="127"/>
  <c r="A94" i="127"/>
  <c r="B94" i="127"/>
  <c r="A95" i="127"/>
  <c r="B95" i="127"/>
  <c r="A96" i="127"/>
  <c r="B96" i="127"/>
  <c r="A97" i="127"/>
  <c r="B97" i="127"/>
  <c r="A98" i="127"/>
  <c r="B98" i="127"/>
  <c r="A99" i="127"/>
  <c r="B99" i="127"/>
  <c r="C99" i="127"/>
  <c r="A100" i="127"/>
  <c r="B100" i="127"/>
  <c r="C100" i="127"/>
  <c r="A101" i="127"/>
  <c r="B101" i="127"/>
  <c r="C101" i="127"/>
  <c r="A102" i="127"/>
  <c r="B102" i="127"/>
  <c r="C102" i="127"/>
  <c r="A103" i="127"/>
  <c r="B103" i="127"/>
  <c r="C103" i="127"/>
  <c r="A104" i="127"/>
  <c r="B104" i="127"/>
  <c r="C104" i="127"/>
  <c r="A105" i="127"/>
  <c r="B105" i="127"/>
  <c r="C105" i="127"/>
  <c r="A106" i="127"/>
  <c r="B106" i="127"/>
  <c r="C106" i="127"/>
  <c r="A107" i="127"/>
  <c r="B107" i="127"/>
  <c r="C107" i="127"/>
  <c r="A108" i="127"/>
  <c r="B108" i="127"/>
  <c r="C108" i="127"/>
  <c r="A109" i="127"/>
  <c r="B109" i="127"/>
  <c r="C109" i="127"/>
  <c r="A110" i="127"/>
  <c r="B110" i="127"/>
  <c r="C110" i="127"/>
  <c r="A113" i="127"/>
  <c r="B113" i="127"/>
  <c r="C113" i="127"/>
  <c r="A199" i="127"/>
  <c r="B199" i="127"/>
  <c r="C199" i="127"/>
  <c r="A200" i="127"/>
  <c r="B200" i="127"/>
  <c r="A201" i="127"/>
  <c r="B201" i="127"/>
  <c r="C201" i="127"/>
  <c r="A202" i="127"/>
  <c r="B202" i="127"/>
  <c r="A203" i="127"/>
  <c r="B203" i="127"/>
  <c r="C203" i="127"/>
  <c r="A204" i="127"/>
  <c r="B204" i="127"/>
  <c r="C204" i="127"/>
  <c r="A209" i="127"/>
  <c r="B209" i="127"/>
  <c r="C209" i="127"/>
  <c r="A210" i="127"/>
  <c r="B210" i="127"/>
  <c r="A211" i="127"/>
  <c r="B211" i="127"/>
  <c r="C211" i="127"/>
  <c r="A212" i="127"/>
  <c r="B212" i="127"/>
  <c r="A213" i="127"/>
  <c r="B213" i="127"/>
  <c r="C213" i="127"/>
  <c r="A229" i="127"/>
  <c r="B229" i="127"/>
  <c r="C229" i="127"/>
  <c r="A230" i="127"/>
  <c r="B230" i="127"/>
  <c r="A231" i="127"/>
  <c r="B231" i="127"/>
  <c r="C231" i="127"/>
  <c r="A232" i="127"/>
  <c r="B232" i="127"/>
  <c r="A233" i="127"/>
  <c r="B233" i="127"/>
  <c r="C233" i="127"/>
  <c r="A239" i="127"/>
  <c r="B239" i="127"/>
  <c r="A264" i="127"/>
  <c r="B264" i="127"/>
  <c r="A265" i="127"/>
  <c r="B265" i="127"/>
  <c r="A252" i="127"/>
  <c r="B252" i="127"/>
  <c r="C252" i="127"/>
  <c r="C254" i="127" s="1"/>
  <c r="A271" i="127"/>
  <c r="B271" i="127"/>
  <c r="C271" i="127"/>
  <c r="A272" i="127"/>
  <c r="B272" i="127"/>
  <c r="C272" i="127"/>
  <c r="A273" i="127"/>
  <c r="B273" i="127"/>
  <c r="C273" i="127"/>
  <c r="A274" i="127"/>
  <c r="B274" i="127"/>
  <c r="C274" i="127"/>
  <c r="A275" i="127"/>
  <c r="B275" i="127"/>
  <c r="A276" i="127"/>
  <c r="B276" i="127"/>
  <c r="A277" i="127"/>
  <c r="B277" i="127"/>
  <c r="A278" i="127"/>
  <c r="B278" i="127"/>
  <c r="C278" i="127"/>
  <c r="A279" i="127"/>
  <c r="B279" i="127"/>
  <c r="C279" i="127"/>
  <c r="A280" i="127"/>
  <c r="B280" i="127"/>
  <c r="C280" i="127"/>
  <c r="A281" i="127"/>
  <c r="B281" i="127"/>
  <c r="C281" i="127"/>
  <c r="A282" i="127"/>
  <c r="B282" i="127"/>
  <c r="A283" i="127"/>
  <c r="B283" i="127"/>
  <c r="A284" i="127"/>
  <c r="B284" i="127"/>
  <c r="A285" i="127"/>
  <c r="B285" i="127"/>
  <c r="C285" i="127"/>
  <c r="A286" i="127"/>
  <c r="B286" i="127"/>
  <c r="C286" i="127"/>
  <c r="A290" i="127"/>
  <c r="A291" i="127"/>
  <c r="B291" i="127"/>
  <c r="C291" i="127"/>
  <c r="A292" i="127"/>
  <c r="B292" i="127"/>
  <c r="C292" i="127"/>
  <c r="A293" i="127"/>
  <c r="B293" i="127"/>
  <c r="C293" i="127"/>
  <c r="A294" i="127"/>
  <c r="B294" i="127"/>
  <c r="C294" i="127"/>
  <c r="A295" i="127"/>
  <c r="B295" i="127"/>
  <c r="A301" i="127"/>
  <c r="B301" i="127"/>
  <c r="C301" i="127"/>
  <c r="A302" i="127"/>
  <c r="B302" i="127"/>
  <c r="A303" i="127"/>
  <c r="B303" i="127"/>
  <c r="A304" i="127"/>
  <c r="B304" i="127"/>
  <c r="C304" i="127"/>
  <c r="A305" i="127"/>
  <c r="B305" i="127"/>
  <c r="C305" i="127"/>
  <c r="A306" i="127"/>
  <c r="B306" i="127"/>
  <c r="C306" i="127"/>
  <c r="A307" i="127"/>
  <c r="B307" i="127"/>
  <c r="A308" i="127"/>
  <c r="B308" i="127"/>
  <c r="C308" i="127"/>
  <c r="A314" i="127"/>
  <c r="B314" i="127"/>
  <c r="C314" i="127"/>
  <c r="A315" i="127"/>
  <c r="B315" i="127"/>
  <c r="A316" i="127"/>
  <c r="B316" i="127"/>
  <c r="A317" i="127"/>
  <c r="B317" i="127"/>
  <c r="C317" i="127"/>
  <c r="A318" i="127"/>
  <c r="B318" i="127"/>
  <c r="C318" i="127"/>
  <c r="A319" i="127"/>
  <c r="B319" i="127"/>
  <c r="C319" i="127"/>
  <c r="A320" i="127"/>
  <c r="B320" i="127"/>
  <c r="C320" i="127"/>
  <c r="A321" i="127"/>
  <c r="B321" i="127"/>
  <c r="A322" i="127"/>
  <c r="B322" i="127"/>
  <c r="A323" i="127"/>
  <c r="B323" i="127"/>
  <c r="C323" i="127"/>
  <c r="A329" i="127"/>
  <c r="B329" i="127"/>
  <c r="A335" i="127"/>
  <c r="B335" i="127"/>
  <c r="C335" i="127"/>
  <c r="A336" i="127"/>
  <c r="B336" i="127"/>
  <c r="C336" i="127"/>
  <c r="A342" i="127"/>
  <c r="B342" i="127"/>
  <c r="A344" i="127"/>
  <c r="B344" i="127"/>
  <c r="A345" i="127"/>
  <c r="B345" i="127"/>
  <c r="A343" i="127"/>
  <c r="B343" i="127"/>
  <c r="A346" i="127"/>
  <c r="B346" i="127"/>
  <c r="A347" i="127"/>
  <c r="B347" i="127"/>
  <c r="C347" i="127"/>
  <c r="A348" i="127"/>
  <c r="B348" i="127"/>
  <c r="C348" i="127"/>
  <c r="A349" i="127"/>
  <c r="B349" i="127"/>
  <c r="C349" i="127"/>
  <c r="A350" i="127"/>
  <c r="B350" i="127"/>
  <c r="C350" i="127"/>
  <c r="A351" i="127"/>
  <c r="B351" i="127"/>
  <c r="C351" i="127"/>
  <c r="A352" i="127"/>
  <c r="B352" i="127"/>
  <c r="A353" i="127"/>
  <c r="B353" i="127"/>
  <c r="A354" i="127"/>
  <c r="B354" i="127"/>
  <c r="A355" i="127"/>
  <c r="B355" i="127"/>
  <c r="C355" i="127"/>
  <c r="A356" i="127"/>
  <c r="B356" i="127"/>
  <c r="C356" i="127"/>
  <c r="A384" i="127"/>
  <c r="A385" i="127"/>
  <c r="B385" i="127"/>
  <c r="A362" i="127"/>
  <c r="B362" i="127"/>
  <c r="A258" i="127"/>
  <c r="B258" i="127"/>
  <c r="A367" i="127"/>
  <c r="B367" i="127"/>
  <c r="A368" i="127"/>
  <c r="B368" i="127"/>
  <c r="A374" i="127"/>
  <c r="B374" i="127"/>
  <c r="A379" i="127"/>
  <c r="B379" i="127"/>
  <c r="A400" i="127"/>
  <c r="B400" i="127"/>
  <c r="C400" i="127"/>
  <c r="A401" i="127"/>
  <c r="B401" i="127"/>
  <c r="C401" i="127"/>
  <c r="A402" i="127"/>
  <c r="B402" i="127"/>
  <c r="A403" i="127"/>
  <c r="B403" i="127"/>
  <c r="C403" i="127"/>
  <c r="A404" i="127"/>
  <c r="B404" i="127"/>
  <c r="A405" i="127"/>
  <c r="B405" i="127"/>
  <c r="C405" i="127"/>
  <c r="A406" i="127"/>
  <c r="B406" i="127"/>
  <c r="A407" i="127"/>
  <c r="B407" i="127"/>
  <c r="C407" i="127"/>
  <c r="A408" i="127"/>
  <c r="B408" i="127"/>
  <c r="C408" i="127"/>
  <c r="A409" i="127"/>
  <c r="B409" i="127"/>
  <c r="C409" i="127"/>
  <c r="A410" i="127"/>
  <c r="B410" i="127"/>
  <c r="C410" i="127"/>
  <c r="A411" i="127"/>
  <c r="B411" i="127"/>
  <c r="C411" i="127"/>
  <c r="A412" i="127"/>
  <c r="B412" i="127"/>
  <c r="A413" i="127"/>
  <c r="B413" i="127"/>
  <c r="A414" i="127"/>
  <c r="B414" i="127"/>
  <c r="A415" i="127"/>
  <c r="B415" i="127"/>
  <c r="C415" i="127"/>
  <c r="A416" i="127"/>
  <c r="B416" i="127"/>
  <c r="C416" i="127"/>
  <c r="A417" i="127"/>
  <c r="B417" i="127"/>
  <c r="C417" i="127"/>
  <c r="A418" i="127"/>
  <c r="B418" i="127"/>
  <c r="C418" i="127"/>
  <c r="A419" i="127"/>
  <c r="B419" i="127"/>
  <c r="C419" i="127"/>
  <c r="A420" i="127"/>
  <c r="B420" i="127"/>
  <c r="C420" i="127"/>
  <c r="A421" i="127"/>
  <c r="B421" i="127"/>
  <c r="C421" i="127"/>
  <c r="A423" i="127"/>
  <c r="B423" i="127"/>
  <c r="C423" i="127"/>
  <c r="A424" i="127"/>
  <c r="B424" i="127"/>
  <c r="C424" i="127"/>
  <c r="A425" i="127"/>
  <c r="B425" i="127"/>
  <c r="C425" i="127"/>
  <c r="A426" i="127"/>
  <c r="B426" i="127"/>
  <c r="C426" i="127"/>
  <c r="A427" i="127"/>
  <c r="B427" i="127"/>
  <c r="C427" i="127"/>
  <c r="A428" i="127"/>
  <c r="B428" i="127"/>
  <c r="C428" i="127"/>
  <c r="A429" i="127"/>
  <c r="B429" i="127"/>
  <c r="C429" i="127"/>
  <c r="A430" i="127"/>
  <c r="B430" i="127"/>
  <c r="C430" i="127"/>
  <c r="A431" i="127"/>
  <c r="B431" i="127"/>
  <c r="C431" i="127"/>
  <c r="A438" i="127"/>
  <c r="B438" i="127"/>
  <c r="A439" i="127"/>
  <c r="B439" i="127"/>
  <c r="A440" i="127"/>
  <c r="B440" i="127"/>
  <c r="A441" i="127"/>
  <c r="B441" i="127"/>
  <c r="A443" i="127"/>
  <c r="B443" i="127"/>
  <c r="A444" i="127"/>
  <c r="B444" i="127"/>
  <c r="A445" i="127"/>
  <c r="B445" i="127"/>
  <c r="A446" i="127"/>
  <c r="B446" i="127"/>
  <c r="A452" i="127"/>
  <c r="B452" i="127"/>
  <c r="C452" i="127"/>
  <c r="A453" i="127"/>
  <c r="B453" i="127"/>
  <c r="C453" i="127"/>
  <c r="A454" i="127"/>
  <c r="B454" i="127"/>
  <c r="A455" i="127"/>
  <c r="B455" i="127"/>
  <c r="C455" i="127"/>
  <c r="A456" i="127"/>
  <c r="B456" i="127"/>
  <c r="C456" i="127"/>
  <c r="A457" i="127"/>
  <c r="B457" i="127"/>
  <c r="A458" i="127"/>
  <c r="B458" i="127"/>
  <c r="A459" i="127"/>
  <c r="B459" i="127"/>
  <c r="C459" i="127"/>
  <c r="A460" i="127"/>
  <c r="B460" i="127"/>
  <c r="A467" i="127"/>
  <c r="B467" i="127"/>
  <c r="A473" i="127"/>
  <c r="B473" i="127"/>
  <c r="C473" i="127"/>
  <c r="A474" i="127"/>
  <c r="B474" i="127"/>
  <c r="C474" i="127"/>
  <c r="A480" i="127"/>
  <c r="B480" i="127"/>
  <c r="C480" i="127"/>
  <c r="A481" i="127"/>
  <c r="B481" i="127"/>
  <c r="C481" i="127"/>
  <c r="A482" i="127"/>
  <c r="B482" i="127"/>
  <c r="A483" i="127"/>
  <c r="B483" i="127"/>
  <c r="C483" i="127"/>
  <c r="A484" i="127"/>
  <c r="B484" i="127"/>
  <c r="C484" i="127"/>
  <c r="A485" i="127"/>
  <c r="B485" i="127"/>
  <c r="P1" i="85"/>
  <c r="L3" i="85"/>
  <c r="A4" i="85"/>
  <c r="A7" i="85"/>
  <c r="D9" i="85"/>
  <c r="C11" i="86" s="1"/>
  <c r="C408" i="86" s="1"/>
  <c r="D10" i="85"/>
  <c r="AD10" i="85" s="1"/>
  <c r="D11" i="85"/>
  <c r="N11" i="85" s="1"/>
  <c r="D12" i="85"/>
  <c r="C14" i="86" s="1"/>
  <c r="C411" i="86" s="1"/>
  <c r="D13" i="85"/>
  <c r="C15" i="86" s="1"/>
  <c r="D14" i="85"/>
  <c r="G14" i="85" s="1"/>
  <c r="D15" i="85"/>
  <c r="AD15" i="85" s="1"/>
  <c r="D16" i="85"/>
  <c r="D17" i="85"/>
  <c r="AD17" i="85" s="1"/>
  <c r="D18" i="85"/>
  <c r="H18" i="85" s="1"/>
  <c r="D19" i="85"/>
  <c r="D20" i="85"/>
  <c r="C22" i="86" s="1"/>
  <c r="D21" i="85"/>
  <c r="C23" i="86" s="1"/>
  <c r="D22" i="85"/>
  <c r="N22" i="85" s="1"/>
  <c r="D23" i="85"/>
  <c r="D24" i="85"/>
  <c r="N24" i="85" s="1"/>
  <c r="D25" i="85"/>
  <c r="AD25" i="85" s="1"/>
  <c r="D26" i="85"/>
  <c r="G26" i="85" s="1"/>
  <c r="D27" i="85"/>
  <c r="D28" i="85"/>
  <c r="D29" i="85"/>
  <c r="G29" i="85" s="1"/>
  <c r="D30" i="85"/>
  <c r="C32" i="86" s="1"/>
  <c r="C429" i="86" s="1"/>
  <c r="D33" i="85"/>
  <c r="N33" i="85" s="1"/>
  <c r="D34" i="85"/>
  <c r="H34" i="85" s="1"/>
  <c r="D35" i="85"/>
  <c r="C39" i="86" s="1"/>
  <c r="D36" i="85"/>
  <c r="D37" i="85"/>
  <c r="C41" i="86" s="1"/>
  <c r="C230" i="86" s="1"/>
  <c r="D38" i="85"/>
  <c r="AD38" i="85" s="1"/>
  <c r="D39" i="85"/>
  <c r="G39" i="85" s="1"/>
  <c r="D40" i="85"/>
  <c r="D41" i="85"/>
  <c r="N41" i="85" s="1"/>
  <c r="D42" i="85"/>
  <c r="N42" i="85" s="1"/>
  <c r="D43" i="85"/>
  <c r="D44" i="85"/>
  <c r="D45" i="85"/>
  <c r="C49" i="86" s="1"/>
  <c r="D46" i="85"/>
  <c r="D47" i="85"/>
  <c r="D48" i="85"/>
  <c r="C52" i="86" s="1"/>
  <c r="D49" i="85"/>
  <c r="H49" i="85" s="1"/>
  <c r="D50" i="85"/>
  <c r="H50" i="85" s="1"/>
  <c r="D51" i="85"/>
  <c r="D52" i="85"/>
  <c r="D53" i="85"/>
  <c r="C57" i="86" s="1"/>
  <c r="C253" i="86" s="1"/>
  <c r="D54" i="85"/>
  <c r="H54" i="85" s="1"/>
  <c r="U54" i="85" s="1"/>
  <c r="D55" i="85"/>
  <c r="G55" i="85" s="1"/>
  <c r="D56" i="85"/>
  <c r="G56" i="85" s="1"/>
  <c r="D57" i="85"/>
  <c r="AD57" i="85" s="1"/>
  <c r="D58" i="85"/>
  <c r="G58" i="85" s="1"/>
  <c r="D59" i="85"/>
  <c r="AD59" i="85" s="1"/>
  <c r="D63" i="85"/>
  <c r="C69" i="86" s="1"/>
  <c r="C344" i="86" s="1"/>
  <c r="D64" i="85"/>
  <c r="H64" i="85" s="1"/>
  <c r="D65" i="85"/>
  <c r="C65" i="127" s="1"/>
  <c r="D69" i="85"/>
  <c r="D72" i="85"/>
  <c r="D73" i="85"/>
  <c r="AD73" i="85" s="1"/>
  <c r="D74" i="85"/>
  <c r="D75" i="85"/>
  <c r="D76" i="85"/>
  <c r="C84" i="86" s="1"/>
  <c r="C388" i="86" s="1"/>
  <c r="D77" i="85"/>
  <c r="H77" i="85" s="1"/>
  <c r="D78" i="85"/>
  <c r="N78" i="85" s="1"/>
  <c r="D79" i="85"/>
  <c r="N79" i="85" s="1"/>
  <c r="D80" i="85"/>
  <c r="H80" i="85" s="1"/>
  <c r="D81" i="85"/>
  <c r="N81" i="85" s="1"/>
  <c r="D82" i="85"/>
  <c r="D85" i="85"/>
  <c r="D86" i="85"/>
  <c r="C96" i="86" s="1"/>
  <c r="D87" i="85"/>
  <c r="AH120" i="85"/>
  <c r="B8" i="129" s="1"/>
  <c r="AF8" i="129" s="1"/>
  <c r="D88" i="85"/>
  <c r="D89" i="85"/>
  <c r="G89" i="85" s="1"/>
  <c r="D90" i="85"/>
  <c r="D91" i="85"/>
  <c r="H91" i="85" s="1"/>
  <c r="U91" i="85" s="1"/>
  <c r="AH127" i="85"/>
  <c r="B15" i="129" s="1"/>
  <c r="AF15" i="129" s="1"/>
  <c r="D99" i="85"/>
  <c r="D100" i="85"/>
  <c r="C110" i="86" s="1"/>
  <c r="C260" i="86" s="1"/>
  <c r="D101" i="85"/>
  <c r="D102" i="85"/>
  <c r="AD102" i="85" s="1"/>
  <c r="D103" i="85"/>
  <c r="D104" i="85"/>
  <c r="G104" i="85" s="1"/>
  <c r="D105" i="85"/>
  <c r="C115" i="86" s="1"/>
  <c r="C433" i="86" s="1"/>
  <c r="D106" i="85"/>
  <c r="C116" i="86" s="1"/>
  <c r="D107" i="85"/>
  <c r="AD107" i="85" s="1"/>
  <c r="D108" i="85"/>
  <c r="D109" i="85"/>
  <c r="C119" i="86" s="1"/>
  <c r="D110" i="85"/>
  <c r="C120" i="86" s="1"/>
  <c r="C262" i="86" s="1"/>
  <c r="D141" i="85"/>
  <c r="D167" i="85"/>
  <c r="D114" i="85"/>
  <c r="G114" i="85" s="1"/>
  <c r="D116" i="85"/>
  <c r="H116" i="85" s="1"/>
  <c r="U116" i="85" s="1"/>
  <c r="D183" i="85"/>
  <c r="D113" i="85"/>
  <c r="H113" i="85" s="1"/>
  <c r="U113" i="85" s="1"/>
  <c r="D143" i="85"/>
  <c r="G143" i="85" s="1"/>
  <c r="D184" i="85"/>
  <c r="AH153" i="85"/>
  <c r="B41" i="129" s="1"/>
  <c r="D186" i="85"/>
  <c r="AH154" i="85"/>
  <c r="B42" i="129" s="1"/>
  <c r="D115" i="85"/>
  <c r="H115" i="85" s="1"/>
  <c r="U115" i="85" s="1"/>
  <c r="D144" i="85"/>
  <c r="D117" i="85"/>
  <c r="D145" i="85"/>
  <c r="H145" i="85" s="1"/>
  <c r="U145" i="85" s="1"/>
  <c r="D121" i="85"/>
  <c r="AH159" i="85"/>
  <c r="D165" i="85"/>
  <c r="G165" i="85" s="1"/>
  <c r="D130" i="85"/>
  <c r="D120" i="85"/>
  <c r="H120" i="85" s="1"/>
  <c r="U120" i="85" s="1"/>
  <c r="D139" i="85"/>
  <c r="D119" i="85"/>
  <c r="H119" i="85" s="1"/>
  <c r="U119" i="85" s="1"/>
  <c r="D179" i="85"/>
  <c r="D178" i="85"/>
  <c r="D124" i="85"/>
  <c r="D133" i="85"/>
  <c r="D123" i="85"/>
  <c r="D118" i="85"/>
  <c r="H118" i="85" s="1"/>
  <c r="U118" i="85" s="1"/>
  <c r="D132" i="85"/>
  <c r="G132" i="85" s="1"/>
  <c r="D158" i="85"/>
  <c r="D172" i="85"/>
  <c r="D122" i="85"/>
  <c r="D136" i="85"/>
  <c r="H136" i="85" s="1"/>
  <c r="U136" i="85" s="1"/>
  <c r="D150" i="85"/>
  <c r="D128" i="85"/>
  <c r="G128" i="85" s="1"/>
  <c r="D151" i="85"/>
  <c r="D138" i="85"/>
  <c r="G138" i="85" s="1"/>
  <c r="D125" i="85"/>
  <c r="D134" i="85"/>
  <c r="G134" i="85" s="1"/>
  <c r="D127" i="85"/>
  <c r="D137" i="85"/>
  <c r="H137" i="85" s="1"/>
  <c r="U137" i="85" s="1"/>
  <c r="D129" i="85"/>
  <c r="D131" i="85"/>
  <c r="D142" i="85"/>
  <c r="G142" i="85" s="1"/>
  <c r="D140" i="85"/>
  <c r="D126" i="85"/>
  <c r="D135" i="85"/>
  <c r="D180" i="85"/>
  <c r="D148" i="85"/>
  <c r="D154" i="85"/>
  <c r="D157" i="85"/>
  <c r="D146" i="85"/>
  <c r="D170" i="85"/>
  <c r="D156" i="85"/>
  <c r="G156" i="85" s="1"/>
  <c r="D153" i="85"/>
  <c r="H153" i="85" s="1"/>
  <c r="U153" i="85" s="1"/>
  <c r="D171" i="85"/>
  <c r="D162" i="85"/>
  <c r="H162" i="85" s="1"/>
  <c r="U162" i="85" s="1"/>
  <c r="D176" i="85"/>
  <c r="D155" i="85"/>
  <c r="H155" i="85" s="1"/>
  <c r="U155" i="85" s="1"/>
  <c r="D169" i="85"/>
  <c r="D161" i="85"/>
  <c r="D175" i="85"/>
  <c r="D164" i="85"/>
  <c r="D147" i="85"/>
  <c r="D166" i="85"/>
  <c r="D181" i="85"/>
  <c r="D152" i="85"/>
  <c r="G152" i="85" s="1"/>
  <c r="D182" i="85"/>
  <c r="D163" i="85"/>
  <c r="D160" i="85"/>
  <c r="G160" i="85" s="1"/>
  <c r="D177" i="85"/>
  <c r="G177" i="85" s="1"/>
  <c r="D159" i="85"/>
  <c r="D173" i="85"/>
  <c r="H173" i="85" s="1"/>
  <c r="U173" i="85" s="1"/>
  <c r="D149" i="85"/>
  <c r="H149" i="85" s="1"/>
  <c r="U149" i="85" s="1"/>
  <c r="D174" i="85"/>
  <c r="D185" i="85"/>
  <c r="D187" i="85"/>
  <c r="C200" i="86" s="1"/>
  <c r="C442" i="86" s="1"/>
  <c r="D188" i="85"/>
  <c r="H188" i="85" s="1"/>
  <c r="U188" i="85" s="1"/>
  <c r="D189" i="85"/>
  <c r="D190" i="85"/>
  <c r="C203" i="86" s="1"/>
  <c r="D199" i="85"/>
  <c r="X199" i="85"/>
  <c r="AK6" i="128" s="1"/>
  <c r="D200" i="85"/>
  <c r="G200" i="85" s="1"/>
  <c r="D201" i="85"/>
  <c r="D202" i="85"/>
  <c r="C202" i="127" s="1"/>
  <c r="D203" i="85"/>
  <c r="C20" i="140" s="1"/>
  <c r="D204" i="85"/>
  <c r="G204" i="85" s="1"/>
  <c r="H205" i="85"/>
  <c r="D209" i="85"/>
  <c r="AD210" i="85" s="1"/>
  <c r="AH210" i="85" s="1"/>
  <c r="I19" i="129" s="1"/>
  <c r="X209" i="85"/>
  <c r="M6" i="128" s="1"/>
  <c r="D210" i="85"/>
  <c r="C210" i="127" s="1"/>
  <c r="D211" i="85"/>
  <c r="AD212" i="85" s="1"/>
  <c r="D212" i="85"/>
  <c r="C19" i="87" s="1"/>
  <c r="C61" i="87" s="1"/>
  <c r="D213" i="85"/>
  <c r="D214" i="85"/>
  <c r="G214" i="85" s="1"/>
  <c r="H215" i="85"/>
  <c r="D219" i="85"/>
  <c r="G219" i="85" s="1"/>
  <c r="X219" i="85"/>
  <c r="AL6" i="128" s="1"/>
  <c r="D220" i="85"/>
  <c r="D221" i="85"/>
  <c r="G221" i="85" s="1"/>
  <c r="D222" i="85"/>
  <c r="G222" i="85" s="1"/>
  <c r="D223" i="85"/>
  <c r="D224" i="85"/>
  <c r="G224" i="85" s="1"/>
  <c r="H225" i="85"/>
  <c r="D229" i="85"/>
  <c r="X229" i="85"/>
  <c r="AI6" i="128" s="1"/>
  <c r="D230" i="85"/>
  <c r="D231" i="85"/>
  <c r="D232" i="85"/>
  <c r="C19" i="131" s="1"/>
  <c r="C61" i="131" s="1"/>
  <c r="D233" i="85"/>
  <c r="D234" i="85"/>
  <c r="G234" i="85" s="1"/>
  <c r="H235" i="85"/>
  <c r="X239" i="85"/>
  <c r="AB6" i="128" s="1"/>
  <c r="H241" i="85"/>
  <c r="X241" i="85"/>
  <c r="AB8" i="128" s="1"/>
  <c r="C264" i="127"/>
  <c r="X264" i="85"/>
  <c r="AF6" i="128" s="1"/>
  <c r="D265" i="85"/>
  <c r="C17" i="89" s="1"/>
  <c r="G266" i="85"/>
  <c r="H267" i="85"/>
  <c r="D245" i="85"/>
  <c r="D252" i="85"/>
  <c r="H252" i="85" s="1"/>
  <c r="X252" i="85"/>
  <c r="AE6" i="128" s="1"/>
  <c r="H254" i="85"/>
  <c r="X254" i="85"/>
  <c r="AE8" i="128" s="1"/>
  <c r="D271" i="85"/>
  <c r="AD272" i="85" s="1"/>
  <c r="X271" i="85"/>
  <c r="C6" i="128" s="1"/>
  <c r="D272" i="85"/>
  <c r="X272" i="85"/>
  <c r="D273" i="85"/>
  <c r="G273" i="85" s="1"/>
  <c r="D274" i="85"/>
  <c r="H274" i="85" s="1"/>
  <c r="U274" i="85" s="1"/>
  <c r="D275" i="85"/>
  <c r="D276" i="85"/>
  <c r="D277" i="85"/>
  <c r="D278" i="85"/>
  <c r="C20" i="91" s="1"/>
  <c r="D279" i="85"/>
  <c r="H279" i="85" s="1"/>
  <c r="U279" i="85" s="1"/>
  <c r="D280" i="85"/>
  <c r="H280" i="85" s="1"/>
  <c r="U280" i="85" s="1"/>
  <c r="D281" i="85"/>
  <c r="G281" i="85" s="1"/>
  <c r="D282" i="85"/>
  <c r="D283" i="85"/>
  <c r="D284" i="85"/>
  <c r="H284" i="85" s="1"/>
  <c r="U284" i="85" s="1"/>
  <c r="D285" i="85"/>
  <c r="G285" i="85" s="1"/>
  <c r="D286" i="85"/>
  <c r="H287" i="85"/>
  <c r="D291" i="85"/>
  <c r="X291" i="85"/>
  <c r="AJ6" i="128" s="1"/>
  <c r="D292" i="85"/>
  <c r="D293" i="85"/>
  <c r="N293" i="85" s="1"/>
  <c r="D294" i="85"/>
  <c r="C18" i="137" s="1"/>
  <c r="D295" i="85"/>
  <c r="AD296" i="85" s="1"/>
  <c r="G296" i="85"/>
  <c r="H297" i="85"/>
  <c r="D301" i="85"/>
  <c r="X301" i="85"/>
  <c r="O6" i="128" s="1"/>
  <c r="D302" i="85"/>
  <c r="C13" i="92" s="1"/>
  <c r="D303" i="85"/>
  <c r="C303" i="127" s="1"/>
  <c r="D304" i="85"/>
  <c r="C19" i="92" s="1"/>
  <c r="D305" i="85"/>
  <c r="D306" i="85"/>
  <c r="G306" i="85" s="1"/>
  <c r="D307" i="85"/>
  <c r="G307" i="85" s="1"/>
  <c r="D308" i="85"/>
  <c r="AD309" i="85" s="1"/>
  <c r="AH308" i="85" s="1"/>
  <c r="J54" i="129" s="1"/>
  <c r="H310" i="85"/>
  <c r="D314" i="85"/>
  <c r="X314" i="85"/>
  <c r="R6" i="128" s="1"/>
  <c r="D315" i="85"/>
  <c r="H315" i="85" s="1"/>
  <c r="D316" i="85"/>
  <c r="D317" i="85"/>
  <c r="D318" i="85"/>
  <c r="D319" i="85"/>
  <c r="AD320" i="85" s="1"/>
  <c r="D320" i="85"/>
  <c r="D321" i="85"/>
  <c r="G321" i="85" s="1"/>
  <c r="D322" i="85"/>
  <c r="C322" i="127" s="1"/>
  <c r="D323" i="85"/>
  <c r="H325" i="85"/>
  <c r="X329" i="85"/>
  <c r="H331" i="85"/>
  <c r="X331" i="85"/>
  <c r="D335" i="85"/>
  <c r="C12" i="95" s="1"/>
  <c r="X335" i="85"/>
  <c r="K6" i="128" s="1"/>
  <c r="D336" i="85"/>
  <c r="AD337" i="85" s="1"/>
  <c r="AH336" i="85" s="1"/>
  <c r="G23" i="129" s="1"/>
  <c r="X337" i="85"/>
  <c r="K8" i="128" s="1"/>
  <c r="H338" i="85"/>
  <c r="X342" i="85"/>
  <c r="X6" i="128" s="1"/>
  <c r="D344" i="85"/>
  <c r="AD345" i="85" s="1"/>
  <c r="D345" i="85"/>
  <c r="C14" i="96" s="1"/>
  <c r="D346" i="85"/>
  <c r="H346" i="85" s="1"/>
  <c r="D347" i="85"/>
  <c r="G347" i="85" s="1"/>
  <c r="D348" i="85"/>
  <c r="D349" i="85"/>
  <c r="H349" i="85" s="1"/>
  <c r="U349" i="85" s="1"/>
  <c r="D350" i="85"/>
  <c r="AD351" i="85" s="1"/>
  <c r="D351" i="85"/>
  <c r="H351" i="85" s="1"/>
  <c r="U351" i="85" s="1"/>
  <c r="D352" i="85"/>
  <c r="H352" i="85" s="1"/>
  <c r="U352" i="85" s="1"/>
  <c r="D353" i="85"/>
  <c r="AD354" i="85" s="1"/>
  <c r="D354" i="85"/>
  <c r="H354" i="85" s="1"/>
  <c r="U354" i="85" s="1"/>
  <c r="D355" i="85"/>
  <c r="H355" i="85" s="1"/>
  <c r="D356" i="85"/>
  <c r="H356" i="85" s="1"/>
  <c r="U356" i="85" s="1"/>
  <c r="H358" i="85"/>
  <c r="D385" i="85"/>
  <c r="AD386" i="85" s="1"/>
  <c r="Q8" i="128"/>
  <c r="D362" i="85"/>
  <c r="H362" i="85" s="1"/>
  <c r="H364" i="85" s="1"/>
  <c r="X362" i="85"/>
  <c r="AA6" i="128" s="1"/>
  <c r="H363" i="85"/>
  <c r="X363" i="85"/>
  <c r="AA7" i="128" s="1"/>
  <c r="X258" i="85"/>
  <c r="X260" i="85"/>
  <c r="C367" i="127"/>
  <c r="X367" i="85"/>
  <c r="H6" i="128" s="1"/>
  <c r="G369" i="85"/>
  <c r="H370" i="85"/>
  <c r="C374" i="127"/>
  <c r="C376" i="127" s="1"/>
  <c r="X375" i="85"/>
  <c r="X379" i="85"/>
  <c r="G6" i="128" s="1"/>
  <c r="H381" i="85"/>
  <c r="X381" i="85"/>
  <c r="G8" i="128" s="1"/>
  <c r="D400" i="85"/>
  <c r="D401" i="85"/>
  <c r="D402" i="85"/>
  <c r="N402" i="85" s="1"/>
  <c r="D403" i="85"/>
  <c r="H403" i="85" s="1"/>
  <c r="D404" i="85"/>
  <c r="G404" i="85" s="1"/>
  <c r="D405" i="85"/>
  <c r="C27" i="115" s="1"/>
  <c r="D406" i="85"/>
  <c r="D407" i="85"/>
  <c r="AD408" i="85" s="1"/>
  <c r="AH407" i="85" s="1"/>
  <c r="D408" i="85"/>
  <c r="D409" i="85"/>
  <c r="D410" i="85"/>
  <c r="G410" i="85" s="1"/>
  <c r="D411" i="85"/>
  <c r="AD412" i="85" s="1"/>
  <c r="D412" i="85"/>
  <c r="D413" i="85"/>
  <c r="D414" i="85"/>
  <c r="D415" i="85"/>
  <c r="C37" i="115" s="1"/>
  <c r="D416" i="85"/>
  <c r="H416" i="85" s="1"/>
  <c r="U416" i="85" s="1"/>
  <c r="D417" i="85"/>
  <c r="D418" i="85"/>
  <c r="AD419" i="85" s="1"/>
  <c r="AH412" i="85" s="1"/>
  <c r="R52" i="129" s="1"/>
  <c r="D419" i="85"/>
  <c r="G419" i="85" s="1"/>
  <c r="D420" i="85"/>
  <c r="AD421" i="85" s="1"/>
  <c r="AH405" i="85" s="1"/>
  <c r="R36" i="129" s="1"/>
  <c r="D421" i="85"/>
  <c r="G421" i="85" s="1"/>
  <c r="D422" i="85"/>
  <c r="D423" i="85"/>
  <c r="D424" i="85"/>
  <c r="D425" i="85"/>
  <c r="D426" i="85"/>
  <c r="G426" i="85" s="1"/>
  <c r="D427" i="85"/>
  <c r="C50" i="115" s="1"/>
  <c r="D428" i="85"/>
  <c r="D429" i="85"/>
  <c r="D430" i="85"/>
  <c r="D431" i="85"/>
  <c r="D432" i="85"/>
  <c r="G432" i="85" s="1"/>
  <c r="H433" i="85"/>
  <c r="C438" i="85"/>
  <c r="X438" i="85"/>
  <c r="AO6" i="128" s="1"/>
  <c r="C439" i="85"/>
  <c r="D439" i="85" s="1"/>
  <c r="N439" i="85" s="1"/>
  <c r="C441" i="85"/>
  <c r="C444" i="85"/>
  <c r="D444" i="85" s="1"/>
  <c r="G444" i="85" s="1"/>
  <c r="C445" i="85"/>
  <c r="C446" i="85"/>
  <c r="G447" i="85"/>
  <c r="D452" i="85"/>
  <c r="D454" i="85"/>
  <c r="AD455" i="85" s="1"/>
  <c r="D455" i="85"/>
  <c r="H455" i="85" s="1"/>
  <c r="U455" i="85" s="1"/>
  <c r="D456" i="85"/>
  <c r="D457" i="85"/>
  <c r="AD458" i="85" s="1"/>
  <c r="D458" i="85"/>
  <c r="AD459" i="85" s="1"/>
  <c r="D459" i="85"/>
  <c r="H459" i="85" s="1"/>
  <c r="U459" i="85" s="1"/>
  <c r="D460" i="85"/>
  <c r="G460" i="85" s="1"/>
  <c r="G461" i="85"/>
  <c r="H463" i="85"/>
  <c r="H21" i="164" s="1"/>
  <c r="C467" i="127"/>
  <c r="C469" i="127" s="1"/>
  <c r="H469" i="85"/>
  <c r="X469" i="85"/>
  <c r="AQ8" i="128" s="1"/>
  <c r="D473" i="85"/>
  <c r="D474" i="85"/>
  <c r="H474" i="85" s="1"/>
  <c r="BH8" i="128" s="1"/>
  <c r="D480" i="85"/>
  <c r="H481" i="85"/>
  <c r="D482" i="85"/>
  <c r="C482" i="127" s="1"/>
  <c r="D483" i="85"/>
  <c r="H483" i="85" s="1"/>
  <c r="D484" i="85"/>
  <c r="D485" i="85"/>
  <c r="G485" i="85" s="1"/>
  <c r="G486" i="85"/>
  <c r="A1" i="126"/>
  <c r="A2" i="126"/>
  <c r="A3" i="126"/>
  <c r="A4" i="126"/>
  <c r="A29" i="126"/>
  <c r="A37" i="126"/>
  <c r="B114" i="126"/>
  <c r="A413" i="57" s="1"/>
  <c r="D114" i="126"/>
  <c r="W15" i="128" s="1"/>
  <c r="B115" i="126"/>
  <c r="A416" i="57" s="1"/>
  <c r="D115" i="126"/>
  <c r="F417" i="57" s="1"/>
  <c r="J417" i="57" s="1"/>
  <c r="Y11" i="128" s="1"/>
  <c r="Y15" i="128" s="1"/>
  <c r="B116" i="126"/>
  <c r="A419" i="57" s="1"/>
  <c r="D116" i="126"/>
  <c r="F420" i="57" s="1"/>
  <c r="J420" i="57" s="1"/>
  <c r="T12" i="128" s="1"/>
  <c r="T15" i="128" s="1"/>
  <c r="B117" i="126"/>
  <c r="A422" i="57" s="1"/>
  <c r="D117" i="126"/>
  <c r="F423" i="57" s="1"/>
  <c r="J423" i="57" s="1"/>
  <c r="V11" i="128" s="1"/>
  <c r="V15" i="128" s="1"/>
  <c r="B118" i="126"/>
  <c r="A425" i="57" s="1"/>
  <c r="D118" i="126"/>
  <c r="F426" i="57" s="1"/>
  <c r="J426" i="57" s="1"/>
  <c r="S11" i="128" s="1"/>
  <c r="S15" i="128" s="1"/>
  <c r="B119" i="126"/>
  <c r="A428" i="57" s="1"/>
  <c r="D119" i="126"/>
  <c r="F429" i="57" s="1"/>
  <c r="J429" i="57" s="1"/>
  <c r="D11" i="128" s="1"/>
  <c r="D15" i="128" s="1"/>
  <c r="B120" i="126"/>
  <c r="D120" i="126"/>
  <c r="B122" i="126"/>
  <c r="A434" i="57" s="1"/>
  <c r="D122" i="126"/>
  <c r="F435" i="57" s="1"/>
  <c r="AH11" i="128" s="1"/>
  <c r="AH15" i="128" s="1"/>
  <c r="B123" i="126"/>
  <c r="A437" i="57" s="1"/>
  <c r="D123" i="126"/>
  <c r="F438" i="57" s="1"/>
  <c r="N9" i="128" s="1"/>
  <c r="N15" i="128" s="1"/>
  <c r="B124" i="126"/>
  <c r="A440" i="57" s="1"/>
  <c r="D124" i="126"/>
  <c r="F441" i="57" s="1"/>
  <c r="J441" i="57" s="1"/>
  <c r="J12" i="128" s="1"/>
  <c r="J15" i="128" s="1"/>
  <c r="B125" i="126"/>
  <c r="A464" i="57" s="1"/>
  <c r="D125" i="126"/>
  <c r="F465" i="57" s="1"/>
  <c r="J465" i="57" s="1"/>
  <c r="AU14" i="128" s="1"/>
  <c r="AU15" i="128" s="1"/>
  <c r="B126" i="126"/>
  <c r="A467" i="57" s="1"/>
  <c r="D126" i="126"/>
  <c r="F468" i="57" s="1"/>
  <c r="AV14" i="128" s="1"/>
  <c r="AV15" i="128" s="1"/>
  <c r="B127" i="126"/>
  <c r="A470" i="57" s="1"/>
  <c r="D127" i="126"/>
  <c r="F471" i="57" s="1"/>
  <c r="J471" i="57" s="1"/>
  <c r="AW14" i="128" s="1"/>
  <c r="AW15" i="128" s="1"/>
  <c r="B128" i="126"/>
  <c r="A473" i="57" s="1"/>
  <c r="D128" i="126"/>
  <c r="F474" i="57" s="1"/>
  <c r="J474" i="57" s="1"/>
  <c r="AX14" i="128" s="1"/>
  <c r="AX15" i="128" s="1"/>
  <c r="B129" i="126"/>
  <c r="A476" i="57" s="1"/>
  <c r="D129" i="126"/>
  <c r="F477" i="57" s="1"/>
  <c r="J477" i="57" s="1"/>
  <c r="AY14" i="128" s="1"/>
  <c r="AY15" i="128" s="1"/>
  <c r="B130" i="126"/>
  <c r="A479" i="57" s="1"/>
  <c r="D130" i="126"/>
  <c r="F480" i="57" s="1"/>
  <c r="AZ14" i="128" s="1"/>
  <c r="AZ15" i="128" s="1"/>
  <c r="B131" i="126"/>
  <c r="A482" i="57" s="1"/>
  <c r="D131" i="126"/>
  <c r="F483" i="57" s="1"/>
  <c r="J483" i="57" s="1"/>
  <c r="BA14" i="128" s="1"/>
  <c r="BA15" i="128" s="1"/>
  <c r="B132" i="126"/>
  <c r="A485" i="57" s="1"/>
  <c r="D132" i="126"/>
  <c r="B133" i="126"/>
  <c r="A461" i="57" s="1"/>
  <c r="D133" i="126"/>
  <c r="F462" i="57" s="1"/>
  <c r="J462" i="57" s="1"/>
  <c r="BD9" i="128" s="1"/>
  <c r="BD15" i="128" s="1"/>
  <c r="B134" i="126"/>
  <c r="A488" i="57" s="1"/>
  <c r="D134" i="126"/>
  <c r="F489" i="57" s="1"/>
  <c r="B136" i="126"/>
  <c r="A449" i="57" s="1"/>
  <c r="D136" i="126"/>
  <c r="F450" i="57" s="1"/>
  <c r="B137" i="126"/>
  <c r="A443" i="57" s="1"/>
  <c r="D137" i="126"/>
  <c r="F444" i="57" s="1"/>
  <c r="J444" i="57" s="1"/>
  <c r="P14" i="128" s="1"/>
  <c r="P15" i="128" s="1"/>
  <c r="A1" i="58"/>
  <c r="D6" i="159" s="1"/>
  <c r="A3" i="58"/>
  <c r="A4" i="58"/>
  <c r="A4" i="112" s="1"/>
  <c r="J15" i="58"/>
  <c r="J16" i="58"/>
  <c r="J17" i="58"/>
  <c r="J20" i="58"/>
  <c r="J24" i="58"/>
  <c r="J25" i="58"/>
  <c r="J27" i="58"/>
  <c r="J28" i="58"/>
  <c r="J30" i="58"/>
  <c r="J31" i="58"/>
  <c r="J32" i="58"/>
  <c r="J33" i="58"/>
  <c r="J34" i="58"/>
  <c r="J35" i="58"/>
  <c r="J36" i="58"/>
  <c r="J37" i="58"/>
  <c r="J38" i="58"/>
  <c r="J39" i="58"/>
  <c r="J40" i="58"/>
  <c r="J41" i="58"/>
  <c r="J44" i="58"/>
  <c r="J45" i="58"/>
  <c r="J48" i="58"/>
  <c r="J52" i="58"/>
  <c r="J54" i="58"/>
  <c r="J55" i="58"/>
  <c r="J56" i="58"/>
  <c r="J57" i="58"/>
  <c r="J58" i="58"/>
  <c r="J59" i="58"/>
  <c r="J61" i="58"/>
  <c r="J66" i="58"/>
  <c r="J67" i="58"/>
  <c r="J68" i="58"/>
  <c r="J69" i="58"/>
  <c r="J70" i="58"/>
  <c r="J71" i="58"/>
  <c r="J72" i="58"/>
  <c r="J73" i="58"/>
  <c r="J74" i="58"/>
  <c r="J75" i="58"/>
  <c r="J77" i="58"/>
  <c r="J80" i="58"/>
  <c r="J81" i="58"/>
  <c r="J87" i="58"/>
  <c r="J88" i="58"/>
  <c r="J89" i="58"/>
  <c r="J90" i="58"/>
  <c r="I12" i="72"/>
  <c r="I13" i="72"/>
  <c r="I14" i="72"/>
  <c r="I15" i="72"/>
  <c r="I16" i="72"/>
  <c r="I17" i="72"/>
  <c r="I18" i="72"/>
  <c r="I19" i="72"/>
  <c r="I20" i="72"/>
  <c r="I21" i="72"/>
  <c r="E22" i="72"/>
  <c r="D13" i="165" s="1"/>
  <c r="G22" i="72"/>
  <c r="F13" i="165" s="1"/>
  <c r="I29" i="72"/>
  <c r="I30" i="72"/>
  <c r="I31" i="72"/>
  <c r="I32" i="72"/>
  <c r="I33" i="72"/>
  <c r="I34" i="72"/>
  <c r="I35" i="72"/>
  <c r="I36" i="72"/>
  <c r="I37" i="72"/>
  <c r="I38" i="72"/>
  <c r="E39" i="72"/>
  <c r="D14" i="165" s="1"/>
  <c r="G39" i="72"/>
  <c r="F13" i="160" s="1"/>
  <c r="AF64" i="129"/>
  <c r="AF69" i="129"/>
  <c r="AH108" i="85"/>
  <c r="D106" i="130" s="1"/>
  <c r="AH104" i="85"/>
  <c r="D102" i="130" s="1"/>
  <c r="AH96" i="85"/>
  <c r="AH99" i="85"/>
  <c r="D97" i="130" s="1"/>
  <c r="AH106" i="85"/>
  <c r="D104" i="130" s="1"/>
  <c r="AH107" i="85"/>
  <c r="D105" i="130" s="1"/>
  <c r="AH109" i="85"/>
  <c r="D107" i="130" s="1"/>
  <c r="AH102" i="85"/>
  <c r="D100" i="130" s="1"/>
  <c r="G339" i="86"/>
  <c r="AH71" i="85"/>
  <c r="D69" i="130" s="1"/>
  <c r="N481" i="85"/>
  <c r="C13" i="124"/>
  <c r="G457" i="85"/>
  <c r="AH93" i="85"/>
  <c r="D91" i="130" s="1"/>
  <c r="AH97" i="85"/>
  <c r="D95" i="130" s="1"/>
  <c r="AH105" i="85"/>
  <c r="D103" i="130" s="1"/>
  <c r="AF93" i="129"/>
  <c r="AH101" i="85"/>
  <c r="D99" i="130" s="1"/>
  <c r="AF84" i="129"/>
  <c r="AH91" i="85"/>
  <c r="D89" i="130" s="1"/>
  <c r="AF80" i="129"/>
  <c r="AH87" i="85"/>
  <c r="D85" i="130" s="1"/>
  <c r="AH90" i="85"/>
  <c r="D88" i="130" s="1"/>
  <c r="AH69" i="85"/>
  <c r="D67" i="130" s="1"/>
  <c r="AH85" i="85"/>
  <c r="D83" i="130" s="1"/>
  <c r="AH68" i="85"/>
  <c r="D66" i="130" s="1"/>
  <c r="AH70" i="85"/>
  <c r="D68" i="130" s="1"/>
  <c r="AH74" i="85"/>
  <c r="D72" i="130" s="1"/>
  <c r="AH83" i="85"/>
  <c r="D81" i="130" s="1"/>
  <c r="AH75" i="85"/>
  <c r="D73" i="130" s="1"/>
  <c r="AH82" i="85"/>
  <c r="D80" i="130" s="1"/>
  <c r="D161" i="115"/>
  <c r="B453" i="80" s="1"/>
  <c r="D166" i="115"/>
  <c r="B458" i="80" s="1"/>
  <c r="M447" i="86"/>
  <c r="M380" i="86"/>
  <c r="K380" i="86"/>
  <c r="J339" i="86"/>
  <c r="D106" i="91"/>
  <c r="B233" i="80" s="1"/>
  <c r="D105" i="91"/>
  <c r="B232" i="80" s="1"/>
  <c r="D104" i="91"/>
  <c r="B231" i="80" s="1"/>
  <c r="D103" i="98"/>
  <c r="D102" i="98"/>
  <c r="D104" i="98"/>
  <c r="B503" i="80" s="1"/>
  <c r="D106" i="98"/>
  <c r="B505" i="80" s="1"/>
  <c r="D108" i="98"/>
  <c r="D110" i="98"/>
  <c r="B509" i="80" s="1"/>
  <c r="AF61" i="129"/>
  <c r="AF88" i="129"/>
  <c r="AF65" i="129"/>
  <c r="AF92" i="129"/>
  <c r="AF94" i="129"/>
  <c r="AF97" i="129"/>
  <c r="AF99" i="129"/>
  <c r="AF101" i="129"/>
  <c r="AF96" i="129"/>
  <c r="AF98" i="129"/>
  <c r="AF100" i="129"/>
  <c r="AF63" i="129"/>
  <c r="AF62" i="129"/>
  <c r="X392" i="85"/>
  <c r="I7" i="128" s="1"/>
  <c r="D20" i="57"/>
  <c r="AH72" i="85"/>
  <c r="D70" i="130" s="1"/>
  <c r="AF66" i="129"/>
  <c r="M46" i="146"/>
  <c r="D505" i="86"/>
  <c r="B30" i="80"/>
  <c r="D509" i="86"/>
  <c r="B34" i="80"/>
  <c r="D502" i="86"/>
  <c r="B27" i="80" s="1"/>
  <c r="D506" i="86"/>
  <c r="B31" i="80" s="1"/>
  <c r="D510" i="86"/>
  <c r="B35" i="80" s="1"/>
  <c r="D503" i="86"/>
  <c r="B28" i="80"/>
  <c r="D507" i="86"/>
  <c r="B32" i="80" s="1"/>
  <c r="D511" i="86"/>
  <c r="B36" i="80" s="1"/>
  <c r="D504" i="86"/>
  <c r="B29" i="80"/>
  <c r="D508" i="86"/>
  <c r="B33" i="80"/>
  <c r="D512" i="86"/>
  <c r="B37" i="80"/>
  <c r="D60" i="136"/>
  <c r="B382" i="80"/>
  <c r="D61" i="136"/>
  <c r="B383" i="80" s="1"/>
  <c r="D65" i="136"/>
  <c r="B387" i="80"/>
  <c r="D100" i="98"/>
  <c r="A20" i="112" s="1"/>
  <c r="D98" i="98"/>
  <c r="B497" i="80"/>
  <c r="D96" i="98"/>
  <c r="A16" i="112" s="1"/>
  <c r="D94" i="98"/>
  <c r="B493" i="80"/>
  <c r="D99" i="154"/>
  <c r="A21" i="162" s="1"/>
  <c r="D97" i="154"/>
  <c r="A19" i="162"/>
  <c r="D95" i="154"/>
  <c r="A17" i="162" s="1"/>
  <c r="D93" i="154"/>
  <c r="A15" i="162"/>
  <c r="M58" i="161"/>
  <c r="H80" i="161"/>
  <c r="F433" i="80" s="1"/>
  <c r="M439" i="86"/>
  <c r="M449" i="86" s="1"/>
  <c r="H555" i="86" s="1"/>
  <c r="F80" i="80" s="1"/>
  <c r="M375" i="86"/>
  <c r="D82" i="92"/>
  <c r="B262" i="80" s="1"/>
  <c r="M91" i="115"/>
  <c r="K25" i="160"/>
  <c r="I24" i="160"/>
  <c r="D100" i="160"/>
  <c r="K100" i="160" s="1"/>
  <c r="M48" i="134"/>
  <c r="H70" i="134"/>
  <c r="F376" i="80"/>
  <c r="D538" i="86"/>
  <c r="B63" i="80" s="1"/>
  <c r="D540" i="86"/>
  <c r="B65" i="80" s="1"/>
  <c r="D542" i="86"/>
  <c r="B67" i="80"/>
  <c r="D544" i="86"/>
  <c r="B69" i="80"/>
  <c r="D539" i="86"/>
  <c r="B64" i="80" s="1"/>
  <c r="D541" i="86"/>
  <c r="B66" i="80" s="1"/>
  <c r="D543" i="86"/>
  <c r="B68" i="80"/>
  <c r="D545" i="86"/>
  <c r="B70" i="80" s="1"/>
  <c r="D75" i="145"/>
  <c r="B392" i="80" s="1"/>
  <c r="D77" i="145"/>
  <c r="B394" i="80" s="1"/>
  <c r="D79" i="145"/>
  <c r="B396" i="80" s="1"/>
  <c r="D81" i="145"/>
  <c r="B398" i="80" s="1"/>
  <c r="D83" i="145"/>
  <c r="D76" i="145"/>
  <c r="B393" i="80"/>
  <c r="D78" i="145"/>
  <c r="B395" i="80" s="1"/>
  <c r="D80" i="145"/>
  <c r="B397" i="80"/>
  <c r="D82" i="145"/>
  <c r="B399" i="80"/>
  <c r="M46" i="147"/>
  <c r="H68" i="147"/>
  <c r="D106" i="124"/>
  <c r="B625" i="80" s="1"/>
  <c r="D108" i="124"/>
  <c r="B627" i="80" s="1"/>
  <c r="D110" i="124"/>
  <c r="B629" i="80" s="1"/>
  <c r="G481" i="85"/>
  <c r="H74" i="88"/>
  <c r="F162" i="80" s="1"/>
  <c r="H77" i="90"/>
  <c r="F200" i="80" s="1"/>
  <c r="D91" i="92"/>
  <c r="B271" i="80" s="1"/>
  <c r="D89" i="92"/>
  <c r="B269" i="80" s="1"/>
  <c r="D87" i="92"/>
  <c r="B267" i="80" s="1"/>
  <c r="D85" i="92"/>
  <c r="B265" i="80" s="1"/>
  <c r="H61" i="95"/>
  <c r="F333" i="80" s="1"/>
  <c r="D119" i="96"/>
  <c r="B346" i="80" s="1"/>
  <c r="D117" i="96"/>
  <c r="B344" i="80" s="1"/>
  <c r="D115" i="96"/>
  <c r="B342" i="80" s="1"/>
  <c r="D113" i="96"/>
  <c r="B340" i="80" s="1"/>
  <c r="D64" i="136"/>
  <c r="B386" i="80" s="1"/>
  <c r="D62" i="136"/>
  <c r="B384" i="80" s="1"/>
  <c r="B566" i="80"/>
  <c r="D79" i="161"/>
  <c r="B432" i="80" s="1"/>
  <c r="D75" i="161"/>
  <c r="B428" i="80" s="1"/>
  <c r="D80" i="161"/>
  <c r="B433" i="80" s="1"/>
  <c r="D76" i="161"/>
  <c r="B429" i="80" s="1"/>
  <c r="D77" i="161"/>
  <c r="B430" i="80" s="1"/>
  <c r="D74" i="161"/>
  <c r="B427" i="80" s="1"/>
  <c r="D78" i="161"/>
  <c r="B431" i="80" s="1"/>
  <c r="D73" i="161"/>
  <c r="B426" i="80" s="1"/>
  <c r="K24" i="160"/>
  <c r="A14" i="112"/>
  <c r="AF74" i="129"/>
  <c r="M265" i="86"/>
  <c r="D93" i="140"/>
  <c r="B108" i="80" s="1"/>
  <c r="D89" i="140"/>
  <c r="B104" i="80"/>
  <c r="D84" i="140"/>
  <c r="B99" i="80" s="1"/>
  <c r="M65" i="140"/>
  <c r="I25" i="160"/>
  <c r="H93" i="140"/>
  <c r="F108" i="80" s="1"/>
  <c r="M69" i="140"/>
  <c r="D114" i="94"/>
  <c r="B304" i="80" s="1"/>
  <c r="D113" i="94"/>
  <c r="B303" i="80" s="1"/>
  <c r="AH80" i="85"/>
  <c r="D78" i="130" s="1"/>
  <c r="D92" i="140"/>
  <c r="B107" i="80" s="1"/>
  <c r="D90" i="140"/>
  <c r="B105" i="80" s="1"/>
  <c r="D88" i="140"/>
  <c r="B103" i="80" s="1"/>
  <c r="D86" i="140"/>
  <c r="B101" i="80" s="1"/>
  <c r="D89" i="137"/>
  <c r="B248" i="80" s="1"/>
  <c r="D87" i="137"/>
  <c r="B246" i="80" s="1"/>
  <c r="D85" i="137"/>
  <c r="B244" i="80" s="1"/>
  <c r="D83" i="137"/>
  <c r="B242" i="80" s="1"/>
  <c r="D120" i="96"/>
  <c r="B347" i="80" s="1"/>
  <c r="D112" i="96"/>
  <c r="B339" i="80" s="1"/>
  <c r="J116" i="115"/>
  <c r="D90" i="153"/>
  <c r="B545" i="80"/>
  <c r="D86" i="153"/>
  <c r="B541" i="80" s="1"/>
  <c r="AF81" i="129"/>
  <c r="AH88" i="85"/>
  <c r="F81" i="118" s="1"/>
  <c r="AH64" i="85"/>
  <c r="D62" i="130" s="1"/>
  <c r="AF58" i="129"/>
  <c r="AF59" i="129"/>
  <c r="AH65" i="85"/>
  <c r="D63" i="130" s="1"/>
  <c r="A18" i="112"/>
  <c r="AH67" i="85"/>
  <c r="D65" i="130" s="1"/>
  <c r="M65" i="131"/>
  <c r="M69" i="131" s="1"/>
  <c r="M48" i="123"/>
  <c r="H75" i="123" s="1"/>
  <c r="F600" i="80" s="1"/>
  <c r="D93" i="87"/>
  <c r="B122" i="80" s="1"/>
  <c r="D91" i="87"/>
  <c r="B120" i="80" s="1"/>
  <c r="D89" i="87"/>
  <c r="B118" i="80" s="1"/>
  <c r="D87" i="87"/>
  <c r="B116" i="80" s="1"/>
  <c r="M74" i="91"/>
  <c r="D118" i="96"/>
  <c r="B345" i="80"/>
  <c r="D114" i="96"/>
  <c r="B341" i="80" s="1"/>
  <c r="D91" i="97"/>
  <c r="B476" i="80"/>
  <c r="D87" i="97"/>
  <c r="B472" i="80"/>
  <c r="D99" i="98"/>
  <c r="B498" i="80" s="1"/>
  <c r="D95" i="98"/>
  <c r="A15" i="112" s="1"/>
  <c r="D98" i="154"/>
  <c r="B567" i="80" s="1"/>
  <c r="B562" i="80"/>
  <c r="D92" i="97"/>
  <c r="B477" i="80"/>
  <c r="D90" i="97"/>
  <c r="B475" i="80" s="1"/>
  <c r="D88" i="97"/>
  <c r="B473" i="80"/>
  <c r="D91" i="153"/>
  <c r="B546" i="80"/>
  <c r="D89" i="153"/>
  <c r="B544" i="80"/>
  <c r="D87" i="153"/>
  <c r="B542" i="80" s="1"/>
  <c r="D85" i="153"/>
  <c r="B540" i="80"/>
  <c r="M60" i="153"/>
  <c r="H91" i="153"/>
  <c r="F546" i="80" s="1"/>
  <c r="D94" i="154"/>
  <c r="A16" i="162" s="1"/>
  <c r="O100" i="160"/>
  <c r="F509" i="80"/>
  <c r="J380" i="86"/>
  <c r="M66" i="94"/>
  <c r="H103" i="94"/>
  <c r="F293" i="80" s="1"/>
  <c r="M88" i="96"/>
  <c r="H129" i="96" s="1"/>
  <c r="F356" i="80" s="1"/>
  <c r="D96" i="154"/>
  <c r="B565" i="80" s="1"/>
  <c r="D92" i="154"/>
  <c r="A14" i="162" s="1"/>
  <c r="M72" i="154"/>
  <c r="H108" i="154"/>
  <c r="E30" i="162" s="1"/>
  <c r="H65" i="135"/>
  <c r="F410" i="80"/>
  <c r="M44" i="135"/>
  <c r="A12" i="112"/>
  <c r="B491" i="80"/>
  <c r="D93" i="143"/>
  <c r="B136" i="80" s="1"/>
  <c r="D92" i="143"/>
  <c r="B135" i="80" s="1"/>
  <c r="D91" i="143"/>
  <c r="B134" i="80" s="1"/>
  <c r="D90" i="143"/>
  <c r="B133" i="80" s="1"/>
  <c r="D89" i="143"/>
  <c r="B132" i="80" s="1"/>
  <c r="D88" i="143"/>
  <c r="B131" i="80" s="1"/>
  <c r="D87" i="143"/>
  <c r="B130" i="80" s="1"/>
  <c r="D86" i="143"/>
  <c r="B129" i="80" s="1"/>
  <c r="D84" i="143"/>
  <c r="B127" i="80" s="1"/>
  <c r="D93" i="131"/>
  <c r="B150" i="80" s="1"/>
  <c r="D92" i="131"/>
  <c r="B149" i="80" s="1"/>
  <c r="D91" i="131"/>
  <c r="B148" i="80" s="1"/>
  <c r="D90" i="131"/>
  <c r="B147" i="80" s="1"/>
  <c r="D89" i="131"/>
  <c r="B146" i="80" s="1"/>
  <c r="D88" i="131"/>
  <c r="B145" i="80" s="1"/>
  <c r="D87" i="131"/>
  <c r="B144" i="80" s="1"/>
  <c r="D86" i="131"/>
  <c r="B143" i="80" s="1"/>
  <c r="D85" i="131"/>
  <c r="B142" i="80" s="1"/>
  <c r="D103" i="94"/>
  <c r="B293" i="80" s="1"/>
  <c r="D102" i="94"/>
  <c r="B292" i="80" s="1"/>
  <c r="D99" i="94"/>
  <c r="B289" i="80" s="1"/>
  <c r="D98" i="94"/>
  <c r="B288" i="80" s="1"/>
  <c r="D95" i="94"/>
  <c r="B285" i="80" s="1"/>
  <c r="D63" i="136"/>
  <c r="B385" i="80" s="1"/>
  <c r="H73" i="99"/>
  <c r="F530" i="80" s="1"/>
  <c r="D95" i="124"/>
  <c r="B614" i="80" s="1"/>
  <c r="D94" i="124"/>
  <c r="B613" i="80" s="1"/>
  <c r="D93" i="124"/>
  <c r="B612" i="80" s="1"/>
  <c r="D92" i="124"/>
  <c r="B611" i="80" s="1"/>
  <c r="D91" i="124"/>
  <c r="B610" i="80" s="1"/>
  <c r="D90" i="124"/>
  <c r="B609" i="80" s="1"/>
  <c r="D89" i="124"/>
  <c r="B608" i="80" s="1"/>
  <c r="D87" i="124"/>
  <c r="B606" i="80" s="1"/>
  <c r="B494" i="80"/>
  <c r="A20" i="162"/>
  <c r="A19" i="112"/>
  <c r="M79" i="94"/>
  <c r="B561" i="80"/>
  <c r="D148" i="115"/>
  <c r="B440" i="80" s="1"/>
  <c r="D101" i="91"/>
  <c r="B228" i="80" s="1"/>
  <c r="AF86" i="129"/>
  <c r="D119" i="94"/>
  <c r="B309" i="80" s="1"/>
  <c r="D118" i="94"/>
  <c r="B308" i="80" s="1"/>
  <c r="D117" i="94"/>
  <c r="B307" i="80" s="1"/>
  <c r="D116" i="94"/>
  <c r="B306" i="80" s="1"/>
  <c r="D168" i="115"/>
  <c r="B460" i="80" s="1"/>
  <c r="D173" i="115"/>
  <c r="B465" i="80" s="1"/>
  <c r="D170" i="115"/>
  <c r="B462" i="80" s="1"/>
  <c r="D167" i="115"/>
  <c r="B459" i="80" s="1"/>
  <c r="D171" i="115"/>
  <c r="B463" i="80" s="1"/>
  <c r="D169" i="115"/>
  <c r="B461" i="80" s="1"/>
  <c r="D172" i="115"/>
  <c r="B464" i="80" s="1"/>
  <c r="D101" i="97"/>
  <c r="B486" i="80" s="1"/>
  <c r="D99" i="97"/>
  <c r="B484" i="80" s="1"/>
  <c r="D97" i="97"/>
  <c r="B482" i="80" s="1"/>
  <c r="D95" i="97"/>
  <c r="B480" i="80" s="1"/>
  <c r="D100" i="97"/>
  <c r="B485" i="80" s="1"/>
  <c r="D98" i="97"/>
  <c r="B483" i="80" s="1"/>
  <c r="D96" i="97"/>
  <c r="B481" i="80" s="1"/>
  <c r="D94" i="97"/>
  <c r="B479" i="80" s="1"/>
  <c r="D96" i="153"/>
  <c r="B551" i="80" s="1"/>
  <c r="AF76" i="129"/>
  <c r="AF78" i="129"/>
  <c r="T23" i="160"/>
  <c r="V23" i="160"/>
  <c r="T19" i="160"/>
  <c r="I22" i="160"/>
  <c r="K23" i="160"/>
  <c r="M22" i="160"/>
  <c r="Q22" i="160" s="1"/>
  <c r="T22" i="160" s="1"/>
  <c r="I23" i="160"/>
  <c r="V24" i="160"/>
  <c r="D61" i="147"/>
  <c r="B415" i="80" s="1"/>
  <c r="D63" i="147"/>
  <c r="B417" i="80"/>
  <c r="D65" i="147"/>
  <c r="B419" i="80"/>
  <c r="D67" i="147"/>
  <c r="B421" i="80"/>
  <c r="D62" i="147"/>
  <c r="B416" i="80" s="1"/>
  <c r="D64" i="147"/>
  <c r="B418" i="80"/>
  <c r="D66" i="147"/>
  <c r="B420" i="80"/>
  <c r="D68" i="147"/>
  <c r="I48" i="165"/>
  <c r="H279" i="168"/>
  <c r="H278" i="168"/>
  <c r="G219" i="168"/>
  <c r="G156" i="168"/>
  <c r="G164" i="168"/>
  <c r="G147" i="168"/>
  <c r="G152" i="168"/>
  <c r="G160" i="168"/>
  <c r="G18" i="168"/>
  <c r="G25" i="168"/>
  <c r="G119" i="168"/>
  <c r="G123" i="168"/>
  <c r="G127" i="168"/>
  <c r="G134" i="168"/>
  <c r="G145" i="168"/>
  <c r="G149" i="168"/>
  <c r="G150" i="168"/>
  <c r="G158" i="168"/>
  <c r="G166" i="168"/>
  <c r="G169" i="168"/>
  <c r="G170" i="168"/>
  <c r="G171" i="168"/>
  <c r="G172" i="168"/>
  <c r="G173" i="168"/>
  <c r="G174" i="168"/>
  <c r="G175" i="168"/>
  <c r="G176" i="168"/>
  <c r="G177" i="168"/>
  <c r="G178" i="168"/>
  <c r="G179" i="168"/>
  <c r="G180" i="168"/>
  <c r="G181" i="168"/>
  <c r="G182" i="168"/>
  <c r="G183" i="168"/>
  <c r="G184" i="168"/>
  <c r="G185" i="168"/>
  <c r="G186" i="168"/>
  <c r="G189" i="168"/>
  <c r="G199" i="168"/>
  <c r="G298" i="168"/>
  <c r="G340" i="168"/>
  <c r="G424" i="168"/>
  <c r="G427" i="168"/>
  <c r="G428" i="168"/>
  <c r="G429" i="168"/>
  <c r="G431" i="168"/>
  <c r="G432" i="168"/>
  <c r="G480" i="168"/>
  <c r="G20" i="168"/>
  <c r="G27" i="168"/>
  <c r="G113" i="168"/>
  <c r="G121" i="168"/>
  <c r="G125" i="168"/>
  <c r="G129" i="168"/>
  <c r="G132" i="168"/>
  <c r="G136" i="168"/>
  <c r="G140" i="168"/>
  <c r="G209" i="168"/>
  <c r="G229" i="168"/>
  <c r="G311" i="168"/>
  <c r="G331" i="168"/>
  <c r="G332" i="168"/>
  <c r="G402" i="168"/>
  <c r="G473" i="168"/>
  <c r="G493" i="168"/>
  <c r="G35" i="168"/>
  <c r="G37" i="168"/>
  <c r="G39" i="168"/>
  <c r="G41" i="168"/>
  <c r="H475" i="168"/>
  <c r="H333" i="168"/>
  <c r="G34" i="168"/>
  <c r="G36" i="168"/>
  <c r="G38" i="168"/>
  <c r="G40" i="168"/>
  <c r="G9" i="168"/>
  <c r="G10" i="168"/>
  <c r="G11" i="168"/>
  <c r="G12" i="168"/>
  <c r="G13" i="168"/>
  <c r="G14" i="168"/>
  <c r="G15" i="168"/>
  <c r="G16" i="168"/>
  <c r="G17" i="168"/>
  <c r="G19" i="168"/>
  <c r="G21" i="168"/>
  <c r="G26" i="168"/>
  <c r="G28" i="168"/>
  <c r="H30" i="168"/>
  <c r="G103" i="168"/>
  <c r="G105" i="168"/>
  <c r="G107" i="168"/>
  <c r="G108" i="168"/>
  <c r="G109" i="168"/>
  <c r="G110" i="168"/>
  <c r="G115" i="168"/>
  <c r="G117" i="168"/>
  <c r="G118" i="168"/>
  <c r="G120" i="168"/>
  <c r="G124" i="168"/>
  <c r="G126" i="168"/>
  <c r="G128" i="168"/>
  <c r="G131" i="168"/>
  <c r="G133" i="168"/>
  <c r="G135" i="168"/>
  <c r="G137" i="168"/>
  <c r="G139" i="168"/>
  <c r="G141" i="168"/>
  <c r="G142" i="168"/>
  <c r="G144" i="168"/>
  <c r="G148" i="168"/>
  <c r="G151" i="168"/>
  <c r="G153" i="168"/>
  <c r="G155" i="168"/>
  <c r="G157" i="168"/>
  <c r="G159" i="168"/>
  <c r="G161" i="168"/>
  <c r="G163" i="168"/>
  <c r="G165" i="168"/>
  <c r="G167" i="168"/>
  <c r="G168" i="168"/>
  <c r="G198" i="168"/>
  <c r="G200" i="168"/>
  <c r="G201" i="168"/>
  <c r="H202" i="168"/>
  <c r="G208" i="168"/>
  <c r="G210" i="168"/>
  <c r="G211" i="168"/>
  <c r="G218" i="168"/>
  <c r="G220" i="168"/>
  <c r="G221" i="168"/>
  <c r="H222" i="168"/>
  <c r="G228" i="168"/>
  <c r="G230" i="168"/>
  <c r="H232" i="168"/>
  <c r="G250" i="168"/>
  <c r="G263" i="168"/>
  <c r="G55" i="168"/>
  <c r="G57" i="168"/>
  <c r="G58" i="168"/>
  <c r="G59" i="168"/>
  <c r="G63" i="168"/>
  <c r="G72" i="168"/>
  <c r="G73" i="168"/>
  <c r="G74" i="168"/>
  <c r="G75" i="168"/>
  <c r="G76" i="168"/>
  <c r="H82" i="168"/>
  <c r="H110" i="168"/>
  <c r="G244" i="168"/>
  <c r="G266" i="168"/>
  <c r="G393" i="168"/>
  <c r="G395" i="168"/>
  <c r="G297" i="168"/>
  <c r="G300" i="168"/>
  <c r="G317" i="168"/>
  <c r="G319" i="168"/>
  <c r="G346" i="168"/>
  <c r="G348" i="168"/>
  <c r="G350" i="168"/>
  <c r="H351" i="168"/>
  <c r="G352" i="168"/>
  <c r="G394" i="168"/>
  <c r="G401" i="168"/>
  <c r="G403" i="168"/>
  <c r="H282" i="168"/>
  <c r="G287" i="168"/>
  <c r="G299" i="168"/>
  <c r="G301" i="168"/>
  <c r="H304" i="168"/>
  <c r="G310" i="168"/>
  <c r="G312" i="168"/>
  <c r="H352" i="168"/>
  <c r="H421" i="168"/>
  <c r="G459" i="168"/>
  <c r="G513" i="168"/>
  <c r="G520" i="168"/>
  <c r="H420" i="168"/>
  <c r="G421" i="168"/>
  <c r="H422" i="168"/>
  <c r="G452" i="168"/>
  <c r="G454" i="168"/>
  <c r="G481" i="168"/>
  <c r="G483" i="168"/>
  <c r="H245" i="168"/>
  <c r="H326" i="168"/>
  <c r="H364" i="168"/>
  <c r="H388" i="168"/>
  <c r="H258" i="168"/>
  <c r="H320" i="168"/>
  <c r="H353" i="168"/>
  <c r="H382" i="168"/>
  <c r="H468" i="168"/>
  <c r="H487" i="168"/>
  <c r="H462" i="168"/>
  <c r="H213" i="168"/>
  <c r="H396" i="168"/>
  <c r="H305" i="168"/>
  <c r="H233" i="168"/>
  <c r="H433" i="168"/>
  <c r="H239" i="168"/>
  <c r="H203" i="168"/>
  <c r="H507" i="168"/>
  <c r="H447" i="168"/>
  <c r="H522" i="168"/>
  <c r="H371" i="168"/>
  <c r="H251" i="168"/>
  <c r="H223" i="168"/>
  <c r="H193" i="168"/>
  <c r="H292" i="168"/>
  <c r="G492" i="168"/>
  <c r="G453" i="168"/>
  <c r="G482" i="168"/>
  <c r="G484" i="168"/>
  <c r="H281" i="168"/>
  <c r="G280" i="168"/>
  <c r="I74" i="115"/>
  <c r="F503" i="80"/>
  <c r="D530" i="86"/>
  <c r="B55" i="80" s="1"/>
  <c r="D532" i="86"/>
  <c r="B57" i="80" s="1"/>
  <c r="D529" i="86"/>
  <c r="B54" i="80" s="1"/>
  <c r="D531" i="86"/>
  <c r="B56" i="80" s="1"/>
  <c r="D537" i="86"/>
  <c r="B62" i="80" s="1"/>
  <c r="G90" i="91"/>
  <c r="E217" i="80" s="1"/>
  <c r="G89" i="91"/>
  <c r="E216" i="80" s="1"/>
  <c r="G91" i="91"/>
  <c r="E218" i="80" s="1"/>
  <c r="G93" i="91"/>
  <c r="E220" i="80" s="1"/>
  <c r="G95" i="91"/>
  <c r="E222" i="80" s="1"/>
  <c r="G103" i="91"/>
  <c r="E230" i="80" s="1"/>
  <c r="G104" i="91"/>
  <c r="E231" i="80" s="1"/>
  <c r="G105" i="91"/>
  <c r="E232" i="80" s="1"/>
  <c r="G106" i="91"/>
  <c r="E233" i="80" s="1"/>
  <c r="G107" i="91"/>
  <c r="E234" i="80" s="1"/>
  <c r="G108" i="91"/>
  <c r="E235" i="80" s="1"/>
  <c r="G109" i="91"/>
  <c r="E236" i="80" s="1"/>
  <c r="A41" i="91"/>
  <c r="G102" i="91"/>
  <c r="E229" i="80" s="1"/>
  <c r="G101" i="91"/>
  <c r="E228" i="80" s="1"/>
  <c r="G100" i="91"/>
  <c r="E227" i="80" s="1"/>
  <c r="G99" i="91"/>
  <c r="E226" i="80" s="1"/>
  <c r="G98" i="91"/>
  <c r="E225" i="80" s="1"/>
  <c r="G97" i="91"/>
  <c r="E224" i="80" s="1"/>
  <c r="G96" i="91"/>
  <c r="E223" i="80" s="1"/>
  <c r="G94" i="91"/>
  <c r="E221" i="80" s="1"/>
  <c r="G92" i="91"/>
  <c r="E219" i="80" s="1"/>
  <c r="D94" i="92"/>
  <c r="B274" i="80" s="1"/>
  <c r="D95" i="92"/>
  <c r="B275" i="80" s="1"/>
  <c r="D51" i="93"/>
  <c r="B314" i="80" s="1"/>
  <c r="D53" i="93"/>
  <c r="B316" i="80" s="1"/>
  <c r="D56" i="95"/>
  <c r="B328" i="80" s="1"/>
  <c r="D59" i="95"/>
  <c r="B331" i="80" s="1"/>
  <c r="D60" i="95"/>
  <c r="B332" i="80" s="1"/>
  <c r="D61" i="95"/>
  <c r="B333" i="80" s="1"/>
  <c r="D54" i="95"/>
  <c r="B326" i="80" s="1"/>
  <c r="D55" i="95"/>
  <c r="B327" i="80" s="1"/>
  <c r="D58" i="95"/>
  <c r="B330" i="80" s="1"/>
  <c r="D57" i="95"/>
  <c r="B329" i="80" s="1"/>
  <c r="D125" i="96"/>
  <c r="B352" i="80" s="1"/>
  <c r="D523" i="86"/>
  <c r="B48" i="80" s="1"/>
  <c r="D527" i="86"/>
  <c r="B52" i="80" s="1"/>
  <c r="D521" i="86"/>
  <c r="B46" i="80" s="1"/>
  <c r="D525" i="86"/>
  <c r="B50" i="80" s="1"/>
  <c r="D546" i="86"/>
  <c r="B71" i="80" s="1"/>
  <c r="D548" i="86"/>
  <c r="B73" i="80" s="1"/>
  <c r="D550" i="86"/>
  <c r="B75" i="80" s="1"/>
  <c r="D552" i="86"/>
  <c r="B77" i="80" s="1"/>
  <c r="D554" i="86"/>
  <c r="B79" i="80" s="1"/>
  <c r="D547" i="86"/>
  <c r="B72" i="80" s="1"/>
  <c r="D549" i="86"/>
  <c r="B74" i="80" s="1"/>
  <c r="D551" i="86"/>
  <c r="B76" i="80" s="1"/>
  <c r="D553" i="86"/>
  <c r="B78" i="80" s="1"/>
  <c r="D555" i="86"/>
  <c r="B80" i="80" s="1"/>
  <c r="D557" i="86"/>
  <c r="B82" i="80" s="1"/>
  <c r="D560" i="86"/>
  <c r="B85" i="80" s="1"/>
  <c r="D562" i="86"/>
  <c r="B87" i="80" s="1"/>
  <c r="D556" i="86"/>
  <c r="B81" i="80" s="1"/>
  <c r="D561" i="86"/>
  <c r="B86" i="80" s="1"/>
  <c r="D559" i="86"/>
  <c r="B84" i="80" s="1"/>
  <c r="D558" i="86"/>
  <c r="B83" i="80" s="1"/>
  <c r="D70" i="88"/>
  <c r="B158" i="80" s="1"/>
  <c r="D73" i="88"/>
  <c r="B161" i="80" s="1"/>
  <c r="D68" i="88"/>
  <c r="B156" i="80" s="1"/>
  <c r="D71" i="88"/>
  <c r="B159" i="80" s="1"/>
  <c r="D73" i="139"/>
  <c r="B180" i="80" s="1"/>
  <c r="D76" i="139"/>
  <c r="B183" i="80" s="1"/>
  <c r="D78" i="139"/>
  <c r="B185" i="80" s="1"/>
  <c r="D80" i="139"/>
  <c r="B187" i="80" s="1"/>
  <c r="D74" i="139"/>
  <c r="B181" i="80" s="1"/>
  <c r="D77" i="139"/>
  <c r="B184" i="80" s="1"/>
  <c r="D79" i="139"/>
  <c r="B186" i="80" s="1"/>
  <c r="D81" i="139"/>
  <c r="B188" i="80" s="1"/>
  <c r="D564" i="86"/>
  <c r="B89" i="80" s="1"/>
  <c r="D568" i="86"/>
  <c r="B93" i="80" s="1"/>
  <c r="D565" i="86"/>
  <c r="B90" i="80" s="1"/>
  <c r="D569" i="86"/>
  <c r="B94" i="80" s="1"/>
  <c r="D566" i="86"/>
  <c r="B91" i="80" s="1"/>
  <c r="D563" i="86"/>
  <c r="B88" i="80" s="1"/>
  <c r="D567" i="86"/>
  <c r="B92" i="80" s="1"/>
  <c r="D76" i="90"/>
  <c r="B199" i="80" s="1"/>
  <c r="D103" i="154"/>
  <c r="A25" i="162" s="1"/>
  <c r="D107" i="154"/>
  <c r="A29" i="162" s="1"/>
  <c r="D106" i="154"/>
  <c r="A28" i="162" s="1"/>
  <c r="D102" i="154"/>
  <c r="D100" i="154"/>
  <c r="D108" i="154"/>
  <c r="A30" i="162" s="1"/>
  <c r="D104" i="154"/>
  <c r="A26" i="162" s="1"/>
  <c r="D105" i="154"/>
  <c r="B574" i="80" s="1"/>
  <c r="D101" i="154"/>
  <c r="A23" i="162" s="1"/>
  <c r="G57" i="92"/>
  <c r="G53" i="161"/>
  <c r="G55" i="161" s="1"/>
  <c r="G58" i="161" s="1"/>
  <c r="G67" i="161" s="1"/>
  <c r="M44" i="136"/>
  <c r="H65" i="136"/>
  <c r="F387" i="80" s="1"/>
  <c r="A18" i="162"/>
  <c r="B568" i="80"/>
  <c r="D92" i="87"/>
  <c r="B121" i="80" s="1"/>
  <c r="D88" i="87"/>
  <c r="B117" i="80"/>
  <c r="D84" i="87"/>
  <c r="B113" i="80"/>
  <c r="D88" i="137"/>
  <c r="B247" i="80" s="1"/>
  <c r="D84" i="137"/>
  <c r="B243" i="80" s="1"/>
  <c r="H58" i="93"/>
  <c r="F321" i="80" s="1"/>
  <c r="D84" i="153"/>
  <c r="B539" i="80" s="1"/>
  <c r="O124" i="160"/>
  <c r="O126" i="160" s="1"/>
  <c r="D124" i="160"/>
  <c r="V22" i="160"/>
  <c r="D113" i="98"/>
  <c r="A30" i="112" s="1"/>
  <c r="D115" i="98"/>
  <c r="B514" i="80" s="1"/>
  <c r="D117" i="98"/>
  <c r="B516" i="80" s="1"/>
  <c r="D119" i="98"/>
  <c r="B518" i="80" s="1"/>
  <c r="D112" i="98"/>
  <c r="B511" i="80"/>
  <c r="D114" i="98"/>
  <c r="A31" i="112" s="1"/>
  <c r="D116" i="98"/>
  <c r="A33" i="112" s="1"/>
  <c r="D118" i="98"/>
  <c r="D111" i="98"/>
  <c r="A29" i="112" s="1"/>
  <c r="M68" i="153"/>
  <c r="F12" i="160"/>
  <c r="M12" i="160" s="1"/>
  <c r="Q12" i="160" s="1"/>
  <c r="D90" i="154"/>
  <c r="B559" i="80" s="1"/>
  <c r="A12" i="162"/>
  <c r="B510" i="80"/>
  <c r="B515" i="80"/>
  <c r="B517" i="80"/>
  <c r="A35" i="112"/>
  <c r="A32" i="112"/>
  <c r="F14" i="165" l="1"/>
  <c r="I39" i="72"/>
  <c r="I22" i="72"/>
  <c r="E107" i="129"/>
  <c r="P107" i="129"/>
  <c r="C107" i="129"/>
  <c r="AC107" i="129"/>
  <c r="G107" i="129"/>
  <c r="AD107" i="129"/>
  <c r="I107" i="129"/>
  <c r="S107" i="129"/>
  <c r="D107" i="129"/>
  <c r="O107" i="129"/>
  <c r="AE107" i="129"/>
  <c r="F109" i="129"/>
  <c r="H108" i="129"/>
  <c r="F107" i="129"/>
  <c r="L107" i="129"/>
  <c r="U108" i="129"/>
  <c r="Y107" i="129"/>
  <c r="H107" i="129"/>
  <c r="V107" i="129"/>
  <c r="O109" i="129"/>
  <c r="H156" i="85"/>
  <c r="U156" i="85" s="1"/>
  <c r="J355" i="85"/>
  <c r="E15" i="96" s="1"/>
  <c r="E65" i="96" s="1"/>
  <c r="D17" i="57"/>
  <c r="F85" i="137"/>
  <c r="D244" i="80" s="1"/>
  <c r="F88" i="137"/>
  <c r="D247" i="80" s="1"/>
  <c r="A1" i="57"/>
  <c r="D6" i="34"/>
  <c r="I13" i="160"/>
  <c r="M13" i="160"/>
  <c r="Q13" i="160" s="1"/>
  <c r="T13" i="160" s="1"/>
  <c r="H93" i="87"/>
  <c r="F122" i="80" s="1"/>
  <c r="M69" i="87"/>
  <c r="M60" i="89"/>
  <c r="H83" i="89"/>
  <c r="F175" i="80" s="1"/>
  <c r="M60" i="145"/>
  <c r="H83" i="145"/>
  <c r="H91" i="92"/>
  <c r="F271" i="80" s="1"/>
  <c r="M67" i="92"/>
  <c r="H93" i="143"/>
  <c r="F136" i="80" s="1"/>
  <c r="M69" i="143"/>
  <c r="D82" i="89"/>
  <c r="B174" i="80" s="1"/>
  <c r="D80" i="89"/>
  <c r="B172" i="80" s="1"/>
  <c r="D79" i="89"/>
  <c r="B171" i="80" s="1"/>
  <c r="D81" i="89"/>
  <c r="B173" i="80" s="1"/>
  <c r="D76" i="89"/>
  <c r="B168" i="80" s="1"/>
  <c r="D75" i="89"/>
  <c r="B167" i="80" s="1"/>
  <c r="D83" i="89"/>
  <c r="B175" i="80" s="1"/>
  <c r="D78" i="89"/>
  <c r="B170" i="80" s="1"/>
  <c r="D77" i="89"/>
  <c r="B169" i="80" s="1"/>
  <c r="Q109" i="129"/>
  <c r="F577" i="80"/>
  <c r="B564" i="80"/>
  <c r="D72" i="90"/>
  <c r="B195" i="80" s="1"/>
  <c r="C201" i="86"/>
  <c r="C443" i="86" s="1"/>
  <c r="H314" i="168"/>
  <c r="C171" i="86"/>
  <c r="C310" i="86" s="1"/>
  <c r="B560" i="80"/>
  <c r="D490" i="86"/>
  <c r="B15" i="80" s="1"/>
  <c r="D481" i="86"/>
  <c r="B6" i="80" s="1"/>
  <c r="D483" i="86"/>
  <c r="B8" i="80" s="1"/>
  <c r="D488" i="86"/>
  <c r="B13" i="80" s="1"/>
  <c r="D482" i="86"/>
  <c r="B7" i="80" s="1"/>
  <c r="D489" i="86"/>
  <c r="B14" i="80" s="1"/>
  <c r="D491" i="86"/>
  <c r="B16" i="80" s="1"/>
  <c r="H66" i="168"/>
  <c r="B512" i="80"/>
  <c r="B495" i="80"/>
  <c r="D67" i="88"/>
  <c r="B155" i="80" s="1"/>
  <c r="D526" i="86"/>
  <c r="B51" i="80" s="1"/>
  <c r="D535" i="86"/>
  <c r="B60" i="80" s="1"/>
  <c r="H398" i="168"/>
  <c r="D96" i="94"/>
  <c r="B286" i="80" s="1"/>
  <c r="H93" i="131"/>
  <c r="F150" i="80" s="1"/>
  <c r="D111" i="124"/>
  <c r="B630" i="80" s="1"/>
  <c r="D107" i="124"/>
  <c r="B626" i="80" s="1"/>
  <c r="A34" i="112"/>
  <c r="D126" i="160"/>
  <c r="D14" i="160" s="1"/>
  <c r="B499" i="80"/>
  <c r="D72" i="88"/>
  <c r="B160" i="80" s="1"/>
  <c r="D522" i="86"/>
  <c r="B47" i="80" s="1"/>
  <c r="D533" i="86"/>
  <c r="B58" i="80" s="1"/>
  <c r="M96" i="96"/>
  <c r="D97" i="94"/>
  <c r="B287" i="80" s="1"/>
  <c r="M52" i="123"/>
  <c r="B492" i="80"/>
  <c r="K14" i="165"/>
  <c r="B513" i="80"/>
  <c r="I12" i="160"/>
  <c r="D69" i="88"/>
  <c r="B157" i="80" s="1"/>
  <c r="D528" i="86"/>
  <c r="B53" i="80" s="1"/>
  <c r="D536" i="86"/>
  <c r="B61" i="80" s="1"/>
  <c r="H212" i="168"/>
  <c r="D100" i="94"/>
  <c r="B290" i="80" s="1"/>
  <c r="D109" i="124"/>
  <c r="B628" i="80" s="1"/>
  <c r="D105" i="124"/>
  <c r="B624" i="80" s="1"/>
  <c r="D497" i="86"/>
  <c r="B22" i="80" s="1"/>
  <c r="D499" i="86"/>
  <c r="B24" i="80" s="1"/>
  <c r="D498" i="86"/>
  <c r="B23" i="80" s="1"/>
  <c r="D496" i="86"/>
  <c r="B21" i="80" s="1"/>
  <c r="D128" i="96"/>
  <c r="B355" i="80" s="1"/>
  <c r="D73" i="90"/>
  <c r="B196" i="80" s="1"/>
  <c r="B563" i="80"/>
  <c r="D71" i="118"/>
  <c r="D97" i="118" s="1"/>
  <c r="D485" i="86"/>
  <c r="B10" i="80" s="1"/>
  <c r="G108" i="129"/>
  <c r="H11" i="168"/>
  <c r="H19" i="168"/>
  <c r="H38" i="168"/>
  <c r="H201" i="168"/>
  <c r="H345" i="168"/>
  <c r="H424" i="168"/>
  <c r="D513" i="86"/>
  <c r="B38" i="80" s="1"/>
  <c r="D519" i="86"/>
  <c r="B44" i="80" s="1"/>
  <c r="D518" i="86"/>
  <c r="B43" i="80" s="1"/>
  <c r="D514" i="86"/>
  <c r="B39" i="80" s="1"/>
  <c r="D520" i="86"/>
  <c r="B45" i="80" s="1"/>
  <c r="D517" i="86"/>
  <c r="B42" i="80" s="1"/>
  <c r="D515" i="86"/>
  <c r="B40" i="80" s="1"/>
  <c r="D516" i="86"/>
  <c r="B41" i="80" s="1"/>
  <c r="H14" i="168"/>
  <c r="H33" i="168"/>
  <c r="H41" i="168"/>
  <c r="H68" i="168"/>
  <c r="H264" i="168"/>
  <c r="H272" i="168"/>
  <c r="H302" i="168"/>
  <c r="H427" i="168"/>
  <c r="D90" i="137"/>
  <c r="B249" i="80" s="1"/>
  <c r="H34" i="168"/>
  <c r="H50" i="168"/>
  <c r="H58" i="168"/>
  <c r="H98" i="168"/>
  <c r="H211" i="168"/>
  <c r="H231" i="168"/>
  <c r="H303" i="168"/>
  <c r="H349" i="168"/>
  <c r="H428" i="168"/>
  <c r="G98" i="115"/>
  <c r="H16" i="168"/>
  <c r="H24" i="168"/>
  <c r="H35" i="168"/>
  <c r="H43" i="168"/>
  <c r="H59" i="168"/>
  <c r="H72" i="168"/>
  <c r="H80" i="168"/>
  <c r="H99" i="168"/>
  <c r="H107" i="168"/>
  <c r="H274" i="168"/>
  <c r="H310" i="168"/>
  <c r="H318" i="168"/>
  <c r="H342" i="168"/>
  <c r="H350" i="168"/>
  <c r="H401" i="168"/>
  <c r="H409" i="168"/>
  <c r="H417" i="168"/>
  <c r="H429" i="168"/>
  <c r="H9" i="168"/>
  <c r="H17" i="168"/>
  <c r="H25" i="168"/>
  <c r="H36" i="168"/>
  <c r="H44" i="168"/>
  <c r="H52" i="168"/>
  <c r="H63" i="168"/>
  <c r="H73" i="168"/>
  <c r="H81" i="168"/>
  <c r="H92" i="168"/>
  <c r="H108" i="168"/>
  <c r="H244" i="168"/>
  <c r="H247" i="168" s="1"/>
  <c r="H267" i="168"/>
  <c r="H275" i="168"/>
  <c r="H311" i="168"/>
  <c r="H343" i="168"/>
  <c r="H402" i="168"/>
  <c r="H410" i="168"/>
  <c r="H418" i="168"/>
  <c r="H430" i="168"/>
  <c r="H62" i="168"/>
  <c r="N107" i="129"/>
  <c r="H10" i="168"/>
  <c r="H18" i="168"/>
  <c r="H26" i="168"/>
  <c r="H37" i="168"/>
  <c r="H45" i="168"/>
  <c r="H53" i="168"/>
  <c r="H64" i="168"/>
  <c r="H74" i="168"/>
  <c r="H85" i="168"/>
  <c r="H93" i="168"/>
  <c r="H101" i="168"/>
  <c r="H109" i="168"/>
  <c r="H250" i="168"/>
  <c r="H253" i="168" s="1"/>
  <c r="H276" i="168"/>
  <c r="H312" i="168"/>
  <c r="H344" i="168"/>
  <c r="H403" i="168"/>
  <c r="H411" i="168"/>
  <c r="H419" i="168"/>
  <c r="H431" i="168"/>
  <c r="P108" i="129"/>
  <c r="AC108" i="129"/>
  <c r="G53" i="136"/>
  <c r="H13" i="168"/>
  <c r="H21" i="168"/>
  <c r="H29" i="168"/>
  <c r="H40" i="168"/>
  <c r="H48" i="168"/>
  <c r="H67" i="168"/>
  <c r="H77" i="168"/>
  <c r="H96" i="168"/>
  <c r="H104" i="168"/>
  <c r="H263" i="168"/>
  <c r="H271" i="168"/>
  <c r="H301" i="168"/>
  <c r="H315" i="168"/>
  <c r="H347" i="168"/>
  <c r="H406" i="168"/>
  <c r="H414" i="168"/>
  <c r="H426" i="168"/>
  <c r="G59" i="154"/>
  <c r="K108" i="129"/>
  <c r="C26" i="91"/>
  <c r="F26" i="91" s="1"/>
  <c r="F59" i="91" s="1"/>
  <c r="AF70" i="129"/>
  <c r="Z111" i="129"/>
  <c r="Z56" i="129"/>
  <c r="AB56" i="129"/>
  <c r="AE56" i="129"/>
  <c r="B103" i="129"/>
  <c r="E103" i="129"/>
  <c r="G103" i="129"/>
  <c r="J103" i="129"/>
  <c r="M103" i="129"/>
  <c r="P103" i="129"/>
  <c r="R103" i="129"/>
  <c r="T103" i="129"/>
  <c r="V103" i="129"/>
  <c r="X103" i="129"/>
  <c r="K103" i="129"/>
  <c r="Z103" i="129"/>
  <c r="Z105" i="129" s="1"/>
  <c r="C103" i="129"/>
  <c r="D103" i="129"/>
  <c r="F103" i="129"/>
  <c r="I103" i="129"/>
  <c r="L103" i="129"/>
  <c r="O103" i="129"/>
  <c r="H103" i="129"/>
  <c r="S103" i="129"/>
  <c r="U103" i="129"/>
  <c r="W103" i="129"/>
  <c r="Y103" i="129"/>
  <c r="Q103" i="129"/>
  <c r="AA56" i="129"/>
  <c r="AC56" i="129"/>
  <c r="AD56" i="129"/>
  <c r="N103" i="129"/>
  <c r="D61" i="146"/>
  <c r="B205" i="80" s="1"/>
  <c r="D63" i="146"/>
  <c r="B207" i="80" s="1"/>
  <c r="D65" i="146"/>
  <c r="B209" i="80" s="1"/>
  <c r="D67" i="146"/>
  <c r="B211" i="80" s="1"/>
  <c r="D62" i="146"/>
  <c r="B206" i="80" s="1"/>
  <c r="D64" i="146"/>
  <c r="B208" i="80" s="1"/>
  <c r="D66" i="146"/>
  <c r="B210" i="80" s="1"/>
  <c r="D68" i="146"/>
  <c r="A25" i="112"/>
  <c r="G63" i="140"/>
  <c r="G51" i="91"/>
  <c r="G116" i="115"/>
  <c r="J98" i="115"/>
  <c r="G59" i="98"/>
  <c r="L339" i="86"/>
  <c r="G86" i="96"/>
  <c r="K116" i="115"/>
  <c r="M339" i="86"/>
  <c r="M341" i="86" s="1"/>
  <c r="B570" i="80"/>
  <c r="G63" i="87"/>
  <c r="G110" i="115"/>
  <c r="D77" i="90"/>
  <c r="B200" i="80" s="1"/>
  <c r="D71" i="90"/>
  <c r="B194" i="80" s="1"/>
  <c r="D74" i="90"/>
  <c r="B197" i="80" s="1"/>
  <c r="D70" i="90"/>
  <c r="B193" i="80" s="1"/>
  <c r="D122" i="96"/>
  <c r="B349" i="80" s="1"/>
  <c r="D129" i="96"/>
  <c r="B356" i="80" s="1"/>
  <c r="D58" i="93"/>
  <c r="B321" i="80" s="1"/>
  <c r="D57" i="93"/>
  <c r="B320" i="80" s="1"/>
  <c r="D99" i="92"/>
  <c r="B279" i="80" s="1"/>
  <c r="D98" i="92"/>
  <c r="B278" i="80" s="1"/>
  <c r="D146" i="115"/>
  <c r="B438" i="80" s="1"/>
  <c r="G359" i="86"/>
  <c r="G63" i="131"/>
  <c r="G72" i="98"/>
  <c r="G74" i="98" s="1"/>
  <c r="H102" i="98" s="1"/>
  <c r="E22" i="112" s="1"/>
  <c r="B572" i="80"/>
  <c r="D126" i="96"/>
  <c r="B353" i="80" s="1"/>
  <c r="D123" i="96"/>
  <c r="B350" i="80" s="1"/>
  <c r="D127" i="96"/>
  <c r="B354" i="80" s="1"/>
  <c r="D124" i="96"/>
  <c r="B351" i="80" s="1"/>
  <c r="D56" i="93"/>
  <c r="B319" i="80" s="1"/>
  <c r="D52" i="93"/>
  <c r="B315" i="80" s="1"/>
  <c r="D55" i="93"/>
  <c r="B318" i="80" s="1"/>
  <c r="D97" i="92"/>
  <c r="B277" i="80" s="1"/>
  <c r="D93" i="92"/>
  <c r="B273" i="80" s="1"/>
  <c r="D96" i="92"/>
  <c r="B276" i="80" s="1"/>
  <c r="D154" i="115"/>
  <c r="B446" i="80" s="1"/>
  <c r="AD80" i="85"/>
  <c r="G60" i="97"/>
  <c r="H441" i="168"/>
  <c r="J16" i="85"/>
  <c r="E18" i="86" s="1"/>
  <c r="E415" i="86" s="1"/>
  <c r="G188" i="85"/>
  <c r="D300" i="57"/>
  <c r="H452" i="168"/>
  <c r="H454" i="168"/>
  <c r="H456" i="168"/>
  <c r="H458" i="168"/>
  <c r="H460" i="168"/>
  <c r="H473" i="168"/>
  <c r="H480" i="168"/>
  <c r="H482" i="168"/>
  <c r="H484" i="168"/>
  <c r="H492" i="168"/>
  <c r="H512" i="168"/>
  <c r="H514" i="168"/>
  <c r="H516" i="168"/>
  <c r="H518" i="168"/>
  <c r="H520" i="168"/>
  <c r="H453" i="168"/>
  <c r="H455" i="168"/>
  <c r="H457" i="168"/>
  <c r="H459" i="168"/>
  <c r="H474" i="168"/>
  <c r="H481" i="168"/>
  <c r="H483" i="168"/>
  <c r="H485" i="168"/>
  <c r="H493" i="168"/>
  <c r="H513" i="168"/>
  <c r="H515" i="168"/>
  <c r="H517" i="168"/>
  <c r="H519" i="168"/>
  <c r="C14" i="124"/>
  <c r="F14" i="124" s="1"/>
  <c r="J318" i="85"/>
  <c r="E20" i="94" s="1"/>
  <c r="E74" i="94" s="1"/>
  <c r="H340" i="168"/>
  <c r="D103" i="124"/>
  <c r="B622" i="80" s="1"/>
  <c r="D101" i="124"/>
  <c r="B620" i="80" s="1"/>
  <c r="D99" i="124"/>
  <c r="B618" i="80" s="1"/>
  <c r="D97" i="124"/>
  <c r="B616" i="80" s="1"/>
  <c r="D102" i="124"/>
  <c r="B621" i="80" s="1"/>
  <c r="D100" i="124"/>
  <c r="B619" i="80" s="1"/>
  <c r="D98" i="124"/>
  <c r="B617" i="80" s="1"/>
  <c r="D96" i="124"/>
  <c r="B615" i="80" s="1"/>
  <c r="H95" i="124"/>
  <c r="G53" i="124"/>
  <c r="J489" i="57"/>
  <c r="BC14" i="128" s="1"/>
  <c r="BC15" i="128" s="1"/>
  <c r="D6" i="33"/>
  <c r="D515" i="57"/>
  <c r="D6" i="138"/>
  <c r="D6" i="116"/>
  <c r="D65" i="135"/>
  <c r="B410" i="80" s="1"/>
  <c r="D60" i="135"/>
  <c r="B405" i="80" s="1"/>
  <c r="D61" i="135"/>
  <c r="B406" i="80" s="1"/>
  <c r="D62" i="135"/>
  <c r="B407" i="80" s="1"/>
  <c r="D63" i="135"/>
  <c r="B408" i="80" s="1"/>
  <c r="D64" i="135"/>
  <c r="B409" i="80" s="1"/>
  <c r="D59" i="135"/>
  <c r="B404" i="80" s="1"/>
  <c r="D383" i="57"/>
  <c r="F87" i="137"/>
  <c r="D246" i="80" s="1"/>
  <c r="D289" i="57"/>
  <c r="D392" i="57"/>
  <c r="F97" i="137"/>
  <c r="D256" i="80" s="1"/>
  <c r="F91" i="137"/>
  <c r="D250" i="80" s="1"/>
  <c r="F486" i="57"/>
  <c r="J486" i="57" s="1"/>
  <c r="BB14" i="128" s="1"/>
  <c r="BB15" i="128" s="1"/>
  <c r="C368" i="127"/>
  <c r="C370" i="127" s="1"/>
  <c r="J450" i="57"/>
  <c r="U15" i="128" s="1"/>
  <c r="F15" i="128"/>
  <c r="D388" i="57"/>
  <c r="D385" i="57"/>
  <c r="H365" i="85"/>
  <c r="D108" i="126" s="1"/>
  <c r="F459" i="57" s="1"/>
  <c r="J459" i="57" s="1"/>
  <c r="AA9" i="128" s="1"/>
  <c r="F98" i="137"/>
  <c r="D257" i="80" s="1"/>
  <c r="H93" i="97"/>
  <c r="F478" i="80" s="1"/>
  <c r="L49" i="97"/>
  <c r="L24" i="97"/>
  <c r="J24" i="97"/>
  <c r="F24" i="97"/>
  <c r="K49" i="97"/>
  <c r="K24" i="97"/>
  <c r="H78" i="168"/>
  <c r="J39" i="85"/>
  <c r="E43" i="86" s="1"/>
  <c r="E232" i="86" s="1"/>
  <c r="AD110" i="85"/>
  <c r="AH168" i="85" s="1"/>
  <c r="B54" i="129" s="1"/>
  <c r="L17" i="89"/>
  <c r="L54" i="89" s="1"/>
  <c r="L55" i="89" s="1"/>
  <c r="H290" i="168"/>
  <c r="J15" i="86"/>
  <c r="J412" i="86" s="1"/>
  <c r="N30" i="85"/>
  <c r="J12" i="85"/>
  <c r="L12" i="85" s="1"/>
  <c r="C158" i="86"/>
  <c r="C297" i="86" s="1"/>
  <c r="J116" i="86"/>
  <c r="J434" i="86" s="1"/>
  <c r="J304" i="85"/>
  <c r="E19" i="92" s="1"/>
  <c r="J74" i="85"/>
  <c r="E82" i="86" s="1"/>
  <c r="AD394" i="85"/>
  <c r="J441" i="85"/>
  <c r="E19" i="97" s="1"/>
  <c r="E65" i="97" s="1"/>
  <c r="J75" i="85"/>
  <c r="L75" i="85" s="1"/>
  <c r="C174" i="86"/>
  <c r="C313" i="86" s="1"/>
  <c r="AD275" i="85"/>
  <c r="J12" i="95"/>
  <c r="J34" i="95" s="1"/>
  <c r="C172" i="86"/>
  <c r="C311" i="86" s="1"/>
  <c r="C148" i="86"/>
  <c r="C287" i="86" s="1"/>
  <c r="G392" i="85"/>
  <c r="G393" i="85"/>
  <c r="J494" i="85"/>
  <c r="L494" i="85" s="1"/>
  <c r="J30" i="85"/>
  <c r="E32" i="86" s="1"/>
  <c r="E429" i="86" s="1"/>
  <c r="H21" i="85"/>
  <c r="J24" i="85"/>
  <c r="E26" i="86" s="1"/>
  <c r="E423" i="86" s="1"/>
  <c r="C22" i="154"/>
  <c r="C58" i="154" s="1"/>
  <c r="AD514" i="85"/>
  <c r="C457" i="127"/>
  <c r="J10" i="85"/>
  <c r="L10" i="85" s="1"/>
  <c r="H321" i="85"/>
  <c r="U321" i="85" s="1"/>
  <c r="G13" i="85"/>
  <c r="H209" i="168"/>
  <c r="H289" i="168"/>
  <c r="H381" i="168"/>
  <c r="H384" i="168" s="1"/>
  <c r="H385" i="168" s="1"/>
  <c r="C164" i="86"/>
  <c r="C303" i="86" s="1"/>
  <c r="J51" i="85"/>
  <c r="L51" i="85" s="1"/>
  <c r="J219" i="85"/>
  <c r="L219" i="85" s="1"/>
  <c r="N21" i="85"/>
  <c r="C185" i="86"/>
  <c r="C324" i="86" s="1"/>
  <c r="J49" i="86"/>
  <c r="J364" i="86" s="1"/>
  <c r="C22" i="98"/>
  <c r="C58" i="98" s="1"/>
  <c r="C195" i="86"/>
  <c r="C334" i="86" s="1"/>
  <c r="C246" i="127"/>
  <c r="C247" i="127" s="1"/>
  <c r="H73" i="85"/>
  <c r="C192" i="86"/>
  <c r="C331" i="86" s="1"/>
  <c r="J96" i="86"/>
  <c r="J257" i="86" s="1"/>
  <c r="D140" i="57"/>
  <c r="D25" i="57"/>
  <c r="D354" i="57"/>
  <c r="D520" i="57"/>
  <c r="D84" i="57"/>
  <c r="D151" i="57"/>
  <c r="D103" i="57"/>
  <c r="D344" i="57"/>
  <c r="C187" i="86"/>
  <c r="C326" i="86" s="1"/>
  <c r="C162" i="86"/>
  <c r="C301" i="86" s="1"/>
  <c r="C154" i="86"/>
  <c r="C293" i="86" s="1"/>
  <c r="C173" i="86"/>
  <c r="C312" i="86" s="1"/>
  <c r="H114" i="85"/>
  <c r="U114" i="85" s="1"/>
  <c r="C184" i="86"/>
  <c r="C323" i="86" s="1"/>
  <c r="C143" i="86"/>
  <c r="C282" i="86" s="1"/>
  <c r="D6" i="40"/>
  <c r="A1" i="80"/>
  <c r="D6" i="113"/>
  <c r="D6" i="29"/>
  <c r="D6" i="163"/>
  <c r="D6" i="62"/>
  <c r="AD100" i="85"/>
  <c r="AH158" i="85" s="1"/>
  <c r="B46" i="129" s="1"/>
  <c r="AD247" i="85"/>
  <c r="AH246" i="85" s="1"/>
  <c r="H27" i="129" s="1"/>
  <c r="J41" i="86"/>
  <c r="J230" i="86" s="1"/>
  <c r="C364" i="86"/>
  <c r="J43" i="85"/>
  <c r="E47" i="86" s="1"/>
  <c r="E236" i="86" s="1"/>
  <c r="J245" i="85"/>
  <c r="E12" i="139" s="1"/>
  <c r="E47" i="139" s="1"/>
  <c r="J38" i="85"/>
  <c r="L38" i="85" s="1"/>
  <c r="G37" i="85"/>
  <c r="G293" i="85"/>
  <c r="J481" i="85"/>
  <c r="E13" i="124" s="1"/>
  <c r="H37" i="85"/>
  <c r="K110" i="86"/>
  <c r="K260" i="86" s="1"/>
  <c r="G246" i="85"/>
  <c r="K32" i="86"/>
  <c r="K429" i="86" s="1"/>
  <c r="J59" i="85"/>
  <c r="E63" i="86" s="1"/>
  <c r="E249" i="86" s="1"/>
  <c r="AD30" i="85"/>
  <c r="AH128" i="85" s="1"/>
  <c r="B16" i="129" s="1"/>
  <c r="J56" i="85"/>
  <c r="E60" i="86" s="1"/>
  <c r="E366" i="86" s="1"/>
  <c r="N48" i="85"/>
  <c r="J438" i="85"/>
  <c r="E12" i="97" s="1"/>
  <c r="E51" i="97" s="1"/>
  <c r="K22" i="86"/>
  <c r="K419" i="86" s="1"/>
  <c r="N49" i="85"/>
  <c r="C13" i="139"/>
  <c r="C50" i="139" s="1"/>
  <c r="AD393" i="85"/>
  <c r="AH42" i="85" s="1"/>
  <c r="D43" i="130" s="1"/>
  <c r="J35" i="85"/>
  <c r="E39" i="86" s="1"/>
  <c r="E228" i="86" s="1"/>
  <c r="J79" i="85"/>
  <c r="L79" i="85" s="1"/>
  <c r="P79" i="85" s="1"/>
  <c r="J419" i="85"/>
  <c r="E11" i="115" s="1"/>
  <c r="E102" i="115" s="1"/>
  <c r="C193" i="86"/>
  <c r="J13" i="85"/>
  <c r="E15" i="86" s="1"/>
  <c r="G15" i="86" s="1"/>
  <c r="G412" i="86" s="1"/>
  <c r="N57" i="85"/>
  <c r="G53" i="85"/>
  <c r="AD304" i="85"/>
  <c r="AH302" i="85" s="1"/>
  <c r="J27" i="129" s="1"/>
  <c r="H41" i="85"/>
  <c r="J80" i="85"/>
  <c r="L80" i="85" s="1"/>
  <c r="J343" i="85"/>
  <c r="E20" i="96" s="1"/>
  <c r="E80" i="96" s="1"/>
  <c r="H100" i="85"/>
  <c r="U100" i="85" s="1"/>
  <c r="G45" i="85"/>
  <c r="C49" i="127"/>
  <c r="C135" i="86"/>
  <c r="C378" i="86" s="1"/>
  <c r="G482" i="85"/>
  <c r="H45" i="164"/>
  <c r="G483" i="85"/>
  <c r="H509" i="85"/>
  <c r="U509" i="85" s="1"/>
  <c r="H482" i="85"/>
  <c r="N392" i="85"/>
  <c r="G354" i="85"/>
  <c r="AD282" i="85"/>
  <c r="I13" i="165"/>
  <c r="K13" i="165" s="1"/>
  <c r="H273" i="85"/>
  <c r="U273" i="85" s="1"/>
  <c r="AE388" i="85"/>
  <c r="AH385" i="85"/>
  <c r="K12" i="129" s="1"/>
  <c r="K18" i="129" s="1"/>
  <c r="K107" i="129" s="1"/>
  <c r="I14" i="165"/>
  <c r="D29" i="165"/>
  <c r="D25" i="165"/>
  <c r="L37" i="134"/>
  <c r="L13" i="134"/>
  <c r="L40" i="134" s="1"/>
  <c r="J37" i="134"/>
  <c r="J13" i="134"/>
  <c r="J40" i="134" s="1"/>
  <c r="F13" i="134"/>
  <c r="F40" i="134" s="1"/>
  <c r="H37" i="134"/>
  <c r="K37" i="134"/>
  <c r="K13" i="134"/>
  <c r="K40" i="134" s="1"/>
  <c r="G437" i="86"/>
  <c r="G263" i="86"/>
  <c r="G64" i="94"/>
  <c r="H480" i="85"/>
  <c r="G480" i="85"/>
  <c r="H413" i="85"/>
  <c r="U413" i="85" s="1"/>
  <c r="C35" i="115"/>
  <c r="C125" i="115" s="1"/>
  <c r="AD285" i="85"/>
  <c r="C284" i="127"/>
  <c r="C18" i="91"/>
  <c r="C68" i="91" s="1"/>
  <c r="AD277" i="85"/>
  <c r="H276" i="85"/>
  <c r="U276" i="85" s="1"/>
  <c r="C130" i="86"/>
  <c r="F130" i="86" s="1"/>
  <c r="I130" i="86" s="1"/>
  <c r="I271" i="86" s="1"/>
  <c r="H183" i="85"/>
  <c r="U183" i="85" s="1"/>
  <c r="G183" i="85"/>
  <c r="H28" i="85"/>
  <c r="G28" i="85"/>
  <c r="N28" i="85"/>
  <c r="J315" i="85"/>
  <c r="E13" i="94" s="1"/>
  <c r="E55" i="94" s="1"/>
  <c r="J400" i="85"/>
  <c r="E16" i="115" s="1"/>
  <c r="J63" i="85"/>
  <c r="L63" i="85" s="1"/>
  <c r="J57" i="85"/>
  <c r="E61" i="86" s="1"/>
  <c r="E243" i="86" s="1"/>
  <c r="J48" i="85"/>
  <c r="L48" i="85" s="1"/>
  <c r="J45" i="85"/>
  <c r="L45" i="85" s="1"/>
  <c r="J25" i="85"/>
  <c r="L25" i="85" s="1"/>
  <c r="J23" i="85"/>
  <c r="E25" i="86" s="1"/>
  <c r="J19" i="85"/>
  <c r="L19" i="85" s="1"/>
  <c r="J17" i="85"/>
  <c r="E19" i="86" s="1"/>
  <c r="J15" i="85"/>
  <c r="E17" i="86" s="1"/>
  <c r="J11" i="85"/>
  <c r="E13" i="86" s="1"/>
  <c r="E410" i="86" s="1"/>
  <c r="J506" i="85"/>
  <c r="L506" i="85" s="1"/>
  <c r="J496" i="85"/>
  <c r="L496" i="85" s="1"/>
  <c r="J344" i="85"/>
  <c r="E13" i="96" s="1"/>
  <c r="E64" i="96" s="1"/>
  <c r="J302" i="85"/>
  <c r="E13" i="92" s="1"/>
  <c r="E48" i="92" s="1"/>
  <c r="J209" i="85"/>
  <c r="L209" i="85" s="1"/>
  <c r="J264" i="85"/>
  <c r="L264" i="85" s="1"/>
  <c r="J292" i="85"/>
  <c r="E12" i="137" s="1"/>
  <c r="E57" i="137" s="1"/>
  <c r="J301" i="85"/>
  <c r="E12" i="92" s="1"/>
  <c r="E47" i="92" s="1"/>
  <c r="J305" i="85"/>
  <c r="L305" i="85" s="1"/>
  <c r="J317" i="85"/>
  <c r="E19" i="94" s="1"/>
  <c r="E73" i="94" s="1"/>
  <c r="J329" i="85"/>
  <c r="L329" i="85" s="1"/>
  <c r="J342" i="85"/>
  <c r="L342" i="85" s="1"/>
  <c r="J346" i="85"/>
  <c r="L346" i="85" s="1"/>
  <c r="J348" i="85"/>
  <c r="E27" i="96" s="1"/>
  <c r="E91" i="96" s="1"/>
  <c r="J385" i="85"/>
  <c r="L385" i="85" s="1"/>
  <c r="J379" i="85"/>
  <c r="E12" i="147" s="1"/>
  <c r="E38" i="147" s="1"/>
  <c r="J420" i="85"/>
  <c r="E21" i="115" s="1"/>
  <c r="E80" i="115" s="1"/>
  <c r="J440" i="85"/>
  <c r="L440" i="85" s="1"/>
  <c r="J452" i="85"/>
  <c r="E12" i="98" s="1"/>
  <c r="E50" i="98" s="1"/>
  <c r="J483" i="85"/>
  <c r="L483" i="85" s="1"/>
  <c r="J28" i="85"/>
  <c r="E30" i="86" s="1"/>
  <c r="E427" i="86" s="1"/>
  <c r="J29" i="85"/>
  <c r="E31" i="86" s="1"/>
  <c r="E428" i="86" s="1"/>
  <c r="J18" i="85"/>
  <c r="L18" i="85" s="1"/>
  <c r="J81" i="85"/>
  <c r="L81" i="85" s="1"/>
  <c r="P81" i="85" s="1"/>
  <c r="J78" i="85"/>
  <c r="E86" i="86" s="1"/>
  <c r="E402" i="86" s="1"/>
  <c r="J76" i="85"/>
  <c r="E84" i="86" s="1"/>
  <c r="J73" i="85"/>
  <c r="E81" i="86" s="1"/>
  <c r="E245" i="86" s="1"/>
  <c r="J64" i="85"/>
  <c r="E70" i="86" s="1"/>
  <c r="E345" i="86" s="1"/>
  <c r="J58" i="85"/>
  <c r="E62" i="86" s="1"/>
  <c r="E248" i="86" s="1"/>
  <c r="J44" i="85"/>
  <c r="E48" i="86" s="1"/>
  <c r="E363" i="86" s="1"/>
  <c r="J42" i="85"/>
  <c r="L42" i="85" s="1"/>
  <c r="P42" i="85" s="1"/>
  <c r="J40" i="85"/>
  <c r="E44" i="86" s="1"/>
  <c r="J21" i="85"/>
  <c r="L21" i="85" s="1"/>
  <c r="J26" i="85"/>
  <c r="E28" i="86" s="1"/>
  <c r="E425" i="86" s="1"/>
  <c r="J52" i="85"/>
  <c r="L52" i="85" s="1"/>
  <c r="P52" i="85" s="1"/>
  <c r="J50" i="85"/>
  <c r="E54" i="86" s="1"/>
  <c r="E240" i="86" s="1"/>
  <c r="J36" i="85"/>
  <c r="L36" i="85" s="1"/>
  <c r="J34" i="85"/>
  <c r="L34" i="85" s="1"/>
  <c r="J9" i="85"/>
  <c r="E11" i="86" s="1"/>
  <c r="E408" i="86" s="1"/>
  <c r="J239" i="85"/>
  <c r="L239" i="85" s="1"/>
  <c r="J252" i="85"/>
  <c r="E12" i="90" s="1"/>
  <c r="E46" i="90" s="1"/>
  <c r="J199" i="85"/>
  <c r="L199" i="85" s="1"/>
  <c r="J493" i="85"/>
  <c r="L493" i="85" s="1"/>
  <c r="J49" i="85"/>
  <c r="L49" i="85" s="1"/>
  <c r="J66" i="85"/>
  <c r="E72" i="86" s="1"/>
  <c r="J453" i="85"/>
  <c r="E13" i="98" s="1"/>
  <c r="E63" i="98" s="1"/>
  <c r="H222" i="85"/>
  <c r="U222" i="85" s="1"/>
  <c r="J258" i="85"/>
  <c r="L258" i="85" s="1"/>
  <c r="J33" i="85"/>
  <c r="E12" i="143" s="1"/>
  <c r="J37" i="85"/>
  <c r="L37" i="85" s="1"/>
  <c r="J20" i="85"/>
  <c r="L20" i="85" s="1"/>
  <c r="J41" i="85"/>
  <c r="L41" i="85" s="1"/>
  <c r="J55" i="85"/>
  <c r="L55" i="85" s="1"/>
  <c r="J72" i="85"/>
  <c r="L72" i="85" s="1"/>
  <c r="J77" i="85"/>
  <c r="L77" i="85" s="1"/>
  <c r="J82" i="85"/>
  <c r="L82" i="85" s="1"/>
  <c r="J392" i="85"/>
  <c r="L392" i="85" s="1"/>
  <c r="J473" i="85"/>
  <c r="L473" i="85" s="1"/>
  <c r="J439" i="85"/>
  <c r="E13" i="97" s="1"/>
  <c r="E52" i="97" s="1"/>
  <c r="J367" i="85"/>
  <c r="E12" i="145" s="1"/>
  <c r="E51" i="145" s="1"/>
  <c r="J347" i="85"/>
  <c r="L347" i="85" s="1"/>
  <c r="J336" i="85"/>
  <c r="L336" i="85" s="1"/>
  <c r="J314" i="85"/>
  <c r="L314" i="85" s="1"/>
  <c r="J293" i="85"/>
  <c r="L293" i="85" s="1"/>
  <c r="P293" i="85" s="1"/>
  <c r="J229" i="85"/>
  <c r="E12" i="131" s="1"/>
  <c r="E54" i="131" s="1"/>
  <c r="H48" i="85"/>
  <c r="J335" i="85"/>
  <c r="L335" i="85" s="1"/>
  <c r="J507" i="85"/>
  <c r="L507" i="85" s="1"/>
  <c r="N12" i="85"/>
  <c r="J22" i="85"/>
  <c r="E24" i="86" s="1"/>
  <c r="E421" i="86" s="1"/>
  <c r="J27" i="85"/>
  <c r="E29" i="86" s="1"/>
  <c r="E426" i="86" s="1"/>
  <c r="J46" i="85"/>
  <c r="L46" i="85" s="1"/>
  <c r="J62" i="85"/>
  <c r="L62" i="85" s="1"/>
  <c r="G284" i="85"/>
  <c r="G162" i="85"/>
  <c r="N483" i="85"/>
  <c r="C15" i="124"/>
  <c r="J15" i="124" s="1"/>
  <c r="J67" i="124" s="1"/>
  <c r="J68" i="124" s="1"/>
  <c r="H108" i="124" s="1"/>
  <c r="F627" i="80" s="1"/>
  <c r="H282" i="85"/>
  <c r="U282" i="85" s="1"/>
  <c r="G282" i="85"/>
  <c r="C222" i="127"/>
  <c r="C19" i="143"/>
  <c r="C61" i="143" s="1"/>
  <c r="AD223" i="85"/>
  <c r="G212" i="85"/>
  <c r="H212" i="85"/>
  <c r="U212" i="85" s="1"/>
  <c r="H130" i="85"/>
  <c r="U130" i="85" s="1"/>
  <c r="G130" i="85"/>
  <c r="C80" i="86"/>
  <c r="C244" i="86" s="1"/>
  <c r="AD72" i="85"/>
  <c r="AH34" i="85" s="1"/>
  <c r="D35" i="130" s="1"/>
  <c r="AD52" i="85"/>
  <c r="AH137" i="85" s="1"/>
  <c r="N52" i="85"/>
  <c r="C16" i="86"/>
  <c r="C413" i="86" s="1"/>
  <c r="H14" i="85"/>
  <c r="N14" i="85"/>
  <c r="AD14" i="85"/>
  <c r="B577" i="80"/>
  <c r="J480" i="85"/>
  <c r="L480" i="85" s="1"/>
  <c r="J386" i="85"/>
  <c r="G76" i="96"/>
  <c r="G89" i="115"/>
  <c r="H41" i="164"/>
  <c r="H54" i="168"/>
  <c r="H56" i="168"/>
  <c r="H86" i="168"/>
  <c r="H88" i="168"/>
  <c r="H90" i="168"/>
  <c r="H26" i="164"/>
  <c r="H51" i="168"/>
  <c r="H87" i="168"/>
  <c r="H91" i="168"/>
  <c r="H266" i="168"/>
  <c r="D64" i="134"/>
  <c r="B370" i="80" s="1"/>
  <c r="D66" i="134"/>
  <c r="B372" i="80" s="1"/>
  <c r="D68" i="134"/>
  <c r="B374" i="80" s="1"/>
  <c r="D70" i="134"/>
  <c r="B376" i="80" s="1"/>
  <c r="D63" i="134"/>
  <c r="B369" i="80" s="1"/>
  <c r="D65" i="134"/>
  <c r="B371" i="80" s="1"/>
  <c r="D67" i="134"/>
  <c r="B373" i="80" s="1"/>
  <c r="D69" i="134"/>
  <c r="B375" i="80" s="1"/>
  <c r="D208" i="57"/>
  <c r="H248" i="168"/>
  <c r="A4" i="62"/>
  <c r="D152" i="57"/>
  <c r="D189" i="57"/>
  <c r="D147" i="57"/>
  <c r="D266" i="57"/>
  <c r="D211" i="57"/>
  <c r="D271" i="57"/>
  <c r="D26" i="57"/>
  <c r="D8" i="57"/>
  <c r="D188" i="57"/>
  <c r="D202" i="57"/>
  <c r="H11" i="164"/>
  <c r="H297" i="168"/>
  <c r="H229" i="168"/>
  <c r="H210" i="168"/>
  <c r="H37" i="164"/>
  <c r="H67" i="85"/>
  <c r="C257" i="86"/>
  <c r="J13" i="161"/>
  <c r="J51" i="161" s="1"/>
  <c r="H393" i="85"/>
  <c r="U393" i="85" s="1"/>
  <c r="C37" i="96"/>
  <c r="C85" i="96" s="1"/>
  <c r="C321" i="127"/>
  <c r="G86" i="85"/>
  <c r="AD294" i="85"/>
  <c r="AH293" i="85" s="1"/>
  <c r="K18" i="137"/>
  <c r="K47" i="137" s="1"/>
  <c r="K49" i="137" s="1"/>
  <c r="K41" i="86"/>
  <c r="K230" i="86" s="1"/>
  <c r="H219" i="168"/>
  <c r="K84" i="86"/>
  <c r="K388" i="86" s="1"/>
  <c r="C282" i="127"/>
  <c r="K14" i="86"/>
  <c r="K411" i="86" s="1"/>
  <c r="H426" i="85"/>
  <c r="U426" i="85" s="1"/>
  <c r="L13" i="124"/>
  <c r="L61" i="124" s="1"/>
  <c r="L63" i="124" s="1"/>
  <c r="C26" i="86"/>
  <c r="F26" i="86" s="1"/>
  <c r="AD274" i="85"/>
  <c r="AD76" i="85"/>
  <c r="AH144" i="85" s="1"/>
  <c r="B32" i="129" s="1"/>
  <c r="C24" i="91"/>
  <c r="C57" i="91" s="1"/>
  <c r="G303" i="85"/>
  <c r="C138" i="86"/>
  <c r="F138" i="86" s="1"/>
  <c r="H138" i="86" s="1"/>
  <c r="H277" i="86" s="1"/>
  <c r="C32" i="115"/>
  <c r="J32" i="115" s="1"/>
  <c r="J122" i="115" s="1"/>
  <c r="AD28" i="85"/>
  <c r="AH17" i="85" s="1"/>
  <c r="D18" i="130" s="1"/>
  <c r="AD283" i="85"/>
  <c r="N26" i="85"/>
  <c r="G76" i="85"/>
  <c r="C18" i="87"/>
  <c r="K18" i="87" s="1"/>
  <c r="AD24" i="85"/>
  <c r="K96" i="86"/>
  <c r="K257" i="86" s="1"/>
  <c r="G45" i="164"/>
  <c r="C129" i="86"/>
  <c r="H86" i="85"/>
  <c r="U86" i="85" s="1"/>
  <c r="G18" i="85"/>
  <c r="C49" i="115"/>
  <c r="C96" i="115" s="1"/>
  <c r="C30" i="86"/>
  <c r="J30" i="86" s="1"/>
  <c r="J427" i="86" s="1"/>
  <c r="C15" i="91"/>
  <c r="L15" i="91" s="1"/>
  <c r="L65" i="91" s="1"/>
  <c r="AD86" i="85"/>
  <c r="N76" i="85"/>
  <c r="F203" i="86"/>
  <c r="H203" i="86" s="1"/>
  <c r="H445" i="86" s="1"/>
  <c r="K15" i="86"/>
  <c r="K412" i="86" s="1"/>
  <c r="H288" i="168"/>
  <c r="H358" i="168"/>
  <c r="H360" i="168" s="1"/>
  <c r="H361" i="168" s="1"/>
  <c r="C444" i="127"/>
  <c r="D93" i="85"/>
  <c r="H93" i="85" s="1"/>
  <c r="U93" i="85" s="1"/>
  <c r="D499" i="85"/>
  <c r="C26" i="153" s="1"/>
  <c r="J26" i="153" s="1"/>
  <c r="K21" i="160"/>
  <c r="H25" i="164"/>
  <c r="H28" i="164"/>
  <c r="H30" i="164"/>
  <c r="H18" i="164"/>
  <c r="H440" i="168"/>
  <c r="B30" i="146"/>
  <c r="H306" i="85"/>
  <c r="U306" i="85" s="1"/>
  <c r="H281" i="85"/>
  <c r="U281" i="85" s="1"/>
  <c r="C23" i="91"/>
  <c r="J23" i="91" s="1"/>
  <c r="J56" i="91" s="1"/>
  <c r="H109" i="85"/>
  <c r="U109" i="85" s="1"/>
  <c r="C461" i="86"/>
  <c r="K119" i="86"/>
  <c r="K461" i="86" s="1"/>
  <c r="K463" i="86" s="1"/>
  <c r="H567" i="86" s="1"/>
  <c r="F92" i="80" s="1"/>
  <c r="H24" i="85"/>
  <c r="G24" i="85"/>
  <c r="AD21" i="85"/>
  <c r="G21" i="85"/>
  <c r="C265" i="127"/>
  <c r="C267" i="127" s="1"/>
  <c r="AD456" i="85"/>
  <c r="C29" i="115"/>
  <c r="L29" i="115" s="1"/>
  <c r="AD405" i="85"/>
  <c r="AH404" i="85" s="1"/>
  <c r="R27" i="129" s="1"/>
  <c r="G322" i="85"/>
  <c r="C28" i="94"/>
  <c r="C69" i="94" s="1"/>
  <c r="C13" i="94"/>
  <c r="C55" i="94" s="1"/>
  <c r="C47" i="137"/>
  <c r="L18" i="137"/>
  <c r="L21" i="137" s="1"/>
  <c r="AD295" i="85"/>
  <c r="AH294" i="85" s="1"/>
  <c r="W39" i="129" s="1"/>
  <c r="W55" i="129" s="1"/>
  <c r="W108" i="129" s="1"/>
  <c r="G294" i="85"/>
  <c r="C212" i="127"/>
  <c r="C215" i="127" s="1"/>
  <c r="AD213" i="85"/>
  <c r="AH212" i="85" s="1"/>
  <c r="C62" i="140"/>
  <c r="K20" i="140"/>
  <c r="K62" i="140" s="1"/>
  <c r="H203" i="85"/>
  <c r="U203" i="85" s="1"/>
  <c r="C196" i="86"/>
  <c r="C335" i="86" s="1"/>
  <c r="H160" i="85"/>
  <c r="U160" i="85" s="1"/>
  <c r="C180" i="86"/>
  <c r="C319" i="86" s="1"/>
  <c r="C177" i="86"/>
  <c r="C316" i="86" s="1"/>
  <c r="H157" i="85"/>
  <c r="U157" i="85" s="1"/>
  <c r="C163" i="86"/>
  <c r="C302" i="86" s="1"/>
  <c r="H133" i="85"/>
  <c r="U133" i="85" s="1"/>
  <c r="G133" i="85"/>
  <c r="G145" i="85"/>
  <c r="C128" i="86"/>
  <c r="F128" i="86" s="1"/>
  <c r="H128" i="86" s="1"/>
  <c r="H269" i="86" s="1"/>
  <c r="H104" i="85"/>
  <c r="U104" i="85" s="1"/>
  <c r="C114" i="86"/>
  <c r="J114" i="86" s="1"/>
  <c r="J432" i="86" s="1"/>
  <c r="AD104" i="85"/>
  <c r="AH162" i="85" s="1"/>
  <c r="B49" i="129" s="1"/>
  <c r="AD89" i="85"/>
  <c r="C89" i="127"/>
  <c r="G73" i="85"/>
  <c r="N72" i="85"/>
  <c r="G72" i="85"/>
  <c r="H72" i="85"/>
  <c r="F74" i="86"/>
  <c r="F352" i="86" s="1"/>
  <c r="G67" i="85"/>
  <c r="N67" i="85"/>
  <c r="C73" i="86"/>
  <c r="C347" i="86" s="1"/>
  <c r="AD67" i="85"/>
  <c r="N58" i="85"/>
  <c r="C61" i="86"/>
  <c r="C243" i="86" s="1"/>
  <c r="H57" i="85"/>
  <c r="G57" i="85"/>
  <c r="AD55" i="85"/>
  <c r="AD49" i="85"/>
  <c r="N39" i="85"/>
  <c r="H39" i="85"/>
  <c r="AD34" i="85"/>
  <c r="J32" i="86"/>
  <c r="J429" i="86" s="1"/>
  <c r="AD20" i="85"/>
  <c r="H15" i="85"/>
  <c r="C412" i="86"/>
  <c r="H13" i="85"/>
  <c r="AD13" i="85"/>
  <c r="N13" i="85"/>
  <c r="AD12" i="85"/>
  <c r="H399" i="168"/>
  <c r="C34" i="95"/>
  <c r="N335" i="85"/>
  <c r="C362" i="127"/>
  <c r="C363" i="127" s="1"/>
  <c r="H418" i="85"/>
  <c r="U418" i="85" s="1"/>
  <c r="H335" i="85"/>
  <c r="AD336" i="85"/>
  <c r="AE338" i="85" s="1"/>
  <c r="G335" i="85"/>
  <c r="G381" i="168"/>
  <c r="D62" i="85"/>
  <c r="AD62" i="85" s="1"/>
  <c r="AD97" i="85"/>
  <c r="C94" i="127"/>
  <c r="H265" i="85"/>
  <c r="U265" i="85" s="1"/>
  <c r="X266" i="85" s="1"/>
  <c r="AF8" i="128" s="1"/>
  <c r="C97" i="127"/>
  <c r="H341" i="168"/>
  <c r="H387" i="168"/>
  <c r="H390" i="168" s="1"/>
  <c r="H391" i="168" s="1"/>
  <c r="H442" i="168"/>
  <c r="H97" i="85"/>
  <c r="U97" i="85" s="1"/>
  <c r="G97" i="85"/>
  <c r="D264" i="85"/>
  <c r="H264" i="85" s="1"/>
  <c r="D497" i="85"/>
  <c r="H497" i="85" s="1"/>
  <c r="U497" i="85" s="1"/>
  <c r="H499" i="168"/>
  <c r="H238" i="168"/>
  <c r="H241" i="168" s="1"/>
  <c r="H242" i="168" s="1"/>
  <c r="I21" i="160"/>
  <c r="K19" i="160"/>
  <c r="I19" i="160"/>
  <c r="T20" i="160"/>
  <c r="V20" i="160"/>
  <c r="I20" i="160"/>
  <c r="K20" i="160"/>
  <c r="C61" i="124"/>
  <c r="AD445" i="85"/>
  <c r="C26" i="97"/>
  <c r="F26" i="97" s="1"/>
  <c r="H444" i="85"/>
  <c r="U444" i="85" s="1"/>
  <c r="H13" i="164"/>
  <c r="G455" i="85"/>
  <c r="C20" i="98"/>
  <c r="F20" i="98" s="1"/>
  <c r="I20" i="98" s="1"/>
  <c r="G11" i="164"/>
  <c r="G407" i="85"/>
  <c r="H407" i="85"/>
  <c r="U407" i="85" s="1"/>
  <c r="C338" i="127"/>
  <c r="L12" i="95"/>
  <c r="L34" i="95" s="1"/>
  <c r="C26" i="94"/>
  <c r="C62" i="94" s="1"/>
  <c r="AD322" i="85"/>
  <c r="AH318" i="85" s="1"/>
  <c r="L39" i="129" s="1"/>
  <c r="N315" i="85"/>
  <c r="AD316" i="85"/>
  <c r="G315" i="85"/>
  <c r="C315" i="127"/>
  <c r="C19" i="137"/>
  <c r="C48" i="137" s="1"/>
  <c r="J18" i="137"/>
  <c r="J47" i="137" s="1"/>
  <c r="J49" i="137" s="1"/>
  <c r="H294" i="85"/>
  <c r="U294" i="85" s="1"/>
  <c r="C27" i="91"/>
  <c r="C49" i="91" s="1"/>
  <c r="H285" i="85"/>
  <c r="U285" i="85" s="1"/>
  <c r="C276" i="127"/>
  <c r="G276" i="85"/>
  <c r="G209" i="85"/>
  <c r="N209" i="85"/>
  <c r="J20" i="140"/>
  <c r="J62" i="140" s="1"/>
  <c r="C445" i="86"/>
  <c r="G149" i="85"/>
  <c r="H147" i="85"/>
  <c r="U147" i="85" s="1"/>
  <c r="G147" i="85"/>
  <c r="G155" i="85"/>
  <c r="C182" i="86"/>
  <c r="F182" i="86" s="1"/>
  <c r="G157" i="85"/>
  <c r="F171" i="86"/>
  <c r="F310" i="86" s="1"/>
  <c r="C166" i="86"/>
  <c r="C305" i="86" s="1"/>
  <c r="H142" i="85"/>
  <c r="U142" i="85" s="1"/>
  <c r="G127" i="85"/>
  <c r="H127" i="85"/>
  <c r="U127" i="85" s="1"/>
  <c r="C155" i="86"/>
  <c r="G118" i="85"/>
  <c r="C141" i="86"/>
  <c r="C280" i="86" s="1"/>
  <c r="G115" i="85"/>
  <c r="G116" i="85"/>
  <c r="J120" i="86"/>
  <c r="J262" i="86" s="1"/>
  <c r="H110" i="85"/>
  <c r="U110" i="85" s="1"/>
  <c r="L120" i="86"/>
  <c r="L262" i="86" s="1"/>
  <c r="G110" i="85"/>
  <c r="K116" i="86"/>
  <c r="K434" i="86" s="1"/>
  <c r="AD106" i="85"/>
  <c r="G106" i="85"/>
  <c r="H65" i="85"/>
  <c r="U65" i="85" s="1"/>
  <c r="AD65" i="85"/>
  <c r="H45" i="85"/>
  <c r="N45" i="85"/>
  <c r="AD45" i="85"/>
  <c r="K49" i="86"/>
  <c r="K364" i="86" s="1"/>
  <c r="H42" i="85"/>
  <c r="AD42" i="85"/>
  <c r="G38" i="85"/>
  <c r="N37" i="85"/>
  <c r="AD37" i="85"/>
  <c r="N35" i="85"/>
  <c r="N34" i="85"/>
  <c r="G25" i="85"/>
  <c r="C419" i="86"/>
  <c r="H20" i="85"/>
  <c r="N20" i="85"/>
  <c r="G20" i="85"/>
  <c r="J14" i="86"/>
  <c r="J411" i="86" s="1"/>
  <c r="G12" i="85"/>
  <c r="H12" i="85"/>
  <c r="K11" i="86"/>
  <c r="K408" i="86" s="1"/>
  <c r="AD105" i="85"/>
  <c r="AH163" i="85" s="1"/>
  <c r="B50" i="129" s="1"/>
  <c r="AH52" i="85"/>
  <c r="D53" i="130" s="1"/>
  <c r="AH160" i="85"/>
  <c r="B47" i="129" s="1"/>
  <c r="AF47" i="129" s="1"/>
  <c r="H76" i="85"/>
  <c r="H66" i="85"/>
  <c r="AD63" i="85"/>
  <c r="L69" i="86"/>
  <c r="L344" i="86" s="1"/>
  <c r="G63" i="85"/>
  <c r="H63" i="85"/>
  <c r="J69" i="86"/>
  <c r="J344" i="86" s="1"/>
  <c r="K69" i="86"/>
  <c r="K344" i="86" s="1"/>
  <c r="N63" i="85"/>
  <c r="C53" i="127"/>
  <c r="AD53" i="85"/>
  <c r="H53" i="85"/>
  <c r="U53" i="85" s="1"/>
  <c r="D367" i="85"/>
  <c r="AD368" i="85" s="1"/>
  <c r="AH367" i="85" s="1"/>
  <c r="C12" i="136"/>
  <c r="C37" i="136" s="1"/>
  <c r="G362" i="85"/>
  <c r="C508" i="127"/>
  <c r="J20" i="154"/>
  <c r="J57" i="154" s="1"/>
  <c r="J59" i="154" s="1"/>
  <c r="H38" i="164"/>
  <c r="C12" i="161"/>
  <c r="J12" i="161" s="1"/>
  <c r="J50" i="161" s="1"/>
  <c r="L13" i="161"/>
  <c r="L51" i="161" s="1"/>
  <c r="U362" i="85"/>
  <c r="X364" i="85" s="1"/>
  <c r="AA8" i="128" s="1"/>
  <c r="H339" i="168"/>
  <c r="D287" i="86"/>
  <c r="F110" i="86"/>
  <c r="H110" i="86" s="1"/>
  <c r="K17" i="89"/>
  <c r="F15" i="86"/>
  <c r="H15" i="86" s="1"/>
  <c r="J52" i="140"/>
  <c r="J48" i="154"/>
  <c r="L20" i="140"/>
  <c r="L62" i="140" s="1"/>
  <c r="F19" i="92"/>
  <c r="H19" i="92" s="1"/>
  <c r="L49" i="86"/>
  <c r="L364" i="86" s="1"/>
  <c r="L110" i="86"/>
  <c r="L260" i="86" s="1"/>
  <c r="L14" i="86"/>
  <c r="L411" i="86" s="1"/>
  <c r="L41" i="86"/>
  <c r="L230" i="86" s="1"/>
  <c r="K12" i="131"/>
  <c r="K54" i="131" s="1"/>
  <c r="K55" i="131" s="1"/>
  <c r="L50" i="85"/>
  <c r="K12" i="95"/>
  <c r="K34" i="95" s="1"/>
  <c r="J22" i="86"/>
  <c r="J419" i="86" s="1"/>
  <c r="J41" i="137"/>
  <c r="J13" i="124"/>
  <c r="J61" i="124" s="1"/>
  <c r="J63" i="124" s="1"/>
  <c r="F23" i="86"/>
  <c r="I23" i="86" s="1"/>
  <c r="I420" i="86" s="1"/>
  <c r="J110" i="86"/>
  <c r="J260" i="86" s="1"/>
  <c r="J115" i="86"/>
  <c r="J433" i="86" s="1"/>
  <c r="J84" i="86"/>
  <c r="J388" i="86" s="1"/>
  <c r="J119" i="86"/>
  <c r="J461" i="86" s="1"/>
  <c r="J463" i="86" s="1"/>
  <c r="H566" i="86" s="1"/>
  <c r="F91" i="80" s="1"/>
  <c r="J224" i="86"/>
  <c r="F13" i="92"/>
  <c r="H13" i="92" s="1"/>
  <c r="M223" i="57"/>
  <c r="AJ14" i="128" s="1"/>
  <c r="G363" i="57"/>
  <c r="M133" i="57"/>
  <c r="AL14" i="128" s="1"/>
  <c r="M250" i="57"/>
  <c r="O11" i="128" s="1"/>
  <c r="M192" i="57"/>
  <c r="C13" i="128" s="1"/>
  <c r="M279" i="57"/>
  <c r="K10" i="128" s="1"/>
  <c r="M280" i="57"/>
  <c r="K11" i="128" s="1"/>
  <c r="G393" i="57"/>
  <c r="M338" i="57"/>
  <c r="AP9" i="128" s="1"/>
  <c r="M128" i="57"/>
  <c r="AL9" i="128" s="1"/>
  <c r="M283" i="57"/>
  <c r="K14" i="128" s="1"/>
  <c r="M247" i="57"/>
  <c r="M218" i="57"/>
  <c r="AJ9" i="128" s="1"/>
  <c r="M189" i="57"/>
  <c r="C10" i="128" s="1"/>
  <c r="M68" i="57"/>
  <c r="AK9" i="128" s="1"/>
  <c r="G303" i="57"/>
  <c r="G213" i="57"/>
  <c r="M193" i="57"/>
  <c r="C14" i="128" s="1"/>
  <c r="M253" i="57"/>
  <c r="O14" i="128" s="1"/>
  <c r="M67" i="57"/>
  <c r="J368" i="57"/>
  <c r="M217" i="57"/>
  <c r="M129" i="57"/>
  <c r="AL10" i="128" s="1"/>
  <c r="M158" i="57"/>
  <c r="AI9" i="128" s="1"/>
  <c r="M99" i="57"/>
  <c r="M10" i="128" s="1"/>
  <c r="M97" i="57"/>
  <c r="M100" i="57"/>
  <c r="M11" i="128" s="1"/>
  <c r="M101" i="57"/>
  <c r="M12" i="128" s="1"/>
  <c r="M102" i="57"/>
  <c r="M13" i="128" s="1"/>
  <c r="M500" i="57"/>
  <c r="AS12" i="128" s="1"/>
  <c r="M498" i="57"/>
  <c r="AS10" i="128" s="1"/>
  <c r="M502" i="57"/>
  <c r="AS14" i="128" s="1"/>
  <c r="M496" i="57"/>
  <c r="M499" i="57"/>
  <c r="AS11" i="128" s="1"/>
  <c r="M501" i="57"/>
  <c r="AS13" i="128" s="1"/>
  <c r="M497" i="57"/>
  <c r="AS9" i="128" s="1"/>
  <c r="M337" i="57"/>
  <c r="M368" i="57"/>
  <c r="AD9" i="128" s="1"/>
  <c r="M311" i="57"/>
  <c r="X12" i="128" s="1"/>
  <c r="M98" i="57"/>
  <c r="M9" i="128" s="1"/>
  <c r="M308" i="57"/>
  <c r="X9" i="128" s="1"/>
  <c r="M312" i="57"/>
  <c r="X13" i="128" s="1"/>
  <c r="M309" i="57"/>
  <c r="X10" i="128" s="1"/>
  <c r="M310" i="57"/>
  <c r="X11" i="128" s="1"/>
  <c r="M307" i="57"/>
  <c r="M367" i="57"/>
  <c r="M160" i="57"/>
  <c r="AI11" i="128" s="1"/>
  <c r="M159" i="57"/>
  <c r="AI10" i="128" s="1"/>
  <c r="M162" i="57"/>
  <c r="AI13" i="128" s="1"/>
  <c r="M163" i="57"/>
  <c r="AI14" i="128" s="1"/>
  <c r="M281" i="57"/>
  <c r="K12" i="128" s="1"/>
  <c r="M127" i="57"/>
  <c r="M221" i="57"/>
  <c r="AJ12" i="128" s="1"/>
  <c r="M371" i="57"/>
  <c r="AD12" i="128" s="1"/>
  <c r="M341" i="57"/>
  <c r="AP12" i="128" s="1"/>
  <c r="M282" i="57"/>
  <c r="K13" i="128" s="1"/>
  <c r="M188" i="57"/>
  <c r="C9" i="128" s="1"/>
  <c r="G93" i="57"/>
  <c r="M219" i="57"/>
  <c r="AJ10" i="128" s="1"/>
  <c r="M372" i="57"/>
  <c r="AD13" i="128" s="1"/>
  <c r="M343" i="57"/>
  <c r="AP14" i="128" s="1"/>
  <c r="M222" i="57"/>
  <c r="AJ13" i="128" s="1"/>
  <c r="G333" i="57"/>
  <c r="M69" i="57"/>
  <c r="AK10" i="128" s="1"/>
  <c r="M252" i="57"/>
  <c r="O13" i="128" s="1"/>
  <c r="M220" i="57"/>
  <c r="AJ11" i="128" s="1"/>
  <c r="G123" i="57"/>
  <c r="G243" i="57"/>
  <c r="M131" i="57"/>
  <c r="AL12" i="128" s="1"/>
  <c r="M313" i="57"/>
  <c r="X14" i="128" s="1"/>
  <c r="M373" i="57"/>
  <c r="AD14" i="128" s="1"/>
  <c r="M342" i="57"/>
  <c r="AP13" i="128" s="1"/>
  <c r="M70" i="57"/>
  <c r="AK11" i="128" s="1"/>
  <c r="M161" i="57"/>
  <c r="AI12" i="128" s="1"/>
  <c r="M190" i="57"/>
  <c r="C11" i="128" s="1"/>
  <c r="M248" i="57"/>
  <c r="O9" i="128" s="1"/>
  <c r="G63" i="57"/>
  <c r="G273" i="57"/>
  <c r="M369" i="57"/>
  <c r="AD10" i="128" s="1"/>
  <c r="M130" i="57"/>
  <c r="AL11" i="128" s="1"/>
  <c r="M72" i="57"/>
  <c r="AK13" i="128" s="1"/>
  <c r="M278" i="57"/>
  <c r="K9" i="128" s="1"/>
  <c r="M249" i="57"/>
  <c r="O10" i="128" s="1"/>
  <c r="G153" i="57"/>
  <c r="M103" i="57"/>
  <c r="M14" i="128" s="1"/>
  <c r="M132" i="57"/>
  <c r="AL13" i="128" s="1"/>
  <c r="M370" i="57"/>
  <c r="AD11" i="128" s="1"/>
  <c r="M339" i="57"/>
  <c r="AP10" i="128" s="1"/>
  <c r="M71" i="57"/>
  <c r="AK12" i="128" s="1"/>
  <c r="M157" i="57"/>
  <c r="M277" i="57"/>
  <c r="M191" i="57"/>
  <c r="C12" i="128" s="1"/>
  <c r="M251" i="57"/>
  <c r="O12" i="128" s="1"/>
  <c r="M73" i="57"/>
  <c r="AK14" i="128" s="1"/>
  <c r="G522" i="57"/>
  <c r="G183" i="57"/>
  <c r="M340" i="57"/>
  <c r="AP11" i="128" s="1"/>
  <c r="M187" i="57"/>
  <c r="C7" i="128" s="1"/>
  <c r="F50" i="165"/>
  <c r="I37" i="165"/>
  <c r="I50" i="165" s="1"/>
  <c r="H98" i="85"/>
  <c r="U98" i="85" s="1"/>
  <c r="C108" i="86"/>
  <c r="C457" i="86" s="1"/>
  <c r="G325" i="168"/>
  <c r="H325" i="168"/>
  <c r="H328" i="168" s="1"/>
  <c r="H329" i="168" s="1"/>
  <c r="C25" i="153"/>
  <c r="C498" i="127"/>
  <c r="G498" i="85"/>
  <c r="D467" i="85"/>
  <c r="H467" i="85" s="1"/>
  <c r="H256" i="168"/>
  <c r="H369" i="168"/>
  <c r="H502" i="168"/>
  <c r="G440" i="168"/>
  <c r="H376" i="168"/>
  <c r="H378" i="168" s="1"/>
  <c r="H379" i="168" s="1"/>
  <c r="H505" i="168"/>
  <c r="G441" i="168"/>
  <c r="D374" i="85"/>
  <c r="H374" i="85" s="1"/>
  <c r="U374" i="85" s="1"/>
  <c r="X376" i="85" s="1"/>
  <c r="H257" i="168"/>
  <c r="D12" i="169"/>
  <c r="D500" i="85"/>
  <c r="AD502" i="85" s="1"/>
  <c r="AH497" i="85" s="1"/>
  <c r="AD90" i="129" s="1"/>
  <c r="D15" i="169"/>
  <c r="D17" i="169" s="1"/>
  <c r="F79" i="118"/>
  <c r="I79" i="118" s="1"/>
  <c r="J17" i="89"/>
  <c r="J54" i="89" s="1"/>
  <c r="J55" i="89" s="1"/>
  <c r="C54" i="89"/>
  <c r="D19" i="169"/>
  <c r="D21" i="169" s="1"/>
  <c r="H504" i="168"/>
  <c r="F17" i="89"/>
  <c r="F54" i="89" s="1"/>
  <c r="F55" i="89" s="1"/>
  <c r="H76" i="89" s="1"/>
  <c r="F168" i="80" s="1"/>
  <c r="AD363" i="85"/>
  <c r="G500" i="168"/>
  <c r="H500" i="168"/>
  <c r="H498" i="85"/>
  <c r="U498" i="85" s="1"/>
  <c r="D494" i="85"/>
  <c r="C13" i="153" s="1"/>
  <c r="H501" i="168"/>
  <c r="D86" i="130"/>
  <c r="H503" i="168"/>
  <c r="H506" i="168"/>
  <c r="AD500" i="85"/>
  <c r="H363" i="168"/>
  <c r="H366" i="168" s="1"/>
  <c r="H367" i="168" s="1"/>
  <c r="F16" i="118"/>
  <c r="I16" i="118" s="1"/>
  <c r="D307" i="57"/>
  <c r="F83" i="58"/>
  <c r="F93" i="58" s="1"/>
  <c r="D228" i="57"/>
  <c r="D312" i="57"/>
  <c r="D227" i="57"/>
  <c r="D99" i="57"/>
  <c r="D52" i="57"/>
  <c r="D179" i="57"/>
  <c r="D161" i="57"/>
  <c r="J526" i="57"/>
  <c r="BE14" i="128" s="1"/>
  <c r="BE15" i="128" s="1"/>
  <c r="A4" i="132"/>
  <c r="D497" i="57"/>
  <c r="D175" i="57"/>
  <c r="D378" i="57"/>
  <c r="D506" i="57"/>
  <c r="D295" i="57"/>
  <c r="D265" i="57"/>
  <c r="D182" i="57"/>
  <c r="D118" i="57"/>
  <c r="D48" i="57"/>
  <c r="D6" i="112"/>
  <c r="A1" i="144"/>
  <c r="D171" i="57"/>
  <c r="D86" i="57"/>
  <c r="D56" i="57"/>
  <c r="D167" i="57"/>
  <c r="D332" i="57"/>
  <c r="D120" i="57"/>
  <c r="A4" i="163"/>
  <c r="B6" i="130"/>
  <c r="D264" i="57"/>
  <c r="D372" i="57"/>
  <c r="D317" i="57"/>
  <c r="D231" i="57"/>
  <c r="D176" i="57"/>
  <c r="D108" i="57"/>
  <c r="D6" i="1"/>
  <c r="D359" i="57"/>
  <c r="D217" i="57"/>
  <c r="D174" i="57"/>
  <c r="D57" i="57"/>
  <c r="C3" i="128"/>
  <c r="D353" i="57"/>
  <c r="D311" i="57"/>
  <c r="D237" i="57"/>
  <c r="D89" i="57"/>
  <c r="D6" i="162"/>
  <c r="D6" i="141"/>
  <c r="B3" i="137"/>
  <c r="B36" i="137" s="1"/>
  <c r="D330" i="57"/>
  <c r="B7" i="127"/>
  <c r="D239" i="57"/>
  <c r="J438" i="57"/>
  <c r="D150" i="57"/>
  <c r="D326" i="57"/>
  <c r="D338" i="57"/>
  <c r="D319" i="57"/>
  <c r="D141" i="57"/>
  <c r="D74" i="57"/>
  <c r="C3" i="129"/>
  <c r="D6" i="142"/>
  <c r="B7" i="85"/>
  <c r="D268" i="57"/>
  <c r="A4" i="82"/>
  <c r="D187" i="57"/>
  <c r="D340" i="57"/>
  <c r="D129" i="57"/>
  <c r="D250" i="57"/>
  <c r="D339" i="57"/>
  <c r="D381" i="57"/>
  <c r="D349" i="57"/>
  <c r="D346" i="57"/>
  <c r="D516" i="57"/>
  <c r="D278" i="57"/>
  <c r="D248" i="57"/>
  <c r="D194" i="57"/>
  <c r="D148" i="57"/>
  <c r="D92" i="57"/>
  <c r="D384" i="57"/>
  <c r="D286" i="57"/>
  <c r="D293" i="57"/>
  <c r="A4" i="138"/>
  <c r="A4" i="40"/>
  <c r="A5" i="137"/>
  <c r="A37" i="137" s="1"/>
  <c r="D367" i="57"/>
  <c r="D139" i="57"/>
  <c r="D260" i="57"/>
  <c r="D505" i="57"/>
  <c r="D382" i="57"/>
  <c r="D377" i="57"/>
  <c r="D345" i="57"/>
  <c r="D337" i="57"/>
  <c r="D510" i="57"/>
  <c r="D299" i="57"/>
  <c r="D269" i="57"/>
  <c r="D212" i="57"/>
  <c r="D145" i="57"/>
  <c r="D144" i="57"/>
  <c r="D68" i="57"/>
  <c r="D88" i="57"/>
  <c r="D376" i="57"/>
  <c r="D279" i="57"/>
  <c r="D15" i="57"/>
  <c r="A4" i="142"/>
  <c r="D277" i="57"/>
  <c r="J78" i="58"/>
  <c r="A5" i="86"/>
  <c r="A5" i="92" s="1"/>
  <c r="A41" i="92" s="1"/>
  <c r="D78" i="57"/>
  <c r="D132" i="57"/>
  <c r="D374" i="57"/>
  <c r="D501" i="57"/>
  <c r="D251" i="57"/>
  <c r="D196" i="57"/>
  <c r="D71" i="57"/>
  <c r="A4" i="116"/>
  <c r="A4" i="1"/>
  <c r="A4" i="159"/>
  <c r="D70" i="57"/>
  <c r="D519" i="57"/>
  <c r="D373" i="57"/>
  <c r="D521" i="57"/>
  <c r="D343" i="57"/>
  <c r="D498" i="57"/>
  <c r="D341" i="57"/>
  <c r="D292" i="57"/>
  <c r="D281" i="57"/>
  <c r="D262" i="57"/>
  <c r="D261" i="57"/>
  <c r="D205" i="57"/>
  <c r="D191" i="57"/>
  <c r="D133" i="57"/>
  <c r="D131" i="57"/>
  <c r="D81" i="57"/>
  <c r="D342" i="57"/>
  <c r="D256" i="57"/>
  <c r="D87" i="57"/>
  <c r="D31" i="57"/>
  <c r="D502" i="57"/>
  <c r="D255" i="57"/>
  <c r="D272" i="57"/>
  <c r="D371" i="57"/>
  <c r="D503" i="57"/>
  <c r="D296" i="57"/>
  <c r="D249" i="57"/>
  <c r="D209" i="57"/>
  <c r="D136" i="57"/>
  <c r="D85" i="57"/>
  <c r="D351" i="57"/>
  <c r="D143" i="57"/>
  <c r="D267" i="57"/>
  <c r="D290" i="57"/>
  <c r="D370" i="57"/>
  <c r="D387" i="57"/>
  <c r="D361" i="57"/>
  <c r="D518" i="57"/>
  <c r="D360" i="57"/>
  <c r="D283" i="57"/>
  <c r="D258" i="57"/>
  <c r="D257" i="57"/>
  <c r="D193" i="57"/>
  <c r="D130" i="57"/>
  <c r="D90" i="57"/>
  <c r="D509" i="57"/>
  <c r="D79" i="57"/>
  <c r="D10" i="57"/>
  <c r="D350" i="57"/>
  <c r="A4" i="162"/>
  <c r="D263" i="57"/>
  <c r="D496" i="57"/>
  <c r="D514" i="57"/>
  <c r="D282" i="57"/>
  <c r="D137" i="57"/>
  <c r="D247" i="57"/>
  <c r="D391" i="57"/>
  <c r="F511" i="86"/>
  <c r="D36" i="80" s="1"/>
  <c r="A4" i="33"/>
  <c r="A3" i="57"/>
  <c r="D285" i="57"/>
  <c r="D7" i="57"/>
  <c r="A3" i="144"/>
  <c r="D134" i="57"/>
  <c r="D301" i="57"/>
  <c r="D75" i="57"/>
  <c r="D203" i="57"/>
  <c r="D298" i="57"/>
  <c r="D380" i="57"/>
  <c r="D379" i="57"/>
  <c r="D357" i="57"/>
  <c r="D362" i="57"/>
  <c r="D356" i="57"/>
  <c r="D297" i="57"/>
  <c r="D254" i="57"/>
  <c r="D210" i="57"/>
  <c r="D146" i="57"/>
  <c r="D82" i="57"/>
  <c r="D499" i="57"/>
  <c r="D199" i="57"/>
  <c r="D69" i="57"/>
  <c r="D12" i="57"/>
  <c r="A4" i="29"/>
  <c r="D142" i="57"/>
  <c r="J62" i="58"/>
  <c r="J435" i="57"/>
  <c r="F538" i="86"/>
  <c r="D63" i="80" s="1"/>
  <c r="D375" i="57"/>
  <c r="D67" i="57"/>
  <c r="D508" i="57"/>
  <c r="D190" i="57"/>
  <c r="J480" i="57"/>
  <c r="D206" i="57"/>
  <c r="D83" i="57"/>
  <c r="D347" i="57"/>
  <c r="D390" i="57"/>
  <c r="D368" i="57"/>
  <c r="D517" i="57"/>
  <c r="D511" i="57"/>
  <c r="D513" i="57"/>
  <c r="D352" i="57"/>
  <c r="D288" i="57"/>
  <c r="D291" i="57"/>
  <c r="D253" i="57"/>
  <c r="D252" i="57"/>
  <c r="D201" i="57"/>
  <c r="D204" i="57"/>
  <c r="D128" i="57"/>
  <c r="D138" i="57"/>
  <c r="D77" i="57"/>
  <c r="D80" i="57"/>
  <c r="F414" i="57"/>
  <c r="J414" i="57" s="1"/>
  <c r="B7" i="164"/>
  <c r="D6" i="82"/>
  <c r="B6" i="168"/>
  <c r="D369" i="57"/>
  <c r="D302" i="57"/>
  <c r="D192" i="57"/>
  <c r="D135" i="57"/>
  <c r="D358" i="57"/>
  <c r="D91" i="57"/>
  <c r="D195" i="57"/>
  <c r="D280" i="57"/>
  <c r="D355" i="57"/>
  <c r="D386" i="57"/>
  <c r="D500" i="57"/>
  <c r="D507" i="57"/>
  <c r="D504" i="57"/>
  <c r="D348" i="57"/>
  <c r="D284" i="57"/>
  <c r="D287" i="57"/>
  <c r="D270" i="57"/>
  <c r="D197" i="57"/>
  <c r="D200" i="57"/>
  <c r="D149" i="57"/>
  <c r="D73" i="57"/>
  <c r="D76" i="57"/>
  <c r="B3" i="86"/>
  <c r="B3" i="93" s="1"/>
  <c r="B24" i="93" s="1"/>
  <c r="D6" i="56"/>
  <c r="D207" i="57"/>
  <c r="F96" i="137"/>
  <c r="D255" i="80" s="1"/>
  <c r="D6" i="132"/>
  <c r="F65" i="147"/>
  <c r="D419" i="80" s="1"/>
  <c r="F68" i="147"/>
  <c r="F66" i="147"/>
  <c r="D420" i="80" s="1"/>
  <c r="A31" i="147"/>
  <c r="F63" i="147"/>
  <c r="D417" i="80" s="1"/>
  <c r="F61" i="147"/>
  <c r="D415" i="80" s="1"/>
  <c r="F62" i="147"/>
  <c r="D416" i="80" s="1"/>
  <c r="F64" i="147"/>
  <c r="D418" i="80" s="1"/>
  <c r="F67" i="147"/>
  <c r="D421" i="80" s="1"/>
  <c r="F521" i="86"/>
  <c r="D46" i="80" s="1"/>
  <c r="F535" i="86"/>
  <c r="D60" i="80" s="1"/>
  <c r="F500" i="86"/>
  <c r="D25" i="80" s="1"/>
  <c r="F537" i="86"/>
  <c r="D62" i="80" s="1"/>
  <c r="A3" i="91"/>
  <c r="F106" i="91" s="1"/>
  <c r="D233" i="80" s="1"/>
  <c r="F551" i="86"/>
  <c r="D76" i="80" s="1"/>
  <c r="F481" i="86"/>
  <c r="D6" i="80" s="1"/>
  <c r="F553" i="86"/>
  <c r="D78" i="80" s="1"/>
  <c r="A3" i="161"/>
  <c r="F73" i="161" s="1"/>
  <c r="D426" i="80" s="1"/>
  <c r="F513" i="86"/>
  <c r="D38" i="80" s="1"/>
  <c r="F519" i="86"/>
  <c r="D44" i="80" s="1"/>
  <c r="F518" i="86"/>
  <c r="D43" i="80" s="1"/>
  <c r="F520" i="86"/>
  <c r="D45" i="80" s="1"/>
  <c r="F517" i="86"/>
  <c r="D42" i="80" s="1"/>
  <c r="F516" i="86"/>
  <c r="D41" i="80" s="1"/>
  <c r="F515" i="86"/>
  <c r="D40" i="80" s="1"/>
  <c r="F514" i="86"/>
  <c r="D39" i="80" s="1"/>
  <c r="F510" i="86"/>
  <c r="D35" i="80" s="1"/>
  <c r="F534" i="86"/>
  <c r="D59" i="80" s="1"/>
  <c r="F556" i="86"/>
  <c r="D81" i="80" s="1"/>
  <c r="F568" i="86"/>
  <c r="D93" i="80" s="1"/>
  <c r="A3" i="99"/>
  <c r="A3" i="98"/>
  <c r="A3" i="89"/>
  <c r="A3" i="93"/>
  <c r="F482" i="86"/>
  <c r="D7" i="80" s="1"/>
  <c r="F490" i="86"/>
  <c r="D15" i="80" s="1"/>
  <c r="F498" i="86"/>
  <c r="D23" i="80" s="1"/>
  <c r="F512" i="86"/>
  <c r="D37" i="80" s="1"/>
  <c r="F536" i="86"/>
  <c r="D61" i="80" s="1"/>
  <c r="F558" i="86"/>
  <c r="D83" i="80" s="1"/>
  <c r="A3" i="115"/>
  <c r="A3" i="139"/>
  <c r="A3" i="95"/>
  <c r="F488" i="86"/>
  <c r="D13" i="80" s="1"/>
  <c r="F496" i="86"/>
  <c r="D21" i="80" s="1"/>
  <c r="F506" i="86"/>
  <c r="D31" i="80" s="1"/>
  <c r="F530" i="86"/>
  <c r="D55" i="80" s="1"/>
  <c r="F560" i="86"/>
  <c r="D85" i="80" s="1"/>
  <c r="A3" i="97"/>
  <c r="A3" i="146"/>
  <c r="A3" i="90"/>
  <c r="A3" i="96"/>
  <c r="F486" i="86"/>
  <c r="D11" i="80" s="1"/>
  <c r="F494" i="86"/>
  <c r="D19" i="80" s="1"/>
  <c r="F504" i="86"/>
  <c r="D29" i="80" s="1"/>
  <c r="F528" i="86"/>
  <c r="D53" i="80" s="1"/>
  <c r="F544" i="86"/>
  <c r="D69" i="80" s="1"/>
  <c r="F550" i="86"/>
  <c r="D75" i="80" s="1"/>
  <c r="A3" i="154"/>
  <c r="A3" i="145"/>
  <c r="A3" i="143"/>
  <c r="A3" i="87"/>
  <c r="F540" i="86"/>
  <c r="D65" i="80" s="1"/>
  <c r="F564" i="86"/>
  <c r="D89" i="80" s="1"/>
  <c r="A3" i="135"/>
  <c r="A3" i="94"/>
  <c r="F114" i="94" s="1"/>
  <c r="D304" i="80" s="1"/>
  <c r="F565" i="86"/>
  <c r="D90" i="80" s="1"/>
  <c r="F549" i="86"/>
  <c r="D74" i="80" s="1"/>
  <c r="F533" i="86"/>
  <c r="D58" i="80" s="1"/>
  <c r="F509" i="86"/>
  <c r="D34" i="80" s="1"/>
  <c r="F493" i="86"/>
  <c r="D18" i="80" s="1"/>
  <c r="F555" i="86"/>
  <c r="D80" i="80" s="1"/>
  <c r="F523" i="86"/>
  <c r="D48" i="80" s="1"/>
  <c r="F483" i="86"/>
  <c r="D8" i="80" s="1"/>
  <c r="F526" i="86"/>
  <c r="D51" i="80" s="1"/>
  <c r="F566" i="86"/>
  <c r="D91" i="80" s="1"/>
  <c r="A3" i="134"/>
  <c r="A3" i="131"/>
  <c r="F563" i="86"/>
  <c r="D88" i="80" s="1"/>
  <c r="F547" i="86"/>
  <c r="D72" i="80" s="1"/>
  <c r="F531" i="86"/>
  <c r="D56" i="80" s="1"/>
  <c r="F507" i="86"/>
  <c r="D32" i="80" s="1"/>
  <c r="F491" i="86"/>
  <c r="D16" i="80" s="1"/>
  <c r="F505" i="86"/>
  <c r="D30" i="80" s="1"/>
  <c r="F522" i="86"/>
  <c r="D47" i="80" s="1"/>
  <c r="F546" i="86"/>
  <c r="D71" i="80" s="1"/>
  <c r="F554" i="86"/>
  <c r="D79" i="80" s="1"/>
  <c r="F492" i="86"/>
  <c r="D17" i="80" s="1"/>
  <c r="F508" i="86"/>
  <c r="D33" i="80" s="1"/>
  <c r="A3" i="124"/>
  <c r="F88" i="124" s="1"/>
  <c r="D607" i="80" s="1"/>
  <c r="A3" i="92"/>
  <c r="F561" i="86"/>
  <c r="D86" i="80" s="1"/>
  <c r="F545" i="86"/>
  <c r="D70" i="80" s="1"/>
  <c r="F529" i="86"/>
  <c r="D54" i="80" s="1"/>
  <c r="F489" i="86"/>
  <c r="D14" i="80" s="1"/>
  <c r="A3" i="136"/>
  <c r="F559" i="86"/>
  <c r="D84" i="80" s="1"/>
  <c r="F543" i="86"/>
  <c r="D68" i="80" s="1"/>
  <c r="F527" i="86"/>
  <c r="D52" i="80" s="1"/>
  <c r="F503" i="86"/>
  <c r="D28" i="80" s="1"/>
  <c r="F487" i="86"/>
  <c r="D12" i="80" s="1"/>
  <c r="F539" i="86"/>
  <c r="D64" i="80" s="1"/>
  <c r="F499" i="86"/>
  <c r="D24" i="80" s="1"/>
  <c r="F524" i="86"/>
  <c r="D49" i="80" s="1"/>
  <c r="F548" i="86"/>
  <c r="D73" i="80" s="1"/>
  <c r="A3" i="140"/>
  <c r="F557" i="86"/>
  <c r="D82" i="80" s="1"/>
  <c r="F541" i="86"/>
  <c r="D66" i="80" s="1"/>
  <c r="F525" i="86"/>
  <c r="D50" i="80" s="1"/>
  <c r="F501" i="86"/>
  <c r="D26" i="80" s="1"/>
  <c r="F485" i="86"/>
  <c r="D10" i="80" s="1"/>
  <c r="F484" i="86"/>
  <c r="D9" i="80" s="1"/>
  <c r="F502" i="86"/>
  <c r="D27" i="80" s="1"/>
  <c r="F542" i="86"/>
  <c r="D67" i="80" s="1"/>
  <c r="F552" i="86"/>
  <c r="D77" i="80" s="1"/>
  <c r="A3" i="153"/>
  <c r="A3" i="88"/>
  <c r="F532" i="86"/>
  <c r="D57" i="80" s="1"/>
  <c r="A3" i="123"/>
  <c r="A219" i="86"/>
  <c r="F495" i="86"/>
  <c r="D20" i="80" s="1"/>
  <c r="F567" i="86"/>
  <c r="D92" i="80" s="1"/>
  <c r="F562" i="86"/>
  <c r="D87" i="80" s="1"/>
  <c r="F497" i="86"/>
  <c r="D22" i="80" s="1"/>
  <c r="F569" i="86"/>
  <c r="D94" i="80" s="1"/>
  <c r="D55" i="57"/>
  <c r="D60" i="57"/>
  <c r="D49" i="57"/>
  <c r="D47" i="57"/>
  <c r="D42" i="57"/>
  <c r="D61" i="57"/>
  <c r="D54" i="57"/>
  <c r="D51" i="57"/>
  <c r="D41" i="57"/>
  <c r="D46" i="57"/>
  <c r="D62" i="57"/>
  <c r="D44" i="57"/>
  <c r="D59" i="57"/>
  <c r="D115" i="57"/>
  <c r="D100" i="57"/>
  <c r="D117" i="57"/>
  <c r="D106" i="57"/>
  <c r="D98" i="57"/>
  <c r="D101" i="57"/>
  <c r="D121" i="57"/>
  <c r="D119" i="57"/>
  <c r="D122" i="57"/>
  <c r="D97" i="57"/>
  <c r="D110" i="57"/>
  <c r="D102" i="57"/>
  <c r="D111" i="57"/>
  <c r="D112" i="57"/>
  <c r="D105" i="57"/>
  <c r="D180" i="57"/>
  <c r="D173" i="57"/>
  <c r="D160" i="57"/>
  <c r="D177" i="57"/>
  <c r="D166" i="57"/>
  <c r="D181" i="57"/>
  <c r="D158" i="57"/>
  <c r="D178" i="57"/>
  <c r="D163" i="57"/>
  <c r="D168" i="57"/>
  <c r="D159" i="57"/>
  <c r="D235" i="57"/>
  <c r="D241" i="57"/>
  <c r="D234" i="57"/>
  <c r="D221" i="57"/>
  <c r="D238" i="57"/>
  <c r="D222" i="57"/>
  <c r="D242" i="57"/>
  <c r="D236" i="57"/>
  <c r="D229" i="57"/>
  <c r="D220" i="57"/>
  <c r="D232" i="57"/>
  <c r="D323" i="57"/>
  <c r="D316" i="57"/>
  <c r="D318" i="57"/>
  <c r="D314" i="57"/>
  <c r="D327" i="57"/>
  <c r="D320" i="57"/>
  <c r="D313" i="57"/>
  <c r="D322" i="57"/>
  <c r="D331" i="57"/>
  <c r="D324" i="57"/>
  <c r="D308" i="57"/>
  <c r="D325" i="57"/>
  <c r="F90" i="137"/>
  <c r="D249" i="80" s="1"/>
  <c r="D315" i="57"/>
  <c r="D233" i="57"/>
  <c r="D172" i="57"/>
  <c r="D116" i="57"/>
  <c r="D38" i="57"/>
  <c r="D219" i="57"/>
  <c r="D27" i="57"/>
  <c r="D22" i="57"/>
  <c r="J21" i="58"/>
  <c r="F92" i="137"/>
  <c r="D251" i="80" s="1"/>
  <c r="F83" i="137"/>
  <c r="D242" i="80" s="1"/>
  <c r="F94" i="137"/>
  <c r="D253" i="80" s="1"/>
  <c r="F89" i="137"/>
  <c r="D248" i="80" s="1"/>
  <c r="F93" i="137"/>
  <c r="D252" i="80" s="1"/>
  <c r="F86" i="137"/>
  <c r="D245" i="80" s="1"/>
  <c r="F9" i="144"/>
  <c r="H192" i="85"/>
  <c r="J432" i="57"/>
  <c r="D170" i="57"/>
  <c r="F84" i="137"/>
  <c r="D243" i="80" s="1"/>
  <c r="D328" i="57"/>
  <c r="D223" i="57"/>
  <c r="D218" i="57"/>
  <c r="D162" i="57"/>
  <c r="D157" i="57"/>
  <c r="D104" i="57"/>
  <c r="D45" i="57"/>
  <c r="A36" i="137"/>
  <c r="D40" i="57"/>
  <c r="D53" i="57"/>
  <c r="F82" i="137"/>
  <c r="D241" i="80" s="1"/>
  <c r="D224" i="57"/>
  <c r="D310" i="57"/>
  <c r="D230" i="57"/>
  <c r="D169" i="57"/>
  <c r="D113" i="57"/>
  <c r="D39" i="57"/>
  <c r="D107" i="57"/>
  <c r="J91" i="58"/>
  <c r="A4" i="34"/>
  <c r="A4" i="113"/>
  <c r="A4" i="141"/>
  <c r="A3" i="80"/>
  <c r="A4" i="56"/>
  <c r="J468" i="57"/>
  <c r="D50" i="57"/>
  <c r="D321" i="57"/>
  <c r="D37" i="57"/>
  <c r="D240" i="57"/>
  <c r="D309" i="57"/>
  <c r="D226" i="57"/>
  <c r="D165" i="57"/>
  <c r="D109" i="57"/>
  <c r="D43" i="57"/>
  <c r="J49" i="58"/>
  <c r="D11" i="57"/>
  <c r="D18" i="57"/>
  <c r="D23" i="57"/>
  <c r="D32" i="57"/>
  <c r="D16" i="57"/>
  <c r="D21" i="57"/>
  <c r="D30" i="57"/>
  <c r="D14" i="57"/>
  <c r="D19" i="57"/>
  <c r="D9" i="57"/>
  <c r="D24" i="57"/>
  <c r="D29" i="57"/>
  <c r="D13" i="57"/>
  <c r="H254" i="168"/>
  <c r="C144" i="86"/>
  <c r="C439" i="127"/>
  <c r="I32" i="95"/>
  <c r="D130" i="96"/>
  <c r="B357" i="80" s="1"/>
  <c r="D134" i="96"/>
  <c r="B361" i="80" s="1"/>
  <c r="D133" i="96"/>
  <c r="B360" i="80" s="1"/>
  <c r="D137" i="96"/>
  <c r="B364" i="80" s="1"/>
  <c r="D131" i="96"/>
  <c r="B358" i="80" s="1"/>
  <c r="D74" i="123"/>
  <c r="B599" i="80" s="1"/>
  <c r="D73" i="123"/>
  <c r="B598" i="80" s="1"/>
  <c r="D72" i="123"/>
  <c r="B597" i="80" s="1"/>
  <c r="D75" i="123"/>
  <c r="B600" i="80" s="1"/>
  <c r="D71" i="123"/>
  <c r="B596" i="80" s="1"/>
  <c r="D68" i="123"/>
  <c r="B593" i="80" s="1"/>
  <c r="D67" i="123"/>
  <c r="B592" i="80" s="1"/>
  <c r="D70" i="123"/>
  <c r="B595" i="80" s="1"/>
  <c r="D69" i="123"/>
  <c r="B594" i="80" s="1"/>
  <c r="H15" i="164"/>
  <c r="G15" i="164"/>
  <c r="G42" i="164"/>
  <c r="H42" i="164"/>
  <c r="G49" i="168"/>
  <c r="H49" i="168"/>
  <c r="H269" i="168"/>
  <c r="C385" i="127"/>
  <c r="C388" i="127" s="1"/>
  <c r="F501" i="80"/>
  <c r="A23" i="112"/>
  <c r="B502" i="80"/>
  <c r="L58" i="85"/>
  <c r="L35" i="85"/>
  <c r="C258" i="127"/>
  <c r="C260" i="127" s="1"/>
  <c r="D258" i="85"/>
  <c r="G258" i="85" s="1"/>
  <c r="G318" i="85"/>
  <c r="AD319" i="85"/>
  <c r="AH317" i="85" s="1"/>
  <c r="L33" i="129" s="1"/>
  <c r="N318" i="85"/>
  <c r="H318" i="85"/>
  <c r="C20" i="94"/>
  <c r="H308" i="85"/>
  <c r="U308" i="85" s="1"/>
  <c r="C27" i="92"/>
  <c r="C56" i="92" s="1"/>
  <c r="G308" i="85"/>
  <c r="C230" i="127"/>
  <c r="G230" i="85"/>
  <c r="H185" i="85"/>
  <c r="U185" i="85" s="1"/>
  <c r="C199" i="86"/>
  <c r="C183" i="86"/>
  <c r="G169" i="85"/>
  <c r="H169" i="85"/>
  <c r="U169" i="85" s="1"/>
  <c r="H170" i="85"/>
  <c r="U170" i="85" s="1"/>
  <c r="C176" i="86"/>
  <c r="C168" i="86"/>
  <c r="G126" i="85"/>
  <c r="H126" i="85"/>
  <c r="U126" i="85" s="1"/>
  <c r="H125" i="85"/>
  <c r="U125" i="85" s="1"/>
  <c r="C160" i="86"/>
  <c r="G125" i="85"/>
  <c r="H19" i="85"/>
  <c r="G19" i="85"/>
  <c r="D135" i="96"/>
  <c r="B362" i="80" s="1"/>
  <c r="G439" i="85"/>
  <c r="H439" i="85"/>
  <c r="C41" i="115"/>
  <c r="L41" i="115" s="1"/>
  <c r="L109" i="115" s="1"/>
  <c r="AD422" i="85"/>
  <c r="AH413" i="85" s="1"/>
  <c r="R54" i="129" s="1"/>
  <c r="H421" i="85"/>
  <c r="U421" i="85" s="1"/>
  <c r="C413" i="127"/>
  <c r="AD414" i="85"/>
  <c r="G413" i="85"/>
  <c r="K27" i="115"/>
  <c r="K86" i="115" s="1"/>
  <c r="C86" i="115"/>
  <c r="C329" i="127"/>
  <c r="C331" i="127" s="1"/>
  <c r="D329" i="85"/>
  <c r="AD330" i="85" s="1"/>
  <c r="AH329" i="85" s="1"/>
  <c r="C14" i="91"/>
  <c r="J14" i="91" s="1"/>
  <c r="J64" i="91" s="1"/>
  <c r="G272" i="85"/>
  <c r="AD273" i="85"/>
  <c r="H245" i="85"/>
  <c r="G245" i="85"/>
  <c r="N245" i="85"/>
  <c r="H200" i="85"/>
  <c r="U200" i="85" s="1"/>
  <c r="C13" i="140"/>
  <c r="C200" i="127"/>
  <c r="C205" i="127" s="1"/>
  <c r="AD201" i="85"/>
  <c r="AH201" i="85" s="1"/>
  <c r="X27" i="129" s="1"/>
  <c r="C198" i="86"/>
  <c r="C337" i="86" s="1"/>
  <c r="G174" i="85"/>
  <c r="H146" i="85"/>
  <c r="U146" i="85" s="1"/>
  <c r="C175" i="86"/>
  <c r="G146" i="85"/>
  <c r="AD82" i="85"/>
  <c r="AH148" i="85" s="1"/>
  <c r="B36" i="129" s="1"/>
  <c r="N82" i="85"/>
  <c r="G74" i="85"/>
  <c r="H74" i="85"/>
  <c r="AD74" i="85"/>
  <c r="C55" i="86"/>
  <c r="L55" i="86" s="1"/>
  <c r="L241" i="86" s="1"/>
  <c r="G51" i="85"/>
  <c r="F39" i="86"/>
  <c r="K39" i="86"/>
  <c r="K228" i="86" s="1"/>
  <c r="J39" i="86"/>
  <c r="J228" i="86" s="1"/>
  <c r="C228" i="86"/>
  <c r="C83" i="127"/>
  <c r="C31" i="127"/>
  <c r="B571" i="80"/>
  <c r="A24" i="162"/>
  <c r="C53" i="115"/>
  <c r="G430" i="85"/>
  <c r="H430" i="85"/>
  <c r="U430" i="85" s="1"/>
  <c r="AD415" i="85"/>
  <c r="C414" i="127"/>
  <c r="G414" i="85"/>
  <c r="AD407" i="85"/>
  <c r="C406" i="127"/>
  <c r="G406" i="85"/>
  <c r="H385" i="85"/>
  <c r="C12" i="134"/>
  <c r="L12" i="134" s="1"/>
  <c r="N385" i="85"/>
  <c r="G385" i="85"/>
  <c r="G182" i="85"/>
  <c r="C191" i="86"/>
  <c r="H182" i="85"/>
  <c r="U182" i="85" s="1"/>
  <c r="D136" i="96"/>
  <c r="B363" i="80" s="1"/>
  <c r="G119" i="85"/>
  <c r="G180" i="85"/>
  <c r="H180" i="85"/>
  <c r="U180" i="85" s="1"/>
  <c r="C170" i="86"/>
  <c r="G178" i="85"/>
  <c r="C146" i="86"/>
  <c r="C133" i="86"/>
  <c r="G184" i="85"/>
  <c r="H184" i="85"/>
  <c r="U184" i="85" s="1"/>
  <c r="L447" i="86"/>
  <c r="D364" i="86"/>
  <c r="F49" i="86"/>
  <c r="I49" i="86" s="1"/>
  <c r="L39" i="86"/>
  <c r="L228" i="86" s="1"/>
  <c r="L119" i="86"/>
  <c r="L461" i="86" s="1"/>
  <c r="L463" i="86" s="1"/>
  <c r="H568" i="86" s="1"/>
  <c r="F93" i="80" s="1"/>
  <c r="L22" i="86"/>
  <c r="L419" i="86" s="1"/>
  <c r="F22" i="86"/>
  <c r="L96" i="86"/>
  <c r="L257" i="86" s="1"/>
  <c r="L224" i="86"/>
  <c r="F96" i="86"/>
  <c r="I96" i="86" s="1"/>
  <c r="I257" i="86" s="1"/>
  <c r="L32" i="95"/>
  <c r="F12" i="95"/>
  <c r="I12" i="95" s="1"/>
  <c r="I34" i="95" s="1"/>
  <c r="G510" i="85"/>
  <c r="C21" i="154"/>
  <c r="F21" i="154" s="1"/>
  <c r="AD266" i="85"/>
  <c r="AH266" i="85" s="1"/>
  <c r="T39" i="129" s="1"/>
  <c r="T55" i="129" s="1"/>
  <c r="T108" i="129" s="1"/>
  <c r="F41" i="86"/>
  <c r="H41" i="86" s="1"/>
  <c r="K447" i="86"/>
  <c r="C14" i="94"/>
  <c r="C58" i="94" s="1"/>
  <c r="AD317" i="85"/>
  <c r="AH315" i="85" s="1"/>
  <c r="L27" i="129" s="1"/>
  <c r="C316" i="127"/>
  <c r="AD287" i="85"/>
  <c r="AH275" i="85" s="1"/>
  <c r="C54" i="129" s="1"/>
  <c r="G286" i="85"/>
  <c r="C111" i="86"/>
  <c r="G101" i="85"/>
  <c r="AD101" i="85"/>
  <c r="J47" i="91"/>
  <c r="K19" i="92"/>
  <c r="K61" i="92" s="1"/>
  <c r="D94" i="153"/>
  <c r="B549" i="80" s="1"/>
  <c r="D93" i="153"/>
  <c r="B548" i="80" s="1"/>
  <c r="D97" i="153"/>
  <c r="B552" i="80" s="1"/>
  <c r="D98" i="153"/>
  <c r="B553" i="80" s="1"/>
  <c r="H188" i="168"/>
  <c r="G188" i="168"/>
  <c r="G94" i="85"/>
  <c r="H94" i="85"/>
  <c r="U94" i="85" s="1"/>
  <c r="C104" i="86"/>
  <c r="F104" i="86" s="1"/>
  <c r="H106" i="168"/>
  <c r="D92" i="153"/>
  <c r="B547" i="80" s="1"/>
  <c r="A27" i="112"/>
  <c r="B507" i="80"/>
  <c r="C239" i="86"/>
  <c r="F52" i="86"/>
  <c r="C25" i="92"/>
  <c r="F25" i="92" s="1"/>
  <c r="C150" i="86"/>
  <c r="H473" i="85"/>
  <c r="G473" i="85"/>
  <c r="C19" i="91"/>
  <c r="C69" i="91" s="1"/>
  <c r="G277" i="85"/>
  <c r="AD278" i="85"/>
  <c r="C277" i="127"/>
  <c r="H277" i="85"/>
  <c r="U277" i="85" s="1"/>
  <c r="N199" i="85"/>
  <c r="C12" i="140"/>
  <c r="AD200" i="85"/>
  <c r="AH200" i="85" s="1"/>
  <c r="X19" i="129" s="1"/>
  <c r="H166" i="85"/>
  <c r="U166" i="85" s="1"/>
  <c r="C188" i="86"/>
  <c r="G166" i="85"/>
  <c r="D103" i="91"/>
  <c r="B230" i="80" s="1"/>
  <c r="D109" i="91"/>
  <c r="B236" i="80" s="1"/>
  <c r="D108" i="91"/>
  <c r="B235" i="80" s="1"/>
  <c r="D107" i="91"/>
  <c r="B234" i="80" s="1"/>
  <c r="L52" i="94"/>
  <c r="G44" i="164"/>
  <c r="H44" i="164"/>
  <c r="C72" i="86"/>
  <c r="L72" i="86" s="1"/>
  <c r="L346" i="86" s="1"/>
  <c r="AD66" i="85"/>
  <c r="G66" i="85"/>
  <c r="D443" i="85"/>
  <c r="AD444" i="85" s="1"/>
  <c r="C443" i="127"/>
  <c r="G474" i="85"/>
  <c r="C17" i="123"/>
  <c r="J17" i="123" s="1"/>
  <c r="J19" i="123" s="1"/>
  <c r="C51" i="115"/>
  <c r="H428" i="85"/>
  <c r="U428" i="85" s="1"/>
  <c r="C21" i="115"/>
  <c r="L21" i="115" s="1"/>
  <c r="L80" i="115" s="1"/>
  <c r="G420" i="85"/>
  <c r="H420" i="85"/>
  <c r="N420" i="85"/>
  <c r="H412" i="85"/>
  <c r="U412" i="85" s="1"/>
  <c r="AD413" i="85"/>
  <c r="C412" i="127"/>
  <c r="C34" i="115"/>
  <c r="N348" i="85"/>
  <c r="C27" i="96"/>
  <c r="F27" i="96" s="1"/>
  <c r="G348" i="85"/>
  <c r="C493" i="127"/>
  <c r="D493" i="85"/>
  <c r="H116" i="168"/>
  <c r="G116" i="168"/>
  <c r="F13" i="161"/>
  <c r="F51" i="161" s="1"/>
  <c r="F57" i="86"/>
  <c r="H57" i="86" s="1"/>
  <c r="F115" i="86"/>
  <c r="I115" i="86" s="1"/>
  <c r="I433" i="86" s="1"/>
  <c r="F20" i="140"/>
  <c r="K45" i="92"/>
  <c r="L15" i="86"/>
  <c r="L412" i="86" s="1"/>
  <c r="D99" i="153"/>
  <c r="B554" i="80" s="1"/>
  <c r="H101" i="85"/>
  <c r="U101" i="85" s="1"/>
  <c r="N219" i="85"/>
  <c r="G428" i="85"/>
  <c r="AD460" i="85"/>
  <c r="G459" i="85"/>
  <c r="C24" i="98"/>
  <c r="F24" i="98" s="1"/>
  <c r="D446" i="85"/>
  <c r="C446" i="127"/>
  <c r="H88" i="85"/>
  <c r="U88" i="85" s="1"/>
  <c r="AD88" i="85"/>
  <c r="AH45" i="85" s="1"/>
  <c r="D46" i="130" s="1"/>
  <c r="G88" i="85"/>
  <c r="C98" i="86"/>
  <c r="L98" i="86" s="1"/>
  <c r="L372" i="86" s="1"/>
  <c r="L373" i="86" s="1"/>
  <c r="H79" i="85"/>
  <c r="AD79" i="85"/>
  <c r="N69" i="85"/>
  <c r="AD69" i="85"/>
  <c r="C60" i="86"/>
  <c r="AD56" i="85"/>
  <c r="N56" i="85"/>
  <c r="H56" i="85"/>
  <c r="C48" i="127"/>
  <c r="G48" i="85"/>
  <c r="AD48" i="85"/>
  <c r="C44" i="86"/>
  <c r="N40" i="85"/>
  <c r="G40" i="85"/>
  <c r="AD40" i="85"/>
  <c r="H40" i="85"/>
  <c r="H33" i="85"/>
  <c r="AD33" i="85"/>
  <c r="C17" i="86"/>
  <c r="N15" i="85"/>
  <c r="G15" i="85"/>
  <c r="D442" i="86"/>
  <c r="F200" i="86"/>
  <c r="D413" i="86"/>
  <c r="G63" i="143"/>
  <c r="D61" i="131"/>
  <c r="F19" i="131"/>
  <c r="F18" i="137"/>
  <c r="H18" i="137" s="1"/>
  <c r="D69" i="99"/>
  <c r="B526" i="80" s="1"/>
  <c r="D68" i="99"/>
  <c r="B525" i="80" s="1"/>
  <c r="D67" i="99"/>
  <c r="B524" i="80" s="1"/>
  <c r="D239" i="85"/>
  <c r="C239" i="127"/>
  <c r="C241" i="127" s="1"/>
  <c r="AD230" i="85"/>
  <c r="AH230" i="85" s="1"/>
  <c r="V19" i="129" s="1"/>
  <c r="G229" i="85"/>
  <c r="C12" i="87"/>
  <c r="J12" i="87" s="1"/>
  <c r="H209" i="85"/>
  <c r="G412" i="85"/>
  <c r="F14" i="86"/>
  <c r="F411" i="86" s="1"/>
  <c r="L84" i="86"/>
  <c r="L388" i="86" s="1"/>
  <c r="F69" i="86"/>
  <c r="I69" i="86" s="1"/>
  <c r="I344" i="86" s="1"/>
  <c r="L32" i="86"/>
  <c r="L429" i="86" s="1"/>
  <c r="D95" i="153"/>
  <c r="B550" i="80" s="1"/>
  <c r="C197" i="86"/>
  <c r="G105" i="85"/>
  <c r="H105" i="85"/>
  <c r="U105" i="85" s="1"/>
  <c r="C98" i="127"/>
  <c r="G98" i="85"/>
  <c r="AD98" i="85"/>
  <c r="D429" i="86"/>
  <c r="F32" i="86"/>
  <c r="H32" i="86" s="1"/>
  <c r="D61" i="87"/>
  <c r="F19" i="87"/>
  <c r="H106" i="85"/>
  <c r="U106" i="85" s="1"/>
  <c r="C16" i="115"/>
  <c r="F16" i="115" s="1"/>
  <c r="G400" i="85"/>
  <c r="N400" i="85"/>
  <c r="G319" i="85"/>
  <c r="H319" i="85"/>
  <c r="U319" i="85" s="1"/>
  <c r="C25" i="94"/>
  <c r="G252" i="85"/>
  <c r="AD253" i="85"/>
  <c r="AE254" i="85" s="1"/>
  <c r="C19" i="140"/>
  <c r="F19" i="140" s="1"/>
  <c r="G202" i="85"/>
  <c r="H135" i="85"/>
  <c r="U135" i="85" s="1"/>
  <c r="G135" i="85"/>
  <c r="F120" i="86"/>
  <c r="K120" i="86"/>
  <c r="K262" i="86" s="1"/>
  <c r="AD78" i="85"/>
  <c r="H78" i="85"/>
  <c r="N55" i="85"/>
  <c r="C59" i="86"/>
  <c r="H55" i="85"/>
  <c r="N47" i="85"/>
  <c r="AD47" i="85"/>
  <c r="C24" i="86"/>
  <c r="AD22" i="85"/>
  <c r="D105" i="98"/>
  <c r="B504" i="80" s="1"/>
  <c r="D107" i="98"/>
  <c r="D109" i="98"/>
  <c r="C511" i="127"/>
  <c r="H511" i="85"/>
  <c r="U511" i="85" s="1"/>
  <c r="G511" i="85"/>
  <c r="D115" i="94"/>
  <c r="B305" i="80" s="1"/>
  <c r="D112" i="94"/>
  <c r="B302" i="80" s="1"/>
  <c r="C140" i="86"/>
  <c r="H165" i="85"/>
  <c r="U165" i="85" s="1"/>
  <c r="H186" i="85"/>
  <c r="U186" i="85" s="1"/>
  <c r="C134" i="86"/>
  <c r="G186" i="85"/>
  <c r="F116" i="86"/>
  <c r="I116" i="86" s="1"/>
  <c r="I434" i="86" s="1"/>
  <c r="C99" i="86"/>
  <c r="H89" i="85"/>
  <c r="U89" i="85" s="1"/>
  <c r="AD81" i="85"/>
  <c r="H81" i="85"/>
  <c r="C81" i="86"/>
  <c r="L81" i="86" s="1"/>
  <c r="L245" i="86" s="1"/>
  <c r="N73" i="85"/>
  <c r="C62" i="86"/>
  <c r="L62" i="86" s="1"/>
  <c r="L248" i="86" s="1"/>
  <c r="AD58" i="85"/>
  <c r="H58" i="85"/>
  <c r="G50" i="85"/>
  <c r="N50" i="85"/>
  <c r="G35" i="85"/>
  <c r="AD35" i="85"/>
  <c r="H35" i="85"/>
  <c r="G17" i="85"/>
  <c r="N17" i="85"/>
  <c r="G10" i="85"/>
  <c r="H10" i="85"/>
  <c r="AD510" i="85"/>
  <c r="AH508" i="85" s="1"/>
  <c r="AE77" i="129" s="1"/>
  <c r="G508" i="85"/>
  <c r="H508" i="85"/>
  <c r="U508" i="85" s="1"/>
  <c r="C495" i="127"/>
  <c r="D495" i="85"/>
  <c r="H495" i="85" s="1"/>
  <c r="C88" i="86"/>
  <c r="L88" i="86" s="1"/>
  <c r="L403" i="86" s="1"/>
  <c r="N80" i="85"/>
  <c r="G80" i="85"/>
  <c r="C45" i="86"/>
  <c r="L45" i="86" s="1"/>
  <c r="L234" i="86" s="1"/>
  <c r="G41" i="85"/>
  <c r="AD41" i="85"/>
  <c r="C476" i="127"/>
  <c r="G447" i="86"/>
  <c r="G128" i="115"/>
  <c r="M116" i="115"/>
  <c r="M118" i="115" s="1"/>
  <c r="H166" i="115" s="1"/>
  <c r="F458" i="80" s="1"/>
  <c r="L116" i="115"/>
  <c r="L98" i="115"/>
  <c r="K98" i="115"/>
  <c r="AD511" i="85"/>
  <c r="G509" i="85"/>
  <c r="H232" i="85"/>
  <c r="U232" i="85" s="1"/>
  <c r="C232" i="127"/>
  <c r="G274" i="85"/>
  <c r="J467" i="85"/>
  <c r="L467" i="85" s="1"/>
  <c r="J495" i="85"/>
  <c r="L495" i="85" s="1"/>
  <c r="G232" i="85"/>
  <c r="AD233" i="85"/>
  <c r="C16" i="91"/>
  <c r="F16" i="91" s="1"/>
  <c r="H16" i="91" s="1"/>
  <c r="G136" i="85"/>
  <c r="G58" i="153"/>
  <c r="H27" i="164"/>
  <c r="H40" i="164"/>
  <c r="H444" i="168"/>
  <c r="G71" i="91"/>
  <c r="G74" i="91" s="1"/>
  <c r="G83" i="91" s="1"/>
  <c r="G49" i="137"/>
  <c r="G70" i="154"/>
  <c r="H119" i="168"/>
  <c r="H127" i="168"/>
  <c r="H135" i="168"/>
  <c r="H151" i="168"/>
  <c r="H159" i="168"/>
  <c r="H167" i="168"/>
  <c r="H175" i="168"/>
  <c r="H183" i="168"/>
  <c r="H199" i="168"/>
  <c r="D94" i="130"/>
  <c r="F88" i="118"/>
  <c r="L23" i="86"/>
  <c r="L420" i="86" s="1"/>
  <c r="C420" i="86"/>
  <c r="K23" i="86"/>
  <c r="K420" i="86" s="1"/>
  <c r="J23" i="86"/>
  <c r="J420" i="86" s="1"/>
  <c r="H39" i="164"/>
  <c r="G39" i="164"/>
  <c r="AD96" i="85"/>
  <c r="H96" i="85"/>
  <c r="U96" i="85" s="1"/>
  <c r="C96" i="127"/>
  <c r="C106" i="86"/>
  <c r="H456" i="85"/>
  <c r="U456" i="85" s="1"/>
  <c r="AD457" i="85"/>
  <c r="G456" i="85"/>
  <c r="C21" i="98"/>
  <c r="H425" i="85"/>
  <c r="U425" i="85" s="1"/>
  <c r="C48" i="115"/>
  <c r="G425" i="85"/>
  <c r="H417" i="85"/>
  <c r="U417" i="85" s="1"/>
  <c r="G417" i="85"/>
  <c r="C39" i="115"/>
  <c r="AD418" i="85"/>
  <c r="AH411" i="85" s="1"/>
  <c r="R51" i="129" s="1"/>
  <c r="C31" i="115"/>
  <c r="L31" i="115" s="1"/>
  <c r="L121" i="115" s="1"/>
  <c r="AD410" i="85"/>
  <c r="G409" i="85"/>
  <c r="H409" i="85"/>
  <c r="U409" i="85" s="1"/>
  <c r="C17" i="115"/>
  <c r="AD402" i="85"/>
  <c r="AH403" i="85" s="1"/>
  <c r="N401" i="85"/>
  <c r="G401" i="85"/>
  <c r="H164" i="85"/>
  <c r="U164" i="85" s="1"/>
  <c r="G164" i="85"/>
  <c r="C179" i="86"/>
  <c r="H171" i="85"/>
  <c r="U171" i="85" s="1"/>
  <c r="G171" i="85"/>
  <c r="H150" i="85"/>
  <c r="U150" i="85" s="1"/>
  <c r="C156" i="86"/>
  <c r="G150" i="85"/>
  <c r="C118" i="86"/>
  <c r="H108" i="85"/>
  <c r="U108" i="85" s="1"/>
  <c r="AD108" i="85"/>
  <c r="AH57" i="85" s="1"/>
  <c r="G108" i="85"/>
  <c r="H103" i="85"/>
  <c r="U103" i="85" s="1"/>
  <c r="G103" i="85"/>
  <c r="L27" i="115"/>
  <c r="L86" i="115" s="1"/>
  <c r="AD454" i="85"/>
  <c r="AH453" i="85" s="1"/>
  <c r="AB82" i="129" s="1"/>
  <c r="G453" i="85"/>
  <c r="C13" i="98"/>
  <c r="N453" i="85"/>
  <c r="H453" i="85"/>
  <c r="A22" i="162"/>
  <c r="B569" i="80"/>
  <c r="H491" i="86"/>
  <c r="F16" i="80" s="1"/>
  <c r="F14" i="161"/>
  <c r="C52" i="161"/>
  <c r="C25" i="86"/>
  <c r="N23" i="85"/>
  <c r="G23" i="85"/>
  <c r="H23" i="85"/>
  <c r="AD23" i="85"/>
  <c r="J52" i="87"/>
  <c r="D96" i="91"/>
  <c r="B223" i="80" s="1"/>
  <c r="D98" i="91"/>
  <c r="B225" i="80" s="1"/>
  <c r="D97" i="91"/>
  <c r="B224" i="80" s="1"/>
  <c r="D99" i="91"/>
  <c r="B226" i="80" s="1"/>
  <c r="H47" i="91"/>
  <c r="I45" i="92"/>
  <c r="C496" i="127"/>
  <c r="D496" i="85"/>
  <c r="G10" i="164"/>
  <c r="H10" i="164"/>
  <c r="G268" i="168"/>
  <c r="H268" i="168"/>
  <c r="H291" i="168"/>
  <c r="D92" i="85"/>
  <c r="C92" i="127"/>
  <c r="H73" i="161"/>
  <c r="F426" i="80" s="1"/>
  <c r="B576" i="80"/>
  <c r="F107" i="86"/>
  <c r="C456" i="86"/>
  <c r="C458" i="127"/>
  <c r="C23" i="98"/>
  <c r="C69" i="98" s="1"/>
  <c r="H458" i="85"/>
  <c r="U458" i="85" s="1"/>
  <c r="G458" i="85"/>
  <c r="D445" i="85"/>
  <c r="C445" i="127"/>
  <c r="D438" i="85"/>
  <c r="C438" i="127"/>
  <c r="F50" i="115"/>
  <c r="C97" i="115"/>
  <c r="C379" i="127"/>
  <c r="C381" i="127" s="1"/>
  <c r="D379" i="85"/>
  <c r="G379" i="85" s="1"/>
  <c r="C29" i="94"/>
  <c r="H323" i="85"/>
  <c r="U323" i="85" s="1"/>
  <c r="AD306" i="85"/>
  <c r="AH305" i="85" s="1"/>
  <c r="J33" i="129" s="1"/>
  <c r="C20" i="92"/>
  <c r="H295" i="85"/>
  <c r="U295" i="85" s="1"/>
  <c r="G295" i="85"/>
  <c r="C295" i="127"/>
  <c r="C297" i="127" s="1"/>
  <c r="C137" i="86"/>
  <c r="H117" i="85"/>
  <c r="U117" i="85" s="1"/>
  <c r="G117" i="85"/>
  <c r="N480" i="85"/>
  <c r="C12" i="124"/>
  <c r="H320" i="85"/>
  <c r="U320" i="85" s="1"/>
  <c r="AD321" i="85"/>
  <c r="C27" i="94"/>
  <c r="G302" i="85"/>
  <c r="AD303" i="85"/>
  <c r="H302" i="85"/>
  <c r="C302" i="127"/>
  <c r="N302" i="85"/>
  <c r="L47" i="91"/>
  <c r="H514" i="85"/>
  <c r="U514" i="85" s="1"/>
  <c r="C25" i="154"/>
  <c r="AD516" i="85"/>
  <c r="AD395" i="85"/>
  <c r="H394" i="85"/>
  <c r="U394" i="85" s="1"/>
  <c r="C394" i="127"/>
  <c r="C396" i="127" s="1"/>
  <c r="G394" i="85"/>
  <c r="L47" i="161"/>
  <c r="G484" i="85"/>
  <c r="H484" i="85"/>
  <c r="C21" i="124"/>
  <c r="L21" i="124" s="1"/>
  <c r="C440" i="127"/>
  <c r="D440" i="85"/>
  <c r="AD441" i="85" s="1"/>
  <c r="C46" i="115"/>
  <c r="G423" i="85"/>
  <c r="H423" i="85"/>
  <c r="U423" i="85" s="1"/>
  <c r="AD416" i="85"/>
  <c r="H415" i="85"/>
  <c r="U415" i="85" s="1"/>
  <c r="G415" i="85"/>
  <c r="C68" i="127"/>
  <c r="H68" i="85"/>
  <c r="U68" i="85" s="1"/>
  <c r="AD68" i="85"/>
  <c r="G68" i="85"/>
  <c r="C95" i="127"/>
  <c r="D95" i="85"/>
  <c r="C22" i="124"/>
  <c r="F22" i="124" s="1"/>
  <c r="C485" i="127"/>
  <c r="C487" i="127" s="1"/>
  <c r="H485" i="85"/>
  <c r="H408" i="85"/>
  <c r="U408" i="85" s="1"/>
  <c r="C30" i="115"/>
  <c r="K30" i="115" s="1"/>
  <c r="K120" i="115" s="1"/>
  <c r="G408" i="85"/>
  <c r="AD409" i="85"/>
  <c r="H314" i="85"/>
  <c r="G314" i="85"/>
  <c r="AD315" i="85"/>
  <c r="G292" i="85"/>
  <c r="H292" i="85"/>
  <c r="N292" i="85"/>
  <c r="AD293" i="85"/>
  <c r="AH292" i="85" s="1"/>
  <c r="W24" i="129" s="1"/>
  <c r="C12" i="137"/>
  <c r="H52" i="94"/>
  <c r="AD508" i="85"/>
  <c r="H506" i="85"/>
  <c r="D66" i="154"/>
  <c r="K41" i="137"/>
  <c r="D100" i="91"/>
  <c r="B227" i="80" s="1"/>
  <c r="K13" i="161"/>
  <c r="K51" i="161" s="1"/>
  <c r="L11" i="86"/>
  <c r="L408" i="86" s="1"/>
  <c r="D102" i="91"/>
  <c r="B229" i="80" s="1"/>
  <c r="AD515" i="85"/>
  <c r="G513" i="85"/>
  <c r="H513" i="85"/>
  <c r="U513" i="85" s="1"/>
  <c r="C24" i="154"/>
  <c r="G100" i="168"/>
  <c r="H100" i="168"/>
  <c r="B573" i="80"/>
  <c r="C61" i="92"/>
  <c r="J19" i="92"/>
  <c r="J61" i="92" s="1"/>
  <c r="L19" i="92"/>
  <c r="C149" i="86"/>
  <c r="G123" i="85"/>
  <c r="H123" i="85"/>
  <c r="U123" i="85" s="1"/>
  <c r="G120" i="85"/>
  <c r="C142" i="86"/>
  <c r="J74" i="115"/>
  <c r="J27" i="115"/>
  <c r="J86" i="115" s="1"/>
  <c r="F27" i="115"/>
  <c r="H27" i="115" s="1"/>
  <c r="H167" i="85"/>
  <c r="U167" i="85" s="1"/>
  <c r="G167" i="85"/>
  <c r="C127" i="86"/>
  <c r="I45" i="124"/>
  <c r="F13" i="124"/>
  <c r="C434" i="86"/>
  <c r="L116" i="86"/>
  <c r="L434" i="86" s="1"/>
  <c r="J29" i="115"/>
  <c r="J88" i="115" s="1"/>
  <c r="J447" i="86"/>
  <c r="D331" i="86"/>
  <c r="D162" i="115"/>
  <c r="B454" i="80" s="1"/>
  <c r="D157" i="115"/>
  <c r="B449" i="80" s="1"/>
  <c r="D164" i="115"/>
  <c r="B456" i="80" s="1"/>
  <c r="D163" i="115"/>
  <c r="B455" i="80" s="1"/>
  <c r="D165" i="115"/>
  <c r="B457" i="80" s="1"/>
  <c r="D158" i="115"/>
  <c r="B450" i="80" s="1"/>
  <c r="D160" i="115"/>
  <c r="B452" i="80" s="1"/>
  <c r="D159" i="115"/>
  <c r="B451" i="80" s="1"/>
  <c r="D156" i="115"/>
  <c r="B448" i="80" s="1"/>
  <c r="D150" i="115"/>
  <c r="B442" i="80" s="1"/>
  <c r="D155" i="115"/>
  <c r="B447" i="80" s="1"/>
  <c r="D153" i="115"/>
  <c r="B445" i="80" s="1"/>
  <c r="D151" i="115"/>
  <c r="B443" i="80" s="1"/>
  <c r="D149" i="115"/>
  <c r="B441" i="80" s="1"/>
  <c r="D147" i="115"/>
  <c r="B439" i="80" s="1"/>
  <c r="G265" i="85"/>
  <c r="G100" i="85"/>
  <c r="AD411" i="85"/>
  <c r="H410" i="85"/>
  <c r="U410" i="85" s="1"/>
  <c r="H128" i="85"/>
  <c r="U128" i="85" s="1"/>
  <c r="C157" i="86"/>
  <c r="G139" i="85"/>
  <c r="H139" i="85"/>
  <c r="U139" i="85" s="1"/>
  <c r="G380" i="86"/>
  <c r="M98" i="115"/>
  <c r="M100" i="115" s="1"/>
  <c r="N473" i="85"/>
  <c r="C12" i="123"/>
  <c r="G291" i="85"/>
  <c r="H291" i="85"/>
  <c r="N291" i="85"/>
  <c r="AD292" i="85"/>
  <c r="AD281" i="85"/>
  <c r="C22" i="91"/>
  <c r="AD231" i="85"/>
  <c r="AH231" i="85" s="1"/>
  <c r="V27" i="129" s="1"/>
  <c r="H230" i="85"/>
  <c r="U230" i="85" s="1"/>
  <c r="C220" i="127"/>
  <c r="AD221" i="85"/>
  <c r="AH221" i="85" s="1"/>
  <c r="Y27" i="129" s="1"/>
  <c r="C13" i="143"/>
  <c r="G220" i="85"/>
  <c r="C13" i="87"/>
  <c r="AD211" i="85"/>
  <c r="AH211" i="85" s="1"/>
  <c r="I27" i="129" s="1"/>
  <c r="I37" i="129" s="1"/>
  <c r="I109" i="129" s="1"/>
  <c r="G210" i="85"/>
  <c r="C112" i="86"/>
  <c r="H102" i="85"/>
  <c r="U102" i="85" s="1"/>
  <c r="G102" i="85"/>
  <c r="D71" i="99"/>
  <c r="B528" i="80" s="1"/>
  <c r="D73" i="99"/>
  <c r="B530" i="80" s="1"/>
  <c r="D70" i="99"/>
  <c r="B527" i="80" s="1"/>
  <c r="D72" i="99"/>
  <c r="B529" i="80" s="1"/>
  <c r="G280" i="85"/>
  <c r="C11" i="137"/>
  <c r="J11" i="137" s="1"/>
  <c r="G185" i="85"/>
  <c r="AD318" i="85"/>
  <c r="AH316" i="85" s="1"/>
  <c r="L32" i="129" s="1"/>
  <c r="H317" i="85"/>
  <c r="H75" i="85"/>
  <c r="G75" i="85"/>
  <c r="N44" i="85"/>
  <c r="AD44" i="85"/>
  <c r="G27" i="85"/>
  <c r="N27" i="85"/>
  <c r="P41" i="85"/>
  <c r="U41" i="85" s="1"/>
  <c r="M382" i="86"/>
  <c r="H512" i="86" s="1"/>
  <c r="F37" i="80" s="1"/>
  <c r="B501" i="80"/>
  <c r="A22" i="112"/>
  <c r="H220" i="85"/>
  <c r="U220" i="85" s="1"/>
  <c r="H210" i="85"/>
  <c r="U210" i="85" s="1"/>
  <c r="H278" i="85"/>
  <c r="U278" i="85" s="1"/>
  <c r="AD279" i="85"/>
  <c r="G278" i="85"/>
  <c r="H229" i="85"/>
  <c r="N229" i="85"/>
  <c r="H219" i="85"/>
  <c r="C12" i="143"/>
  <c r="AD220" i="85"/>
  <c r="AH220" i="85" s="1"/>
  <c r="Y24" i="129" s="1"/>
  <c r="H132" i="85"/>
  <c r="U132" i="85" s="1"/>
  <c r="C151" i="86"/>
  <c r="G90" i="85"/>
  <c r="C90" i="127"/>
  <c r="H90" i="85"/>
  <c r="U90" i="85" s="1"/>
  <c r="H82" i="85"/>
  <c r="G82" i="85"/>
  <c r="C90" i="86"/>
  <c r="C82" i="86"/>
  <c r="N74" i="85"/>
  <c r="C63" i="86"/>
  <c r="G59" i="85"/>
  <c r="H59" i="85"/>
  <c r="N59" i="85"/>
  <c r="N51" i="85"/>
  <c r="AD51" i="85"/>
  <c r="H51" i="85"/>
  <c r="C47" i="86"/>
  <c r="H43" i="85"/>
  <c r="N43" i="85"/>
  <c r="AD43" i="85"/>
  <c r="G43" i="85"/>
  <c r="C28" i="86"/>
  <c r="AD26" i="85"/>
  <c r="H26" i="85"/>
  <c r="C21" i="86"/>
  <c r="AD19" i="85"/>
  <c r="N19" i="85"/>
  <c r="P19" i="85" s="1"/>
  <c r="H22" i="85"/>
  <c r="H178" i="85"/>
  <c r="U178" i="85" s="1"/>
  <c r="AD349" i="85"/>
  <c r="AH346" i="85" s="1"/>
  <c r="M33" i="129" s="1"/>
  <c r="AD246" i="85"/>
  <c r="D441" i="85"/>
  <c r="C441" i="127"/>
  <c r="AD323" i="85"/>
  <c r="H322" i="85"/>
  <c r="U322" i="85" s="1"/>
  <c r="H304" i="85"/>
  <c r="N304" i="85"/>
  <c r="C13" i="91"/>
  <c r="G271" i="85"/>
  <c r="H457" i="85"/>
  <c r="U457" i="85" s="1"/>
  <c r="H272" i="85"/>
  <c r="U272" i="85" s="1"/>
  <c r="C12" i="139"/>
  <c r="H348" i="85"/>
  <c r="G107" i="85"/>
  <c r="AD307" i="85"/>
  <c r="G47" i="85"/>
  <c r="AD305" i="85"/>
  <c r="AH304" i="85" s="1"/>
  <c r="J32" i="129" s="1"/>
  <c r="G203" i="85"/>
  <c r="AD204" i="85"/>
  <c r="AH203" i="85" s="1"/>
  <c r="X54" i="129" s="1"/>
  <c r="H287" i="168"/>
  <c r="G22" i="85"/>
  <c r="C38" i="96"/>
  <c r="J38" i="96" s="1"/>
  <c r="J75" i="96" s="1"/>
  <c r="G304" i="85"/>
  <c r="G170" i="85"/>
  <c r="H202" i="85"/>
  <c r="U202" i="85" s="1"/>
  <c r="AD203" i="85"/>
  <c r="C178" i="86"/>
  <c r="G153" i="85"/>
  <c r="AD109" i="85"/>
  <c r="G109" i="85"/>
  <c r="C19" i="86"/>
  <c r="H17" i="85"/>
  <c r="H316" i="85"/>
  <c r="U316" i="85" s="1"/>
  <c r="G316" i="85"/>
  <c r="C190" i="86"/>
  <c r="H152" i="85"/>
  <c r="U152" i="85" s="1"/>
  <c r="C86" i="86"/>
  <c r="G78" i="85"/>
  <c r="C71" i="86"/>
  <c r="G65" i="85"/>
  <c r="C51" i="86"/>
  <c r="H47" i="85"/>
  <c r="C43" i="86"/>
  <c r="AD39" i="85"/>
  <c r="G30" i="85"/>
  <c r="H30" i="85"/>
  <c r="H510" i="85"/>
  <c r="U510" i="85" s="1"/>
  <c r="AD512" i="85"/>
  <c r="H117" i="168"/>
  <c r="H125" i="168"/>
  <c r="H133" i="168"/>
  <c r="H141" i="168"/>
  <c r="H149" i="168"/>
  <c r="H157" i="168"/>
  <c r="H165" i="168"/>
  <c r="H173" i="168"/>
  <c r="H181" i="168"/>
  <c r="H189" i="168"/>
  <c r="H467" i="168"/>
  <c r="H470" i="168" s="1"/>
  <c r="H471" i="168" s="1"/>
  <c r="H29" i="164"/>
  <c r="H43" i="164"/>
  <c r="H16" i="164"/>
  <c r="J403" i="85"/>
  <c r="H220" i="168"/>
  <c r="H331" i="168"/>
  <c r="H14" i="164"/>
  <c r="H17" i="164"/>
  <c r="G17" i="164"/>
  <c r="F37" i="115"/>
  <c r="L37" i="115"/>
  <c r="L105" i="115" s="1"/>
  <c r="J37" i="115"/>
  <c r="J105" i="115" s="1"/>
  <c r="C105" i="115"/>
  <c r="K37" i="115"/>
  <c r="K105" i="115" s="1"/>
  <c r="C126" i="86"/>
  <c r="H141" i="85"/>
  <c r="G141" i="85"/>
  <c r="AH454" i="85"/>
  <c r="AB77" i="129" s="1"/>
  <c r="C53" i="91"/>
  <c r="K20" i="91"/>
  <c r="K53" i="91" s="1"/>
  <c r="L20" i="91"/>
  <c r="F20" i="91"/>
  <c r="J20" i="91"/>
  <c r="J53" i="91" s="1"/>
  <c r="N507" i="85"/>
  <c r="G507" i="85"/>
  <c r="AD509" i="85"/>
  <c r="H507" i="85"/>
  <c r="C13" i="154"/>
  <c r="I81" i="118"/>
  <c r="F110" i="160"/>
  <c r="AH272" i="85"/>
  <c r="C41" i="129" s="1"/>
  <c r="AF41" i="129" s="1"/>
  <c r="AH47" i="85"/>
  <c r="C54" i="154"/>
  <c r="F14" i="154"/>
  <c r="L74" i="85"/>
  <c r="F11" i="86"/>
  <c r="J11" i="86"/>
  <c r="J408" i="86" s="1"/>
  <c r="L8" i="128"/>
  <c r="H124" i="85"/>
  <c r="U124" i="85" s="1"/>
  <c r="C147" i="86"/>
  <c r="G124" i="85"/>
  <c r="H48" i="98"/>
  <c r="K40" i="123"/>
  <c r="C48" i="92"/>
  <c r="G181" i="85"/>
  <c r="C189" i="86"/>
  <c r="H181" i="85"/>
  <c r="U181" i="85" s="1"/>
  <c r="H140" i="85"/>
  <c r="U140" i="85" s="1"/>
  <c r="G140" i="85"/>
  <c r="C167" i="86"/>
  <c r="H138" i="85"/>
  <c r="U138" i="85" s="1"/>
  <c r="C159" i="86"/>
  <c r="H158" i="85"/>
  <c r="U158" i="85" s="1"/>
  <c r="C152" i="86"/>
  <c r="G158" i="85"/>
  <c r="H52" i="143"/>
  <c r="C54" i="131"/>
  <c r="F12" i="131"/>
  <c r="L12" i="131"/>
  <c r="J12" i="131"/>
  <c r="J48" i="153"/>
  <c r="F20" i="154"/>
  <c r="L20" i="154"/>
  <c r="K20" i="154"/>
  <c r="C12" i="98"/>
  <c r="AD453" i="85"/>
  <c r="N452" i="85"/>
  <c r="H452" i="85"/>
  <c r="G452" i="85"/>
  <c r="AD440" i="85"/>
  <c r="C13" i="97"/>
  <c r="F13" i="97" s="1"/>
  <c r="C25" i="91"/>
  <c r="C283" i="127"/>
  <c r="AD284" i="85"/>
  <c r="G283" i="85"/>
  <c r="H283" i="85"/>
  <c r="U283" i="85" s="1"/>
  <c r="AD276" i="85"/>
  <c r="C17" i="91"/>
  <c r="H275" i="85"/>
  <c r="U275" i="85" s="1"/>
  <c r="G275" i="85"/>
  <c r="C275" i="127"/>
  <c r="AD234" i="85"/>
  <c r="AH233" i="85" s="1"/>
  <c r="V54" i="129" s="1"/>
  <c r="H233" i="85"/>
  <c r="U233" i="85" s="1"/>
  <c r="C20" i="131"/>
  <c r="G233" i="85"/>
  <c r="G190" i="85"/>
  <c r="H190" i="85"/>
  <c r="G159" i="85"/>
  <c r="H159" i="85"/>
  <c r="U159" i="85" s="1"/>
  <c r="H176" i="85"/>
  <c r="U176" i="85" s="1"/>
  <c r="C181" i="86"/>
  <c r="G176" i="85"/>
  <c r="L74" i="115"/>
  <c r="D56" i="97"/>
  <c r="G431" i="85"/>
  <c r="C54" i="115"/>
  <c r="H431" i="85"/>
  <c r="U431" i="85" s="1"/>
  <c r="C47" i="115"/>
  <c r="H424" i="85"/>
  <c r="U424" i="85" s="1"/>
  <c r="G416" i="85"/>
  <c r="AD417" i="85"/>
  <c r="AH410" i="85" s="1"/>
  <c r="R50" i="129" s="1"/>
  <c r="C38" i="115"/>
  <c r="H402" i="85"/>
  <c r="AD403" i="85"/>
  <c r="G402" i="85"/>
  <c r="C402" i="127"/>
  <c r="C18" i="115"/>
  <c r="G144" i="85"/>
  <c r="H144" i="85"/>
  <c r="U144" i="85" s="1"/>
  <c r="C136" i="86"/>
  <c r="G113" i="85"/>
  <c r="C131" i="86"/>
  <c r="AH164" i="85"/>
  <c r="B51" i="129" s="1"/>
  <c r="AD302" i="85"/>
  <c r="G301" i="85"/>
  <c r="N301" i="85"/>
  <c r="C12" i="92"/>
  <c r="AD224" i="85"/>
  <c r="AH223" i="85" s="1"/>
  <c r="Y54" i="129" s="1"/>
  <c r="C20" i="143"/>
  <c r="L20" i="143" s="1"/>
  <c r="L62" i="143" s="1"/>
  <c r="G223" i="85"/>
  <c r="C20" i="87"/>
  <c r="H213" i="85"/>
  <c r="U213" i="85" s="1"/>
  <c r="AD214" i="85"/>
  <c r="AH213" i="85" s="1"/>
  <c r="I54" i="129" s="1"/>
  <c r="G213" i="85"/>
  <c r="H189" i="85"/>
  <c r="U189" i="85" s="1"/>
  <c r="C202" i="86"/>
  <c r="G189" i="85"/>
  <c r="G131" i="85"/>
  <c r="H131" i="85"/>
  <c r="U131" i="85" s="1"/>
  <c r="AD99" i="85"/>
  <c r="H99" i="85"/>
  <c r="U99" i="85" s="1"/>
  <c r="G99" i="85"/>
  <c r="C109" i="86"/>
  <c r="C97" i="86"/>
  <c r="G87" i="85"/>
  <c r="H87" i="85"/>
  <c r="U87" i="85" s="1"/>
  <c r="AD87" i="85"/>
  <c r="C85" i="86"/>
  <c r="AD77" i="85"/>
  <c r="AH145" i="85" s="1"/>
  <c r="B33" i="129" s="1"/>
  <c r="C70" i="86"/>
  <c r="AD64" i="85"/>
  <c r="C64" i="127"/>
  <c r="N64" i="85"/>
  <c r="G64" i="85"/>
  <c r="C58" i="86"/>
  <c r="C54" i="127"/>
  <c r="G54" i="85"/>
  <c r="C50" i="86"/>
  <c r="N46" i="85"/>
  <c r="G46" i="85"/>
  <c r="AD46" i="85"/>
  <c r="H46" i="85"/>
  <c r="N38" i="85"/>
  <c r="C42" i="86"/>
  <c r="C31" i="86"/>
  <c r="AD29" i="85"/>
  <c r="N29" i="85"/>
  <c r="H29" i="85"/>
  <c r="C20" i="86"/>
  <c r="N18" i="85"/>
  <c r="AD18" i="85"/>
  <c r="C13" i="86"/>
  <c r="H11" i="85"/>
  <c r="AD11" i="85"/>
  <c r="G11" i="85"/>
  <c r="C191" i="127"/>
  <c r="L41" i="137"/>
  <c r="J45" i="92"/>
  <c r="H114" i="168"/>
  <c r="H122" i="168"/>
  <c r="H130" i="168"/>
  <c r="H138" i="168"/>
  <c r="H146" i="168"/>
  <c r="H154" i="168"/>
  <c r="H162" i="168"/>
  <c r="H170" i="168"/>
  <c r="H178" i="168"/>
  <c r="H186" i="168"/>
  <c r="H38" i="85"/>
  <c r="H301" i="85"/>
  <c r="K115" i="86"/>
  <c r="K433" i="86" s="1"/>
  <c r="L115" i="86"/>
  <c r="L433" i="86" s="1"/>
  <c r="G77" i="85"/>
  <c r="C165" i="86"/>
  <c r="AD103" i="85"/>
  <c r="C113" i="86"/>
  <c r="K45" i="124"/>
  <c r="K13" i="124"/>
  <c r="K61" i="124" s="1"/>
  <c r="K63" i="124" s="1"/>
  <c r="AD54" i="85"/>
  <c r="N77" i="85"/>
  <c r="C117" i="86"/>
  <c r="H107" i="85"/>
  <c r="U107" i="85" s="1"/>
  <c r="G91" i="85"/>
  <c r="C101" i="86"/>
  <c r="C91" i="127"/>
  <c r="AD91" i="85"/>
  <c r="C95" i="86"/>
  <c r="H85" i="85"/>
  <c r="AD85" i="85"/>
  <c r="G85" i="85"/>
  <c r="C83" i="86"/>
  <c r="AD75" i="85"/>
  <c r="N75" i="85"/>
  <c r="C56" i="86"/>
  <c r="G52" i="85"/>
  <c r="H52" i="85"/>
  <c r="C48" i="86"/>
  <c r="G44" i="85"/>
  <c r="H44" i="85"/>
  <c r="C40" i="86"/>
  <c r="N36" i="85"/>
  <c r="P36" i="85" s="1"/>
  <c r="AD36" i="85"/>
  <c r="G36" i="85"/>
  <c r="H36" i="85"/>
  <c r="C29" i="86"/>
  <c r="AD27" i="85"/>
  <c r="H27" i="85"/>
  <c r="C18" i="86"/>
  <c r="N16" i="85"/>
  <c r="G16" i="85"/>
  <c r="H16" i="85"/>
  <c r="AD16" i="85"/>
  <c r="AD9" i="85"/>
  <c r="G9" i="85"/>
  <c r="H9" i="85"/>
  <c r="N9" i="85"/>
  <c r="L52" i="143"/>
  <c r="C57" i="131"/>
  <c r="F13" i="131"/>
  <c r="H460" i="85"/>
  <c r="U460" i="85" s="1"/>
  <c r="C460" i="127"/>
  <c r="C25" i="98"/>
  <c r="C14" i="98"/>
  <c r="H454" i="85"/>
  <c r="U454" i="85" s="1"/>
  <c r="C454" i="127"/>
  <c r="G454" i="85"/>
  <c r="G172" i="85"/>
  <c r="H172" i="85"/>
  <c r="U172" i="85" s="1"/>
  <c r="C153" i="86"/>
  <c r="C132" i="86"/>
  <c r="H143" i="85"/>
  <c r="U143" i="85" s="1"/>
  <c r="G506" i="85"/>
  <c r="N506" i="85"/>
  <c r="C12" i="154"/>
  <c r="C514" i="127"/>
  <c r="G514" i="85"/>
  <c r="H427" i="85"/>
  <c r="U427" i="85" s="1"/>
  <c r="G427" i="85"/>
  <c r="C11" i="115"/>
  <c r="AD420" i="85"/>
  <c r="H419" i="85"/>
  <c r="H411" i="85"/>
  <c r="U411" i="85" s="1"/>
  <c r="C33" i="115"/>
  <c r="G411" i="85"/>
  <c r="G405" i="85"/>
  <c r="H405" i="85"/>
  <c r="U405" i="85" s="1"/>
  <c r="AD406" i="85"/>
  <c r="C32" i="96"/>
  <c r="K32" i="96" s="1"/>
  <c r="G349" i="85"/>
  <c r="C19" i="94"/>
  <c r="N317" i="85"/>
  <c r="G317" i="85"/>
  <c r="AD308" i="85"/>
  <c r="C307" i="127"/>
  <c r="C26" i="92"/>
  <c r="G154" i="85"/>
  <c r="H154" i="85"/>
  <c r="U154" i="85" s="1"/>
  <c r="G129" i="85"/>
  <c r="H129" i="85"/>
  <c r="U129" i="85" s="1"/>
  <c r="H179" i="85"/>
  <c r="U179" i="85" s="1"/>
  <c r="G179" i="85"/>
  <c r="G121" i="85"/>
  <c r="C139" i="86"/>
  <c r="H121" i="85"/>
  <c r="U121" i="85" s="1"/>
  <c r="C100" i="86"/>
  <c r="AD90" i="85"/>
  <c r="D461" i="86"/>
  <c r="F119" i="86"/>
  <c r="AD461" i="85"/>
  <c r="N419" i="85"/>
  <c r="C145" i="86"/>
  <c r="C186" i="86"/>
  <c r="C40" i="115"/>
  <c r="G418" i="85"/>
  <c r="H404" i="85"/>
  <c r="U404" i="85" s="1"/>
  <c r="C20" i="115"/>
  <c r="C404" i="127"/>
  <c r="H231" i="85"/>
  <c r="U231" i="85" s="1"/>
  <c r="G231" i="85"/>
  <c r="C18" i="131"/>
  <c r="AD232" i="85"/>
  <c r="C18" i="143"/>
  <c r="H221" i="85"/>
  <c r="U221" i="85" s="1"/>
  <c r="H211" i="85"/>
  <c r="U211" i="85" s="1"/>
  <c r="G211" i="85"/>
  <c r="H187" i="85"/>
  <c r="U187" i="85" s="1"/>
  <c r="G187" i="85"/>
  <c r="H163" i="85"/>
  <c r="U163" i="85" s="1"/>
  <c r="G163" i="85"/>
  <c r="G175" i="85"/>
  <c r="H175" i="85"/>
  <c r="U175" i="85" s="1"/>
  <c r="H148" i="85"/>
  <c r="U148" i="85" s="1"/>
  <c r="G148" i="85"/>
  <c r="K47" i="91"/>
  <c r="H307" i="85"/>
  <c r="U307" i="85" s="1"/>
  <c r="C19" i="115"/>
  <c r="N403" i="85"/>
  <c r="G403" i="85"/>
  <c r="AD404" i="85"/>
  <c r="AH402" i="85" s="1"/>
  <c r="N347" i="85"/>
  <c r="AD348" i="85"/>
  <c r="G336" i="85"/>
  <c r="N336" i="85"/>
  <c r="H336" i="85"/>
  <c r="AD324" i="85"/>
  <c r="AH320" i="85" s="1"/>
  <c r="L54" i="129" s="1"/>
  <c r="G323" i="85"/>
  <c r="G305" i="85"/>
  <c r="H305" i="85"/>
  <c r="N305" i="85"/>
  <c r="C21" i="91"/>
  <c r="AD280" i="85"/>
  <c r="G279" i="85"/>
  <c r="C18" i="140"/>
  <c r="L18" i="140" s="1"/>
  <c r="L60" i="140" s="1"/>
  <c r="AD202" i="85"/>
  <c r="G201" i="85"/>
  <c r="H201" i="85"/>
  <c r="U201" i="85" s="1"/>
  <c r="C512" i="127"/>
  <c r="G512" i="85"/>
  <c r="C23" i="154"/>
  <c r="C14" i="92"/>
  <c r="C12" i="90"/>
  <c r="N252" i="85"/>
  <c r="H177" i="85"/>
  <c r="U177" i="85" s="1"/>
  <c r="C194" i="86"/>
  <c r="H151" i="85"/>
  <c r="U151" i="85" s="1"/>
  <c r="G151" i="85"/>
  <c r="C12" i="86"/>
  <c r="N10" i="85"/>
  <c r="H27" i="168"/>
  <c r="N314" i="85"/>
  <c r="G320" i="85"/>
  <c r="C169" i="86"/>
  <c r="H414" i="85"/>
  <c r="U414" i="85" s="1"/>
  <c r="C36" i="115"/>
  <c r="H303" i="85"/>
  <c r="U303" i="85" s="1"/>
  <c r="H286" i="85"/>
  <c r="U286" i="85" s="1"/>
  <c r="C28" i="91"/>
  <c r="H174" i="85"/>
  <c r="U174" i="85" s="1"/>
  <c r="H161" i="85"/>
  <c r="U161" i="85" s="1"/>
  <c r="G161" i="85"/>
  <c r="C89" i="86"/>
  <c r="G81" i="85"/>
  <c r="C54" i="86"/>
  <c r="AD50" i="85"/>
  <c r="C46" i="86"/>
  <c r="G42" i="85"/>
  <c r="C27" i="86"/>
  <c r="N25" i="85"/>
  <c r="H25" i="85"/>
  <c r="H12" i="164"/>
  <c r="H443" i="168"/>
  <c r="C52" i="115"/>
  <c r="G429" i="85"/>
  <c r="H293" i="85"/>
  <c r="C13" i="137"/>
  <c r="C53" i="86"/>
  <c r="G49" i="85"/>
  <c r="C38" i="86"/>
  <c r="G34" i="85"/>
  <c r="J67" i="85"/>
  <c r="J291" i="85"/>
  <c r="J402" i="85"/>
  <c r="J401" i="85"/>
  <c r="J69" i="85"/>
  <c r="J47" i="85"/>
  <c r="J14" i="85"/>
  <c r="H338" i="168"/>
  <c r="H271" i="85"/>
  <c r="AD286" i="85"/>
  <c r="AH274" i="85" s="1"/>
  <c r="C48" i="129" s="1"/>
  <c r="H429" i="85"/>
  <c r="U429" i="85" s="1"/>
  <c r="C12" i="94"/>
  <c r="H406" i="85"/>
  <c r="U406" i="85" s="1"/>
  <c r="C28" i="115"/>
  <c r="H400" i="85"/>
  <c r="AD401" i="85"/>
  <c r="H199" i="85"/>
  <c r="G199" i="85"/>
  <c r="H134" i="85"/>
  <c r="U134" i="85" s="1"/>
  <c r="C161" i="86"/>
  <c r="H122" i="85"/>
  <c r="U122" i="85" s="1"/>
  <c r="G122" i="85"/>
  <c r="C87" i="86"/>
  <c r="G79" i="85"/>
  <c r="C75" i="86"/>
  <c r="G69" i="85"/>
  <c r="H69" i="85"/>
  <c r="C37" i="86"/>
  <c r="G33" i="85"/>
  <c r="H20" i="168"/>
  <c r="H118" i="168"/>
  <c r="H126" i="168"/>
  <c r="H134" i="168"/>
  <c r="H142" i="168"/>
  <c r="H150" i="168"/>
  <c r="H158" i="168"/>
  <c r="H166" i="168"/>
  <c r="H174" i="168"/>
  <c r="H182" i="168"/>
  <c r="H198" i="168"/>
  <c r="G137" i="85"/>
  <c r="G173" i="85"/>
  <c r="H115" i="168"/>
  <c r="H123" i="168"/>
  <c r="H131" i="168"/>
  <c r="H139" i="168"/>
  <c r="H147" i="168"/>
  <c r="H155" i="168"/>
  <c r="H163" i="168"/>
  <c r="H171" i="168"/>
  <c r="H179" i="168"/>
  <c r="H187" i="168"/>
  <c r="H230" i="168"/>
  <c r="H332" i="168"/>
  <c r="H208" i="168"/>
  <c r="H298" i="168"/>
  <c r="H445" i="168"/>
  <c r="H120" i="168"/>
  <c r="H128" i="168"/>
  <c r="H136" i="168"/>
  <c r="H144" i="168"/>
  <c r="H152" i="168"/>
  <c r="H160" i="168"/>
  <c r="H168" i="168"/>
  <c r="H176" i="168"/>
  <c r="H184" i="168"/>
  <c r="H200" i="168"/>
  <c r="H218" i="168"/>
  <c r="H265" i="168"/>
  <c r="H370" i="168"/>
  <c r="H439" i="168"/>
  <c r="F84" i="86"/>
  <c r="H113" i="168"/>
  <c r="H121" i="168"/>
  <c r="H129" i="168"/>
  <c r="H137" i="168"/>
  <c r="H145" i="168"/>
  <c r="H153" i="168"/>
  <c r="H161" i="168"/>
  <c r="H169" i="168"/>
  <c r="H177" i="168"/>
  <c r="H185" i="168"/>
  <c r="H228" i="168"/>
  <c r="H446" i="168"/>
  <c r="C26" i="96"/>
  <c r="C90" i="96" s="1"/>
  <c r="AD356" i="85"/>
  <c r="H347" i="85"/>
  <c r="G345" i="85"/>
  <c r="C15" i="96"/>
  <c r="L15" i="96" s="1"/>
  <c r="L65" i="96" s="1"/>
  <c r="N355" i="85"/>
  <c r="G355" i="85"/>
  <c r="G344" i="85"/>
  <c r="C342" i="127"/>
  <c r="G338" i="168"/>
  <c r="C344" i="127"/>
  <c r="C13" i="96"/>
  <c r="C64" i="96" s="1"/>
  <c r="AD352" i="85"/>
  <c r="AD355" i="85"/>
  <c r="G351" i="85"/>
  <c r="G346" i="85"/>
  <c r="C36" i="96"/>
  <c r="C352" i="127"/>
  <c r="G352" i="85"/>
  <c r="C354" i="127"/>
  <c r="C68" i="96"/>
  <c r="F14" i="96"/>
  <c r="L355" i="85"/>
  <c r="C353" i="127"/>
  <c r="C346" i="127"/>
  <c r="AD357" i="85"/>
  <c r="C21" i="96"/>
  <c r="C34" i="96"/>
  <c r="H344" i="85"/>
  <c r="G350" i="85"/>
  <c r="AD346" i="85"/>
  <c r="G356" i="85"/>
  <c r="G353" i="85"/>
  <c r="AD350" i="85"/>
  <c r="C35" i="96"/>
  <c r="C345" i="127"/>
  <c r="AD347" i="85"/>
  <c r="AH24" i="85" s="1"/>
  <c r="C33" i="96"/>
  <c r="H350" i="85"/>
  <c r="U350" i="85" s="1"/>
  <c r="H345" i="85"/>
  <c r="U345" i="85" s="1"/>
  <c r="H353" i="85"/>
  <c r="U353" i="85" s="1"/>
  <c r="AD353" i="85"/>
  <c r="N346" i="85"/>
  <c r="H343" i="85"/>
  <c r="AD344" i="85"/>
  <c r="C20" i="96"/>
  <c r="N343" i="85"/>
  <c r="G343" i="85"/>
  <c r="C343" i="127"/>
  <c r="G342" i="85"/>
  <c r="H342" i="85"/>
  <c r="N342" i="85"/>
  <c r="C12" i="96"/>
  <c r="AD343" i="85"/>
  <c r="F23" i="118"/>
  <c r="N344" i="85"/>
  <c r="F26" i="160"/>
  <c r="T21" i="160"/>
  <c r="V21" i="160"/>
  <c r="M50" i="57"/>
  <c r="B14" i="128" s="1"/>
  <c r="M44" i="57"/>
  <c r="M34" i="57"/>
  <c r="H22" i="117" s="1"/>
  <c r="K22" i="117" s="1"/>
  <c r="M32" i="57"/>
  <c r="M48" i="57"/>
  <c r="B12" i="128" s="1"/>
  <c r="M46" i="57"/>
  <c r="B10" i="128" s="1"/>
  <c r="M49" i="57"/>
  <c r="B13" i="128" s="1"/>
  <c r="Q25" i="160"/>
  <c r="M26" i="160"/>
  <c r="M47" i="57"/>
  <c r="B11" i="128" s="1"/>
  <c r="C13" i="95"/>
  <c r="H223" i="85"/>
  <c r="U223" i="85" s="1"/>
  <c r="AD222" i="85"/>
  <c r="B30" i="147"/>
  <c r="G459" i="86"/>
  <c r="G424" i="85"/>
  <c r="H401" i="85"/>
  <c r="V12" i="160"/>
  <c r="T12" i="160"/>
  <c r="H90" i="137"/>
  <c r="F249" i="80" s="1"/>
  <c r="M67" i="137"/>
  <c r="K13" i="160"/>
  <c r="K12" i="160"/>
  <c r="B575" i="80"/>
  <c r="A27" i="162"/>
  <c r="D93" i="97"/>
  <c r="B478" i="80" s="1"/>
  <c r="D89" i="97"/>
  <c r="B474" i="80" s="1"/>
  <c r="D85" i="97"/>
  <c r="B470" i="80" s="1"/>
  <c r="M36" i="57"/>
  <c r="H26" i="117" s="1"/>
  <c r="K26" i="117" s="1"/>
  <c r="E40" i="1"/>
  <c r="E40" i="40" s="1"/>
  <c r="F7" i="57"/>
  <c r="AH22" i="85" l="1"/>
  <c r="C59" i="91"/>
  <c r="L24" i="85"/>
  <c r="P24" i="85" s="1"/>
  <c r="H70" i="168"/>
  <c r="F187" i="86"/>
  <c r="F326" i="86" s="1"/>
  <c r="L26" i="86"/>
  <c r="L423" i="86" s="1"/>
  <c r="L304" i="85"/>
  <c r="P304" i="85" s="1"/>
  <c r="U304" i="85" s="1"/>
  <c r="H322" i="168"/>
  <c r="H323" i="168" s="1"/>
  <c r="L318" i="85"/>
  <c r="P318" i="85" s="1"/>
  <c r="U318" i="85" s="1"/>
  <c r="E52" i="86"/>
  <c r="E239" i="86" s="1"/>
  <c r="F198" i="86"/>
  <c r="F337" i="86" s="1"/>
  <c r="L39" i="85"/>
  <c r="P39" i="85" s="1"/>
  <c r="U39" i="85" s="1"/>
  <c r="H435" i="168"/>
  <c r="H436" i="168" s="1"/>
  <c r="L16" i="85"/>
  <c r="P16" i="85" s="1"/>
  <c r="U16" i="85" s="1"/>
  <c r="F230" i="86"/>
  <c r="F117" i="94"/>
  <c r="D307" i="80" s="1"/>
  <c r="V13" i="160"/>
  <c r="I26" i="160"/>
  <c r="I33" i="160" s="1"/>
  <c r="AH393" i="85"/>
  <c r="F39" i="129" s="1"/>
  <c r="A5" i="136"/>
  <c r="A31" i="136" s="1"/>
  <c r="C60" i="87"/>
  <c r="AH136" i="85"/>
  <c r="B25" i="129" s="1"/>
  <c r="AF25" i="129" s="1"/>
  <c r="E13" i="95"/>
  <c r="E35" i="95" s="1"/>
  <c r="F201" i="86"/>
  <c r="H201" i="86" s="1"/>
  <c r="H443" i="86" s="1"/>
  <c r="H83" i="168"/>
  <c r="A24" i="112"/>
  <c r="L18" i="87"/>
  <c r="F77" i="118"/>
  <c r="P58" i="85"/>
  <c r="U58" i="85" s="1"/>
  <c r="L302" i="85"/>
  <c r="P302" i="85" s="1"/>
  <c r="U302" i="85" s="1"/>
  <c r="F27" i="92"/>
  <c r="F56" i="92" s="1"/>
  <c r="F185" i="86"/>
  <c r="I185" i="86" s="1"/>
  <c r="I324" i="86" s="1"/>
  <c r="F18" i="87"/>
  <c r="F60" i="87" s="1"/>
  <c r="J18" i="87"/>
  <c r="J60" i="87" s="1"/>
  <c r="C88" i="115"/>
  <c r="G20" i="94"/>
  <c r="G74" i="94" s="1"/>
  <c r="H521" i="168"/>
  <c r="H524" i="168" s="1"/>
  <c r="H525" i="168" s="1"/>
  <c r="H495" i="168"/>
  <c r="H496" i="168" s="1"/>
  <c r="H486" i="168"/>
  <c r="H489" i="168" s="1"/>
  <c r="H490" i="168" s="1"/>
  <c r="E12" i="123"/>
  <c r="E42" i="123" s="1"/>
  <c r="H461" i="168"/>
  <c r="H464" i="168" s="1"/>
  <c r="H465" i="168" s="1"/>
  <c r="L452" i="85"/>
  <c r="P452" i="85" s="1"/>
  <c r="U452" i="85" s="1"/>
  <c r="L344" i="85"/>
  <c r="L301" i="85"/>
  <c r="P301" i="85" s="1"/>
  <c r="E12" i="88"/>
  <c r="E47" i="88" s="1"/>
  <c r="L73" i="85"/>
  <c r="P73" i="85" s="1"/>
  <c r="U73" i="85" s="1"/>
  <c r="E85" i="86"/>
  <c r="E389" i="86" s="1"/>
  <c r="P37" i="85"/>
  <c r="U37" i="85" s="1"/>
  <c r="E41" i="86"/>
  <c r="E230" i="86" s="1"/>
  <c r="E56" i="86"/>
  <c r="E384" i="86" s="1"/>
  <c r="L27" i="85"/>
  <c r="P27" i="85" s="1"/>
  <c r="U27" i="85" s="1"/>
  <c r="P25" i="85"/>
  <c r="U25" i="85" s="1"/>
  <c r="E27" i="86"/>
  <c r="E424" i="86" s="1"/>
  <c r="F158" i="86"/>
  <c r="F297" i="86" s="1"/>
  <c r="E90" i="86"/>
  <c r="G90" i="86" s="1"/>
  <c r="G250" i="86" s="1"/>
  <c r="L252" i="85"/>
  <c r="P252" i="85" s="1"/>
  <c r="U252" i="85" s="1"/>
  <c r="X253" i="85" s="1"/>
  <c r="E12" i="89"/>
  <c r="E51" i="89" s="1"/>
  <c r="L30" i="85"/>
  <c r="P30" i="85" s="1"/>
  <c r="U30" i="85" s="1"/>
  <c r="F148" i="86"/>
  <c r="F287" i="86" s="1"/>
  <c r="L441" i="85"/>
  <c r="H130" i="86"/>
  <c r="H271" i="86" s="1"/>
  <c r="F41" i="115"/>
  <c r="H41" i="115" s="1"/>
  <c r="F271" i="86"/>
  <c r="E18" i="97"/>
  <c r="E64" i="97" s="1"/>
  <c r="L9" i="85"/>
  <c r="P9" i="85" s="1"/>
  <c r="U9" i="85" s="1"/>
  <c r="E12" i="134"/>
  <c r="E39" i="134" s="1"/>
  <c r="C55" i="124"/>
  <c r="E80" i="86"/>
  <c r="G80" i="86" s="1"/>
  <c r="G244" i="86" s="1"/>
  <c r="F177" i="86"/>
  <c r="H177" i="86" s="1"/>
  <c r="H316" i="86" s="1"/>
  <c r="H477" i="168"/>
  <c r="H478" i="168" s="1"/>
  <c r="L27" i="96"/>
  <c r="L91" i="96" s="1"/>
  <c r="P72" i="85"/>
  <c r="U72" i="85" s="1"/>
  <c r="P392" i="85"/>
  <c r="U392" i="85" s="1"/>
  <c r="F109" i="124"/>
  <c r="D628" i="80" s="1"/>
  <c r="F103" i="124"/>
  <c r="D622" i="80" s="1"/>
  <c r="F101" i="124"/>
  <c r="D620" i="80" s="1"/>
  <c r="F99" i="124"/>
  <c r="D618" i="80" s="1"/>
  <c r="F97" i="124"/>
  <c r="D616" i="80" s="1"/>
  <c r="F102" i="124"/>
  <c r="D621" i="80" s="1"/>
  <c r="F100" i="124"/>
  <c r="D619" i="80" s="1"/>
  <c r="F98" i="124"/>
  <c r="D617" i="80" s="1"/>
  <c r="F96" i="124"/>
  <c r="D615" i="80" s="1"/>
  <c r="D368" i="85"/>
  <c r="G368" i="85" s="1"/>
  <c r="L19" i="89"/>
  <c r="K55" i="97"/>
  <c r="F55" i="97"/>
  <c r="J55" i="97"/>
  <c r="L55" i="97"/>
  <c r="I24" i="97"/>
  <c r="H24" i="97"/>
  <c r="E50" i="86"/>
  <c r="E237" i="86" s="1"/>
  <c r="P336" i="85"/>
  <c r="U336" i="85" s="1"/>
  <c r="L40" i="85"/>
  <c r="P40" i="85" s="1"/>
  <c r="U40" i="85" s="1"/>
  <c r="L379" i="85"/>
  <c r="L245" i="85"/>
  <c r="P245" i="85" s="1"/>
  <c r="P247" i="85" s="1"/>
  <c r="H247" i="85" s="1"/>
  <c r="H249" i="85" s="1"/>
  <c r="H250" i="85" s="1"/>
  <c r="E12" i="94"/>
  <c r="E54" i="94" s="1"/>
  <c r="E14" i="86"/>
  <c r="G14" i="86" s="1"/>
  <c r="G411" i="86" s="1"/>
  <c r="E13" i="137"/>
  <c r="E44" i="137" s="1"/>
  <c r="F174" i="86"/>
  <c r="H174" i="86" s="1"/>
  <c r="H313" i="86" s="1"/>
  <c r="P12" i="85"/>
  <c r="U12" i="85" s="1"/>
  <c r="P55" i="85"/>
  <c r="U55" i="85" s="1"/>
  <c r="F13" i="139"/>
  <c r="H13" i="139" s="1"/>
  <c r="E83" i="86"/>
  <c r="E247" i="86" s="1"/>
  <c r="E55" i="86"/>
  <c r="E241" i="86" s="1"/>
  <c r="P219" i="85"/>
  <c r="P224" i="85" s="1"/>
  <c r="H224" i="85" s="1"/>
  <c r="H226" i="85" s="1"/>
  <c r="C56" i="91"/>
  <c r="L13" i="85"/>
  <c r="P13" i="85" s="1"/>
  <c r="U13" i="85" s="1"/>
  <c r="P49" i="85"/>
  <c r="U49" i="85" s="1"/>
  <c r="F173" i="86"/>
  <c r="F312" i="86" s="1"/>
  <c r="L343" i="85"/>
  <c r="P343" i="85" s="1"/>
  <c r="U343" i="85" s="1"/>
  <c r="P18" i="85"/>
  <c r="U18" i="85" s="1"/>
  <c r="E89" i="86"/>
  <c r="E404" i="86" s="1"/>
  <c r="P51" i="85"/>
  <c r="U51" i="85" s="1"/>
  <c r="L15" i="85"/>
  <c r="P15" i="85" s="1"/>
  <c r="U15" i="85" s="1"/>
  <c r="L57" i="85"/>
  <c r="P57" i="85" s="1"/>
  <c r="U57" i="85" s="1"/>
  <c r="F172" i="86"/>
  <c r="H172" i="86" s="1"/>
  <c r="H311" i="86" s="1"/>
  <c r="F35" i="115"/>
  <c r="I35" i="115" s="1"/>
  <c r="I125" i="115" s="1"/>
  <c r="E412" i="86"/>
  <c r="E40" i="86"/>
  <c r="E229" i="86" s="1"/>
  <c r="L292" i="85"/>
  <c r="P292" i="85" s="1"/>
  <c r="U292" i="85" s="1"/>
  <c r="F80" i="86"/>
  <c r="H80" i="86" s="1"/>
  <c r="P10" i="85"/>
  <c r="U10" i="85" s="1"/>
  <c r="P385" i="85"/>
  <c r="U385" i="85" s="1"/>
  <c r="E69" i="86"/>
  <c r="E344" i="86" s="1"/>
  <c r="K80" i="86"/>
  <c r="K244" i="86" s="1"/>
  <c r="C271" i="86"/>
  <c r="P314" i="85"/>
  <c r="U314" i="85" s="1"/>
  <c r="L11" i="85"/>
  <c r="P11" i="85" s="1"/>
  <c r="U11" i="85" s="1"/>
  <c r="L80" i="86"/>
  <c r="L244" i="86" s="1"/>
  <c r="L78" i="85"/>
  <c r="P78" i="85" s="1"/>
  <c r="U78" i="85" s="1"/>
  <c r="K21" i="137"/>
  <c r="L453" i="85"/>
  <c r="P453" i="85" s="1"/>
  <c r="U453" i="85" s="1"/>
  <c r="J80" i="86"/>
  <c r="J244" i="86" s="1"/>
  <c r="F164" i="86"/>
  <c r="H164" i="86" s="1"/>
  <c r="H303" i="86" s="1"/>
  <c r="P63" i="85"/>
  <c r="U63" i="85" s="1"/>
  <c r="F192" i="86"/>
  <c r="F331" i="86" s="1"/>
  <c r="K26" i="86"/>
  <c r="K423" i="86" s="1"/>
  <c r="F30" i="115"/>
  <c r="I30" i="115" s="1"/>
  <c r="I120" i="115" s="1"/>
  <c r="E42" i="86"/>
  <c r="E231" i="86" s="1"/>
  <c r="X293" i="85"/>
  <c r="AJ8" i="128" s="1"/>
  <c r="E12" i="86"/>
  <c r="E409" i="86" s="1"/>
  <c r="G11" i="86"/>
  <c r="G408" i="86" s="1"/>
  <c r="E46" i="86"/>
  <c r="E235" i="86" s="1"/>
  <c r="L43" i="85"/>
  <c r="P43" i="85" s="1"/>
  <c r="U43" i="85" s="1"/>
  <c r="P45" i="85"/>
  <c r="U45" i="85" s="1"/>
  <c r="L315" i="85"/>
  <c r="P315" i="85" s="1"/>
  <c r="U315" i="85" s="1"/>
  <c r="F22" i="154"/>
  <c r="F58" i="154" s="1"/>
  <c r="F32" i="115"/>
  <c r="H32" i="115" s="1"/>
  <c r="C122" i="115"/>
  <c r="L44" i="85"/>
  <c r="P44" i="85" s="1"/>
  <c r="U44" i="85" s="1"/>
  <c r="U42" i="85"/>
  <c r="P483" i="85"/>
  <c r="K27" i="96"/>
  <c r="K91" i="96" s="1"/>
  <c r="E12" i="87"/>
  <c r="E54" i="87" s="1"/>
  <c r="L317" i="85"/>
  <c r="P317" i="85" s="1"/>
  <c r="U317" i="85" s="1"/>
  <c r="L33" i="85"/>
  <c r="P33" i="85" s="1"/>
  <c r="U33" i="85" s="1"/>
  <c r="L32" i="115"/>
  <c r="L122" i="115" s="1"/>
  <c r="K23" i="91"/>
  <c r="K56" i="91" s="1"/>
  <c r="L66" i="85"/>
  <c r="P66" i="85" s="1"/>
  <c r="U66" i="85" s="1"/>
  <c r="K32" i="115"/>
  <c r="K122" i="115" s="1"/>
  <c r="P346" i="85"/>
  <c r="U346" i="85" s="1"/>
  <c r="F154" i="86"/>
  <c r="I154" i="86" s="1"/>
  <c r="I293" i="86" s="1"/>
  <c r="F162" i="86"/>
  <c r="F301" i="86" s="1"/>
  <c r="L17" i="85"/>
  <c r="P17" i="85" s="1"/>
  <c r="U17" i="85" s="1"/>
  <c r="E49" i="86"/>
  <c r="E364" i="86" s="1"/>
  <c r="E22" i="86"/>
  <c r="E419" i="86" s="1"/>
  <c r="P507" i="85"/>
  <c r="AH392" i="85"/>
  <c r="F38" i="129" s="1"/>
  <c r="AF38" i="129" s="1"/>
  <c r="L400" i="85"/>
  <c r="P400" i="85" s="1"/>
  <c r="U400" i="85" s="1"/>
  <c r="E87" i="86"/>
  <c r="E394" i="86" s="1"/>
  <c r="E53" i="86"/>
  <c r="E365" i="86" s="1"/>
  <c r="F16" i="86"/>
  <c r="I16" i="86" s="1"/>
  <c r="I413" i="86" s="1"/>
  <c r="L64" i="85"/>
  <c r="P64" i="85" s="1"/>
  <c r="U64" i="85" s="1"/>
  <c r="L56" i="85"/>
  <c r="P56" i="85" s="1"/>
  <c r="U56" i="85" s="1"/>
  <c r="F22" i="98"/>
  <c r="F58" i="98" s="1"/>
  <c r="P335" i="85"/>
  <c r="P337" i="85" s="1"/>
  <c r="H337" i="85" s="1"/>
  <c r="H339" i="85" s="1"/>
  <c r="H340" i="85" s="1"/>
  <c r="J16" i="86"/>
  <c r="J413" i="86" s="1"/>
  <c r="P21" i="85"/>
  <c r="U21" i="85" s="1"/>
  <c r="P48" i="85"/>
  <c r="U48" i="85" s="1"/>
  <c r="F15" i="124"/>
  <c r="I15" i="124" s="1"/>
  <c r="I67" i="124" s="1"/>
  <c r="I68" i="124" s="1"/>
  <c r="H107" i="124" s="1"/>
  <c r="F626" i="80" s="1"/>
  <c r="F30" i="86"/>
  <c r="H30" i="86" s="1"/>
  <c r="L28" i="85"/>
  <c r="P28" i="85" s="1"/>
  <c r="U28" i="85" s="1"/>
  <c r="L23" i="91"/>
  <c r="L56" i="91" s="1"/>
  <c r="G32" i="86"/>
  <c r="G429" i="86" s="1"/>
  <c r="L419" i="85"/>
  <c r="P419" i="85" s="1"/>
  <c r="U419" i="85" s="1"/>
  <c r="X399" i="85" s="1"/>
  <c r="AD6" i="128" s="1"/>
  <c r="F49" i="115"/>
  <c r="H49" i="115" s="1"/>
  <c r="H96" i="115" s="1"/>
  <c r="J15" i="91"/>
  <c r="J65" i="91" s="1"/>
  <c r="E12" i="93"/>
  <c r="E31" i="93" s="1"/>
  <c r="E45" i="86"/>
  <c r="E234" i="86" s="1"/>
  <c r="F180" i="86"/>
  <c r="H180" i="86" s="1"/>
  <c r="H319" i="86" s="1"/>
  <c r="P209" i="85"/>
  <c r="U209" i="85" s="1"/>
  <c r="X210" i="85" s="1"/>
  <c r="J53" i="161"/>
  <c r="J55" i="161" s="1"/>
  <c r="H77" i="161" s="1"/>
  <c r="F430" i="80" s="1"/>
  <c r="L367" i="85"/>
  <c r="E59" i="86"/>
  <c r="E242" i="86" s="1"/>
  <c r="H23" i="86"/>
  <c r="C67" i="124"/>
  <c r="L76" i="85"/>
  <c r="P76" i="85" s="1"/>
  <c r="U76" i="85" s="1"/>
  <c r="G26" i="86"/>
  <c r="G423" i="86" s="1"/>
  <c r="F14" i="91"/>
  <c r="I14" i="91" s="1"/>
  <c r="I64" i="91" s="1"/>
  <c r="C61" i="140"/>
  <c r="F195" i="86"/>
  <c r="I195" i="86" s="1"/>
  <c r="I334" i="86" s="1"/>
  <c r="E68" i="86"/>
  <c r="E343" i="86" s="1"/>
  <c r="H60" i="168"/>
  <c r="E21" i="86"/>
  <c r="E418" i="86" s="1"/>
  <c r="A5" i="153"/>
  <c r="A44" i="153" s="1"/>
  <c r="A42" i="91"/>
  <c r="A5" i="131"/>
  <c r="A48" i="131" s="1"/>
  <c r="F184" i="86"/>
  <c r="I184" i="86" s="1"/>
  <c r="I323" i="86" s="1"/>
  <c r="F143" i="86"/>
  <c r="I143" i="86" s="1"/>
  <c r="I282" i="86" s="1"/>
  <c r="F196" i="86"/>
  <c r="H196" i="86" s="1"/>
  <c r="E15" i="124"/>
  <c r="E67" i="124" s="1"/>
  <c r="AH50" i="85"/>
  <c r="F60" i="118" s="1"/>
  <c r="I60" i="118" s="1"/>
  <c r="H499" i="85"/>
  <c r="U499" i="85" s="1"/>
  <c r="P506" i="85"/>
  <c r="U506" i="85" s="1"/>
  <c r="P305" i="85"/>
  <c r="U305" i="85" s="1"/>
  <c r="C225" i="127"/>
  <c r="C287" i="127"/>
  <c r="H307" i="168"/>
  <c r="H308" i="168" s="1"/>
  <c r="G12" i="131"/>
  <c r="G54" i="131" s="1"/>
  <c r="G55" i="131" s="1"/>
  <c r="G65" i="131" s="1"/>
  <c r="E26" i="96"/>
  <c r="E90" i="96" s="1"/>
  <c r="C91" i="96"/>
  <c r="H215" i="168"/>
  <c r="H216" i="168" s="1"/>
  <c r="L23" i="85"/>
  <c r="P23" i="85" s="1"/>
  <c r="U23" i="85" s="1"/>
  <c r="E12" i="96"/>
  <c r="E63" i="96" s="1"/>
  <c r="F28" i="94"/>
  <c r="H28" i="94" s="1"/>
  <c r="P480" i="85"/>
  <c r="L29" i="85"/>
  <c r="P29" i="85" s="1"/>
  <c r="U29" i="85" s="1"/>
  <c r="E37" i="86"/>
  <c r="E226" i="86" s="1"/>
  <c r="P199" i="85"/>
  <c r="P204" i="85" s="1"/>
  <c r="H204" i="85" s="1"/>
  <c r="H206" i="85" s="1"/>
  <c r="H207" i="85" s="1"/>
  <c r="L16" i="86"/>
  <c r="L413" i="86" s="1"/>
  <c r="L481" i="85"/>
  <c r="P481" i="85" s="1"/>
  <c r="L59" i="85"/>
  <c r="P59" i="85" s="1"/>
  <c r="U59" i="85" s="1"/>
  <c r="E38" i="86"/>
  <c r="E227" i="86" s="1"/>
  <c r="E12" i="124"/>
  <c r="E47" i="124" s="1"/>
  <c r="E12" i="140"/>
  <c r="E54" i="140" s="1"/>
  <c r="L438" i="85"/>
  <c r="C71" i="96"/>
  <c r="H335" i="168"/>
  <c r="H336" i="168" s="1"/>
  <c r="I201" i="86"/>
  <c r="I443" i="86" s="1"/>
  <c r="K29" i="115"/>
  <c r="K88" i="115" s="1"/>
  <c r="K89" i="115" s="1"/>
  <c r="C241" i="86"/>
  <c r="J26" i="86"/>
  <c r="J423" i="86" s="1"/>
  <c r="P80" i="85"/>
  <c r="U80" i="85" s="1"/>
  <c r="L420" i="85"/>
  <c r="P420" i="85" s="1"/>
  <c r="U420" i="85" s="1"/>
  <c r="F18" i="91"/>
  <c r="I18" i="91" s="1"/>
  <c r="I68" i="91" s="1"/>
  <c r="K16" i="86"/>
  <c r="K413" i="86" s="1"/>
  <c r="C332" i="86"/>
  <c r="F193" i="86"/>
  <c r="AH165" i="85"/>
  <c r="B52" i="129" s="1"/>
  <c r="AF52" i="129" s="1"/>
  <c r="K15" i="124"/>
  <c r="K67" i="124" s="1"/>
  <c r="K68" i="124" s="1"/>
  <c r="F412" i="86"/>
  <c r="F29" i="115"/>
  <c r="H29" i="115" s="1"/>
  <c r="C423" i="86"/>
  <c r="L348" i="85"/>
  <c r="P348" i="85" s="1"/>
  <c r="U348" i="85" s="1"/>
  <c r="I74" i="86"/>
  <c r="I352" i="86" s="1"/>
  <c r="F135" i="86"/>
  <c r="I135" i="86" s="1"/>
  <c r="I378" i="86" s="1"/>
  <c r="E12" i="146"/>
  <c r="E38" i="146" s="1"/>
  <c r="L15" i="124"/>
  <c r="L67" i="124" s="1"/>
  <c r="L68" i="124" s="1"/>
  <c r="H110" i="124" s="1"/>
  <c r="F629" i="80" s="1"/>
  <c r="E88" i="86"/>
  <c r="E403" i="86" s="1"/>
  <c r="L26" i="85"/>
  <c r="P26" i="85" s="1"/>
  <c r="U26" i="85" s="1"/>
  <c r="P34" i="85"/>
  <c r="U34" i="85" s="1"/>
  <c r="H235" i="168"/>
  <c r="H236" i="168" s="1"/>
  <c r="AH406" i="85"/>
  <c r="R39" i="129" s="1"/>
  <c r="K12" i="124"/>
  <c r="K47" i="124" s="1"/>
  <c r="K48" i="124" s="1"/>
  <c r="J27" i="92"/>
  <c r="J56" i="92" s="1"/>
  <c r="AH122" i="85"/>
  <c r="B10" i="129" s="1"/>
  <c r="AF10" i="129" s="1"/>
  <c r="E23" i="86"/>
  <c r="E420" i="86" s="1"/>
  <c r="H111" i="168"/>
  <c r="F23" i="91"/>
  <c r="F56" i="91" s="1"/>
  <c r="G52" i="86"/>
  <c r="G239" i="86" s="1"/>
  <c r="L229" i="85"/>
  <c r="P229" i="85" s="1"/>
  <c r="P234" i="85" s="1"/>
  <c r="H234" i="85" s="1"/>
  <c r="H236" i="85" s="1"/>
  <c r="H237" i="85" s="1"/>
  <c r="E12" i="95"/>
  <c r="E34" i="95" s="1"/>
  <c r="AH142" i="85"/>
  <c r="B30" i="129" s="1"/>
  <c r="AF30" i="129" s="1"/>
  <c r="G93" i="85"/>
  <c r="C103" i="86"/>
  <c r="C452" i="86" s="1"/>
  <c r="L439" i="85"/>
  <c r="P439" i="85" s="1"/>
  <c r="U439" i="85" s="1"/>
  <c r="P347" i="85"/>
  <c r="U347" i="85" s="1"/>
  <c r="E21" i="96"/>
  <c r="E81" i="96" s="1"/>
  <c r="E20" i="92"/>
  <c r="E62" i="92" s="1"/>
  <c r="F19" i="143"/>
  <c r="F61" i="143" s="1"/>
  <c r="C427" i="86"/>
  <c r="U24" i="85"/>
  <c r="AH123" i="85"/>
  <c r="B11" i="129" s="1"/>
  <c r="AF11" i="129" s="1"/>
  <c r="E20" i="86"/>
  <c r="E417" i="86" s="1"/>
  <c r="L22" i="85"/>
  <c r="P22" i="85" s="1"/>
  <c r="U22" i="85" s="1"/>
  <c r="C74" i="94"/>
  <c r="F15" i="91"/>
  <c r="F65" i="91" s="1"/>
  <c r="F22" i="118"/>
  <c r="I22" i="118" s="1"/>
  <c r="F42" i="118"/>
  <c r="I42" i="118" s="1"/>
  <c r="D30" i="165"/>
  <c r="L386" i="85"/>
  <c r="P386" i="85" s="1"/>
  <c r="U386" i="85" s="1"/>
  <c r="E13" i="134"/>
  <c r="I13" i="134"/>
  <c r="I40" i="134" s="1"/>
  <c r="H13" i="134"/>
  <c r="AH124" i="85"/>
  <c r="B12" i="129" s="1"/>
  <c r="AF12" i="129" s="1"/>
  <c r="F73" i="86"/>
  <c r="F347" i="86" s="1"/>
  <c r="AH125" i="85"/>
  <c r="B13" i="129" s="1"/>
  <c r="AF13" i="129" s="1"/>
  <c r="AH121" i="85"/>
  <c r="B9" i="129" s="1"/>
  <c r="AF9" i="129" s="1"/>
  <c r="AH30" i="85"/>
  <c r="D31" i="130" s="1"/>
  <c r="AH126" i="85"/>
  <c r="B14" i="129" s="1"/>
  <c r="AF14" i="129" s="1"/>
  <c r="L20" i="94"/>
  <c r="L74" i="94" s="1"/>
  <c r="F19" i="137"/>
  <c r="H19" i="137" s="1"/>
  <c r="H21" i="137" s="1"/>
  <c r="L26" i="96"/>
  <c r="L90" i="96" s="1"/>
  <c r="A5" i="94"/>
  <c r="A48" i="94" s="1"/>
  <c r="A5" i="124"/>
  <c r="A41" i="124" s="1"/>
  <c r="A5" i="145"/>
  <c r="A45" i="145" s="1"/>
  <c r="A5" i="98"/>
  <c r="A44" i="98" s="1"/>
  <c r="A5" i="95"/>
  <c r="A28" i="95" s="1"/>
  <c r="A220" i="86"/>
  <c r="A5" i="87"/>
  <c r="A48" i="87" s="1"/>
  <c r="A5" i="91"/>
  <c r="A43" i="91" s="1"/>
  <c r="A5" i="93"/>
  <c r="A25" i="93" s="1"/>
  <c r="A5" i="96"/>
  <c r="A57" i="96" s="1"/>
  <c r="A5" i="143"/>
  <c r="A48" i="143" s="1"/>
  <c r="A5" i="146"/>
  <c r="A32" i="146" s="1"/>
  <c r="A5" i="88"/>
  <c r="A41" i="88" s="1"/>
  <c r="A5" i="135"/>
  <c r="A31" i="135" s="1"/>
  <c r="B3" i="140"/>
  <c r="B47" i="140" s="1"/>
  <c r="A5" i="97"/>
  <c r="A45" i="97" s="1"/>
  <c r="A5" i="161"/>
  <c r="A43" i="161" s="1"/>
  <c r="A5" i="123"/>
  <c r="A36" i="123" s="1"/>
  <c r="A5" i="147"/>
  <c r="A32" i="147" s="1"/>
  <c r="A5" i="134"/>
  <c r="A33" i="134" s="1"/>
  <c r="A5" i="115"/>
  <c r="A70" i="115" s="1"/>
  <c r="A5" i="89"/>
  <c r="A45" i="89" s="1"/>
  <c r="A5" i="90"/>
  <c r="A40" i="90" s="1"/>
  <c r="A5" i="140"/>
  <c r="A48" i="140" s="1"/>
  <c r="A5" i="99"/>
  <c r="A40" i="99" s="1"/>
  <c r="A5" i="139"/>
  <c r="A41" i="139" s="1"/>
  <c r="F445" i="86"/>
  <c r="H74" i="86"/>
  <c r="F24" i="91"/>
  <c r="H24" i="91" s="1"/>
  <c r="L61" i="86"/>
  <c r="L243" i="86" s="1"/>
  <c r="F163" i="86"/>
  <c r="I163" i="86" s="1"/>
  <c r="I302" i="86" s="1"/>
  <c r="J61" i="86"/>
  <c r="J243" i="86" s="1"/>
  <c r="L114" i="86"/>
  <c r="L432" i="86" s="1"/>
  <c r="AH138" i="85"/>
  <c r="B26" i="129" s="1"/>
  <c r="AH408" i="85"/>
  <c r="R40" i="129" s="1"/>
  <c r="AD501" i="85"/>
  <c r="AH498" i="85" s="1"/>
  <c r="AD91" i="129" s="1"/>
  <c r="I171" i="86"/>
  <c r="I310" i="86" s="1"/>
  <c r="G30" i="86"/>
  <c r="G427" i="86" s="1"/>
  <c r="L47" i="137"/>
  <c r="L49" i="137" s="1"/>
  <c r="C277" i="86"/>
  <c r="C65" i="91"/>
  <c r="K15" i="91"/>
  <c r="K65" i="91" s="1"/>
  <c r="C270" i="86"/>
  <c r="F129" i="86"/>
  <c r="J17" i="161"/>
  <c r="J20" i="161" s="1"/>
  <c r="F14" i="94"/>
  <c r="F58" i="94" s="1"/>
  <c r="G499" i="85"/>
  <c r="F37" i="96"/>
  <c r="I37" i="96" s="1"/>
  <c r="I85" i="96" s="1"/>
  <c r="K12" i="161"/>
  <c r="K50" i="161" s="1"/>
  <c r="K53" i="161" s="1"/>
  <c r="K55" i="161" s="1"/>
  <c r="X303" i="85"/>
  <c r="O8" i="128" s="1"/>
  <c r="L30" i="86"/>
  <c r="L427" i="86" s="1"/>
  <c r="F27" i="91"/>
  <c r="H27" i="91" s="1"/>
  <c r="G13" i="94"/>
  <c r="G55" i="94" s="1"/>
  <c r="K61" i="86"/>
  <c r="K243" i="86" s="1"/>
  <c r="C269" i="86"/>
  <c r="F277" i="86"/>
  <c r="I203" i="86"/>
  <c r="I445" i="86" s="1"/>
  <c r="AH335" i="85"/>
  <c r="G22" i="129" s="1"/>
  <c r="G37" i="129" s="1"/>
  <c r="F260" i="86"/>
  <c r="AH151" i="85"/>
  <c r="K30" i="86"/>
  <c r="K427" i="86" s="1"/>
  <c r="AH314" i="85"/>
  <c r="L19" i="129" s="1"/>
  <c r="L37" i="129" s="1"/>
  <c r="L109" i="129" s="1"/>
  <c r="L12" i="161"/>
  <c r="L50" i="161" s="1"/>
  <c r="L53" i="161" s="1"/>
  <c r="L55" i="161" s="1"/>
  <c r="H79" i="161" s="1"/>
  <c r="F432" i="80" s="1"/>
  <c r="F61" i="86"/>
  <c r="I61" i="86" s="1"/>
  <c r="I243" i="86" s="1"/>
  <c r="K27" i="92"/>
  <c r="K56" i="92" s="1"/>
  <c r="F166" i="86"/>
  <c r="F305" i="86" s="1"/>
  <c r="H171" i="86"/>
  <c r="H310" i="86" s="1"/>
  <c r="I138" i="86"/>
  <c r="I277" i="86" s="1"/>
  <c r="L27" i="92"/>
  <c r="L56" i="92" s="1"/>
  <c r="F114" i="86"/>
  <c r="I114" i="86" s="1"/>
  <c r="I432" i="86" s="1"/>
  <c r="F12" i="161"/>
  <c r="F17" i="161" s="1"/>
  <c r="F20" i="161" s="1"/>
  <c r="C50" i="161"/>
  <c r="F13" i="94"/>
  <c r="H13" i="94" s="1"/>
  <c r="L16" i="115"/>
  <c r="L76" i="115" s="1"/>
  <c r="AD93" i="85"/>
  <c r="G494" i="85"/>
  <c r="G467" i="85"/>
  <c r="AD380" i="85"/>
  <c r="AE381" i="85" s="1"/>
  <c r="C453" i="86"/>
  <c r="C68" i="86"/>
  <c r="X365" i="85"/>
  <c r="H1" i="136" s="1"/>
  <c r="N46" i="136" s="1"/>
  <c r="N48" i="136" s="1"/>
  <c r="N62" i="85"/>
  <c r="P62" i="85" s="1"/>
  <c r="H62" i="85"/>
  <c r="H70" i="85" s="1"/>
  <c r="G62" i="85"/>
  <c r="G497" i="85"/>
  <c r="H486" i="85"/>
  <c r="H31" i="164" s="1"/>
  <c r="J27" i="96"/>
  <c r="J91" i="96" s="1"/>
  <c r="I110" i="86"/>
  <c r="M110" i="86" s="1"/>
  <c r="AH12" i="85"/>
  <c r="F17" i="118" s="1"/>
  <c r="F47" i="160" s="1"/>
  <c r="I47" i="160" s="1"/>
  <c r="P20" i="85"/>
  <c r="U20" i="85" s="1"/>
  <c r="AD499" i="85"/>
  <c r="AH496" i="85" s="1"/>
  <c r="AD89" i="129" s="1"/>
  <c r="C24" i="153"/>
  <c r="L24" i="153" s="1"/>
  <c r="L54" i="153" s="1"/>
  <c r="C12" i="146"/>
  <c r="AD259" i="85"/>
  <c r="AH38" i="85" s="1"/>
  <c r="J20" i="98"/>
  <c r="J57" i="98" s="1"/>
  <c r="J59" i="98" s="1"/>
  <c r="AH401" i="85"/>
  <c r="R24" i="129" s="1"/>
  <c r="K20" i="94"/>
  <c r="K74" i="94" s="1"/>
  <c r="J21" i="137"/>
  <c r="J16" i="91"/>
  <c r="J66" i="91" s="1"/>
  <c r="F321" i="86"/>
  <c r="H182" i="86"/>
  <c r="H321" i="86" s="1"/>
  <c r="C321" i="86"/>
  <c r="F141" i="86"/>
  <c r="F269" i="86"/>
  <c r="C432" i="86"/>
  <c r="K114" i="86"/>
  <c r="K432" i="86" s="1"/>
  <c r="P82" i="85"/>
  <c r="U82" i="85" s="1"/>
  <c r="U79" i="85"/>
  <c r="H83" i="85"/>
  <c r="AH135" i="85"/>
  <c r="B24" i="129" s="1"/>
  <c r="C530" i="127"/>
  <c r="C60" i="127"/>
  <c r="H60" i="85"/>
  <c r="P35" i="85"/>
  <c r="U35" i="85" s="1"/>
  <c r="I15" i="86"/>
  <c r="I412" i="86" s="1"/>
  <c r="H31" i="85"/>
  <c r="N367" i="85"/>
  <c r="AF51" i="129"/>
  <c r="U190" i="85"/>
  <c r="H191" i="85"/>
  <c r="AD265" i="85"/>
  <c r="AH265" i="85" s="1"/>
  <c r="H355" i="168"/>
  <c r="H356" i="168" s="1"/>
  <c r="C12" i="89"/>
  <c r="K12" i="89" s="1"/>
  <c r="H367" i="85"/>
  <c r="G264" i="85"/>
  <c r="C12" i="145"/>
  <c r="F12" i="145" s="1"/>
  <c r="F51" i="145" s="1"/>
  <c r="F52" i="145" s="1"/>
  <c r="N467" i="85"/>
  <c r="P467" i="85" s="1"/>
  <c r="U467" i="85" s="1"/>
  <c r="X468" i="85" s="1"/>
  <c r="N264" i="85"/>
  <c r="P264" i="85" s="1"/>
  <c r="P266" i="85" s="1"/>
  <c r="H266" i="85" s="1"/>
  <c r="H268" i="85" s="1"/>
  <c r="H269" i="85" s="1"/>
  <c r="G374" i="85"/>
  <c r="C12" i="135"/>
  <c r="K12" i="135" s="1"/>
  <c r="K37" i="135" s="1"/>
  <c r="K38" i="135" s="1"/>
  <c r="K40" i="135" s="1"/>
  <c r="G367" i="85"/>
  <c r="F108" i="86"/>
  <c r="I108" i="86" s="1"/>
  <c r="I457" i="86" s="1"/>
  <c r="AH440" i="85"/>
  <c r="AA89" i="129" s="1"/>
  <c r="C57" i="97"/>
  <c r="AD375" i="85"/>
  <c r="AH59" i="85" s="1"/>
  <c r="L12" i="136"/>
  <c r="L14" i="136" s="1"/>
  <c r="L17" i="136" s="1"/>
  <c r="K12" i="136"/>
  <c r="K37" i="136" s="1"/>
  <c r="K38" i="136" s="1"/>
  <c r="K40" i="136" s="1"/>
  <c r="K44" i="136" s="1"/>
  <c r="K104" i="86"/>
  <c r="K453" i="86" s="1"/>
  <c r="F12" i="136"/>
  <c r="H12" i="136" s="1"/>
  <c r="H14" i="136" s="1"/>
  <c r="H17" i="136" s="1"/>
  <c r="J12" i="136"/>
  <c r="J37" i="136" s="1"/>
  <c r="J38" i="136" s="1"/>
  <c r="J40" i="136" s="1"/>
  <c r="L104" i="86"/>
  <c r="L453" i="86" s="1"/>
  <c r="J104" i="86"/>
  <c r="J453" i="86" s="1"/>
  <c r="C70" i="127"/>
  <c r="C516" i="127"/>
  <c r="C310" i="127"/>
  <c r="C325" i="127"/>
  <c r="F23" i="98"/>
  <c r="F69" i="98" s="1"/>
  <c r="K20" i="98"/>
  <c r="K57" i="98" s="1"/>
  <c r="K59" i="98" s="1"/>
  <c r="C57" i="98"/>
  <c r="L20" i="98"/>
  <c r="L57" i="98" s="1"/>
  <c r="L59" i="98" s="1"/>
  <c r="F108" i="160"/>
  <c r="I108" i="160" s="1"/>
  <c r="F21" i="115"/>
  <c r="I21" i="115" s="1"/>
  <c r="I80" i="115" s="1"/>
  <c r="J21" i="115"/>
  <c r="J80" i="115" s="1"/>
  <c r="R26" i="129"/>
  <c r="F26" i="94"/>
  <c r="L16" i="91"/>
  <c r="L66" i="91" s="1"/>
  <c r="C66" i="91"/>
  <c r="K16" i="91"/>
  <c r="K66" i="91" s="1"/>
  <c r="AH252" i="85"/>
  <c r="S19" i="129" s="1"/>
  <c r="S37" i="129" s="1"/>
  <c r="V37" i="129"/>
  <c r="V109" i="129" s="1"/>
  <c r="C294" i="86"/>
  <c r="F155" i="86"/>
  <c r="AH139" i="85"/>
  <c r="B27" i="129" s="1"/>
  <c r="P38" i="85"/>
  <c r="U38" i="85" s="1"/>
  <c r="F61" i="118"/>
  <c r="F90" i="160" s="1"/>
  <c r="K90" i="160" s="1"/>
  <c r="P77" i="85"/>
  <c r="U77" i="85" s="1"/>
  <c r="U52" i="85"/>
  <c r="J55" i="86"/>
  <c r="J241" i="86" s="1"/>
  <c r="C18" i="97"/>
  <c r="C12" i="99"/>
  <c r="L12" i="99" s="1"/>
  <c r="L14" i="99" s="1"/>
  <c r="L17" i="99" s="1"/>
  <c r="AD468" i="85"/>
  <c r="AE469" i="85" s="1"/>
  <c r="AH362" i="85"/>
  <c r="AH364" i="85" s="1"/>
  <c r="AI364" i="85" s="1"/>
  <c r="J19" i="89"/>
  <c r="AF50" i="129"/>
  <c r="L26" i="153"/>
  <c r="L56" i="153" s="1"/>
  <c r="AD497" i="85"/>
  <c r="AF77" i="129"/>
  <c r="N494" i="85"/>
  <c r="P494" i="85" s="1"/>
  <c r="F46" i="160"/>
  <c r="I46" i="160" s="1"/>
  <c r="H373" i="168"/>
  <c r="H374" i="168" s="1"/>
  <c r="X201" i="85"/>
  <c r="AK8" i="128" s="1"/>
  <c r="I128" i="86"/>
  <c r="I269" i="86" s="1"/>
  <c r="F434" i="86"/>
  <c r="F257" i="86"/>
  <c r="L63" i="140"/>
  <c r="F344" i="86"/>
  <c r="K19" i="89"/>
  <c r="K54" i="89"/>
  <c r="K55" i="89" s="1"/>
  <c r="F61" i="92"/>
  <c r="F66" i="91"/>
  <c r="I19" i="92"/>
  <c r="I61" i="92" s="1"/>
  <c r="H14" i="86"/>
  <c r="P50" i="85"/>
  <c r="U50" i="85" s="1"/>
  <c r="F19" i="89"/>
  <c r="F433" i="86"/>
  <c r="H115" i="86"/>
  <c r="I16" i="91"/>
  <c r="I66" i="91" s="1"/>
  <c r="H116" i="86"/>
  <c r="M116" i="86" s="1"/>
  <c r="N116" i="86" s="1"/>
  <c r="I14" i="86"/>
  <c r="I411" i="86" s="1"/>
  <c r="K15" i="131"/>
  <c r="F420" i="86"/>
  <c r="I27" i="115"/>
  <c r="M27" i="115" s="1"/>
  <c r="H86" i="115" s="1"/>
  <c r="I41" i="86"/>
  <c r="I230" i="86" s="1"/>
  <c r="I13" i="161"/>
  <c r="I51" i="161" s="1"/>
  <c r="P75" i="85"/>
  <c r="U75" i="85" s="1"/>
  <c r="H96" i="86"/>
  <c r="M96" i="86" s="1"/>
  <c r="H257" i="86" s="1"/>
  <c r="U293" i="85"/>
  <c r="H13" i="161"/>
  <c r="J45" i="123"/>
  <c r="J46" i="123" s="1"/>
  <c r="H20" i="98"/>
  <c r="I57" i="86"/>
  <c r="I253" i="86" s="1"/>
  <c r="I254" i="86" s="1"/>
  <c r="I18" i="137"/>
  <c r="M18" i="137" s="1"/>
  <c r="N18" i="137" s="1"/>
  <c r="F57" i="98"/>
  <c r="E12" i="99"/>
  <c r="E46" i="99" s="1"/>
  <c r="I182" i="86"/>
  <c r="I321" i="86" s="1"/>
  <c r="F34" i="95"/>
  <c r="G13" i="92"/>
  <c r="G48" i="92" s="1"/>
  <c r="F47" i="137"/>
  <c r="H12" i="95"/>
  <c r="M12" i="95" s="1"/>
  <c r="F429" i="86"/>
  <c r="U19" i="85"/>
  <c r="F48" i="92"/>
  <c r="I13" i="92"/>
  <c r="I48" i="92" s="1"/>
  <c r="F253" i="86"/>
  <c r="F254" i="86" s="1"/>
  <c r="H187" i="86"/>
  <c r="H326" i="86" s="1"/>
  <c r="P342" i="85"/>
  <c r="U342" i="85" s="1"/>
  <c r="M314" i="57"/>
  <c r="BF10" i="128"/>
  <c r="BJ10" i="128" s="1"/>
  <c r="M104" i="57"/>
  <c r="BF12" i="128"/>
  <c r="BJ12" i="128" s="1"/>
  <c r="M194" i="57"/>
  <c r="M284" i="57"/>
  <c r="M503" i="57"/>
  <c r="M344" i="57"/>
  <c r="M164" i="57"/>
  <c r="M224" i="57"/>
  <c r="M74" i="57"/>
  <c r="M134" i="57"/>
  <c r="M374" i="57"/>
  <c r="M254" i="57"/>
  <c r="C235" i="127"/>
  <c r="G440" i="85"/>
  <c r="C501" i="127"/>
  <c r="F25" i="153"/>
  <c r="C55" i="153"/>
  <c r="N440" i="85"/>
  <c r="P440" i="85" s="1"/>
  <c r="AE364" i="85"/>
  <c r="H17" i="89"/>
  <c r="H440" i="85"/>
  <c r="H500" i="85"/>
  <c r="U500" i="85" s="1"/>
  <c r="I17" i="89"/>
  <c r="I19" i="89" s="1"/>
  <c r="H509" i="168"/>
  <c r="H510" i="168" s="1"/>
  <c r="F12" i="134"/>
  <c r="C27" i="153"/>
  <c r="J27" i="153" s="1"/>
  <c r="J57" i="153" s="1"/>
  <c r="G500" i="85"/>
  <c r="H260" i="168"/>
  <c r="H261" i="168" s="1"/>
  <c r="J12" i="134"/>
  <c r="J15" i="134" s="1"/>
  <c r="J19" i="134" s="1"/>
  <c r="G495" i="85"/>
  <c r="N495" i="85"/>
  <c r="P495" i="85" s="1"/>
  <c r="U495" i="85" s="1"/>
  <c r="C18" i="153"/>
  <c r="L18" i="153" s="1"/>
  <c r="H494" i="85"/>
  <c r="AD496" i="85"/>
  <c r="C39" i="134"/>
  <c r="BF14" i="128"/>
  <c r="BJ14" i="128" s="1"/>
  <c r="A5" i="154"/>
  <c r="A44" i="154" s="1"/>
  <c r="F94" i="124"/>
  <c r="D613" i="80" s="1"/>
  <c r="F102" i="94"/>
  <c r="D292" i="80" s="1"/>
  <c r="F74" i="161"/>
  <c r="D427" i="80" s="1"/>
  <c r="F87" i="124"/>
  <c r="D606" i="80" s="1"/>
  <c r="B219" i="86"/>
  <c r="F79" i="161"/>
  <c r="D432" i="80" s="1"/>
  <c r="F98" i="94"/>
  <c r="D288" i="80" s="1"/>
  <c r="B3" i="131"/>
  <c r="B47" i="131" s="1"/>
  <c r="M38" i="57"/>
  <c r="H30" i="117" s="1"/>
  <c r="K30" i="117" s="1"/>
  <c r="B3" i="92"/>
  <c r="B40" i="92" s="1"/>
  <c r="B3" i="90"/>
  <c r="B39" i="90" s="1"/>
  <c r="AA15" i="128"/>
  <c r="F77" i="161"/>
  <c r="D430" i="80" s="1"/>
  <c r="F97" i="94"/>
  <c r="D287" i="80" s="1"/>
  <c r="F95" i="124"/>
  <c r="D614" i="80" s="1"/>
  <c r="F103" i="94"/>
  <c r="D293" i="80" s="1"/>
  <c r="F76" i="161"/>
  <c r="D429" i="80" s="1"/>
  <c r="F118" i="94"/>
  <c r="D308" i="80" s="1"/>
  <c r="F110" i="124"/>
  <c r="D629" i="80" s="1"/>
  <c r="F119" i="94"/>
  <c r="D309" i="80" s="1"/>
  <c r="A42" i="161"/>
  <c r="F113" i="94"/>
  <c r="D303" i="80" s="1"/>
  <c r="F109" i="94"/>
  <c r="D299" i="80" s="1"/>
  <c r="B3" i="153"/>
  <c r="B43" i="153" s="1"/>
  <c r="B3" i="139"/>
  <c r="B40" i="139" s="1"/>
  <c r="B3" i="115"/>
  <c r="B69" i="115" s="1"/>
  <c r="B3" i="154"/>
  <c r="B43" i="154" s="1"/>
  <c r="B3" i="145"/>
  <c r="B44" i="145" s="1"/>
  <c r="B3" i="98"/>
  <c r="B43" i="98" s="1"/>
  <c r="B3" i="161"/>
  <c r="B42" i="161" s="1"/>
  <c r="B3" i="89"/>
  <c r="B44" i="89" s="1"/>
  <c r="B3" i="88"/>
  <c r="B40" i="88" s="1"/>
  <c r="B3" i="91"/>
  <c r="B42" i="91" s="1"/>
  <c r="B3" i="146"/>
  <c r="B31" i="146" s="1"/>
  <c r="B3" i="123"/>
  <c r="B35" i="123" s="1"/>
  <c r="B3" i="136"/>
  <c r="B30" i="136" s="1"/>
  <c r="B3" i="95"/>
  <c r="B27" i="95" s="1"/>
  <c r="B3" i="147"/>
  <c r="B31" i="147" s="1"/>
  <c r="B3" i="143"/>
  <c r="B47" i="143" s="1"/>
  <c r="B3" i="94"/>
  <c r="B47" i="94" s="1"/>
  <c r="B3" i="134"/>
  <c r="B32" i="134" s="1"/>
  <c r="B3" i="124"/>
  <c r="B40" i="124" s="1"/>
  <c r="B3" i="87"/>
  <c r="B47" i="87" s="1"/>
  <c r="F78" i="161"/>
  <c r="D431" i="80" s="1"/>
  <c r="F101" i="94"/>
  <c r="D291" i="80" s="1"/>
  <c r="F95" i="94"/>
  <c r="D285" i="80" s="1"/>
  <c r="B3" i="135"/>
  <c r="B30" i="135" s="1"/>
  <c r="B3" i="99"/>
  <c r="B39" i="99" s="1"/>
  <c r="F80" i="161"/>
  <c r="D433" i="80" s="1"/>
  <c r="F75" i="161"/>
  <c r="D428" i="80" s="1"/>
  <c r="F111" i="94"/>
  <c r="D301" i="80" s="1"/>
  <c r="F92" i="124"/>
  <c r="D611" i="80" s="1"/>
  <c r="F94" i="94"/>
  <c r="D284" i="80" s="1"/>
  <c r="B3" i="96"/>
  <c r="B56" i="96" s="1"/>
  <c r="F107" i="94"/>
  <c r="D297" i="80" s="1"/>
  <c r="B3" i="97"/>
  <c r="B44" i="97" s="1"/>
  <c r="J83" i="58"/>
  <c r="J93" i="58" s="1"/>
  <c r="F68" i="88"/>
  <c r="D156" i="80" s="1"/>
  <c r="F74" i="88"/>
  <c r="D162" i="80" s="1"/>
  <c r="F71" i="88"/>
  <c r="D159" i="80" s="1"/>
  <c r="F69" i="88"/>
  <c r="D157" i="80" s="1"/>
  <c r="A40" i="88"/>
  <c r="F70" i="88"/>
  <c r="D158" i="80" s="1"/>
  <c r="F73" i="88"/>
  <c r="D161" i="80" s="1"/>
  <c r="F67" i="88"/>
  <c r="D155" i="80" s="1"/>
  <c r="F72" i="88"/>
  <c r="D160" i="80" s="1"/>
  <c r="A32" i="134"/>
  <c r="F67" i="134"/>
  <c r="D373" i="80" s="1"/>
  <c r="F70" i="134"/>
  <c r="D376" i="80" s="1"/>
  <c r="F69" i="134"/>
  <c r="D375" i="80" s="1"/>
  <c r="F64" i="134"/>
  <c r="D370" i="80" s="1"/>
  <c r="F65" i="134"/>
  <c r="D371" i="80" s="1"/>
  <c r="F68" i="134"/>
  <c r="D374" i="80" s="1"/>
  <c r="F63" i="134"/>
  <c r="D369" i="80" s="1"/>
  <c r="F66" i="134"/>
  <c r="D372" i="80" s="1"/>
  <c r="A47" i="143"/>
  <c r="F93" i="143"/>
  <c r="D136" i="80" s="1"/>
  <c r="F88" i="143"/>
  <c r="D131" i="80" s="1"/>
  <c r="F86" i="143"/>
  <c r="D129" i="80" s="1"/>
  <c r="F84" i="143"/>
  <c r="D127" i="80" s="1"/>
  <c r="F89" i="143"/>
  <c r="D132" i="80" s="1"/>
  <c r="F91" i="143"/>
  <c r="D134" i="80" s="1"/>
  <c r="F87" i="143"/>
  <c r="D130" i="80" s="1"/>
  <c r="F92" i="143"/>
  <c r="D135" i="80" s="1"/>
  <c r="F90" i="143"/>
  <c r="D133" i="80" s="1"/>
  <c r="F85" i="143"/>
  <c r="D128" i="80" s="1"/>
  <c r="F89" i="92"/>
  <c r="D269" i="80" s="1"/>
  <c r="F90" i="92"/>
  <c r="D270" i="80" s="1"/>
  <c r="F87" i="92"/>
  <c r="D267" i="80" s="1"/>
  <c r="F88" i="92"/>
  <c r="D268" i="80" s="1"/>
  <c r="F84" i="92"/>
  <c r="D264" i="80" s="1"/>
  <c r="F82" i="92"/>
  <c r="D262" i="80" s="1"/>
  <c r="F85" i="92"/>
  <c r="D265" i="80" s="1"/>
  <c r="F86" i="92"/>
  <c r="D266" i="80" s="1"/>
  <c r="F98" i="92"/>
  <c r="D278" i="80" s="1"/>
  <c r="F83" i="92"/>
  <c r="D263" i="80" s="1"/>
  <c r="F94" i="92"/>
  <c r="D274" i="80" s="1"/>
  <c r="A40" i="92"/>
  <c r="F96" i="92"/>
  <c r="D276" i="80" s="1"/>
  <c r="F99" i="92"/>
  <c r="D279" i="80" s="1"/>
  <c r="F97" i="92"/>
  <c r="D277" i="80" s="1"/>
  <c r="F95" i="92"/>
  <c r="D275" i="80" s="1"/>
  <c r="F93" i="92"/>
  <c r="D273" i="80" s="1"/>
  <c r="F92" i="92"/>
  <c r="D272" i="80" s="1"/>
  <c r="F91" i="92"/>
  <c r="D271" i="80" s="1"/>
  <c r="A43" i="154"/>
  <c r="F92" i="154"/>
  <c r="D561" i="80" s="1"/>
  <c r="F100" i="154"/>
  <c r="D569" i="80" s="1"/>
  <c r="F97" i="154"/>
  <c r="D566" i="80" s="1"/>
  <c r="F93" i="154"/>
  <c r="D562" i="80" s="1"/>
  <c r="F99" i="154"/>
  <c r="D568" i="80" s="1"/>
  <c r="F98" i="154"/>
  <c r="D567" i="80" s="1"/>
  <c r="F95" i="154"/>
  <c r="D564" i="80" s="1"/>
  <c r="F104" i="154"/>
  <c r="D573" i="80" s="1"/>
  <c r="F102" i="154"/>
  <c r="D571" i="80" s="1"/>
  <c r="F107" i="154"/>
  <c r="D576" i="80" s="1"/>
  <c r="F101" i="154"/>
  <c r="D570" i="80" s="1"/>
  <c r="F103" i="154"/>
  <c r="D572" i="80" s="1"/>
  <c r="F94" i="154"/>
  <c r="D563" i="80" s="1"/>
  <c r="F106" i="154"/>
  <c r="D575" i="80" s="1"/>
  <c r="F90" i="154"/>
  <c r="D559" i="80" s="1"/>
  <c r="F105" i="154"/>
  <c r="D574" i="80" s="1"/>
  <c r="F91" i="154"/>
  <c r="D560" i="80" s="1"/>
  <c r="F96" i="154"/>
  <c r="D565" i="80" s="1"/>
  <c r="F108" i="154"/>
  <c r="D577" i="80" s="1"/>
  <c r="A39" i="90"/>
  <c r="F75" i="90"/>
  <c r="D198" i="80" s="1"/>
  <c r="F71" i="90"/>
  <c r="D194" i="80" s="1"/>
  <c r="F72" i="90"/>
  <c r="D195" i="80" s="1"/>
  <c r="F73" i="90"/>
  <c r="D196" i="80" s="1"/>
  <c r="F77" i="90"/>
  <c r="D200" i="80" s="1"/>
  <c r="F76" i="90"/>
  <c r="D199" i="80" s="1"/>
  <c r="F74" i="90"/>
  <c r="D197" i="80" s="1"/>
  <c r="F70" i="90"/>
  <c r="D193" i="80" s="1"/>
  <c r="A27" i="95"/>
  <c r="F58" i="95"/>
  <c r="D330" i="80" s="1"/>
  <c r="F59" i="95"/>
  <c r="D331" i="80" s="1"/>
  <c r="F54" i="95"/>
  <c r="D326" i="80" s="1"/>
  <c r="F57" i="95"/>
  <c r="D329" i="80" s="1"/>
  <c r="F56" i="95"/>
  <c r="D328" i="80" s="1"/>
  <c r="F55" i="95"/>
  <c r="D327" i="80" s="1"/>
  <c r="F61" i="95"/>
  <c r="D333" i="80" s="1"/>
  <c r="F60" i="95"/>
  <c r="D332" i="80" s="1"/>
  <c r="F89" i="91"/>
  <c r="D216" i="80" s="1"/>
  <c r="F104" i="91"/>
  <c r="D231" i="80" s="1"/>
  <c r="F108" i="91"/>
  <c r="D235" i="80" s="1"/>
  <c r="F93" i="91"/>
  <c r="D220" i="80" s="1"/>
  <c r="F107" i="91"/>
  <c r="D234" i="80" s="1"/>
  <c r="F94" i="91"/>
  <c r="D221" i="80" s="1"/>
  <c r="F95" i="91"/>
  <c r="D222" i="80" s="1"/>
  <c r="F109" i="91"/>
  <c r="D236" i="80" s="1"/>
  <c r="F96" i="91"/>
  <c r="D223" i="80" s="1"/>
  <c r="F92" i="91"/>
  <c r="D219" i="80" s="1"/>
  <c r="F90" i="91"/>
  <c r="D217" i="80" s="1"/>
  <c r="F98" i="91"/>
  <c r="D225" i="80" s="1"/>
  <c r="F101" i="91"/>
  <c r="D228" i="80" s="1"/>
  <c r="F102" i="91"/>
  <c r="D229" i="80" s="1"/>
  <c r="F99" i="91"/>
  <c r="D226" i="80" s="1"/>
  <c r="F100" i="91"/>
  <c r="D227" i="80" s="1"/>
  <c r="F97" i="91"/>
  <c r="D224" i="80" s="1"/>
  <c r="F91" i="91"/>
  <c r="D218" i="80" s="1"/>
  <c r="F105" i="91"/>
  <c r="D232" i="80" s="1"/>
  <c r="F103" i="91"/>
  <c r="D230" i="80" s="1"/>
  <c r="F85" i="140"/>
  <c r="D100" i="80" s="1"/>
  <c r="F92" i="140"/>
  <c r="D107" i="80" s="1"/>
  <c r="F90" i="140"/>
  <c r="D105" i="80" s="1"/>
  <c r="F91" i="140"/>
  <c r="D106" i="80" s="1"/>
  <c r="F84" i="140"/>
  <c r="D99" i="80" s="1"/>
  <c r="F93" i="140"/>
  <c r="D108" i="80" s="1"/>
  <c r="A47" i="140"/>
  <c r="F89" i="140"/>
  <c r="D104" i="80" s="1"/>
  <c r="F87" i="140"/>
  <c r="D102" i="80" s="1"/>
  <c r="F88" i="140"/>
  <c r="D103" i="80" s="1"/>
  <c r="F86" i="140"/>
  <c r="D101" i="80" s="1"/>
  <c r="F108" i="124"/>
  <c r="D627" i="80" s="1"/>
  <c r="F93" i="124"/>
  <c r="D612" i="80" s="1"/>
  <c r="F106" i="124"/>
  <c r="D625" i="80" s="1"/>
  <c r="F89" i="124"/>
  <c r="D608" i="80" s="1"/>
  <c r="F107" i="124"/>
  <c r="D626" i="80" s="1"/>
  <c r="F86" i="124"/>
  <c r="D605" i="80" s="1"/>
  <c r="F90" i="124"/>
  <c r="D609" i="80" s="1"/>
  <c r="F105" i="124"/>
  <c r="D624" i="80" s="1"/>
  <c r="F111" i="124"/>
  <c r="D630" i="80" s="1"/>
  <c r="F104" i="124"/>
  <c r="D623" i="80" s="1"/>
  <c r="F91" i="124"/>
  <c r="D610" i="80" s="1"/>
  <c r="A40" i="124"/>
  <c r="F115" i="94"/>
  <c r="D305" i="80" s="1"/>
  <c r="F99" i="94"/>
  <c r="D289" i="80" s="1"/>
  <c r="F104" i="94"/>
  <c r="D294" i="80" s="1"/>
  <c r="F110" i="94"/>
  <c r="D300" i="80" s="1"/>
  <c r="F105" i="94"/>
  <c r="D295" i="80" s="1"/>
  <c r="F96" i="94"/>
  <c r="D286" i="80" s="1"/>
  <c r="F106" i="94"/>
  <c r="D296" i="80" s="1"/>
  <c r="F100" i="94"/>
  <c r="D290" i="80" s="1"/>
  <c r="A47" i="94"/>
  <c r="F108" i="94"/>
  <c r="D298" i="80" s="1"/>
  <c r="F116" i="94"/>
  <c r="D306" i="80" s="1"/>
  <c r="F112" i="94"/>
  <c r="D302" i="80" s="1"/>
  <c r="A31" i="146"/>
  <c r="F64" i="146"/>
  <c r="D208" i="80" s="1"/>
  <c r="F67" i="146"/>
  <c r="D211" i="80" s="1"/>
  <c r="F61" i="146"/>
  <c r="D205" i="80" s="1"/>
  <c r="F62" i="146"/>
  <c r="D206" i="80" s="1"/>
  <c r="F68" i="146"/>
  <c r="F63" i="146"/>
  <c r="D207" i="80" s="1"/>
  <c r="F65" i="146"/>
  <c r="D209" i="80" s="1"/>
  <c r="F66" i="146"/>
  <c r="D210" i="80" s="1"/>
  <c r="F75" i="139"/>
  <c r="D182" i="80" s="1"/>
  <c r="F74" i="139"/>
  <c r="D181" i="80" s="1"/>
  <c r="F78" i="139"/>
  <c r="D185" i="80" s="1"/>
  <c r="F73" i="139"/>
  <c r="D180" i="80" s="1"/>
  <c r="F76" i="139"/>
  <c r="D183" i="80" s="1"/>
  <c r="A40" i="139"/>
  <c r="F77" i="139"/>
  <c r="D184" i="80" s="1"/>
  <c r="F80" i="139"/>
  <c r="D187" i="80" s="1"/>
  <c r="F81" i="139"/>
  <c r="D188" i="80" s="1"/>
  <c r="F79" i="139"/>
  <c r="D186" i="80" s="1"/>
  <c r="F56" i="93"/>
  <c r="D319" i="80" s="1"/>
  <c r="F54" i="93"/>
  <c r="D317" i="80" s="1"/>
  <c r="F53" i="93"/>
  <c r="D316" i="80" s="1"/>
  <c r="F51" i="93"/>
  <c r="D314" i="80" s="1"/>
  <c r="F57" i="93"/>
  <c r="D320" i="80" s="1"/>
  <c r="A24" i="93"/>
  <c r="F52" i="93"/>
  <c r="D315" i="80" s="1"/>
  <c r="F55" i="93"/>
  <c r="D318" i="80" s="1"/>
  <c r="F58" i="93"/>
  <c r="D321" i="80" s="1"/>
  <c r="F85" i="153"/>
  <c r="D540" i="80" s="1"/>
  <c r="F93" i="153"/>
  <c r="D548" i="80" s="1"/>
  <c r="F94" i="153"/>
  <c r="D549" i="80" s="1"/>
  <c r="F99" i="153"/>
  <c r="D554" i="80" s="1"/>
  <c r="F90" i="153"/>
  <c r="D545" i="80" s="1"/>
  <c r="F95" i="153"/>
  <c r="D550" i="80" s="1"/>
  <c r="F86" i="153"/>
  <c r="D541" i="80" s="1"/>
  <c r="A43" i="153"/>
  <c r="F88" i="153"/>
  <c r="D543" i="80" s="1"/>
  <c r="F96" i="153"/>
  <c r="D551" i="80" s="1"/>
  <c r="F91" i="153"/>
  <c r="D546" i="80" s="1"/>
  <c r="F83" i="153"/>
  <c r="D538" i="80" s="1"/>
  <c r="F87" i="153"/>
  <c r="D542" i="80" s="1"/>
  <c r="F98" i="153"/>
  <c r="D553" i="80" s="1"/>
  <c r="F92" i="153"/>
  <c r="D547" i="80" s="1"/>
  <c r="F89" i="153"/>
  <c r="D544" i="80" s="1"/>
  <c r="F84" i="153"/>
  <c r="D539" i="80" s="1"/>
  <c r="F97" i="153"/>
  <c r="D552" i="80" s="1"/>
  <c r="F76" i="145"/>
  <c r="D393" i="80" s="1"/>
  <c r="F79" i="145"/>
  <c r="D396" i="80" s="1"/>
  <c r="F75" i="145"/>
  <c r="D392" i="80" s="1"/>
  <c r="F78" i="145"/>
  <c r="D395" i="80" s="1"/>
  <c r="F81" i="145"/>
  <c r="D398" i="80" s="1"/>
  <c r="A44" i="145"/>
  <c r="F80" i="145"/>
  <c r="D397" i="80" s="1"/>
  <c r="F77" i="145"/>
  <c r="D394" i="80" s="1"/>
  <c r="F82" i="145"/>
  <c r="D399" i="80" s="1"/>
  <c r="F83" i="145"/>
  <c r="F137" i="96"/>
  <c r="D364" i="80" s="1"/>
  <c r="F123" i="96"/>
  <c r="D350" i="80" s="1"/>
  <c r="F136" i="96"/>
  <c r="D363" i="80" s="1"/>
  <c r="F135" i="96"/>
  <c r="D362" i="80" s="1"/>
  <c r="F120" i="96"/>
  <c r="D347" i="80" s="1"/>
  <c r="F132" i="96"/>
  <c r="D359" i="80" s="1"/>
  <c r="F114" i="96"/>
  <c r="D341" i="80" s="1"/>
  <c r="F131" i="96"/>
  <c r="D358" i="80" s="1"/>
  <c r="F116" i="96"/>
  <c r="D343" i="80" s="1"/>
  <c r="F129" i="96"/>
  <c r="D356" i="80" s="1"/>
  <c r="F117" i="96"/>
  <c r="D344" i="80" s="1"/>
  <c r="F134" i="96"/>
  <c r="D361" i="80" s="1"/>
  <c r="F118" i="96"/>
  <c r="D345" i="80" s="1"/>
  <c r="F126" i="96"/>
  <c r="D353" i="80" s="1"/>
  <c r="F130" i="96"/>
  <c r="D357" i="80" s="1"/>
  <c r="F111" i="96"/>
  <c r="D338" i="80" s="1"/>
  <c r="A56" i="96"/>
  <c r="F124" i="96"/>
  <c r="D351" i="80" s="1"/>
  <c r="F122" i="96"/>
  <c r="D349" i="80" s="1"/>
  <c r="F127" i="96"/>
  <c r="D354" i="80" s="1"/>
  <c r="F125" i="96"/>
  <c r="D352" i="80" s="1"/>
  <c r="F128" i="96"/>
  <c r="D355" i="80" s="1"/>
  <c r="F113" i="96"/>
  <c r="D340" i="80" s="1"/>
  <c r="F112" i="96"/>
  <c r="D339" i="80" s="1"/>
  <c r="F121" i="96"/>
  <c r="D348" i="80" s="1"/>
  <c r="F133" i="96"/>
  <c r="D360" i="80" s="1"/>
  <c r="F119" i="96"/>
  <c r="D346" i="80" s="1"/>
  <c r="F115" i="96"/>
  <c r="D342" i="80" s="1"/>
  <c r="F60" i="135"/>
  <c r="D405" i="80" s="1"/>
  <c r="F65" i="135"/>
  <c r="D410" i="80" s="1"/>
  <c r="F63" i="135"/>
  <c r="D408" i="80" s="1"/>
  <c r="A30" i="135"/>
  <c r="F64" i="135"/>
  <c r="D409" i="80" s="1"/>
  <c r="F62" i="135"/>
  <c r="D407" i="80" s="1"/>
  <c r="F61" i="135"/>
  <c r="D406" i="80" s="1"/>
  <c r="F59" i="135"/>
  <c r="D404" i="80" s="1"/>
  <c r="F100" i="97"/>
  <c r="D485" i="80" s="1"/>
  <c r="F86" i="97"/>
  <c r="D471" i="80" s="1"/>
  <c r="F97" i="97"/>
  <c r="D482" i="80" s="1"/>
  <c r="F98" i="97"/>
  <c r="D483" i="80" s="1"/>
  <c r="F96" i="97"/>
  <c r="D481" i="80" s="1"/>
  <c r="F87" i="97"/>
  <c r="D472" i="80" s="1"/>
  <c r="F91" i="97"/>
  <c r="D476" i="80" s="1"/>
  <c r="F93" i="97"/>
  <c r="D478" i="80" s="1"/>
  <c r="F94" i="97"/>
  <c r="D479" i="80" s="1"/>
  <c r="F99" i="97"/>
  <c r="D484" i="80" s="1"/>
  <c r="F92" i="97"/>
  <c r="D477" i="80" s="1"/>
  <c r="F90" i="97"/>
  <c r="D475" i="80" s="1"/>
  <c r="A44" i="97"/>
  <c r="F85" i="97"/>
  <c r="D470" i="80" s="1"/>
  <c r="F88" i="97"/>
  <c r="D473" i="80" s="1"/>
  <c r="F89" i="97"/>
  <c r="D474" i="80" s="1"/>
  <c r="F101" i="97"/>
  <c r="D486" i="80" s="1"/>
  <c r="F95" i="97"/>
  <c r="D480" i="80" s="1"/>
  <c r="F165" i="115"/>
  <c r="D457" i="80" s="1"/>
  <c r="F166" i="115"/>
  <c r="D458" i="80" s="1"/>
  <c r="F160" i="115"/>
  <c r="D452" i="80" s="1"/>
  <c r="F161" i="115"/>
  <c r="D453" i="80" s="1"/>
  <c r="F162" i="115"/>
  <c r="D454" i="80" s="1"/>
  <c r="F155" i="115"/>
  <c r="D447" i="80" s="1"/>
  <c r="F157" i="115"/>
  <c r="D449" i="80" s="1"/>
  <c r="F158" i="115"/>
  <c r="D450" i="80" s="1"/>
  <c r="F151" i="115"/>
  <c r="D443" i="80" s="1"/>
  <c r="F146" i="115"/>
  <c r="D438" i="80" s="1"/>
  <c r="F171" i="115"/>
  <c r="D463" i="80" s="1"/>
  <c r="F164" i="115"/>
  <c r="D456" i="80" s="1"/>
  <c r="F156" i="115"/>
  <c r="D448" i="80" s="1"/>
  <c r="F170" i="115"/>
  <c r="D462" i="80" s="1"/>
  <c r="F152" i="115"/>
  <c r="D444" i="80" s="1"/>
  <c r="F150" i="115"/>
  <c r="D442" i="80" s="1"/>
  <c r="F168" i="115"/>
  <c r="D460" i="80" s="1"/>
  <c r="F153" i="115"/>
  <c r="D445" i="80" s="1"/>
  <c r="F154" i="115"/>
  <c r="D446" i="80" s="1"/>
  <c r="F148" i="115"/>
  <c r="D440" i="80" s="1"/>
  <c r="A69" i="115"/>
  <c r="F147" i="115"/>
  <c r="D439" i="80" s="1"/>
  <c r="F173" i="115"/>
  <c r="D465" i="80" s="1"/>
  <c r="F172" i="115"/>
  <c r="D464" i="80" s="1"/>
  <c r="F169" i="115"/>
  <c r="D461" i="80" s="1"/>
  <c r="F163" i="115"/>
  <c r="D455" i="80" s="1"/>
  <c r="F159" i="115"/>
  <c r="D451" i="80" s="1"/>
  <c r="F149" i="115"/>
  <c r="D441" i="80" s="1"/>
  <c r="F167" i="115"/>
  <c r="D459" i="80" s="1"/>
  <c r="F75" i="89"/>
  <c r="D167" i="80" s="1"/>
  <c r="F81" i="89"/>
  <c r="D173" i="80" s="1"/>
  <c r="F82" i="89"/>
  <c r="D174" i="80" s="1"/>
  <c r="F79" i="89"/>
  <c r="D171" i="80" s="1"/>
  <c r="F80" i="89"/>
  <c r="D172" i="80" s="1"/>
  <c r="F77" i="89"/>
  <c r="D169" i="80" s="1"/>
  <c r="F78" i="89"/>
  <c r="D170" i="80" s="1"/>
  <c r="F76" i="89"/>
  <c r="D168" i="80" s="1"/>
  <c r="A44" i="89"/>
  <c r="F83" i="89"/>
  <c r="D175" i="80" s="1"/>
  <c r="F60" i="136"/>
  <c r="D382" i="80" s="1"/>
  <c r="F65" i="136"/>
  <c r="D387" i="80" s="1"/>
  <c r="F61" i="136"/>
  <c r="D383" i="80" s="1"/>
  <c r="A30" i="136"/>
  <c r="F62" i="136"/>
  <c r="D384" i="80" s="1"/>
  <c r="F59" i="136"/>
  <c r="D381" i="80" s="1"/>
  <c r="F64" i="136"/>
  <c r="D386" i="80" s="1"/>
  <c r="F63" i="136"/>
  <c r="D385" i="80" s="1"/>
  <c r="F106" i="98"/>
  <c r="D505" i="80" s="1"/>
  <c r="F109" i="98"/>
  <c r="D508" i="80" s="1"/>
  <c r="F92" i="98"/>
  <c r="D491" i="80" s="1"/>
  <c r="F117" i="98"/>
  <c r="D516" i="80" s="1"/>
  <c r="F104" i="98"/>
  <c r="D503" i="80" s="1"/>
  <c r="F107" i="98"/>
  <c r="D506" i="80" s="1"/>
  <c r="F112" i="98"/>
  <c r="D511" i="80" s="1"/>
  <c r="F119" i="98"/>
  <c r="D518" i="80" s="1"/>
  <c r="F102" i="98"/>
  <c r="D501" i="80" s="1"/>
  <c r="F105" i="98"/>
  <c r="D504" i="80" s="1"/>
  <c r="F114" i="98"/>
  <c r="D513" i="80" s="1"/>
  <c r="A43" i="98"/>
  <c r="F97" i="98"/>
  <c r="D496" i="80" s="1"/>
  <c r="F98" i="98"/>
  <c r="D497" i="80" s="1"/>
  <c r="F111" i="98"/>
  <c r="D510" i="80" s="1"/>
  <c r="F108" i="98"/>
  <c r="D507" i="80" s="1"/>
  <c r="F94" i="98"/>
  <c r="D493" i="80" s="1"/>
  <c r="F100" i="98"/>
  <c r="D499" i="80" s="1"/>
  <c r="F101" i="98"/>
  <c r="D500" i="80" s="1"/>
  <c r="F116" i="98"/>
  <c r="D515" i="80" s="1"/>
  <c r="F113" i="98"/>
  <c r="D512" i="80" s="1"/>
  <c r="F99" i="98"/>
  <c r="D498" i="80" s="1"/>
  <c r="F118" i="98"/>
  <c r="D517" i="80" s="1"/>
  <c r="F95" i="98"/>
  <c r="D494" i="80" s="1"/>
  <c r="F93" i="98"/>
  <c r="D492" i="80" s="1"/>
  <c r="F115" i="98"/>
  <c r="D514" i="80" s="1"/>
  <c r="F103" i="98"/>
  <c r="D502" i="80" s="1"/>
  <c r="F96" i="98"/>
  <c r="D495" i="80" s="1"/>
  <c r="F110" i="98"/>
  <c r="D509" i="80" s="1"/>
  <c r="F70" i="123"/>
  <c r="D595" i="80" s="1"/>
  <c r="F75" i="123"/>
  <c r="D600" i="80" s="1"/>
  <c r="F73" i="123"/>
  <c r="D598" i="80" s="1"/>
  <c r="F67" i="123"/>
  <c r="D592" i="80" s="1"/>
  <c r="F71" i="123"/>
  <c r="D596" i="80" s="1"/>
  <c r="F69" i="123"/>
  <c r="D594" i="80" s="1"/>
  <c r="A35" i="123"/>
  <c r="F74" i="123"/>
  <c r="D599" i="80" s="1"/>
  <c r="F72" i="123"/>
  <c r="D597" i="80" s="1"/>
  <c r="F68" i="123"/>
  <c r="D593" i="80" s="1"/>
  <c r="F66" i="99"/>
  <c r="D523" i="80" s="1"/>
  <c r="F69" i="99"/>
  <c r="D526" i="80" s="1"/>
  <c r="F73" i="99"/>
  <c r="D530" i="80" s="1"/>
  <c r="F72" i="99"/>
  <c r="D529" i="80" s="1"/>
  <c r="F71" i="99"/>
  <c r="D528" i="80" s="1"/>
  <c r="F67" i="99"/>
  <c r="D524" i="80" s="1"/>
  <c r="F70" i="99"/>
  <c r="D527" i="80" s="1"/>
  <c r="F68" i="99"/>
  <c r="D525" i="80" s="1"/>
  <c r="A39" i="99"/>
  <c r="F91" i="131"/>
  <c r="D148" i="80" s="1"/>
  <c r="F92" i="131"/>
  <c r="D149" i="80" s="1"/>
  <c r="F84" i="131"/>
  <c r="D141" i="80" s="1"/>
  <c r="F93" i="131"/>
  <c r="D150" i="80" s="1"/>
  <c r="F86" i="131"/>
  <c r="D143" i="80" s="1"/>
  <c r="F90" i="131"/>
  <c r="D147" i="80" s="1"/>
  <c r="F87" i="131"/>
  <c r="D144" i="80" s="1"/>
  <c r="A47" i="131"/>
  <c r="F89" i="131"/>
  <c r="D146" i="80" s="1"/>
  <c r="F85" i="131"/>
  <c r="D142" i="80" s="1"/>
  <c r="F88" i="131"/>
  <c r="D145" i="80" s="1"/>
  <c r="F92" i="87"/>
  <c r="D121" i="80" s="1"/>
  <c r="F88" i="87"/>
  <c r="D117" i="80" s="1"/>
  <c r="F90" i="87"/>
  <c r="D119" i="80" s="1"/>
  <c r="F85" i="87"/>
  <c r="D114" i="80" s="1"/>
  <c r="F84" i="87"/>
  <c r="D113" i="80" s="1"/>
  <c r="F89" i="87"/>
  <c r="D118" i="80" s="1"/>
  <c r="A47" i="87"/>
  <c r="F91" i="87"/>
  <c r="D120" i="80" s="1"/>
  <c r="F87" i="87"/>
  <c r="D116" i="80" s="1"/>
  <c r="F86" i="87"/>
  <c r="D115" i="80" s="1"/>
  <c r="F93" i="87"/>
  <c r="D122" i="80" s="1"/>
  <c r="AH150" i="85"/>
  <c r="I19" i="131"/>
  <c r="I61" i="131" s="1"/>
  <c r="H19" i="131"/>
  <c r="F61" i="131"/>
  <c r="C233" i="86"/>
  <c r="K44" i="86"/>
  <c r="K233" i="86" s="1"/>
  <c r="J44" i="86"/>
  <c r="J233" i="86" s="1"/>
  <c r="F44" i="86"/>
  <c r="L44" i="86"/>
  <c r="L233" i="86" s="1"/>
  <c r="E61" i="92"/>
  <c r="G19" i="92"/>
  <c r="G61" i="92" s="1"/>
  <c r="F61" i="87"/>
  <c r="H19" i="87"/>
  <c r="I19" i="87"/>
  <c r="I61" i="87" s="1"/>
  <c r="C448" i="127"/>
  <c r="AH291" i="85"/>
  <c r="W19" i="129" s="1"/>
  <c r="AE297" i="85"/>
  <c r="C285" i="86"/>
  <c r="F146" i="86"/>
  <c r="AH55" i="85"/>
  <c r="F64" i="118" s="1"/>
  <c r="L111" i="86"/>
  <c r="L358" i="86" s="1"/>
  <c r="F111" i="86"/>
  <c r="C358" i="86"/>
  <c r="K111" i="86"/>
  <c r="K358" i="86" s="1"/>
  <c r="J111" i="86"/>
  <c r="J358" i="86" s="1"/>
  <c r="C314" i="86"/>
  <c r="F175" i="86"/>
  <c r="C307" i="86"/>
  <c r="F168" i="86"/>
  <c r="H449" i="168"/>
  <c r="H450" i="168" s="1"/>
  <c r="C45" i="123"/>
  <c r="K17" i="123"/>
  <c r="K19" i="123" s="1"/>
  <c r="L17" i="123"/>
  <c r="L19" i="123" s="1"/>
  <c r="F17" i="123"/>
  <c r="F45" i="123" s="1"/>
  <c r="F46" i="123" s="1"/>
  <c r="K12" i="140"/>
  <c r="C54" i="140"/>
  <c r="J12" i="140"/>
  <c r="J15" i="140" s="1"/>
  <c r="F12" i="140"/>
  <c r="H12" i="140" s="1"/>
  <c r="L12" i="140"/>
  <c r="L54" i="140" s="1"/>
  <c r="L55" i="140" s="1"/>
  <c r="I26" i="97"/>
  <c r="I57" i="97" s="1"/>
  <c r="H26" i="97"/>
  <c r="F57" i="97"/>
  <c r="F134" i="86"/>
  <c r="C377" i="86"/>
  <c r="J24" i="86"/>
  <c r="J421" i="86" s="1"/>
  <c r="G24" i="86"/>
  <c r="G421" i="86" s="1"/>
  <c r="C421" i="86"/>
  <c r="K24" i="86"/>
  <c r="K421" i="86" s="1"/>
  <c r="F24" i="86"/>
  <c r="C61" i="94"/>
  <c r="L25" i="94"/>
  <c r="L61" i="94" s="1"/>
  <c r="K25" i="94"/>
  <c r="K61" i="94" s="1"/>
  <c r="J25" i="94"/>
  <c r="J61" i="94" s="1"/>
  <c r="F34" i="115"/>
  <c r="C124" i="115"/>
  <c r="H443" i="85"/>
  <c r="U443" i="85" s="1"/>
  <c r="C25" i="97"/>
  <c r="AH51" i="85"/>
  <c r="AH157" i="85"/>
  <c r="B45" i="129" s="1"/>
  <c r="AF45" i="129" s="1"/>
  <c r="AH28" i="85"/>
  <c r="L15" i="134"/>
  <c r="L19" i="134" s="1"/>
  <c r="L39" i="134"/>
  <c r="C57" i="140"/>
  <c r="F13" i="140"/>
  <c r="G329" i="85"/>
  <c r="N329" i="85"/>
  <c r="P329" i="85" s="1"/>
  <c r="H329" i="85"/>
  <c r="C12" i="93"/>
  <c r="C441" i="86"/>
  <c r="F199" i="86"/>
  <c r="G443" i="85"/>
  <c r="H69" i="86"/>
  <c r="M69" i="86" s="1"/>
  <c r="P46" i="85"/>
  <c r="U46" i="85" s="1"/>
  <c r="U81" i="85"/>
  <c r="AH84" i="85"/>
  <c r="F80" i="118" s="1"/>
  <c r="K81" i="86"/>
  <c r="K245" i="86" s="1"/>
  <c r="C245" i="86"/>
  <c r="F81" i="86"/>
  <c r="G81" i="86"/>
  <c r="G245" i="86" s="1"/>
  <c r="J81" i="86"/>
  <c r="J245" i="86" s="1"/>
  <c r="I120" i="86"/>
  <c r="I262" i="86" s="1"/>
  <c r="H120" i="86"/>
  <c r="F262" i="86"/>
  <c r="J60" i="86"/>
  <c r="J366" i="86" s="1"/>
  <c r="G60" i="86"/>
  <c r="G366" i="86" s="1"/>
  <c r="L60" i="86"/>
  <c r="L366" i="86" s="1"/>
  <c r="C366" i="86"/>
  <c r="F60" i="86"/>
  <c r="K60" i="86"/>
  <c r="K366" i="86" s="1"/>
  <c r="C112" i="115"/>
  <c r="F51" i="115"/>
  <c r="X37" i="129"/>
  <c r="X109" i="129" s="1"/>
  <c r="E61" i="124"/>
  <c r="G13" i="124"/>
  <c r="G61" i="124" s="1"/>
  <c r="G63" i="124" s="1"/>
  <c r="C274" i="86"/>
  <c r="F133" i="86"/>
  <c r="K55" i="86"/>
  <c r="K241" i="86" s="1"/>
  <c r="F55" i="86"/>
  <c r="K41" i="115"/>
  <c r="K109" i="115" s="1"/>
  <c r="C109" i="115"/>
  <c r="J41" i="115"/>
  <c r="J109" i="115" s="1"/>
  <c r="C279" i="86"/>
  <c r="F140" i="86"/>
  <c r="N239" i="85"/>
  <c r="P239" i="85" s="1"/>
  <c r="P240" i="85" s="1"/>
  <c r="H240" i="85" s="1"/>
  <c r="G239" i="85"/>
  <c r="AD240" i="85"/>
  <c r="C12" i="88"/>
  <c r="H239" i="85"/>
  <c r="F17" i="86"/>
  <c r="C414" i="86"/>
  <c r="J17" i="86"/>
  <c r="J414" i="86" s="1"/>
  <c r="K17" i="86"/>
  <c r="K414" i="86" s="1"/>
  <c r="H446" i="85"/>
  <c r="U446" i="85" s="1"/>
  <c r="C28" i="97"/>
  <c r="G446" i="85"/>
  <c r="AD447" i="85"/>
  <c r="N493" i="85"/>
  <c r="P493" i="85" s="1"/>
  <c r="H493" i="85"/>
  <c r="C12" i="153"/>
  <c r="G493" i="85"/>
  <c r="AD495" i="85"/>
  <c r="C346" i="86"/>
  <c r="K72" i="86"/>
  <c r="K346" i="86" s="1"/>
  <c r="J72" i="86"/>
  <c r="J346" i="86" s="1"/>
  <c r="F72" i="86"/>
  <c r="C289" i="86"/>
  <c r="F150" i="86"/>
  <c r="L21" i="154"/>
  <c r="L66" i="154" s="1"/>
  <c r="C66" i="154"/>
  <c r="K21" i="154"/>
  <c r="K66" i="154" s="1"/>
  <c r="C114" i="115"/>
  <c r="F53" i="115"/>
  <c r="C315" i="86"/>
  <c r="F176" i="86"/>
  <c r="C283" i="86"/>
  <c r="F144" i="86"/>
  <c r="A28" i="112"/>
  <c r="B508" i="80"/>
  <c r="K59" i="86"/>
  <c r="K242" i="86" s="1"/>
  <c r="F59" i="86"/>
  <c r="C242" i="86"/>
  <c r="J59" i="86"/>
  <c r="J242" i="86" s="1"/>
  <c r="L59" i="86"/>
  <c r="L242" i="86" s="1"/>
  <c r="F197" i="86"/>
  <c r="C336" i="86"/>
  <c r="AH147" i="85"/>
  <c r="B35" i="129" s="1"/>
  <c r="AF35" i="129" s="1"/>
  <c r="AH39" i="85"/>
  <c r="K24" i="98"/>
  <c r="K70" i="98" s="1"/>
  <c r="L24" i="98"/>
  <c r="L70" i="98" s="1"/>
  <c r="J24" i="98"/>
  <c r="J70" i="98" s="1"/>
  <c r="C70" i="98"/>
  <c r="H376" i="85"/>
  <c r="H377" i="85" s="1"/>
  <c r="I20" i="140"/>
  <c r="I62" i="140" s="1"/>
  <c r="F62" i="140"/>
  <c r="J25" i="92"/>
  <c r="J54" i="92" s="1"/>
  <c r="C54" i="92"/>
  <c r="L25" i="92"/>
  <c r="H49" i="86"/>
  <c r="M49" i="86" s="1"/>
  <c r="H364" i="86" s="1"/>
  <c r="F364" i="86"/>
  <c r="C330" i="86"/>
  <c r="F191" i="86"/>
  <c r="G39" i="86"/>
  <c r="N258" i="85"/>
  <c r="P258" i="85" s="1"/>
  <c r="P259" i="85" s="1"/>
  <c r="H259" i="85" s="1"/>
  <c r="H258" i="85"/>
  <c r="H294" i="168"/>
  <c r="H295" i="168" s="1"/>
  <c r="K12" i="134"/>
  <c r="K39" i="134" s="1"/>
  <c r="AH95" i="85"/>
  <c r="F87" i="118" s="1"/>
  <c r="I32" i="86"/>
  <c r="C258" i="86"/>
  <c r="F99" i="86"/>
  <c r="A26" i="112"/>
  <c r="B506" i="80"/>
  <c r="C76" i="115"/>
  <c r="K16" i="115"/>
  <c r="K76" i="115" s="1"/>
  <c r="J16" i="115"/>
  <c r="J76" i="115" s="1"/>
  <c r="L24" i="86"/>
  <c r="L421" i="86" s="1"/>
  <c r="F239" i="86"/>
  <c r="I52" i="86"/>
  <c r="I239" i="86" s="1"/>
  <c r="H52" i="86"/>
  <c r="K25" i="92"/>
  <c r="F419" i="86"/>
  <c r="I22" i="86"/>
  <c r="I419" i="86" s="1"/>
  <c r="H22" i="86"/>
  <c r="J21" i="154"/>
  <c r="J66" i="154" s="1"/>
  <c r="F19" i="91"/>
  <c r="F45" i="86"/>
  <c r="C234" i="86"/>
  <c r="K45" i="86"/>
  <c r="K234" i="86" s="1"/>
  <c r="J45" i="86"/>
  <c r="J234" i="86" s="1"/>
  <c r="F170" i="86"/>
  <c r="C309" i="86"/>
  <c r="H20" i="140"/>
  <c r="C75" i="96"/>
  <c r="X211" i="85"/>
  <c r="M8" i="128" s="1"/>
  <c r="U36" i="85"/>
  <c r="C111" i="127"/>
  <c r="AH56" i="85"/>
  <c r="D57" i="130" s="1"/>
  <c r="L30" i="115"/>
  <c r="L120" i="115" s="1"/>
  <c r="AH509" i="85"/>
  <c r="AE87" i="129" s="1"/>
  <c r="F25" i="94"/>
  <c r="I25" i="94" s="1"/>
  <c r="AH32" i="85"/>
  <c r="AH140" i="85"/>
  <c r="B28" i="129" s="1"/>
  <c r="AF28" i="129" s="1"/>
  <c r="K98" i="86"/>
  <c r="K372" i="86" s="1"/>
  <c r="K373" i="86" s="1"/>
  <c r="F98" i="86"/>
  <c r="C372" i="86"/>
  <c r="J98" i="86"/>
  <c r="J372" i="86" s="1"/>
  <c r="J373" i="86" s="1"/>
  <c r="C299" i="86"/>
  <c r="F160" i="86"/>
  <c r="X231" i="85"/>
  <c r="AI8" i="128" s="1"/>
  <c r="I187" i="86"/>
  <c r="I326" i="86" s="1"/>
  <c r="AH307" i="85"/>
  <c r="J43" i="129" s="1"/>
  <c r="J55" i="129" s="1"/>
  <c r="J108" i="129" s="1"/>
  <c r="J88" i="86"/>
  <c r="J403" i="86" s="1"/>
  <c r="F88" i="86"/>
  <c r="K88" i="86"/>
  <c r="K403" i="86" s="1"/>
  <c r="C403" i="86"/>
  <c r="K62" i="86"/>
  <c r="K248" i="86" s="1"/>
  <c r="F62" i="86"/>
  <c r="C248" i="86"/>
  <c r="J62" i="86"/>
  <c r="J248" i="86" s="1"/>
  <c r="G62" i="86"/>
  <c r="G248" i="86" s="1"/>
  <c r="AH146" i="85"/>
  <c r="B34" i="129" s="1"/>
  <c r="L17" i="86"/>
  <c r="L414" i="86" s="1"/>
  <c r="F12" i="87"/>
  <c r="K12" i="87"/>
  <c r="L12" i="87"/>
  <c r="C54" i="87"/>
  <c r="I200" i="86"/>
  <c r="I442" i="86" s="1"/>
  <c r="H200" i="86"/>
  <c r="F442" i="86"/>
  <c r="K21" i="115"/>
  <c r="K80" i="115" s="1"/>
  <c r="G21" i="115"/>
  <c r="G80" i="115" s="1"/>
  <c r="C80" i="115"/>
  <c r="C327" i="86"/>
  <c r="F188" i="86"/>
  <c r="I39" i="86"/>
  <c r="I228" i="86" s="1"/>
  <c r="H39" i="86"/>
  <c r="F228" i="86"/>
  <c r="L14" i="91"/>
  <c r="L64" i="91" s="1"/>
  <c r="C64" i="91"/>
  <c r="K14" i="91"/>
  <c r="K64" i="91" s="1"/>
  <c r="C322" i="86"/>
  <c r="F183" i="86"/>
  <c r="J20" i="94"/>
  <c r="J74" i="94" s="1"/>
  <c r="F20" i="94"/>
  <c r="J32" i="96"/>
  <c r="J71" i="96" s="1"/>
  <c r="I24" i="98"/>
  <c r="I70" i="98" s="1"/>
  <c r="H24" i="98"/>
  <c r="F70" i="98"/>
  <c r="C19" i="97"/>
  <c r="H441" i="85"/>
  <c r="G441" i="85"/>
  <c r="AD442" i="85"/>
  <c r="N441" i="85"/>
  <c r="J21" i="86"/>
  <c r="J418" i="86" s="1"/>
  <c r="F21" i="86"/>
  <c r="C418" i="86"/>
  <c r="L21" i="86"/>
  <c r="L418" i="86" s="1"/>
  <c r="K21" i="86"/>
  <c r="K418" i="86" s="1"/>
  <c r="J47" i="86"/>
  <c r="J236" i="86" s="1"/>
  <c r="G47" i="86"/>
  <c r="G236" i="86" s="1"/>
  <c r="F47" i="86"/>
  <c r="C236" i="86"/>
  <c r="L47" i="86"/>
  <c r="L236" i="86" s="1"/>
  <c r="K47" i="86"/>
  <c r="K236" i="86" s="1"/>
  <c r="C290" i="86"/>
  <c r="F151" i="86"/>
  <c r="E414" i="86"/>
  <c r="G17" i="86"/>
  <c r="G414" i="86" s="1"/>
  <c r="F13" i="143"/>
  <c r="C57" i="143"/>
  <c r="I25" i="92"/>
  <c r="I54" i="92" s="1"/>
  <c r="H25" i="92"/>
  <c r="F54" i="92"/>
  <c r="J12" i="137"/>
  <c r="J57" i="137" s="1"/>
  <c r="J58" i="137" s="1"/>
  <c r="J61" i="137" s="1"/>
  <c r="J64" i="137" s="1"/>
  <c r="H95" i="137" s="1"/>
  <c r="F254" i="80" s="1"/>
  <c r="F12" i="137"/>
  <c r="C57" i="137"/>
  <c r="G12" i="137"/>
  <c r="G57" i="137" s="1"/>
  <c r="G58" i="137" s="1"/>
  <c r="G61" i="137" s="1"/>
  <c r="G64" i="137" s="1"/>
  <c r="H91" i="137" s="1"/>
  <c r="F250" i="80" s="1"/>
  <c r="E76" i="115"/>
  <c r="G16" i="115"/>
  <c r="G76" i="115" s="1"/>
  <c r="I22" i="124"/>
  <c r="I52" i="124" s="1"/>
  <c r="F52" i="124"/>
  <c r="H22" i="124"/>
  <c r="C51" i="124"/>
  <c r="J21" i="124"/>
  <c r="K21" i="124"/>
  <c r="C63" i="94"/>
  <c r="J29" i="94"/>
  <c r="J63" i="94" s="1"/>
  <c r="L29" i="94"/>
  <c r="L63" i="94" s="1"/>
  <c r="K29" i="94"/>
  <c r="K63" i="94" s="1"/>
  <c r="F29" i="94"/>
  <c r="AD446" i="85"/>
  <c r="C27" i="97"/>
  <c r="G445" i="85"/>
  <c r="H445" i="85"/>
  <c r="U445" i="85" s="1"/>
  <c r="M131" i="115"/>
  <c r="H156" i="115"/>
  <c r="F448" i="80" s="1"/>
  <c r="J39" i="115"/>
  <c r="J107" i="115" s="1"/>
  <c r="F39" i="115"/>
  <c r="C107" i="115"/>
  <c r="K39" i="115"/>
  <c r="K107" i="115" s="1"/>
  <c r="AH455" i="85"/>
  <c r="AB87" i="129" s="1"/>
  <c r="L32" i="96"/>
  <c r="L71" i="96" s="1"/>
  <c r="C463" i="127"/>
  <c r="L39" i="115"/>
  <c r="L107" i="115" s="1"/>
  <c r="F21" i="124"/>
  <c r="I21" i="124" s="1"/>
  <c r="C238" i="86"/>
  <c r="L51" i="86"/>
  <c r="L238" i="86" s="1"/>
  <c r="F51" i="86"/>
  <c r="K51" i="86"/>
  <c r="K238" i="86" s="1"/>
  <c r="J51" i="86"/>
  <c r="J238" i="86" s="1"/>
  <c r="AH245" i="85"/>
  <c r="AE248" i="85"/>
  <c r="C246" i="86"/>
  <c r="L82" i="86"/>
  <c r="L246" i="86" s="1"/>
  <c r="J82" i="86"/>
  <c r="J246" i="86" s="1"/>
  <c r="K82" i="86"/>
  <c r="K246" i="86" s="1"/>
  <c r="F82" i="86"/>
  <c r="Y37" i="129"/>
  <c r="Y109" i="129" s="1"/>
  <c r="C268" i="86"/>
  <c r="F127" i="86"/>
  <c r="F66" i="154"/>
  <c r="H21" i="154"/>
  <c r="I21" i="154"/>
  <c r="I66" i="154" s="1"/>
  <c r="C105" i="86"/>
  <c r="AD95" i="85"/>
  <c r="G95" i="85"/>
  <c r="H95" i="85"/>
  <c r="U95" i="85" s="1"/>
  <c r="BI8" i="128"/>
  <c r="F423" i="86"/>
  <c r="H26" i="86"/>
  <c r="I26" i="86"/>
  <c r="I423" i="86" s="1"/>
  <c r="P473" i="85"/>
  <c r="P475" i="85" s="1"/>
  <c r="H475" i="85" s="1"/>
  <c r="K26" i="153"/>
  <c r="K56" i="153" s="1"/>
  <c r="F26" i="153"/>
  <c r="C56" i="153"/>
  <c r="C69" i="154"/>
  <c r="F25" i="154"/>
  <c r="C12" i="147"/>
  <c r="H379" i="85"/>
  <c r="N379" i="85"/>
  <c r="H92" i="85"/>
  <c r="C102" i="86"/>
  <c r="AD92" i="85"/>
  <c r="G92" i="85"/>
  <c r="J54" i="87"/>
  <c r="J55" i="87" s="1"/>
  <c r="J15" i="87"/>
  <c r="M466" i="86"/>
  <c r="C455" i="86"/>
  <c r="F106" i="86"/>
  <c r="AH409" i="85"/>
  <c r="R49" i="129" s="1"/>
  <c r="AF49" i="129" s="1"/>
  <c r="AH54" i="85"/>
  <c r="C77" i="115"/>
  <c r="K17" i="115"/>
  <c r="K77" i="115" s="1"/>
  <c r="F17" i="115"/>
  <c r="L17" i="115"/>
  <c r="L77" i="115" s="1"/>
  <c r="J17" i="115"/>
  <c r="J77" i="115" s="1"/>
  <c r="F32" i="96"/>
  <c r="H32" i="96" s="1"/>
  <c r="AE325" i="85"/>
  <c r="C425" i="86"/>
  <c r="L28" i="86"/>
  <c r="L425" i="86" s="1"/>
  <c r="F28" i="86"/>
  <c r="K28" i="86"/>
  <c r="K425" i="86" s="1"/>
  <c r="G28" i="86"/>
  <c r="G425" i="86" s="1"/>
  <c r="J28" i="86"/>
  <c r="J425" i="86" s="1"/>
  <c r="C397" i="86"/>
  <c r="F112" i="86"/>
  <c r="J112" i="86"/>
  <c r="J397" i="86" s="1"/>
  <c r="J398" i="86" s="1"/>
  <c r="K112" i="86"/>
  <c r="K397" i="86" s="1"/>
  <c r="K398" i="86" s="1"/>
  <c r="L112" i="86"/>
  <c r="L397" i="86" s="1"/>
  <c r="L398" i="86" s="1"/>
  <c r="L12" i="123"/>
  <c r="C42" i="123"/>
  <c r="J12" i="123"/>
  <c r="K12" i="123"/>
  <c r="G12" i="123"/>
  <c r="F20" i="92"/>
  <c r="L20" i="92"/>
  <c r="L62" i="92" s="1"/>
  <c r="C62" i="92"/>
  <c r="K20" i="92"/>
  <c r="J20" i="92"/>
  <c r="K13" i="98"/>
  <c r="K63" i="98" s="1"/>
  <c r="K64" i="98" s="1"/>
  <c r="K66" i="98" s="1"/>
  <c r="J13" i="98"/>
  <c r="J63" i="98" s="1"/>
  <c r="J64" i="98" s="1"/>
  <c r="J66" i="98" s="1"/>
  <c r="H116" i="98" s="1"/>
  <c r="C63" i="98"/>
  <c r="L13" i="98"/>
  <c r="L63" i="98" s="1"/>
  <c r="L64" i="98" s="1"/>
  <c r="L66" i="98" s="1"/>
  <c r="H118" i="98" s="1"/>
  <c r="G13" i="98"/>
  <c r="G63" i="98" s="1"/>
  <c r="G64" i="98" s="1"/>
  <c r="G66" i="98" s="1"/>
  <c r="H111" i="98" s="1"/>
  <c r="X401" i="85"/>
  <c r="AD8" i="128" s="1"/>
  <c r="H50" i="115"/>
  <c r="F97" i="115"/>
  <c r="I50" i="115"/>
  <c r="I97" i="115" s="1"/>
  <c r="K118" i="86"/>
  <c r="K436" i="86" s="1"/>
  <c r="C436" i="86"/>
  <c r="J118" i="86"/>
  <c r="J436" i="86" s="1"/>
  <c r="L118" i="86"/>
  <c r="L436" i="86" s="1"/>
  <c r="F118" i="86"/>
  <c r="C318" i="86"/>
  <c r="F179" i="86"/>
  <c r="F117" i="160"/>
  <c r="I88" i="118"/>
  <c r="AH37" i="85"/>
  <c r="D38" i="130" s="1"/>
  <c r="G27" i="96"/>
  <c r="G91" i="96" s="1"/>
  <c r="H31" i="168"/>
  <c r="K86" i="86"/>
  <c r="K402" i="86" s="1"/>
  <c r="C402" i="86"/>
  <c r="G86" i="86"/>
  <c r="G402" i="86" s="1"/>
  <c r="L86" i="86"/>
  <c r="L402" i="86" s="1"/>
  <c r="F86" i="86"/>
  <c r="J86" i="86"/>
  <c r="J402" i="86" s="1"/>
  <c r="AH166" i="85"/>
  <c r="B53" i="129" s="1"/>
  <c r="AF53" i="129" s="1"/>
  <c r="AH58" i="85"/>
  <c r="J22" i="91"/>
  <c r="J55" i="91" s="1"/>
  <c r="F22" i="91"/>
  <c r="C55" i="91"/>
  <c r="K22" i="91"/>
  <c r="K55" i="91" s="1"/>
  <c r="C296" i="86"/>
  <c r="F157" i="86"/>
  <c r="J89" i="115"/>
  <c r="L61" i="92"/>
  <c r="AH510" i="85"/>
  <c r="AE95" i="129" s="1"/>
  <c r="G44" i="86"/>
  <c r="G233" i="86" s="1"/>
  <c r="E233" i="86"/>
  <c r="F46" i="115"/>
  <c r="C93" i="115"/>
  <c r="AH319" i="85"/>
  <c r="L43" i="129" s="1"/>
  <c r="L55" i="129" s="1"/>
  <c r="AH134" i="85"/>
  <c r="B23" i="129" s="1"/>
  <c r="AF23" i="129" s="1"/>
  <c r="AH26" i="85"/>
  <c r="F90" i="86"/>
  <c r="L90" i="86"/>
  <c r="L250" i="86" s="1"/>
  <c r="J90" i="86"/>
  <c r="J250" i="86" s="1"/>
  <c r="C250" i="86"/>
  <c r="K90" i="86"/>
  <c r="K250" i="86" s="1"/>
  <c r="C351" i="86"/>
  <c r="F71" i="86"/>
  <c r="L12" i="143"/>
  <c r="C54" i="143"/>
  <c r="K12" i="143"/>
  <c r="F12" i="143"/>
  <c r="J12" i="143"/>
  <c r="AH15" i="85"/>
  <c r="I19" i="140"/>
  <c r="I61" i="140" s="1"/>
  <c r="H19" i="140"/>
  <c r="F61" i="140"/>
  <c r="AF33" i="129"/>
  <c r="F27" i="94"/>
  <c r="K27" i="94"/>
  <c r="L27" i="94"/>
  <c r="C68" i="94"/>
  <c r="J27" i="94"/>
  <c r="P355" i="85"/>
  <c r="U355" i="85" s="1"/>
  <c r="K38" i="96"/>
  <c r="K75" i="96" s="1"/>
  <c r="L38" i="96"/>
  <c r="L75" i="96" s="1"/>
  <c r="H284" i="168"/>
  <c r="H285" i="168" s="1"/>
  <c r="F38" i="96"/>
  <c r="H38" i="96" s="1"/>
  <c r="AH155" i="85"/>
  <c r="B43" i="129" s="1"/>
  <c r="F12" i="123"/>
  <c r="I12" i="123" s="1"/>
  <c r="J30" i="115"/>
  <c r="F86" i="115"/>
  <c r="C57" i="87"/>
  <c r="F13" i="87"/>
  <c r="L22" i="91"/>
  <c r="L55" i="91" s="1"/>
  <c r="AE396" i="85"/>
  <c r="X316" i="85"/>
  <c r="R8" i="128" s="1"/>
  <c r="N438" i="85"/>
  <c r="AD439" i="85"/>
  <c r="C12" i="97"/>
  <c r="G438" i="85"/>
  <c r="H438" i="85"/>
  <c r="H107" i="86"/>
  <c r="F456" i="86"/>
  <c r="I107" i="86"/>
  <c r="I456" i="86" s="1"/>
  <c r="F156" i="86"/>
  <c r="C295" i="86"/>
  <c r="F31" i="115"/>
  <c r="K31" i="115"/>
  <c r="K121" i="115" s="1"/>
  <c r="C121" i="115"/>
  <c r="J31" i="115"/>
  <c r="J121" i="115" s="1"/>
  <c r="C68" i="98"/>
  <c r="F21" i="98"/>
  <c r="K21" i="98"/>
  <c r="L21" i="98"/>
  <c r="J21" i="98"/>
  <c r="J13" i="91"/>
  <c r="J63" i="91" s="1"/>
  <c r="F13" i="91"/>
  <c r="K13" i="91"/>
  <c r="K63" i="91" s="1"/>
  <c r="L13" i="91"/>
  <c r="L63" i="91" s="1"/>
  <c r="C63" i="91"/>
  <c r="J24" i="154"/>
  <c r="J68" i="154" s="1"/>
  <c r="F24" i="154"/>
  <c r="L24" i="154"/>
  <c r="L68" i="154" s="1"/>
  <c r="C68" i="154"/>
  <c r="K24" i="154"/>
  <c r="K68" i="154" s="1"/>
  <c r="I16" i="115"/>
  <c r="I76" i="115" s="1"/>
  <c r="H16" i="115"/>
  <c r="F76" i="115"/>
  <c r="L403" i="85"/>
  <c r="P403" i="85" s="1"/>
  <c r="U403" i="85" s="1"/>
  <c r="E19" i="115"/>
  <c r="E79" i="115" s="1"/>
  <c r="C416" i="86"/>
  <c r="K19" i="86"/>
  <c r="K416" i="86" s="1"/>
  <c r="L19" i="86"/>
  <c r="L416" i="86" s="1"/>
  <c r="J19" i="86"/>
  <c r="J416" i="86" s="1"/>
  <c r="F19" i="86"/>
  <c r="H22" i="154"/>
  <c r="C281" i="86"/>
  <c r="F142" i="86"/>
  <c r="G84" i="86"/>
  <c r="G388" i="86" s="1"/>
  <c r="E388" i="86"/>
  <c r="L12" i="139"/>
  <c r="K12" i="139"/>
  <c r="J12" i="139"/>
  <c r="C47" i="139"/>
  <c r="F12" i="139"/>
  <c r="G12" i="139"/>
  <c r="L11" i="137"/>
  <c r="L43" i="137" s="1"/>
  <c r="F11" i="137"/>
  <c r="K11" i="137"/>
  <c r="K43" i="137" s="1"/>
  <c r="C95" i="115"/>
  <c r="F48" i="115"/>
  <c r="C52" i="124"/>
  <c r="H225" i="168"/>
  <c r="H226" i="168" s="1"/>
  <c r="F13" i="98"/>
  <c r="F63" i="98" s="1"/>
  <c r="F64" i="98" s="1"/>
  <c r="F66" i="98" s="1"/>
  <c r="H113" i="98" s="1"/>
  <c r="C43" i="137"/>
  <c r="L12" i="137"/>
  <c r="L57" i="137" s="1"/>
  <c r="L58" i="137" s="1"/>
  <c r="L61" i="137" s="1"/>
  <c r="L64" i="137" s="1"/>
  <c r="H97" i="137" s="1"/>
  <c r="F256" i="80" s="1"/>
  <c r="C120" i="115"/>
  <c r="P74" i="85"/>
  <c r="U74" i="85" s="1"/>
  <c r="H515" i="85"/>
  <c r="D15" i="154" s="1"/>
  <c r="D51" i="154" s="1"/>
  <c r="F43" i="86"/>
  <c r="L43" i="86"/>
  <c r="L232" i="86" s="1"/>
  <c r="C232" i="86"/>
  <c r="J43" i="86"/>
  <c r="J232" i="86" s="1"/>
  <c r="K43" i="86"/>
  <c r="K232" i="86" s="1"/>
  <c r="G43" i="86"/>
  <c r="G232" i="86" s="1"/>
  <c r="F190" i="86"/>
  <c r="C329" i="86"/>
  <c r="F178" i="86"/>
  <c r="C317" i="86"/>
  <c r="AH14" i="85"/>
  <c r="J63" i="86"/>
  <c r="J249" i="86" s="1"/>
  <c r="G63" i="86"/>
  <c r="G249" i="86" s="1"/>
  <c r="C249" i="86"/>
  <c r="L63" i="86"/>
  <c r="L249" i="86" s="1"/>
  <c r="F63" i="86"/>
  <c r="K63" i="86"/>
  <c r="K249" i="86" s="1"/>
  <c r="F61" i="124"/>
  <c r="F63" i="124" s="1"/>
  <c r="H13" i="124"/>
  <c r="I13" i="124"/>
  <c r="I61" i="124" s="1"/>
  <c r="I63" i="124" s="1"/>
  <c r="C288" i="86"/>
  <c r="F149" i="86"/>
  <c r="K12" i="137"/>
  <c r="K57" i="137" s="1"/>
  <c r="K58" i="137" s="1"/>
  <c r="K61" i="137" s="1"/>
  <c r="K64" i="137" s="1"/>
  <c r="H96" i="137" s="1"/>
  <c r="F255" i="80" s="1"/>
  <c r="J12" i="124"/>
  <c r="L12" i="124"/>
  <c r="C47" i="124"/>
  <c r="F12" i="124"/>
  <c r="F137" i="86"/>
  <c r="C276" i="86"/>
  <c r="G61" i="86"/>
  <c r="G496" i="85"/>
  <c r="C19" i="153"/>
  <c r="H496" i="85"/>
  <c r="AD498" i="85"/>
  <c r="N496" i="85"/>
  <c r="P496" i="85" s="1"/>
  <c r="C422" i="86"/>
  <c r="L25" i="86"/>
  <c r="L422" i="86" s="1"/>
  <c r="J25" i="86"/>
  <c r="J422" i="86" s="1"/>
  <c r="F25" i="86"/>
  <c r="K25" i="86"/>
  <c r="K422" i="86" s="1"/>
  <c r="F52" i="161"/>
  <c r="H14" i="161"/>
  <c r="I14" i="161"/>
  <c r="I52" i="161" s="1"/>
  <c r="G72" i="86"/>
  <c r="E346" i="86"/>
  <c r="L12" i="86"/>
  <c r="G12" i="86"/>
  <c r="F12" i="86"/>
  <c r="J12" i="86"/>
  <c r="C409" i="86"/>
  <c r="K12" i="86"/>
  <c r="AH36" i="85"/>
  <c r="AH345" i="85"/>
  <c r="M32" i="129" s="1"/>
  <c r="AF32" i="129" s="1"/>
  <c r="J15" i="96"/>
  <c r="J65" i="96" s="1"/>
  <c r="K15" i="96"/>
  <c r="K65" i="96" s="1"/>
  <c r="E16" i="86"/>
  <c r="L14" i="85"/>
  <c r="P14" i="85" s="1"/>
  <c r="U14" i="85" s="1"/>
  <c r="C227" i="86"/>
  <c r="L38" i="86"/>
  <c r="L227" i="86" s="1"/>
  <c r="K38" i="86"/>
  <c r="K227" i="86" s="1"/>
  <c r="F38" i="86"/>
  <c r="J38" i="86"/>
  <c r="J227" i="86" s="1"/>
  <c r="C235" i="86"/>
  <c r="J46" i="86"/>
  <c r="J235" i="86" s="1"/>
  <c r="K46" i="86"/>
  <c r="K235" i="86" s="1"/>
  <c r="L46" i="86"/>
  <c r="L235" i="86" s="1"/>
  <c r="F46" i="86"/>
  <c r="K28" i="91"/>
  <c r="K50" i="91" s="1"/>
  <c r="K51" i="91" s="1"/>
  <c r="L28" i="91"/>
  <c r="L50" i="91" s="1"/>
  <c r="L51" i="91" s="1"/>
  <c r="H94" i="91" s="1"/>
  <c r="F221" i="80" s="1"/>
  <c r="F28" i="91"/>
  <c r="C50" i="91"/>
  <c r="J28" i="91"/>
  <c r="J50" i="91" s="1"/>
  <c r="J51" i="91" s="1"/>
  <c r="H92" i="91" s="1"/>
  <c r="F219" i="80" s="1"/>
  <c r="I26" i="91"/>
  <c r="I59" i="91" s="1"/>
  <c r="H26" i="91"/>
  <c r="U141" i="85"/>
  <c r="AH133" i="85"/>
  <c r="B22" i="129" s="1"/>
  <c r="AH25" i="85"/>
  <c r="C284" i="86"/>
  <c r="F145" i="86"/>
  <c r="F100" i="86"/>
  <c r="C259" i="86"/>
  <c r="F66" i="118"/>
  <c r="D58" i="130"/>
  <c r="L18" i="86"/>
  <c r="L415" i="86" s="1"/>
  <c r="G18" i="86"/>
  <c r="G415" i="86" s="1"/>
  <c r="C415" i="86"/>
  <c r="K18" i="86"/>
  <c r="K415" i="86" s="1"/>
  <c r="F18" i="86"/>
  <c r="J18" i="86"/>
  <c r="J415" i="86" s="1"/>
  <c r="J40" i="86"/>
  <c r="J229" i="86" s="1"/>
  <c r="L40" i="86"/>
  <c r="L229" i="86" s="1"/>
  <c r="C229" i="86"/>
  <c r="K40" i="86"/>
  <c r="K229" i="86" s="1"/>
  <c r="F40" i="86"/>
  <c r="AH143" i="85"/>
  <c r="B31" i="129" s="1"/>
  <c r="AF31" i="129" s="1"/>
  <c r="AE83" i="85"/>
  <c r="AH35" i="85"/>
  <c r="C356" i="86"/>
  <c r="F101" i="86"/>
  <c r="F55" i="118"/>
  <c r="D48" i="130"/>
  <c r="AH79" i="85"/>
  <c r="AH452" i="85"/>
  <c r="AE462" i="85"/>
  <c r="L22" i="140"/>
  <c r="C65" i="96"/>
  <c r="L12" i="90"/>
  <c r="K12" i="90"/>
  <c r="F12" i="90"/>
  <c r="G12" i="90"/>
  <c r="C46" i="90"/>
  <c r="J12" i="90"/>
  <c r="C67" i="154"/>
  <c r="F23" i="154"/>
  <c r="AH271" i="85"/>
  <c r="C40" i="129" s="1"/>
  <c r="AE70" i="85"/>
  <c r="AH132" i="85"/>
  <c r="B21" i="129" s="1"/>
  <c r="K109" i="86"/>
  <c r="K357" i="86" s="1"/>
  <c r="C357" i="86"/>
  <c r="L109" i="86"/>
  <c r="L357" i="86" s="1"/>
  <c r="F109" i="86"/>
  <c r="J109" i="86"/>
  <c r="J357" i="86" s="1"/>
  <c r="C47" i="92"/>
  <c r="K12" i="92"/>
  <c r="L12" i="92"/>
  <c r="F12" i="92"/>
  <c r="G12" i="92"/>
  <c r="J12" i="92"/>
  <c r="F408" i="86"/>
  <c r="I11" i="86"/>
  <c r="I408" i="86" s="1"/>
  <c r="H11" i="86"/>
  <c r="E19" i="129"/>
  <c r="E37" i="129" s="1"/>
  <c r="M23" i="86"/>
  <c r="H420" i="86" s="1"/>
  <c r="J37" i="86"/>
  <c r="C226" i="86"/>
  <c r="F37" i="86"/>
  <c r="K37" i="86"/>
  <c r="L37" i="86"/>
  <c r="C300" i="86"/>
  <c r="F161" i="86"/>
  <c r="C54" i="94"/>
  <c r="K12" i="94"/>
  <c r="J12" i="94"/>
  <c r="L12" i="94"/>
  <c r="F12" i="94"/>
  <c r="E51" i="86"/>
  <c r="L47" i="85"/>
  <c r="P47" i="85" s="1"/>
  <c r="U47" i="85" s="1"/>
  <c r="C256" i="86"/>
  <c r="F95" i="86"/>
  <c r="K95" i="86"/>
  <c r="J95" i="86"/>
  <c r="L95" i="86"/>
  <c r="I57" i="98"/>
  <c r="C50" i="98"/>
  <c r="L12" i="98"/>
  <c r="J12" i="98"/>
  <c r="K12" i="98"/>
  <c r="G12" i="98"/>
  <c r="F12" i="98"/>
  <c r="F26" i="96"/>
  <c r="F90" i="96" s="1"/>
  <c r="C394" i="86"/>
  <c r="F87" i="86"/>
  <c r="J87" i="86"/>
  <c r="J394" i="86" s="1"/>
  <c r="J395" i="86" s="1"/>
  <c r="K87" i="86"/>
  <c r="K394" i="86" s="1"/>
  <c r="K395" i="86" s="1"/>
  <c r="L87" i="86"/>
  <c r="L394" i="86" s="1"/>
  <c r="L395" i="86" s="1"/>
  <c r="E73" i="86"/>
  <c r="L67" i="85"/>
  <c r="P67" i="85" s="1"/>
  <c r="U67" i="85" s="1"/>
  <c r="F52" i="115"/>
  <c r="C113" i="115"/>
  <c r="K27" i="86"/>
  <c r="K424" i="86" s="1"/>
  <c r="G27" i="86"/>
  <c r="G424" i="86" s="1"/>
  <c r="L27" i="86"/>
  <c r="L424" i="86" s="1"/>
  <c r="C424" i="86"/>
  <c r="F27" i="86"/>
  <c r="J27" i="86"/>
  <c r="J424" i="86" s="1"/>
  <c r="G20" i="115"/>
  <c r="G83" i="115" s="1"/>
  <c r="G84" i="115" s="1"/>
  <c r="C83" i="115"/>
  <c r="F20" i="115"/>
  <c r="AH103" i="85"/>
  <c r="AH456" i="85"/>
  <c r="AB95" i="129" s="1"/>
  <c r="C278" i="86"/>
  <c r="F139" i="86"/>
  <c r="F26" i="92"/>
  <c r="C55" i="92"/>
  <c r="J11" i="115"/>
  <c r="F11" i="115"/>
  <c r="C102" i="115"/>
  <c r="K11" i="115"/>
  <c r="L11" i="115"/>
  <c r="G11" i="115"/>
  <c r="AH20" i="85"/>
  <c r="AH129" i="85"/>
  <c r="B17" i="129" s="1"/>
  <c r="AF17" i="129" s="1"/>
  <c r="F50" i="86"/>
  <c r="J50" i="86"/>
  <c r="J237" i="86" s="1"/>
  <c r="L50" i="86"/>
  <c r="L237" i="86" s="1"/>
  <c r="K50" i="86"/>
  <c r="K237" i="86" s="1"/>
  <c r="C237" i="86"/>
  <c r="C345" i="86"/>
  <c r="G70" i="86"/>
  <c r="F70" i="86"/>
  <c r="C78" i="115"/>
  <c r="F18" i="115"/>
  <c r="C286" i="86"/>
  <c r="F147" i="86"/>
  <c r="AE424" i="85"/>
  <c r="F20" i="86"/>
  <c r="C417" i="86"/>
  <c r="J20" i="86"/>
  <c r="J417" i="86" s="1"/>
  <c r="L20" i="86"/>
  <c r="L417" i="86" s="1"/>
  <c r="K20" i="86"/>
  <c r="K417" i="86" s="1"/>
  <c r="F20" i="143"/>
  <c r="K20" i="143"/>
  <c r="K62" i="143" s="1"/>
  <c r="C62" i="143"/>
  <c r="J20" i="143"/>
  <c r="J62" i="143" s="1"/>
  <c r="K38" i="115"/>
  <c r="K106" i="115" s="1"/>
  <c r="C106" i="115"/>
  <c r="L38" i="115"/>
  <c r="L106" i="115" s="1"/>
  <c r="J38" i="115"/>
  <c r="J106" i="115" s="1"/>
  <c r="F38" i="115"/>
  <c r="C62" i="131"/>
  <c r="L20" i="131"/>
  <c r="L62" i="131" s="1"/>
  <c r="J20" i="131"/>
  <c r="J62" i="131" s="1"/>
  <c r="K20" i="131"/>
  <c r="K62" i="131" s="1"/>
  <c r="F20" i="131"/>
  <c r="H461" i="85"/>
  <c r="F57" i="154"/>
  <c r="H20" i="154"/>
  <c r="I20" i="154"/>
  <c r="I57" i="154" s="1"/>
  <c r="C306" i="86"/>
  <c r="F167" i="86"/>
  <c r="L51" i="124"/>
  <c r="L53" i="124" s="1"/>
  <c r="L24" i="124"/>
  <c r="C87" i="115"/>
  <c r="F28" i="115"/>
  <c r="F14" i="92"/>
  <c r="C51" i="92"/>
  <c r="J21" i="91"/>
  <c r="J54" i="91" s="1"/>
  <c r="K21" i="91"/>
  <c r="K54" i="91" s="1"/>
  <c r="L21" i="91"/>
  <c r="L54" i="91" s="1"/>
  <c r="C54" i="91"/>
  <c r="F21" i="91"/>
  <c r="C433" i="127"/>
  <c r="AH400" i="85"/>
  <c r="AH19" i="85"/>
  <c r="E422" i="86"/>
  <c r="G25" i="86"/>
  <c r="J43" i="137"/>
  <c r="AE60" i="85"/>
  <c r="F56" i="86"/>
  <c r="J56" i="86"/>
  <c r="J384" i="86" s="1"/>
  <c r="J386" i="86" s="1"/>
  <c r="H517" i="86" s="1"/>
  <c r="F42" i="80" s="1"/>
  <c r="L56" i="86"/>
  <c r="L384" i="86" s="1"/>
  <c r="L386" i="86" s="1"/>
  <c r="H519" i="86" s="1"/>
  <c r="F44" i="80" s="1"/>
  <c r="K56" i="86"/>
  <c r="K384" i="86" s="1"/>
  <c r="K386" i="86" s="1"/>
  <c r="H518" i="86" s="1"/>
  <c r="F43" i="80" s="1"/>
  <c r="C384" i="86"/>
  <c r="C304" i="86"/>
  <c r="F165" i="86"/>
  <c r="C355" i="86"/>
  <c r="F97" i="86"/>
  <c r="K97" i="86"/>
  <c r="K355" i="86" s="1"/>
  <c r="L97" i="86"/>
  <c r="L355" i="86" s="1"/>
  <c r="J97" i="86"/>
  <c r="J355" i="86" s="1"/>
  <c r="F202" i="86"/>
  <c r="C444" i="86"/>
  <c r="I198" i="86"/>
  <c r="I337" i="86" s="1"/>
  <c r="H198" i="86"/>
  <c r="H337" i="86" s="1"/>
  <c r="W26" i="129"/>
  <c r="C320" i="86"/>
  <c r="F181" i="86"/>
  <c r="K110" i="160"/>
  <c r="M110" i="160"/>
  <c r="Q110" i="160" s="1"/>
  <c r="I110" i="160"/>
  <c r="H37" i="115"/>
  <c r="I37" i="115"/>
  <c r="I105" i="115" s="1"/>
  <c r="F105" i="115"/>
  <c r="F31" i="118"/>
  <c r="E75" i="86"/>
  <c r="E348" i="86" s="1"/>
  <c r="L69" i="85"/>
  <c r="P69" i="85" s="1"/>
  <c r="U69" i="85" s="1"/>
  <c r="C365" i="86"/>
  <c r="F53" i="86"/>
  <c r="G54" i="86"/>
  <c r="G240" i="86" s="1"/>
  <c r="C240" i="86"/>
  <c r="L54" i="86"/>
  <c r="L240" i="86" s="1"/>
  <c r="J54" i="86"/>
  <c r="J240" i="86" s="1"/>
  <c r="F54" i="86"/>
  <c r="K54" i="86"/>
  <c r="K240" i="86" s="1"/>
  <c r="C272" i="86"/>
  <c r="F131" i="86"/>
  <c r="C94" i="115"/>
  <c r="F47" i="115"/>
  <c r="F25" i="91"/>
  <c r="C58" i="91"/>
  <c r="C291" i="86"/>
  <c r="F152" i="86"/>
  <c r="C328" i="86"/>
  <c r="F189" i="86"/>
  <c r="I14" i="154"/>
  <c r="I54" i="154" s="1"/>
  <c r="I55" i="154" s="1"/>
  <c r="F54" i="154"/>
  <c r="H14" i="154"/>
  <c r="L60" i="87"/>
  <c r="F126" i="86"/>
  <c r="C267" i="86"/>
  <c r="I104" i="86"/>
  <c r="I453" i="86" s="1"/>
  <c r="H104" i="86"/>
  <c r="F453" i="86"/>
  <c r="X221" i="85"/>
  <c r="H190" i="168"/>
  <c r="E17" i="115"/>
  <c r="L401" i="85"/>
  <c r="P401" i="85" s="1"/>
  <c r="C44" i="137"/>
  <c r="F13" i="137"/>
  <c r="J13" i="137"/>
  <c r="J44" i="137" s="1"/>
  <c r="K13" i="137"/>
  <c r="F36" i="115"/>
  <c r="C126" i="115"/>
  <c r="I39" i="129"/>
  <c r="I55" i="129" s="1"/>
  <c r="AH215" i="85"/>
  <c r="AI215" i="85" s="1"/>
  <c r="C333" i="86"/>
  <c r="F194" i="86"/>
  <c r="AH202" i="85"/>
  <c r="AE206" i="85"/>
  <c r="AH232" i="85"/>
  <c r="AE236" i="85"/>
  <c r="F40" i="115"/>
  <c r="J40" i="115"/>
  <c r="J108" i="115" s="1"/>
  <c r="K40" i="115"/>
  <c r="K108" i="115" s="1"/>
  <c r="L40" i="115"/>
  <c r="L108" i="115" s="1"/>
  <c r="C108" i="115"/>
  <c r="I119" i="86"/>
  <c r="I461" i="86" s="1"/>
  <c r="I463" i="86" s="1"/>
  <c r="H565" i="86" s="1"/>
  <c r="F90" i="80" s="1"/>
  <c r="H119" i="86"/>
  <c r="F461" i="86"/>
  <c r="C273" i="86"/>
  <c r="F132" i="86"/>
  <c r="F25" i="98"/>
  <c r="C71" i="98"/>
  <c r="AH16" i="85"/>
  <c r="C261" i="86"/>
  <c r="F113" i="86"/>
  <c r="C410" i="86"/>
  <c r="J13" i="86"/>
  <c r="J410" i="86" s="1"/>
  <c r="F13" i="86"/>
  <c r="L13" i="86"/>
  <c r="L410" i="86" s="1"/>
  <c r="G13" i="86"/>
  <c r="G410" i="86" s="1"/>
  <c r="K13" i="86"/>
  <c r="K410" i="86" s="1"/>
  <c r="L42" i="86"/>
  <c r="L231" i="86" s="1"/>
  <c r="F42" i="86"/>
  <c r="J42" i="86"/>
  <c r="J231" i="86" s="1"/>
  <c r="C231" i="86"/>
  <c r="K42" i="86"/>
  <c r="K231" i="86" s="1"/>
  <c r="K85" i="86"/>
  <c r="K389" i="86" s="1"/>
  <c r="K391" i="86" s="1"/>
  <c r="H526" i="86" s="1"/>
  <c r="F51" i="80" s="1"/>
  <c r="L85" i="86"/>
  <c r="L389" i="86" s="1"/>
  <c r="L391" i="86" s="1"/>
  <c r="H527" i="86" s="1"/>
  <c r="F52" i="80" s="1"/>
  <c r="C389" i="86"/>
  <c r="F85" i="86"/>
  <c r="J85" i="86"/>
  <c r="J389" i="86" s="1"/>
  <c r="J391" i="86" s="1"/>
  <c r="H525" i="86" s="1"/>
  <c r="F50" i="80" s="1"/>
  <c r="AH49" i="85"/>
  <c r="AH156" i="85"/>
  <c r="B44" i="129" s="1"/>
  <c r="AF44" i="129" s="1"/>
  <c r="AH301" i="85"/>
  <c r="AE310" i="85"/>
  <c r="L88" i="115"/>
  <c r="L89" i="115" s="1"/>
  <c r="K13" i="97"/>
  <c r="K52" i="97" s="1"/>
  <c r="C52" i="97"/>
  <c r="L13" i="97"/>
  <c r="J13" i="97"/>
  <c r="G13" i="97"/>
  <c r="J15" i="131"/>
  <c r="J54" i="131"/>
  <c r="J55" i="131" s="1"/>
  <c r="E416" i="86"/>
  <c r="G19" i="86"/>
  <c r="G416" i="86" s="1"/>
  <c r="K13" i="154"/>
  <c r="K63" i="154" s="1"/>
  <c r="K64" i="154" s="1"/>
  <c r="J13" i="154"/>
  <c r="J63" i="154" s="1"/>
  <c r="J64" i="154" s="1"/>
  <c r="G13" i="154"/>
  <c r="G63" i="154" s="1"/>
  <c r="G64" i="154" s="1"/>
  <c r="G72" i="154" s="1"/>
  <c r="F13" i="154"/>
  <c r="L13" i="154"/>
  <c r="L63" i="154" s="1"/>
  <c r="L64" i="154" s="1"/>
  <c r="C63" i="154"/>
  <c r="K18" i="143"/>
  <c r="C60" i="143"/>
  <c r="L18" i="143"/>
  <c r="F18" i="143"/>
  <c r="J18" i="143"/>
  <c r="C54" i="98"/>
  <c r="F14" i="98"/>
  <c r="L83" i="86"/>
  <c r="K83" i="86"/>
  <c r="J83" i="86"/>
  <c r="C247" i="86"/>
  <c r="F83" i="86"/>
  <c r="L31" i="86"/>
  <c r="L428" i="86" s="1"/>
  <c r="G31" i="86"/>
  <c r="G428" i="86" s="1"/>
  <c r="F31" i="86"/>
  <c r="C428" i="86"/>
  <c r="K31" i="86"/>
  <c r="K428" i="86" s="1"/>
  <c r="J31" i="86"/>
  <c r="J428" i="86" s="1"/>
  <c r="H84" i="86"/>
  <c r="I84" i="86"/>
  <c r="I388" i="86" s="1"/>
  <c r="F388" i="86"/>
  <c r="K75" i="86"/>
  <c r="K348" i="86" s="1"/>
  <c r="J75" i="86"/>
  <c r="J348" i="86" s="1"/>
  <c r="L75" i="86"/>
  <c r="L348" i="86" s="1"/>
  <c r="F75" i="86"/>
  <c r="C348" i="86"/>
  <c r="U271" i="85"/>
  <c r="X273" i="85" s="1"/>
  <c r="H288" i="85"/>
  <c r="H289" i="85" s="1"/>
  <c r="E18" i="115"/>
  <c r="E78" i="115" s="1"/>
  <c r="L402" i="85"/>
  <c r="P402" i="85" s="1"/>
  <c r="U402" i="85" s="1"/>
  <c r="F89" i="86"/>
  <c r="L89" i="86"/>
  <c r="L404" i="86" s="1"/>
  <c r="K89" i="86"/>
  <c r="K404" i="86" s="1"/>
  <c r="J89" i="86"/>
  <c r="J404" i="86" s="1"/>
  <c r="C404" i="86"/>
  <c r="J18" i="140"/>
  <c r="C60" i="140"/>
  <c r="K18" i="140"/>
  <c r="F18" i="140"/>
  <c r="L18" i="131"/>
  <c r="J18" i="131"/>
  <c r="C60" i="131"/>
  <c r="K18" i="131"/>
  <c r="F18" i="131"/>
  <c r="C325" i="86"/>
  <c r="F186" i="86"/>
  <c r="C123" i="115"/>
  <c r="K33" i="115"/>
  <c r="J33" i="115"/>
  <c r="J123" i="115" s="1"/>
  <c r="F33" i="115"/>
  <c r="C292" i="86"/>
  <c r="F153" i="86"/>
  <c r="I13" i="131"/>
  <c r="I57" i="131" s="1"/>
  <c r="I58" i="131" s="1"/>
  <c r="F57" i="131"/>
  <c r="F58" i="131" s="1"/>
  <c r="H87" i="131" s="1"/>
  <c r="F144" i="80" s="1"/>
  <c r="H13" i="131"/>
  <c r="AH9" i="85"/>
  <c r="AE31" i="85"/>
  <c r="AH118" i="85"/>
  <c r="K29" i="86"/>
  <c r="K426" i="86" s="1"/>
  <c r="J29" i="86"/>
  <c r="J426" i="86" s="1"/>
  <c r="L29" i="86"/>
  <c r="L426" i="86" s="1"/>
  <c r="G29" i="86"/>
  <c r="G426" i="86" s="1"/>
  <c r="F29" i="86"/>
  <c r="C426" i="86"/>
  <c r="K48" i="86"/>
  <c r="K363" i="86" s="1"/>
  <c r="J48" i="86"/>
  <c r="J363" i="86" s="1"/>
  <c r="G48" i="86"/>
  <c r="G363" i="86" s="1"/>
  <c r="C363" i="86"/>
  <c r="L48" i="86"/>
  <c r="L363" i="86" s="1"/>
  <c r="F48" i="86"/>
  <c r="K117" i="86"/>
  <c r="K435" i="86" s="1"/>
  <c r="L117" i="86"/>
  <c r="L435" i="86" s="1"/>
  <c r="J117" i="86"/>
  <c r="J435" i="86" s="1"/>
  <c r="C435" i="86"/>
  <c r="F117" i="86"/>
  <c r="AH161" i="85"/>
  <c r="B48" i="129" s="1"/>
  <c r="AF48" i="129" s="1"/>
  <c r="AH53" i="85"/>
  <c r="L13" i="137"/>
  <c r="L44" i="137" s="1"/>
  <c r="AH13" i="85"/>
  <c r="C369" i="86"/>
  <c r="F58" i="86"/>
  <c r="L20" i="87"/>
  <c r="L62" i="87" s="1"/>
  <c r="F20" i="87"/>
  <c r="F22" i="87" s="1"/>
  <c r="C62" i="87"/>
  <c r="K20" i="87"/>
  <c r="K62" i="87" s="1"/>
  <c r="J20" i="87"/>
  <c r="C275" i="86"/>
  <c r="F136" i="86"/>
  <c r="F54" i="115"/>
  <c r="C115" i="115"/>
  <c r="AH131" i="85"/>
  <c r="B19" i="129" s="1"/>
  <c r="L33" i="115"/>
  <c r="L123" i="115" s="1"/>
  <c r="F17" i="91"/>
  <c r="C67" i="91"/>
  <c r="K57" i="154"/>
  <c r="K59" i="154" s="1"/>
  <c r="L54" i="131"/>
  <c r="L55" i="131" s="1"/>
  <c r="L15" i="131"/>
  <c r="C298" i="86"/>
  <c r="F159" i="86"/>
  <c r="L13" i="153"/>
  <c r="J13" i="153"/>
  <c r="J51" i="153" s="1"/>
  <c r="G13" i="153"/>
  <c r="C51" i="153"/>
  <c r="K13" i="153"/>
  <c r="F13" i="153"/>
  <c r="F53" i="91"/>
  <c r="I20" i="91"/>
  <c r="I53" i="91" s="1"/>
  <c r="H20" i="91"/>
  <c r="H205" i="168"/>
  <c r="H206" i="168" s="1"/>
  <c r="L291" i="85"/>
  <c r="P291" i="85" s="1"/>
  <c r="E11" i="137"/>
  <c r="C308" i="86"/>
  <c r="F169" i="86"/>
  <c r="J19" i="115"/>
  <c r="F19" i="115"/>
  <c r="C79" i="115"/>
  <c r="L19" i="115"/>
  <c r="K19" i="115"/>
  <c r="J19" i="94"/>
  <c r="K19" i="94"/>
  <c r="G19" i="94"/>
  <c r="L19" i="94"/>
  <c r="F19" i="94"/>
  <c r="C73" i="94"/>
  <c r="J12" i="154"/>
  <c r="G12" i="154"/>
  <c r="C50" i="154"/>
  <c r="K12" i="154"/>
  <c r="F12" i="154"/>
  <c r="L12" i="154"/>
  <c r="AH10" i="85"/>
  <c r="AH119" i="85"/>
  <c r="B7" i="129" s="1"/>
  <c r="AF7" i="129" s="1"/>
  <c r="U85" i="85"/>
  <c r="AH48" i="85"/>
  <c r="AH273" i="85"/>
  <c r="AE288" i="85"/>
  <c r="L57" i="154"/>
  <c r="L59" i="154" s="1"/>
  <c r="F54" i="131"/>
  <c r="F55" i="131" s="1"/>
  <c r="H86" i="131" s="1"/>
  <c r="F143" i="80" s="1"/>
  <c r="F15" i="131"/>
  <c r="H12" i="131"/>
  <c r="I12" i="131"/>
  <c r="AH27" i="85"/>
  <c r="E54" i="143"/>
  <c r="G12" i="143"/>
  <c r="E246" i="86"/>
  <c r="G82" i="86"/>
  <c r="AH507" i="85"/>
  <c r="AE516" i="85"/>
  <c r="L53" i="91"/>
  <c r="K60" i="87"/>
  <c r="AE216" i="85"/>
  <c r="AH29" i="85"/>
  <c r="G15" i="96"/>
  <c r="G65" i="96" s="1"/>
  <c r="F15" i="96"/>
  <c r="F65" i="96" s="1"/>
  <c r="AH347" i="85"/>
  <c r="M36" i="129" s="1"/>
  <c r="AF36" i="129" s="1"/>
  <c r="AH40" i="85"/>
  <c r="J26" i="96"/>
  <c r="K26" i="96"/>
  <c r="X344" i="85"/>
  <c r="X8" i="128" s="1"/>
  <c r="AH349" i="85"/>
  <c r="M43" i="129" s="1"/>
  <c r="G13" i="96"/>
  <c r="G64" i="96" s="1"/>
  <c r="F13" i="96"/>
  <c r="F64" i="96" s="1"/>
  <c r="AH343" i="85"/>
  <c r="M21" i="129" s="1"/>
  <c r="AE358" i="85"/>
  <c r="L36" i="96"/>
  <c r="L84" i="96" s="1"/>
  <c r="L86" i="96" s="1"/>
  <c r="J36" i="96"/>
  <c r="J84" i="96" s="1"/>
  <c r="J86" i="96" s="1"/>
  <c r="K36" i="96"/>
  <c r="K84" i="96" s="1"/>
  <c r="K86" i="96" s="1"/>
  <c r="C84" i="96"/>
  <c r="F36" i="96"/>
  <c r="C358" i="127"/>
  <c r="J33" i="96"/>
  <c r="J72" i="96" s="1"/>
  <c r="L33" i="96"/>
  <c r="L72" i="96" s="1"/>
  <c r="C72" i="96"/>
  <c r="K33" i="96"/>
  <c r="K72" i="96" s="1"/>
  <c r="F33" i="96"/>
  <c r="AH350" i="85"/>
  <c r="M54" i="129" s="1"/>
  <c r="H14" i="96"/>
  <c r="F68" i="96"/>
  <c r="I14" i="96"/>
  <c r="I68" i="96" s="1"/>
  <c r="I69" i="96" s="1"/>
  <c r="F35" i="96"/>
  <c r="C74" i="96"/>
  <c r="K71" i="96"/>
  <c r="AH344" i="85"/>
  <c r="M27" i="129" s="1"/>
  <c r="AH31" i="85"/>
  <c r="AI31" i="85" s="1"/>
  <c r="AH348" i="85"/>
  <c r="M39" i="129" s="1"/>
  <c r="C73" i="96"/>
  <c r="F34" i="96"/>
  <c r="F91" i="96"/>
  <c r="H27" i="96"/>
  <c r="I27" i="96"/>
  <c r="C81" i="96"/>
  <c r="F21" i="96"/>
  <c r="J20" i="96"/>
  <c r="G20" i="96"/>
  <c r="K20" i="96"/>
  <c r="L20" i="96"/>
  <c r="C80" i="96"/>
  <c r="F20" i="96"/>
  <c r="C63" i="96"/>
  <c r="K12" i="96"/>
  <c r="F12" i="96"/>
  <c r="L12" i="96"/>
  <c r="J12" i="96"/>
  <c r="P344" i="85"/>
  <c r="U344" i="85" s="1"/>
  <c r="I23" i="118"/>
  <c r="F53" i="160"/>
  <c r="AH342" i="85"/>
  <c r="M19" i="129" s="1"/>
  <c r="T25" i="160"/>
  <c r="T26" i="160" s="1"/>
  <c r="V25" i="160"/>
  <c r="Q26" i="160"/>
  <c r="F13" i="95"/>
  <c r="C35" i="95"/>
  <c r="K13" i="95"/>
  <c r="J13" i="95"/>
  <c r="L13" i="95"/>
  <c r="AH222" i="85"/>
  <c r="AE225" i="85"/>
  <c r="I14" i="124"/>
  <c r="F55" i="124"/>
  <c r="H14" i="124"/>
  <c r="I364" i="86"/>
  <c r="F50" i="139"/>
  <c r="F52" i="97"/>
  <c r="I13" i="97"/>
  <c r="H13" i="97"/>
  <c r="J56" i="153"/>
  <c r="G33" i="57"/>
  <c r="J7" i="57"/>
  <c r="P395" i="85" l="1"/>
  <c r="H395" i="85" s="1"/>
  <c r="H397" i="85" s="1"/>
  <c r="H398" i="85" s="1"/>
  <c r="D110" i="126" s="1"/>
  <c r="F456" i="57" s="1"/>
  <c r="J456" i="57" s="1"/>
  <c r="F443" i="86"/>
  <c r="G12" i="87"/>
  <c r="H148" i="86"/>
  <c r="H287" i="86" s="1"/>
  <c r="J58" i="161"/>
  <c r="J67" i="161" s="1"/>
  <c r="I80" i="86"/>
  <c r="I244" i="86" s="1"/>
  <c r="AH78" i="85"/>
  <c r="H154" i="86"/>
  <c r="H293" i="86" s="1"/>
  <c r="G13" i="95"/>
  <c r="H21" i="115"/>
  <c r="K18" i="124"/>
  <c r="E250" i="86"/>
  <c r="G40" i="86"/>
  <c r="G229" i="86" s="1"/>
  <c r="F109" i="115"/>
  <c r="G41" i="86"/>
  <c r="G230" i="86" s="1"/>
  <c r="G49" i="86"/>
  <c r="G364" i="86" s="1"/>
  <c r="H18" i="87"/>
  <c r="AI535" i="85"/>
  <c r="I27" i="92"/>
  <c r="I56" i="92" s="1"/>
  <c r="G12" i="134"/>
  <c r="G39" i="134" s="1"/>
  <c r="G59" i="86"/>
  <c r="G242" i="86" s="1"/>
  <c r="H63" i="136"/>
  <c r="F385" i="80" s="1"/>
  <c r="G85" i="86"/>
  <c r="G389" i="86" s="1"/>
  <c r="H27" i="92"/>
  <c r="F282" i="86"/>
  <c r="E411" i="86"/>
  <c r="G87" i="86"/>
  <c r="G394" i="86" s="1"/>
  <c r="G395" i="86" s="1"/>
  <c r="G400" i="86" s="1"/>
  <c r="H529" i="86" s="1"/>
  <c r="F54" i="80" s="1"/>
  <c r="I172" i="86"/>
  <c r="I311" i="86" s="1"/>
  <c r="F96" i="115"/>
  <c r="H37" i="96"/>
  <c r="M37" i="96" s="1"/>
  <c r="H85" i="96" s="1"/>
  <c r="H173" i="86"/>
  <c r="D75" i="130"/>
  <c r="I18" i="87"/>
  <c r="I60" i="87" s="1"/>
  <c r="AH258" i="85"/>
  <c r="N34" i="129" s="1"/>
  <c r="N37" i="129" s="1"/>
  <c r="F324" i="86"/>
  <c r="H185" i="86"/>
  <c r="F293" i="86"/>
  <c r="I22" i="154"/>
  <c r="I58" i="154" s="1"/>
  <c r="I59" i="154" s="1"/>
  <c r="I41" i="115"/>
  <c r="I109" i="115" s="1"/>
  <c r="F311" i="86"/>
  <c r="L58" i="161"/>
  <c r="F334" i="86"/>
  <c r="I13" i="139"/>
  <c r="M13" i="139" s="1"/>
  <c r="E244" i="86"/>
  <c r="N443" i="86"/>
  <c r="G18" i="97"/>
  <c r="G64" i="97" s="1"/>
  <c r="P441" i="85"/>
  <c r="U441" i="85" s="1"/>
  <c r="I32" i="115"/>
  <c r="I122" i="115" s="1"/>
  <c r="H35" i="115"/>
  <c r="M35" i="115" s="1"/>
  <c r="H125" i="115" s="1"/>
  <c r="F125" i="115"/>
  <c r="P379" i="85"/>
  <c r="U379" i="85" s="1"/>
  <c r="X380" i="85" s="1"/>
  <c r="G7" i="128" s="1"/>
  <c r="G15" i="128" s="1"/>
  <c r="G15" i="131"/>
  <c r="G25" i="131" s="1"/>
  <c r="I148" i="86"/>
  <c r="I287" i="86" s="1"/>
  <c r="I177" i="86"/>
  <c r="I316" i="86" s="1"/>
  <c r="I173" i="86"/>
  <c r="I312" i="86" s="1"/>
  <c r="I180" i="86"/>
  <c r="I319" i="86" s="1"/>
  <c r="F316" i="86"/>
  <c r="H143" i="86"/>
  <c r="H282" i="86" s="1"/>
  <c r="G89" i="86"/>
  <c r="G404" i="86" s="1"/>
  <c r="G83" i="86"/>
  <c r="G247" i="86" s="1"/>
  <c r="H73" i="86"/>
  <c r="G69" i="86"/>
  <c r="G344" i="86" s="1"/>
  <c r="G53" i="86"/>
  <c r="G365" i="86" s="1"/>
  <c r="G56" i="86"/>
  <c r="G384" i="86" s="1"/>
  <c r="G386" i="86" s="1"/>
  <c r="H513" i="86" s="1"/>
  <c r="F38" i="80" s="1"/>
  <c r="G37" i="86"/>
  <c r="M15" i="154"/>
  <c r="M51" i="154" s="1"/>
  <c r="K400" i="86"/>
  <c r="H535" i="86" s="1"/>
  <c r="F60" i="80" s="1"/>
  <c r="I12" i="161"/>
  <c r="I17" i="161" s="1"/>
  <c r="I20" i="161" s="1"/>
  <c r="U335" i="85"/>
  <c r="X336" i="85" s="1"/>
  <c r="G42" i="86"/>
  <c r="G231" i="86" s="1"/>
  <c r="I192" i="86"/>
  <c r="I331" i="86" s="1"/>
  <c r="H61" i="86"/>
  <c r="F85" i="96"/>
  <c r="N130" i="86"/>
  <c r="N271" i="86" s="1"/>
  <c r="F64" i="91"/>
  <c r="F427" i="86"/>
  <c r="H14" i="91"/>
  <c r="M14" i="91" s="1"/>
  <c r="H64" i="91" s="1"/>
  <c r="F313" i="86"/>
  <c r="P438" i="85"/>
  <c r="U438" i="85" s="1"/>
  <c r="AD369" i="85"/>
  <c r="AE370" i="85" s="1"/>
  <c r="F55" i="129"/>
  <c r="F56" i="129" s="1"/>
  <c r="F105" i="129" s="1"/>
  <c r="G50" i="86"/>
  <c r="G237" i="86" s="1"/>
  <c r="P214" i="85"/>
  <c r="H214" i="85" s="1"/>
  <c r="H216" i="85" s="1"/>
  <c r="H217" i="85" s="1"/>
  <c r="E9" i="34" s="1"/>
  <c r="E41" i="34" s="1"/>
  <c r="G26" i="96"/>
  <c r="G90" i="96" s="1"/>
  <c r="G93" i="96" s="1"/>
  <c r="H130" i="96" s="1"/>
  <c r="F357" i="80" s="1"/>
  <c r="G46" i="86"/>
  <c r="G235" i="86" s="1"/>
  <c r="I30" i="86"/>
  <c r="I427" i="86" s="1"/>
  <c r="F243" i="86"/>
  <c r="I174" i="86"/>
  <c r="I313" i="86" s="1"/>
  <c r="H368" i="85"/>
  <c r="U368" i="85" s="1"/>
  <c r="X369" i="85" s="1"/>
  <c r="H8" i="128" s="1"/>
  <c r="C17" i="145"/>
  <c r="J17" i="145" s="1"/>
  <c r="J54" i="145" s="1"/>
  <c r="J55" i="145" s="1"/>
  <c r="I28" i="94"/>
  <c r="I69" i="94" s="1"/>
  <c r="G12" i="140"/>
  <c r="G15" i="140" s="1"/>
  <c r="G25" i="140" s="1"/>
  <c r="G12" i="146"/>
  <c r="G14" i="146" s="1"/>
  <c r="G18" i="146" s="1"/>
  <c r="L93" i="96"/>
  <c r="H136" i="96" s="1"/>
  <c r="F363" i="80" s="1"/>
  <c r="I158" i="86"/>
  <c r="I297" i="86" s="1"/>
  <c r="H158" i="86"/>
  <c r="P516" i="85"/>
  <c r="H516" i="85" s="1"/>
  <c r="H47" i="164" s="1"/>
  <c r="F57" i="124"/>
  <c r="H89" i="124" s="1"/>
  <c r="F88" i="115"/>
  <c r="F319" i="86"/>
  <c r="I73" i="86"/>
  <c r="I347" i="86" s="1"/>
  <c r="G68" i="86"/>
  <c r="G343" i="86" s="1"/>
  <c r="AH44" i="85"/>
  <c r="D45" i="130" s="1"/>
  <c r="AH374" i="85"/>
  <c r="M24" i="97"/>
  <c r="H55" i="97" s="1"/>
  <c r="I55" i="97"/>
  <c r="R37" i="129"/>
  <c r="R109" i="129" s="1"/>
  <c r="I23" i="98"/>
  <c r="I69" i="98" s="1"/>
  <c r="I166" i="86"/>
  <c r="I305" i="86" s="1"/>
  <c r="G55" i="86"/>
  <c r="G241" i="86" s="1"/>
  <c r="M15" i="86"/>
  <c r="H412" i="86" s="1"/>
  <c r="N412" i="86" s="1"/>
  <c r="I196" i="86"/>
  <c r="I335" i="86" s="1"/>
  <c r="H30" i="115"/>
  <c r="M30" i="115" s="1"/>
  <c r="N30" i="115" s="1"/>
  <c r="H15" i="91"/>
  <c r="F244" i="86"/>
  <c r="H23" i="98"/>
  <c r="M23" i="98" s="1"/>
  <c r="H69" i="98" s="1"/>
  <c r="U515" i="85"/>
  <c r="F335" i="86"/>
  <c r="U219" i="85"/>
  <c r="H192" i="86"/>
  <c r="H331" i="86" s="1"/>
  <c r="F303" i="86"/>
  <c r="I164" i="86"/>
  <c r="G13" i="137"/>
  <c r="G44" i="137" s="1"/>
  <c r="F120" i="115"/>
  <c r="G38" i="86"/>
  <c r="G227" i="86" s="1"/>
  <c r="G12" i="94"/>
  <c r="G16" i="94" s="1"/>
  <c r="H195" i="86"/>
  <c r="H334" i="86" s="1"/>
  <c r="P367" i="85"/>
  <c r="P369" i="85" s="1"/>
  <c r="H369" i="85" s="1"/>
  <c r="G45" i="86"/>
  <c r="G234" i="86" s="1"/>
  <c r="N201" i="86"/>
  <c r="F59" i="98"/>
  <c r="H93" i="98" s="1"/>
  <c r="E13" i="112" s="1"/>
  <c r="I15" i="91"/>
  <c r="I65" i="91" s="1"/>
  <c r="U199" i="85"/>
  <c r="X200" i="85" s="1"/>
  <c r="AK7" i="128" s="1"/>
  <c r="AK15" i="128" s="1"/>
  <c r="F67" i="124"/>
  <c r="F68" i="124" s="1"/>
  <c r="H105" i="124" s="1"/>
  <c r="F624" i="80" s="1"/>
  <c r="I29" i="115"/>
  <c r="I88" i="115" s="1"/>
  <c r="G88" i="86"/>
  <c r="G403" i="86" s="1"/>
  <c r="F323" i="86"/>
  <c r="H19" i="143"/>
  <c r="I162" i="86"/>
  <c r="I301" i="86" s="1"/>
  <c r="H162" i="86"/>
  <c r="H301" i="86" s="1"/>
  <c r="H46" i="164"/>
  <c r="G22" i="86"/>
  <c r="G419" i="86" s="1"/>
  <c r="I19" i="143"/>
  <c r="I61" i="143" s="1"/>
  <c r="I27" i="91"/>
  <c r="I49" i="91" s="1"/>
  <c r="G15" i="124"/>
  <c r="G67" i="124" s="1"/>
  <c r="G68" i="124" s="1"/>
  <c r="H104" i="124" s="1"/>
  <c r="F623" i="80" s="1"/>
  <c r="G21" i="86"/>
  <c r="G418" i="86" s="1"/>
  <c r="F413" i="86"/>
  <c r="F302" i="86"/>
  <c r="F69" i="94"/>
  <c r="H22" i="98"/>
  <c r="G20" i="86"/>
  <c r="G417" i="86" s="1"/>
  <c r="F18" i="124"/>
  <c r="F49" i="91"/>
  <c r="H16" i="86"/>
  <c r="M16" i="86" s="1"/>
  <c r="H413" i="86" s="1"/>
  <c r="H184" i="86"/>
  <c r="H323" i="86" s="1"/>
  <c r="AH396" i="85"/>
  <c r="AI396" i="85" s="1"/>
  <c r="I49" i="115"/>
  <c r="I96" i="115" s="1"/>
  <c r="U507" i="85"/>
  <c r="T515" i="85" s="1"/>
  <c r="I260" i="86"/>
  <c r="I22" i="98"/>
  <c r="I58" i="98" s="1"/>
  <c r="I59" i="98" s="1"/>
  <c r="G12" i="96"/>
  <c r="G63" i="96" s="1"/>
  <c r="G66" i="96" s="1"/>
  <c r="G78" i="96" s="1"/>
  <c r="H166" i="86"/>
  <c r="H305" i="86" s="1"/>
  <c r="F122" i="115"/>
  <c r="H15" i="124"/>
  <c r="M15" i="124" s="1"/>
  <c r="H67" i="124" s="1"/>
  <c r="H68" i="124" s="1"/>
  <c r="H106" i="124" s="1"/>
  <c r="F378" i="86"/>
  <c r="H135" i="86"/>
  <c r="N135" i="86" s="1"/>
  <c r="H163" i="86"/>
  <c r="H302" i="86" s="1"/>
  <c r="D51" i="130"/>
  <c r="G23" i="86"/>
  <c r="G420" i="86" s="1"/>
  <c r="N420" i="86" s="1"/>
  <c r="AD102" i="129"/>
  <c r="AD108" i="129" s="1"/>
  <c r="P487" i="85"/>
  <c r="H487" i="85" s="1"/>
  <c r="H32" i="164" s="1"/>
  <c r="H34" i="164" s="1"/>
  <c r="H35" i="164" s="1"/>
  <c r="F50" i="161"/>
  <c r="F53" i="161" s="1"/>
  <c r="X587" i="85"/>
  <c r="AR8" i="128" s="1"/>
  <c r="G20" i="92"/>
  <c r="G62" i="92" s="1"/>
  <c r="G64" i="92" s="1"/>
  <c r="H92" i="92" s="1"/>
  <c r="F272" i="80" s="1"/>
  <c r="B39" i="129"/>
  <c r="I19" i="137"/>
  <c r="I48" i="137" s="1"/>
  <c r="H12" i="161"/>
  <c r="H17" i="161" s="1"/>
  <c r="H20" i="161" s="1"/>
  <c r="F80" i="115"/>
  <c r="F21" i="137"/>
  <c r="K45" i="123"/>
  <c r="K46" i="123" s="1"/>
  <c r="M74" i="86"/>
  <c r="N74" i="86" s="1"/>
  <c r="H23" i="91"/>
  <c r="I23" i="91"/>
  <c r="I56" i="91" s="1"/>
  <c r="F48" i="137"/>
  <c r="F49" i="137" s="1"/>
  <c r="H83" i="137" s="1"/>
  <c r="F242" i="80" s="1"/>
  <c r="G12" i="95"/>
  <c r="G34" i="95" s="1"/>
  <c r="G21" i="96"/>
  <c r="G81" i="96" s="1"/>
  <c r="G12" i="124"/>
  <c r="G47" i="124" s="1"/>
  <c r="G48" i="124" s="1"/>
  <c r="G59" i="124" s="1"/>
  <c r="H86" i="124" s="1"/>
  <c r="H193" i="86"/>
  <c r="H332" i="86" s="1"/>
  <c r="F332" i="86"/>
  <c r="I193" i="86"/>
  <c r="I332" i="86" s="1"/>
  <c r="H18" i="91"/>
  <c r="M18" i="91" s="1"/>
  <c r="H68" i="91" s="1"/>
  <c r="F68" i="91"/>
  <c r="J103" i="86"/>
  <c r="J452" i="86" s="1"/>
  <c r="L103" i="86"/>
  <c r="L452" i="86" s="1"/>
  <c r="K103" i="86"/>
  <c r="K452" i="86" s="1"/>
  <c r="D19" i="129"/>
  <c r="D37" i="129" s="1"/>
  <c r="D56" i="129" s="1"/>
  <c r="D105" i="129" s="1"/>
  <c r="F103" i="86"/>
  <c r="H103" i="86" s="1"/>
  <c r="L128" i="115"/>
  <c r="H172" i="115" s="1"/>
  <c r="F464" i="80" s="1"/>
  <c r="K17" i="161"/>
  <c r="K20" i="161" s="1"/>
  <c r="L29" i="96"/>
  <c r="K68" i="86"/>
  <c r="K77" i="86" s="1"/>
  <c r="AH152" i="85"/>
  <c r="B40" i="129" s="1"/>
  <c r="AH379" i="85"/>
  <c r="AH381" i="85" s="1"/>
  <c r="AI381" i="85" s="1"/>
  <c r="AH337" i="85"/>
  <c r="AI337" i="85" s="1"/>
  <c r="K41" i="134"/>
  <c r="K44" i="134" s="1"/>
  <c r="L41" i="134"/>
  <c r="L44" i="134" s="1"/>
  <c r="F52" i="160"/>
  <c r="M52" i="160" s="1"/>
  <c r="F72" i="160"/>
  <c r="M72" i="160" s="1"/>
  <c r="Q72" i="160" s="1"/>
  <c r="V72" i="160" s="1"/>
  <c r="P387" i="85"/>
  <c r="H387" i="85" s="1"/>
  <c r="H389" i="85" s="1"/>
  <c r="H390" i="85" s="1"/>
  <c r="X385" i="85"/>
  <c r="X388" i="85" s="1"/>
  <c r="E40" i="134"/>
  <c r="G13" i="134"/>
  <c r="G40" i="134" s="1"/>
  <c r="M13" i="134"/>
  <c r="H12" i="134"/>
  <c r="H15" i="134" s="1"/>
  <c r="H19" i="134" s="1"/>
  <c r="F15" i="134"/>
  <c r="F19" i="134" s="1"/>
  <c r="K61" i="91"/>
  <c r="H100" i="91" s="1"/>
  <c r="F227" i="80" s="1"/>
  <c r="Q7" i="128"/>
  <c r="M14" i="124"/>
  <c r="H55" i="124" s="1"/>
  <c r="H57" i="124" s="1"/>
  <c r="I14" i="94"/>
  <c r="I58" i="94" s="1"/>
  <c r="I59" i="94" s="1"/>
  <c r="I24" i="91"/>
  <c r="I57" i="91" s="1"/>
  <c r="F57" i="91"/>
  <c r="N445" i="86"/>
  <c r="H14" i="94"/>
  <c r="H129" i="86"/>
  <c r="H270" i="86" s="1"/>
  <c r="I129" i="86"/>
  <c r="I270" i="86" s="1"/>
  <c r="F270" i="86"/>
  <c r="AF24" i="129"/>
  <c r="F55" i="94"/>
  <c r="F432" i="86"/>
  <c r="H12" i="123"/>
  <c r="H14" i="123" s="1"/>
  <c r="I13" i="94"/>
  <c r="I55" i="94" s="1"/>
  <c r="N128" i="86"/>
  <c r="N269" i="86" s="1"/>
  <c r="L17" i="161"/>
  <c r="L20" i="161" s="1"/>
  <c r="L67" i="161" s="1"/>
  <c r="H114" i="86"/>
  <c r="M114" i="86" s="1"/>
  <c r="H432" i="86" s="1"/>
  <c r="L68" i="86"/>
  <c r="L343" i="86" s="1"/>
  <c r="L349" i="86" s="1"/>
  <c r="D16" i="124"/>
  <c r="D62" i="124" s="1"/>
  <c r="L65" i="140"/>
  <c r="H92" i="140" s="1"/>
  <c r="F107" i="80" s="1"/>
  <c r="M20" i="98"/>
  <c r="N20" i="98" s="1"/>
  <c r="N257" i="86"/>
  <c r="N138" i="86"/>
  <c r="N277" i="86" s="1"/>
  <c r="N203" i="86"/>
  <c r="C343" i="86"/>
  <c r="AE102" i="129"/>
  <c r="AE108" i="129" s="1"/>
  <c r="N171" i="86"/>
  <c r="N310" i="86" s="1"/>
  <c r="J68" i="86"/>
  <c r="J343" i="86" s="1"/>
  <c r="J349" i="86" s="1"/>
  <c r="I12" i="145"/>
  <c r="I51" i="145" s="1"/>
  <c r="I52" i="145" s="1"/>
  <c r="AH94" i="85"/>
  <c r="F89" i="118" s="1"/>
  <c r="I89" i="118" s="1"/>
  <c r="F68" i="86"/>
  <c r="H68" i="86" s="1"/>
  <c r="F18" i="97"/>
  <c r="H18" i="97" s="1"/>
  <c r="J12" i="146"/>
  <c r="J14" i="146" s="1"/>
  <c r="J18" i="146" s="1"/>
  <c r="L27" i="153"/>
  <c r="L57" i="153" s="1"/>
  <c r="L58" i="153" s="1"/>
  <c r="C64" i="97"/>
  <c r="F12" i="146"/>
  <c r="F38" i="146" s="1"/>
  <c r="J18" i="97"/>
  <c r="J64" i="97" s="1"/>
  <c r="C54" i="153"/>
  <c r="Y365" i="85"/>
  <c r="K18" i="97"/>
  <c r="K64" i="97" s="1"/>
  <c r="H12" i="145"/>
  <c r="H14" i="145" s="1"/>
  <c r="F24" i="153"/>
  <c r="H24" i="153" s="1"/>
  <c r="U62" i="85"/>
  <c r="X26" i="85" s="1"/>
  <c r="B7" i="128" s="1"/>
  <c r="U494" i="85"/>
  <c r="L18" i="97"/>
  <c r="L64" i="97" s="1"/>
  <c r="K24" i="153"/>
  <c r="K54" i="153" s="1"/>
  <c r="J24" i="153"/>
  <c r="J54" i="153" s="1"/>
  <c r="J58" i="153" s="1"/>
  <c r="H108" i="86"/>
  <c r="M108" i="86" s="1"/>
  <c r="H457" i="86" s="1"/>
  <c r="F12" i="99"/>
  <c r="H12" i="99" s="1"/>
  <c r="H14" i="99" s="1"/>
  <c r="H17" i="99" s="1"/>
  <c r="L45" i="123"/>
  <c r="L46" i="123" s="1"/>
  <c r="D13" i="130"/>
  <c r="C38" i="146"/>
  <c r="AE261" i="85"/>
  <c r="L12" i="146"/>
  <c r="L38" i="146" s="1"/>
  <c r="L39" i="146" s="1"/>
  <c r="L42" i="146" s="1"/>
  <c r="K12" i="146"/>
  <c r="K38" i="146" s="1"/>
  <c r="K39" i="146" s="1"/>
  <c r="K42" i="146" s="1"/>
  <c r="M19" i="92"/>
  <c r="H61" i="92" s="1"/>
  <c r="N61" i="92" s="1"/>
  <c r="K14" i="136"/>
  <c r="K17" i="136" s="1"/>
  <c r="K53" i="136" s="1"/>
  <c r="L46" i="99"/>
  <c r="L48" i="99" s="1"/>
  <c r="L51" i="99" s="1"/>
  <c r="L60" i="99" s="1"/>
  <c r="N174" i="86"/>
  <c r="N313" i="86" s="1"/>
  <c r="F280" i="86"/>
  <c r="I141" i="86"/>
  <c r="I280" i="86" s="1"/>
  <c r="H141" i="86"/>
  <c r="C193" i="127"/>
  <c r="M57" i="86"/>
  <c r="H253" i="86" s="1"/>
  <c r="H254" i="86" s="1"/>
  <c r="AF27" i="129"/>
  <c r="AH467" i="85"/>
  <c r="AC82" i="129" s="1"/>
  <c r="AH89" i="85"/>
  <c r="D87" i="130" s="1"/>
  <c r="J12" i="135"/>
  <c r="J14" i="135" s="1"/>
  <c r="J17" i="135" s="1"/>
  <c r="AE268" i="85"/>
  <c r="F29" i="118"/>
  <c r="F59" i="160" s="1"/>
  <c r="I59" i="160" s="1"/>
  <c r="J12" i="89"/>
  <c r="J14" i="89" s="1"/>
  <c r="J22" i="89" s="1"/>
  <c r="F12" i="89"/>
  <c r="F51" i="89" s="1"/>
  <c r="C51" i="89"/>
  <c r="O46" i="129"/>
  <c r="O55" i="129" s="1"/>
  <c r="C46" i="99"/>
  <c r="K12" i="99"/>
  <c r="K14" i="99" s="1"/>
  <c r="K17" i="99" s="1"/>
  <c r="J12" i="99"/>
  <c r="J14" i="99" s="1"/>
  <c r="J17" i="99" s="1"/>
  <c r="K108" i="160"/>
  <c r="M108" i="160"/>
  <c r="Q108" i="160" s="1"/>
  <c r="T108" i="160" s="1"/>
  <c r="F12" i="135"/>
  <c r="H12" i="135" s="1"/>
  <c r="H14" i="135" s="1"/>
  <c r="H17" i="135" s="1"/>
  <c r="C37" i="135"/>
  <c r="F14" i="136"/>
  <c r="F17" i="136" s="1"/>
  <c r="J14" i="136"/>
  <c r="J17" i="136" s="1"/>
  <c r="G12" i="89"/>
  <c r="G51" i="89" s="1"/>
  <c r="G52" i="89" s="1"/>
  <c r="G57" i="89" s="1"/>
  <c r="L12" i="89"/>
  <c r="L51" i="89" s="1"/>
  <c r="L52" i="89" s="1"/>
  <c r="L57" i="89" s="1"/>
  <c r="AH254" i="85"/>
  <c r="AI254" i="85" s="1"/>
  <c r="J54" i="140"/>
  <c r="J55" i="140" s="1"/>
  <c r="K12" i="145"/>
  <c r="K51" i="145" s="1"/>
  <c r="K52" i="145" s="1"/>
  <c r="F14" i="145"/>
  <c r="L12" i="145"/>
  <c r="L51" i="145" s="1"/>
  <c r="L52" i="145" s="1"/>
  <c r="G12" i="145"/>
  <c r="G51" i="145" s="1"/>
  <c r="G52" i="145" s="1"/>
  <c r="G57" i="145" s="1"/>
  <c r="J12" i="145"/>
  <c r="U440" i="85"/>
  <c r="L12" i="135"/>
  <c r="C51" i="145"/>
  <c r="F37" i="136"/>
  <c r="F38" i="136" s="1"/>
  <c r="H59" i="136" s="1"/>
  <c r="F381" i="80" s="1"/>
  <c r="AE376" i="85"/>
  <c r="AE111" i="85"/>
  <c r="AE113" i="85" s="1"/>
  <c r="F457" i="86"/>
  <c r="L37" i="136"/>
  <c r="L38" i="136" s="1"/>
  <c r="L40" i="136" s="1"/>
  <c r="L44" i="136" s="1"/>
  <c r="L53" i="136" s="1"/>
  <c r="I12" i="136"/>
  <c r="I14" i="136" s="1"/>
  <c r="I17" i="136" s="1"/>
  <c r="H1" i="89"/>
  <c r="N62" i="89" s="1"/>
  <c r="N64" i="89" s="1"/>
  <c r="D103" i="126"/>
  <c r="F399" i="57" s="1"/>
  <c r="J399" i="57" s="1"/>
  <c r="AF11" i="128" s="1"/>
  <c r="U92" i="85"/>
  <c r="H111" i="85"/>
  <c r="H193" i="85" s="1"/>
  <c r="H195" i="85" s="1"/>
  <c r="R55" i="129"/>
  <c r="R108" i="129" s="1"/>
  <c r="AH322" i="85"/>
  <c r="AI322" i="85" s="1"/>
  <c r="I26" i="94"/>
  <c r="I62" i="94" s="1"/>
  <c r="F62" i="94"/>
  <c r="H26" i="94"/>
  <c r="L56" i="129"/>
  <c r="L105" i="129" s="1"/>
  <c r="AH296" i="85"/>
  <c r="AI296" i="85" s="1"/>
  <c r="AF26" i="129"/>
  <c r="L15" i="140"/>
  <c r="L25" i="140" s="1"/>
  <c r="H155" i="86"/>
  <c r="H294" i="86" s="1"/>
  <c r="F294" i="86"/>
  <c r="I155" i="86"/>
  <c r="I294" i="86" s="1"/>
  <c r="K367" i="86"/>
  <c r="K375" i="86" s="1"/>
  <c r="K382" i="86" s="1"/>
  <c r="H510" i="86" s="1"/>
  <c r="F35" i="80" s="1"/>
  <c r="I61" i="118"/>
  <c r="M90" i="160"/>
  <c r="Q90" i="160" s="1"/>
  <c r="T90" i="160" s="1"/>
  <c r="I90" i="160"/>
  <c r="F45" i="118"/>
  <c r="F75" i="160" s="1"/>
  <c r="I75" i="160" s="1"/>
  <c r="U329" i="85"/>
  <c r="K46" i="160"/>
  <c r="M46" i="160"/>
  <c r="Q46" i="160" s="1"/>
  <c r="T46" i="160" s="1"/>
  <c r="K27" i="153"/>
  <c r="K57" i="153" s="1"/>
  <c r="C57" i="153"/>
  <c r="AH495" i="85"/>
  <c r="AD75" i="129" s="1"/>
  <c r="F27" i="153"/>
  <c r="AF87" i="129"/>
  <c r="I86" i="115"/>
  <c r="N86" i="115" s="1"/>
  <c r="H242" i="85"/>
  <c r="H243" i="85" s="1"/>
  <c r="N182" i="86"/>
  <c r="N321" i="86" s="1"/>
  <c r="M11" i="86"/>
  <c r="H408" i="86" s="1"/>
  <c r="N408" i="86" s="1"/>
  <c r="L437" i="86"/>
  <c r="L406" i="86"/>
  <c r="H544" i="86" s="1"/>
  <c r="F69" i="80" s="1"/>
  <c r="P462" i="85"/>
  <c r="H462" i="85" s="1"/>
  <c r="H20" i="164" s="1"/>
  <c r="K27" i="154"/>
  <c r="K359" i="86"/>
  <c r="K64" i="94"/>
  <c r="J39" i="134"/>
  <c r="P309" i="85"/>
  <c r="H309" i="85" s="1"/>
  <c r="H311" i="85" s="1"/>
  <c r="H312" i="85" s="1"/>
  <c r="M14" i="86"/>
  <c r="H411" i="86" s="1"/>
  <c r="N411" i="86" s="1"/>
  <c r="U264" i="85"/>
  <c r="X265" i="85" s="1"/>
  <c r="X267" i="85" s="1"/>
  <c r="Y267" i="85" s="1"/>
  <c r="U229" i="85"/>
  <c r="X230" i="85" s="1"/>
  <c r="AI7" i="128" s="1"/>
  <c r="AI15" i="128" s="1"/>
  <c r="J61" i="91"/>
  <c r="H99" i="91" s="1"/>
  <c r="F226" i="80" s="1"/>
  <c r="P330" i="85"/>
  <c r="H330" i="85" s="1"/>
  <c r="H332" i="85" s="1"/>
  <c r="H333" i="85" s="1"/>
  <c r="J29" i="92"/>
  <c r="L22" i="87"/>
  <c r="M16" i="91"/>
  <c r="N16" i="91" s="1"/>
  <c r="F51" i="124"/>
  <c r="F53" i="124" s="1"/>
  <c r="H87" i="124" s="1"/>
  <c r="L45" i="137"/>
  <c r="L51" i="137" s="1"/>
  <c r="L54" i="137" s="1"/>
  <c r="H89" i="137" s="1"/>
  <c r="F248" i="80" s="1"/>
  <c r="L70" i="154"/>
  <c r="L72" i="154" s="1"/>
  <c r="H107" i="154" s="1"/>
  <c r="L71" i="91"/>
  <c r="H108" i="91" s="1"/>
  <c r="F235" i="80" s="1"/>
  <c r="M115" i="86"/>
  <c r="H433" i="86" s="1"/>
  <c r="N433" i="86" s="1"/>
  <c r="L400" i="86"/>
  <c r="H536" i="86" s="1"/>
  <c r="F61" i="80" s="1"/>
  <c r="I12" i="140"/>
  <c r="M12" i="140" s="1"/>
  <c r="L22" i="92"/>
  <c r="L64" i="92"/>
  <c r="H98" i="92" s="1"/>
  <c r="F278" i="80" s="1"/>
  <c r="M41" i="86"/>
  <c r="H230" i="86" s="1"/>
  <c r="U245" i="85"/>
  <c r="X246" i="85" s="1"/>
  <c r="X249" i="85" s="1"/>
  <c r="Y249" i="85" s="1"/>
  <c r="F14" i="123"/>
  <c r="K70" i="154"/>
  <c r="K72" i="154" s="1"/>
  <c r="H106" i="154" s="1"/>
  <c r="F575" i="80" s="1"/>
  <c r="K437" i="86"/>
  <c r="F42" i="123"/>
  <c r="F43" i="123" s="1"/>
  <c r="H69" i="123" s="1"/>
  <c r="F594" i="80" s="1"/>
  <c r="X202" i="85"/>
  <c r="Y202" i="85" s="1"/>
  <c r="I47" i="137"/>
  <c r="I15" i="96"/>
  <c r="I65" i="96" s="1"/>
  <c r="F29" i="96"/>
  <c r="I26" i="96"/>
  <c r="I90" i="96" s="1"/>
  <c r="G12" i="99"/>
  <c r="G46" i="99" s="1"/>
  <c r="G48" i="99" s="1"/>
  <c r="U258" i="85"/>
  <c r="X259" i="85" s="1"/>
  <c r="X261" i="85" s="1"/>
  <c r="J367" i="86"/>
  <c r="J375" i="86" s="1"/>
  <c r="J382" i="86" s="1"/>
  <c r="H509" i="86" s="1"/>
  <c r="F34" i="80" s="1"/>
  <c r="J57" i="92"/>
  <c r="M13" i="161"/>
  <c r="H51" i="161" s="1"/>
  <c r="N51" i="161" s="1"/>
  <c r="U301" i="85"/>
  <c r="X302" i="85" s="1"/>
  <c r="J45" i="137"/>
  <c r="J51" i="137" s="1"/>
  <c r="J54" i="137" s="1"/>
  <c r="J67" i="137" s="1"/>
  <c r="G391" i="86"/>
  <c r="H521" i="86" s="1"/>
  <c r="F46" i="80" s="1"/>
  <c r="H1" i="95"/>
  <c r="N41" i="95" s="1"/>
  <c r="N43" i="95" s="1"/>
  <c r="E9" i="82"/>
  <c r="E41" i="82" s="1"/>
  <c r="E42" i="82" s="1"/>
  <c r="X25" i="85"/>
  <c r="B6" i="128" s="1"/>
  <c r="M13" i="92"/>
  <c r="H48" i="92" s="1"/>
  <c r="N96" i="86"/>
  <c r="P324" i="85"/>
  <c r="H324" i="85" s="1"/>
  <c r="H326" i="85" s="1"/>
  <c r="F19" i="123"/>
  <c r="I38" i="96"/>
  <c r="I75" i="96" s="1"/>
  <c r="M22" i="124"/>
  <c r="H52" i="124" s="1"/>
  <c r="N52" i="124" s="1"/>
  <c r="H17" i="123"/>
  <c r="H19" i="123" s="1"/>
  <c r="X315" i="85"/>
  <c r="I13" i="98"/>
  <c r="I63" i="98" s="1"/>
  <c r="I64" i="98" s="1"/>
  <c r="I66" i="98" s="1"/>
  <c r="H115" i="98" s="1"/>
  <c r="F514" i="80" s="1"/>
  <c r="I54" i="89"/>
  <c r="I55" i="89" s="1"/>
  <c r="H344" i="86"/>
  <c r="I17" i="123"/>
  <c r="I19" i="123" s="1"/>
  <c r="F75" i="96"/>
  <c r="P31" i="85"/>
  <c r="G69" i="131"/>
  <c r="H84" i="131"/>
  <c r="F141" i="80" s="1"/>
  <c r="P83" i="85"/>
  <c r="F24" i="124"/>
  <c r="M16" i="115"/>
  <c r="N16" i="115" s="1"/>
  <c r="M25" i="92"/>
  <c r="N25" i="92" s="1"/>
  <c r="F27" i="154"/>
  <c r="AI84" i="85"/>
  <c r="D82" i="130" s="1"/>
  <c r="U239" i="85"/>
  <c r="X240" i="85" s="1"/>
  <c r="X242" i="85" s="1"/>
  <c r="Y242" i="85" s="1"/>
  <c r="K14" i="135"/>
  <c r="K17" i="135" s="1"/>
  <c r="H19" i="89"/>
  <c r="M17" i="89"/>
  <c r="M19" i="89" s="1"/>
  <c r="I12" i="134"/>
  <c r="AF89" i="129"/>
  <c r="F39" i="134"/>
  <c r="F41" i="134" s="1"/>
  <c r="F55" i="153"/>
  <c r="H25" i="153"/>
  <c r="I25" i="153"/>
  <c r="I55" i="153" s="1"/>
  <c r="F18" i="153"/>
  <c r="I18" i="153" s="1"/>
  <c r="AE502" i="85"/>
  <c r="G18" i="153"/>
  <c r="G62" i="153" s="1"/>
  <c r="X440" i="85"/>
  <c r="AO8" i="128" s="1"/>
  <c r="AH494" i="85"/>
  <c r="AD72" i="129" s="1"/>
  <c r="J18" i="153"/>
  <c r="J62" i="153" s="1"/>
  <c r="P501" i="85"/>
  <c r="H501" i="85" s="1"/>
  <c r="H503" i="85" s="1"/>
  <c r="H504" i="85" s="1"/>
  <c r="D111" i="126" s="1"/>
  <c r="F525" i="57" s="1"/>
  <c r="K18" i="153"/>
  <c r="AH81" i="85"/>
  <c r="F83" i="118" s="1"/>
  <c r="C62" i="153"/>
  <c r="D56" i="130"/>
  <c r="K15" i="134"/>
  <c r="K19" i="134" s="1"/>
  <c r="F89" i="160"/>
  <c r="K89" i="160" s="1"/>
  <c r="M47" i="160"/>
  <c r="Q47" i="160" s="1"/>
  <c r="T47" i="160" s="1"/>
  <c r="F65" i="118"/>
  <c r="F94" i="160" s="1"/>
  <c r="M94" i="160" s="1"/>
  <c r="Q94" i="160" s="1"/>
  <c r="V94" i="160" s="1"/>
  <c r="F93" i="160"/>
  <c r="I64" i="118"/>
  <c r="H13" i="98"/>
  <c r="I183" i="86"/>
  <c r="I322" i="86" s="1"/>
  <c r="H183" i="86"/>
  <c r="F322" i="86"/>
  <c r="H442" i="86"/>
  <c r="N442" i="86" s="1"/>
  <c r="N200" i="86"/>
  <c r="I88" i="86"/>
  <c r="I403" i="86" s="1"/>
  <c r="H88" i="86"/>
  <c r="F403" i="86"/>
  <c r="I99" i="86"/>
  <c r="I258" i="86" s="1"/>
  <c r="F258" i="86"/>
  <c r="H99" i="86"/>
  <c r="I191" i="86"/>
  <c r="I330" i="86" s="1"/>
  <c r="H191" i="86"/>
  <c r="H330" i="86" s="1"/>
  <c r="F330" i="86"/>
  <c r="H150" i="86"/>
  <c r="H289" i="86" s="1"/>
  <c r="I150" i="86"/>
  <c r="I289" i="86" s="1"/>
  <c r="F289" i="86"/>
  <c r="L12" i="153"/>
  <c r="L50" i="153" s="1"/>
  <c r="K12" i="153"/>
  <c r="K50" i="153" s="1"/>
  <c r="F12" i="153"/>
  <c r="F15" i="153" s="1"/>
  <c r="G12" i="153"/>
  <c r="G50" i="153" s="1"/>
  <c r="C50" i="153"/>
  <c r="J12" i="153"/>
  <c r="J50" i="153" s="1"/>
  <c r="J52" i="153" s="1"/>
  <c r="I140" i="86"/>
  <c r="I279" i="86" s="1"/>
  <c r="F279" i="86"/>
  <c r="H140" i="86"/>
  <c r="H279" i="86" s="1"/>
  <c r="I133" i="86"/>
  <c r="I274" i="86" s="1"/>
  <c r="F274" i="86"/>
  <c r="H133" i="86"/>
  <c r="H274" i="86" s="1"/>
  <c r="I60" i="86"/>
  <c r="I366" i="86" s="1"/>
  <c r="H60" i="86"/>
  <c r="F366" i="86"/>
  <c r="F358" i="86"/>
  <c r="I111" i="86"/>
  <c r="I358" i="86" s="1"/>
  <c r="H111" i="86"/>
  <c r="AF71" i="129"/>
  <c r="H26" i="96"/>
  <c r="J120" i="115"/>
  <c r="J128" i="115" s="1"/>
  <c r="H170" i="115" s="1"/>
  <c r="F462" i="80" s="1"/>
  <c r="L367" i="86"/>
  <c r="L375" i="86" s="1"/>
  <c r="L382" i="86" s="1"/>
  <c r="H511" i="86" s="1"/>
  <c r="F36" i="80" s="1"/>
  <c r="M19" i="140"/>
  <c r="H61" i="140" s="1"/>
  <c r="N61" i="140" s="1"/>
  <c r="F38" i="118"/>
  <c r="D33" i="130"/>
  <c r="H170" i="86"/>
  <c r="I170" i="86"/>
  <c r="I309" i="86" s="1"/>
  <c r="F309" i="86"/>
  <c r="M22" i="86"/>
  <c r="H419" i="86" s="1"/>
  <c r="H59" i="86"/>
  <c r="F242" i="86"/>
  <c r="I59" i="86"/>
  <c r="I242" i="86" s="1"/>
  <c r="H53" i="115"/>
  <c r="H114" i="115" s="1"/>
  <c r="F114" i="115"/>
  <c r="I53" i="115"/>
  <c r="I114" i="115" s="1"/>
  <c r="U493" i="85"/>
  <c r="AE331" i="85"/>
  <c r="F35" i="118"/>
  <c r="D29" i="130"/>
  <c r="H168" i="86"/>
  <c r="I168" i="86"/>
  <c r="I307" i="86" s="1"/>
  <c r="F307" i="86"/>
  <c r="F327" i="86"/>
  <c r="H188" i="86"/>
  <c r="H327" i="86" s="1"/>
  <c r="I188" i="86"/>
  <c r="I327" i="86" s="1"/>
  <c r="I429" i="86"/>
  <c r="M32" i="86"/>
  <c r="H429" i="86" s="1"/>
  <c r="W37" i="129"/>
  <c r="W109" i="129" s="1"/>
  <c r="W111" i="129" s="1"/>
  <c r="D52" i="130"/>
  <c r="F59" i="118"/>
  <c r="I175" i="86"/>
  <c r="I314" i="86" s="1"/>
  <c r="F314" i="86"/>
  <c r="H175" i="86"/>
  <c r="H314" i="86" s="1"/>
  <c r="M19" i="131"/>
  <c r="H61" i="131" s="1"/>
  <c r="N61" i="131" s="1"/>
  <c r="M19" i="87"/>
  <c r="H61" i="87" s="1"/>
  <c r="N61" i="87" s="1"/>
  <c r="K47" i="160"/>
  <c r="I32" i="96"/>
  <c r="M32" i="96" s="1"/>
  <c r="L61" i="91"/>
  <c r="H101" i="91" s="1"/>
  <c r="F228" i="80" s="1"/>
  <c r="N35" i="115"/>
  <c r="J27" i="154"/>
  <c r="D93" i="130"/>
  <c r="H62" i="86"/>
  <c r="F248" i="86"/>
  <c r="I62" i="86"/>
  <c r="I248" i="86" s="1"/>
  <c r="F241" i="86"/>
  <c r="H55" i="86"/>
  <c r="I55" i="86"/>
  <c r="I241" i="86" s="1"/>
  <c r="G19" i="115"/>
  <c r="G79" i="115" s="1"/>
  <c r="K406" i="86"/>
  <c r="H543" i="86" s="1"/>
  <c r="F68" i="80" s="1"/>
  <c r="M20" i="140"/>
  <c r="F15" i="140"/>
  <c r="J70" i="154"/>
  <c r="J72" i="154" s="1"/>
  <c r="H105" i="154" s="1"/>
  <c r="H25" i="94"/>
  <c r="M25" i="94" s="1"/>
  <c r="N25" i="94" s="1"/>
  <c r="L64" i="94"/>
  <c r="I12" i="87"/>
  <c r="I54" i="87" s="1"/>
  <c r="I55" i="87" s="1"/>
  <c r="F54" i="87"/>
  <c r="F55" i="87" s="1"/>
  <c r="H86" i="87" s="1"/>
  <c r="F115" i="80" s="1"/>
  <c r="H12" i="87"/>
  <c r="M52" i="86"/>
  <c r="N52" i="86" s="1"/>
  <c r="AC8" i="128"/>
  <c r="AC15" i="128" s="1"/>
  <c r="X377" i="85"/>
  <c r="Y377" i="85" s="1"/>
  <c r="H197" i="86"/>
  <c r="I197" i="86"/>
  <c r="I336" i="86" s="1"/>
  <c r="F336" i="86"/>
  <c r="H144" i="86"/>
  <c r="H283" i="86" s="1"/>
  <c r="I144" i="86"/>
  <c r="I283" i="86" s="1"/>
  <c r="F283" i="86"/>
  <c r="F28" i="97"/>
  <c r="J28" i="97"/>
  <c r="J59" i="97" s="1"/>
  <c r="C59" i="97"/>
  <c r="L28" i="97"/>
  <c r="L59" i="97" s="1"/>
  <c r="K28" i="97"/>
  <c r="K59" i="97" s="1"/>
  <c r="AE242" i="85"/>
  <c r="AH23" i="85"/>
  <c r="AH240" i="85"/>
  <c r="H51" i="115"/>
  <c r="H112" i="115" s="1"/>
  <c r="F112" i="115"/>
  <c r="I51" i="115"/>
  <c r="I112" i="115" s="1"/>
  <c r="K12" i="93"/>
  <c r="F12" i="93"/>
  <c r="C31" i="93"/>
  <c r="J12" i="93"/>
  <c r="G12" i="93"/>
  <c r="L12" i="93"/>
  <c r="M26" i="97"/>
  <c r="H146" i="86"/>
  <c r="I146" i="86"/>
  <c r="I285" i="86" s="1"/>
  <c r="F285" i="86"/>
  <c r="F377" i="86"/>
  <c r="I134" i="86"/>
  <c r="I377" i="86" s="1"/>
  <c r="I380" i="86" s="1"/>
  <c r="H134" i="86"/>
  <c r="H377" i="86" s="1"/>
  <c r="L15" i="87"/>
  <c r="L54" i="87"/>
  <c r="L55" i="87" s="1"/>
  <c r="H98" i="86"/>
  <c r="I98" i="86"/>
  <c r="F372" i="86"/>
  <c r="AH441" i="85"/>
  <c r="AA90" i="129" s="1"/>
  <c r="AF90" i="129" s="1"/>
  <c r="AH98" i="85"/>
  <c r="F441" i="86"/>
  <c r="I199" i="86"/>
  <c r="I441" i="86" s="1"/>
  <c r="H199" i="86"/>
  <c r="M21" i="154"/>
  <c r="N21" i="154" s="1"/>
  <c r="K15" i="87"/>
  <c r="K54" i="87"/>
  <c r="K55" i="87" s="1"/>
  <c r="K54" i="92"/>
  <c r="K57" i="92" s="1"/>
  <c r="K29" i="92"/>
  <c r="F12" i="88"/>
  <c r="G12" i="88"/>
  <c r="J12" i="88"/>
  <c r="K12" i="88"/>
  <c r="C47" i="88"/>
  <c r="L12" i="88"/>
  <c r="C56" i="97"/>
  <c r="L25" i="97"/>
  <c r="K25" i="97"/>
  <c r="F25" i="97"/>
  <c r="J25" i="97"/>
  <c r="F421" i="86"/>
  <c r="I24" i="86"/>
  <c r="I421" i="86" s="1"/>
  <c r="H24" i="86"/>
  <c r="K15" i="140"/>
  <c r="K54" i="140"/>
  <c r="K55" i="140" s="1"/>
  <c r="F71" i="96"/>
  <c r="F59" i="154"/>
  <c r="H91" i="154" s="1"/>
  <c r="F54" i="140"/>
  <c r="F55" i="140" s="1"/>
  <c r="H86" i="140" s="1"/>
  <c r="F101" i="80" s="1"/>
  <c r="F61" i="94"/>
  <c r="J64" i="94"/>
  <c r="H20" i="94"/>
  <c r="I20" i="94"/>
  <c r="I74" i="94" s="1"/>
  <c r="F74" i="94"/>
  <c r="M39" i="86"/>
  <c r="H228" i="86" s="1"/>
  <c r="I160" i="86"/>
  <c r="I299" i="86" s="1"/>
  <c r="H160" i="86"/>
  <c r="H299" i="86" s="1"/>
  <c r="F299" i="86"/>
  <c r="H378" i="86"/>
  <c r="H45" i="86"/>
  <c r="I45" i="86"/>
  <c r="I234" i="86" s="1"/>
  <c r="F234" i="86"/>
  <c r="H261" i="85"/>
  <c r="H262" i="85" s="1"/>
  <c r="M120" i="86"/>
  <c r="F47" i="118"/>
  <c r="D40" i="130"/>
  <c r="H72" i="86"/>
  <c r="I72" i="86"/>
  <c r="I346" i="86" s="1"/>
  <c r="F346" i="86"/>
  <c r="I17" i="86"/>
  <c r="I414" i="86" s="1"/>
  <c r="H17" i="86"/>
  <c r="F414" i="86"/>
  <c r="F245" i="86"/>
  <c r="H81" i="86"/>
  <c r="I81" i="86"/>
  <c r="I245" i="86" s="1"/>
  <c r="F57" i="140"/>
  <c r="F58" i="140" s="1"/>
  <c r="H87" i="140" s="1"/>
  <c r="F102" i="80" s="1"/>
  <c r="I13" i="140"/>
  <c r="I57" i="140" s="1"/>
  <c r="I58" i="140" s="1"/>
  <c r="H13" i="140"/>
  <c r="I44" i="86"/>
  <c r="I233" i="86" s="1"/>
  <c r="H44" i="86"/>
  <c r="F233" i="86"/>
  <c r="N187" i="86"/>
  <c r="N326" i="86" s="1"/>
  <c r="I17" i="118"/>
  <c r="AH439" i="85"/>
  <c r="AA75" i="129" s="1"/>
  <c r="M119" i="86"/>
  <c r="H461" i="86" s="1"/>
  <c r="H463" i="86" s="1"/>
  <c r="H564" i="86" s="1"/>
  <c r="F89" i="80" s="1"/>
  <c r="P253" i="85"/>
  <c r="H253" i="85" s="1"/>
  <c r="H255" i="85" s="1"/>
  <c r="H256" i="85" s="1"/>
  <c r="H434" i="86"/>
  <c r="N434" i="86" s="1"/>
  <c r="D39" i="130"/>
  <c r="F46" i="118"/>
  <c r="I19" i="91"/>
  <c r="I69" i="91" s="1"/>
  <c r="F69" i="91"/>
  <c r="H19" i="91"/>
  <c r="G228" i="86"/>
  <c r="L54" i="92"/>
  <c r="L57" i="92" s="1"/>
  <c r="L29" i="92"/>
  <c r="F315" i="86"/>
  <c r="H176" i="86"/>
  <c r="I176" i="86"/>
  <c r="I315" i="86" s="1"/>
  <c r="H34" i="115"/>
  <c r="I34" i="115"/>
  <c r="I124" i="115" s="1"/>
  <c r="F124" i="115"/>
  <c r="AH388" i="85"/>
  <c r="AI388" i="85" s="1"/>
  <c r="K37" i="129"/>
  <c r="I11" i="128"/>
  <c r="F61" i="160"/>
  <c r="I61" i="160" s="1"/>
  <c r="I31" i="118"/>
  <c r="H312" i="86"/>
  <c r="N173" i="86"/>
  <c r="N312" i="86" s="1"/>
  <c r="L108" i="129"/>
  <c r="L111" i="129" s="1"/>
  <c r="M14" i="161"/>
  <c r="N14" i="161" s="1"/>
  <c r="M13" i="124"/>
  <c r="H61" i="124" s="1"/>
  <c r="H11" i="137"/>
  <c r="I11" i="137"/>
  <c r="I43" i="137" s="1"/>
  <c r="F43" i="137"/>
  <c r="J47" i="139"/>
  <c r="J48" i="139" s="1"/>
  <c r="J53" i="139" s="1"/>
  <c r="J15" i="139"/>
  <c r="J19" i="139" s="1"/>
  <c r="J68" i="98"/>
  <c r="J72" i="98" s="1"/>
  <c r="J74" i="98" s="1"/>
  <c r="H107" i="98" s="1"/>
  <c r="J27" i="98"/>
  <c r="I31" i="115"/>
  <c r="I121" i="115" s="1"/>
  <c r="F121" i="115"/>
  <c r="H31" i="115"/>
  <c r="G12" i="97"/>
  <c r="G51" i="97" s="1"/>
  <c r="C51" i="97"/>
  <c r="J12" i="97"/>
  <c r="J51" i="97" s="1"/>
  <c r="L12" i="97"/>
  <c r="L51" i="97" s="1"/>
  <c r="K12" i="97"/>
  <c r="F12" i="97"/>
  <c r="L68" i="94"/>
  <c r="L71" i="94" s="1"/>
  <c r="H110" i="94" s="1"/>
  <c r="F300" i="80" s="1"/>
  <c r="L31" i="94"/>
  <c r="F20" i="118"/>
  <c r="D16" i="130"/>
  <c r="I20" i="92"/>
  <c r="F62" i="92"/>
  <c r="H20" i="92"/>
  <c r="H22" i="92" s="1"/>
  <c r="F22" i="92"/>
  <c r="M24" i="98"/>
  <c r="H70" i="98" s="1"/>
  <c r="N70" i="98" s="1"/>
  <c r="H21" i="124"/>
  <c r="H24" i="124" s="1"/>
  <c r="L15" i="137"/>
  <c r="L24" i="137" s="1"/>
  <c r="M20" i="91"/>
  <c r="N20" i="91" s="1"/>
  <c r="F34" i="86"/>
  <c r="AH46" i="85"/>
  <c r="L47" i="124"/>
  <c r="L48" i="124" s="1"/>
  <c r="L59" i="124" s="1"/>
  <c r="H94" i="124" s="1"/>
  <c r="L18" i="124"/>
  <c r="L27" i="124" s="1"/>
  <c r="F288" i="86"/>
  <c r="H149" i="86"/>
  <c r="H288" i="86" s="1"/>
  <c r="I149" i="86"/>
  <c r="I288" i="86" s="1"/>
  <c r="F19" i="118"/>
  <c r="D15" i="130"/>
  <c r="F95" i="115"/>
  <c r="I48" i="115"/>
  <c r="I95" i="115" s="1"/>
  <c r="H48" i="115"/>
  <c r="K47" i="139"/>
  <c r="K48" i="139" s="1"/>
  <c r="K53" i="139" s="1"/>
  <c r="K15" i="139"/>
  <c r="K19" i="139" s="1"/>
  <c r="L68" i="98"/>
  <c r="L72" i="98" s="1"/>
  <c r="L74" i="98" s="1"/>
  <c r="H109" i="98" s="1"/>
  <c r="L27" i="98"/>
  <c r="AH438" i="85"/>
  <c r="AE448" i="85"/>
  <c r="K68" i="94"/>
  <c r="K71" i="94" s="1"/>
  <c r="H109" i="94" s="1"/>
  <c r="F299" i="80" s="1"/>
  <c r="K31" i="94"/>
  <c r="J54" i="143"/>
  <c r="J55" i="143" s="1"/>
  <c r="J15" i="143"/>
  <c r="I157" i="86"/>
  <c r="I296" i="86" s="1"/>
  <c r="F296" i="86"/>
  <c r="H157" i="86"/>
  <c r="H296" i="86" s="1"/>
  <c r="D59" i="130"/>
  <c r="F67" i="118"/>
  <c r="K117" i="160"/>
  <c r="M117" i="160"/>
  <c r="Q117" i="160" s="1"/>
  <c r="I117" i="160"/>
  <c r="H97" i="115"/>
  <c r="N97" i="115" s="1"/>
  <c r="N50" i="115"/>
  <c r="E33" i="112"/>
  <c r="F515" i="80"/>
  <c r="G14" i="123"/>
  <c r="G22" i="123" s="1"/>
  <c r="G42" i="123"/>
  <c r="G43" i="123" s="1"/>
  <c r="G48" i="123" s="1"/>
  <c r="F397" i="86"/>
  <c r="F398" i="86" s="1"/>
  <c r="H530" i="86" s="1"/>
  <c r="F55" i="80" s="1"/>
  <c r="H112" i="86"/>
  <c r="I112" i="86"/>
  <c r="I397" i="86" s="1"/>
  <c r="I398" i="86" s="1"/>
  <c r="H17" i="115"/>
  <c r="F77" i="115"/>
  <c r="I17" i="115"/>
  <c r="I77" i="115" s="1"/>
  <c r="C38" i="147"/>
  <c r="J12" i="147"/>
  <c r="K12" i="147"/>
  <c r="G12" i="147"/>
  <c r="L12" i="147"/>
  <c r="F12" i="147"/>
  <c r="M26" i="86"/>
  <c r="H423" i="86" s="1"/>
  <c r="N423" i="86" s="1"/>
  <c r="H127" i="86"/>
  <c r="H268" i="86" s="1"/>
  <c r="F268" i="86"/>
  <c r="I127" i="86"/>
  <c r="I268" i="86" s="1"/>
  <c r="M21" i="115"/>
  <c r="H80" i="115" s="1"/>
  <c r="F57" i="143"/>
  <c r="I13" i="143"/>
  <c r="I57" i="143" s="1"/>
  <c r="I58" i="143" s="1"/>
  <c r="H13" i="143"/>
  <c r="I47" i="86"/>
  <c r="I236" i="86" s="1"/>
  <c r="F236" i="86"/>
  <c r="H47" i="86"/>
  <c r="P432" i="85"/>
  <c r="H432" i="85" s="1"/>
  <c r="H434" i="85" s="1"/>
  <c r="H435" i="85" s="1"/>
  <c r="F455" i="86"/>
  <c r="H106" i="86"/>
  <c r="I106" i="86"/>
  <c r="I455" i="86" s="1"/>
  <c r="K51" i="124"/>
  <c r="K53" i="124" s="1"/>
  <c r="K59" i="124" s="1"/>
  <c r="K24" i="124"/>
  <c r="F422" i="86"/>
  <c r="H25" i="86"/>
  <c r="I25" i="86"/>
  <c r="I422" i="86" s="1"/>
  <c r="F232" i="86"/>
  <c r="H43" i="86"/>
  <c r="I43" i="86"/>
  <c r="I232" i="86" s="1"/>
  <c r="F68" i="154"/>
  <c r="H24" i="154"/>
  <c r="I24" i="154"/>
  <c r="I68" i="154" s="1"/>
  <c r="H21" i="98"/>
  <c r="I21" i="98"/>
  <c r="I68" i="98" s="1"/>
  <c r="F68" i="98"/>
  <c r="K15" i="143"/>
  <c r="K54" i="143"/>
  <c r="K55" i="143" s="1"/>
  <c r="J62" i="92"/>
  <c r="J64" i="92" s="1"/>
  <c r="H96" i="92" s="1"/>
  <c r="F276" i="80" s="1"/>
  <c r="J22" i="92"/>
  <c r="J14" i="123"/>
  <c r="J22" i="123" s="1"/>
  <c r="J42" i="123"/>
  <c r="J43" i="123" s="1"/>
  <c r="J48" i="123" s="1"/>
  <c r="F107" i="115"/>
  <c r="H39" i="115"/>
  <c r="I39" i="115"/>
  <c r="I107" i="115" s="1"/>
  <c r="L27" i="97"/>
  <c r="F27" i="97"/>
  <c r="C58" i="97"/>
  <c r="K27" i="97"/>
  <c r="J27" i="97"/>
  <c r="J24" i="124"/>
  <c r="J51" i="124"/>
  <c r="J53" i="124" s="1"/>
  <c r="K71" i="91"/>
  <c r="H107" i="91" s="1"/>
  <c r="F234" i="80" s="1"/>
  <c r="G367" i="86"/>
  <c r="G375" i="86" s="1"/>
  <c r="G382" i="86" s="1"/>
  <c r="H503" i="86" s="1"/>
  <c r="F28" i="80" s="1"/>
  <c r="H192" i="168"/>
  <c r="H194" i="168" s="1"/>
  <c r="J71" i="91"/>
  <c r="H106" i="91" s="1"/>
  <c r="F233" i="80" s="1"/>
  <c r="G243" i="86"/>
  <c r="H63" i="135"/>
  <c r="F408" i="80" s="1"/>
  <c r="K44" i="135"/>
  <c r="G15" i="139"/>
  <c r="G19" i="139" s="1"/>
  <c r="G47" i="139"/>
  <c r="G48" i="139" s="1"/>
  <c r="G53" i="139" s="1"/>
  <c r="I13" i="91"/>
  <c r="I63" i="91" s="1"/>
  <c r="F63" i="91"/>
  <c r="H13" i="91"/>
  <c r="I86" i="86"/>
  <c r="I402" i="86" s="1"/>
  <c r="F402" i="86"/>
  <c r="H86" i="86"/>
  <c r="H179" i="86"/>
  <c r="H318" i="86" s="1"/>
  <c r="F318" i="86"/>
  <c r="I179" i="86"/>
  <c r="I318" i="86" s="1"/>
  <c r="K62" i="92"/>
  <c r="K64" i="92" s="1"/>
  <c r="H97" i="92" s="1"/>
  <c r="F277" i="80" s="1"/>
  <c r="K22" i="92"/>
  <c r="C451" i="86"/>
  <c r="J102" i="86"/>
  <c r="J451" i="86" s="1"/>
  <c r="F102" i="86"/>
  <c r="K102" i="86"/>
  <c r="K451" i="86" s="1"/>
  <c r="L102" i="86"/>
  <c r="L451" i="86" s="1"/>
  <c r="H19" i="129"/>
  <c r="H37" i="129" s="1"/>
  <c r="AH248" i="85"/>
  <c r="AI248" i="85" s="1"/>
  <c r="AH442" i="85"/>
  <c r="AA91" i="129" s="1"/>
  <c r="AH100" i="85"/>
  <c r="F57" i="137"/>
  <c r="F58" i="137" s="1"/>
  <c r="F61" i="137" s="1"/>
  <c r="F64" i="137" s="1"/>
  <c r="H92" i="137" s="1"/>
  <c r="F251" i="80" s="1"/>
  <c r="H12" i="137"/>
  <c r="I12" i="137"/>
  <c r="I57" i="137" s="1"/>
  <c r="I58" i="137" s="1"/>
  <c r="I61" i="137" s="1"/>
  <c r="I64" i="137" s="1"/>
  <c r="H94" i="137" s="1"/>
  <c r="F253" i="80" s="1"/>
  <c r="I151" i="86"/>
  <c r="I290" i="86" s="1"/>
  <c r="F290" i="86"/>
  <c r="H151" i="86"/>
  <c r="L30" i="91"/>
  <c r="L33" i="91" s="1"/>
  <c r="L27" i="154"/>
  <c r="I178" i="86"/>
  <c r="I317" i="86" s="1"/>
  <c r="H178" i="86"/>
  <c r="H317" i="86" s="1"/>
  <c r="F317" i="86"/>
  <c r="B37" i="129"/>
  <c r="B109" i="129" s="1"/>
  <c r="L42" i="123"/>
  <c r="L43" i="123" s="1"/>
  <c r="L14" i="123"/>
  <c r="L22" i="123" s="1"/>
  <c r="H26" i="153"/>
  <c r="I26" i="153"/>
  <c r="I56" i="153" s="1"/>
  <c r="F56" i="153"/>
  <c r="H29" i="94"/>
  <c r="F63" i="94"/>
  <c r="I29" i="94"/>
  <c r="I63" i="94" s="1"/>
  <c r="P468" i="85"/>
  <c r="H468" i="85" s="1"/>
  <c r="H470" i="85" s="1"/>
  <c r="H471" i="85" s="1"/>
  <c r="L63" i="87"/>
  <c r="G18" i="115"/>
  <c r="G78" i="115" s="1"/>
  <c r="I137" i="86"/>
  <c r="I276" i="86" s="1"/>
  <c r="H137" i="86"/>
  <c r="F276" i="86"/>
  <c r="J68" i="94"/>
  <c r="J71" i="94" s="1"/>
  <c r="H108" i="94" s="1"/>
  <c r="F298" i="80" s="1"/>
  <c r="J31" i="94"/>
  <c r="I71" i="86"/>
  <c r="I351" i="86" s="1"/>
  <c r="I353" i="86" s="1"/>
  <c r="H71" i="86"/>
  <c r="F351" i="86"/>
  <c r="F353" i="86" s="1"/>
  <c r="H495" i="86" s="1"/>
  <c r="F20" i="80" s="1"/>
  <c r="D27" i="130"/>
  <c r="F33" i="118"/>
  <c r="I46" i="115"/>
  <c r="I93" i="115" s="1"/>
  <c r="F93" i="115"/>
  <c r="H46" i="115"/>
  <c r="I118" i="86"/>
  <c r="I436" i="86" s="1"/>
  <c r="H118" i="86"/>
  <c r="F436" i="86"/>
  <c r="E29" i="112"/>
  <c r="F510" i="80"/>
  <c r="H28" i="86"/>
  <c r="I28" i="86"/>
  <c r="I425" i="86" s="1"/>
  <c r="F425" i="86"/>
  <c r="F63" i="118"/>
  <c r="D55" i="130"/>
  <c r="M41" i="115"/>
  <c r="N41" i="115" s="1"/>
  <c r="H82" i="86"/>
  <c r="F246" i="86"/>
  <c r="I82" i="86"/>
  <c r="I246" i="86" s="1"/>
  <c r="J19" i="97"/>
  <c r="J65" i="97" s="1"/>
  <c r="C65" i="97"/>
  <c r="G19" i="97"/>
  <c r="G65" i="97" s="1"/>
  <c r="L19" i="97"/>
  <c r="L65" i="97" s="1"/>
  <c r="F19" i="97"/>
  <c r="K19" i="97"/>
  <c r="K65" i="97" s="1"/>
  <c r="G346" i="86"/>
  <c r="F19" i="153"/>
  <c r="K19" i="153"/>
  <c r="K63" i="153" s="1"/>
  <c r="G19" i="153"/>
  <c r="G63" i="153" s="1"/>
  <c r="C63" i="153"/>
  <c r="J19" i="153"/>
  <c r="J63" i="153" s="1"/>
  <c r="L19" i="153"/>
  <c r="L63" i="153" s="1"/>
  <c r="J47" i="124"/>
  <c r="J18" i="124"/>
  <c r="L15" i="139"/>
  <c r="L19" i="139" s="1"/>
  <c r="L47" i="139"/>
  <c r="L48" i="139" s="1"/>
  <c r="L53" i="139" s="1"/>
  <c r="H19" i="86"/>
  <c r="I19" i="86"/>
  <c r="I416" i="86" s="1"/>
  <c r="F416" i="86"/>
  <c r="K68" i="98"/>
  <c r="K72" i="98" s="1"/>
  <c r="K74" i="98" s="1"/>
  <c r="H108" i="98" s="1"/>
  <c r="K27" i="98"/>
  <c r="H156" i="86"/>
  <c r="H295" i="86" s="1"/>
  <c r="I156" i="86"/>
  <c r="I295" i="86" s="1"/>
  <c r="F295" i="86"/>
  <c r="H13" i="87"/>
  <c r="I13" i="87"/>
  <c r="F15" i="87"/>
  <c r="F25" i="87" s="1"/>
  <c r="F57" i="87"/>
  <c r="F58" i="87" s="1"/>
  <c r="H87" i="87" s="1"/>
  <c r="F116" i="80" s="1"/>
  <c r="I27" i="94"/>
  <c r="I68" i="94" s="1"/>
  <c r="H27" i="94"/>
  <c r="F68" i="94"/>
  <c r="F31" i="94"/>
  <c r="H12" i="143"/>
  <c r="F54" i="143"/>
  <c r="F55" i="143" s="1"/>
  <c r="H86" i="143" s="1"/>
  <c r="F129" i="80" s="1"/>
  <c r="F15" i="143"/>
  <c r="I12" i="143"/>
  <c r="H78" i="161"/>
  <c r="F431" i="80" s="1"/>
  <c r="K58" i="161"/>
  <c r="K42" i="123"/>
  <c r="K43" i="123" s="1"/>
  <c r="K14" i="123"/>
  <c r="K22" i="123" s="1"/>
  <c r="H25" i="154"/>
  <c r="F69" i="154"/>
  <c r="I25" i="154"/>
  <c r="I69" i="154" s="1"/>
  <c r="H63" i="86"/>
  <c r="I63" i="86"/>
  <c r="I249" i="86" s="1"/>
  <c r="F249" i="86"/>
  <c r="F27" i="98"/>
  <c r="J437" i="86"/>
  <c r="J400" i="86"/>
  <c r="H534" i="86" s="1"/>
  <c r="F59" i="80" s="1"/>
  <c r="N154" i="86"/>
  <c r="N293" i="86" s="1"/>
  <c r="H190" i="86"/>
  <c r="H329" i="86" s="1"/>
  <c r="F329" i="86"/>
  <c r="I190" i="86"/>
  <c r="I329" i="86" s="1"/>
  <c r="F47" i="139"/>
  <c r="I12" i="139"/>
  <c r="H12" i="139"/>
  <c r="H15" i="139" s="1"/>
  <c r="H19" i="139" s="1"/>
  <c r="F15" i="139"/>
  <c r="F19" i="139" s="1"/>
  <c r="I142" i="86"/>
  <c r="I281" i="86" s="1"/>
  <c r="H142" i="86"/>
  <c r="H281" i="86" s="1"/>
  <c r="F281" i="86"/>
  <c r="M107" i="86"/>
  <c r="I61" i="94"/>
  <c r="L54" i="143"/>
  <c r="L55" i="143" s="1"/>
  <c r="L15" i="143"/>
  <c r="I90" i="86"/>
  <c r="I250" i="86" s="1"/>
  <c r="F250" i="86"/>
  <c r="H90" i="86"/>
  <c r="F55" i="91"/>
  <c r="H22" i="91"/>
  <c r="I22" i="91"/>
  <c r="I55" i="91" s="1"/>
  <c r="K76" i="96"/>
  <c r="J406" i="86"/>
  <c r="H542" i="86" s="1"/>
  <c r="F67" i="80" s="1"/>
  <c r="U496" i="85"/>
  <c r="I12" i="124"/>
  <c r="I47" i="124" s="1"/>
  <c r="I48" i="124" s="1"/>
  <c r="H12" i="124"/>
  <c r="F47" i="124"/>
  <c r="F48" i="124" s="1"/>
  <c r="E35" i="112"/>
  <c r="F517" i="80"/>
  <c r="BH7" i="128"/>
  <c r="BH15" i="128" s="1"/>
  <c r="H477" i="85"/>
  <c r="H478" i="85" s="1"/>
  <c r="J105" i="86"/>
  <c r="J454" i="86" s="1"/>
  <c r="K105" i="86"/>
  <c r="K454" i="86" s="1"/>
  <c r="L105" i="86"/>
  <c r="L454" i="86" s="1"/>
  <c r="C454" i="86"/>
  <c r="F105" i="86"/>
  <c r="F238" i="86"/>
  <c r="I51" i="86"/>
  <c r="I238" i="86" s="1"/>
  <c r="H51" i="86"/>
  <c r="H1" i="139"/>
  <c r="N60" i="139" s="1"/>
  <c r="N62" i="139" s="1"/>
  <c r="D104" i="126"/>
  <c r="I77" i="118"/>
  <c r="F106" i="160"/>
  <c r="F418" i="86"/>
  <c r="H21" i="86"/>
  <c r="I21" i="86"/>
  <c r="I418" i="86" s="1"/>
  <c r="F116" i="160"/>
  <c r="I87" i="118"/>
  <c r="P70" i="85"/>
  <c r="H56" i="86"/>
  <c r="I56" i="86"/>
  <c r="I384" i="86" s="1"/>
  <c r="I386" i="86" s="1"/>
  <c r="H516" i="86" s="1"/>
  <c r="F41" i="80" s="1"/>
  <c r="F384" i="86"/>
  <c r="F386" i="86" s="1"/>
  <c r="H514" i="86" s="1"/>
  <c r="F39" i="80" s="1"/>
  <c r="F102" i="115"/>
  <c r="H11" i="115"/>
  <c r="I11" i="115"/>
  <c r="F13" i="115"/>
  <c r="D36" i="130"/>
  <c r="F43" i="118"/>
  <c r="I66" i="118"/>
  <c r="F95" i="160"/>
  <c r="I38" i="86"/>
  <c r="I227" i="86" s="1"/>
  <c r="H38" i="86"/>
  <c r="F227" i="86"/>
  <c r="F62" i="118"/>
  <c r="D54" i="130"/>
  <c r="I83" i="86"/>
  <c r="H83" i="86"/>
  <c r="F247" i="86"/>
  <c r="F92" i="86"/>
  <c r="D101" i="130"/>
  <c r="F92" i="118"/>
  <c r="I12" i="98"/>
  <c r="F50" i="98"/>
  <c r="F52" i="98" s="1"/>
  <c r="H94" i="98" s="1"/>
  <c r="F17" i="98"/>
  <c r="H12" i="98"/>
  <c r="G47" i="92"/>
  <c r="G49" i="92" s="1"/>
  <c r="G59" i="92" s="1"/>
  <c r="G16" i="92"/>
  <c r="AE73" i="129"/>
  <c r="AE85" i="129" s="1"/>
  <c r="AH512" i="85"/>
  <c r="AI557" i="85" s="1"/>
  <c r="H34" i="95"/>
  <c r="D30" i="130"/>
  <c r="F36" i="118"/>
  <c r="K63" i="87"/>
  <c r="G246" i="86"/>
  <c r="D49" i="130"/>
  <c r="F56" i="118"/>
  <c r="D11" i="130"/>
  <c r="F15" i="118"/>
  <c r="I19" i="94"/>
  <c r="F22" i="94"/>
  <c r="F73" i="94"/>
  <c r="H19" i="94"/>
  <c r="K79" i="115"/>
  <c r="K81" i="115" s="1"/>
  <c r="K91" i="115" s="1"/>
  <c r="K100" i="115" s="1"/>
  <c r="K23" i="115"/>
  <c r="H169" i="86"/>
  <c r="H308" i="86" s="1"/>
  <c r="F308" i="86"/>
  <c r="I169" i="86"/>
  <c r="I308" i="86" s="1"/>
  <c r="K51" i="153"/>
  <c r="I17" i="91"/>
  <c r="H17" i="91"/>
  <c r="F67" i="91"/>
  <c r="F30" i="91"/>
  <c r="F33" i="91" s="1"/>
  <c r="I48" i="86"/>
  <c r="I363" i="86" s="1"/>
  <c r="H48" i="86"/>
  <c r="F363" i="86"/>
  <c r="L22" i="131"/>
  <c r="L25" i="131" s="1"/>
  <c r="L60" i="131"/>
  <c r="L63" i="131" s="1"/>
  <c r="L65" i="131" s="1"/>
  <c r="K247" i="86"/>
  <c r="K92" i="86"/>
  <c r="L22" i="143"/>
  <c r="L60" i="143"/>
  <c r="L63" i="143" s="1"/>
  <c r="H100" i="154"/>
  <c r="H1" i="140"/>
  <c r="N71" i="140" s="1"/>
  <c r="N73" i="140" s="1"/>
  <c r="E9" i="141"/>
  <c r="E41" i="141" s="1"/>
  <c r="I25" i="98"/>
  <c r="I71" i="98" s="1"/>
  <c r="F71" i="98"/>
  <c r="H25" i="98"/>
  <c r="I108" i="129"/>
  <c r="I111" i="129" s="1"/>
  <c r="I56" i="129"/>
  <c r="I105" i="129" s="1"/>
  <c r="E9" i="132"/>
  <c r="E41" i="132" s="1"/>
  <c r="H1" i="131"/>
  <c r="N71" i="131" s="1"/>
  <c r="N73" i="131" s="1"/>
  <c r="I25" i="91"/>
  <c r="I58" i="91" s="1"/>
  <c r="F58" i="91"/>
  <c r="H25" i="91"/>
  <c r="F240" i="86"/>
  <c r="H54" i="86"/>
  <c r="I54" i="86"/>
  <c r="I240" i="86" s="1"/>
  <c r="I181" i="86"/>
  <c r="I320" i="86" s="1"/>
  <c r="H181" i="86"/>
  <c r="H320" i="86" s="1"/>
  <c r="F320" i="86"/>
  <c r="N198" i="86"/>
  <c r="N337" i="86" s="1"/>
  <c r="G422" i="86"/>
  <c r="L62" i="153"/>
  <c r="F306" i="86"/>
  <c r="H167" i="86"/>
  <c r="H306" i="86" s="1"/>
  <c r="I167" i="86"/>
  <c r="I306" i="86" s="1"/>
  <c r="U461" i="85"/>
  <c r="H19" i="164"/>
  <c r="D15" i="98"/>
  <c r="J110" i="115"/>
  <c r="J30" i="91"/>
  <c r="J33" i="91" s="1"/>
  <c r="I70" i="86"/>
  <c r="I345" i="86" s="1"/>
  <c r="H70" i="86"/>
  <c r="F345" i="86"/>
  <c r="H50" i="86"/>
  <c r="F237" i="86"/>
  <c r="I50" i="86"/>
  <c r="I237" i="86" s="1"/>
  <c r="K13" i="115"/>
  <c r="K102" i="115"/>
  <c r="K103" i="115" s="1"/>
  <c r="H139" i="86"/>
  <c r="H278" i="86" s="1"/>
  <c r="F278" i="86"/>
  <c r="I139" i="86"/>
  <c r="I278" i="86" s="1"/>
  <c r="I52" i="115"/>
  <c r="I113" i="115" s="1"/>
  <c r="F113" i="115"/>
  <c r="H52" i="115"/>
  <c r="H113" i="115" s="1"/>
  <c r="P60" i="85"/>
  <c r="K16" i="94"/>
  <c r="K54" i="94"/>
  <c r="K56" i="94" s="1"/>
  <c r="G226" i="86"/>
  <c r="G46" i="90"/>
  <c r="G47" i="90" s="1"/>
  <c r="G50" i="90" s="1"/>
  <c r="G14" i="90"/>
  <c r="G18" i="90" s="1"/>
  <c r="F84" i="160"/>
  <c r="I55" i="118"/>
  <c r="I101" i="86"/>
  <c r="I356" i="86" s="1"/>
  <c r="F356" i="86"/>
  <c r="H101" i="86"/>
  <c r="F259" i="86"/>
  <c r="I100" i="86"/>
  <c r="I259" i="86" s="1"/>
  <c r="H100" i="86"/>
  <c r="AF22" i="129"/>
  <c r="E413" i="86"/>
  <c r="G16" i="86"/>
  <c r="F409" i="86"/>
  <c r="H12" i="86"/>
  <c r="I12" i="86"/>
  <c r="I409" i="86" s="1"/>
  <c r="X470" i="85"/>
  <c r="Y470" i="85" s="1"/>
  <c r="AQ7" i="128"/>
  <c r="AQ15" i="128" s="1"/>
  <c r="I159" i="86"/>
  <c r="I298" i="86" s="1"/>
  <c r="H159" i="86"/>
  <c r="H298" i="86" s="1"/>
  <c r="F298" i="86"/>
  <c r="F273" i="86"/>
  <c r="H132" i="86"/>
  <c r="H273" i="86" s="1"/>
  <c r="I132" i="86"/>
  <c r="I273" i="86" s="1"/>
  <c r="G54" i="87"/>
  <c r="G55" i="87" s="1"/>
  <c r="G65" i="87" s="1"/>
  <c r="G15" i="87"/>
  <c r="G25" i="87" s="1"/>
  <c r="L110" i="115"/>
  <c r="G345" i="86"/>
  <c r="H145" i="86"/>
  <c r="H284" i="86" s="1"/>
  <c r="I145" i="86"/>
  <c r="I284" i="86" s="1"/>
  <c r="F284" i="86"/>
  <c r="I12" i="154"/>
  <c r="F17" i="154"/>
  <c r="F50" i="154"/>
  <c r="F52" i="154" s="1"/>
  <c r="H92" i="154" s="1"/>
  <c r="H12" i="154"/>
  <c r="G51" i="153"/>
  <c r="F435" i="86"/>
  <c r="I117" i="86"/>
  <c r="I435" i="86" s="1"/>
  <c r="H117" i="86"/>
  <c r="X274" i="85"/>
  <c r="Y274" i="85" s="1"/>
  <c r="C8" i="128"/>
  <c r="C15" i="128" s="1"/>
  <c r="K60" i="143"/>
  <c r="K63" i="143" s="1"/>
  <c r="K22" i="143"/>
  <c r="I14" i="123"/>
  <c r="I42" i="123"/>
  <c r="I43" i="123" s="1"/>
  <c r="G52" i="97"/>
  <c r="J21" i="129"/>
  <c r="J37" i="129" s="1"/>
  <c r="AH310" i="85"/>
  <c r="AI310" i="85" s="1"/>
  <c r="I113" i="86"/>
  <c r="I261" i="86" s="1"/>
  <c r="F261" i="86"/>
  <c r="H113" i="86"/>
  <c r="E77" i="115"/>
  <c r="G17" i="115"/>
  <c r="U401" i="85"/>
  <c r="X400" i="85" s="1"/>
  <c r="AD7" i="128" s="1"/>
  <c r="AD15" i="128" s="1"/>
  <c r="K14" i="90"/>
  <c r="K18" i="90" s="1"/>
  <c r="K46" i="90"/>
  <c r="K47" i="90" s="1"/>
  <c r="K50" i="90" s="1"/>
  <c r="H68" i="123"/>
  <c r="F593" i="80" s="1"/>
  <c r="AH268" i="85"/>
  <c r="AI268" i="85" s="1"/>
  <c r="T19" i="129"/>
  <c r="T37" i="129" s="1"/>
  <c r="L409" i="86"/>
  <c r="L430" i="86" s="1"/>
  <c r="L34" i="86"/>
  <c r="G15" i="143"/>
  <c r="G25" i="143" s="1"/>
  <c r="G54" i="143"/>
  <c r="G55" i="143" s="1"/>
  <c r="G65" i="143" s="1"/>
  <c r="G73" i="94"/>
  <c r="G76" i="94" s="1"/>
  <c r="G22" i="94"/>
  <c r="U291" i="85"/>
  <c r="X292" i="85" s="1"/>
  <c r="P296" i="85"/>
  <c r="H296" i="85" s="1"/>
  <c r="H298" i="85" s="1"/>
  <c r="H299" i="85" s="1"/>
  <c r="M84" i="86"/>
  <c r="N84" i="86" s="1"/>
  <c r="F54" i="98"/>
  <c r="H14" i="98"/>
  <c r="I14" i="98"/>
  <c r="I54" i="98" s="1"/>
  <c r="I55" i="98" s="1"/>
  <c r="F126" i="115"/>
  <c r="I36" i="115"/>
  <c r="I126" i="115" s="1"/>
  <c r="H36" i="115"/>
  <c r="K73" i="94"/>
  <c r="K76" i="94" s="1"/>
  <c r="K22" i="94"/>
  <c r="L51" i="153"/>
  <c r="F108" i="115"/>
  <c r="I40" i="115"/>
  <c r="I108" i="115" s="1"/>
  <c r="H40" i="115"/>
  <c r="D28" i="130"/>
  <c r="F34" i="118"/>
  <c r="I51" i="124"/>
  <c r="I53" i="124" s="1"/>
  <c r="I24" i="124"/>
  <c r="G17" i="154"/>
  <c r="G30" i="154" s="1"/>
  <c r="G50" i="154"/>
  <c r="G52" i="154" s="1"/>
  <c r="G61" i="154" s="1"/>
  <c r="H90" i="154" s="1"/>
  <c r="J22" i="94"/>
  <c r="J73" i="94"/>
  <c r="J76" i="94" s="1"/>
  <c r="J79" i="115"/>
  <c r="J81" i="115" s="1"/>
  <c r="J91" i="115" s="1"/>
  <c r="J100" i="115" s="1"/>
  <c r="J23" i="115"/>
  <c r="I136" i="86"/>
  <c r="I275" i="86" s="1"/>
  <c r="F275" i="86"/>
  <c r="H136" i="86"/>
  <c r="H33" i="115"/>
  <c r="F123" i="115"/>
  <c r="I33" i="115"/>
  <c r="I123" i="115" s="1"/>
  <c r="K60" i="131"/>
  <c r="K63" i="131" s="1"/>
  <c r="K65" i="131" s="1"/>
  <c r="K22" i="131"/>
  <c r="K25" i="131" s="1"/>
  <c r="K60" i="140"/>
  <c r="K63" i="140" s="1"/>
  <c r="K22" i="140"/>
  <c r="M104" i="86"/>
  <c r="N104" i="86" s="1"/>
  <c r="H31" i="86"/>
  <c r="I31" i="86"/>
  <c r="I428" i="86" s="1"/>
  <c r="F428" i="86"/>
  <c r="F21" i="118"/>
  <c r="D17" i="130"/>
  <c r="F463" i="86"/>
  <c r="H563" i="86" s="1"/>
  <c r="H194" i="86"/>
  <c r="H333" i="86" s="1"/>
  <c r="F333" i="86"/>
  <c r="I194" i="86"/>
  <c r="I333" i="86" s="1"/>
  <c r="AL8" i="128"/>
  <c r="H131" i="86"/>
  <c r="H272" i="86" s="1"/>
  <c r="I131" i="86"/>
  <c r="I272" i="86" s="1"/>
  <c r="F272" i="86"/>
  <c r="M37" i="115"/>
  <c r="N37" i="115" s="1"/>
  <c r="F444" i="86"/>
  <c r="H202" i="86"/>
  <c r="H444" i="86" s="1"/>
  <c r="I202" i="86"/>
  <c r="I444" i="86" s="1"/>
  <c r="J15" i="137"/>
  <c r="J24" i="137" s="1"/>
  <c r="H14" i="92"/>
  <c r="I14" i="92"/>
  <c r="I51" i="92" s="1"/>
  <c r="I52" i="92" s="1"/>
  <c r="F51" i="92"/>
  <c r="I20" i="86"/>
  <c r="I417" i="86" s="1"/>
  <c r="F417" i="86"/>
  <c r="H20" i="86"/>
  <c r="G102" i="115"/>
  <c r="G103" i="115" s="1"/>
  <c r="G13" i="115"/>
  <c r="I20" i="115"/>
  <c r="I83" i="115" s="1"/>
  <c r="I84" i="115" s="1"/>
  <c r="F83" i="115"/>
  <c r="H20" i="115"/>
  <c r="K50" i="98"/>
  <c r="K52" i="98" s="1"/>
  <c r="K61" i="98" s="1"/>
  <c r="H99" i="98" s="1"/>
  <c r="K17" i="98"/>
  <c r="H95" i="86"/>
  <c r="I95" i="86"/>
  <c r="F256" i="86"/>
  <c r="L16" i="94"/>
  <c r="L54" i="94"/>
  <c r="L56" i="94" s="1"/>
  <c r="K226" i="86"/>
  <c r="K65" i="86"/>
  <c r="L16" i="92"/>
  <c r="L47" i="92"/>
  <c r="L49" i="92" s="1"/>
  <c r="D76" i="130"/>
  <c r="F76" i="118"/>
  <c r="F229" i="86"/>
  <c r="I40" i="86"/>
  <c r="I229" i="86" s="1"/>
  <c r="H40" i="86"/>
  <c r="F50" i="91"/>
  <c r="I28" i="91"/>
  <c r="I50" i="91" s="1"/>
  <c r="H28" i="91"/>
  <c r="K409" i="86"/>
  <c r="K430" i="86" s="1"/>
  <c r="K34" i="86"/>
  <c r="L50" i="154"/>
  <c r="L52" i="154" s="1"/>
  <c r="L61" i="154" s="1"/>
  <c r="L17" i="154"/>
  <c r="L79" i="115"/>
  <c r="L81" i="115" s="1"/>
  <c r="L91" i="115" s="1"/>
  <c r="L100" i="115" s="1"/>
  <c r="L23" i="115"/>
  <c r="F325" i="86"/>
  <c r="H186" i="86"/>
  <c r="H325" i="86" s="1"/>
  <c r="I186" i="86"/>
  <c r="I325" i="86" s="1"/>
  <c r="H1" i="91"/>
  <c r="N76" i="91" s="1"/>
  <c r="N78" i="91" s="1"/>
  <c r="E9" i="62"/>
  <c r="E41" i="62" s="1"/>
  <c r="L247" i="86"/>
  <c r="L92" i="86"/>
  <c r="I126" i="86"/>
  <c r="H126" i="86"/>
  <c r="F267" i="86"/>
  <c r="F205" i="86"/>
  <c r="F55" i="154"/>
  <c r="H93" i="154" s="1"/>
  <c r="I28" i="115"/>
  <c r="H28" i="115"/>
  <c r="F87" i="115"/>
  <c r="F43" i="115"/>
  <c r="J65" i="86"/>
  <c r="J226" i="86"/>
  <c r="F235" i="86"/>
  <c r="H46" i="86"/>
  <c r="I46" i="86"/>
  <c r="I235" i="86" s="1"/>
  <c r="G409" i="86"/>
  <c r="L22" i="94"/>
  <c r="L73" i="94"/>
  <c r="L76" i="94" s="1"/>
  <c r="G11" i="137"/>
  <c r="E43" i="137"/>
  <c r="N196" i="86"/>
  <c r="N335" i="86" s="1"/>
  <c r="H335" i="86"/>
  <c r="D20" i="130"/>
  <c r="F24" i="118"/>
  <c r="F44" i="118"/>
  <c r="D37" i="130"/>
  <c r="K50" i="154"/>
  <c r="K52" i="154" s="1"/>
  <c r="K61" i="154" s="1"/>
  <c r="K17" i="154"/>
  <c r="F79" i="115"/>
  <c r="H19" i="115"/>
  <c r="I19" i="115"/>
  <c r="I79" i="115" s="1"/>
  <c r="H20" i="87"/>
  <c r="I20" i="87"/>
  <c r="I62" i="87" s="1"/>
  <c r="F62" i="87"/>
  <c r="F63" i="87" s="1"/>
  <c r="F292" i="86"/>
  <c r="I153" i="86"/>
  <c r="I292" i="86" s="1"/>
  <c r="H153" i="86"/>
  <c r="H292" i="86" s="1"/>
  <c r="J52" i="97"/>
  <c r="H152" i="86"/>
  <c r="H291" i="86" s="1"/>
  <c r="I152" i="86"/>
  <c r="I291" i="86" s="1"/>
  <c r="F291" i="86"/>
  <c r="I47" i="115"/>
  <c r="F94" i="115"/>
  <c r="H47" i="115"/>
  <c r="F56" i="115"/>
  <c r="J13" i="115"/>
  <c r="J102" i="115"/>
  <c r="J103" i="115" s="1"/>
  <c r="J256" i="86"/>
  <c r="J263" i="86" s="1"/>
  <c r="L14" i="90"/>
  <c r="L18" i="90" s="1"/>
  <c r="L46" i="90"/>
  <c r="L47" i="90" s="1"/>
  <c r="L50" i="90" s="1"/>
  <c r="I18" i="131"/>
  <c r="F60" i="131"/>
  <c r="F22" i="131"/>
  <c r="F25" i="131" s="1"/>
  <c r="H18" i="131"/>
  <c r="F348" i="86"/>
  <c r="I75" i="86"/>
  <c r="I348" i="86" s="1"/>
  <c r="H75" i="86"/>
  <c r="D50" i="130"/>
  <c r="F58" i="118"/>
  <c r="F410" i="86"/>
  <c r="H13" i="86"/>
  <c r="I13" i="86"/>
  <c r="I410" i="86" s="1"/>
  <c r="X39" i="129"/>
  <c r="X55" i="129" s="1"/>
  <c r="AH205" i="85"/>
  <c r="AI205" i="85" s="1"/>
  <c r="K44" i="137"/>
  <c r="K45" i="137" s="1"/>
  <c r="K51" i="137" s="1"/>
  <c r="K54" i="137" s="1"/>
  <c r="K15" i="137"/>
  <c r="K24" i="137" s="1"/>
  <c r="H165" i="86"/>
  <c r="H304" i="86" s="1"/>
  <c r="F304" i="86"/>
  <c r="I165" i="86"/>
  <c r="I304" i="86" s="1"/>
  <c r="G56" i="129"/>
  <c r="G105" i="129" s="1"/>
  <c r="G109" i="129"/>
  <c r="G111" i="129" s="1"/>
  <c r="X212" i="85"/>
  <c r="Y212" i="85" s="1"/>
  <c r="M7" i="128"/>
  <c r="M15" i="128" s="1"/>
  <c r="H12" i="94"/>
  <c r="I12" i="94"/>
  <c r="F54" i="94"/>
  <c r="F16" i="94"/>
  <c r="F47" i="92"/>
  <c r="F16" i="92"/>
  <c r="I12" i="92"/>
  <c r="H12" i="92"/>
  <c r="AB73" i="129"/>
  <c r="AH457" i="85"/>
  <c r="AI457" i="85" s="1"/>
  <c r="H77" i="145"/>
  <c r="F394" i="80" s="1"/>
  <c r="F415" i="86"/>
  <c r="I18" i="86"/>
  <c r="I415" i="86" s="1"/>
  <c r="H18" i="86"/>
  <c r="N13" i="139"/>
  <c r="D25" i="130"/>
  <c r="I54" i="131"/>
  <c r="I55" i="131" s="1"/>
  <c r="I15" i="131"/>
  <c r="J50" i="154"/>
  <c r="J52" i="154" s="1"/>
  <c r="J61" i="154" s="1"/>
  <c r="H96" i="154" s="1"/>
  <c r="J17" i="154"/>
  <c r="K30" i="91"/>
  <c r="K33" i="91" s="1"/>
  <c r="H62" i="136"/>
  <c r="F384" i="80" s="1"/>
  <c r="J44" i="136"/>
  <c r="J43" i="115"/>
  <c r="F369" i="86"/>
  <c r="F370" i="86" s="1"/>
  <c r="H506" i="86" s="1"/>
  <c r="F31" i="80" s="1"/>
  <c r="I58" i="86"/>
  <c r="I369" i="86" s="1"/>
  <c r="I370" i="86" s="1"/>
  <c r="H58" i="86"/>
  <c r="F14" i="118"/>
  <c r="D10" i="130"/>
  <c r="I89" i="86"/>
  <c r="I404" i="86" s="1"/>
  <c r="H89" i="86"/>
  <c r="F404" i="86"/>
  <c r="G75" i="86"/>
  <c r="G348" i="86" s="1"/>
  <c r="J247" i="86"/>
  <c r="J92" i="86"/>
  <c r="J60" i="143"/>
  <c r="J63" i="143" s="1"/>
  <c r="J22" i="143"/>
  <c r="H109" i="124"/>
  <c r="F628" i="80" s="1"/>
  <c r="I85" i="86"/>
  <c r="I389" i="86" s="1"/>
  <c r="I391" i="86" s="1"/>
  <c r="H524" i="86" s="1"/>
  <c r="F49" i="80" s="1"/>
  <c r="H85" i="86"/>
  <c r="F389" i="86"/>
  <c r="F391" i="86" s="1"/>
  <c r="H522" i="86" s="1"/>
  <c r="V39" i="129"/>
  <c r="V55" i="129" s="1"/>
  <c r="AH235" i="85"/>
  <c r="AI235" i="85" s="1"/>
  <c r="S56" i="129"/>
  <c r="S105" i="129" s="1"/>
  <c r="S109" i="129"/>
  <c r="S111" i="129" s="1"/>
  <c r="I53" i="86"/>
  <c r="I365" i="86" s="1"/>
  <c r="H53" i="86"/>
  <c r="F365" i="86"/>
  <c r="J359" i="86"/>
  <c r="I21" i="91"/>
  <c r="I54" i="91" s="1"/>
  <c r="H21" i="91"/>
  <c r="F54" i="91"/>
  <c r="F109" i="160"/>
  <c r="I80" i="118"/>
  <c r="T461" i="85"/>
  <c r="X17" i="85" s="1"/>
  <c r="H38" i="115"/>
  <c r="I38" i="115"/>
  <c r="I106" i="115" s="1"/>
  <c r="F106" i="115"/>
  <c r="I147" i="86"/>
  <c r="I286" i="86" s="1"/>
  <c r="F286" i="86"/>
  <c r="H147" i="86"/>
  <c r="J50" i="98"/>
  <c r="J52" i="98" s="1"/>
  <c r="J61" i="98" s="1"/>
  <c r="J17" i="98"/>
  <c r="J54" i="94"/>
  <c r="J56" i="94" s="1"/>
  <c r="J16" i="94"/>
  <c r="F226" i="86"/>
  <c r="I37" i="86"/>
  <c r="H37" i="86"/>
  <c r="F65" i="86"/>
  <c r="N110" i="86"/>
  <c r="H260" i="86"/>
  <c r="F59" i="94"/>
  <c r="K47" i="92"/>
  <c r="K49" i="92" s="1"/>
  <c r="K16" i="92"/>
  <c r="J46" i="90"/>
  <c r="J47" i="90" s="1"/>
  <c r="J50" i="90" s="1"/>
  <c r="J14" i="90"/>
  <c r="J18" i="90" s="1"/>
  <c r="AE7" i="128"/>
  <c r="X255" i="85"/>
  <c r="Y255" i="85" s="1"/>
  <c r="F18" i="118"/>
  <c r="D14" i="130"/>
  <c r="E30" i="112"/>
  <c r="F512" i="80"/>
  <c r="F328" i="86"/>
  <c r="I189" i="86"/>
  <c r="I328" i="86" s="1"/>
  <c r="H189" i="86"/>
  <c r="H328" i="86" s="1"/>
  <c r="F355" i="86"/>
  <c r="H97" i="86"/>
  <c r="I97" i="86"/>
  <c r="I355" i="86" s="1"/>
  <c r="F62" i="131"/>
  <c r="I20" i="131"/>
  <c r="I62" i="131" s="1"/>
  <c r="H20" i="131"/>
  <c r="H27" i="86"/>
  <c r="F424" i="86"/>
  <c r="I27" i="86"/>
  <c r="I424" i="86" s="1"/>
  <c r="E109" i="129"/>
  <c r="I12" i="90"/>
  <c r="F46" i="90"/>
  <c r="F47" i="90" s="1"/>
  <c r="F14" i="90"/>
  <c r="F18" i="90" s="1"/>
  <c r="H12" i="90"/>
  <c r="H14" i="90" s="1"/>
  <c r="H18" i="90" s="1"/>
  <c r="D21" i="130"/>
  <c r="F25" i="118"/>
  <c r="AB102" i="129"/>
  <c r="AF95" i="129"/>
  <c r="E347" i="86"/>
  <c r="G73" i="86"/>
  <c r="G347" i="86" s="1"/>
  <c r="I87" i="86"/>
  <c r="I394" i="86" s="1"/>
  <c r="I395" i="86" s="1"/>
  <c r="F394" i="86"/>
  <c r="F395" i="86" s="1"/>
  <c r="H87" i="86"/>
  <c r="L256" i="86"/>
  <c r="L263" i="86" s="1"/>
  <c r="G51" i="86"/>
  <c r="G238" i="86" s="1"/>
  <c r="E238" i="86"/>
  <c r="I161" i="86"/>
  <c r="I300" i="86" s="1"/>
  <c r="F300" i="86"/>
  <c r="H161" i="86"/>
  <c r="J16" i="92"/>
  <c r="J47" i="92"/>
  <c r="J49" i="92" s="1"/>
  <c r="H109" i="86"/>
  <c r="F357" i="86"/>
  <c r="I109" i="86"/>
  <c r="I357" i="86" s="1"/>
  <c r="K14" i="89"/>
  <c r="K22" i="89" s="1"/>
  <c r="K51" i="89"/>
  <c r="K52" i="89" s="1"/>
  <c r="K57" i="89" s="1"/>
  <c r="R16" i="129"/>
  <c r="AH415" i="85"/>
  <c r="AI415" i="85" s="1"/>
  <c r="K110" i="115"/>
  <c r="F78" i="115"/>
  <c r="H18" i="115"/>
  <c r="I18" i="115"/>
  <c r="F23" i="115"/>
  <c r="M18" i="87"/>
  <c r="F115" i="115"/>
  <c r="H54" i="115"/>
  <c r="I54" i="115"/>
  <c r="I115" i="115" s="1"/>
  <c r="B6" i="129"/>
  <c r="H18" i="140"/>
  <c r="I18" i="140"/>
  <c r="F60" i="140"/>
  <c r="F22" i="140"/>
  <c r="L52" i="97"/>
  <c r="M20" i="154"/>
  <c r="N20" i="154" s="1"/>
  <c r="G50" i="98"/>
  <c r="G52" i="98" s="1"/>
  <c r="G61" i="98" s="1"/>
  <c r="G17" i="98"/>
  <c r="G30" i="98" s="1"/>
  <c r="K256" i="86"/>
  <c r="K263" i="86" s="1"/>
  <c r="L226" i="86"/>
  <c r="L65" i="86"/>
  <c r="H23" i="154"/>
  <c r="I23" i="154"/>
  <c r="F67" i="154"/>
  <c r="K22" i="87"/>
  <c r="H15" i="131"/>
  <c r="M12" i="131"/>
  <c r="AH277" i="85"/>
  <c r="AI277" i="85" s="1"/>
  <c r="C42" i="129"/>
  <c r="AF42" i="129" s="1"/>
  <c r="I13" i="153"/>
  <c r="F51" i="153"/>
  <c r="H13" i="153"/>
  <c r="J62" i="87"/>
  <c r="J63" i="87" s="1"/>
  <c r="J65" i="87" s="1"/>
  <c r="J22" i="87"/>
  <c r="J25" i="87" s="1"/>
  <c r="I29" i="86"/>
  <c r="I426" i="86" s="1"/>
  <c r="H29" i="86"/>
  <c r="F426" i="86"/>
  <c r="M13" i="131"/>
  <c r="N13" i="131" s="1"/>
  <c r="K123" i="115"/>
  <c r="K128" i="115" s="1"/>
  <c r="H171" i="115" s="1"/>
  <c r="F463" i="80" s="1"/>
  <c r="K43" i="115"/>
  <c r="J60" i="131"/>
  <c r="J63" i="131" s="1"/>
  <c r="J65" i="131" s="1"/>
  <c r="J22" i="131"/>
  <c r="J25" i="131" s="1"/>
  <c r="J22" i="140"/>
  <c r="J25" i="140" s="1"/>
  <c r="J60" i="140"/>
  <c r="J63" i="140" s="1"/>
  <c r="I18" i="143"/>
  <c r="I60" i="143" s="1"/>
  <c r="H18" i="143"/>
  <c r="F22" i="143"/>
  <c r="F60" i="143"/>
  <c r="H13" i="154"/>
  <c r="F63" i="154"/>
  <c r="I13" i="154"/>
  <c r="I63" i="154" s="1"/>
  <c r="I64" i="154" s="1"/>
  <c r="F108" i="129"/>
  <c r="F111" i="129" s="1"/>
  <c r="L43" i="115"/>
  <c r="H42" i="86"/>
  <c r="I42" i="86"/>
  <c r="I231" i="86" s="1"/>
  <c r="F231" i="86"/>
  <c r="H13" i="137"/>
  <c r="F44" i="137"/>
  <c r="F15" i="137"/>
  <c r="I13" i="137"/>
  <c r="M14" i="154"/>
  <c r="N14" i="154" s="1"/>
  <c r="T110" i="160"/>
  <c r="V110" i="160"/>
  <c r="L359" i="86"/>
  <c r="H20" i="143"/>
  <c r="I20" i="143"/>
  <c r="F62" i="143"/>
  <c r="L102" i="115"/>
  <c r="L103" i="115" s="1"/>
  <c r="L13" i="115"/>
  <c r="F55" i="92"/>
  <c r="F57" i="92" s="1"/>
  <c r="F29" i="92"/>
  <c r="H26" i="92"/>
  <c r="I26" i="92"/>
  <c r="L50" i="98"/>
  <c r="L52" i="98" s="1"/>
  <c r="L61" i="98" s="1"/>
  <c r="L17" i="98"/>
  <c r="G54" i="94"/>
  <c r="G56" i="94" s="1"/>
  <c r="G66" i="94" s="1"/>
  <c r="H94" i="94" s="1"/>
  <c r="F284" i="80" s="1"/>
  <c r="D26" i="130"/>
  <c r="F32" i="118"/>
  <c r="M26" i="91"/>
  <c r="N26" i="91" s="1"/>
  <c r="H93" i="91"/>
  <c r="F220" i="80" s="1"/>
  <c r="J409" i="86"/>
  <c r="J430" i="86" s="1"/>
  <c r="J34" i="86"/>
  <c r="H13" i="96"/>
  <c r="J90" i="96"/>
  <c r="J93" i="96" s="1"/>
  <c r="H134" i="96" s="1"/>
  <c r="F361" i="80" s="1"/>
  <c r="J29" i="96"/>
  <c r="J40" i="96"/>
  <c r="M14" i="96"/>
  <c r="H68" i="96" s="1"/>
  <c r="H69" i="96" s="1"/>
  <c r="F48" i="118"/>
  <c r="D41" i="130"/>
  <c r="H15" i="96"/>
  <c r="I13" i="96"/>
  <c r="I64" i="96" s="1"/>
  <c r="K29" i="96"/>
  <c r="K90" i="96"/>
  <c r="K93" i="96" s="1"/>
  <c r="H135" i="96" s="1"/>
  <c r="F362" i="80" s="1"/>
  <c r="P357" i="85"/>
  <c r="H357" i="85" s="1"/>
  <c r="H359" i="85" s="1"/>
  <c r="H360" i="85" s="1"/>
  <c r="M55" i="129"/>
  <c r="M108" i="129" s="1"/>
  <c r="X343" i="85"/>
  <c r="X345" i="85" s="1"/>
  <c r="Y345" i="85" s="1"/>
  <c r="H36" i="96"/>
  <c r="F84" i="96"/>
  <c r="I36" i="96"/>
  <c r="I84" i="96" s="1"/>
  <c r="I86" i="96" s="1"/>
  <c r="K40" i="96"/>
  <c r="F72" i="96"/>
  <c r="I33" i="96"/>
  <c r="I72" i="96" s="1"/>
  <c r="H33" i="96"/>
  <c r="F73" i="96"/>
  <c r="I34" i="96"/>
  <c r="I73" i="96" s="1"/>
  <c r="H34" i="96"/>
  <c r="D32" i="130"/>
  <c r="F37" i="118"/>
  <c r="F69" i="96"/>
  <c r="H114" i="96" s="1"/>
  <c r="F341" i="80" s="1"/>
  <c r="I91" i="96"/>
  <c r="L40" i="96"/>
  <c r="F93" i="96"/>
  <c r="H131" i="96" s="1"/>
  <c r="J76" i="96"/>
  <c r="L76" i="96"/>
  <c r="F68" i="118"/>
  <c r="D60" i="130"/>
  <c r="F81" i="96"/>
  <c r="H21" i="96"/>
  <c r="I21" i="96"/>
  <c r="I81" i="96" s="1"/>
  <c r="F40" i="96"/>
  <c r="F74" i="96"/>
  <c r="H35" i="96"/>
  <c r="I35" i="96"/>
  <c r="I74" i="96" s="1"/>
  <c r="M27" i="96"/>
  <c r="H91" i="96" s="1"/>
  <c r="J23" i="96"/>
  <c r="J80" i="96"/>
  <c r="J82" i="96" s="1"/>
  <c r="J88" i="96" s="1"/>
  <c r="H126" i="96" s="1"/>
  <c r="F353" i="80" s="1"/>
  <c r="L23" i="96"/>
  <c r="L80" i="96"/>
  <c r="L82" i="96" s="1"/>
  <c r="L88" i="96" s="1"/>
  <c r="H128" i="96" s="1"/>
  <c r="F355" i="80" s="1"/>
  <c r="K23" i="96"/>
  <c r="K80" i="96"/>
  <c r="K82" i="96" s="1"/>
  <c r="K88" i="96" s="1"/>
  <c r="H127" i="96" s="1"/>
  <c r="F354" i="80" s="1"/>
  <c r="I20" i="96"/>
  <c r="F23" i="96"/>
  <c r="H20" i="96"/>
  <c r="F80" i="96"/>
  <c r="G80" i="96"/>
  <c r="F63" i="96"/>
  <c r="F66" i="96" s="1"/>
  <c r="H113" i="96" s="1"/>
  <c r="F340" i="80" s="1"/>
  <c r="I12" i="96"/>
  <c r="I63" i="96" s="1"/>
  <c r="H12" i="96"/>
  <c r="F17" i="96"/>
  <c r="K63" i="96"/>
  <c r="K66" i="96" s="1"/>
  <c r="K17" i="96"/>
  <c r="J63" i="96"/>
  <c r="J66" i="96" s="1"/>
  <c r="J17" i="96"/>
  <c r="L63" i="96"/>
  <c r="L66" i="96" s="1"/>
  <c r="L17" i="96"/>
  <c r="AH352" i="85"/>
  <c r="AI352" i="85" s="1"/>
  <c r="I53" i="160"/>
  <c r="K53" i="160"/>
  <c r="M53" i="160"/>
  <c r="Q53" i="160" s="1"/>
  <c r="G35" i="95"/>
  <c r="L35" i="95"/>
  <c r="L36" i="95" s="1"/>
  <c r="L15" i="95"/>
  <c r="L19" i="95" s="1"/>
  <c r="K35" i="95"/>
  <c r="K36" i="95" s="1"/>
  <c r="K15" i="95"/>
  <c r="K19" i="95" s="1"/>
  <c r="F35" i="95"/>
  <c r="I13" i="95"/>
  <c r="H13" i="95"/>
  <c r="F15" i="95"/>
  <c r="F19" i="95" s="1"/>
  <c r="J35" i="95"/>
  <c r="J36" i="95" s="1"/>
  <c r="J15" i="95"/>
  <c r="J19" i="95" s="1"/>
  <c r="Y39" i="129"/>
  <c r="AH225" i="85"/>
  <c r="AI225" i="85" s="1"/>
  <c r="H1" i="143"/>
  <c r="N71" i="143" s="1"/>
  <c r="N73" i="143" s="1"/>
  <c r="H227" i="85"/>
  <c r="E9" i="142" s="1"/>
  <c r="E41" i="142" s="1"/>
  <c r="N364" i="86"/>
  <c r="N27" i="115"/>
  <c r="I55" i="124"/>
  <c r="I57" i="124" s="1"/>
  <c r="M37" i="129"/>
  <c r="H518" i="85"/>
  <c r="N15" i="154"/>
  <c r="N49" i="86"/>
  <c r="I52" i="97"/>
  <c r="H50" i="139"/>
  <c r="H51" i="139" s="1"/>
  <c r="F51" i="139"/>
  <c r="I50" i="139"/>
  <c r="I51" i="139" s="1"/>
  <c r="H47" i="137"/>
  <c r="M13" i="97"/>
  <c r="N13" i="97" s="1"/>
  <c r="X393" i="85"/>
  <c r="H485" i="86"/>
  <c r="F10" i="80" s="1"/>
  <c r="H117" i="98"/>
  <c r="M45" i="57"/>
  <c r="M33" i="57"/>
  <c r="P380" i="85" l="1"/>
  <c r="H380" i="85" s="1"/>
  <c r="H382" i="85" s="1"/>
  <c r="H383" i="85" s="1"/>
  <c r="F17" i="145"/>
  <c r="I17" i="145" s="1"/>
  <c r="M80" i="86"/>
  <c r="C54" i="145"/>
  <c r="G406" i="86"/>
  <c r="H538" i="86" s="1"/>
  <c r="F63" i="80" s="1"/>
  <c r="C529" i="127"/>
  <c r="C531" i="127" s="1"/>
  <c r="N172" i="86"/>
  <c r="N311" i="86" s="1"/>
  <c r="K27" i="124"/>
  <c r="M27" i="91"/>
  <c r="H49" i="91" s="1"/>
  <c r="N96" i="115"/>
  <c r="M32" i="115"/>
  <c r="H122" i="115" s="1"/>
  <c r="N122" i="115" s="1"/>
  <c r="M22" i="154"/>
  <c r="N22" i="154" s="1"/>
  <c r="M13" i="94"/>
  <c r="H55" i="94" s="1"/>
  <c r="N55" i="94" s="1"/>
  <c r="N230" i="86"/>
  <c r="G67" i="97"/>
  <c r="H94" i="97" s="1"/>
  <c r="AH260" i="85"/>
  <c r="AI260" i="85" s="1"/>
  <c r="M27" i="92"/>
  <c r="H56" i="92" s="1"/>
  <c r="N56" i="92" s="1"/>
  <c r="I50" i="161"/>
  <c r="I53" i="161" s="1"/>
  <c r="I55" i="161" s="1"/>
  <c r="H76" i="161" s="1"/>
  <c r="F429" i="80" s="1"/>
  <c r="N148" i="86"/>
  <c r="N287" i="86" s="1"/>
  <c r="I63" i="87"/>
  <c r="N49" i="91"/>
  <c r="N15" i="86"/>
  <c r="G29" i="96"/>
  <c r="X220" i="85"/>
  <c r="AL7" i="128" s="1"/>
  <c r="AL15" i="128" s="1"/>
  <c r="X27" i="85"/>
  <c r="B8" i="128" s="1"/>
  <c r="X19" i="85"/>
  <c r="J19" i="145"/>
  <c r="P447" i="85"/>
  <c r="H447" i="85" s="1"/>
  <c r="H449" i="85" s="1"/>
  <c r="H450" i="85" s="1"/>
  <c r="D105" i="126" s="1"/>
  <c r="N56" i="129"/>
  <c r="N105" i="129" s="1"/>
  <c r="N109" i="129"/>
  <c r="N111" i="129" s="1"/>
  <c r="X330" i="85"/>
  <c r="X332" i="85" s="1"/>
  <c r="Y332" i="85" s="1"/>
  <c r="G38" i="146"/>
  <c r="G39" i="146" s="1"/>
  <c r="G42" i="146" s="1"/>
  <c r="H61" i="146" s="1"/>
  <c r="H324" i="86"/>
  <c r="N185" i="86"/>
  <c r="N324" i="86" s="1"/>
  <c r="N125" i="115"/>
  <c r="M30" i="86"/>
  <c r="H427" i="86" s="1"/>
  <c r="N427" i="86" s="1"/>
  <c r="N143" i="86"/>
  <c r="N282" i="86" s="1"/>
  <c r="H371" i="85"/>
  <c r="H372" i="85" s="1"/>
  <c r="D109" i="126" s="1"/>
  <c r="F453" i="57" s="1"/>
  <c r="J453" i="57" s="1"/>
  <c r="H11" i="128" s="1"/>
  <c r="N260" i="86"/>
  <c r="F51" i="91"/>
  <c r="H89" i="91" s="1"/>
  <c r="F216" i="80" s="1"/>
  <c r="M28" i="94"/>
  <c r="N28" i="94" s="1"/>
  <c r="N69" i="86"/>
  <c r="G78" i="131"/>
  <c r="N344" i="86"/>
  <c r="N177" i="86"/>
  <c r="N316" i="86" s="1"/>
  <c r="N85" i="96"/>
  <c r="M14" i="94"/>
  <c r="N14" i="94" s="1"/>
  <c r="I51" i="91"/>
  <c r="H91" i="91" s="1"/>
  <c r="F218" i="80" s="1"/>
  <c r="N64" i="91"/>
  <c r="N378" i="86"/>
  <c r="N180" i="86"/>
  <c r="N319" i="86" s="1"/>
  <c r="G54" i="140"/>
  <c r="G55" i="140" s="1"/>
  <c r="G65" i="140" s="1"/>
  <c r="H84" i="140" s="1"/>
  <c r="F99" i="80" s="1"/>
  <c r="N12" i="140"/>
  <c r="K17" i="145"/>
  <c r="K54" i="145" s="1"/>
  <c r="K55" i="145" s="1"/>
  <c r="K57" i="145" s="1"/>
  <c r="H81" i="145" s="1"/>
  <c r="F398" i="80" s="1"/>
  <c r="AH43" i="85"/>
  <c r="D44" i="130" s="1"/>
  <c r="M61" i="86"/>
  <c r="H243" i="86" s="1"/>
  <c r="N243" i="86" s="1"/>
  <c r="K48" i="123"/>
  <c r="H73" i="123" s="1"/>
  <c r="F598" i="80" s="1"/>
  <c r="AD522" i="85"/>
  <c r="F492" i="80"/>
  <c r="I49" i="137"/>
  <c r="AH368" i="85"/>
  <c r="H66" i="91"/>
  <c r="N66" i="91" s="1"/>
  <c r="N192" i="86"/>
  <c r="N331" i="86" s="1"/>
  <c r="M73" i="86"/>
  <c r="H347" i="86" s="1"/>
  <c r="N347" i="86" s="1"/>
  <c r="H297" i="86"/>
  <c r="N158" i="86"/>
  <c r="N297" i="86" s="1"/>
  <c r="H1" i="87"/>
  <c r="N71" i="87" s="1"/>
  <c r="N73" i="87" s="1"/>
  <c r="I71" i="94"/>
  <c r="H107" i="94" s="1"/>
  <c r="F297" i="80" s="1"/>
  <c r="L17" i="145"/>
  <c r="L19" i="145" s="1"/>
  <c r="F57" i="118"/>
  <c r="F86" i="160" s="1"/>
  <c r="K86" i="160" s="1"/>
  <c r="F59" i="124"/>
  <c r="H88" i="124"/>
  <c r="F607" i="80" s="1"/>
  <c r="F27" i="124"/>
  <c r="I59" i="124"/>
  <c r="H91" i="124" s="1"/>
  <c r="J65" i="124"/>
  <c r="H100" i="124" s="1"/>
  <c r="F619" i="80" s="1"/>
  <c r="J48" i="124"/>
  <c r="J59" i="124" s="1"/>
  <c r="H92" i="124" s="1"/>
  <c r="N61" i="124"/>
  <c r="H63" i="124"/>
  <c r="K65" i="124"/>
  <c r="H101" i="124" s="1"/>
  <c r="F620" i="80" s="1"/>
  <c r="H93" i="124"/>
  <c r="F612" i="80" s="1"/>
  <c r="I65" i="124"/>
  <c r="H99" i="124" s="1"/>
  <c r="F618" i="80" s="1"/>
  <c r="L65" i="124"/>
  <c r="F605" i="80"/>
  <c r="G65" i="124"/>
  <c r="F606" i="80"/>
  <c r="N49" i="115"/>
  <c r="M15" i="91"/>
  <c r="H65" i="91" s="1"/>
  <c r="N65" i="91" s="1"/>
  <c r="N68" i="91"/>
  <c r="F30" i="97"/>
  <c r="G17" i="96"/>
  <c r="N55" i="97"/>
  <c r="F14" i="146"/>
  <c r="F18" i="146" s="1"/>
  <c r="J77" i="86"/>
  <c r="K56" i="97"/>
  <c r="K30" i="97"/>
  <c r="N24" i="97"/>
  <c r="J56" i="97"/>
  <c r="J30" i="97"/>
  <c r="L56" i="97"/>
  <c r="L30" i="97"/>
  <c r="N80" i="115"/>
  <c r="BI7" i="128"/>
  <c r="BI15" i="128" s="1"/>
  <c r="G15" i="95"/>
  <c r="G19" i="95" s="1"/>
  <c r="H18" i="124"/>
  <c r="H27" i="124" s="1"/>
  <c r="H489" i="85"/>
  <c r="H490" i="85" s="1"/>
  <c r="U367" i="85"/>
  <c r="X368" i="85" s="1"/>
  <c r="H7" i="128" s="1"/>
  <c r="N162" i="86"/>
  <c r="N301" i="86" s="1"/>
  <c r="I12" i="146"/>
  <c r="I38" i="146" s="1"/>
  <c r="I39" i="146" s="1"/>
  <c r="I42" i="146" s="1"/>
  <c r="F24" i="137"/>
  <c r="N195" i="86"/>
  <c r="N334" i="86" s="1"/>
  <c r="M19" i="143"/>
  <c r="N19" i="143" s="1"/>
  <c r="N129" i="86"/>
  <c r="N270" i="86" s="1"/>
  <c r="I303" i="86"/>
  <c r="N164" i="86"/>
  <c r="N303" i="86" s="1"/>
  <c r="X598" i="85"/>
  <c r="X600" i="85"/>
  <c r="AS8" i="128" s="1"/>
  <c r="X599" i="85"/>
  <c r="AS7" i="128" s="1"/>
  <c r="H74" i="161"/>
  <c r="F427" i="80" s="1"/>
  <c r="F55" i="161"/>
  <c r="F58" i="161" s="1"/>
  <c r="F67" i="161" s="1"/>
  <c r="F71" i="94"/>
  <c r="H105" i="94" s="1"/>
  <c r="F295" i="80" s="1"/>
  <c r="G23" i="96"/>
  <c r="I21" i="137"/>
  <c r="N419" i="86"/>
  <c r="G82" i="96"/>
  <c r="G88" i="96" s="1"/>
  <c r="H121" i="96" s="1"/>
  <c r="F348" i="80" s="1"/>
  <c r="N67" i="124"/>
  <c r="N68" i="124" s="1"/>
  <c r="M29" i="115"/>
  <c r="H15" i="117"/>
  <c r="K15" i="117" s="1"/>
  <c r="M12" i="161"/>
  <c r="H50" i="161" s="1"/>
  <c r="N50" i="161" s="1"/>
  <c r="N15" i="124"/>
  <c r="G92" i="86"/>
  <c r="M19" i="137"/>
  <c r="N19" i="137" s="1"/>
  <c r="N21" i="137" s="1"/>
  <c r="K343" i="86"/>
  <c r="K349" i="86" s="1"/>
  <c r="K361" i="86" s="1"/>
  <c r="H499" i="86" s="1"/>
  <c r="F24" i="80" s="1"/>
  <c r="N166" i="86"/>
  <c r="N305" i="86" s="1"/>
  <c r="N184" i="86"/>
  <c r="N323" i="86" s="1"/>
  <c r="J25" i="143"/>
  <c r="H49" i="164"/>
  <c r="H50" i="164" s="1"/>
  <c r="J65" i="140"/>
  <c r="H90" i="140" s="1"/>
  <c r="F105" i="80" s="1"/>
  <c r="G18" i="124"/>
  <c r="G27" i="124" s="1"/>
  <c r="M22" i="98"/>
  <c r="N163" i="86"/>
  <c r="N302" i="86" s="1"/>
  <c r="F452" i="86"/>
  <c r="I103" i="86"/>
  <c r="I452" i="86" s="1"/>
  <c r="L439" i="86"/>
  <c r="L449" i="86" s="1"/>
  <c r="H554" i="86" s="1"/>
  <c r="F79" i="80" s="1"/>
  <c r="B55" i="129"/>
  <c r="B108" i="129" s="1"/>
  <c r="M12" i="123"/>
  <c r="M14" i="123" s="1"/>
  <c r="G34" i="86"/>
  <c r="N23" i="86"/>
  <c r="G22" i="92"/>
  <c r="G32" i="92" s="1"/>
  <c r="M23" i="91"/>
  <c r="H56" i="91" s="1"/>
  <c r="N56" i="91" s="1"/>
  <c r="AH170" i="85"/>
  <c r="AI170" i="85" s="1"/>
  <c r="N57" i="86"/>
  <c r="D109" i="129"/>
  <c r="D111" i="129" s="1"/>
  <c r="G36" i="95"/>
  <c r="G39" i="95" s="1"/>
  <c r="L30" i="98"/>
  <c r="AF40" i="129"/>
  <c r="I14" i="145"/>
  <c r="N12" i="95"/>
  <c r="N193" i="86"/>
  <c r="N332" i="86" s="1"/>
  <c r="K67" i="161"/>
  <c r="N18" i="91"/>
  <c r="N253" i="86"/>
  <c r="N254" i="86" s="1"/>
  <c r="N34" i="95"/>
  <c r="L29" i="153"/>
  <c r="H352" i="86"/>
  <c r="N352" i="86" s="1"/>
  <c r="N432" i="86"/>
  <c r="L77" i="86"/>
  <c r="H72" i="99"/>
  <c r="F529" i="80" s="1"/>
  <c r="N14" i="124"/>
  <c r="M16" i="124"/>
  <c r="M62" i="124" s="1"/>
  <c r="M63" i="124" s="1"/>
  <c r="F118" i="160"/>
  <c r="K118" i="160" s="1"/>
  <c r="M24" i="91"/>
  <c r="H57" i="91" s="1"/>
  <c r="N57" i="91" s="1"/>
  <c r="I18" i="97"/>
  <c r="I64" i="97" s="1"/>
  <c r="F343" i="86"/>
  <c r="F349" i="86" s="1"/>
  <c r="H494" i="86" s="1"/>
  <c r="F19" i="80" s="1"/>
  <c r="F64" i="97"/>
  <c r="K14" i="146"/>
  <c r="K18" i="146" s="1"/>
  <c r="I68" i="86"/>
  <c r="I343" i="86" s="1"/>
  <c r="I349" i="86" s="1"/>
  <c r="J37" i="135"/>
  <c r="J38" i="135" s="1"/>
  <c r="J40" i="135" s="1"/>
  <c r="J44" i="135" s="1"/>
  <c r="J53" i="135" s="1"/>
  <c r="J46" i="99"/>
  <c r="J48" i="99" s="1"/>
  <c r="J51" i="99" s="1"/>
  <c r="J60" i="99" s="1"/>
  <c r="K46" i="99"/>
  <c r="K48" i="99" s="1"/>
  <c r="K51" i="99" s="1"/>
  <c r="K60" i="99" s="1"/>
  <c r="D92" i="130"/>
  <c r="C17" i="170" s="1"/>
  <c r="F17" i="170" s="1"/>
  <c r="H17" i="170" s="1"/>
  <c r="J17" i="170" s="1"/>
  <c r="H327" i="85"/>
  <c r="D107" i="126" s="1"/>
  <c r="F411" i="57" s="1"/>
  <c r="L69" i="140"/>
  <c r="L78" i="140" s="1"/>
  <c r="L48" i="134"/>
  <c r="L57" i="134" s="1"/>
  <c r="H69" i="134"/>
  <c r="F375" i="80" s="1"/>
  <c r="K48" i="134"/>
  <c r="K57" i="134" s="1"/>
  <c r="H68" i="134"/>
  <c r="F374" i="80" s="1"/>
  <c r="K52" i="160"/>
  <c r="M12" i="134"/>
  <c r="M15" i="134" s="1"/>
  <c r="M19" i="134" s="1"/>
  <c r="M57" i="134" s="1"/>
  <c r="J41" i="134"/>
  <c r="J44" i="134" s="1"/>
  <c r="J48" i="134" s="1"/>
  <c r="J57" i="134" s="1"/>
  <c r="I52" i="160"/>
  <c r="K72" i="160"/>
  <c r="I72" i="160"/>
  <c r="T72" i="160"/>
  <c r="N13" i="134"/>
  <c r="Q6" i="128"/>
  <c r="Q15" i="128" s="1"/>
  <c r="G41" i="134"/>
  <c r="G44" i="134" s="1"/>
  <c r="G15" i="134"/>
  <c r="G19" i="134" s="1"/>
  <c r="H40" i="134"/>
  <c r="N19" i="87"/>
  <c r="H54" i="154"/>
  <c r="H55" i="154" s="1"/>
  <c r="I12" i="135"/>
  <c r="M12" i="135" s="1"/>
  <c r="M14" i="135" s="1"/>
  <c r="M17" i="135" s="1"/>
  <c r="M53" i="135" s="1"/>
  <c r="F14" i="135"/>
  <c r="F17" i="135" s="1"/>
  <c r="N155" i="86"/>
  <c r="N294" i="86" s="1"/>
  <c r="N457" i="86"/>
  <c r="N11" i="86"/>
  <c r="K74" i="91"/>
  <c r="K83" i="91" s="1"/>
  <c r="J38" i="146"/>
  <c r="J39" i="146" s="1"/>
  <c r="J42" i="146" s="1"/>
  <c r="J46" i="146" s="1"/>
  <c r="J55" i="146" s="1"/>
  <c r="H57" i="98"/>
  <c r="N57" i="98" s="1"/>
  <c r="N19" i="92"/>
  <c r="N47" i="115"/>
  <c r="N114" i="86"/>
  <c r="L48" i="123"/>
  <c r="L52" i="123" s="1"/>
  <c r="L61" i="123" s="1"/>
  <c r="I29" i="96"/>
  <c r="F56" i="94"/>
  <c r="H96" i="94" s="1"/>
  <c r="F286" i="80" s="1"/>
  <c r="J29" i="153"/>
  <c r="H22" i="164"/>
  <c r="H23" i="164" s="1"/>
  <c r="F77" i="86"/>
  <c r="F37" i="135"/>
  <c r="F38" i="135" s="1"/>
  <c r="H59" i="135" s="1"/>
  <c r="F404" i="80" s="1"/>
  <c r="F21" i="97"/>
  <c r="I12" i="89"/>
  <c r="I14" i="89" s="1"/>
  <c r="I22" i="89" s="1"/>
  <c r="F14" i="89"/>
  <c r="F22" i="89" s="1"/>
  <c r="F14" i="99"/>
  <c r="F17" i="99" s="1"/>
  <c r="F29" i="153"/>
  <c r="F54" i="153"/>
  <c r="I24" i="153"/>
  <c r="I54" i="153" s="1"/>
  <c r="H12" i="146"/>
  <c r="H14" i="146" s="1"/>
  <c r="H18" i="146" s="1"/>
  <c r="G14" i="145"/>
  <c r="G22" i="145" s="1"/>
  <c r="K29" i="153"/>
  <c r="K58" i="153"/>
  <c r="AF46" i="129"/>
  <c r="I12" i="99"/>
  <c r="I14" i="99" s="1"/>
  <c r="I17" i="99" s="1"/>
  <c r="L14" i="146"/>
  <c r="L18" i="146" s="1"/>
  <c r="J51" i="89"/>
  <c r="J52" i="89" s="1"/>
  <c r="J57" i="89" s="1"/>
  <c r="H80" i="89" s="1"/>
  <c r="F172" i="80" s="1"/>
  <c r="F46" i="99"/>
  <c r="F48" i="99" s="1"/>
  <c r="H67" i="99" s="1"/>
  <c r="F524" i="80" s="1"/>
  <c r="N22" i="124"/>
  <c r="L59" i="92"/>
  <c r="H90" i="92" s="1"/>
  <c r="F270" i="80" s="1"/>
  <c r="AH469" i="85"/>
  <c r="AI469" i="85" s="1"/>
  <c r="L14" i="145"/>
  <c r="H27" i="153"/>
  <c r="H29" i="153" s="1"/>
  <c r="F82" i="118"/>
  <c r="I82" i="118" s="1"/>
  <c r="F64" i="94"/>
  <c r="H95" i="94" s="1"/>
  <c r="F285" i="80" s="1"/>
  <c r="M17" i="91"/>
  <c r="H67" i="91" s="1"/>
  <c r="N160" i="86"/>
  <c r="N299" i="86" s="1"/>
  <c r="H280" i="86"/>
  <c r="N141" i="86"/>
  <c r="N280" i="86" s="1"/>
  <c r="K14" i="145"/>
  <c r="M59" i="160"/>
  <c r="Q59" i="160" s="1"/>
  <c r="J53" i="136"/>
  <c r="K59" i="160"/>
  <c r="H12" i="89"/>
  <c r="I29" i="118"/>
  <c r="G14" i="89"/>
  <c r="G22" i="89" s="1"/>
  <c r="D23" i="130"/>
  <c r="L14" i="89"/>
  <c r="L22" i="89" s="1"/>
  <c r="V108" i="160"/>
  <c r="H464" i="85"/>
  <c r="L15" i="97"/>
  <c r="F98" i="115"/>
  <c r="H146" i="115" s="1"/>
  <c r="F438" i="80" s="1"/>
  <c r="F40" i="136"/>
  <c r="F44" i="136" s="1"/>
  <c r="F53" i="136" s="1"/>
  <c r="X317" i="85"/>
  <c r="Y317" i="85" s="1"/>
  <c r="R7" i="128"/>
  <c r="E9" i="33"/>
  <c r="E41" i="33" s="1"/>
  <c r="H1" i="92"/>
  <c r="N69" i="92" s="1"/>
  <c r="N71" i="92" s="1"/>
  <c r="D106" i="126"/>
  <c r="F408" i="57" s="1"/>
  <c r="J408" i="57" s="1"/>
  <c r="AE13" i="128" s="1"/>
  <c r="AE15" i="128" s="1"/>
  <c r="L14" i="135"/>
  <c r="L17" i="135" s="1"/>
  <c r="L37" i="135"/>
  <c r="L38" i="135" s="1"/>
  <c r="L40" i="135" s="1"/>
  <c r="F57" i="153"/>
  <c r="J14" i="145"/>
  <c r="J22" i="145" s="1"/>
  <c r="J51" i="145"/>
  <c r="J52" i="145" s="1"/>
  <c r="J57" i="145" s="1"/>
  <c r="G15" i="153"/>
  <c r="G52" i="153"/>
  <c r="G60" i="153" s="1"/>
  <c r="H83" i="153" s="1"/>
  <c r="F538" i="80" s="1"/>
  <c r="N108" i="86"/>
  <c r="M12" i="145"/>
  <c r="H51" i="145" s="1"/>
  <c r="H52" i="145" s="1"/>
  <c r="H1" i="99"/>
  <c r="N53" i="99" s="1"/>
  <c r="N55" i="99" s="1"/>
  <c r="K21" i="153"/>
  <c r="I37" i="136"/>
  <c r="I38" i="136" s="1"/>
  <c r="I40" i="136" s="1"/>
  <c r="I44" i="136" s="1"/>
  <c r="I53" i="136" s="1"/>
  <c r="Q54" i="129"/>
  <c r="AF54" i="129" s="1"/>
  <c r="AH376" i="85"/>
  <c r="AI376" i="85" s="1"/>
  <c r="H64" i="136"/>
  <c r="F386" i="80" s="1"/>
  <c r="M12" i="136"/>
  <c r="M14" i="136" s="1"/>
  <c r="M17" i="136" s="1"/>
  <c r="M53" i="136" s="1"/>
  <c r="D102" i="126"/>
  <c r="F396" i="57" s="1"/>
  <c r="K58" i="115"/>
  <c r="H1" i="115"/>
  <c r="N133" i="115" s="1"/>
  <c r="N135" i="115" s="1"/>
  <c r="E9" i="116"/>
  <c r="E41" i="116" s="1"/>
  <c r="D42" i="116" s="1"/>
  <c r="H1" i="96"/>
  <c r="N98" i="96" s="1"/>
  <c r="N100" i="96" s="1"/>
  <c r="E9" i="29"/>
  <c r="E41" i="29" s="1"/>
  <c r="D42" i="29" s="1"/>
  <c r="J66" i="94"/>
  <c r="H100" i="94" s="1"/>
  <c r="F290" i="80" s="1"/>
  <c r="M26" i="94"/>
  <c r="H62" i="94" s="1"/>
  <c r="N62" i="94" s="1"/>
  <c r="W56" i="129"/>
  <c r="W105" i="129" s="1"/>
  <c r="E9" i="138"/>
  <c r="G533" i="57" s="1"/>
  <c r="H1" i="88"/>
  <c r="N54" i="88" s="1"/>
  <c r="N56" i="88" s="1"/>
  <c r="L74" i="91"/>
  <c r="L83" i="91" s="1"/>
  <c r="N19" i="131"/>
  <c r="L25" i="87"/>
  <c r="K65" i="140"/>
  <c r="H91" i="140" s="1"/>
  <c r="F106" i="80" s="1"/>
  <c r="V90" i="160"/>
  <c r="I45" i="118"/>
  <c r="K439" i="86"/>
  <c r="K449" i="86" s="1"/>
  <c r="H553" i="86" s="1"/>
  <c r="F78" i="80" s="1"/>
  <c r="L53" i="97"/>
  <c r="D110" i="130"/>
  <c r="F21" i="144" s="1"/>
  <c r="F22" i="144" s="1"/>
  <c r="F23" i="144" s="1"/>
  <c r="G16" i="144" s="1"/>
  <c r="AE426" i="85"/>
  <c r="V46" i="160"/>
  <c r="K62" i="153"/>
  <c r="K65" i="153" s="1"/>
  <c r="H97" i="153" s="1"/>
  <c r="F552" i="80" s="1"/>
  <c r="K52" i="153"/>
  <c r="AE519" i="85"/>
  <c r="L30" i="154"/>
  <c r="I27" i="153"/>
  <c r="I57" i="153" s="1"/>
  <c r="M14" i="98"/>
  <c r="H54" i="98" s="1"/>
  <c r="H55" i="98" s="1"/>
  <c r="N112" i="115"/>
  <c r="AF7" i="128"/>
  <c r="AF15" i="128" s="1"/>
  <c r="X232" i="85"/>
  <c r="Y232" i="85" s="1"/>
  <c r="H57" i="131"/>
  <c r="N57" i="131" s="1"/>
  <c r="N58" i="131" s="1"/>
  <c r="N188" i="86"/>
  <c r="N327" i="86" s="1"/>
  <c r="N150" i="86"/>
  <c r="N289" i="86" s="1"/>
  <c r="M18" i="143"/>
  <c r="H60" i="143" s="1"/>
  <c r="N60" i="143" s="1"/>
  <c r="L32" i="92"/>
  <c r="X439" i="85"/>
  <c r="AO7" i="128" s="1"/>
  <c r="G14" i="99"/>
  <c r="G17" i="99" s="1"/>
  <c r="K66" i="94"/>
  <c r="H101" i="94" s="1"/>
  <c r="F291" i="80" s="1"/>
  <c r="X586" i="85"/>
  <c r="X588" i="85" s="1"/>
  <c r="Y588" i="85" s="1"/>
  <c r="L67" i="137"/>
  <c r="L76" i="137" s="1"/>
  <c r="H1" i="94"/>
  <c r="N81" i="94" s="1"/>
  <c r="N83" i="94" s="1"/>
  <c r="K78" i="96"/>
  <c r="H118" i="96" s="1"/>
  <c r="F345" i="80" s="1"/>
  <c r="M21" i="91"/>
  <c r="N21" i="91" s="1"/>
  <c r="K30" i="154"/>
  <c r="L7" i="128"/>
  <c r="M88" i="86"/>
  <c r="N88" i="86" s="1"/>
  <c r="E32" i="112"/>
  <c r="H1" i="90"/>
  <c r="N57" i="90" s="1"/>
  <c r="N59" i="90" s="1"/>
  <c r="H1" i="93"/>
  <c r="N38" i="93" s="1"/>
  <c r="N40" i="93" s="1"/>
  <c r="J74" i="91"/>
  <c r="J83" i="91" s="1"/>
  <c r="F70" i="154"/>
  <c r="H101" i="154" s="1"/>
  <c r="N14" i="86"/>
  <c r="N21" i="115"/>
  <c r="I54" i="140"/>
  <c r="I55" i="140" s="1"/>
  <c r="J30" i="98"/>
  <c r="N429" i="86"/>
  <c r="J65" i="143"/>
  <c r="J69" i="143" s="1"/>
  <c r="J30" i="154"/>
  <c r="F30" i="98"/>
  <c r="M22" i="91"/>
  <c r="H55" i="91" s="1"/>
  <c r="N55" i="91" s="1"/>
  <c r="N115" i="86"/>
  <c r="H76" i="115"/>
  <c r="N76" i="115" s="1"/>
  <c r="L65" i="87"/>
  <c r="N41" i="86"/>
  <c r="N461" i="86"/>
  <c r="N463" i="86" s="1"/>
  <c r="F30" i="154"/>
  <c r="M12" i="87"/>
  <c r="N12" i="87" s="1"/>
  <c r="M13" i="98"/>
  <c r="N13" i="98" s="1"/>
  <c r="M26" i="96"/>
  <c r="N26" i="96" s="1"/>
  <c r="L21" i="97"/>
  <c r="L67" i="97"/>
  <c r="H100" i="97" s="1"/>
  <c r="F485" i="80" s="1"/>
  <c r="I93" i="96"/>
  <c r="H133" i="96" s="1"/>
  <c r="F360" i="80" s="1"/>
  <c r="L66" i="94"/>
  <c r="H102" i="94" s="1"/>
  <c r="F292" i="80" s="1"/>
  <c r="N22" i="86"/>
  <c r="E28" i="162"/>
  <c r="K65" i="87"/>
  <c r="H91" i="87" s="1"/>
  <c r="F120" i="80" s="1"/>
  <c r="M39" i="115"/>
  <c r="N39" i="115" s="1"/>
  <c r="H120" i="115"/>
  <c r="N120" i="115" s="1"/>
  <c r="X370" i="85"/>
  <c r="H1" i="145" s="1"/>
  <c r="N62" i="145" s="1"/>
  <c r="N64" i="145" s="1"/>
  <c r="K459" i="86"/>
  <c r="H560" i="86" s="1"/>
  <c r="F85" i="80" s="1"/>
  <c r="K25" i="87"/>
  <c r="M38" i="86"/>
  <c r="H227" i="86" s="1"/>
  <c r="N227" i="86" s="1"/>
  <c r="F22" i="123"/>
  <c r="K34" i="94"/>
  <c r="H1" i="153"/>
  <c r="N70" i="153" s="1"/>
  <c r="N72" i="153" s="1"/>
  <c r="Z7" i="128"/>
  <c r="Z15" i="128" s="1"/>
  <c r="K65" i="143"/>
  <c r="H91" i="143" s="1"/>
  <c r="F134" i="80" s="1"/>
  <c r="G65" i="86"/>
  <c r="K53" i="135"/>
  <c r="M15" i="96"/>
  <c r="H65" i="96" s="1"/>
  <c r="N65" i="96" s="1"/>
  <c r="F48" i="123"/>
  <c r="F52" i="123" s="1"/>
  <c r="M82" i="86"/>
  <c r="H246" i="86" s="1"/>
  <c r="N246" i="86" s="1"/>
  <c r="M81" i="86"/>
  <c r="H245" i="86" s="1"/>
  <c r="N245" i="86" s="1"/>
  <c r="J59" i="92"/>
  <c r="H88" i="92" s="1"/>
  <c r="F268" i="80" s="1"/>
  <c r="M28" i="91"/>
  <c r="H50" i="91" s="1"/>
  <c r="N50" i="91" s="1"/>
  <c r="N51" i="91" s="1"/>
  <c r="M17" i="123"/>
  <c r="M19" i="123" s="1"/>
  <c r="M60" i="86"/>
  <c r="N60" i="86" s="1"/>
  <c r="F72" i="98"/>
  <c r="H103" i="98" s="1"/>
  <c r="N13" i="161"/>
  <c r="X382" i="85"/>
  <c r="H1" i="147" s="1"/>
  <c r="N48" i="147" s="1"/>
  <c r="N50" i="147" s="1"/>
  <c r="H87" i="137"/>
  <c r="F246" i="80" s="1"/>
  <c r="M95" i="86"/>
  <c r="H256" i="86" s="1"/>
  <c r="G69" i="140"/>
  <c r="G78" i="140" s="1"/>
  <c r="N24" i="98"/>
  <c r="J27" i="124"/>
  <c r="M38" i="96"/>
  <c r="N38" i="96" s="1"/>
  <c r="F25" i="143"/>
  <c r="M62" i="86"/>
  <c r="H248" i="86" s="1"/>
  <c r="N248" i="86" s="1"/>
  <c r="AB7" i="128"/>
  <c r="F110" i="115"/>
  <c r="H159" i="115" s="1"/>
  <c r="F451" i="80" s="1"/>
  <c r="M117" i="86"/>
  <c r="H435" i="86" s="1"/>
  <c r="N435" i="86" s="1"/>
  <c r="M111" i="86"/>
  <c r="H358" i="86" s="1"/>
  <c r="N358" i="86" s="1"/>
  <c r="J122" i="86"/>
  <c r="M20" i="86"/>
  <c r="D42" i="82"/>
  <c r="N39" i="86"/>
  <c r="N228" i="86"/>
  <c r="M23" i="154"/>
  <c r="H67" i="154" s="1"/>
  <c r="I45" i="123"/>
  <c r="I46" i="123" s="1"/>
  <c r="I48" i="123" s="1"/>
  <c r="I52" i="123" s="1"/>
  <c r="M12" i="137"/>
  <c r="H57" i="137" s="1"/>
  <c r="H58" i="137" s="1"/>
  <c r="H61" i="137" s="1"/>
  <c r="H64" i="137" s="1"/>
  <c r="M72" i="86"/>
  <c r="H346" i="86" s="1"/>
  <c r="N346" i="86" s="1"/>
  <c r="N53" i="115"/>
  <c r="H54" i="89"/>
  <c r="H55" i="89" s="1"/>
  <c r="N32" i="115"/>
  <c r="I15" i="140"/>
  <c r="H1" i="134"/>
  <c r="N50" i="134" s="1"/>
  <c r="N52" i="134" s="1"/>
  <c r="Y388" i="85"/>
  <c r="N14" i="91"/>
  <c r="N114" i="115"/>
  <c r="N13" i="92"/>
  <c r="I128" i="115"/>
  <c r="H169" i="115" s="1"/>
  <c r="F461" i="80" s="1"/>
  <c r="N119" i="86"/>
  <c r="N27" i="91"/>
  <c r="H17" i="145"/>
  <c r="H19" i="145" s="1"/>
  <c r="H22" i="145" s="1"/>
  <c r="N144" i="86"/>
  <c r="N283" i="86" s="1"/>
  <c r="F19" i="145"/>
  <c r="F22" i="145" s="1"/>
  <c r="H54" i="92"/>
  <c r="N54" i="92" s="1"/>
  <c r="N19" i="140"/>
  <c r="F54" i="145"/>
  <c r="F55" i="145" s="1"/>
  <c r="N133" i="86"/>
  <c r="N274" i="86" s="1"/>
  <c r="N142" i="86"/>
  <c r="N281" i="86" s="1"/>
  <c r="I61" i="91"/>
  <c r="H98" i="91" s="1"/>
  <c r="F225" i="80" s="1"/>
  <c r="M100" i="86"/>
  <c r="N100" i="86" s="1"/>
  <c r="M13" i="140"/>
  <c r="H57" i="140" s="1"/>
  <c r="H58" i="140" s="1"/>
  <c r="F21" i="153"/>
  <c r="L122" i="86"/>
  <c r="M106" i="86"/>
  <c r="N106" i="86" s="1"/>
  <c r="I39" i="134"/>
  <c r="L459" i="86"/>
  <c r="H561" i="86" s="1"/>
  <c r="F86" i="80" s="1"/>
  <c r="M25" i="153"/>
  <c r="H55" i="153" s="1"/>
  <c r="N55" i="153" s="1"/>
  <c r="I15" i="134"/>
  <c r="I19" i="134" s="1"/>
  <c r="L361" i="86"/>
  <c r="H500" i="86" s="1"/>
  <c r="F25" i="80" s="1"/>
  <c r="H18" i="153"/>
  <c r="M18" i="153" s="1"/>
  <c r="F62" i="153"/>
  <c r="K122" i="86"/>
  <c r="K207" i="86" s="1"/>
  <c r="J15" i="153"/>
  <c r="N17" i="89"/>
  <c r="N19" i="89" s="1"/>
  <c r="D79" i="130"/>
  <c r="K15" i="153"/>
  <c r="L52" i="153"/>
  <c r="L60" i="153" s="1"/>
  <c r="H90" i="153" s="1"/>
  <c r="F545" i="80" s="1"/>
  <c r="AH500" i="85"/>
  <c r="AI545" i="85" s="1"/>
  <c r="G21" i="153"/>
  <c r="L15" i="153"/>
  <c r="AD85" i="129"/>
  <c r="AD109" i="129" s="1"/>
  <c r="AD111" i="129" s="1"/>
  <c r="G65" i="153"/>
  <c r="H92" i="153" s="1"/>
  <c r="F547" i="80" s="1"/>
  <c r="I89" i="160"/>
  <c r="M89" i="160"/>
  <c r="Q89" i="160" s="1"/>
  <c r="T89" i="160" s="1"/>
  <c r="I65" i="118"/>
  <c r="I94" i="160"/>
  <c r="K94" i="160"/>
  <c r="V47" i="160"/>
  <c r="K61" i="160"/>
  <c r="T94" i="160"/>
  <c r="N32" i="96"/>
  <c r="H71" i="96"/>
  <c r="H262" i="86"/>
  <c r="N262" i="86" s="1"/>
  <c r="N120" i="86"/>
  <c r="F373" i="86"/>
  <c r="H504" i="86" s="1"/>
  <c r="F29" i="80" s="1"/>
  <c r="H54" i="140"/>
  <c r="H55" i="140" s="1"/>
  <c r="N202" i="86"/>
  <c r="J459" i="86"/>
  <c r="H559" i="86" s="1"/>
  <c r="F84" i="80" s="1"/>
  <c r="M86" i="86"/>
  <c r="H402" i="86" s="1"/>
  <c r="N402" i="86" s="1"/>
  <c r="H66" i="154"/>
  <c r="N66" i="154" s="1"/>
  <c r="K7" i="128"/>
  <c r="K15" i="128" s="1"/>
  <c r="X338" i="85"/>
  <c r="Y338" i="85" s="1"/>
  <c r="H57" i="97"/>
  <c r="N57" i="97" s="1"/>
  <c r="N26" i="97"/>
  <c r="N51" i="115"/>
  <c r="H307" i="86"/>
  <c r="N168" i="86"/>
  <c r="N307" i="86" s="1"/>
  <c r="N140" i="86"/>
  <c r="N279" i="86" s="1"/>
  <c r="N55" i="124"/>
  <c r="N57" i="124" s="1"/>
  <c r="H29" i="96"/>
  <c r="I22" i="87"/>
  <c r="J15" i="97"/>
  <c r="I447" i="86"/>
  <c r="K25" i="143"/>
  <c r="K21" i="97"/>
  <c r="M51" i="86"/>
  <c r="H238" i="86" s="1"/>
  <c r="N238" i="86" s="1"/>
  <c r="M34" i="115"/>
  <c r="H124" i="115" s="1"/>
  <c r="N124" i="115" s="1"/>
  <c r="M19" i="91"/>
  <c r="M44" i="86"/>
  <c r="H233" i="86" s="1"/>
  <c r="N233" i="86" s="1"/>
  <c r="M45" i="86"/>
  <c r="H234" i="86" s="1"/>
  <c r="N234" i="86" s="1"/>
  <c r="M24" i="86"/>
  <c r="H421" i="86" s="1"/>
  <c r="N421" i="86" s="1"/>
  <c r="L47" i="88"/>
  <c r="L49" i="88" s="1"/>
  <c r="L14" i="88"/>
  <c r="L18" i="88" s="1"/>
  <c r="N134" i="86"/>
  <c r="L14" i="93"/>
  <c r="L17" i="93" s="1"/>
  <c r="L31" i="93"/>
  <c r="L33" i="93" s="1"/>
  <c r="N175" i="86"/>
  <c r="N314" i="86" s="1"/>
  <c r="H309" i="86"/>
  <c r="N170" i="86"/>
  <c r="N309" i="86" s="1"/>
  <c r="H336" i="86"/>
  <c r="N197" i="86"/>
  <c r="N336" i="86" s="1"/>
  <c r="F65" i="160"/>
  <c r="I35" i="118"/>
  <c r="M99" i="86"/>
  <c r="N99" i="86" s="1"/>
  <c r="H380" i="86"/>
  <c r="M98" i="86"/>
  <c r="H372" i="86" s="1"/>
  <c r="H373" i="86" s="1"/>
  <c r="I372" i="86"/>
  <c r="I373" i="86" s="1"/>
  <c r="G31" i="93"/>
  <c r="G33" i="93" s="1"/>
  <c r="H51" i="93" s="1"/>
  <c r="G14" i="93"/>
  <c r="G17" i="93" s="1"/>
  <c r="H1" i="135"/>
  <c r="N46" i="135" s="1"/>
  <c r="N48" i="135" s="1"/>
  <c r="L25" i="143"/>
  <c r="H15" i="87"/>
  <c r="P20" i="129"/>
  <c r="AH242" i="85"/>
  <c r="AI242" i="85" s="1"/>
  <c r="F88" i="160"/>
  <c r="I59" i="118"/>
  <c r="M26" i="153"/>
  <c r="H56" i="153" s="1"/>
  <c r="N56" i="153" s="1"/>
  <c r="K56" i="129"/>
  <c r="K105" i="129" s="1"/>
  <c r="K109" i="129"/>
  <c r="K111" i="129" s="1"/>
  <c r="I25" i="97"/>
  <c r="H25" i="97"/>
  <c r="F56" i="97"/>
  <c r="G14" i="88"/>
  <c r="G18" i="88" s="1"/>
  <c r="G47" i="88"/>
  <c r="G49" i="88" s="1"/>
  <c r="G52" i="88" s="1"/>
  <c r="F30" i="118"/>
  <c r="D24" i="130"/>
  <c r="M55" i="86"/>
  <c r="H241" i="86" s="1"/>
  <c r="N241" i="86" s="1"/>
  <c r="O56" i="129"/>
  <c r="O105" i="129" s="1"/>
  <c r="O108" i="129"/>
  <c r="O111" i="129" s="1"/>
  <c r="K93" i="160"/>
  <c r="M93" i="160"/>
  <c r="Q93" i="160" s="1"/>
  <c r="I93" i="160"/>
  <c r="J60" i="153"/>
  <c r="H88" i="153" s="1"/>
  <c r="F543" i="80" s="1"/>
  <c r="H315" i="86"/>
  <c r="N176" i="86"/>
  <c r="N315" i="86" s="1"/>
  <c r="G60" i="145"/>
  <c r="H75" i="145"/>
  <c r="F392" i="80" s="1"/>
  <c r="K47" i="88"/>
  <c r="K49" i="88" s="1"/>
  <c r="K14" i="88"/>
  <c r="K18" i="88" s="1"/>
  <c r="F59" i="97"/>
  <c r="H28" i="97"/>
  <c r="I28" i="97"/>
  <c r="I59" i="97" s="1"/>
  <c r="K32" i="92"/>
  <c r="I46" i="118"/>
  <c r="F76" i="160"/>
  <c r="M20" i="94"/>
  <c r="H74" i="94" s="1"/>
  <c r="N74" i="94" s="1"/>
  <c r="N199" i="86"/>
  <c r="H441" i="86"/>
  <c r="N441" i="86" s="1"/>
  <c r="F380" i="86"/>
  <c r="H502" i="86" s="1"/>
  <c r="F27" i="80" s="1"/>
  <c r="N377" i="86"/>
  <c r="M59" i="86"/>
  <c r="H242" i="86" s="1"/>
  <c r="N242" i="86" s="1"/>
  <c r="F76" i="94"/>
  <c r="H113" i="94" s="1"/>
  <c r="F303" i="80" s="1"/>
  <c r="M27" i="94"/>
  <c r="N27" i="94" s="1"/>
  <c r="I71" i="96"/>
  <c r="I76" i="96" s="1"/>
  <c r="J76" i="137"/>
  <c r="J65" i="153"/>
  <c r="H96" i="153" s="1"/>
  <c r="F551" i="80" s="1"/>
  <c r="F25" i="140"/>
  <c r="N126" i="86"/>
  <c r="N267" i="86" s="1"/>
  <c r="M14" i="92"/>
  <c r="H51" i="92" s="1"/>
  <c r="H52" i="92" s="1"/>
  <c r="M40" i="115"/>
  <c r="H108" i="115" s="1"/>
  <c r="N108" i="115" s="1"/>
  <c r="G53" i="97"/>
  <c r="G62" i="97" s="1"/>
  <c r="H85" i="97" s="1"/>
  <c r="F470" i="80" s="1"/>
  <c r="I437" i="86"/>
  <c r="N169" i="86"/>
  <c r="N308" i="86" s="1"/>
  <c r="M83" i="86"/>
  <c r="H247" i="86" s="1"/>
  <c r="N190" i="86"/>
  <c r="N329" i="86" s="1"/>
  <c r="N179" i="86"/>
  <c r="N318" i="86" s="1"/>
  <c r="M13" i="91"/>
  <c r="H63" i="91" s="1"/>
  <c r="N63" i="91" s="1"/>
  <c r="N127" i="86"/>
  <c r="N268" i="86" s="1"/>
  <c r="M20" i="92"/>
  <c r="H62" i="92" s="1"/>
  <c r="H64" i="92" s="1"/>
  <c r="H94" i="92" s="1"/>
  <c r="F274" i="80" s="1"/>
  <c r="M11" i="137"/>
  <c r="H43" i="137" s="1"/>
  <c r="M17" i="86"/>
  <c r="N17" i="86" s="1"/>
  <c r="F77" i="160"/>
  <c r="I47" i="118"/>
  <c r="F14" i="88"/>
  <c r="F18" i="88" s="1"/>
  <c r="H12" i="88"/>
  <c r="H14" i="88" s="1"/>
  <c r="H18" i="88" s="1"/>
  <c r="I12" i="88"/>
  <c r="F47" i="88"/>
  <c r="F31" i="93"/>
  <c r="I12" i="93"/>
  <c r="F14" i="93"/>
  <c r="F17" i="93" s="1"/>
  <c r="H12" i="93"/>
  <c r="N20" i="140"/>
  <c r="H62" i="140"/>
  <c r="N62" i="140" s="1"/>
  <c r="N191" i="86"/>
  <c r="N330" i="86" s="1"/>
  <c r="I406" i="86"/>
  <c r="H541" i="86" s="1"/>
  <c r="F66" i="80" s="1"/>
  <c r="I367" i="86"/>
  <c r="AH331" i="85"/>
  <c r="AI331" i="85" s="1"/>
  <c r="U34" i="129"/>
  <c r="F68" i="160"/>
  <c r="I38" i="118"/>
  <c r="N183" i="86"/>
  <c r="N322" i="86" s="1"/>
  <c r="H322" i="86"/>
  <c r="M11" i="115"/>
  <c r="M13" i="115" s="1"/>
  <c r="J47" i="88"/>
  <c r="J49" i="88" s="1"/>
  <c r="J14" i="88"/>
  <c r="J18" i="88" s="1"/>
  <c r="J14" i="93"/>
  <c r="J17" i="93" s="1"/>
  <c r="J31" i="93"/>
  <c r="J33" i="93" s="1"/>
  <c r="N32" i="86"/>
  <c r="K59" i="92"/>
  <c r="H89" i="92" s="1"/>
  <c r="F269" i="80" s="1"/>
  <c r="H53" i="91"/>
  <c r="N53" i="91" s="1"/>
  <c r="H15" i="140"/>
  <c r="K25" i="140"/>
  <c r="F54" i="118"/>
  <c r="N145" i="86"/>
  <c r="N284" i="86" s="1"/>
  <c r="N159" i="86"/>
  <c r="N298" i="86" s="1"/>
  <c r="N139" i="86"/>
  <c r="N278" i="86" s="1"/>
  <c r="H31" i="94"/>
  <c r="F122" i="86"/>
  <c r="F90" i="118"/>
  <c r="D96" i="130"/>
  <c r="H285" i="86"/>
  <c r="N146" i="86"/>
  <c r="N285" i="86" s="1"/>
  <c r="K31" i="93"/>
  <c r="K33" i="93" s="1"/>
  <c r="K14" i="93"/>
  <c r="K17" i="93" s="1"/>
  <c r="H239" i="86"/>
  <c r="N239" i="86" s="1"/>
  <c r="H12" i="153"/>
  <c r="H15" i="153" s="1"/>
  <c r="F50" i="153"/>
  <c r="F52" i="153" s="1"/>
  <c r="H85" i="153" s="1"/>
  <c r="F540" i="80" s="1"/>
  <c r="I12" i="153"/>
  <c r="I50" i="153" s="1"/>
  <c r="F613" i="80"/>
  <c r="I400" i="86"/>
  <c r="H533" i="86" s="1"/>
  <c r="F58" i="80" s="1"/>
  <c r="N186" i="86"/>
  <c r="N325" i="86" s="1"/>
  <c r="G349" i="86"/>
  <c r="G361" i="86" s="1"/>
  <c r="H492" i="86" s="1"/>
  <c r="F17" i="80" s="1"/>
  <c r="H58" i="94"/>
  <c r="H59" i="94" s="1"/>
  <c r="N167" i="86"/>
  <c r="N306" i="86" s="1"/>
  <c r="I31" i="94"/>
  <c r="M25" i="154"/>
  <c r="N25" i="154" s="1"/>
  <c r="F63" i="153"/>
  <c r="H19" i="153"/>
  <c r="I19" i="153"/>
  <c r="I63" i="153" s="1"/>
  <c r="H72" i="123"/>
  <c r="F597" i="80" s="1"/>
  <c r="J52" i="123"/>
  <c r="J61" i="123" s="1"/>
  <c r="N157" i="86"/>
  <c r="N296" i="86" s="1"/>
  <c r="E28" i="112"/>
  <c r="F508" i="80"/>
  <c r="F49" i="160"/>
  <c r="I19" i="118"/>
  <c r="I62" i="92"/>
  <c r="I64" i="92" s="1"/>
  <c r="H95" i="92" s="1"/>
  <c r="F275" i="80" s="1"/>
  <c r="I22" i="92"/>
  <c r="K51" i="97"/>
  <c r="K53" i="97" s="1"/>
  <c r="K15" i="97"/>
  <c r="L251" i="86"/>
  <c r="L265" i="86" s="1"/>
  <c r="L341" i="86" s="1"/>
  <c r="H490" i="86" s="1"/>
  <c r="F15" i="80" s="1"/>
  <c r="J21" i="153"/>
  <c r="L34" i="94"/>
  <c r="M40" i="86"/>
  <c r="H229" i="86" s="1"/>
  <c r="N229" i="86" s="1"/>
  <c r="D47" i="130"/>
  <c r="G15" i="97"/>
  <c r="G77" i="86"/>
  <c r="K67" i="97"/>
  <c r="H99" i="97" s="1"/>
  <c r="F484" i="80" s="1"/>
  <c r="M20" i="87"/>
  <c r="H62" i="87" s="1"/>
  <c r="N62" i="87" s="1"/>
  <c r="F454" i="86"/>
  <c r="I105" i="86"/>
  <c r="I454" i="86" s="1"/>
  <c r="H105" i="86"/>
  <c r="M12" i="124"/>
  <c r="N12" i="124" s="1"/>
  <c r="I64" i="94"/>
  <c r="N178" i="86"/>
  <c r="N317" i="86" s="1"/>
  <c r="F63" i="160"/>
  <c r="I33" i="118"/>
  <c r="M29" i="94"/>
  <c r="H63" i="94" s="1"/>
  <c r="N63" i="94" s="1"/>
  <c r="I27" i="97"/>
  <c r="H27" i="97"/>
  <c r="F58" i="97"/>
  <c r="F58" i="143"/>
  <c r="H87" i="143" s="1"/>
  <c r="F130" i="80" s="1"/>
  <c r="F14" i="147"/>
  <c r="F18" i="147" s="1"/>
  <c r="F38" i="147"/>
  <c r="F39" i="147" s="1"/>
  <c r="H62" i="147" s="1"/>
  <c r="F416" i="80" s="1"/>
  <c r="I12" i="147"/>
  <c r="H12" i="147"/>
  <c r="M17" i="115"/>
  <c r="H77" i="115" s="1"/>
  <c r="N149" i="86"/>
  <c r="N288" i="86" s="1"/>
  <c r="I54" i="145"/>
  <c r="I55" i="145" s="1"/>
  <c r="I57" i="145" s="1"/>
  <c r="I19" i="145"/>
  <c r="E26" i="112"/>
  <c r="F506" i="80"/>
  <c r="N13" i="124"/>
  <c r="M13" i="96"/>
  <c r="N13" i="96" s="1"/>
  <c r="I430" i="86"/>
  <c r="L13" i="128"/>
  <c r="F402" i="57"/>
  <c r="J402" i="57" s="1"/>
  <c r="H456" i="86"/>
  <c r="N456" i="86" s="1"/>
  <c r="N107" i="86"/>
  <c r="I57" i="87"/>
  <c r="I58" i="87" s="1"/>
  <c r="I15" i="87"/>
  <c r="F92" i="160"/>
  <c r="I63" i="118"/>
  <c r="N137" i="86"/>
  <c r="N276" i="86" s="1"/>
  <c r="H276" i="86"/>
  <c r="I102" i="86"/>
  <c r="I451" i="86" s="1"/>
  <c r="H102" i="86"/>
  <c r="F451" i="86"/>
  <c r="L38" i="147"/>
  <c r="L39" i="147" s="1"/>
  <c r="L42" i="147" s="1"/>
  <c r="L14" i="147"/>
  <c r="L18" i="147" s="1"/>
  <c r="M31" i="86"/>
  <c r="H428" i="86" s="1"/>
  <c r="N428" i="86" s="1"/>
  <c r="I72" i="98"/>
  <c r="I74" i="98" s="1"/>
  <c r="H106" i="98" s="1"/>
  <c r="M21" i="98"/>
  <c r="H68" i="98" s="1"/>
  <c r="N68" i="98" s="1"/>
  <c r="G38" i="147"/>
  <c r="G39" i="147" s="1"/>
  <c r="G42" i="147" s="1"/>
  <c r="G14" i="147"/>
  <c r="G18" i="147" s="1"/>
  <c r="H79" i="139"/>
  <c r="F186" i="80" s="1"/>
  <c r="K58" i="139"/>
  <c r="K67" i="139" s="1"/>
  <c r="J21" i="97"/>
  <c r="M19" i="115"/>
  <c r="H79" i="115" s="1"/>
  <c r="N79" i="115" s="1"/>
  <c r="M63" i="86"/>
  <c r="H249" i="86" s="1"/>
  <c r="N249" i="86" s="1"/>
  <c r="D98" i="130"/>
  <c r="F91" i="118"/>
  <c r="M25" i="86"/>
  <c r="H422" i="86" s="1"/>
  <c r="N422" i="86" s="1"/>
  <c r="M47" i="86"/>
  <c r="N47" i="86" s="1"/>
  <c r="K38" i="147"/>
  <c r="K39" i="147" s="1"/>
  <c r="K42" i="147" s="1"/>
  <c r="K14" i="147"/>
  <c r="K18" i="147" s="1"/>
  <c r="V117" i="160"/>
  <c r="T117" i="160"/>
  <c r="H95" i="115"/>
  <c r="N95" i="115" s="1"/>
  <c r="N48" i="115"/>
  <c r="M20" i="143"/>
  <c r="H62" i="143" s="1"/>
  <c r="F81" i="115"/>
  <c r="J58" i="115"/>
  <c r="J251" i="86"/>
  <c r="J265" i="86" s="1"/>
  <c r="J341" i="86" s="1"/>
  <c r="K251" i="86"/>
  <c r="K265" i="86" s="1"/>
  <c r="K341" i="86" s="1"/>
  <c r="J34" i="94"/>
  <c r="I116" i="115"/>
  <c r="L65" i="153"/>
  <c r="H98" i="153" s="1"/>
  <c r="F553" i="80" s="1"/>
  <c r="M21" i="86"/>
  <c r="N21" i="86" s="1"/>
  <c r="M71" i="86"/>
  <c r="H351" i="86" s="1"/>
  <c r="F48" i="139"/>
  <c r="H74" i="139" s="1"/>
  <c r="F181" i="80" s="1"/>
  <c r="M28" i="86"/>
  <c r="H425" i="86" s="1"/>
  <c r="N425" i="86" s="1"/>
  <c r="M24" i="154"/>
  <c r="N151" i="86"/>
  <c r="N290" i="86" s="1"/>
  <c r="H290" i="86"/>
  <c r="AF91" i="129"/>
  <c r="AF102" i="129" s="1"/>
  <c r="AA102" i="129"/>
  <c r="AA108" i="129" s="1"/>
  <c r="J14" i="147"/>
  <c r="J18" i="147" s="1"/>
  <c r="J38" i="147"/>
  <c r="J39" i="147" s="1"/>
  <c r="J42" i="147" s="1"/>
  <c r="G52" i="123"/>
  <c r="G61" i="123" s="1"/>
  <c r="H67" i="123"/>
  <c r="F592" i="80" s="1"/>
  <c r="D77" i="130"/>
  <c r="C13" i="170" s="1"/>
  <c r="AH113" i="85"/>
  <c r="AI113" i="85" s="1"/>
  <c r="F78" i="118"/>
  <c r="N26" i="86"/>
  <c r="F50" i="160"/>
  <c r="I20" i="118"/>
  <c r="M31" i="115"/>
  <c r="N31" i="115" s="1"/>
  <c r="H78" i="139"/>
  <c r="F185" i="80" s="1"/>
  <c r="J58" i="139"/>
  <c r="J67" i="139" s="1"/>
  <c r="H52" i="161"/>
  <c r="N52" i="161" s="1"/>
  <c r="M13" i="87"/>
  <c r="O7" i="128"/>
  <c r="O15" i="128" s="1"/>
  <c r="X304" i="85"/>
  <c r="Y304" i="85" s="1"/>
  <c r="H15" i="143"/>
  <c r="M12" i="143"/>
  <c r="H54" i="143" s="1"/>
  <c r="H61" i="94"/>
  <c r="L58" i="97"/>
  <c r="J67" i="97"/>
  <c r="H98" i="97" s="1"/>
  <c r="F483" i="80" s="1"/>
  <c r="F128" i="115"/>
  <c r="H167" i="115" s="1"/>
  <c r="F459" i="80" s="1"/>
  <c r="E27" i="112"/>
  <c r="F507" i="80"/>
  <c r="M118" i="86"/>
  <c r="H436" i="86" s="1"/>
  <c r="N436" i="86" s="1"/>
  <c r="M112" i="86"/>
  <c r="H397" i="86" s="1"/>
  <c r="N397" i="86" s="1"/>
  <c r="N398" i="86" s="1"/>
  <c r="I18" i="124"/>
  <c r="I27" i="124" s="1"/>
  <c r="M61" i="160"/>
  <c r="Q61" i="160" s="1"/>
  <c r="M87" i="86"/>
  <c r="N87" i="86" s="1"/>
  <c r="M46" i="86"/>
  <c r="H235" i="86" s="1"/>
  <c r="N235" i="86" s="1"/>
  <c r="N194" i="86"/>
  <c r="N333" i="86" s="1"/>
  <c r="M21" i="124"/>
  <c r="N21" i="124" s="1"/>
  <c r="M50" i="86"/>
  <c r="N50" i="86" s="1"/>
  <c r="F34" i="94"/>
  <c r="G21" i="97"/>
  <c r="M56" i="86"/>
  <c r="H384" i="86" s="1"/>
  <c r="N384" i="86" s="1"/>
  <c r="N386" i="86" s="1"/>
  <c r="H1" i="123"/>
  <c r="N54" i="123" s="1"/>
  <c r="N56" i="123" s="1"/>
  <c r="M43" i="86"/>
  <c r="H232" i="86" s="1"/>
  <c r="N232" i="86" s="1"/>
  <c r="M90" i="86"/>
  <c r="N156" i="86"/>
  <c r="N295" i="86" s="1"/>
  <c r="M19" i="86"/>
  <c r="N19" i="86" s="1"/>
  <c r="H19" i="97"/>
  <c r="H21" i="97" s="1"/>
  <c r="I19" i="97"/>
  <c r="I65" i="97" s="1"/>
  <c r="F65" i="97"/>
  <c r="N46" i="115"/>
  <c r="H93" i="115"/>
  <c r="N93" i="115" s="1"/>
  <c r="J58" i="97"/>
  <c r="F96" i="160"/>
  <c r="I67" i="118"/>
  <c r="AA72" i="129"/>
  <c r="AH444" i="85"/>
  <c r="AI444" i="85" s="1"/>
  <c r="M12" i="139"/>
  <c r="N12" i="139" s="1"/>
  <c r="N15" i="139" s="1"/>
  <c r="N19" i="139" s="1"/>
  <c r="AF75" i="129"/>
  <c r="K116" i="160"/>
  <c r="I116" i="160"/>
  <c r="M116" i="160"/>
  <c r="Q116" i="160" s="1"/>
  <c r="J53" i="97"/>
  <c r="J439" i="86"/>
  <c r="J449" i="86" s="1"/>
  <c r="H552" i="86" s="1"/>
  <c r="F77" i="80" s="1"/>
  <c r="K30" i="98"/>
  <c r="L21" i="153"/>
  <c r="N13" i="94"/>
  <c r="I47" i="139"/>
  <c r="I48" i="139" s="1"/>
  <c r="I53" i="139" s="1"/>
  <c r="I15" i="139"/>
  <c r="I19" i="139" s="1"/>
  <c r="F82" i="96"/>
  <c r="H123" i="96" s="1"/>
  <c r="F32" i="92"/>
  <c r="M18" i="86"/>
  <c r="H415" i="86" s="1"/>
  <c r="N415" i="86" s="1"/>
  <c r="H22" i="87"/>
  <c r="K118" i="115"/>
  <c r="H164" i="115" s="1"/>
  <c r="F456" i="80" s="1"/>
  <c r="J32" i="92"/>
  <c r="H59" i="91"/>
  <c r="N59" i="91" s="1"/>
  <c r="M37" i="86"/>
  <c r="H226" i="86" s="1"/>
  <c r="M13" i="86"/>
  <c r="H410" i="86" s="1"/>
  <c r="N410" i="86" s="1"/>
  <c r="N132" i="86"/>
  <c r="N273" i="86" s="1"/>
  <c r="L65" i="143"/>
  <c r="H92" i="143" s="1"/>
  <c r="F135" i="80" s="1"/>
  <c r="I106" i="160"/>
  <c r="K106" i="160"/>
  <c r="M106" i="160"/>
  <c r="Q106" i="160" s="1"/>
  <c r="I54" i="143"/>
  <c r="I55" i="143" s="1"/>
  <c r="I15" i="143"/>
  <c r="L58" i="139"/>
  <c r="L67" i="139" s="1"/>
  <c r="H80" i="139"/>
  <c r="F187" i="80" s="1"/>
  <c r="H109" i="115"/>
  <c r="N109" i="115" s="1"/>
  <c r="H56" i="129"/>
  <c r="H105" i="129" s="1"/>
  <c r="H109" i="129"/>
  <c r="H111" i="129" s="1"/>
  <c r="G58" i="139"/>
  <c r="G67" i="139" s="1"/>
  <c r="H73" i="139"/>
  <c r="F180" i="80" s="1"/>
  <c r="K58" i="97"/>
  <c r="M13" i="143"/>
  <c r="H57" i="143" s="1"/>
  <c r="H58" i="143" s="1"/>
  <c r="F64" i="92"/>
  <c r="H93" i="92" s="1"/>
  <c r="F273" i="80" s="1"/>
  <c r="I12" i="97"/>
  <c r="F15" i="97"/>
  <c r="F51" i="97"/>
  <c r="F53" i="97" s="1"/>
  <c r="H87" i="97" s="1"/>
  <c r="F472" i="80" s="1"/>
  <c r="H12" i="97"/>
  <c r="F47" i="80"/>
  <c r="N69" i="98"/>
  <c r="H97" i="154"/>
  <c r="K75" i="154"/>
  <c r="H98" i="154"/>
  <c r="L75" i="154"/>
  <c r="J69" i="131"/>
  <c r="J78" i="131" s="1"/>
  <c r="H90" i="131"/>
  <c r="F147" i="80" s="1"/>
  <c r="H98" i="98"/>
  <c r="J77" i="98"/>
  <c r="I50" i="154"/>
  <c r="I52" i="154" s="1"/>
  <c r="I61" i="154" s="1"/>
  <c r="H95" i="154" s="1"/>
  <c r="I17" i="154"/>
  <c r="I102" i="115"/>
  <c r="I103" i="115" s="1"/>
  <c r="I13" i="115"/>
  <c r="H15" i="137"/>
  <c r="H24" i="137" s="1"/>
  <c r="F63" i="140"/>
  <c r="I78" i="115"/>
  <c r="I81" i="115" s="1"/>
  <c r="I23" i="115"/>
  <c r="M12" i="154"/>
  <c r="N12" i="154" s="1"/>
  <c r="AB108" i="129"/>
  <c r="G15" i="137"/>
  <c r="G24" i="137" s="1"/>
  <c r="G43" i="137"/>
  <c r="H1" i="146"/>
  <c r="N48" i="146" s="1"/>
  <c r="N50" i="146" s="1"/>
  <c r="Y261" i="85"/>
  <c r="H117" i="94"/>
  <c r="F307" i="80" s="1"/>
  <c r="H388" i="86"/>
  <c r="G23" i="115"/>
  <c r="G58" i="115" s="1"/>
  <c r="G77" i="115"/>
  <c r="K84" i="160"/>
  <c r="M84" i="160"/>
  <c r="Q84" i="160" s="1"/>
  <c r="I84" i="160"/>
  <c r="D42" i="141"/>
  <c r="E42" i="141"/>
  <c r="H81" i="89"/>
  <c r="F173" i="80" s="1"/>
  <c r="K60" i="89"/>
  <c r="K69" i="89" s="1"/>
  <c r="F89" i="115"/>
  <c r="H148" i="115" s="1"/>
  <c r="F440" i="80" s="1"/>
  <c r="T109" i="129"/>
  <c r="T111" i="129" s="1"/>
  <c r="T56" i="129"/>
  <c r="T105" i="129" s="1"/>
  <c r="K77" i="98"/>
  <c r="N68" i="96"/>
  <c r="N69" i="96" s="1"/>
  <c r="I22" i="143"/>
  <c r="I62" i="143"/>
  <c r="I63" i="143" s="1"/>
  <c r="M13" i="154"/>
  <c r="H63" i="154" s="1"/>
  <c r="H64" i="154" s="1"/>
  <c r="M13" i="153"/>
  <c r="N13" i="153" s="1"/>
  <c r="M20" i="131"/>
  <c r="C55" i="129"/>
  <c r="I359" i="86"/>
  <c r="F61" i="91"/>
  <c r="H96" i="91" s="1"/>
  <c r="F223" i="80" s="1"/>
  <c r="M53" i="86"/>
  <c r="H365" i="86" s="1"/>
  <c r="N365" i="86" s="1"/>
  <c r="F406" i="86"/>
  <c r="H539" i="86" s="1"/>
  <c r="F64" i="80" s="1"/>
  <c r="E18" i="162"/>
  <c r="F565" i="80"/>
  <c r="H77" i="86"/>
  <c r="D42" i="62"/>
  <c r="E42" i="62"/>
  <c r="F560" i="80"/>
  <c r="E13" i="162"/>
  <c r="F55" i="98"/>
  <c r="H82" i="89"/>
  <c r="F174" i="80" s="1"/>
  <c r="L60" i="89"/>
  <c r="I22" i="123"/>
  <c r="H1" i="86"/>
  <c r="F116" i="115"/>
  <c r="N113" i="115"/>
  <c r="N181" i="86"/>
  <c r="N320" i="86" s="1"/>
  <c r="H453" i="86"/>
  <c r="N453" i="86" s="1"/>
  <c r="I67" i="91"/>
  <c r="I71" i="91" s="1"/>
  <c r="H105" i="91" s="1"/>
  <c r="F232" i="80" s="1"/>
  <c r="I30" i="91"/>
  <c r="I33" i="91" s="1"/>
  <c r="F493" i="80"/>
  <c r="E14" i="112"/>
  <c r="I55" i="92"/>
  <c r="I57" i="92" s="1"/>
  <c r="I29" i="92"/>
  <c r="F45" i="137"/>
  <c r="F63" i="143"/>
  <c r="H22" i="131"/>
  <c r="H25" i="131" s="1"/>
  <c r="M18" i="131"/>
  <c r="I50" i="98"/>
  <c r="I52" i="98" s="1"/>
  <c r="I61" i="98" s="1"/>
  <c r="H97" i="98" s="1"/>
  <c r="I17" i="98"/>
  <c r="M109" i="86"/>
  <c r="N109" i="86" s="1"/>
  <c r="I27" i="98"/>
  <c r="F50" i="90"/>
  <c r="F55" i="90" s="1"/>
  <c r="F64" i="90" s="1"/>
  <c r="H71" i="90"/>
  <c r="F194" i="80" s="1"/>
  <c r="H267" i="86"/>
  <c r="H205" i="86"/>
  <c r="J109" i="129"/>
  <c r="J111" i="129" s="1"/>
  <c r="J56" i="129"/>
  <c r="J105" i="129" s="1"/>
  <c r="F437" i="86"/>
  <c r="H548" i="86" s="1"/>
  <c r="F73" i="80" s="1"/>
  <c r="H34" i="86"/>
  <c r="H57" i="154"/>
  <c r="I60" i="140"/>
  <c r="I63" i="140" s="1"/>
  <c r="I22" i="140"/>
  <c r="F44" i="160"/>
  <c r="I14" i="118"/>
  <c r="F26" i="118"/>
  <c r="AB85" i="129"/>
  <c r="AB109" i="129" s="1"/>
  <c r="AF73" i="129"/>
  <c r="I60" i="131"/>
  <c r="I63" i="131" s="1"/>
  <c r="I65" i="131" s="1"/>
  <c r="I22" i="131"/>
  <c r="I25" i="131" s="1"/>
  <c r="H94" i="115"/>
  <c r="H56" i="115"/>
  <c r="H43" i="115"/>
  <c r="H105" i="115"/>
  <c r="H153" i="115"/>
  <c r="F445" i="80" s="1"/>
  <c r="AJ7" i="128"/>
  <c r="AJ15" i="128" s="1"/>
  <c r="X294" i="85"/>
  <c r="F569" i="80"/>
  <c r="E22" i="162"/>
  <c r="L69" i="131"/>
  <c r="L78" i="131" s="1"/>
  <c r="H92" i="131"/>
  <c r="F149" i="80" s="1"/>
  <c r="I15" i="118"/>
  <c r="F45" i="160"/>
  <c r="F121" i="160"/>
  <c r="I92" i="118"/>
  <c r="F91" i="160"/>
  <c r="I62" i="118"/>
  <c r="K95" i="160"/>
  <c r="M95" i="160"/>
  <c r="Q95" i="160" s="1"/>
  <c r="I95" i="160"/>
  <c r="F103" i="115"/>
  <c r="H160" i="115" s="1"/>
  <c r="F452" i="80" s="1"/>
  <c r="M50" i="139"/>
  <c r="M51" i="139" s="1"/>
  <c r="M53" i="139" s="1"/>
  <c r="M58" i="139" s="1"/>
  <c r="AF21" i="129"/>
  <c r="I66" i="96"/>
  <c r="H100" i="98"/>
  <c r="L77" i="98"/>
  <c r="N165" i="86"/>
  <c r="N304" i="86" s="1"/>
  <c r="H27" i="154"/>
  <c r="H22" i="140"/>
  <c r="M18" i="140"/>
  <c r="H60" i="140" s="1"/>
  <c r="M97" i="86"/>
  <c r="H355" i="86" s="1"/>
  <c r="H531" i="86"/>
  <c r="F400" i="86"/>
  <c r="AC85" i="129"/>
  <c r="AF82" i="129"/>
  <c r="M38" i="115"/>
  <c r="N38" i="115" s="1"/>
  <c r="V108" i="129"/>
  <c r="V111" i="129" s="1"/>
  <c r="V56" i="129"/>
  <c r="V105" i="129" s="1"/>
  <c r="F576" i="80"/>
  <c r="E29" i="162"/>
  <c r="M58" i="86"/>
  <c r="N58" i="86" s="1"/>
  <c r="H16" i="92"/>
  <c r="M12" i="92"/>
  <c r="H16" i="94"/>
  <c r="M12" i="94"/>
  <c r="M75" i="86"/>
  <c r="N75" i="86" s="1"/>
  <c r="N153" i="86"/>
  <c r="N292" i="86" s="1"/>
  <c r="F54" i="160"/>
  <c r="I24" i="118"/>
  <c r="I87" i="115"/>
  <c r="I89" i="115" s="1"/>
  <c r="I43" i="115"/>
  <c r="F263" i="86"/>
  <c r="F84" i="115"/>
  <c r="H150" i="115" s="1"/>
  <c r="F442" i="80" s="1"/>
  <c r="I62" i="153"/>
  <c r="N131" i="86"/>
  <c r="N272" i="86" s="1"/>
  <c r="H116" i="94"/>
  <c r="F306" i="80" s="1"/>
  <c r="I110" i="115"/>
  <c r="G34" i="94"/>
  <c r="G251" i="86"/>
  <c r="G265" i="86" s="1"/>
  <c r="G341" i="86" s="1"/>
  <c r="H194" i="85"/>
  <c r="E9" i="1" s="1"/>
  <c r="E9" i="40" s="1"/>
  <c r="E41" i="40" s="1"/>
  <c r="G75" i="154"/>
  <c r="G84" i="154" s="1"/>
  <c r="I36" i="118"/>
  <c r="F66" i="160"/>
  <c r="AE109" i="129"/>
  <c r="AE111" i="129" s="1"/>
  <c r="AE103" i="129"/>
  <c r="AE105" i="129" s="1"/>
  <c r="H82" i="92"/>
  <c r="F262" i="80" s="1"/>
  <c r="G67" i="92"/>
  <c r="M89" i="86"/>
  <c r="H404" i="86" s="1"/>
  <c r="M28" i="115"/>
  <c r="N54" i="115"/>
  <c r="H115" i="115"/>
  <c r="N115" i="115" s="1"/>
  <c r="F49" i="92"/>
  <c r="H84" i="92" s="1"/>
  <c r="F264" i="80" s="1"/>
  <c r="F105" i="160"/>
  <c r="I76" i="118"/>
  <c r="H158" i="115"/>
  <c r="F450" i="80" s="1"/>
  <c r="G118" i="115"/>
  <c r="K55" i="90"/>
  <c r="K64" i="90" s="1"/>
  <c r="H75" i="90"/>
  <c r="F198" i="80" s="1"/>
  <c r="F55" i="160"/>
  <c r="I25" i="118"/>
  <c r="I83" i="118"/>
  <c r="F112" i="160"/>
  <c r="F63" i="131"/>
  <c r="M15" i="98"/>
  <c r="D51" i="98"/>
  <c r="M25" i="91"/>
  <c r="N25" i="91" s="1"/>
  <c r="I14" i="90"/>
  <c r="I18" i="90" s="1"/>
  <c r="I46" i="90"/>
  <c r="I47" i="90" s="1"/>
  <c r="I50" i="90" s="1"/>
  <c r="F251" i="86"/>
  <c r="H484" i="86" s="1"/>
  <c r="F9" i="80" s="1"/>
  <c r="J361" i="86"/>
  <c r="H498" i="86" s="1"/>
  <c r="F23" i="80" s="1"/>
  <c r="M20" i="115"/>
  <c r="N20" i="115" s="1"/>
  <c r="F52" i="89"/>
  <c r="I34" i="118"/>
  <c r="F64" i="160"/>
  <c r="L118" i="115"/>
  <c r="H165" i="115" s="1"/>
  <c r="F457" i="80" s="1"/>
  <c r="M13" i="137"/>
  <c r="M29" i="86"/>
  <c r="H426" i="86" s="1"/>
  <c r="N426" i="86" s="1"/>
  <c r="H92" i="98"/>
  <c r="G77" i="98"/>
  <c r="G86" i="98" s="1"/>
  <c r="AF19" i="129"/>
  <c r="H97" i="94"/>
  <c r="F287" i="80" s="1"/>
  <c r="H286" i="86"/>
  <c r="N147" i="86"/>
  <c r="N286" i="86" s="1"/>
  <c r="X452" i="85"/>
  <c r="X454" i="85"/>
  <c r="AP8" i="128" s="1"/>
  <c r="M85" i="86"/>
  <c r="H389" i="86" s="1"/>
  <c r="N389" i="86" s="1"/>
  <c r="G51" i="99"/>
  <c r="H66" i="99"/>
  <c r="F523" i="80" s="1"/>
  <c r="I47" i="92"/>
  <c r="I49" i="92" s="1"/>
  <c r="I16" i="92"/>
  <c r="I94" i="115"/>
  <c r="I56" i="115"/>
  <c r="L58" i="115"/>
  <c r="N444" i="86"/>
  <c r="F447" i="86"/>
  <c r="H546" i="86" s="1"/>
  <c r="F71" i="80" s="1"/>
  <c r="H91" i="131"/>
  <c r="F148" i="80" s="1"/>
  <c r="K69" i="131"/>
  <c r="K78" i="131" s="1"/>
  <c r="N136" i="86"/>
  <c r="N275" i="86" s="1"/>
  <c r="H275" i="86"/>
  <c r="H112" i="94"/>
  <c r="F302" i="80" s="1"/>
  <c r="G79" i="94"/>
  <c r="M113" i="86"/>
  <c r="H261" i="86" s="1"/>
  <c r="N261" i="86" s="1"/>
  <c r="H17" i="154"/>
  <c r="H84" i="87"/>
  <c r="F113" i="80" s="1"/>
  <c r="G69" i="87"/>
  <c r="G78" i="87" s="1"/>
  <c r="F574" i="80"/>
  <c r="E27" i="162"/>
  <c r="G413" i="86"/>
  <c r="N413" i="86" s="1"/>
  <c r="N16" i="86"/>
  <c r="M101" i="86"/>
  <c r="H356" i="86" s="1"/>
  <c r="N356" i="86" s="1"/>
  <c r="N52" i="115"/>
  <c r="M70" i="86"/>
  <c r="N70" i="86" s="1"/>
  <c r="M54" i="86"/>
  <c r="H240" i="86" s="1"/>
  <c r="N240" i="86" s="1"/>
  <c r="M48" i="86"/>
  <c r="N48" i="86" s="1"/>
  <c r="F71" i="91"/>
  <c r="H103" i="91" s="1"/>
  <c r="F230" i="80" s="1"/>
  <c r="H154" i="115"/>
  <c r="F446" i="80" s="1"/>
  <c r="I56" i="118"/>
  <c r="F85" i="160"/>
  <c r="M12" i="98"/>
  <c r="N12" i="98" s="1"/>
  <c r="H17" i="98"/>
  <c r="F73" i="160"/>
  <c r="I43" i="118"/>
  <c r="M12" i="90"/>
  <c r="M14" i="90" s="1"/>
  <c r="M18" i="90" s="1"/>
  <c r="M64" i="90" s="1"/>
  <c r="F62" i="160"/>
  <c r="I32" i="118"/>
  <c r="N23" i="98"/>
  <c r="F51" i="160"/>
  <c r="I21" i="118"/>
  <c r="H92" i="86"/>
  <c r="H29" i="92"/>
  <c r="M26" i="92"/>
  <c r="N26" i="92" s="1"/>
  <c r="I51" i="153"/>
  <c r="H60" i="87"/>
  <c r="N18" i="87"/>
  <c r="R18" i="129"/>
  <c r="AF16" i="129"/>
  <c r="F359" i="86"/>
  <c r="J55" i="90"/>
  <c r="J64" i="90" s="1"/>
  <c r="H74" i="90"/>
  <c r="F197" i="80" s="1"/>
  <c r="H65" i="86"/>
  <c r="K67" i="137"/>
  <c r="K76" i="137" s="1"/>
  <c r="H88" i="137"/>
  <c r="F247" i="80" s="1"/>
  <c r="I58" i="118"/>
  <c r="F87" i="160"/>
  <c r="F58" i="115"/>
  <c r="H85" i="87"/>
  <c r="F114" i="80" s="1"/>
  <c r="F65" i="87"/>
  <c r="F69" i="87" s="1"/>
  <c r="F78" i="87" s="1"/>
  <c r="F339" i="86"/>
  <c r="H481" i="86" s="1"/>
  <c r="F6" i="80" s="1"/>
  <c r="E19" i="112"/>
  <c r="F498" i="80"/>
  <c r="J118" i="115"/>
  <c r="H163" i="115" s="1"/>
  <c r="F455" i="80" s="1"/>
  <c r="E42" i="34"/>
  <c r="D42" i="34"/>
  <c r="I247" i="86"/>
  <c r="I92" i="86"/>
  <c r="H13" i="115"/>
  <c r="H22" i="143"/>
  <c r="F625" i="80"/>
  <c r="I111" i="124"/>
  <c r="M18" i="115"/>
  <c r="H78" i="115" s="1"/>
  <c r="H23" i="115"/>
  <c r="N161" i="86"/>
  <c r="N300" i="86" s="1"/>
  <c r="H300" i="86"/>
  <c r="I226" i="86"/>
  <c r="I65" i="86"/>
  <c r="H118" i="94"/>
  <c r="F308" i="80" s="1"/>
  <c r="I73" i="94"/>
  <c r="I76" i="94" s="1"/>
  <c r="I22" i="94"/>
  <c r="H83" i="92"/>
  <c r="F263" i="80" s="1"/>
  <c r="G60" i="89"/>
  <c r="H75" i="89"/>
  <c r="F167" i="80" s="1"/>
  <c r="N189" i="86"/>
  <c r="N328" i="86" s="1"/>
  <c r="I109" i="160"/>
  <c r="M109" i="160"/>
  <c r="Q109" i="160" s="1"/>
  <c r="K109" i="160"/>
  <c r="I54" i="94"/>
  <c r="I56" i="94" s="1"/>
  <c r="I16" i="94"/>
  <c r="X108" i="129"/>
  <c r="X111" i="129" s="1"/>
  <c r="X56" i="129"/>
  <c r="X105" i="129" s="1"/>
  <c r="H76" i="90"/>
  <c r="F199" i="80" s="1"/>
  <c r="L55" i="90"/>
  <c r="L64" i="90" s="1"/>
  <c r="I44" i="118"/>
  <c r="F74" i="160"/>
  <c r="I267" i="86"/>
  <c r="I205" i="86"/>
  <c r="F49" i="118"/>
  <c r="I49" i="118" s="1"/>
  <c r="H22" i="123"/>
  <c r="M42" i="86"/>
  <c r="H231" i="86" s="1"/>
  <c r="N231" i="86" s="1"/>
  <c r="H54" i="131"/>
  <c r="M15" i="131"/>
  <c r="N12" i="131"/>
  <c r="N15" i="131" s="1"/>
  <c r="I67" i="154"/>
  <c r="I70" i="154" s="1"/>
  <c r="I72" i="154" s="1"/>
  <c r="I27" i="154"/>
  <c r="H40" i="96"/>
  <c r="I44" i="137"/>
  <c r="I45" i="137" s="1"/>
  <c r="I15" i="137"/>
  <c r="F64" i="154"/>
  <c r="H102" i="154" s="1"/>
  <c r="F430" i="86"/>
  <c r="J69" i="87"/>
  <c r="J78" i="87" s="1"/>
  <c r="H90" i="87"/>
  <c r="F119" i="80" s="1"/>
  <c r="M27" i="86"/>
  <c r="N27" i="86" s="1"/>
  <c r="B18" i="129"/>
  <c r="AF6" i="129"/>
  <c r="G527" i="57"/>
  <c r="J525" i="57"/>
  <c r="AR13" i="128" s="1"/>
  <c r="I18" i="118"/>
  <c r="F48" i="160"/>
  <c r="X453" i="85"/>
  <c r="AP7" i="128" s="1"/>
  <c r="I34" i="86"/>
  <c r="N152" i="86"/>
  <c r="N291" i="86" s="1"/>
  <c r="F562" i="80"/>
  <c r="E15" i="162"/>
  <c r="H155" i="115"/>
  <c r="F447" i="80" s="1"/>
  <c r="M12" i="86"/>
  <c r="H409" i="86" s="1"/>
  <c r="I256" i="86"/>
  <c r="I263" i="86" s="1"/>
  <c r="F61" i="154"/>
  <c r="F52" i="92"/>
  <c r="H85" i="92" s="1"/>
  <c r="F265" i="80" s="1"/>
  <c r="F88" i="80"/>
  <c r="I569" i="86"/>
  <c r="M33" i="115"/>
  <c r="N33" i="115" s="1"/>
  <c r="F559" i="80"/>
  <c r="E12" i="162"/>
  <c r="M36" i="115"/>
  <c r="N36" i="115" s="1"/>
  <c r="H84" i="143"/>
  <c r="F127" i="80" s="1"/>
  <c r="G69" i="143"/>
  <c r="G78" i="143" s="1"/>
  <c r="F561" i="80"/>
  <c r="E14" i="162"/>
  <c r="X402" i="85"/>
  <c r="Y402" i="85" s="1"/>
  <c r="J75" i="154"/>
  <c r="G55" i="90"/>
  <c r="G64" i="90" s="1"/>
  <c r="H70" i="90"/>
  <c r="F193" i="80" s="1"/>
  <c r="E42" i="132"/>
  <c r="D42" i="132"/>
  <c r="M25" i="98"/>
  <c r="N25" i="98" s="1"/>
  <c r="H27" i="98"/>
  <c r="F367" i="86"/>
  <c r="H30" i="91"/>
  <c r="H33" i="91" s="1"/>
  <c r="M19" i="94"/>
  <c r="H73" i="94" s="1"/>
  <c r="H22" i="94"/>
  <c r="M33" i="96"/>
  <c r="N33" i="96" s="1"/>
  <c r="F78" i="160"/>
  <c r="I48" i="118"/>
  <c r="N14" i="96"/>
  <c r="X7" i="128"/>
  <c r="X15" i="128" s="1"/>
  <c r="M34" i="96"/>
  <c r="M36" i="96"/>
  <c r="H84" i="96" s="1"/>
  <c r="H86" i="96" s="1"/>
  <c r="F86" i="96"/>
  <c r="H122" i="96" s="1"/>
  <c r="F349" i="80" s="1"/>
  <c r="M75" i="160"/>
  <c r="Q75" i="160" s="1"/>
  <c r="K75" i="160"/>
  <c r="I40" i="96"/>
  <c r="F76" i="96"/>
  <c r="H112" i="96" s="1"/>
  <c r="F339" i="80" s="1"/>
  <c r="N37" i="96"/>
  <c r="N91" i="96"/>
  <c r="K43" i="96"/>
  <c r="L78" i="96"/>
  <c r="H119" i="96" s="1"/>
  <c r="F346" i="80" s="1"/>
  <c r="M35" i="96"/>
  <c r="N27" i="96"/>
  <c r="F358" i="80"/>
  <c r="I37" i="118"/>
  <c r="F67" i="160"/>
  <c r="I68" i="118"/>
  <c r="F97" i="160"/>
  <c r="J78" i="96"/>
  <c r="H117" i="96" s="1"/>
  <c r="F344" i="80" s="1"/>
  <c r="M21" i="96"/>
  <c r="H81" i="96" s="1"/>
  <c r="N81" i="96" s="1"/>
  <c r="J43" i="96"/>
  <c r="L43" i="96"/>
  <c r="I23" i="96"/>
  <c r="I80" i="96"/>
  <c r="I82" i="96" s="1"/>
  <c r="I88" i="96" s="1"/>
  <c r="H125" i="96" s="1"/>
  <c r="F352" i="80" s="1"/>
  <c r="H23" i="96"/>
  <c r="F43" i="96"/>
  <c r="M20" i="96"/>
  <c r="I17" i="96"/>
  <c r="M12" i="96"/>
  <c r="N12" i="96" s="1"/>
  <c r="H17" i="96"/>
  <c r="T53" i="160"/>
  <c r="V53" i="160"/>
  <c r="M13" i="95"/>
  <c r="H15" i="95"/>
  <c r="H19" i="95" s="1"/>
  <c r="F36" i="95"/>
  <c r="H59" i="95"/>
  <c r="F331" i="80" s="1"/>
  <c r="K39" i="95"/>
  <c r="K48" i="95" s="1"/>
  <c r="H60" i="95"/>
  <c r="F332" i="80" s="1"/>
  <c r="L39" i="95"/>
  <c r="L48" i="95" s="1"/>
  <c r="H58" i="95"/>
  <c r="F330" i="80" s="1"/>
  <c r="J39" i="95"/>
  <c r="J48" i="95" s="1"/>
  <c r="I15" i="95"/>
  <c r="I19" i="95" s="1"/>
  <c r="I35" i="95"/>
  <c r="I36" i="95" s="1"/>
  <c r="D42" i="142"/>
  <c r="E42" i="142"/>
  <c r="Q52" i="160"/>
  <c r="Y55" i="129"/>
  <c r="H67" i="146"/>
  <c r="F211" i="80" s="1"/>
  <c r="L46" i="146"/>
  <c r="H66" i="146"/>
  <c r="F210" i="80" s="1"/>
  <c r="K46" i="146"/>
  <c r="F39" i="146"/>
  <c r="F608" i="80"/>
  <c r="M109" i="129"/>
  <c r="M111" i="129" s="1"/>
  <c r="M56" i="129"/>
  <c r="M105" i="129" s="1"/>
  <c r="H111" i="96"/>
  <c r="F338" i="80" s="1"/>
  <c r="M52" i="154"/>
  <c r="M61" i="154" s="1"/>
  <c r="N51" i="154"/>
  <c r="H519" i="85"/>
  <c r="E9" i="159" s="1"/>
  <c r="E41" i="159" s="1"/>
  <c r="H1" i="154"/>
  <c r="N77" i="154" s="1"/>
  <c r="N79" i="154" s="1"/>
  <c r="N48" i="92"/>
  <c r="X394" i="85"/>
  <c r="I8" i="128"/>
  <c r="H75" i="139"/>
  <c r="H52" i="97"/>
  <c r="N52" i="97" s="1"/>
  <c r="N47" i="137"/>
  <c r="F516" i="80"/>
  <c r="E34" i="112"/>
  <c r="F44" i="134"/>
  <c r="F48" i="134" s="1"/>
  <c r="F57" i="134" s="1"/>
  <c r="H64" i="134"/>
  <c r="F370" i="80" s="1"/>
  <c r="M51" i="57"/>
  <c r="B9" i="128"/>
  <c r="H20" i="117"/>
  <c r="H58" i="154" l="1"/>
  <c r="N58" i="154" s="1"/>
  <c r="AH61" i="85"/>
  <c r="AI61" i="85" s="1"/>
  <c r="I58" i="161"/>
  <c r="I67" i="161" s="1"/>
  <c r="N73" i="86"/>
  <c r="H61" i="143"/>
  <c r="N61" i="143" s="1"/>
  <c r="H244" i="86"/>
  <c r="N244" i="86" s="1"/>
  <c r="N80" i="86"/>
  <c r="N380" i="86"/>
  <c r="M12" i="89"/>
  <c r="M14" i="89" s="1"/>
  <c r="M22" i="89" s="1"/>
  <c r="M69" i="89" s="1"/>
  <c r="N30" i="86"/>
  <c r="G48" i="95"/>
  <c r="G43" i="96"/>
  <c r="M16" i="94"/>
  <c r="I65" i="87"/>
  <c r="I69" i="87" s="1"/>
  <c r="K19" i="145"/>
  <c r="K22" i="145" s="1"/>
  <c r="AG7" i="128"/>
  <c r="AG15" i="128" s="1"/>
  <c r="N27" i="92"/>
  <c r="N29" i="92" s="1"/>
  <c r="X28" i="85"/>
  <c r="Y28" i="85" s="1"/>
  <c r="J71" i="124"/>
  <c r="H69" i="94"/>
  <c r="N69" i="94" s="1"/>
  <c r="X222" i="85"/>
  <c r="Y222" i="85" s="1"/>
  <c r="X18" i="85"/>
  <c r="H16" i="117" s="1"/>
  <c r="K16" i="117" s="1"/>
  <c r="G46" i="146"/>
  <c r="G55" i="146" s="1"/>
  <c r="N54" i="154"/>
  <c r="N55" i="154" s="1"/>
  <c r="H1" i="97"/>
  <c r="N72" i="97" s="1"/>
  <c r="N74" i="97" s="1"/>
  <c r="H17" i="117"/>
  <c r="K17" i="117" s="1"/>
  <c r="N16" i="124"/>
  <c r="N18" i="124" s="1"/>
  <c r="I51" i="137"/>
  <c r="I54" i="137" s="1"/>
  <c r="H86" i="137" s="1"/>
  <c r="F245" i="80" s="1"/>
  <c r="I57" i="118"/>
  <c r="K52" i="123"/>
  <c r="K61" i="123" s="1"/>
  <c r="N15" i="91"/>
  <c r="I86" i="160"/>
  <c r="L22" i="145"/>
  <c r="F53" i="118"/>
  <c r="I53" i="118" s="1"/>
  <c r="L54" i="145"/>
  <c r="L55" i="145" s="1"/>
  <c r="L57" i="145" s="1"/>
  <c r="L60" i="145" s="1"/>
  <c r="L69" i="145" s="1"/>
  <c r="E39" i="129"/>
  <c r="AH371" i="85"/>
  <c r="AI371" i="85" s="1"/>
  <c r="AI419" i="85" s="1"/>
  <c r="N61" i="86"/>
  <c r="M86" i="160"/>
  <c r="Q86" i="160" s="1"/>
  <c r="T86" i="160" s="1"/>
  <c r="K60" i="97"/>
  <c r="K62" i="97" s="1"/>
  <c r="X601" i="85"/>
  <c r="Y601" i="85" s="1"/>
  <c r="N23" i="91"/>
  <c r="J78" i="143"/>
  <c r="M103" i="86"/>
  <c r="H452" i="86" s="1"/>
  <c r="N452" i="86" s="1"/>
  <c r="K71" i="124"/>
  <c r="K80" i="124" s="1"/>
  <c r="I71" i="124"/>
  <c r="I80" i="124" s="1"/>
  <c r="G71" i="124"/>
  <c r="G80" i="124" s="1"/>
  <c r="H96" i="124"/>
  <c r="F615" i="80" s="1"/>
  <c r="L71" i="124"/>
  <c r="L80" i="124" s="1"/>
  <c r="H102" i="124"/>
  <c r="F621" i="80" s="1"/>
  <c r="F65" i="124"/>
  <c r="F71" i="124" s="1"/>
  <c r="I51" i="89"/>
  <c r="I52" i="89" s="1"/>
  <c r="I57" i="89" s="1"/>
  <c r="I60" i="89" s="1"/>
  <c r="I69" i="89" s="1"/>
  <c r="J396" i="57"/>
  <c r="G96" i="96"/>
  <c r="H15" i="128"/>
  <c r="H62" i="135"/>
  <c r="F407" i="80" s="1"/>
  <c r="F60" i="97"/>
  <c r="L60" i="97"/>
  <c r="L62" i="97" s="1"/>
  <c r="L70" i="97" s="1"/>
  <c r="J207" i="86"/>
  <c r="I14" i="146"/>
  <c r="I18" i="146" s="1"/>
  <c r="J60" i="97"/>
  <c r="J62" i="97" s="1"/>
  <c r="H30" i="97"/>
  <c r="I56" i="97"/>
  <c r="I30" i="97"/>
  <c r="M17" i="161"/>
  <c r="M20" i="161" s="1"/>
  <c r="M67" i="161" s="1"/>
  <c r="I339" i="86"/>
  <c r="M68" i="86"/>
  <c r="N68" i="86" s="1"/>
  <c r="N17" i="91"/>
  <c r="AS6" i="128"/>
  <c r="AS15" i="128" s="1"/>
  <c r="H1" i="124"/>
  <c r="N73" i="124" s="1"/>
  <c r="N75" i="124" s="1"/>
  <c r="J112" i="124" s="1"/>
  <c r="N12" i="123"/>
  <c r="N14" i="123" s="1"/>
  <c r="H42" i="123"/>
  <c r="H43" i="123" s="1"/>
  <c r="N12" i="161"/>
  <c r="J69" i="140"/>
  <c r="J78" i="140" s="1"/>
  <c r="I22" i="145"/>
  <c r="H54" i="95"/>
  <c r="F326" i="80" s="1"/>
  <c r="N22" i="98"/>
  <c r="H58" i="98"/>
  <c r="N58" i="98" s="1"/>
  <c r="N59" i="98" s="1"/>
  <c r="H48" i="137"/>
  <c r="M21" i="137"/>
  <c r="N29" i="115"/>
  <c r="H88" i="115"/>
  <c r="N88" i="115" s="1"/>
  <c r="I24" i="137"/>
  <c r="M22" i="123"/>
  <c r="M61" i="123" s="1"/>
  <c r="I118" i="160"/>
  <c r="H54" i="91"/>
  <c r="N54" i="91" s="1"/>
  <c r="N24" i="124"/>
  <c r="L86" i="98"/>
  <c r="K86" i="98"/>
  <c r="H45" i="123"/>
  <c r="H46" i="123" s="1"/>
  <c r="K60" i="153"/>
  <c r="H89" i="153" s="1"/>
  <c r="F544" i="80" s="1"/>
  <c r="F66" i="94"/>
  <c r="F79" i="94" s="1"/>
  <c r="F88" i="94" s="1"/>
  <c r="N24" i="91"/>
  <c r="M18" i="97"/>
  <c r="H64" i="97" s="1"/>
  <c r="N64" i="97" s="1"/>
  <c r="L207" i="86"/>
  <c r="M118" i="160"/>
  <c r="Q118" i="160" s="1"/>
  <c r="K55" i="146"/>
  <c r="N22" i="91"/>
  <c r="K69" i="143"/>
  <c r="K78" i="143" s="1"/>
  <c r="H65" i="146"/>
  <c r="F209" i="80" s="1"/>
  <c r="I77" i="86"/>
  <c r="H70" i="99"/>
  <c r="F527" i="80" s="1"/>
  <c r="H71" i="99"/>
  <c r="F528" i="80" s="1"/>
  <c r="H1" i="98"/>
  <c r="N79" i="98" s="1"/>
  <c r="N81" i="98" s="1"/>
  <c r="H465" i="85"/>
  <c r="E9" i="56" s="1"/>
  <c r="E41" i="56" s="1"/>
  <c r="E42" i="56" s="1"/>
  <c r="I37" i="135"/>
  <c r="I38" i="135" s="1"/>
  <c r="I40" i="135" s="1"/>
  <c r="H61" i="135" s="1"/>
  <c r="F406" i="80" s="1"/>
  <c r="I14" i="135"/>
  <c r="I17" i="135" s="1"/>
  <c r="J411" i="57"/>
  <c r="M35" i="57" s="1"/>
  <c r="H24" i="117" s="1"/>
  <c r="K24" i="117" s="1"/>
  <c r="R11" i="128"/>
  <c r="BF11" i="128" s="1"/>
  <c r="BJ11" i="128" s="1"/>
  <c r="L67" i="92"/>
  <c r="L76" i="92" s="1"/>
  <c r="L15" i="128"/>
  <c r="H39" i="134"/>
  <c r="N39" i="134" s="1"/>
  <c r="N12" i="134"/>
  <c r="N15" i="134" s="1"/>
  <c r="N19" i="134" s="1"/>
  <c r="H67" i="134"/>
  <c r="F373" i="80" s="1"/>
  <c r="H63" i="134"/>
  <c r="F369" i="80" s="1"/>
  <c r="G48" i="134"/>
  <c r="G57" i="134" s="1"/>
  <c r="I41" i="134"/>
  <c r="I44" i="134" s="1"/>
  <c r="N40" i="134"/>
  <c r="F58" i="153"/>
  <c r="H84" i="153" s="1"/>
  <c r="F539" i="80" s="1"/>
  <c r="M12" i="99"/>
  <c r="H46" i="99" s="1"/>
  <c r="H48" i="99" s="1"/>
  <c r="H51" i="99" s="1"/>
  <c r="H60" i="99" s="1"/>
  <c r="G69" i="145"/>
  <c r="M12" i="146"/>
  <c r="M14" i="146" s="1"/>
  <c r="M18" i="146" s="1"/>
  <c r="M55" i="146" s="1"/>
  <c r="I58" i="153"/>
  <c r="M24" i="153"/>
  <c r="H54" i="153" s="1"/>
  <c r="N54" i="153" s="1"/>
  <c r="L55" i="146"/>
  <c r="K69" i="140"/>
  <c r="K78" i="140" s="1"/>
  <c r="H90" i="143"/>
  <c r="F133" i="80" s="1"/>
  <c r="H74" i="123"/>
  <c r="F599" i="80" s="1"/>
  <c r="F40" i="135"/>
  <c r="F44" i="135" s="1"/>
  <c r="F53" i="135" s="1"/>
  <c r="K67" i="92"/>
  <c r="K76" i="92" s="1"/>
  <c r="M14" i="145"/>
  <c r="N18" i="143"/>
  <c r="F207" i="86"/>
  <c r="F32" i="153"/>
  <c r="AR7" i="128"/>
  <c r="AR15" i="128" s="1"/>
  <c r="H14" i="89"/>
  <c r="H22" i="89" s="1"/>
  <c r="J60" i="89"/>
  <c r="J69" i="89" s="1"/>
  <c r="K60" i="145"/>
  <c r="I46" i="99"/>
  <c r="I48" i="99" s="1"/>
  <c r="I51" i="99" s="1"/>
  <c r="I60" i="99" s="1"/>
  <c r="F51" i="99"/>
  <c r="F60" i="99" s="1"/>
  <c r="F111" i="160"/>
  <c r="K111" i="160" s="1"/>
  <c r="K96" i="96"/>
  <c r="K105" i="96" s="1"/>
  <c r="G69" i="89"/>
  <c r="N12" i="145"/>
  <c r="N14" i="145" s="1"/>
  <c r="N14" i="98"/>
  <c r="N54" i="98"/>
  <c r="N55" i="98" s="1"/>
  <c r="N95" i="86"/>
  <c r="L69" i="89"/>
  <c r="H37" i="135"/>
  <c r="H38" i="135" s="1"/>
  <c r="H40" i="135" s="1"/>
  <c r="H44" i="135" s="1"/>
  <c r="H53" i="135" s="1"/>
  <c r="H37" i="136"/>
  <c r="N37" i="136" s="1"/>
  <c r="N38" i="136" s="1"/>
  <c r="N40" i="136" s="1"/>
  <c r="N44" i="136" s="1"/>
  <c r="N12" i="136"/>
  <c r="N14" i="136" s="1"/>
  <c r="N17" i="136" s="1"/>
  <c r="H61" i="136"/>
  <c r="F383" i="80" s="1"/>
  <c r="L79" i="94"/>
  <c r="L88" i="94" s="1"/>
  <c r="E42" i="33"/>
  <c r="D42" i="33"/>
  <c r="H54" i="87"/>
  <c r="H55" i="87" s="1"/>
  <c r="K69" i="87"/>
  <c r="K78" i="87" s="1"/>
  <c r="J60" i="145"/>
  <c r="J69" i="145" s="1"/>
  <c r="H80" i="145"/>
  <c r="F397" i="80" s="1"/>
  <c r="N51" i="145"/>
  <c r="N52" i="145" s="1"/>
  <c r="H64" i="135"/>
  <c r="F409" i="80" s="1"/>
  <c r="L44" i="135"/>
  <c r="L53" i="135" s="1"/>
  <c r="N12" i="135"/>
  <c r="N14" i="135" s="1"/>
  <c r="N17" i="135" s="1"/>
  <c r="G32" i="153"/>
  <c r="Q55" i="129"/>
  <c r="AF43" i="129"/>
  <c r="C16" i="170"/>
  <c r="F16" i="170" s="1"/>
  <c r="H16" i="170" s="1"/>
  <c r="J16" i="170" s="1"/>
  <c r="J32" i="153"/>
  <c r="K32" i="153"/>
  <c r="C19" i="170"/>
  <c r="F19" i="170" s="1"/>
  <c r="H19" i="170" s="1"/>
  <c r="J19" i="170" s="1"/>
  <c r="AI561" i="85"/>
  <c r="C18" i="170"/>
  <c r="F18" i="170" s="1"/>
  <c r="H18" i="170" s="1"/>
  <c r="J18" i="170" s="1"/>
  <c r="AB13" i="128"/>
  <c r="AB15" i="128" s="1"/>
  <c r="H63" i="98"/>
  <c r="H64" i="98" s="1"/>
  <c r="H66" i="98" s="1"/>
  <c r="H114" i="98" s="1"/>
  <c r="AE521" i="85"/>
  <c r="F405" i="57"/>
  <c r="J405" i="57" s="1"/>
  <c r="AO13" i="128" s="1"/>
  <c r="AO15" i="128" s="1"/>
  <c r="D139" i="126"/>
  <c r="G534" i="57" s="1"/>
  <c r="J79" i="94"/>
  <c r="J88" i="94" s="1"/>
  <c r="N26" i="94"/>
  <c r="K79" i="94"/>
  <c r="K88" i="94" s="1"/>
  <c r="J67" i="92"/>
  <c r="J76" i="92" s="1"/>
  <c r="E41" i="138"/>
  <c r="D42" i="138" s="1"/>
  <c r="H58" i="131"/>
  <c r="G17" i="144"/>
  <c r="H447" i="86"/>
  <c r="X441" i="85"/>
  <c r="Y441" i="85" s="1"/>
  <c r="N23" i="154"/>
  <c r="I29" i="153"/>
  <c r="M27" i="153"/>
  <c r="N27" i="153" s="1"/>
  <c r="L84" i="154"/>
  <c r="F61" i="123"/>
  <c r="H116" i="115"/>
  <c r="M15" i="87"/>
  <c r="N13" i="140"/>
  <c r="N15" i="140" s="1"/>
  <c r="N54" i="140"/>
  <c r="N55" i="140" s="1"/>
  <c r="I65" i="140"/>
  <c r="I69" i="140" s="1"/>
  <c r="N57" i="140"/>
  <c r="N58" i="140" s="1"/>
  <c r="M15" i="140"/>
  <c r="N51" i="86"/>
  <c r="N117" i="86"/>
  <c r="H403" i="86"/>
  <c r="N403" i="86" s="1"/>
  <c r="K84" i="154"/>
  <c r="G60" i="99"/>
  <c r="L33" i="97"/>
  <c r="N59" i="86"/>
  <c r="N38" i="86"/>
  <c r="H75" i="96"/>
  <c r="N75" i="96" s="1"/>
  <c r="N11" i="137"/>
  <c r="J86" i="98"/>
  <c r="N82" i="86"/>
  <c r="H366" i="86"/>
  <c r="N366" i="86" s="1"/>
  <c r="H90" i="96"/>
  <c r="H93" i="96" s="1"/>
  <c r="H132" i="96" s="1"/>
  <c r="F359" i="80" s="1"/>
  <c r="Y370" i="85"/>
  <c r="J84" i="154"/>
  <c r="N17" i="161"/>
  <c r="N20" i="161" s="1"/>
  <c r="I66" i="94"/>
  <c r="H99" i="94" s="1"/>
  <c r="F289" i="80" s="1"/>
  <c r="M29" i="96"/>
  <c r="N29" i="96"/>
  <c r="N83" i="86"/>
  <c r="H107" i="115"/>
  <c r="N107" i="115" s="1"/>
  <c r="N62" i="86"/>
  <c r="L466" i="86"/>
  <c r="L32" i="153"/>
  <c r="H92" i="87"/>
  <c r="F121" i="80" s="1"/>
  <c r="L69" i="87"/>
  <c r="L78" i="87" s="1"/>
  <c r="N37" i="86"/>
  <c r="H102" i="115"/>
  <c r="H103" i="115" s="1"/>
  <c r="G76" i="92"/>
  <c r="N31" i="86"/>
  <c r="N11" i="115"/>
  <c r="N13" i="115" s="1"/>
  <c r="N15" i="96"/>
  <c r="N17" i="96" s="1"/>
  <c r="Y382" i="85"/>
  <c r="N111" i="86"/>
  <c r="G207" i="86"/>
  <c r="H21" i="153"/>
  <c r="H32" i="153" s="1"/>
  <c r="G70" i="97"/>
  <c r="F42" i="147"/>
  <c r="F46" i="147" s="1"/>
  <c r="F55" i="147" s="1"/>
  <c r="N81" i="86"/>
  <c r="N17" i="123"/>
  <c r="N19" i="123" s="1"/>
  <c r="H51" i="91"/>
  <c r="H90" i="91" s="1"/>
  <c r="F217" i="80" s="1"/>
  <c r="N20" i="92"/>
  <c r="N22" i="92" s="1"/>
  <c r="N12" i="137"/>
  <c r="F610" i="80"/>
  <c r="N28" i="91"/>
  <c r="M15" i="137"/>
  <c r="F459" i="86"/>
  <c r="H556" i="86" s="1"/>
  <c r="F81" i="80" s="1"/>
  <c r="N20" i="86"/>
  <c r="H417" i="86"/>
  <c r="N417" i="86" s="1"/>
  <c r="N42" i="86"/>
  <c r="N19" i="115"/>
  <c r="M102" i="86"/>
  <c r="H451" i="86" s="1"/>
  <c r="N451" i="86" s="1"/>
  <c r="F74" i="98"/>
  <c r="M22" i="92"/>
  <c r="N20" i="94"/>
  <c r="N63" i="154"/>
  <c r="N64" i="154" s="1"/>
  <c r="N62" i="92"/>
  <c r="N64" i="92" s="1"/>
  <c r="I439" i="86"/>
  <c r="I449" i="86" s="1"/>
  <c r="H551" i="86" s="1"/>
  <c r="F76" i="80" s="1"/>
  <c r="M17" i="145"/>
  <c r="M19" i="145" s="1"/>
  <c r="I25" i="87"/>
  <c r="F65" i="153"/>
  <c r="H93" i="153" s="1"/>
  <c r="F548" i="80" s="1"/>
  <c r="H55" i="143"/>
  <c r="N54" i="143"/>
  <c r="N55" i="143" s="1"/>
  <c r="N51" i="92"/>
  <c r="N52" i="92" s="1"/>
  <c r="N40" i="115"/>
  <c r="N13" i="154"/>
  <c r="N17" i="154" s="1"/>
  <c r="H25" i="87"/>
  <c r="M12" i="88"/>
  <c r="M14" i="88" s="1"/>
  <c r="M18" i="88" s="1"/>
  <c r="M61" i="88" s="1"/>
  <c r="N55" i="86"/>
  <c r="H414" i="86"/>
  <c r="N414" i="86" s="1"/>
  <c r="N71" i="96"/>
  <c r="G33" i="97"/>
  <c r="N12" i="94"/>
  <c r="N16" i="94" s="1"/>
  <c r="H98" i="115"/>
  <c r="N98" i="86"/>
  <c r="H67" i="88"/>
  <c r="F155" i="80" s="1"/>
  <c r="N57" i="137"/>
  <c r="N58" i="137" s="1"/>
  <c r="N61" i="137" s="1"/>
  <c r="N64" i="137" s="1"/>
  <c r="H455" i="86"/>
  <c r="N455" i="86" s="1"/>
  <c r="H64" i="96"/>
  <c r="N64" i="96" s="1"/>
  <c r="I25" i="140"/>
  <c r="I251" i="86"/>
  <c r="I265" i="86" s="1"/>
  <c r="N12" i="89"/>
  <c r="N14" i="89" s="1"/>
  <c r="N22" i="89" s="1"/>
  <c r="H398" i="86"/>
  <c r="M27" i="98"/>
  <c r="M16" i="92"/>
  <c r="H25" i="140"/>
  <c r="I65" i="143"/>
  <c r="I69" i="143" s="1"/>
  <c r="N21" i="98"/>
  <c r="H258" i="86"/>
  <c r="N258" i="86" s="1"/>
  <c r="N72" i="86"/>
  <c r="N54" i="89"/>
  <c r="N55" i="89" s="1"/>
  <c r="H259" i="86"/>
  <c r="N259" i="86" s="1"/>
  <c r="I375" i="86"/>
  <c r="I382" i="86" s="1"/>
  <c r="H508" i="86" s="1"/>
  <c r="F33" i="80" s="1"/>
  <c r="N45" i="86"/>
  <c r="I30" i="154"/>
  <c r="M27" i="154"/>
  <c r="H69" i="154"/>
  <c r="N69" i="154" s="1"/>
  <c r="N25" i="153"/>
  <c r="F33" i="97"/>
  <c r="G36" i="93"/>
  <c r="G45" i="93" s="1"/>
  <c r="H51" i="89"/>
  <c r="H52" i="89" s="1"/>
  <c r="H57" i="89" s="1"/>
  <c r="H60" i="89" s="1"/>
  <c r="G68" i="153"/>
  <c r="I459" i="86"/>
  <c r="H558" i="86" s="1"/>
  <c r="F83" i="80" s="1"/>
  <c r="AD103" i="129"/>
  <c r="AD105" i="129" s="1"/>
  <c r="F93" i="118"/>
  <c r="I93" i="118" s="1"/>
  <c r="I15" i="153"/>
  <c r="J68" i="153"/>
  <c r="V89" i="160"/>
  <c r="E42" i="29"/>
  <c r="F83" i="160"/>
  <c r="I83" i="160" s="1"/>
  <c r="I54" i="118"/>
  <c r="F33" i="93"/>
  <c r="L131" i="115"/>
  <c r="L140" i="115" s="1"/>
  <c r="H71" i="123"/>
  <c r="F596" i="80" s="1"/>
  <c r="M22" i="131"/>
  <c r="M25" i="131" s="1"/>
  <c r="M78" i="131" s="1"/>
  <c r="K52" i="88"/>
  <c r="K61" i="88" s="1"/>
  <c r="H72" i="88"/>
  <c r="F160" i="80" s="1"/>
  <c r="F60" i="160"/>
  <c r="F69" i="160" s="1"/>
  <c r="K69" i="160" s="1"/>
  <c r="I30" i="118"/>
  <c r="N113" i="86"/>
  <c r="I52" i="153"/>
  <c r="H68" i="94"/>
  <c r="I118" i="115"/>
  <c r="H162" i="115" s="1"/>
  <c r="F454" i="80" s="1"/>
  <c r="F91" i="115"/>
  <c r="F100" i="115" s="1"/>
  <c r="H56" i="93"/>
  <c r="F319" i="80" s="1"/>
  <c r="K36" i="93"/>
  <c r="K45" i="93" s="1"/>
  <c r="N24" i="86"/>
  <c r="I14" i="93"/>
  <c r="I17" i="93" s="1"/>
  <c r="I31" i="93"/>
  <c r="I33" i="93" s="1"/>
  <c r="N34" i="115"/>
  <c r="V93" i="160"/>
  <c r="T93" i="160"/>
  <c r="H57" i="93"/>
  <c r="F320" i="80" s="1"/>
  <c r="L36" i="93"/>
  <c r="L45" i="93" s="1"/>
  <c r="I99" i="92"/>
  <c r="I21" i="153"/>
  <c r="N20" i="143"/>
  <c r="M22" i="143"/>
  <c r="N13" i="87"/>
  <c r="N15" i="87" s="1"/>
  <c r="J36" i="93"/>
  <c r="J45" i="93" s="1"/>
  <c r="H55" i="93"/>
  <c r="F318" i="80" s="1"/>
  <c r="N44" i="86"/>
  <c r="N19" i="91"/>
  <c r="H69" i="91"/>
  <c r="N69" i="91" s="1"/>
  <c r="H386" i="86"/>
  <c r="H515" i="86" s="1"/>
  <c r="F40" i="80" s="1"/>
  <c r="N58" i="94"/>
  <c r="N59" i="94" s="1"/>
  <c r="N26" i="153"/>
  <c r="I122" i="86"/>
  <c r="F39" i="118"/>
  <c r="F22" i="165" s="1"/>
  <c r="N14" i="92"/>
  <c r="N29" i="86"/>
  <c r="K33" i="97"/>
  <c r="N20" i="87"/>
  <c r="N22" i="87" s="1"/>
  <c r="F119" i="160"/>
  <c r="I90" i="118"/>
  <c r="U37" i="129"/>
  <c r="AF34" i="129"/>
  <c r="I14" i="88"/>
  <c r="I18" i="88" s="1"/>
  <c r="I47" i="88"/>
  <c r="I49" i="88" s="1"/>
  <c r="I76" i="160"/>
  <c r="K76" i="160"/>
  <c r="M76" i="160"/>
  <c r="Q76" i="160" s="1"/>
  <c r="H73" i="88"/>
  <c r="F161" i="80" s="1"/>
  <c r="L52" i="88"/>
  <c r="L61" i="88" s="1"/>
  <c r="M25" i="97"/>
  <c r="N56" i="115"/>
  <c r="H30" i="154"/>
  <c r="H122" i="86"/>
  <c r="H207" i="86" s="1"/>
  <c r="I21" i="97"/>
  <c r="H416" i="86"/>
  <c r="N416" i="86" s="1"/>
  <c r="H121" i="115"/>
  <c r="N121" i="115" s="1"/>
  <c r="M12" i="153"/>
  <c r="H50" i="153" s="1"/>
  <c r="N50" i="153" s="1"/>
  <c r="J52" i="88"/>
  <c r="J61" i="88" s="1"/>
  <c r="H71" i="88"/>
  <c r="F159" i="80" s="1"/>
  <c r="K65" i="160"/>
  <c r="I65" i="160"/>
  <c r="M65" i="160"/>
  <c r="Q65" i="160" s="1"/>
  <c r="M28" i="97"/>
  <c r="M77" i="160"/>
  <c r="Q77" i="160" s="1"/>
  <c r="I77" i="160"/>
  <c r="K77" i="160"/>
  <c r="M88" i="160"/>
  <c r="Q88" i="160" s="1"/>
  <c r="K88" i="160"/>
  <c r="I88" i="160"/>
  <c r="N447" i="86"/>
  <c r="I65" i="153"/>
  <c r="H95" i="153" s="1"/>
  <c r="F550" i="80" s="1"/>
  <c r="M31" i="94"/>
  <c r="I68" i="160"/>
  <c r="M68" i="160"/>
  <c r="Q68" i="160" s="1"/>
  <c r="K68" i="160"/>
  <c r="F49" i="88"/>
  <c r="P37" i="129"/>
  <c r="AF20" i="129"/>
  <c r="N372" i="86"/>
  <c r="N373" i="86" s="1"/>
  <c r="G61" i="88"/>
  <c r="F23" i="165"/>
  <c r="N247" i="86"/>
  <c r="K131" i="115"/>
  <c r="K140" i="115" s="1"/>
  <c r="I74" i="91"/>
  <c r="I83" i="91" s="1"/>
  <c r="H53" i="161"/>
  <c r="H55" i="161" s="1"/>
  <c r="H58" i="161" s="1"/>
  <c r="H67" i="161" s="1"/>
  <c r="N18" i="86"/>
  <c r="J33" i="97"/>
  <c r="H57" i="87"/>
  <c r="N13" i="91"/>
  <c r="N29" i="94"/>
  <c r="H14" i="93"/>
  <c r="H17" i="93" s="1"/>
  <c r="M12" i="93"/>
  <c r="M14" i="93" s="1"/>
  <c r="M17" i="93" s="1"/>
  <c r="M45" i="93" s="1"/>
  <c r="N86" i="86"/>
  <c r="H79" i="145"/>
  <c r="F396" i="80" s="1"/>
  <c r="I60" i="145"/>
  <c r="H63" i="140"/>
  <c r="H65" i="140" s="1"/>
  <c r="H69" i="140" s="1"/>
  <c r="N60" i="140"/>
  <c r="N63" i="140" s="1"/>
  <c r="H77" i="139"/>
  <c r="F184" i="80" s="1"/>
  <c r="I58" i="139"/>
  <c r="I67" i="139" s="1"/>
  <c r="H89" i="87"/>
  <c r="F118" i="80" s="1"/>
  <c r="H237" i="86"/>
  <c r="N237" i="86" s="1"/>
  <c r="N17" i="115"/>
  <c r="T116" i="160"/>
  <c r="V116" i="160"/>
  <c r="M96" i="160"/>
  <c r="Q96" i="160" s="1"/>
  <c r="T96" i="160" s="1"/>
  <c r="K96" i="160"/>
  <c r="I96" i="160"/>
  <c r="H250" i="86"/>
  <c r="N250" i="86" s="1"/>
  <c r="N90" i="86"/>
  <c r="H64" i="94"/>
  <c r="N61" i="94"/>
  <c r="N64" i="94" s="1"/>
  <c r="F107" i="160"/>
  <c r="I78" i="118"/>
  <c r="H66" i="147"/>
  <c r="F420" i="80" s="1"/>
  <c r="K46" i="147"/>
  <c r="K55" i="147" s="1"/>
  <c r="I49" i="160"/>
  <c r="M49" i="160"/>
  <c r="Q49" i="160" s="1"/>
  <c r="K49" i="160"/>
  <c r="H72" i="96"/>
  <c r="N72" i="96" s="1"/>
  <c r="H71" i="98"/>
  <c r="N71" i="98" s="1"/>
  <c r="N72" i="98" s="1"/>
  <c r="N74" i="98" s="1"/>
  <c r="F74" i="91"/>
  <c r="F83" i="91" s="1"/>
  <c r="H46" i="90"/>
  <c r="H47" i="90" s="1"/>
  <c r="H50" i="90" s="1"/>
  <c r="H55" i="90" s="1"/>
  <c r="H64" i="90" s="1"/>
  <c r="I67" i="97"/>
  <c r="H97" i="97" s="1"/>
  <c r="F482" i="80" s="1"/>
  <c r="N12" i="90"/>
  <c r="N14" i="90" s="1"/>
  <c r="N18" i="90" s="1"/>
  <c r="N53" i="161"/>
  <c r="N55" i="161" s="1"/>
  <c r="N58" i="161" s="1"/>
  <c r="M19" i="97"/>
  <c r="H65" i="97" s="1"/>
  <c r="N25" i="86"/>
  <c r="N118" i="86"/>
  <c r="M15" i="143"/>
  <c r="N63" i="86"/>
  <c r="H236" i="86"/>
  <c r="N236" i="86" s="1"/>
  <c r="F611" i="80"/>
  <c r="J80" i="124"/>
  <c r="I63" i="160"/>
  <c r="K63" i="160"/>
  <c r="M63" i="160"/>
  <c r="Q63" i="160" s="1"/>
  <c r="N12" i="143"/>
  <c r="M17" i="96"/>
  <c r="I92" i="160"/>
  <c r="M92" i="160"/>
  <c r="Q92" i="160" s="1"/>
  <c r="K92" i="160"/>
  <c r="D109" i="130"/>
  <c r="D111" i="130" s="1"/>
  <c r="F17" i="144" s="1"/>
  <c r="L68" i="153"/>
  <c r="I61" i="123"/>
  <c r="H47" i="139"/>
  <c r="M15" i="139"/>
  <c r="M19" i="139" s="1"/>
  <c r="M67" i="139" s="1"/>
  <c r="N351" i="86"/>
  <c r="N353" i="86" s="1"/>
  <c r="H353" i="86"/>
  <c r="I38" i="147"/>
  <c r="I39" i="147" s="1"/>
  <c r="I42" i="147" s="1"/>
  <c r="I14" i="147"/>
  <c r="I18" i="147" s="1"/>
  <c r="M19" i="153"/>
  <c r="N19" i="153" s="1"/>
  <c r="L69" i="143"/>
  <c r="L78" i="143" s="1"/>
  <c r="N12" i="92"/>
  <c r="H394" i="86"/>
  <c r="N394" i="86" s="1"/>
  <c r="N395" i="86" s="1"/>
  <c r="N400" i="86" s="1"/>
  <c r="H32" i="92"/>
  <c r="H149" i="115"/>
  <c r="F441" i="80" s="1"/>
  <c r="H357" i="86"/>
  <c r="N357" i="86" s="1"/>
  <c r="H60" i="131"/>
  <c r="N60" i="131" s="1"/>
  <c r="I25" i="143"/>
  <c r="M30" i="91"/>
  <c r="M33" i="91" s="1"/>
  <c r="M83" i="91" s="1"/>
  <c r="T106" i="160"/>
  <c r="V106" i="160"/>
  <c r="J46" i="147"/>
  <c r="J55" i="147" s="1"/>
  <c r="H65" i="147"/>
  <c r="F419" i="80" s="1"/>
  <c r="H68" i="154"/>
  <c r="N68" i="154" s="1"/>
  <c r="N24" i="154"/>
  <c r="F120" i="160"/>
  <c r="I91" i="118"/>
  <c r="G46" i="147"/>
  <c r="G55" i="147" s="1"/>
  <c r="H61" i="147"/>
  <c r="F415" i="80" s="1"/>
  <c r="M27" i="97"/>
  <c r="H47" i="124"/>
  <c r="H48" i="124" s="1"/>
  <c r="M18" i="124"/>
  <c r="H76" i="145"/>
  <c r="F393" i="80" s="1"/>
  <c r="F57" i="145"/>
  <c r="F60" i="145" s="1"/>
  <c r="F69" i="145" s="1"/>
  <c r="L46" i="147"/>
  <c r="L55" i="147" s="1"/>
  <c r="H67" i="147"/>
  <c r="F421" i="80" s="1"/>
  <c r="H63" i="96"/>
  <c r="N63" i="96" s="1"/>
  <c r="E42" i="116"/>
  <c r="T61" i="160"/>
  <c r="V61" i="160"/>
  <c r="M12" i="147"/>
  <c r="M14" i="147" s="1"/>
  <c r="M18" i="147" s="1"/>
  <c r="M55" i="147" s="1"/>
  <c r="H14" i="147"/>
  <c r="H18" i="147" s="1"/>
  <c r="M12" i="97"/>
  <c r="M15" i="97" s="1"/>
  <c r="H15" i="97"/>
  <c r="H83" i="115"/>
  <c r="H84" i="115" s="1"/>
  <c r="N56" i="86"/>
  <c r="AA85" i="129"/>
  <c r="AF72" i="129"/>
  <c r="AF85" i="129" s="1"/>
  <c r="AF103" i="129" s="1"/>
  <c r="H437" i="86"/>
  <c r="K50" i="160"/>
  <c r="M50" i="160"/>
  <c r="Q50" i="160" s="1"/>
  <c r="I50" i="160"/>
  <c r="N28" i="86"/>
  <c r="H418" i="86"/>
  <c r="N418" i="86" s="1"/>
  <c r="I58" i="97"/>
  <c r="N13" i="86"/>
  <c r="N13" i="143"/>
  <c r="M24" i="124"/>
  <c r="H51" i="124"/>
  <c r="H106" i="115"/>
  <c r="N106" i="115" s="1"/>
  <c r="H123" i="115"/>
  <c r="N123" i="115" s="1"/>
  <c r="I32" i="92"/>
  <c r="H363" i="86"/>
  <c r="N363" i="86" s="1"/>
  <c r="F84" i="118"/>
  <c r="F53" i="139"/>
  <c r="F58" i="139" s="1"/>
  <c r="F67" i="139" s="1"/>
  <c r="I78" i="96"/>
  <c r="I96" i="96" s="1"/>
  <c r="H126" i="115"/>
  <c r="N126" i="115" s="1"/>
  <c r="H25" i="143"/>
  <c r="M22" i="87"/>
  <c r="H54" i="94"/>
  <c r="H56" i="94" s="1"/>
  <c r="H58" i="115"/>
  <c r="N53" i="86"/>
  <c r="N437" i="86"/>
  <c r="N18" i="131"/>
  <c r="I51" i="97"/>
  <c r="I53" i="97" s="1"/>
  <c r="I15" i="97"/>
  <c r="N43" i="86"/>
  <c r="N71" i="86"/>
  <c r="M65" i="124"/>
  <c r="N62" i="124"/>
  <c r="N63" i="124" s="1"/>
  <c r="N40" i="86"/>
  <c r="N57" i="143"/>
  <c r="N58" i="143" s="1"/>
  <c r="M105" i="86"/>
  <c r="N105" i="86" s="1"/>
  <c r="F67" i="97"/>
  <c r="H95" i="97" s="1"/>
  <c r="F480" i="80" s="1"/>
  <c r="N46" i="86"/>
  <c r="N112" i="86"/>
  <c r="N404" i="86"/>
  <c r="N409" i="86"/>
  <c r="N355" i="86"/>
  <c r="H115" i="94"/>
  <c r="F305" i="80" s="1"/>
  <c r="H81" i="139"/>
  <c r="F188" i="80" s="1"/>
  <c r="N73" i="94"/>
  <c r="N76" i="94" s="1"/>
  <c r="H76" i="94"/>
  <c r="N89" i="86"/>
  <c r="AF18" i="129"/>
  <c r="AF107" i="129" s="1"/>
  <c r="F571" i="80"/>
  <c r="E24" i="162"/>
  <c r="K73" i="160"/>
  <c r="M73" i="160"/>
  <c r="Q73" i="160" s="1"/>
  <c r="I73" i="160"/>
  <c r="N94" i="115"/>
  <c r="N98" i="115" s="1"/>
  <c r="I98" i="115"/>
  <c r="M51" i="98"/>
  <c r="N15" i="98"/>
  <c r="H482" i="86"/>
  <c r="F7" i="80" s="1"/>
  <c r="E20" i="112"/>
  <c r="F499" i="80"/>
  <c r="K45" i="160"/>
  <c r="M45" i="160"/>
  <c r="Q45" i="160" s="1"/>
  <c r="I45" i="160"/>
  <c r="N105" i="115"/>
  <c r="E41" i="1"/>
  <c r="D42" i="1" s="1"/>
  <c r="E42" i="40"/>
  <c r="E42" i="1" s="1"/>
  <c r="D42" i="40"/>
  <c r="H95" i="98"/>
  <c r="F61" i="98"/>
  <c r="G81" i="115"/>
  <c r="G91" i="115" s="1"/>
  <c r="G100" i="115" s="1"/>
  <c r="H147" i="115" s="1"/>
  <c r="F439" i="80" s="1"/>
  <c r="N77" i="115"/>
  <c r="F564" i="80"/>
  <c r="E17" i="162"/>
  <c r="E20" i="162"/>
  <c r="F567" i="80"/>
  <c r="F78" i="96"/>
  <c r="B107" i="129"/>
  <c r="B111" i="129" s="1"/>
  <c r="B56" i="129"/>
  <c r="B105" i="129" s="1"/>
  <c r="V109" i="160"/>
  <c r="T109" i="160"/>
  <c r="I34" i="94"/>
  <c r="N226" i="86"/>
  <c r="M29" i="92"/>
  <c r="H55" i="92"/>
  <c r="H30" i="98"/>
  <c r="H489" i="86"/>
  <c r="F14" i="80" s="1"/>
  <c r="K466" i="86"/>
  <c r="K475" i="86" s="1"/>
  <c r="H85" i="131"/>
  <c r="F142" i="80" s="1"/>
  <c r="F65" i="131"/>
  <c r="F69" i="131" s="1"/>
  <c r="F78" i="131" s="1"/>
  <c r="K105" i="160"/>
  <c r="M105" i="160"/>
  <c r="Q105" i="160" s="1"/>
  <c r="I105" i="160"/>
  <c r="H87" i="115"/>
  <c r="M43" i="115"/>
  <c r="N28" i="115"/>
  <c r="K66" i="160"/>
  <c r="M66" i="160"/>
  <c r="Q66" i="160" s="1"/>
  <c r="I66" i="160"/>
  <c r="M22" i="140"/>
  <c r="N18" i="140"/>
  <c r="N22" i="140" s="1"/>
  <c r="I59" i="92"/>
  <c r="N468" i="86"/>
  <c r="I361" i="86"/>
  <c r="H497" i="86" s="1"/>
  <c r="F22" i="80" s="1"/>
  <c r="H51" i="153"/>
  <c r="I91" i="115"/>
  <c r="N101" i="86"/>
  <c r="J466" i="86"/>
  <c r="H488" i="86"/>
  <c r="F13" i="80" s="1"/>
  <c r="H104" i="154"/>
  <c r="I75" i="154"/>
  <c r="H369" i="86"/>
  <c r="N97" i="86"/>
  <c r="I44" i="160"/>
  <c r="M44" i="160"/>
  <c r="K44" i="160"/>
  <c r="F56" i="160"/>
  <c r="K56" i="160" s="1"/>
  <c r="N339" i="86"/>
  <c r="N54" i="131"/>
  <c r="N55" i="131" s="1"/>
  <c r="H55" i="131"/>
  <c r="F59" i="92"/>
  <c r="F67" i="92" s="1"/>
  <c r="F76" i="92" s="1"/>
  <c r="I62" i="160"/>
  <c r="M62" i="160"/>
  <c r="Q62" i="160" s="1"/>
  <c r="K62" i="160"/>
  <c r="M85" i="160"/>
  <c r="Q85" i="160" s="1"/>
  <c r="I85" i="160"/>
  <c r="K85" i="160"/>
  <c r="X455" i="85"/>
  <c r="Y455" i="85" s="1"/>
  <c r="AP6" i="128"/>
  <c r="H73" i="90"/>
  <c r="F196" i="80" s="1"/>
  <c r="I55" i="90"/>
  <c r="I64" i="90" s="1"/>
  <c r="G88" i="94"/>
  <c r="AC109" i="129"/>
  <c r="AC111" i="129" s="1"/>
  <c r="AC103" i="129"/>
  <c r="AC105" i="129" s="1"/>
  <c r="I69" i="131"/>
  <c r="I78" i="131" s="1"/>
  <c r="H89" i="131"/>
  <c r="F146" i="80" s="1"/>
  <c r="H85" i="143"/>
  <c r="F128" i="80" s="1"/>
  <c r="F65" i="143"/>
  <c r="F69" i="143" s="1"/>
  <c r="F78" i="143" s="1"/>
  <c r="N256" i="86"/>
  <c r="N85" i="86"/>
  <c r="C108" i="129"/>
  <c r="C111" i="129" s="1"/>
  <c r="C56" i="129"/>
  <c r="C105" i="129" s="1"/>
  <c r="T84" i="160"/>
  <c r="V84" i="160"/>
  <c r="AB103" i="129"/>
  <c r="AB105" i="129" s="1"/>
  <c r="H44" i="137"/>
  <c r="N67" i="91"/>
  <c r="K112" i="160"/>
  <c r="I112" i="160"/>
  <c r="M112" i="160"/>
  <c r="Q112" i="160" s="1"/>
  <c r="K91" i="160"/>
  <c r="M91" i="160"/>
  <c r="Q91" i="160" s="1"/>
  <c r="I91" i="160"/>
  <c r="F21" i="165"/>
  <c r="I26" i="118"/>
  <c r="N18" i="153"/>
  <c r="E23" i="112"/>
  <c r="F502" i="80"/>
  <c r="M48" i="160"/>
  <c r="Q48" i="160" s="1"/>
  <c r="I48" i="160"/>
  <c r="K48" i="160"/>
  <c r="N67" i="154"/>
  <c r="K87" i="160"/>
  <c r="I87" i="160"/>
  <c r="M87" i="160"/>
  <c r="Q87" i="160" s="1"/>
  <c r="R107" i="129"/>
  <c r="R111" i="129" s="1"/>
  <c r="R56" i="129"/>
  <c r="R105" i="129" s="1"/>
  <c r="K64" i="160"/>
  <c r="I64" i="160"/>
  <c r="M64" i="160"/>
  <c r="Q64" i="160" s="1"/>
  <c r="F496" i="80"/>
  <c r="E17" i="112"/>
  <c r="N43" i="137"/>
  <c r="G45" i="137"/>
  <c r="G51" i="137" s="1"/>
  <c r="G54" i="137" s="1"/>
  <c r="H85" i="140"/>
  <c r="F100" i="80" s="1"/>
  <c r="F65" i="140"/>
  <c r="F69" i="140" s="1"/>
  <c r="F78" i="140" s="1"/>
  <c r="E18" i="112"/>
  <c r="F497" i="80"/>
  <c r="M65" i="86"/>
  <c r="N205" i="86"/>
  <c r="F79" i="160"/>
  <c r="K79" i="160" s="1"/>
  <c r="N78" i="115"/>
  <c r="H81" i="115"/>
  <c r="I51" i="160"/>
  <c r="K51" i="160"/>
  <c r="M51" i="160"/>
  <c r="Q51" i="160" s="1"/>
  <c r="I121" i="160"/>
  <c r="M121" i="160"/>
  <c r="Q121" i="160" s="1"/>
  <c r="K121" i="160"/>
  <c r="N36" i="96"/>
  <c r="H34" i="94"/>
  <c r="H549" i="86"/>
  <c r="F74" i="80" s="1"/>
  <c r="F439" i="86"/>
  <c r="F449" i="86" s="1"/>
  <c r="K74" i="160"/>
  <c r="I74" i="160"/>
  <c r="M74" i="160"/>
  <c r="Q74" i="160" s="1"/>
  <c r="M23" i="115"/>
  <c r="N18" i="115"/>
  <c r="H493" i="86"/>
  <c r="F18" i="80" s="1"/>
  <c r="F361" i="86"/>
  <c r="H63" i="87"/>
  <c r="N60" i="87"/>
  <c r="N63" i="87" s="1"/>
  <c r="E12" i="112"/>
  <c r="F491" i="80"/>
  <c r="H77" i="89"/>
  <c r="F169" i="80" s="1"/>
  <c r="F57" i="89"/>
  <c r="F60" i="89" s="1"/>
  <c r="F69" i="89" s="1"/>
  <c r="H58" i="91"/>
  <c r="M55" i="160"/>
  <c r="Q55" i="160" s="1"/>
  <c r="K55" i="160"/>
  <c r="I55" i="160"/>
  <c r="F72" i="154"/>
  <c r="F75" i="154" s="1"/>
  <c r="F84" i="154" s="1"/>
  <c r="N13" i="137"/>
  <c r="J131" i="115"/>
  <c r="J140" i="115" s="1"/>
  <c r="H339" i="86"/>
  <c r="I30" i="98"/>
  <c r="G430" i="86"/>
  <c r="G439" i="86" s="1"/>
  <c r="G449" i="86" s="1"/>
  <c r="H547" i="86" s="1"/>
  <c r="N116" i="115"/>
  <c r="AB111" i="129"/>
  <c r="N54" i="86"/>
  <c r="N62" i="143"/>
  <c r="M92" i="86"/>
  <c r="I77" i="98"/>
  <c r="E19" i="162"/>
  <c r="F566" i="80"/>
  <c r="H505" i="86"/>
  <c r="F375" i="86"/>
  <c r="F382" i="86" s="1"/>
  <c r="N12" i="86"/>
  <c r="M34" i="86"/>
  <c r="H62" i="153"/>
  <c r="M17" i="98"/>
  <c r="H50" i="98"/>
  <c r="K54" i="160"/>
  <c r="I54" i="160"/>
  <c r="M54" i="160"/>
  <c r="Q54" i="160" s="1"/>
  <c r="N388" i="86"/>
  <c r="N391" i="86" s="1"/>
  <c r="H391" i="86"/>
  <c r="H523" i="86" s="1"/>
  <c r="N50" i="139"/>
  <c r="N51" i="139" s="1"/>
  <c r="Y294" i="85"/>
  <c r="H1" i="137"/>
  <c r="H424" i="86"/>
  <c r="N424" i="86" s="1"/>
  <c r="M22" i="94"/>
  <c r="N19" i="94"/>
  <c r="H345" i="86"/>
  <c r="I58" i="115"/>
  <c r="H2" i="86"/>
  <c r="N469" i="86" s="1"/>
  <c r="H2" i="137"/>
  <c r="N70" i="137" s="1"/>
  <c r="H483" i="86"/>
  <c r="F8" i="80" s="1"/>
  <c r="F265" i="86"/>
  <c r="F341" i="86" s="1"/>
  <c r="H348" i="86"/>
  <c r="N348" i="86" s="1"/>
  <c r="H47" i="92"/>
  <c r="F56" i="80"/>
  <c r="F570" i="80"/>
  <c r="E23" i="162"/>
  <c r="V95" i="160"/>
  <c r="T95" i="160"/>
  <c r="N57" i="154"/>
  <c r="N59" i="154" s="1"/>
  <c r="H59" i="154"/>
  <c r="H84" i="137"/>
  <c r="F243" i="80" s="1"/>
  <c r="F51" i="137"/>
  <c r="F54" i="137" s="1"/>
  <c r="F67" i="137" s="1"/>
  <c r="F76" i="137" s="1"/>
  <c r="F118" i="115"/>
  <c r="H157" i="115"/>
  <c r="H62" i="131"/>
  <c r="N62" i="131" s="1"/>
  <c r="N20" i="131"/>
  <c r="M17" i="154"/>
  <c r="H50" i="154"/>
  <c r="F505" i="80"/>
  <c r="E25" i="112"/>
  <c r="F88" i="96"/>
  <c r="N84" i="96"/>
  <c r="N86" i="96" s="1"/>
  <c r="M78" i="160"/>
  <c r="K78" i="160"/>
  <c r="I78" i="160"/>
  <c r="L96" i="96"/>
  <c r="L105" i="96" s="1"/>
  <c r="H43" i="96"/>
  <c r="H73" i="96"/>
  <c r="N73" i="96" s="1"/>
  <c r="N34" i="96"/>
  <c r="I43" i="96"/>
  <c r="H74" i="96"/>
  <c r="N35" i="96"/>
  <c r="N21" i="96"/>
  <c r="G18" i="144"/>
  <c r="G19" i="144"/>
  <c r="J96" i="96"/>
  <c r="J105" i="96" s="1"/>
  <c r="M23" i="96"/>
  <c r="M97" i="160"/>
  <c r="Q97" i="160" s="1"/>
  <c r="I97" i="160"/>
  <c r="K97" i="160"/>
  <c r="M40" i="96"/>
  <c r="I67" i="160"/>
  <c r="M67" i="160"/>
  <c r="K67" i="160"/>
  <c r="H80" i="96"/>
  <c r="F350" i="80"/>
  <c r="N20" i="96"/>
  <c r="H57" i="95"/>
  <c r="F329" i="80" s="1"/>
  <c r="I39" i="95"/>
  <c r="I48" i="95" s="1"/>
  <c r="H35" i="95"/>
  <c r="M15" i="95"/>
  <c r="M19" i="95" s="1"/>
  <c r="M48" i="95" s="1"/>
  <c r="N13" i="95"/>
  <c r="N15" i="95" s="1"/>
  <c r="N19" i="95" s="1"/>
  <c r="H55" i="95"/>
  <c r="F327" i="80" s="1"/>
  <c r="F39" i="95"/>
  <c r="F48" i="95" s="1"/>
  <c r="Y56" i="129"/>
  <c r="Y105" i="129" s="1"/>
  <c r="Y108" i="129"/>
  <c r="Y111" i="129" s="1"/>
  <c r="V52" i="160"/>
  <c r="T52" i="160"/>
  <c r="H62" i="146"/>
  <c r="F206" i="80" s="1"/>
  <c r="F42" i="146"/>
  <c r="F46" i="146" s="1"/>
  <c r="F55" i="146" s="1"/>
  <c r="H64" i="146"/>
  <c r="F208" i="80" s="1"/>
  <c r="I46" i="146"/>
  <c r="F205" i="80"/>
  <c r="V75" i="160"/>
  <c r="T75" i="160"/>
  <c r="E42" i="159"/>
  <c r="D42" i="159"/>
  <c r="M75" i="154"/>
  <c r="H99" i="154"/>
  <c r="F314" i="80"/>
  <c r="F182" i="80"/>
  <c r="H1" i="161"/>
  <c r="N60" i="161" s="1"/>
  <c r="N62" i="161" s="1"/>
  <c r="Y394" i="85"/>
  <c r="V59" i="160"/>
  <c r="T59" i="160"/>
  <c r="I15" i="128"/>
  <c r="BF8" i="128"/>
  <c r="BJ8" i="128" s="1"/>
  <c r="F479" i="80"/>
  <c r="K20" i="117"/>
  <c r="BF9" i="128"/>
  <c r="B15" i="128"/>
  <c r="G105" i="96" l="1"/>
  <c r="H63" i="143"/>
  <c r="N63" i="143"/>
  <c r="N103" i="86"/>
  <c r="I67" i="137"/>
  <c r="H79" i="89"/>
  <c r="F171" i="80" s="1"/>
  <c r="H71" i="94"/>
  <c r="H106" i="94" s="1"/>
  <c r="F296" i="80" s="1"/>
  <c r="K18" i="117"/>
  <c r="X20" i="85"/>
  <c r="G586" i="80" s="1"/>
  <c r="AH115" i="85"/>
  <c r="F16" i="144" s="1"/>
  <c r="H16" i="144" s="1"/>
  <c r="H18" i="117"/>
  <c r="F69" i="118"/>
  <c r="F24" i="165" s="1"/>
  <c r="I24" i="165" s="1"/>
  <c r="H48" i="123"/>
  <c r="H52" i="123" s="1"/>
  <c r="H61" i="123" s="1"/>
  <c r="M77" i="86"/>
  <c r="N18" i="97"/>
  <c r="I341" i="86"/>
  <c r="I466" i="86" s="1"/>
  <c r="F82" i="160"/>
  <c r="M82" i="160" s="1"/>
  <c r="Q82" i="160" s="1"/>
  <c r="H82" i="145"/>
  <c r="F399" i="80" s="1"/>
  <c r="M24" i="137"/>
  <c r="M76" i="137" s="1"/>
  <c r="K68" i="153"/>
  <c r="V86" i="160"/>
  <c r="E55" i="129"/>
  <c r="AF39" i="129"/>
  <c r="AF55" i="129" s="1"/>
  <c r="AF108" i="129" s="1"/>
  <c r="F80" i="124"/>
  <c r="H97" i="124"/>
  <c r="F616" i="80" s="1"/>
  <c r="M71" i="124"/>
  <c r="H103" i="124"/>
  <c r="G491" i="57"/>
  <c r="G531" i="57" s="1"/>
  <c r="J475" i="86"/>
  <c r="I55" i="146"/>
  <c r="I60" i="97"/>
  <c r="I62" i="97" s="1"/>
  <c r="N25" i="97"/>
  <c r="M30" i="97"/>
  <c r="H343" i="86"/>
  <c r="N343" i="86" s="1"/>
  <c r="N27" i="98"/>
  <c r="N45" i="123"/>
  <c r="N46" i="123" s="1"/>
  <c r="N22" i="123"/>
  <c r="N42" i="123"/>
  <c r="N43" i="123" s="1"/>
  <c r="H59" i="98"/>
  <c r="BF7" i="128"/>
  <c r="BJ7" i="128" s="1"/>
  <c r="N48" i="137"/>
  <c r="N49" i="137" s="1"/>
  <c r="H49" i="137"/>
  <c r="I69" i="145"/>
  <c r="I76" i="137"/>
  <c r="N27" i="124"/>
  <c r="M30" i="154"/>
  <c r="M84" i="154" s="1"/>
  <c r="L475" i="86"/>
  <c r="I84" i="154"/>
  <c r="I207" i="86"/>
  <c r="H67" i="97"/>
  <c r="H96" i="97" s="1"/>
  <c r="I101" i="97" s="1"/>
  <c r="N12" i="99"/>
  <c r="N14" i="99" s="1"/>
  <c r="N17" i="99" s="1"/>
  <c r="N24" i="153"/>
  <c r="N29" i="153" s="1"/>
  <c r="I60" i="153"/>
  <c r="H87" i="153" s="1"/>
  <c r="F542" i="80" s="1"/>
  <c r="N27" i="154"/>
  <c r="N30" i="154" s="1"/>
  <c r="F60" i="153"/>
  <c r="F68" i="153" s="1"/>
  <c r="F77" i="153" s="1"/>
  <c r="R15" i="128"/>
  <c r="N22" i="143"/>
  <c r="I44" i="135"/>
  <c r="I53" i="135" s="1"/>
  <c r="M14" i="99"/>
  <c r="M17" i="99" s="1"/>
  <c r="M60" i="99" s="1"/>
  <c r="N12" i="146"/>
  <c r="N14" i="146" s="1"/>
  <c r="N18" i="146" s="1"/>
  <c r="H41" i="134"/>
  <c r="H44" i="134" s="1"/>
  <c r="H48" i="134" s="1"/>
  <c r="H57" i="134" s="1"/>
  <c r="H66" i="134"/>
  <c r="F372" i="80" s="1"/>
  <c r="I48" i="134"/>
  <c r="I57" i="134" s="1"/>
  <c r="N41" i="134"/>
  <c r="N44" i="134" s="1"/>
  <c r="N48" i="134" s="1"/>
  <c r="H38" i="146"/>
  <c r="H39" i="146" s="1"/>
  <c r="H42" i="146" s="1"/>
  <c r="H46" i="146" s="1"/>
  <c r="H55" i="146" s="1"/>
  <c r="N22" i="94"/>
  <c r="H65" i="143"/>
  <c r="H69" i="143" s="1"/>
  <c r="H78" i="143" s="1"/>
  <c r="N54" i="87"/>
  <c r="N55" i="87" s="1"/>
  <c r="H92" i="97"/>
  <c r="F477" i="80" s="1"/>
  <c r="H60" i="135"/>
  <c r="F405" i="80" s="1"/>
  <c r="G411" i="80" s="1"/>
  <c r="N17" i="98"/>
  <c r="N63" i="98"/>
  <c r="N64" i="98" s="1"/>
  <c r="N66" i="98" s="1"/>
  <c r="N31" i="94"/>
  <c r="M111" i="160"/>
  <c r="Q111" i="160" s="1"/>
  <c r="T111" i="160" s="1"/>
  <c r="M22" i="145"/>
  <c r="M69" i="145" s="1"/>
  <c r="H69" i="99"/>
  <c r="F526" i="80" s="1"/>
  <c r="H69" i="89"/>
  <c r="N46" i="99"/>
  <c r="N48" i="99" s="1"/>
  <c r="N51" i="99" s="1"/>
  <c r="N57" i="99" s="1"/>
  <c r="H68" i="99" s="1"/>
  <c r="K69" i="145"/>
  <c r="H38" i="136"/>
  <c r="H40" i="136" s="1"/>
  <c r="H44" i="136" s="1"/>
  <c r="H53" i="136" s="1"/>
  <c r="F113" i="160"/>
  <c r="K113" i="160" s="1"/>
  <c r="D42" i="56"/>
  <c r="I111" i="160"/>
  <c r="I69" i="118"/>
  <c r="M29" i="153"/>
  <c r="H57" i="153"/>
  <c r="H58" i="153" s="1"/>
  <c r="N71" i="91"/>
  <c r="N406" i="86"/>
  <c r="H406" i="86"/>
  <c r="H540" i="86" s="1"/>
  <c r="F65" i="80" s="1"/>
  <c r="N37" i="135"/>
  <c r="N38" i="135" s="1"/>
  <c r="N40" i="135" s="1"/>
  <c r="N44" i="135" s="1"/>
  <c r="N53" i="135" s="1"/>
  <c r="BF13" i="128"/>
  <c r="BJ13" i="128" s="1"/>
  <c r="G77" i="153"/>
  <c r="AI563" i="85"/>
  <c r="M37" i="57"/>
  <c r="H28" i="117" s="1"/>
  <c r="K28" i="117" s="1"/>
  <c r="AF37" i="129"/>
  <c r="AF109" i="129" s="1"/>
  <c r="J77" i="153"/>
  <c r="K77" i="153"/>
  <c r="Q56" i="129"/>
  <c r="Q105" i="129" s="1"/>
  <c r="Q108" i="129"/>
  <c r="Q111" i="129" s="1"/>
  <c r="G535" i="57"/>
  <c r="F28" i="165"/>
  <c r="I28" i="165" s="1"/>
  <c r="L79" i="97"/>
  <c r="E42" i="138"/>
  <c r="N25" i="140"/>
  <c r="H71" i="91"/>
  <c r="H17" i="144"/>
  <c r="H89" i="140"/>
  <c r="F104" i="80" s="1"/>
  <c r="G79" i="97"/>
  <c r="M83" i="160"/>
  <c r="Q83" i="160" s="1"/>
  <c r="V83" i="160" s="1"/>
  <c r="K83" i="160"/>
  <c r="N67" i="161"/>
  <c r="M25" i="87"/>
  <c r="M78" i="87" s="1"/>
  <c r="M25" i="140"/>
  <c r="M78" i="140" s="1"/>
  <c r="N65" i="140"/>
  <c r="N69" i="140" s="1"/>
  <c r="N75" i="140" s="1"/>
  <c r="H88" i="140" s="1"/>
  <c r="H263" i="86"/>
  <c r="N263" i="86"/>
  <c r="I137" i="96"/>
  <c r="N90" i="96"/>
  <c r="N93" i="96" s="1"/>
  <c r="N77" i="86"/>
  <c r="N367" i="86"/>
  <c r="N102" i="115"/>
  <c r="N103" i="115" s="1"/>
  <c r="I78" i="87"/>
  <c r="F77" i="98"/>
  <c r="F86" i="98" s="1"/>
  <c r="N15" i="137"/>
  <c r="N24" i="137" s="1"/>
  <c r="I79" i="94"/>
  <c r="I88" i="94" s="1"/>
  <c r="N70" i="154"/>
  <c r="N72" i="154" s="1"/>
  <c r="L77" i="153"/>
  <c r="H47" i="88"/>
  <c r="H49" i="88" s="1"/>
  <c r="H52" i="88" s="1"/>
  <c r="H61" i="88" s="1"/>
  <c r="N43" i="115"/>
  <c r="N25" i="87"/>
  <c r="I95" i="91"/>
  <c r="H54" i="145"/>
  <c r="H55" i="145" s="1"/>
  <c r="H57" i="145" s="1"/>
  <c r="H60" i="145" s="1"/>
  <c r="H69" i="145" s="1"/>
  <c r="M25" i="143"/>
  <c r="M78" i="143" s="1"/>
  <c r="N17" i="145"/>
  <c r="N19" i="145" s="1"/>
  <c r="N22" i="145" s="1"/>
  <c r="I86" i="98"/>
  <c r="M32" i="92"/>
  <c r="M76" i="92" s="1"/>
  <c r="N12" i="88"/>
  <c r="N14" i="88" s="1"/>
  <c r="N18" i="88" s="1"/>
  <c r="N102" i="86"/>
  <c r="H66" i="94"/>
  <c r="M30" i="98"/>
  <c r="I32" i="153"/>
  <c r="H395" i="86"/>
  <c r="H400" i="86" s="1"/>
  <c r="H532" i="86" s="1"/>
  <c r="F57" i="80" s="1"/>
  <c r="H70" i="154"/>
  <c r="H72" i="154" s="1"/>
  <c r="H103" i="154" s="1"/>
  <c r="E25" i="162" s="1"/>
  <c r="N68" i="94"/>
  <c r="N71" i="94" s="1"/>
  <c r="I78" i="143"/>
  <c r="N23" i="115"/>
  <c r="H359" i="86"/>
  <c r="H89" i="143"/>
  <c r="F132" i="80" s="1"/>
  <c r="I78" i="140"/>
  <c r="H78" i="140"/>
  <c r="N50" i="136"/>
  <c r="N53" i="136"/>
  <c r="N83" i="115"/>
  <c r="N84" i="115" s="1"/>
  <c r="I520" i="86"/>
  <c r="N359" i="86"/>
  <c r="N22" i="131"/>
  <c r="N25" i="131" s="1"/>
  <c r="H367" i="86"/>
  <c r="N30" i="91"/>
  <c r="N33" i="91" s="1"/>
  <c r="M15" i="153"/>
  <c r="N470" i="86"/>
  <c r="N12" i="93"/>
  <c r="N14" i="93" s="1"/>
  <c r="N17" i="93" s="1"/>
  <c r="N21" i="153"/>
  <c r="N51" i="89"/>
  <c r="N52" i="89" s="1"/>
  <c r="N57" i="89" s="1"/>
  <c r="N60" i="89" s="1"/>
  <c r="N66" i="89" s="1"/>
  <c r="H78" i="89" s="1"/>
  <c r="F170" i="80" s="1"/>
  <c r="G176" i="80" s="1"/>
  <c r="H33" i="97"/>
  <c r="N12" i="147"/>
  <c r="N14" i="147" s="1"/>
  <c r="N18" i="147" s="1"/>
  <c r="H38" i="147"/>
  <c r="N38" i="147" s="1"/>
  <c r="N39" i="147" s="1"/>
  <c r="N42" i="147" s="1"/>
  <c r="N46" i="147" s="1"/>
  <c r="N52" i="147" s="1"/>
  <c r="H63" i="153"/>
  <c r="N63" i="153" s="1"/>
  <c r="F122" i="160"/>
  <c r="K122" i="160" s="1"/>
  <c r="I39" i="118"/>
  <c r="H66" i="96"/>
  <c r="N66" i="96"/>
  <c r="N57" i="87"/>
  <c r="N58" i="87" s="1"/>
  <c r="H58" i="87"/>
  <c r="H65" i="87" s="1"/>
  <c r="H69" i="87" s="1"/>
  <c r="H78" i="87" s="1"/>
  <c r="P56" i="129"/>
  <c r="P105" i="129" s="1"/>
  <c r="P109" i="129"/>
  <c r="P111" i="129" s="1"/>
  <c r="V96" i="160"/>
  <c r="I105" i="96"/>
  <c r="N110" i="115"/>
  <c r="N63" i="131"/>
  <c r="N65" i="131" s="1"/>
  <c r="N69" i="131" s="1"/>
  <c r="N75" i="131" s="1"/>
  <c r="T68" i="160"/>
  <c r="V68" i="160"/>
  <c r="N28" i="97"/>
  <c r="H59" i="97"/>
  <c r="N59" i="97" s="1"/>
  <c r="H70" i="88"/>
  <c r="F158" i="80" s="1"/>
  <c r="I52" i="88"/>
  <c r="I61" i="88" s="1"/>
  <c r="H54" i="93"/>
  <c r="F317" i="80" s="1"/>
  <c r="I36" i="93"/>
  <c r="I45" i="93" s="1"/>
  <c r="H52" i="93"/>
  <c r="F36" i="93"/>
  <c r="F45" i="93" s="1"/>
  <c r="H110" i="115"/>
  <c r="H118" i="115" s="1"/>
  <c r="H161" i="115" s="1"/>
  <c r="F453" i="80" s="1"/>
  <c r="V65" i="160"/>
  <c r="T65" i="160"/>
  <c r="H56" i="97"/>
  <c r="T88" i="160"/>
  <c r="V88" i="160"/>
  <c r="M34" i="94"/>
  <c r="M88" i="94" s="1"/>
  <c r="M21" i="153"/>
  <c r="N251" i="86"/>
  <c r="I33" i="97"/>
  <c r="V76" i="160"/>
  <c r="T76" i="160"/>
  <c r="I22" i="165"/>
  <c r="K22" i="165"/>
  <c r="M60" i="160"/>
  <c r="Q60" i="160" s="1"/>
  <c r="I60" i="160"/>
  <c r="I69" i="160" s="1"/>
  <c r="K60" i="160"/>
  <c r="F131" i="115"/>
  <c r="F140" i="115" s="1"/>
  <c r="N46" i="90"/>
  <c r="N47" i="90" s="1"/>
  <c r="N50" i="90" s="1"/>
  <c r="N55" i="90" s="1"/>
  <c r="N61" i="90" s="1"/>
  <c r="H72" i="90" s="1"/>
  <c r="H78" i="90" s="1"/>
  <c r="N15" i="143"/>
  <c r="H31" i="93"/>
  <c r="I23" i="165"/>
  <c r="K23" i="165"/>
  <c r="F52" i="88"/>
  <c r="F61" i="88" s="1"/>
  <c r="H68" i="88"/>
  <c r="N12" i="153"/>
  <c r="N15" i="153" s="1"/>
  <c r="I119" i="160"/>
  <c r="K119" i="160"/>
  <c r="M119" i="160"/>
  <c r="Q119" i="160" s="1"/>
  <c r="U56" i="129"/>
  <c r="U105" i="129" s="1"/>
  <c r="U109" i="129"/>
  <c r="U111" i="129" s="1"/>
  <c r="N65" i="97"/>
  <c r="N67" i="97" s="1"/>
  <c r="M58" i="115"/>
  <c r="M140" i="115" s="1"/>
  <c r="N16" i="92"/>
  <c r="N32" i="92" s="1"/>
  <c r="T77" i="160"/>
  <c r="V77" i="160"/>
  <c r="V50" i="160"/>
  <c r="T50" i="160"/>
  <c r="H116" i="96"/>
  <c r="F343" i="80" s="1"/>
  <c r="N65" i="86"/>
  <c r="N54" i="94"/>
  <c r="N56" i="94" s="1"/>
  <c r="N66" i="94" s="1"/>
  <c r="K70" i="97"/>
  <c r="K79" i="97" s="1"/>
  <c r="H91" i="97"/>
  <c r="F476" i="80" s="1"/>
  <c r="H58" i="97"/>
  <c r="N27" i="97"/>
  <c r="V49" i="160"/>
  <c r="T49" i="160"/>
  <c r="I111" i="94"/>
  <c r="H64" i="147"/>
  <c r="F418" i="80" s="1"/>
  <c r="I46" i="147"/>
  <c r="I55" i="147" s="1"/>
  <c r="I120" i="160"/>
  <c r="K120" i="160"/>
  <c r="M120" i="160"/>
  <c r="T63" i="160"/>
  <c r="V63" i="160"/>
  <c r="N92" i="86"/>
  <c r="H53" i="124"/>
  <c r="N51" i="124"/>
  <c r="N53" i="124" s="1"/>
  <c r="N19" i="97"/>
  <c r="H48" i="139"/>
  <c r="H53" i="139" s="1"/>
  <c r="H58" i="139" s="1"/>
  <c r="H67" i="139" s="1"/>
  <c r="N47" i="139"/>
  <c r="N48" i="139" s="1"/>
  <c r="N53" i="139" s="1"/>
  <c r="N58" i="139" s="1"/>
  <c r="I107" i="160"/>
  <c r="K107" i="160"/>
  <c r="M107" i="160"/>
  <c r="Q107" i="160" s="1"/>
  <c r="V107" i="160" s="1"/>
  <c r="M21" i="97"/>
  <c r="F27" i="165"/>
  <c r="I84" i="118"/>
  <c r="F95" i="118"/>
  <c r="I95" i="118" s="1"/>
  <c r="Y608" i="85"/>
  <c r="N34" i="86"/>
  <c r="H72" i="98"/>
  <c r="H74" i="98" s="1"/>
  <c r="H105" i="98" s="1"/>
  <c r="F504" i="80" s="1"/>
  <c r="G466" i="86"/>
  <c r="G475" i="86" s="1"/>
  <c r="M27" i="124"/>
  <c r="H51" i="97"/>
  <c r="H65" i="124"/>
  <c r="H98" i="124" s="1"/>
  <c r="F617" i="80" s="1"/>
  <c r="N47" i="124"/>
  <c r="H86" i="97"/>
  <c r="F471" i="80" s="1"/>
  <c r="F62" i="97"/>
  <c r="F70" i="97" s="1"/>
  <c r="F79" i="97" s="1"/>
  <c r="H90" i="97"/>
  <c r="F475" i="80" s="1"/>
  <c r="J70" i="97"/>
  <c r="J79" i="97" s="1"/>
  <c r="T92" i="160"/>
  <c r="V92" i="160"/>
  <c r="M122" i="86"/>
  <c r="H454" i="86"/>
  <c r="N64" i="161"/>
  <c r="H75" i="161" s="1"/>
  <c r="F428" i="80" s="1"/>
  <c r="G434" i="80" s="1"/>
  <c r="N65" i="143"/>
  <c r="N69" i="143" s="1"/>
  <c r="N75" i="143" s="1"/>
  <c r="G131" i="115"/>
  <c r="G140" i="115" s="1"/>
  <c r="H251" i="86"/>
  <c r="N128" i="115"/>
  <c r="F614" i="80"/>
  <c r="H128" i="115"/>
  <c r="H168" i="115" s="1"/>
  <c r="AA109" i="129"/>
  <c r="AA111" i="129" s="1"/>
  <c r="AA103" i="129"/>
  <c r="AA105" i="129" s="1"/>
  <c r="N12" i="97"/>
  <c r="N15" i="97" s="1"/>
  <c r="H52" i="154"/>
  <c r="H61" i="154" s="1"/>
  <c r="N50" i="154"/>
  <c r="N52" i="154" s="1"/>
  <c r="N61" i="154" s="1"/>
  <c r="V73" i="160"/>
  <c r="T73" i="160"/>
  <c r="F30" i="80"/>
  <c r="V51" i="160"/>
  <c r="T51" i="160"/>
  <c r="F72" i="80"/>
  <c r="F513" i="80"/>
  <c r="E31" i="112"/>
  <c r="I119" i="98"/>
  <c r="N58" i="91"/>
  <c r="N61" i="91" s="1"/>
  <c r="H61" i="91"/>
  <c r="V85" i="160"/>
  <c r="T85" i="160"/>
  <c r="T66" i="160"/>
  <c r="V66" i="160"/>
  <c r="H63" i="131"/>
  <c r="H65" i="131" s="1"/>
  <c r="H69" i="131" s="1"/>
  <c r="H78" i="131" s="1"/>
  <c r="I79" i="160"/>
  <c r="F449" i="80"/>
  <c r="F48" i="80"/>
  <c r="I528" i="86"/>
  <c r="V74" i="160"/>
  <c r="T74" i="160"/>
  <c r="N369" i="86"/>
  <c r="N370" i="86" s="1"/>
  <c r="H370" i="86"/>
  <c r="I100" i="115"/>
  <c r="H87" i="92"/>
  <c r="F267" i="80" s="1"/>
  <c r="I67" i="92"/>
  <c r="I76" i="92" s="1"/>
  <c r="V62" i="160"/>
  <c r="T62" i="160"/>
  <c r="H114" i="94"/>
  <c r="T48" i="160"/>
  <c r="V48" i="160"/>
  <c r="E26" i="162"/>
  <c r="F573" i="80"/>
  <c r="H45" i="137"/>
  <c r="N44" i="137"/>
  <c r="N45" i="137" s="1"/>
  <c r="F96" i="96"/>
  <c r="F105" i="96" s="1"/>
  <c r="H49" i="92"/>
  <c r="N47" i="92"/>
  <c r="N49" i="92" s="1"/>
  <c r="N69" i="137"/>
  <c r="N71" i="137" s="1"/>
  <c r="H3" i="137"/>
  <c r="V91" i="160"/>
  <c r="T91" i="160"/>
  <c r="H52" i="153"/>
  <c r="N51" i="153"/>
  <c r="N52" i="153" s="1"/>
  <c r="N81" i="115"/>
  <c r="T45" i="160"/>
  <c r="V45" i="160"/>
  <c r="M52" i="98"/>
  <c r="M61" i="98" s="1"/>
  <c r="N51" i="98"/>
  <c r="V87" i="160"/>
  <c r="T87" i="160"/>
  <c r="AP15" i="128"/>
  <c r="BF6" i="128"/>
  <c r="BJ6" i="128" s="1"/>
  <c r="H89" i="115"/>
  <c r="H91" i="115" s="1"/>
  <c r="H100" i="115" s="1"/>
  <c r="N87" i="115"/>
  <c r="N89" i="115" s="1"/>
  <c r="F494" i="80"/>
  <c r="E15" i="112"/>
  <c r="N345" i="86"/>
  <c r="N62" i="153"/>
  <c r="T55" i="160"/>
  <c r="V55" i="160"/>
  <c r="Q44" i="160"/>
  <c r="M56" i="160"/>
  <c r="T105" i="160"/>
  <c r="V105" i="160"/>
  <c r="H430" i="86"/>
  <c r="H439" i="86" s="1"/>
  <c r="H449" i="86" s="1"/>
  <c r="H550" i="86" s="1"/>
  <c r="F75" i="80" s="1"/>
  <c r="I21" i="165"/>
  <c r="K21" i="165"/>
  <c r="H52" i="98"/>
  <c r="N50" i="98"/>
  <c r="F466" i="86"/>
  <c r="F475" i="86" s="1"/>
  <c r="T54" i="160"/>
  <c r="V54" i="160"/>
  <c r="T118" i="160"/>
  <c r="V118" i="160"/>
  <c r="T121" i="160"/>
  <c r="V121" i="160"/>
  <c r="H82" i="137"/>
  <c r="G67" i="137"/>
  <c r="G76" i="137" s="1"/>
  <c r="T64" i="160"/>
  <c r="V64" i="160"/>
  <c r="V112" i="160"/>
  <c r="T112" i="160"/>
  <c r="I56" i="160"/>
  <c r="H3" i="86"/>
  <c r="N55" i="92"/>
  <c r="N57" i="92" s="1"/>
  <c r="H57" i="92"/>
  <c r="N430" i="86"/>
  <c r="N439" i="86" s="1"/>
  <c r="N449" i="86" s="1"/>
  <c r="Q78" i="160"/>
  <c r="M79" i="160"/>
  <c r="M43" i="96"/>
  <c r="M105" i="96" s="1"/>
  <c r="N40" i="96"/>
  <c r="N23" i="96"/>
  <c r="Q67" i="160"/>
  <c r="N74" i="96"/>
  <c r="N76" i="96" s="1"/>
  <c r="H76" i="96"/>
  <c r="T97" i="160"/>
  <c r="V97" i="160"/>
  <c r="N80" i="96"/>
  <c r="N82" i="96" s="1"/>
  <c r="N88" i="96" s="1"/>
  <c r="H82" i="96"/>
  <c r="H88" i="96" s="1"/>
  <c r="H124" i="96" s="1"/>
  <c r="H36" i="95"/>
  <c r="N35" i="95"/>
  <c r="N36" i="95" s="1"/>
  <c r="N39" i="95" s="1"/>
  <c r="N45" i="95" s="1"/>
  <c r="F568" i="80"/>
  <c r="E21" i="162"/>
  <c r="BJ9" i="128"/>
  <c r="N122" i="86" l="1"/>
  <c r="N207" i="86" s="1"/>
  <c r="K32" i="117"/>
  <c r="H79" i="94"/>
  <c r="H88" i="94" s="1"/>
  <c r="AI115" i="85"/>
  <c r="M207" i="86"/>
  <c r="M475" i="86" s="1"/>
  <c r="K24" i="165"/>
  <c r="F25" i="165"/>
  <c r="K25" i="165" s="1"/>
  <c r="F71" i="118"/>
  <c r="I71" i="118" s="1"/>
  <c r="N21" i="97"/>
  <c r="K82" i="160"/>
  <c r="I82" i="160"/>
  <c r="I98" i="160" s="1"/>
  <c r="I100" i="160" s="1"/>
  <c r="H487" i="86"/>
  <c r="F12" i="80" s="1"/>
  <c r="AF111" i="129"/>
  <c r="E108" i="129"/>
  <c r="E111" i="129" s="1"/>
  <c r="E56" i="129"/>
  <c r="E105" i="129" s="1"/>
  <c r="N30" i="98"/>
  <c r="F98" i="160"/>
  <c r="F100" i="160" s="1"/>
  <c r="N48" i="123"/>
  <c r="N52" i="123" s="1"/>
  <c r="N58" i="123" s="1"/>
  <c r="H70" i="123" s="1"/>
  <c r="F595" i="80" s="1"/>
  <c r="G601" i="80" s="1"/>
  <c r="N65" i="124"/>
  <c r="N48" i="124"/>
  <c r="N59" i="124" s="1"/>
  <c r="H59" i="124"/>
  <c r="H90" i="124" s="1"/>
  <c r="I95" i="124" s="1"/>
  <c r="F622" i="80"/>
  <c r="I103" i="124"/>
  <c r="H349" i="86"/>
  <c r="H361" i="86" s="1"/>
  <c r="H496" i="86" s="1"/>
  <c r="F21" i="80" s="1"/>
  <c r="BK8" i="128"/>
  <c r="N349" i="86"/>
  <c r="N361" i="86" s="1"/>
  <c r="N56" i="97"/>
  <c r="H60" i="97"/>
  <c r="N30" i="97"/>
  <c r="N51" i="137"/>
  <c r="N54" i="137" s="1"/>
  <c r="N67" i="137" s="1"/>
  <c r="N73" i="137" s="1"/>
  <c r="N25" i="143"/>
  <c r="N78" i="143" s="1"/>
  <c r="H61" i="98"/>
  <c r="H77" i="98" s="1"/>
  <c r="H86" i="98" s="1"/>
  <c r="N34" i="94"/>
  <c r="F481" i="80"/>
  <c r="H51" i="137"/>
  <c r="H54" i="137" s="1"/>
  <c r="H67" i="137" s="1"/>
  <c r="H76" i="137" s="1"/>
  <c r="H88" i="143"/>
  <c r="I93" i="143" s="1"/>
  <c r="I94" i="143" s="1"/>
  <c r="I68" i="153"/>
  <c r="I77" i="153" s="1"/>
  <c r="I475" i="86"/>
  <c r="N38" i="146"/>
  <c r="N39" i="146" s="1"/>
  <c r="N42" i="146" s="1"/>
  <c r="N46" i="146" s="1"/>
  <c r="N52" i="146" s="1"/>
  <c r="H63" i="146" s="1"/>
  <c r="F207" i="80" s="1"/>
  <c r="G212" i="80" s="1"/>
  <c r="I73" i="99"/>
  <c r="I74" i="99" s="1"/>
  <c r="H75" i="154"/>
  <c r="H84" i="154" s="1"/>
  <c r="F525" i="80"/>
  <c r="G531" i="80" s="1"/>
  <c r="I113" i="160"/>
  <c r="N65" i="87"/>
  <c r="N69" i="87" s="1"/>
  <c r="N75" i="87" s="1"/>
  <c r="H88" i="87" s="1"/>
  <c r="H94" i="87" s="1"/>
  <c r="N54" i="134"/>
  <c r="H65" i="134" s="1"/>
  <c r="N57" i="134"/>
  <c r="N60" i="99"/>
  <c r="H74" i="99"/>
  <c r="H66" i="135"/>
  <c r="I65" i="135"/>
  <c r="I66" i="135" s="1"/>
  <c r="I545" i="86"/>
  <c r="N74" i="91"/>
  <c r="N80" i="91" s="1"/>
  <c r="H104" i="91" s="1"/>
  <c r="I108" i="154"/>
  <c r="V111" i="160"/>
  <c r="H60" i="136"/>
  <c r="F382" i="80" s="1"/>
  <c r="G388" i="80" s="1"/>
  <c r="H60" i="153"/>
  <c r="N57" i="153"/>
  <c r="N58" i="153" s="1"/>
  <c r="N60" i="153" s="1"/>
  <c r="BK14" i="128"/>
  <c r="N375" i="86"/>
  <c r="N382" i="86" s="1"/>
  <c r="N50" i="135"/>
  <c r="I533" i="57"/>
  <c r="J533" i="57" s="1"/>
  <c r="H32" i="117"/>
  <c r="F10" i="144" s="1"/>
  <c r="G10" i="144" s="1"/>
  <c r="AF56" i="129"/>
  <c r="AF105" i="129" s="1"/>
  <c r="F19" i="144" s="1"/>
  <c r="H19" i="144" s="1"/>
  <c r="M39" i="57"/>
  <c r="M526" i="57" s="1"/>
  <c r="K28" i="165"/>
  <c r="I17" i="144"/>
  <c r="I93" i="140"/>
  <c r="I94" i="140" s="1"/>
  <c r="N78" i="140"/>
  <c r="M98" i="160"/>
  <c r="H265" i="86"/>
  <c r="H341" i="86" s="1"/>
  <c r="N265" i="86"/>
  <c r="N341" i="86" s="1"/>
  <c r="T83" i="160"/>
  <c r="I122" i="160"/>
  <c r="F572" i="80"/>
  <c r="M32" i="153"/>
  <c r="M77" i="153" s="1"/>
  <c r="F124" i="160"/>
  <c r="K124" i="160" s="1"/>
  <c r="N118" i="115"/>
  <c r="I537" i="86"/>
  <c r="I80" i="161"/>
  <c r="I81" i="161" s="1"/>
  <c r="N69" i="89"/>
  <c r="N54" i="145"/>
  <c r="N55" i="145" s="1"/>
  <c r="N57" i="145" s="1"/>
  <c r="N60" i="145" s="1"/>
  <c r="N66" i="145" s="1"/>
  <c r="H78" i="145" s="1"/>
  <c r="F395" i="80" s="1"/>
  <c r="G400" i="80" s="1"/>
  <c r="N75" i="154"/>
  <c r="N84" i="154" s="1"/>
  <c r="N79" i="94"/>
  <c r="N85" i="94" s="1"/>
  <c r="H98" i="94" s="1"/>
  <c r="H120" i="94" s="1"/>
  <c r="N78" i="96"/>
  <c r="N96" i="96" s="1"/>
  <c r="N58" i="115"/>
  <c r="N47" i="88"/>
  <c r="N49" i="88" s="1"/>
  <c r="N52" i="88" s="1"/>
  <c r="N58" i="88" s="1"/>
  <c r="H69" i="88" s="1"/>
  <c r="F157" i="80" s="1"/>
  <c r="N64" i="90"/>
  <c r="H94" i="140"/>
  <c r="H78" i="96"/>
  <c r="H96" i="96" s="1"/>
  <c r="H105" i="96" s="1"/>
  <c r="I77" i="90"/>
  <c r="I78" i="90" s="1"/>
  <c r="N65" i="153"/>
  <c r="F195" i="80"/>
  <c r="G201" i="80" s="1"/>
  <c r="H81" i="161"/>
  <c r="M80" i="124"/>
  <c r="H39" i="147"/>
  <c r="H42" i="147" s="1"/>
  <c r="H46" i="147" s="1"/>
  <c r="H55" i="147" s="1"/>
  <c r="I166" i="115"/>
  <c r="H131" i="115"/>
  <c r="H140" i="115" s="1"/>
  <c r="H375" i="86"/>
  <c r="H382" i="86" s="1"/>
  <c r="H507" i="86" s="1"/>
  <c r="F32" i="80" s="1"/>
  <c r="F103" i="80"/>
  <c r="G109" i="80" s="1"/>
  <c r="N32" i="153"/>
  <c r="BF15" i="128"/>
  <c r="F11" i="144" s="1"/>
  <c r="M33" i="97"/>
  <c r="M79" i="97" s="1"/>
  <c r="H65" i="153"/>
  <c r="H94" i="153" s="1"/>
  <c r="M69" i="160"/>
  <c r="Q113" i="160"/>
  <c r="T113" i="160" s="1"/>
  <c r="I25" i="165"/>
  <c r="F156" i="80"/>
  <c r="T107" i="160"/>
  <c r="N52" i="98"/>
  <c r="N61" i="98" s="1"/>
  <c r="N77" i="98" s="1"/>
  <c r="N83" i="98" s="1"/>
  <c r="M113" i="160"/>
  <c r="T60" i="160"/>
  <c r="V60" i="160"/>
  <c r="T119" i="160"/>
  <c r="V119" i="160"/>
  <c r="F315" i="80"/>
  <c r="H33" i="93"/>
  <c r="H36" i="93" s="1"/>
  <c r="H45" i="93" s="1"/>
  <c r="N31" i="93"/>
  <c r="N33" i="93" s="1"/>
  <c r="N36" i="93" s="1"/>
  <c r="H88" i="131"/>
  <c r="I93" i="131" s="1"/>
  <c r="I94" i="131" s="1"/>
  <c r="H89" i="97"/>
  <c r="F474" i="80" s="1"/>
  <c r="I70" i="97"/>
  <c r="I79" i="97" s="1"/>
  <c r="N67" i="139"/>
  <c r="N64" i="139"/>
  <c r="H76" i="139" s="1"/>
  <c r="E24" i="112"/>
  <c r="I110" i="98"/>
  <c r="N78" i="131"/>
  <c r="F460" i="80"/>
  <c r="I173" i="115"/>
  <c r="I27" i="165"/>
  <c r="I29" i="165" s="1"/>
  <c r="F29" i="165"/>
  <c r="Q120" i="160"/>
  <c r="M122" i="160"/>
  <c r="N454" i="86"/>
  <c r="N459" i="86" s="1"/>
  <c r="H459" i="86"/>
  <c r="H557" i="86" s="1"/>
  <c r="F131" i="80"/>
  <c r="G137" i="80" s="1"/>
  <c r="N51" i="97"/>
  <c r="N53" i="97" s="1"/>
  <c r="H53" i="97"/>
  <c r="N55" i="147"/>
  <c r="I555" i="86"/>
  <c r="N58" i="97"/>
  <c r="N91" i="115"/>
  <c r="N100" i="115" s="1"/>
  <c r="I119" i="94"/>
  <c r="F304" i="80"/>
  <c r="N43" i="96"/>
  <c r="I83" i="89"/>
  <c r="I84" i="89" s="1"/>
  <c r="N59" i="92"/>
  <c r="N67" i="92" s="1"/>
  <c r="H84" i="89"/>
  <c r="F241" i="80"/>
  <c r="H152" i="115"/>
  <c r="F444" i="80" s="1"/>
  <c r="I131" i="115"/>
  <c r="I140" i="115" s="1"/>
  <c r="V44" i="160"/>
  <c r="T44" i="160"/>
  <c r="Q56" i="160"/>
  <c r="H59" i="92"/>
  <c r="BJ15" i="128"/>
  <c r="M77" i="98"/>
  <c r="M86" i="98" s="1"/>
  <c r="H101" i="98"/>
  <c r="H97" i="91"/>
  <c r="H74" i="91"/>
  <c r="H83" i="91" s="1"/>
  <c r="V78" i="160"/>
  <c r="T78" i="160"/>
  <c r="Q79" i="160"/>
  <c r="V67" i="160"/>
  <c r="T67" i="160"/>
  <c r="Q69" i="160"/>
  <c r="F351" i="80"/>
  <c r="I129" i="96"/>
  <c r="H39" i="95"/>
  <c r="H48" i="95" s="1"/>
  <c r="H56" i="95"/>
  <c r="N48" i="95"/>
  <c r="V82" i="160"/>
  <c r="T82" i="160"/>
  <c r="Q98" i="160"/>
  <c r="K29" i="165" l="1"/>
  <c r="K27" i="165"/>
  <c r="N33" i="97"/>
  <c r="I75" i="123"/>
  <c r="I76" i="123" s="1"/>
  <c r="F97" i="118"/>
  <c r="F18" i="144" s="1"/>
  <c r="H18" i="144" s="1"/>
  <c r="H76" i="123"/>
  <c r="N61" i="123"/>
  <c r="H85" i="137"/>
  <c r="F244" i="80" s="1"/>
  <c r="N76" i="137"/>
  <c r="H93" i="137" s="1"/>
  <c r="F252" i="80" s="1"/>
  <c r="K98" i="160"/>
  <c r="N71" i="124"/>
  <c r="N77" i="124" s="1"/>
  <c r="I112" i="124"/>
  <c r="K112" i="124" s="1"/>
  <c r="H71" i="124"/>
  <c r="H80" i="124" s="1"/>
  <c r="H96" i="98"/>
  <c r="F495" i="80" s="1"/>
  <c r="N60" i="97"/>
  <c r="N62" i="97" s="1"/>
  <c r="N70" i="97" s="1"/>
  <c r="H94" i="143"/>
  <c r="I124" i="160"/>
  <c r="I126" i="160" s="1"/>
  <c r="N81" i="154"/>
  <c r="H94" i="154" s="1"/>
  <c r="H109" i="154" s="1"/>
  <c r="I68" i="146"/>
  <c r="I69" i="146" s="1"/>
  <c r="H69" i="146"/>
  <c r="N55" i="146"/>
  <c r="I65" i="136"/>
  <c r="I66" i="136" s="1"/>
  <c r="N78" i="87"/>
  <c r="F371" i="80"/>
  <c r="G377" i="80" s="1"/>
  <c r="H71" i="134"/>
  <c r="I70" i="134"/>
  <c r="I71" i="134" s="1"/>
  <c r="H66" i="136"/>
  <c r="N83" i="91"/>
  <c r="G11" i="144"/>
  <c r="N131" i="115"/>
  <c r="N137" i="115" s="1"/>
  <c r="H151" i="115" s="1"/>
  <c r="M100" i="160"/>
  <c r="N466" i="86"/>
  <c r="N472" i="86" s="1"/>
  <c r="H486" i="86" s="1"/>
  <c r="T98" i="160"/>
  <c r="F126" i="160"/>
  <c r="K126" i="160" s="1"/>
  <c r="I30" i="165"/>
  <c r="N86" i="98"/>
  <c r="H84" i="145"/>
  <c r="F288" i="80"/>
  <c r="G310" i="80" s="1"/>
  <c r="G163" i="80"/>
  <c r="N61" i="88"/>
  <c r="N88" i="94"/>
  <c r="N69" i="145"/>
  <c r="N68" i="153"/>
  <c r="N74" i="153" s="1"/>
  <c r="H86" i="153" s="1"/>
  <c r="H100" i="153" s="1"/>
  <c r="I103" i="94"/>
  <c r="I120" i="94" s="1"/>
  <c r="I83" i="145"/>
  <c r="I84" i="145" s="1"/>
  <c r="I501" i="86"/>
  <c r="H75" i="88"/>
  <c r="H63" i="147"/>
  <c r="I68" i="147" s="1"/>
  <c r="I69" i="147" s="1"/>
  <c r="I74" i="88"/>
  <c r="I75" i="88" s="1"/>
  <c r="I93" i="87"/>
  <c r="I94" i="87" s="1"/>
  <c r="F117" i="80"/>
  <c r="G123" i="80" s="1"/>
  <c r="I512" i="86"/>
  <c r="F145" i="80"/>
  <c r="G151" i="80" s="1"/>
  <c r="H68" i="153"/>
  <c r="H77" i="153" s="1"/>
  <c r="H94" i="131"/>
  <c r="M124" i="160"/>
  <c r="F30" i="165"/>
  <c r="V113" i="160"/>
  <c r="F549" i="80"/>
  <c r="I99" i="153"/>
  <c r="N105" i="96"/>
  <c r="N42" i="93"/>
  <c r="H53" i="93" s="1"/>
  <c r="N45" i="93"/>
  <c r="F82" i="80"/>
  <c r="I562" i="86"/>
  <c r="T120" i="160"/>
  <c r="V120" i="160"/>
  <c r="Q122" i="160"/>
  <c r="F183" i="80"/>
  <c r="G189" i="80" s="1"/>
  <c r="I81" i="139"/>
  <c r="I82" i="139" s="1"/>
  <c r="H82" i="139"/>
  <c r="H466" i="86"/>
  <c r="H475" i="86" s="1"/>
  <c r="H62" i="97"/>
  <c r="H70" i="97" s="1"/>
  <c r="H79" i="97" s="1"/>
  <c r="T56" i="160"/>
  <c r="V56" i="160"/>
  <c r="H110" i="91"/>
  <c r="I102" i="91"/>
  <c r="F224" i="80"/>
  <c r="E21" i="112"/>
  <c r="F500" i="80"/>
  <c r="I109" i="91"/>
  <c r="F231" i="80"/>
  <c r="H67" i="92"/>
  <c r="H76" i="92" s="1"/>
  <c r="N73" i="92"/>
  <c r="H86" i="92" s="1"/>
  <c r="N76" i="92"/>
  <c r="T79" i="160"/>
  <c r="V79" i="160"/>
  <c r="N102" i="96"/>
  <c r="H115" i="96" s="1"/>
  <c r="F342" i="80" s="1"/>
  <c r="G365" i="80" s="1"/>
  <c r="V69" i="160"/>
  <c r="T69" i="160"/>
  <c r="F328" i="80"/>
  <c r="G334" i="80" s="1"/>
  <c r="H62" i="95"/>
  <c r="I61" i="95"/>
  <c r="I62" i="95" s="1"/>
  <c r="V98" i="160"/>
  <c r="Q100" i="160"/>
  <c r="K30" i="165" l="1"/>
  <c r="I98" i="137"/>
  <c r="G258" i="80"/>
  <c r="I97" i="118"/>
  <c r="H99" i="137"/>
  <c r="I90" i="137"/>
  <c r="I99" i="137" s="1"/>
  <c r="N80" i="124"/>
  <c r="I101" i="98"/>
  <c r="I120" i="98" s="1"/>
  <c r="E16" i="112"/>
  <c r="E40" i="112" s="1"/>
  <c r="E40" i="113" s="1"/>
  <c r="E41" i="112" s="1"/>
  <c r="H120" i="98"/>
  <c r="G519" i="80"/>
  <c r="F563" i="80"/>
  <c r="G578" i="80" s="1"/>
  <c r="I99" i="154"/>
  <c r="I109" i="154" s="1"/>
  <c r="E16" i="162"/>
  <c r="E40" i="162" s="1"/>
  <c r="E40" i="163" s="1"/>
  <c r="E41" i="163" s="1"/>
  <c r="H69" i="147"/>
  <c r="N77" i="153"/>
  <c r="I91" i="153"/>
  <c r="I100" i="153" s="1"/>
  <c r="N140" i="115"/>
  <c r="M126" i="160"/>
  <c r="N475" i="86"/>
  <c r="F14" i="160"/>
  <c r="K14" i="160" s="1"/>
  <c r="F541" i="80"/>
  <c r="G555" i="80" s="1"/>
  <c r="F417" i="80"/>
  <c r="G422" i="80" s="1"/>
  <c r="F316" i="80"/>
  <c r="G322" i="80" s="1"/>
  <c r="I58" i="93"/>
  <c r="I59" i="93" s="1"/>
  <c r="H59" i="93"/>
  <c r="N76" i="97"/>
  <c r="H88" i="97" s="1"/>
  <c r="N79" i="97"/>
  <c r="I18" i="144"/>
  <c r="I19" i="144"/>
  <c r="H138" i="96"/>
  <c r="F609" i="80"/>
  <c r="G631" i="80" s="1"/>
  <c r="H112" i="124"/>
  <c r="V122" i="160"/>
  <c r="T122" i="160"/>
  <c r="T124" i="160" s="1"/>
  <c r="Q124" i="160"/>
  <c r="V124" i="160" s="1"/>
  <c r="I91" i="92"/>
  <c r="I100" i="92" s="1"/>
  <c r="H100" i="92"/>
  <c r="F266" i="80"/>
  <c r="G280" i="80" s="1"/>
  <c r="G237" i="80"/>
  <c r="I110" i="91"/>
  <c r="F443" i="80"/>
  <c r="G466" i="80" s="1"/>
  <c r="H174" i="115"/>
  <c r="I156" i="115"/>
  <c r="I174" i="115" s="1"/>
  <c r="F11" i="80"/>
  <c r="G95" i="80" s="1"/>
  <c r="I491" i="86"/>
  <c r="I570" i="86" s="1"/>
  <c r="H570" i="86"/>
  <c r="I120" i="96"/>
  <c r="I138" i="96" s="1"/>
  <c r="T100" i="160"/>
  <c r="V100" i="160"/>
  <c r="E41" i="162" l="1"/>
  <c r="D42" i="162" s="1"/>
  <c r="I14" i="160"/>
  <c r="M14" i="160"/>
  <c r="Q14" i="160" s="1"/>
  <c r="V14" i="160" s="1"/>
  <c r="E41" i="113"/>
  <c r="E42" i="113" s="1"/>
  <c r="Q126" i="160"/>
  <c r="V126" i="160" s="1"/>
  <c r="T126" i="160"/>
  <c r="T14" i="160" s="1"/>
  <c r="I93" i="97"/>
  <c r="I102" i="97" s="1"/>
  <c r="G584" i="80" s="1"/>
  <c r="H102" i="97"/>
  <c r="F473" i="80"/>
  <c r="G487" i="80" s="1"/>
  <c r="G582" i="80" s="1"/>
  <c r="L584" i="80" s="1"/>
  <c r="E42" i="163"/>
  <c r="D42" i="163"/>
  <c r="D42" i="112"/>
  <c r="E42" i="112"/>
  <c r="L533" i="80" l="1"/>
  <c r="E42" i="162"/>
  <c r="F8" i="144"/>
  <c r="G9" i="144" s="1"/>
  <c r="I585" i="80"/>
  <c r="J585" i="80" s="1"/>
  <c r="D42" i="113"/>
  <c r="I583" i="80"/>
  <c r="J583" i="80" s="1"/>
</calcChain>
</file>

<file path=xl/sharedStrings.xml><?xml version="1.0" encoding="utf-8"?>
<sst xmlns="http://schemas.openxmlformats.org/spreadsheetml/2006/main" count="11391" uniqueCount="2416">
  <si>
    <t>OTHER - CENTRAL KITCHEN PROD.</t>
  </si>
  <si>
    <t>0597</t>
  </si>
  <si>
    <t>OTHER - SCHOOL DIRECT PURCHASES</t>
  </si>
  <si>
    <t>0598</t>
  </si>
  <si>
    <t>WAREHOUSE PURCHASES-PRINTING</t>
  </si>
  <si>
    <t>0599</t>
  </si>
  <si>
    <t>INVENTORY PURCHASES</t>
  </si>
  <si>
    <t>0600</t>
  </si>
  <si>
    <t>0610</t>
  </si>
  <si>
    <t>0621</t>
  </si>
  <si>
    <t>0622</t>
  </si>
  <si>
    <t>0630</t>
  </si>
  <si>
    <t>BUILDING AND FIXED EQUIPMENT</t>
  </si>
  <si>
    <t>0631</t>
  </si>
  <si>
    <t>ARCHITECTURAL DESIGN/ENGINEER</t>
  </si>
  <si>
    <t>0632</t>
  </si>
  <si>
    <t>CONTRACTOR SERVICES</t>
  </si>
  <si>
    <t>0633</t>
  </si>
  <si>
    <t>CONSTRUCTION DIRECT MATERIAL</t>
  </si>
  <si>
    <t>0641</t>
  </si>
  <si>
    <t>0642</t>
  </si>
  <si>
    <t>0643</t>
  </si>
  <si>
    <t>0644</t>
  </si>
  <si>
    <t>0649</t>
  </si>
  <si>
    <t>EQUIPMENT TRANSFER OUT OF COUNTY</t>
  </si>
  <si>
    <t>0650</t>
  </si>
  <si>
    <t>0651</t>
  </si>
  <si>
    <t>0652</t>
  </si>
  <si>
    <t>OTHER MOTOR VEHICLES</t>
  </si>
  <si>
    <t>0660</t>
  </si>
  <si>
    <t>0670</t>
  </si>
  <si>
    <t>IMPROVEMENTS OTHER THAN BLDGS</t>
  </si>
  <si>
    <t>0671</t>
  </si>
  <si>
    <t>LAND IMPROVEMENTS</t>
  </si>
  <si>
    <t>0672</t>
  </si>
  <si>
    <t>NEW SIDEWALKS &amp; RETAINING WALL</t>
  </si>
  <si>
    <t>0673</t>
  </si>
  <si>
    <t>PARKING LOTS AND DRIVEWAYS - NEW</t>
  </si>
  <si>
    <t>0674</t>
  </si>
  <si>
    <t>SEWAGE TREATMENT OF PLANT</t>
  </si>
  <si>
    <t>0675</t>
  </si>
  <si>
    <t>FENCE AND UNDERGROUND TANKS</t>
  </si>
  <si>
    <t>0676</t>
  </si>
  <si>
    <t>OTHER PERMANENT IMPROVEMENTS</t>
  </si>
  <si>
    <t>0677</t>
  </si>
  <si>
    <t>REPLACEMENT SYSTEMS</t>
  </si>
  <si>
    <t>0680</t>
  </si>
  <si>
    <t>REMODELING &amp; RENOV-CAPITALIZED</t>
  </si>
  <si>
    <t>0681</t>
  </si>
  <si>
    <t>FIRE/SPRINKLER/ELECT/WATER SYST.</t>
  </si>
  <si>
    <t>0682</t>
  </si>
  <si>
    <t>HEATING / COOLING/ AIR COND.</t>
  </si>
  <si>
    <t>0683</t>
  </si>
  <si>
    <t>ROOFING</t>
  </si>
  <si>
    <t>0684</t>
  </si>
  <si>
    <t>REPLACEMENT ROOFING &amp; SYSTEMS</t>
  </si>
  <si>
    <t>0685</t>
  </si>
  <si>
    <t>FLOORING/STRUCTURAL ALTERATION</t>
  </si>
  <si>
    <t>0691</t>
  </si>
  <si>
    <t>0692</t>
  </si>
  <si>
    <t>0693</t>
  </si>
  <si>
    <t>SOFTWARE SUBSCRIPTIONS</t>
  </si>
  <si>
    <t>0699</t>
  </si>
  <si>
    <t>OTHER CAPITAL OUTLAY</t>
  </si>
  <si>
    <t>0700</t>
  </si>
  <si>
    <t>0710</t>
  </si>
  <si>
    <t>REDEMPTION OF PRINCIPAL</t>
  </si>
  <si>
    <t>0720</t>
  </si>
  <si>
    <t>0730</t>
  </si>
  <si>
    <t>0731</t>
  </si>
  <si>
    <t>COST OF ISSUANCE</t>
  </si>
  <si>
    <t>0732</t>
  </si>
  <si>
    <t>MOTOR VEHICLE TAGS AND FEES</t>
  </si>
  <si>
    <t>0733</t>
  </si>
  <si>
    <t>0734</t>
  </si>
  <si>
    <t>DISCOUNT EXPENSE</t>
  </si>
  <si>
    <t>0735</t>
  </si>
  <si>
    <t>CASH MANAGEMENT FEES</t>
  </si>
  <si>
    <t>0736</t>
  </si>
  <si>
    <t>OTHER FEES - TRUST FUND</t>
  </si>
  <si>
    <t>0737</t>
  </si>
  <si>
    <t>BASIC RENT PAYMENTS</t>
  </si>
  <si>
    <t>0740</t>
  </si>
  <si>
    <t>JUDGEMENT VS SCHOOL SYSTEM</t>
  </si>
  <si>
    <t>0741</t>
  </si>
  <si>
    <t>INSUR CLAIMS - PRIOR YEARS</t>
  </si>
  <si>
    <t>0742</t>
  </si>
  <si>
    <t>INSURANCE CLAIMS CURRENT YEAR</t>
  </si>
  <si>
    <t>0743</t>
  </si>
  <si>
    <t>LIABILITY INSURANCE-EMERGENCY</t>
  </si>
  <si>
    <t>0750</t>
  </si>
  <si>
    <t>OTHER PERSONNEL SERVICES (TEMP)</t>
  </si>
  <si>
    <t>0755</t>
  </si>
  <si>
    <t>OTHER PER SERV (TEMP EMP 602)</t>
  </si>
  <si>
    <t>0760</t>
  </si>
  <si>
    <t>UNEMPLOYMENT EXPENSES</t>
  </si>
  <si>
    <t>0761</t>
  </si>
  <si>
    <t>PAYMENTS TO REFUND COP'S</t>
  </si>
  <si>
    <t>0762</t>
  </si>
  <si>
    <t>PAYMENT TO REFUND BOND ESCROW</t>
  </si>
  <si>
    <t>0770</t>
  </si>
  <si>
    <t>REMITTANCES TO INTERNAL ACCTS</t>
  </si>
  <si>
    <t>0771</t>
  </si>
  <si>
    <t>REMIT TO OTHER AGENCY-TAX RFND</t>
  </si>
  <si>
    <t>0774</t>
  </si>
  <si>
    <t>REMITTANCE TO STATE/FED GOVERN</t>
  </si>
  <si>
    <t>0780</t>
  </si>
  <si>
    <t>SCHOOL DISTRICT OF OKALOOSA COUNTY</t>
  </si>
  <si>
    <t>Runs through Salary Menu, No Budget Detail for Remaining Funds:</t>
  </si>
  <si>
    <t>POSITION SUMMARY - ALL FUNDS</t>
  </si>
  <si>
    <t>*Green highlighted positions indicates the number of hourly teachers at one hour per day.</t>
  </si>
  <si>
    <t>*Yellow highlighted positions indicates the full-time equivalent of positions which are less than four hours per day.</t>
  </si>
  <si>
    <t>(2) Total Basic Instructional Positions:
(Not including Hourly Teachers)</t>
  </si>
  <si>
    <t>(3) Total ESE Instructional Positions:
(Not Including Hourly Teachers)</t>
  </si>
  <si>
    <t>Total ESE Guarantee - Gifted Positions:
(Not Including Hourly Teachers)</t>
  </si>
  <si>
    <t>Total Lottery - Discretionary Positions:
(Not Including Hourly Teachers)</t>
  </si>
  <si>
    <t>Total Title I Positions:
(Not Including Hourly Teachers)</t>
  </si>
  <si>
    <t>Total Title I N&amp;D Positions:
(Not Including Hourly Teachers)</t>
  </si>
  <si>
    <t>GENERAL FUND:</t>
  </si>
  <si>
    <t>TOTAL ALL POSITIONS:</t>
  </si>
  <si>
    <t>*Gray highlighted positions are pre-determined.</t>
  </si>
  <si>
    <t>Average Salary
&amp; Benefits</t>
  </si>
  <si>
    <t>Advanced Placement - Project 2154 (Schools will pay actual salaries)</t>
  </si>
  <si>
    <t xml:space="preserve">Includes only revenue as listed.  </t>
  </si>
  <si>
    <t>Class Size Reduction Salary Supplement</t>
  </si>
  <si>
    <t>Advanced Placement - (Project 2154)</t>
  </si>
  <si>
    <t>Advanced Placement Initiative Set-Aside - (Project 7054)</t>
  </si>
  <si>
    <t>Career Education Equipment and Supplies - (Project 2039)</t>
  </si>
  <si>
    <t>International Baccalaureate - (Project 7055)</t>
  </si>
  <si>
    <t>ESE Guarantee</t>
  </si>
  <si>
    <t>Itinerant Adaptive P.E. - (Project 2017)</t>
  </si>
  <si>
    <t>Itinerant Autistic Program - (Project 2018)</t>
  </si>
  <si>
    <t>Itinerant Hearing Impaired - (Project 2008)</t>
  </si>
  <si>
    <t>Itinerant Homebound - (Project 2023)</t>
  </si>
  <si>
    <t>Itinerant Occupational/Physical Therapist - (Project 2019)</t>
  </si>
  <si>
    <t>Itinerant Staffing Specialists - (Project 5012)</t>
  </si>
  <si>
    <t>Itinerant Visually Impaired - (Project 2004)</t>
  </si>
  <si>
    <t>School Psychologists - (Project 2027)</t>
  </si>
  <si>
    <t>Federal Entitlements</t>
  </si>
  <si>
    <t>International Baccalaureate</t>
  </si>
  <si>
    <t>7054</t>
  </si>
  <si>
    <t>2018</t>
  </si>
  <si>
    <t>5012</t>
  </si>
  <si>
    <t>AP SET ASIDE</t>
  </si>
  <si>
    <t>CAREER EDUC</t>
  </si>
  <si>
    <t>AUTISTIC</t>
  </si>
  <si>
    <t>STAFF SPEC</t>
  </si>
  <si>
    <t>0790</t>
  </si>
  <si>
    <t>MISCELLANEOUS EXPENSE</t>
  </si>
  <si>
    <t>0791</t>
  </si>
  <si>
    <t>0792</t>
  </si>
  <si>
    <t>SIGNIFICANT FACTORS AFFECTING ESTIMATED REVENUES</t>
  </si>
  <si>
    <t>1.</t>
  </si>
  <si>
    <t>2.</t>
  </si>
  <si>
    <t>0795</t>
  </si>
  <si>
    <t>SCHOLARSHIPS, AWARDS, AND GRANTS</t>
  </si>
  <si>
    <t>0900</t>
  </si>
  <si>
    <t>REMITTANCES AND TRANSFER</t>
  </si>
  <si>
    <t>0910</t>
  </si>
  <si>
    <t>TRANSFERS TO GENERAL OPER FUND</t>
  </si>
  <si>
    <t>0920</t>
  </si>
  <si>
    <t>TRANSFERS TO DEBT SERVICE FUND</t>
  </si>
  <si>
    <t>0921</t>
  </si>
  <si>
    <t>TRANSFERS TO SBA FUNDS</t>
  </si>
  <si>
    <t>0922</t>
  </si>
  <si>
    <t>TRANSFERS TO ACQUISITION FUND</t>
  </si>
  <si>
    <t>0925</t>
  </si>
  <si>
    <t>TRANSFERS TO PROGRAM CHARGES</t>
  </si>
  <si>
    <t>0926</t>
  </si>
  <si>
    <t>TRANSFERS TO BASIC RENT FUND</t>
  </si>
  <si>
    <t>0927</t>
  </si>
  <si>
    <t>TRANSFERS TO REBATE FUNDS</t>
  </si>
  <si>
    <t>0930</t>
  </si>
  <si>
    <t>TRANSFER TO CAPITAL IMPROVE FUND</t>
  </si>
  <si>
    <t>0940</t>
  </si>
  <si>
    <t>TRANSFERS TO SPECIAL REV FUNDS</t>
  </si>
  <si>
    <t>0950</t>
  </si>
  <si>
    <t>TRANSFERS TO SCHOOL FOOD SERVICE</t>
  </si>
  <si>
    <t>0960</t>
  </si>
  <si>
    <t>TRANSFERS TO INTERBUDGETARY FUND</t>
  </si>
  <si>
    <t>0961</t>
  </si>
  <si>
    <t>REMITTANCE TO OTHER AGENCIES</t>
  </si>
  <si>
    <t>0970</t>
  </si>
  <si>
    <t>TRANSFERS TO INTERNAL ACCOUNT</t>
  </si>
  <si>
    <t>0980</t>
  </si>
  <si>
    <t>TRANSFERS TO OTHER AGENCIES</t>
  </si>
  <si>
    <t>0984</t>
  </si>
  <si>
    <t>RESERVES - PERFORMANCE PAY</t>
  </si>
  <si>
    <t>0987</t>
  </si>
  <si>
    <t>RESERVE-SCHOOLS/DEPARTMENTS</t>
  </si>
  <si>
    <t>0988</t>
  </si>
  <si>
    <t>RESERVE-SCHOOL CARRYOVER</t>
  </si>
  <si>
    <t>0989</t>
  </si>
  <si>
    <t>RESERVE-NEW SCHOOL</t>
  </si>
  <si>
    <t>0990</t>
  </si>
  <si>
    <t>FUND BALANCE-UNAPPROPRIATED</t>
  </si>
  <si>
    <t>0991</t>
  </si>
  <si>
    <t>RESERVES - INVENTORY</t>
  </si>
  <si>
    <t>0992</t>
  </si>
  <si>
    <t>RESERVES - INSURANCE</t>
  </si>
  <si>
    <t>0993</t>
  </si>
  <si>
    <t>RESERVES - RETIREMENT</t>
  </si>
  <si>
    <t>0994</t>
  </si>
  <si>
    <t>RESERVES - FTE/SCHOOLS</t>
  </si>
  <si>
    <t>0995</t>
  </si>
  <si>
    <t>0996</t>
  </si>
  <si>
    <t>RESERVE-CONTINGENCY</t>
  </si>
  <si>
    <t>0997</t>
  </si>
  <si>
    <t>RESERVE-PROJECTS</t>
  </si>
  <si>
    <t>0998</t>
  </si>
  <si>
    <t>0999</t>
  </si>
  <si>
    <t>RESERVES - SINKING FUND</t>
  </si>
  <si>
    <t>SALARY - OVERTIME</t>
  </si>
  <si>
    <t xml:space="preserve">OKALOOSA COUNTY SCHOOL DISTRICT </t>
  </si>
  <si>
    <t>MIS 3382</t>
  </si>
  <si>
    <t>SCHOOL BASED SALARY MENU</t>
  </si>
  <si>
    <t># Positions</t>
  </si>
  <si>
    <t>Total Cost</t>
  </si>
  <si>
    <t>(1) Total Administrative Salaries:</t>
  </si>
  <si>
    <t>(2) Total Basic Instructional Salaries:</t>
  </si>
  <si>
    <t>(3) Total ESE Instructional Salaries:</t>
  </si>
  <si>
    <t>(4) Total Instructional Support Salaries:</t>
  </si>
  <si>
    <t>Non-Instructional Support Positions:</t>
  </si>
  <si>
    <t>Supplements:</t>
  </si>
  <si>
    <t>School Allocation:</t>
  </si>
  <si>
    <t>Less Staff Cost:</t>
  </si>
  <si>
    <t>ESE Guarantee - Gifted - (Project 3001)</t>
  </si>
  <si>
    <t>PERFORMANCE PAY REQUIREMENT</t>
  </si>
  <si>
    <t>__________________________________________________</t>
  </si>
  <si>
    <t xml:space="preserve">   Principal's Signature                         Date</t>
  </si>
  <si>
    <t>GENERAL OPERATING FUND</t>
  </si>
  <si>
    <t>Subtotal - School Allocation</t>
  </si>
  <si>
    <t>Other State Revenue Allocations:</t>
  </si>
  <si>
    <t>Instructional Materials - Science - (Project 3109)</t>
  </si>
  <si>
    <t>Instructional Materials - Textbook - (Project 3105)</t>
  </si>
  <si>
    <t>Lottery - Discretionary - (Project 3101)</t>
  </si>
  <si>
    <t>Local Revenue Allocations:</t>
  </si>
  <si>
    <t>School Maintenance - (Project 2909)</t>
  </si>
  <si>
    <t>Instructional Materials - Media - (Project 3106)</t>
  </si>
  <si>
    <t>Reserve Officer Training Corp (ROTC) - (Project 2045)</t>
  </si>
  <si>
    <t>Principal/Department Head</t>
  </si>
  <si>
    <t>Date</t>
  </si>
  <si>
    <t>Fund</t>
  </si>
  <si>
    <t>Function</t>
  </si>
  <si>
    <t>Object</t>
  </si>
  <si>
    <t>Cost Center</t>
  </si>
  <si>
    <t>Project</t>
  </si>
  <si>
    <t>Amount</t>
  </si>
  <si>
    <t>Total</t>
  </si>
  <si>
    <t>REVENUE PROJECTION</t>
  </si>
  <si>
    <t>School Allocations:</t>
  </si>
  <si>
    <t>ESE Guarantee - Non-Gifted</t>
  </si>
  <si>
    <t>Subtotal - Other State Revenue Allocation</t>
  </si>
  <si>
    <t>Subtotal - Local Revenue Allocation</t>
  </si>
  <si>
    <t>Revenue to Offset Fixed Charges for Student Services:</t>
  </si>
  <si>
    <t>Subtotal - Student Services Allocation</t>
  </si>
  <si>
    <t>Fee Based - Child Care - (Project Various)</t>
  </si>
  <si>
    <t>Revenue to Offset Decentralized FTE Reserve (Project 3004)</t>
  </si>
  <si>
    <t>Total General Operating Fund</t>
  </si>
  <si>
    <t>OTHER SPECIAL REVENUE FUNDS:</t>
  </si>
  <si>
    <t>Total Other Special Revenue Funds</t>
  </si>
  <si>
    <t>TOTAL COMBINED ESTIMATED REVENUES</t>
  </si>
  <si>
    <t>0132</t>
  </si>
  <si>
    <t>SALARY - HOURLY TEACHERS</t>
  </si>
  <si>
    <t>0357</t>
  </si>
  <si>
    <t>SUPPORT MANAGED - COMPUTERS</t>
  </si>
  <si>
    <t>0363</t>
  </si>
  <si>
    <t>SEAT MANAGED - COMPUTERS</t>
  </si>
  <si>
    <t>School District of Okaloosa County</t>
  </si>
  <si>
    <t>FL Ret (0210)</t>
  </si>
  <si>
    <t>FICA (0220)</t>
  </si>
  <si>
    <t xml:space="preserve">Total </t>
  </si>
  <si>
    <t>Base</t>
  </si>
  <si>
    <t>Salary</t>
  </si>
  <si>
    <t>Total PP</t>
  </si>
  <si>
    <t>Principal - Elementary</t>
  </si>
  <si>
    <t>31020</t>
  </si>
  <si>
    <t>Principal - Middle</t>
  </si>
  <si>
    <t>31040</t>
  </si>
  <si>
    <t>Principal - High</t>
  </si>
  <si>
    <t>31080</t>
  </si>
  <si>
    <t>31090</t>
  </si>
  <si>
    <t>Principal - ESE School</t>
  </si>
  <si>
    <t>36100</t>
  </si>
  <si>
    <t>Director - DJJ</t>
  </si>
  <si>
    <t>Vice Principal</t>
  </si>
  <si>
    <t>31220</t>
  </si>
  <si>
    <t>31240</t>
  </si>
  <si>
    <t>31280</t>
  </si>
  <si>
    <t>10060</t>
  </si>
  <si>
    <t>Teacher - Kindergarten</t>
  </si>
  <si>
    <t>10100</t>
  </si>
  <si>
    <t>Teacher - First Grade</t>
  </si>
  <si>
    <t>10120</t>
  </si>
  <si>
    <t xml:space="preserve">Teacher - Second Grade      </t>
  </si>
  <si>
    <t>10140</t>
  </si>
  <si>
    <t xml:space="preserve">Teacher - Third Grade          </t>
  </si>
  <si>
    <t>10160</t>
  </si>
  <si>
    <t xml:space="preserve">Teacher - Fourth Grade      </t>
  </si>
  <si>
    <t>10180</t>
  </si>
  <si>
    <t xml:space="preserve">Teacher - Fifth Grade           </t>
  </si>
  <si>
    <t>10220</t>
  </si>
  <si>
    <t>10260</t>
  </si>
  <si>
    <t>10360</t>
  </si>
  <si>
    <t>1----</t>
  </si>
  <si>
    <t>Teacher - Grades 6-8</t>
  </si>
  <si>
    <t>Teacher - Grades 9-12</t>
  </si>
  <si>
    <t>Teacher - Vocational - 10 Month</t>
  </si>
  <si>
    <t xml:space="preserve">Teacher - Dropout Prevention  </t>
  </si>
  <si>
    <t>19080</t>
  </si>
  <si>
    <t xml:space="preserve">Teacher - ESOL </t>
  </si>
  <si>
    <t>IDEA</t>
  </si>
  <si>
    <t>12160</t>
  </si>
  <si>
    <t>Teacher - ROTC - 12 Month</t>
  </si>
  <si>
    <t>Title I</t>
  </si>
  <si>
    <t>Teacher - 12 Month</t>
  </si>
  <si>
    <t>12501</t>
  </si>
  <si>
    <t>Teacher - Hourly</t>
  </si>
  <si>
    <t>Teacher - DJJ - 10 Month</t>
  </si>
  <si>
    <t>Teacher - DJJ - 12 Month</t>
  </si>
  <si>
    <t>Teacher - Other:</t>
  </si>
  <si>
    <t>ALL FUNDS</t>
  </si>
  <si>
    <t>DISCRETIONARY</t>
  </si>
  <si>
    <t>Totals - Discretionary</t>
  </si>
  <si>
    <t>Totals - Class Size Reduction</t>
  </si>
  <si>
    <t>Totals - Equalization Allocation</t>
  </si>
  <si>
    <t>Totals - Day Care</t>
  </si>
  <si>
    <t>Totals - Gifted</t>
  </si>
  <si>
    <t>Totals - Lottery Discretionary</t>
  </si>
  <si>
    <t>Totals - ROTC</t>
  </si>
  <si>
    <t>Totals - SAI</t>
  </si>
  <si>
    <t>Totals - Workforce Development</t>
  </si>
  <si>
    <t>Totals - IDEA</t>
  </si>
  <si>
    <t>Totals - Title I</t>
  </si>
  <si>
    <t>Totals - Title II</t>
  </si>
  <si>
    <t>LOTTERY-DISCR</t>
  </si>
  <si>
    <t>WORKFORCE</t>
  </si>
  <si>
    <t>GRAND TOTALS</t>
  </si>
  <si>
    <t>ESE PE</t>
  </si>
  <si>
    <t>ESE HEARING</t>
  </si>
  <si>
    <t>ESE HOMEBOUND</t>
  </si>
  <si>
    <t>ESE O/PT</t>
  </si>
  <si>
    <t>ESE VISUALLY</t>
  </si>
  <si>
    <t>SCHOOL PSYCH</t>
  </si>
  <si>
    <t>ATTEND OFFICERS</t>
  </si>
  <si>
    <t>STAFFING - PROJECTS</t>
  </si>
  <si>
    <t>FEDERAL FUND -  STAFF</t>
  </si>
  <si>
    <t>GRAND TOTALS - ALL STAFF</t>
  </si>
  <si>
    <t>16640</t>
  </si>
  <si>
    <t>Teacher - Speech</t>
  </si>
  <si>
    <t>16---</t>
  </si>
  <si>
    <t>Teacher - ESE</t>
  </si>
  <si>
    <t>Teacher - ESE - Other:</t>
  </si>
  <si>
    <t>73024</t>
  </si>
  <si>
    <t>Athletic Director - 12 Month</t>
  </si>
  <si>
    <t>13900</t>
  </si>
  <si>
    <t>Reading Instruction - Literacy Program - Project 6123</t>
  </si>
  <si>
    <t>Band Director - High - 12 Month</t>
  </si>
  <si>
    <t>Band Director (K-12) - 12 Month</t>
  </si>
  <si>
    <t>13800</t>
  </si>
  <si>
    <t>Band Director - Middle - 10 Month</t>
  </si>
  <si>
    <t>180--</t>
  </si>
  <si>
    <t xml:space="preserve">Guidance Counselor  - 10 Month      </t>
  </si>
  <si>
    <t>Guidance Counselor - 12 Month</t>
  </si>
  <si>
    <t>170--</t>
  </si>
  <si>
    <t>Media Specialist - 10 Month</t>
  </si>
  <si>
    <t>-----</t>
  </si>
  <si>
    <t>Other Support:</t>
  </si>
  <si>
    <t>41---</t>
  </si>
  <si>
    <t>41880</t>
  </si>
  <si>
    <t>Classroom Assistant - Vo-Tech</t>
  </si>
  <si>
    <t>428---</t>
  </si>
  <si>
    <t>415--</t>
  </si>
  <si>
    <t>4330-</t>
  </si>
  <si>
    <t>ESE Interpreter - 9 Month</t>
  </si>
  <si>
    <t>41890</t>
  </si>
  <si>
    <t>ESE Job Coach - 9 Month</t>
  </si>
  <si>
    <t>43400</t>
  </si>
  <si>
    <t>41900</t>
  </si>
  <si>
    <t>Library Assistant School</t>
  </si>
  <si>
    <t>41950</t>
  </si>
  <si>
    <t>Lunchroom Monitor (2.5 hrs) - 9 Month</t>
  </si>
  <si>
    <t>41120</t>
  </si>
  <si>
    <t>School Bookkeeper - 12 Month</t>
  </si>
  <si>
    <t>47070</t>
  </si>
  <si>
    <t>School Level Clerk - 10 Month</t>
  </si>
  <si>
    <t>4110-</t>
  </si>
  <si>
    <t>Secretary - 10 Month</t>
  </si>
  <si>
    <t>4112-</t>
  </si>
  <si>
    <t>Secretary - 12 Month</t>
  </si>
  <si>
    <t>47040</t>
  </si>
  <si>
    <t>Stadium Manager</t>
  </si>
  <si>
    <t xml:space="preserve">Other Support:  </t>
  </si>
  <si>
    <t>SP301</t>
  </si>
  <si>
    <t>SP302</t>
  </si>
  <si>
    <t xml:space="preserve">Senior Department Chair </t>
  </si>
  <si>
    <t>SP310</t>
  </si>
  <si>
    <t>Elementary Grade Level Chair</t>
  </si>
  <si>
    <t>SP320</t>
  </si>
  <si>
    <t>Speech Sponsor</t>
  </si>
  <si>
    <t>SP322</t>
  </si>
  <si>
    <t>Annual Sponsor</t>
  </si>
  <si>
    <t>SP324</t>
  </si>
  <si>
    <t>Newspaper Sponsor</t>
  </si>
  <si>
    <t>SP325</t>
  </si>
  <si>
    <t xml:space="preserve">Staff Development Coordinator </t>
  </si>
  <si>
    <t>SP330</t>
  </si>
  <si>
    <t>Vocational Agriculture</t>
  </si>
  <si>
    <t>SP332</t>
  </si>
  <si>
    <t>Future Farmers</t>
  </si>
  <si>
    <t>SP360</t>
  </si>
  <si>
    <t>Senior Academic Team</t>
  </si>
  <si>
    <t>SP365</t>
  </si>
  <si>
    <t>Middle Academic Team</t>
  </si>
  <si>
    <t>SP460</t>
  </si>
  <si>
    <t>Senior Assistant Band Director</t>
  </si>
  <si>
    <t>SP465</t>
  </si>
  <si>
    <t>Middle Band Director</t>
  </si>
  <si>
    <t>SP470</t>
  </si>
  <si>
    <t>Senior Choral Director</t>
  </si>
  <si>
    <t>SP475</t>
  </si>
  <si>
    <t>Middle Choral Director</t>
  </si>
  <si>
    <t>SP500</t>
  </si>
  <si>
    <t>Middle Athletic Director</t>
  </si>
  <si>
    <t>SP510</t>
  </si>
  <si>
    <t>Middle Head Football</t>
  </si>
  <si>
    <t>SP512</t>
  </si>
  <si>
    <t>Middle Assistant Football</t>
  </si>
  <si>
    <t>SP514</t>
  </si>
  <si>
    <t>SP515</t>
  </si>
  <si>
    <t>SP520</t>
  </si>
  <si>
    <t>SP530</t>
  </si>
  <si>
    <t>Middle Boys Basketball</t>
  </si>
  <si>
    <t>SP531</t>
  </si>
  <si>
    <t>Middle Assistant Basketball</t>
  </si>
  <si>
    <t>SP532</t>
  </si>
  <si>
    <t>Middle Girls Basketball</t>
  </si>
  <si>
    <t>SP535</t>
  </si>
  <si>
    <t>SP540</t>
  </si>
  <si>
    <t>Middle Boys Baseball</t>
  </si>
  <si>
    <t>SP542</t>
  </si>
  <si>
    <t>Middle Girls Softball</t>
  </si>
  <si>
    <t>SP545</t>
  </si>
  <si>
    <t>Senior Assistant Softball</t>
  </si>
  <si>
    <t>SP550</t>
  </si>
  <si>
    <t>Middle Boys Track</t>
  </si>
  <si>
    <t>SP551</t>
  </si>
  <si>
    <t>Senior Assistant Track</t>
  </si>
  <si>
    <t>SP552</t>
  </si>
  <si>
    <t>Middle Girls Track</t>
  </si>
  <si>
    <t>SP560</t>
  </si>
  <si>
    <t>SP570</t>
  </si>
  <si>
    <t>SP580</t>
  </si>
  <si>
    <t>Middle Cheerleader</t>
  </si>
  <si>
    <t>SP585</t>
  </si>
  <si>
    <t>Middle Dance Team Director</t>
  </si>
  <si>
    <t>SP590</t>
  </si>
  <si>
    <t>Middle Volleyball</t>
  </si>
  <si>
    <t>SP594</t>
  </si>
  <si>
    <t>Middle Swimming</t>
  </si>
  <si>
    <t>SP596</t>
  </si>
  <si>
    <t>Middle Boys Soccer</t>
  </si>
  <si>
    <t>SP597</t>
  </si>
  <si>
    <t>Middle Girls Soccer</t>
  </si>
  <si>
    <t>SP610</t>
  </si>
  <si>
    <t>Senior Off/Def. Coordinator</t>
  </si>
  <si>
    <t>SP612</t>
  </si>
  <si>
    <t>Senior Assistant Football</t>
  </si>
  <si>
    <t>SP620</t>
  </si>
  <si>
    <t>Senior Cross Country</t>
  </si>
  <si>
    <t>SP630</t>
  </si>
  <si>
    <t>Senior Boys Head Basketball</t>
  </si>
  <si>
    <t>SP631</t>
  </si>
  <si>
    <t>Senior Assistant Basketball</t>
  </si>
  <si>
    <t>SP632</t>
  </si>
  <si>
    <t>Senior Girls Head Basketball</t>
  </si>
  <si>
    <t>SP640</t>
  </si>
  <si>
    <t>Senior Boys Head Baseball</t>
  </si>
  <si>
    <t>SP641</t>
  </si>
  <si>
    <t>Senior Boys Assistant Baseball</t>
  </si>
  <si>
    <t>SP642</t>
  </si>
  <si>
    <t>Senior Girls Head Softball</t>
  </si>
  <si>
    <t>SP650</t>
  </si>
  <si>
    <t>Senior Boys Track</t>
  </si>
  <si>
    <t>SP652</t>
  </si>
  <si>
    <t>Senior Girls Track</t>
  </si>
  <si>
    <t>SP660</t>
  </si>
  <si>
    <t>SP670</t>
  </si>
  <si>
    <t>SP680</t>
  </si>
  <si>
    <t>Senior Cheerleader</t>
  </si>
  <si>
    <t>SP681</t>
  </si>
  <si>
    <t>Senior Assistant Cheerleader</t>
  </si>
  <si>
    <t>SP685</t>
  </si>
  <si>
    <t>Less AP Staff Cost:</t>
  </si>
  <si>
    <t>Less IB Staff Cost:</t>
  </si>
  <si>
    <t>Senior Dance Team Director</t>
  </si>
  <si>
    <t>SP690</t>
  </si>
  <si>
    <t>Senior Volleyball</t>
  </si>
  <si>
    <t>SP691</t>
  </si>
  <si>
    <t>Senior Assistant Volleyball</t>
  </si>
  <si>
    <t>SP692</t>
  </si>
  <si>
    <t>Senior Wrestling</t>
  </si>
  <si>
    <t>SP693</t>
  </si>
  <si>
    <t>SP694</t>
  </si>
  <si>
    <t>SP696</t>
  </si>
  <si>
    <t>Senior Boys Soccer</t>
  </si>
  <si>
    <t>SP697</t>
  </si>
  <si>
    <t>Senior Girls Soccer</t>
  </si>
  <si>
    <t>SP698</t>
  </si>
  <si>
    <t>Senior Assistant Soccer</t>
  </si>
  <si>
    <t>SP925</t>
  </si>
  <si>
    <t>SP930</t>
  </si>
  <si>
    <t>Elementary Bookkeeper</t>
  </si>
  <si>
    <t>SP931</t>
  </si>
  <si>
    <t>Middle Bookkeeper</t>
  </si>
  <si>
    <t>SP932</t>
  </si>
  <si>
    <t>Senior Bookkeeper</t>
  </si>
  <si>
    <t>(6) Total Supplements:</t>
  </si>
  <si>
    <t>Total Discretionary Dollars Available After Staff Cost:</t>
  </si>
  <si>
    <t>Local &amp; State Projects:</t>
  </si>
  <si>
    <t>CLASS SIZE RED</t>
  </si>
  <si>
    <t>SECONDARY READING</t>
  </si>
  <si>
    <t>EQUALIZATION ALLOC</t>
  </si>
  <si>
    <t>DAY CARE</t>
  </si>
  <si>
    <t>GIFTED</t>
  </si>
  <si>
    <t>LOTTERY-DISCRETIONARY</t>
  </si>
  <si>
    <t>LITERACY PROGRAM</t>
  </si>
  <si>
    <t>WORKFORCE DEV</t>
  </si>
  <si>
    <t>TITLE I</t>
  </si>
  <si>
    <t>TITLE II</t>
  </si>
  <si>
    <t>APPROPRIATIONS - PROJECTS</t>
  </si>
  <si>
    <t>SCHOOL:</t>
  </si>
  <si>
    <t>0100-200 - Adm</t>
  </si>
  <si>
    <t>0100-200 - Inst</t>
  </si>
  <si>
    <t>0100-200 - NI</t>
  </si>
  <si>
    <t>FL LEAD</t>
  </si>
  <si>
    <t>MEDIA MATERIALS</t>
  </si>
  <si>
    <t>SCIENCE</t>
  </si>
  <si>
    <t>TEXTBOOKS</t>
  </si>
  <si>
    <t>MAINT</t>
  </si>
  <si>
    <t>TOTALS</t>
  </si>
  <si>
    <t>Teacher</t>
  </si>
  <si>
    <t>Classroom Assistant - Full Time - 9 Month</t>
  </si>
  <si>
    <t>Non-Instructional - Other:</t>
  </si>
  <si>
    <t>Varies</t>
  </si>
  <si>
    <t>Day Care Program</t>
  </si>
  <si>
    <t>SALARY - RETIREMENT BONUS</t>
  </si>
  <si>
    <t>SALARY - SICK LEAVE PAYOFF</t>
  </si>
  <si>
    <t>SALARY - ANNUAL LEAVE PAYOFF</t>
  </si>
  <si>
    <t>VEHICLE REPAIRS/MAINTENANCE</t>
  </si>
  <si>
    <t>POSTAGE/SHIPPING/TELEGRAM</t>
  </si>
  <si>
    <t>TELEPHONE- LOCAL SERVICE</t>
  </si>
  <si>
    <t>TELEPHONE MAINTENANCE/REPAIR</t>
  </si>
  <si>
    <t>LAUNDRY / LINEN</t>
  </si>
  <si>
    <t>OIL AND GREASE</t>
  </si>
  <si>
    <t>A-V MATERIALS (OVER $1000)</t>
  </si>
  <si>
    <t>AUDIO VISUAL (UNDER $1000)</t>
  </si>
  <si>
    <t>EQUIP/FIXED ASSET (OVER $1000)</t>
  </si>
  <si>
    <t>EQUIPMENT (UNDER $1000)</t>
  </si>
  <si>
    <t>COMPUTER EQUIP (OVER $1000)</t>
  </si>
  <si>
    <t>COMPUTER HARDWARE(UNDER $1000)</t>
  </si>
  <si>
    <t>SOFTWARE (OVER $1000)</t>
  </si>
  <si>
    <t>SOFTWARE (UNDER $1000)</t>
  </si>
  <si>
    <t>COMMISSION EXPENSE</t>
  </si>
  <si>
    <t>RESERVES - CLAIMS LIABILITY</t>
  </si>
  <si>
    <t>RESERVES - DEBT SERVICE</t>
  </si>
  <si>
    <t>UPDATED 02/28/2006</t>
  </si>
  <si>
    <t>GRAND TOTAL</t>
  </si>
  <si>
    <t xml:space="preserve">SUBTOTAL - PAGE 1  </t>
  </si>
  <si>
    <t>0000</t>
  </si>
  <si>
    <t>0654</t>
  </si>
  <si>
    <t>0101</t>
  </si>
  <si>
    <t>ERROR - OBJECT DOES NOT EXIST</t>
  </si>
  <si>
    <t>0106</t>
  </si>
  <si>
    <t>0108</t>
  </si>
  <si>
    <t>0109</t>
  </si>
  <si>
    <t>0110</t>
  </si>
  <si>
    <t>0112</t>
  </si>
  <si>
    <t>0113</t>
  </si>
  <si>
    <t>0114</t>
  </si>
  <si>
    <t>0115</t>
  </si>
  <si>
    <t>0116</t>
  </si>
  <si>
    <t>0118</t>
  </si>
  <si>
    <t>0119</t>
  </si>
  <si>
    <t>0124</t>
  </si>
  <si>
    <t>0125</t>
  </si>
  <si>
    <t>0126</t>
  </si>
  <si>
    <t>0127</t>
  </si>
  <si>
    <t>0128</t>
  </si>
  <si>
    <t>0129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</si>
  <si>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</si>
  <si>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</si>
  <si>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</si>
  <si>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</si>
  <si>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</si>
  <si>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</si>
  <si>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</si>
  <si>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</si>
  <si>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</si>
  <si>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</si>
  <si>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</si>
  <si>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</si>
  <si>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</si>
  <si>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</si>
  <si>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</si>
  <si>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</si>
  <si>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</si>
  <si>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</si>
  <si>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</si>
  <si>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</si>
  <si>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</si>
  <si>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</si>
  <si>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</si>
  <si>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</si>
  <si>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</si>
  <si>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</si>
  <si>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</si>
  <si>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</si>
  <si>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</si>
  <si>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</si>
  <si>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</si>
  <si>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</si>
  <si>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</si>
  <si>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</si>
  <si>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</si>
  <si>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</si>
  <si>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</si>
  <si>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</si>
  <si>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</si>
  <si>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</si>
  <si>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</si>
  <si>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</si>
  <si>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</si>
  <si>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</si>
  <si>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</si>
  <si>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</si>
  <si>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</si>
  <si>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</si>
  <si>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</si>
  <si>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</si>
  <si>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</si>
  <si>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</si>
  <si>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</si>
  <si>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</si>
  <si>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</si>
  <si>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</si>
  <si>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</si>
  <si>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</si>
  <si>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</si>
  <si>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</si>
  <si>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</si>
  <si>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</si>
  <si>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</si>
  <si>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</si>
  <si>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</si>
  <si>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</si>
  <si>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</si>
  <si>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</si>
  <si>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</si>
  <si>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</si>
  <si>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</si>
  <si>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</si>
  <si>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</si>
  <si>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</si>
  <si>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</si>
  <si>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</si>
  <si>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</si>
  <si>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</si>
  <si>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</si>
  <si>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</si>
  <si>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</si>
  <si>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</si>
  <si>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</si>
  <si>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</si>
  <si>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</si>
  <si>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</si>
  <si>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</si>
  <si>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</si>
  <si>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</si>
  <si>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</si>
  <si>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</si>
  <si>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</si>
  <si>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</si>
  <si>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</si>
  <si>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0235</t>
  </si>
  <si>
    <t>0236</t>
  </si>
  <si>
    <t>0237</t>
  </si>
  <si>
    <t>0238</t>
  </si>
  <si>
    <t>0239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</si>
  <si>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</si>
  <si>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</si>
  <si>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</si>
  <si>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</si>
  <si>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</si>
  <si>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</si>
  <si>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</si>
  <si>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</si>
  <si>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</si>
  <si>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</si>
  <si>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</si>
  <si>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</si>
  <si>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</si>
  <si>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</si>
  <si>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</si>
  <si>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</si>
  <si>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</si>
  <si>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</si>
  <si>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</si>
  <si>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</si>
  <si>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</si>
  <si>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</si>
  <si>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</si>
  <si>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</si>
  <si>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</si>
  <si>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</si>
  <si>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</si>
  <si>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</si>
  <si>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</si>
  <si>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</si>
  <si>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</si>
  <si>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</si>
  <si>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</si>
  <si>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</si>
  <si>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</si>
  <si>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</si>
  <si>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</si>
  <si>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</si>
  <si>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&lt;&gt;0</t>
  </si>
  <si>
    <t>PRE-DETERMINED POSITIONS AND/OR CONTRACTS</t>
  </si>
  <si>
    <t>Discretionary:</t>
  </si>
  <si>
    <t>Class Size Reduction - Project 4125</t>
  </si>
  <si>
    <t>ESE Classroom Assistant - Full Time</t>
  </si>
  <si>
    <t>ESE Classroom Assistant - Less than 4 Hours</t>
  </si>
  <si>
    <t># of Positions</t>
  </si>
  <si>
    <t>6130</t>
  </si>
  <si>
    <t>0280</t>
  </si>
  <si>
    <t>0281</t>
  </si>
  <si>
    <t>0282</t>
  </si>
  <si>
    <t>Federal Impact Aid</t>
  </si>
  <si>
    <t>0283</t>
  </si>
  <si>
    <t>0284</t>
  </si>
  <si>
    <t>0285</t>
  </si>
  <si>
    <t>0286</t>
  </si>
  <si>
    <t>0287</t>
  </si>
  <si>
    <t>0288</t>
  </si>
  <si>
    <t>0289</t>
  </si>
  <si>
    <t>0293</t>
  </si>
  <si>
    <t>0294</t>
  </si>
  <si>
    <t>0295</t>
  </si>
  <si>
    <t>0296</t>
  </si>
  <si>
    <t>0297</t>
  </si>
  <si>
    <t>0298</t>
  </si>
  <si>
    <t>0299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</si>
  <si>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</si>
  <si>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</si>
  <si>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</si>
  <si>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</si>
  <si>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</si>
  <si>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</si>
  <si>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</si>
  <si>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</si>
  <si>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</si>
  <si>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0314</t>
  </si>
  <si>
    <t>0315</t>
  </si>
  <si>
    <t>0316</t>
  </si>
  <si>
    <t>0317</t>
  </si>
  <si>
    <t>0318</t>
  </si>
  <si>
    <t>0319</t>
  </si>
  <si>
    <t>0323</t>
  </si>
  <si>
    <t>0324</t>
  </si>
  <si>
    <t>0325</t>
  </si>
  <si>
    <t>0326</t>
  </si>
  <si>
    <t>0327</t>
  </si>
  <si>
    <t>0328</t>
  </si>
  <si>
    <t>0329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</si>
  <si>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</si>
  <si>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</si>
  <si>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</si>
  <si>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</si>
  <si>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</si>
  <si>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</si>
  <si>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</si>
  <si>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</si>
  <si>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</si>
  <si>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</si>
  <si>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</si>
  <si>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</si>
  <si>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</si>
  <si>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</si>
  <si>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</si>
  <si>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</si>
  <si>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</si>
  <si>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</si>
  <si>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0358</t>
  </si>
  <si>
    <t>0359</t>
  </si>
  <si>
    <t>0365</t>
  </si>
  <si>
    <t>0366</t>
  </si>
  <si>
    <t>0367</t>
  </si>
  <si>
    <t>0368</t>
  </si>
  <si>
    <t>0369</t>
  </si>
  <si>
    <t>0376</t>
  </si>
  <si>
    <t>0377</t>
  </si>
  <si>
    <t>0378</t>
  </si>
  <si>
    <t>0379</t>
  </si>
  <si>
    <t>0380</t>
  </si>
  <si>
    <t>0383</t>
  </si>
  <si>
    <t>0384</t>
  </si>
  <si>
    <t>0385</t>
  </si>
  <si>
    <t>0386</t>
  </si>
  <si>
    <t>0387</t>
  </si>
  <si>
    <t>0388</t>
  </si>
  <si>
    <t>0389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</si>
  <si>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</si>
  <si>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</si>
  <si>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</si>
  <si>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</si>
  <si>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</si>
  <si>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</si>
  <si>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</si>
  <si>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</si>
  <si>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</si>
  <si>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</si>
  <si>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</si>
  <si>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</si>
  <si>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</si>
  <si>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</si>
  <si>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</si>
  <si>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</si>
  <si>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</si>
  <si>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</si>
  <si>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</si>
  <si>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</si>
  <si>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</si>
  <si>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</si>
  <si>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</si>
  <si>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</si>
  <si>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</si>
  <si>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</si>
  <si>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</si>
  <si>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</si>
  <si>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</si>
  <si>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</si>
  <si>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</si>
  <si>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</si>
  <si>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</si>
  <si>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</si>
  <si>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</si>
  <si>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</si>
  <si>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</si>
  <si>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</si>
  <si>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</si>
  <si>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</si>
  <si>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</si>
  <si>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</si>
  <si>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</si>
  <si>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</si>
  <si>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</si>
  <si>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</si>
  <si>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</si>
  <si>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</si>
  <si>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</si>
  <si>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</si>
  <si>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</si>
  <si>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</si>
  <si>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</si>
  <si>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</si>
  <si>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</si>
  <si>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</si>
  <si>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</si>
  <si>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</si>
  <si>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</si>
  <si>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</si>
  <si>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</si>
  <si>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</si>
  <si>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</si>
  <si>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</si>
  <si>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</si>
  <si>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</si>
  <si>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</si>
  <si>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</si>
  <si>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</si>
  <si>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</si>
  <si>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</si>
  <si>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</si>
  <si>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</si>
  <si>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</si>
  <si>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</si>
  <si>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ESE Guarantee Gifted</t>
  </si>
  <si>
    <t>0482</t>
  </si>
  <si>
    <t>0483</t>
  </si>
  <si>
    <t>0484</t>
  </si>
  <si>
    <t>0485</t>
  </si>
  <si>
    <t>0486</t>
  </si>
  <si>
    <t>0487</t>
  </si>
  <si>
    <t>0488</t>
  </si>
  <si>
    <t>0489</t>
  </si>
  <si>
    <t>0491</t>
  </si>
  <si>
    <t>0492</t>
  </si>
  <si>
    <t>0493</t>
  </si>
  <si>
    <t>0494</t>
  </si>
  <si>
    <t>0495</t>
  </si>
  <si>
    <t>0496</t>
  </si>
  <si>
    <t>0497</t>
  </si>
  <si>
    <t>If positive add to/ If negative deduct from 5900-0210</t>
  </si>
  <si>
    <t>Sum of 5900 section and over/under</t>
  </si>
  <si>
    <t>0498</t>
  </si>
  <si>
    <t>0499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</si>
  <si>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</si>
  <si>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</si>
  <si>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</si>
  <si>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</si>
  <si>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</si>
  <si>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</si>
  <si>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</si>
  <si>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</si>
  <si>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</si>
  <si>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0511</t>
  </si>
  <si>
    <t>0512</t>
  </si>
  <si>
    <t>0513</t>
  </si>
  <si>
    <t>0514</t>
  </si>
  <si>
    <t>0515</t>
  </si>
  <si>
    <t>0518</t>
  </si>
  <si>
    <t>0519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</si>
  <si>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</si>
  <si>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</si>
  <si>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</si>
  <si>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</si>
  <si>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</si>
  <si>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</si>
  <si>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</si>
  <si>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</si>
  <si>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</si>
  <si>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</si>
  <si>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</si>
  <si>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</si>
  <si>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</si>
  <si>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</si>
  <si>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</si>
  <si>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</si>
  <si>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</si>
  <si>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</si>
  <si>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0542</t>
  </si>
  <si>
    <t>0544</t>
  </si>
  <si>
    <t>0545</t>
  </si>
  <si>
    <t>0546</t>
  </si>
  <si>
    <t>0547</t>
  </si>
  <si>
    <t>0548</t>
  </si>
  <si>
    <t>0549</t>
  </si>
  <si>
    <t>0552</t>
  </si>
  <si>
    <t>0553</t>
  </si>
  <si>
    <t>0554</t>
  </si>
  <si>
    <t>0555</t>
  </si>
  <si>
    <t>0556</t>
  </si>
  <si>
    <t>0557</t>
  </si>
  <si>
    <t>0558</t>
  </si>
  <si>
    <t>0559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</si>
  <si>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</si>
  <si>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</si>
  <si>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</si>
  <si>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</si>
  <si>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</si>
  <si>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</si>
  <si>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</si>
  <si>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</si>
  <si>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</si>
  <si>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0577</t>
  </si>
  <si>
    <t>0578</t>
  </si>
  <si>
    <t>0586</t>
  </si>
  <si>
    <t>0587</t>
  </si>
  <si>
    <t>0588</t>
  </si>
  <si>
    <t>0589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</si>
  <si>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</si>
  <si>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</si>
  <si>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</si>
  <si>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</si>
  <si>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</si>
  <si>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</si>
  <si>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</si>
  <si>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</si>
  <si>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</si>
  <si>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</si>
  <si>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</si>
  <si>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</si>
  <si>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</si>
  <si>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</si>
  <si>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</si>
  <si>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</si>
  <si>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</si>
  <si>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</si>
  <si>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</si>
  <si>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0623</t>
  </si>
  <si>
    <t>0624</t>
  </si>
  <si>
    <t>0625</t>
  </si>
  <si>
    <t>0626</t>
  </si>
  <si>
    <t>0627</t>
  </si>
  <si>
    <t>0628</t>
  </si>
  <si>
    <t>0629</t>
  </si>
  <si>
    <t>0634</t>
  </si>
  <si>
    <t>0635</t>
  </si>
  <si>
    <t>0636</t>
  </si>
  <si>
    <t>0637</t>
  </si>
  <si>
    <t>0638</t>
  </si>
  <si>
    <t>0639</t>
  </si>
  <si>
    <t>0640</t>
  </si>
  <si>
    <t>0645</t>
  </si>
  <si>
    <t>0646</t>
  </si>
  <si>
    <t>0647</t>
  </si>
  <si>
    <t>0648</t>
  </si>
  <si>
    <t>0653</t>
  </si>
  <si>
    <t>0655</t>
  </si>
  <si>
    <t>0656</t>
  </si>
  <si>
    <t>0657</t>
  </si>
  <si>
    <t>0658</t>
  </si>
  <si>
    <t>0659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</si>
  <si>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</si>
  <si>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</si>
  <si>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</si>
  <si>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</si>
  <si>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</si>
  <si>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</si>
  <si>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</si>
  <si>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</si>
  <si>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</si>
  <si>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0678</t>
  </si>
  <si>
    <t>0679</t>
  </si>
  <si>
    <t>0686</t>
  </si>
  <si>
    <t>0687</t>
  </si>
  <si>
    <t>0688</t>
  </si>
  <si>
    <t>0689</t>
  </si>
  <si>
    <t>0690</t>
  </si>
  <si>
    <t>0694</t>
  </si>
  <si>
    <t>0695</t>
  </si>
  <si>
    <t>0696</t>
  </si>
  <si>
    <t>0697</t>
  </si>
  <si>
    <t>0698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</si>
  <si>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</si>
  <si>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</si>
  <si>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</si>
  <si>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</si>
  <si>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</si>
  <si>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</si>
  <si>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</si>
  <si>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</si>
  <si>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</si>
  <si>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</si>
  <si>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</si>
  <si>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</si>
  <si>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</si>
  <si>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</si>
  <si>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</si>
  <si>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</si>
  <si>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</si>
  <si>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</si>
  <si>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</si>
  <si>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</si>
  <si>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</si>
  <si>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</si>
  <si>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</si>
  <si>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</si>
  <si>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</si>
  <si>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</si>
  <si>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</si>
  <si>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0738</t>
  </si>
  <si>
    <t>0739</t>
  </si>
  <si>
    <t>0744</t>
  </si>
  <si>
    <t>0745</t>
  </si>
  <si>
    <t>0746</t>
  </si>
  <si>
    <t>0747</t>
  </si>
  <si>
    <t>0748</t>
  </si>
  <si>
    <t>0749</t>
  </si>
  <si>
    <t>0751</t>
  </si>
  <si>
    <t>0752</t>
  </si>
  <si>
    <t>0753</t>
  </si>
  <si>
    <t>0754</t>
  </si>
  <si>
    <t>0756</t>
  </si>
  <si>
    <t>0757</t>
  </si>
  <si>
    <t>0758</t>
  </si>
  <si>
    <t>0759</t>
  </si>
  <si>
    <t>0763</t>
  </si>
  <si>
    <t>0764</t>
  </si>
  <si>
    <t>0765</t>
  </si>
  <si>
    <t>0766</t>
  </si>
  <si>
    <t>0767</t>
  </si>
  <si>
    <t>0768</t>
  </si>
  <si>
    <t>0769</t>
  </si>
  <si>
    <t>0772</t>
  </si>
  <si>
    <t>0773</t>
  </si>
  <si>
    <t>0775</t>
  </si>
  <si>
    <t>0776</t>
  </si>
  <si>
    <t>0777</t>
  </si>
  <si>
    <t>0778</t>
  </si>
  <si>
    <t>0779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</si>
  <si>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</si>
  <si>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</si>
  <si>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</si>
  <si>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</si>
  <si>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</si>
  <si>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</si>
  <si>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</si>
  <si>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</si>
  <si>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</si>
  <si>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0793</t>
  </si>
  <si>
    <t>0794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</si>
  <si>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</si>
  <si>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</si>
  <si>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</si>
  <si>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</si>
  <si>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</si>
  <si>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</si>
  <si>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</si>
  <si>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</si>
  <si>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</si>
  <si>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</si>
  <si>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</si>
  <si>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</si>
  <si>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</si>
  <si>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</si>
  <si>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</si>
  <si>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</si>
  <si>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</si>
  <si>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</si>
  <si>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</si>
  <si>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</si>
  <si>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</si>
  <si>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</si>
  <si>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</si>
  <si>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</si>
  <si>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</si>
  <si>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</si>
  <si>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</si>
  <si>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</si>
  <si>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</si>
  <si>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</si>
  <si>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</si>
  <si>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</si>
  <si>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</si>
  <si>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</si>
  <si>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</si>
  <si>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</si>
  <si>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</si>
  <si>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</si>
  <si>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</si>
  <si>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</si>
  <si>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</si>
  <si>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</si>
  <si>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</si>
  <si>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</si>
  <si>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</si>
  <si>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</si>
  <si>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</si>
  <si>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</si>
  <si>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</si>
  <si>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</si>
  <si>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</si>
  <si>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</si>
  <si>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</si>
  <si>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</si>
  <si>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</si>
  <si>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</si>
  <si>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</si>
  <si>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</si>
  <si>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</si>
  <si>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</si>
  <si>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</si>
  <si>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</si>
  <si>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</si>
  <si>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</si>
  <si>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</si>
  <si>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</si>
  <si>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</si>
  <si>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</si>
  <si>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</si>
  <si>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</si>
  <si>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</si>
  <si>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</si>
  <si>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</si>
  <si>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</si>
  <si>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</si>
  <si>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</si>
  <si>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</si>
  <si>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</si>
  <si>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</si>
  <si>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</si>
  <si>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</si>
  <si>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</si>
  <si>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</si>
  <si>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ESOL/Intensive English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</si>
  <si>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</si>
  <si>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</si>
  <si>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</si>
  <si>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</si>
  <si>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</si>
  <si>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</si>
  <si>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</si>
  <si>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</si>
  <si>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</si>
  <si>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</si>
  <si>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</si>
  <si>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</si>
  <si>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</si>
  <si>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</si>
  <si>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</si>
  <si>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</si>
  <si>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</si>
  <si>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Secretary - 10 Month (Regular and Confidential)</t>
  </si>
  <si>
    <t>Secretary - 12 Month (Regular and Confidential)</t>
  </si>
  <si>
    <t>0896</t>
  </si>
  <si>
    <t>0897</t>
  </si>
  <si>
    <t>0898</t>
  </si>
  <si>
    <t>0899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</si>
  <si>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</si>
  <si>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</si>
  <si>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</si>
  <si>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</si>
  <si>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</si>
  <si>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</si>
  <si>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</si>
  <si>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</si>
  <si>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</si>
  <si>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</si>
  <si>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</si>
  <si>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</si>
  <si>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</si>
  <si>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</si>
  <si>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</si>
  <si>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</si>
  <si>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</si>
  <si>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</si>
  <si>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0923</t>
  </si>
  <si>
    <t>0924</t>
  </si>
  <si>
    <t>0928</t>
  </si>
  <si>
    <t>0929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</si>
  <si>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</si>
  <si>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</si>
  <si>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</si>
  <si>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</si>
  <si>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</si>
  <si>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</si>
  <si>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</si>
  <si>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</si>
  <si>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</si>
  <si>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</si>
  <si>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</si>
  <si>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</si>
  <si>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</si>
  <si>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</si>
  <si>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</si>
  <si>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</si>
  <si>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</si>
  <si>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</si>
  <si>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</si>
  <si>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</si>
  <si>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</si>
  <si>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</si>
  <si>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</si>
  <si>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</si>
  <si>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</si>
  <si>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</si>
  <si>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</si>
  <si>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0962</t>
  </si>
  <si>
    <t>0963</t>
  </si>
  <si>
    <t>0964</t>
  </si>
  <si>
    <t>0965</t>
  </si>
  <si>
    <t>0966</t>
  </si>
  <si>
    <t>0967</t>
  </si>
  <si>
    <t>0968</t>
  </si>
  <si>
    <t>0969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</si>
  <si>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</si>
  <si>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</si>
  <si>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</si>
  <si>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</si>
  <si>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</si>
  <si>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</si>
  <si>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</si>
  <si>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</si>
  <si>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</si>
  <si>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0981</t>
  </si>
  <si>
    <t>0982</t>
  </si>
  <si>
    <t>0983</t>
  </si>
  <si>
    <t>0985</t>
  </si>
  <si>
    <t>0986</t>
  </si>
  <si>
    <t>COST CENTER -</t>
  </si>
  <si>
    <t>ENROLLMENT</t>
  </si>
  <si>
    <t>Unweighted FTE</t>
  </si>
  <si>
    <t xml:space="preserve">Program </t>
  </si>
  <si>
    <t xml:space="preserve">    Increase   </t>
  </si>
  <si>
    <t>Number</t>
  </si>
  <si>
    <t>Program Name</t>
  </si>
  <si>
    <t>Projected</t>
  </si>
  <si>
    <t>(Decrease)</t>
  </si>
  <si>
    <t>Basic Education - Grades K-3</t>
  </si>
  <si>
    <t>Basic Education - Grades 4-8</t>
  </si>
  <si>
    <t>Basic Education - Grades 9-12</t>
  </si>
  <si>
    <t>ESE Support Level I, II &amp; III in Grades K-3</t>
  </si>
  <si>
    <t xml:space="preserve">ESE Support Level I, II &amp; III in Grades 4-8 </t>
  </si>
  <si>
    <t xml:space="preserve">ESE Support Level I, II &amp; III in Grades 9-12 </t>
  </si>
  <si>
    <t>GRAND TOTAL - ALL MATRIX</t>
  </si>
  <si>
    <t>GRAND TOTAL - SALARY MENU</t>
  </si>
  <si>
    <t>Hourly Teacher</t>
  </si>
  <si>
    <t>Voc - Teacher - 12 Month</t>
  </si>
  <si>
    <t>VT Classroom Assistant</t>
  </si>
  <si>
    <t>Title I Classroom Assistant</t>
  </si>
  <si>
    <t>ESE Support Level IV</t>
  </si>
  <si>
    <t>ESE Support Level V</t>
  </si>
  <si>
    <t>Vocational Education Grades 7-12</t>
  </si>
  <si>
    <t>Weighted FTE</t>
  </si>
  <si>
    <t>Principal Signature</t>
  </si>
  <si>
    <t>Florida Teachers Lead - (Project 3180)</t>
  </si>
  <si>
    <t>Teacher - Class Size Reduction</t>
  </si>
  <si>
    <t>Salary Budget</t>
  </si>
  <si>
    <t>Total Staff Cost (Salary Menu)</t>
  </si>
  <si>
    <t>--</t>
  </si>
  <si>
    <t>Total Performance Pay Requirement (Salary Menu)</t>
  </si>
  <si>
    <t>PP</t>
  </si>
  <si>
    <t>Performance</t>
  </si>
  <si>
    <t xml:space="preserve">No. </t>
  </si>
  <si>
    <t>Custodian I - 12 Month</t>
  </si>
  <si>
    <t>Custodian - 12 Month</t>
  </si>
  <si>
    <t>Custodian - 10 Month</t>
  </si>
  <si>
    <t>Custodian - 9 Month</t>
  </si>
  <si>
    <t>Custodian - 12 Month - Less than 4 hours</t>
  </si>
  <si>
    <t>Custodian - 10 Month - Less than 4 hours</t>
  </si>
  <si>
    <t>Custodian - 9 Month - Less than 4 hours</t>
  </si>
  <si>
    <t>Base
Salary</t>
  </si>
  <si>
    <t>SP828</t>
  </si>
  <si>
    <t>Swimming Pool License</t>
  </si>
  <si>
    <t>International Baccalaureate - Project 7055 (Schools will pay actual salaries)</t>
  </si>
  <si>
    <t>INT'L BACCAL</t>
  </si>
  <si>
    <t>Totals - ADV PLACEMENT</t>
  </si>
  <si>
    <t>Totals - INT'L BACCAL</t>
  </si>
  <si>
    <t>Total - ESE</t>
  </si>
  <si>
    <t>Total - Guidance Services</t>
  </si>
  <si>
    <t>Total - Instructional Media Services</t>
  </si>
  <si>
    <t>Total - Instructional and Curriculum Development Services</t>
  </si>
  <si>
    <t>Total - Maintenance</t>
  </si>
  <si>
    <t>AP</t>
  </si>
  <si>
    <t>IB</t>
  </si>
  <si>
    <t>Avg Cost</t>
  </si>
  <si>
    <t>Pay</t>
  </si>
  <si>
    <t>Retirement</t>
  </si>
  <si>
    <t>FICA</t>
  </si>
  <si>
    <t>Health</t>
  </si>
  <si>
    <t>Life</t>
  </si>
  <si>
    <t>Dental</t>
  </si>
  <si>
    <t>Other</t>
  </si>
  <si>
    <t>OBJ</t>
  </si>
  <si>
    <t>Administrative Positions:</t>
  </si>
  <si>
    <t xml:space="preserve">Subtotal - Administrative </t>
  </si>
  <si>
    <t>Basic Instructional Positions:</t>
  </si>
  <si>
    <t>Teacher - Vocational - 12 Month</t>
  </si>
  <si>
    <t>N/A</t>
  </si>
  <si>
    <t xml:space="preserve">Subtotal - Basic Instructional </t>
  </si>
  <si>
    <t>ESE Instructional Positions:</t>
  </si>
  <si>
    <t>Subtotal - ESE Instructional Positions</t>
  </si>
  <si>
    <t>Instructional Support Positions:</t>
  </si>
  <si>
    <t xml:space="preserve">Subtotal - Instructional Support </t>
  </si>
  <si>
    <t>Subtotal - Non-Instructional</t>
  </si>
  <si>
    <t>Subtotal - Supplements</t>
  </si>
  <si>
    <t>Total - All Categories</t>
  </si>
  <si>
    <t>COST</t>
  </si>
  <si>
    <t>FUND</t>
  </si>
  <si>
    <t>CENTER</t>
  </si>
  <si>
    <t>PROJECT</t>
  </si>
  <si>
    <t>Sum of 5100 section and over/under</t>
  </si>
  <si>
    <t>Subtotal - Basic</t>
  </si>
  <si>
    <t>Subtotal - Basic Supplements</t>
  </si>
  <si>
    <t>Total - Basic</t>
  </si>
  <si>
    <t xml:space="preserve">Subtotal - Vocational </t>
  </si>
  <si>
    <t>TOTAL ALL POSITIONS</t>
  </si>
  <si>
    <t>SUB-TOTAL POSITIONS
(Not Including Hourly Teachers &amp; Supplements)</t>
  </si>
  <si>
    <t>PLUS HOURLY TEACHERS</t>
  </si>
  <si>
    <t>SUB-TOTAL POSITIONS
(Not Including Hourly Teachers &amp; Supplements):</t>
  </si>
  <si>
    <t>Instructional Positions:</t>
  </si>
  <si>
    <t>Carl Perk</t>
  </si>
  <si>
    <t>N &amp; D</t>
  </si>
  <si>
    <t>TOTAL ALL</t>
  </si>
  <si>
    <t>(Budget Salary Summary plus Teacher Performance Pay)</t>
  </si>
  <si>
    <t>Subtotal - Vocational Supplements</t>
  </si>
  <si>
    <t>Total - Vocational</t>
  </si>
  <si>
    <t>Subtotal - Guidance Services</t>
  </si>
  <si>
    <t>Subtotal - Parent Involvement</t>
  </si>
  <si>
    <t>Subtotal - Instructional and Curriculum Development Services</t>
  </si>
  <si>
    <t>Subtotal - Admininstration</t>
  </si>
  <si>
    <t>Subtotal - Admininstration Supplements</t>
  </si>
  <si>
    <t>Total - Administration</t>
  </si>
  <si>
    <t>Subtotal - Operation of Plant</t>
  </si>
  <si>
    <t>Subtotal - Community Service</t>
  </si>
  <si>
    <t>Total Salary Menu</t>
  </si>
  <si>
    <t>If positive add to/ If negative deduct from 5100-0210</t>
  </si>
  <si>
    <t>Over/(Under)</t>
  </si>
  <si>
    <t>Insurance</t>
  </si>
  <si>
    <t>Teacher - Hourly - ESE</t>
  </si>
  <si>
    <t>Classroom Assistant - Title I - Less than 4 hours</t>
  </si>
  <si>
    <t>5% SALARY INCREASE REQUIREMENT</t>
  </si>
  <si>
    <t>14000</t>
  </si>
  <si>
    <t>Literacy Coach</t>
  </si>
  <si>
    <t>Less Title II Staff Cost:</t>
  </si>
  <si>
    <t>Reserve Officer Training Corp (ROTC)</t>
  </si>
  <si>
    <t>COST CENTER - 0000</t>
  </si>
  <si>
    <t>Subtotal - ESE</t>
  </si>
  <si>
    <t>Class Size Reduction - Secondary Reading Initiative</t>
  </si>
  <si>
    <t>Daycare</t>
  </si>
  <si>
    <t>If positive add to/ If negative deduct from 9100-0210</t>
  </si>
  <si>
    <t>Sum of 9100 section and over/under</t>
  </si>
  <si>
    <t>Sum of 5200 section and over/under</t>
  </si>
  <si>
    <t>If positive add to/ If negative deduct from 6300-0210</t>
  </si>
  <si>
    <t>Sum of 6300 section and over/under</t>
  </si>
  <si>
    <t>Title II</t>
  </si>
  <si>
    <t>Budget Salary Summary</t>
  </si>
  <si>
    <t>Budget Detail Summary</t>
  </si>
  <si>
    <t>Instructional - Other:</t>
  </si>
  <si>
    <t xml:space="preserve">  Title I (Page 1 of 2)</t>
  </si>
  <si>
    <t xml:space="preserve">  Title I (Page 2 of 2)</t>
  </si>
  <si>
    <t xml:space="preserve">Workforce Development - 90% - (Project 5110) </t>
  </si>
  <si>
    <t>Workforce Development</t>
  </si>
  <si>
    <t>Discretionary</t>
  </si>
  <si>
    <t>Budgeting Information</t>
  </si>
  <si>
    <t>Class Size Reduction</t>
  </si>
  <si>
    <t>Class Size Equalization Allocation</t>
  </si>
  <si>
    <t>Lottery</t>
  </si>
  <si>
    <t>ROTC</t>
  </si>
  <si>
    <t>SAI</t>
  </si>
  <si>
    <t>FISCAL YEAR 2006-2007</t>
  </si>
  <si>
    <t>APPROPRIATIONS</t>
  </si>
  <si>
    <t>Group</t>
  </si>
  <si>
    <t>Object Group Name</t>
  </si>
  <si>
    <t>Appropriation</t>
  </si>
  <si>
    <t>Increase/(Decrease)</t>
  </si>
  <si>
    <t>100 / 200</t>
  </si>
  <si>
    <t>Salaries &amp; Benefits</t>
  </si>
  <si>
    <t>Administrative/Managerial</t>
  </si>
  <si>
    <t>Instructional</t>
  </si>
  <si>
    <t>Non-Instructional</t>
  </si>
  <si>
    <t>Subtotal - Salaries &amp; Benefits</t>
  </si>
  <si>
    <t>Purchased Services</t>
  </si>
  <si>
    <t>Energy Services</t>
  </si>
  <si>
    <t>Materials &amp; Supplies</t>
  </si>
  <si>
    <t>Capital Outlay</t>
  </si>
  <si>
    <t>Other Expenses</t>
  </si>
  <si>
    <t>Transfers/Reserves - See Note (2)</t>
  </si>
  <si>
    <t>Total Combined Appropriations</t>
  </si>
  <si>
    <t>OTHER INFORMATION</t>
  </si>
  <si>
    <t>Available Balance</t>
  </si>
  <si>
    <t>General Operating Fund - School Discretionary Budget</t>
  </si>
  <si>
    <t>Notes:</t>
  </si>
  <si>
    <t>Title</t>
  </si>
  <si>
    <t>Positions</t>
  </si>
  <si>
    <t>Assistant Principal Other</t>
  </si>
  <si>
    <t>Administrative Other</t>
  </si>
  <si>
    <t>Other Support - Instructional</t>
  </si>
  <si>
    <t>Classroom Assistant</t>
  </si>
  <si>
    <t>Custodians</t>
  </si>
  <si>
    <t>ESE Classroom Assistant</t>
  </si>
  <si>
    <t>Other Support - Non Instructional</t>
  </si>
  <si>
    <t xml:space="preserve">Administrative - Other         </t>
  </si>
  <si>
    <t>Teacher - 12 Month (Basic and Vocational)</t>
  </si>
  <si>
    <t>Teacher - Hourly (7.5 hours X 196 days) (Basic and ESE)</t>
  </si>
  <si>
    <t>Classroom Assistant - 9 Month - 7.5 Hours (Basic and VoTech)</t>
  </si>
  <si>
    <t>Other Support - Non-Instructional</t>
  </si>
  <si>
    <t>Administrative - Other:</t>
  </si>
  <si>
    <t>Workforce Development - Project 5110</t>
  </si>
  <si>
    <t>Administrative Other:</t>
  </si>
  <si>
    <t>Less Workforce Development Staff Cost:</t>
  </si>
  <si>
    <t>Workforce Discretionary</t>
  </si>
  <si>
    <t>Subtotal - Workforce</t>
  </si>
  <si>
    <t>Subtotal - Workforce Supplements</t>
  </si>
  <si>
    <t>Total - Workforce</t>
  </si>
  <si>
    <t>Total - Operation of Plant</t>
  </si>
  <si>
    <t>5100</t>
  </si>
  <si>
    <t>9890</t>
  </si>
  <si>
    <t>PROJECTED STAFFING</t>
  </si>
  <si>
    <t>Original</t>
  </si>
  <si>
    <t>Administrative</t>
  </si>
  <si>
    <t>Principal</t>
  </si>
  <si>
    <t>A</t>
  </si>
  <si>
    <t>Director</t>
  </si>
  <si>
    <t>Teacher - Basic</t>
  </si>
  <si>
    <t>B</t>
  </si>
  <si>
    <t>N</t>
  </si>
  <si>
    <t>C</t>
  </si>
  <si>
    <t>Teacher - Vocational</t>
  </si>
  <si>
    <t>Staffing Specialist</t>
  </si>
  <si>
    <t>Instructional Support</t>
  </si>
  <si>
    <t>Athletic Director</t>
  </si>
  <si>
    <t>Band Director</t>
  </si>
  <si>
    <t>Guidance Counselor - 10 Month</t>
  </si>
  <si>
    <t>D</t>
  </si>
  <si>
    <t>Media Specialist</t>
  </si>
  <si>
    <t>E</t>
  </si>
  <si>
    <t>Specialist</t>
  </si>
  <si>
    <t>F</t>
  </si>
  <si>
    <t>Custodial</t>
  </si>
  <si>
    <t>G</t>
  </si>
  <si>
    <t>O</t>
  </si>
  <si>
    <t>Day Care Worker</t>
  </si>
  <si>
    <t>P</t>
  </si>
  <si>
    <t>ESE Classroom Assistant - 9 Month - 7.5 Hours</t>
  </si>
  <si>
    <t>H</t>
  </si>
  <si>
    <t>ESE Interpreter</t>
  </si>
  <si>
    <t>ESE Job Coach</t>
  </si>
  <si>
    <t>ESOL Interpreter</t>
  </si>
  <si>
    <t>First Start Parent Educator</t>
  </si>
  <si>
    <t>Position Control # Positions</t>
  </si>
  <si>
    <t>36---</t>
  </si>
  <si>
    <t>Specialist - Blended School</t>
  </si>
  <si>
    <t>Middle Team Leader</t>
  </si>
  <si>
    <t>Senior JV Football</t>
  </si>
  <si>
    <t>Senior JV Assistant Football</t>
  </si>
  <si>
    <t>Confidential Secretary - School</t>
  </si>
  <si>
    <t>I</t>
  </si>
  <si>
    <t>Library Assistant</t>
  </si>
  <si>
    <t>Lunchroom Monitor - 9 Month - 2.5 Hours</t>
  </si>
  <si>
    <t>J</t>
  </si>
  <si>
    <t>School Bookkeeper</t>
  </si>
  <si>
    <t>K</t>
  </si>
  <si>
    <t>School Level Clerk</t>
  </si>
  <si>
    <t>L</t>
  </si>
  <si>
    <t>Stadium Personnel</t>
  </si>
  <si>
    <t>GENERAL OPERATING FUND -  STAFF</t>
  </si>
  <si>
    <t>OTHER SPECIAL REVENUE - FEDERAL ENTITLEMENTS</t>
  </si>
  <si>
    <t>T</t>
  </si>
  <si>
    <t>Classroom Assistant - Title I - 9 Month</t>
  </si>
  <si>
    <t>OTHER SPECIAL REVENUE FUNDS - STAFF</t>
  </si>
  <si>
    <t>COMBINED STAFF</t>
  </si>
  <si>
    <t>MIS 3386 +/-</t>
  </si>
  <si>
    <t>Total Positions</t>
  </si>
  <si>
    <t>Nurses Contract - Amount for Budget Detail Summary</t>
  </si>
  <si>
    <t>1084</t>
  </si>
  <si>
    <t>Total - Predetermined Budgets</t>
  </si>
  <si>
    <t>BUDGET DETAIL FORMS</t>
  </si>
  <si>
    <t>PRE-DETERMINED BUDGETS PAGE</t>
  </si>
  <si>
    <t>9016</t>
  </si>
  <si>
    <t>9021</t>
  </si>
  <si>
    <t>9205</t>
  </si>
  <si>
    <t>Carl D. Perkins - Secondary</t>
  </si>
  <si>
    <t>Title I N&amp;D</t>
  </si>
  <si>
    <t>GRAND TOTAL - THIS PAGE</t>
  </si>
  <si>
    <t>&gt;0</t>
  </si>
  <si>
    <t>Total 100</t>
  </si>
  <si>
    <t>Total 300</t>
  </si>
  <si>
    <t>Total 400</t>
  </si>
  <si>
    <t>Total 500</t>
  </si>
  <si>
    <t>Total 600</t>
  </si>
  <si>
    <t>Total 700</t>
  </si>
  <si>
    <t>Total 900</t>
  </si>
  <si>
    <t>Grand Total</t>
  </si>
  <si>
    <t xml:space="preserve">Subtotal - ESE Instructional </t>
  </si>
  <si>
    <t>Subtotal - ESE Instructional</t>
  </si>
  <si>
    <t>Assistant Principal - Other</t>
  </si>
  <si>
    <t>Teacher - Less than 4 Hours</t>
  </si>
  <si>
    <t>Teacher - ESE - Less than 4 Hours</t>
  </si>
  <si>
    <t>Position</t>
  </si>
  <si>
    <t>Type</t>
  </si>
  <si>
    <t>(A, I, N)</t>
  </si>
  <si>
    <t>Total A</t>
  </si>
  <si>
    <t>Total I</t>
  </si>
  <si>
    <t>Total N</t>
  </si>
  <si>
    <t>Avg Salary, Benefits</t>
  </si>
  <si>
    <t>Total Dollars Available After Staff Cost:</t>
  </si>
  <si>
    <t>Less Class Size Reduction Staff Cost:</t>
  </si>
  <si>
    <t>Day Care Program (Schools will pay actual salaries)</t>
  </si>
  <si>
    <t>42300</t>
  </si>
  <si>
    <t>Day Care Coordinator</t>
  </si>
  <si>
    <t>42330</t>
  </si>
  <si>
    <t>Other:</t>
  </si>
  <si>
    <t>FEFP Funds - 92%</t>
  </si>
  <si>
    <t>Less Day Care Program Staff Cost:</t>
  </si>
  <si>
    <t>ESE Guarantee - Gifted - Project 3001</t>
  </si>
  <si>
    <t>PRE-DETERMINED BUDGETS</t>
  </si>
  <si>
    <t>No Salary Menu, No Budget Detail:</t>
  </si>
  <si>
    <t>NOT INCLUDED IN APPROPRIATIONS AS REVENUE IS NOT PRE-DETERMINED ON THE SCHOOL REVENUE PAGE.</t>
  </si>
  <si>
    <t>6200</t>
  </si>
  <si>
    <t>3180</t>
  </si>
  <si>
    <t>3106</t>
  </si>
  <si>
    <t>3109</t>
  </si>
  <si>
    <t>3105</t>
  </si>
  <si>
    <t>2909</t>
  </si>
  <si>
    <t>1010</t>
  </si>
  <si>
    <t>8120</t>
  </si>
  <si>
    <t>5300</t>
  </si>
  <si>
    <t>2039</t>
  </si>
  <si>
    <t>2017</t>
  </si>
  <si>
    <t>2008</t>
  </si>
  <si>
    <t>2023</t>
  </si>
  <si>
    <t>2019</t>
  </si>
  <si>
    <t>2004</t>
  </si>
  <si>
    <t>2027</t>
  </si>
  <si>
    <t>3162</t>
  </si>
  <si>
    <t>3107</t>
  </si>
  <si>
    <t>3004</t>
  </si>
  <si>
    <t>Guidance Counselor  - 10 Month</t>
  </si>
  <si>
    <t>Less ESE Guarantee - Gifted Staff Cost:</t>
  </si>
  <si>
    <t>Lottery - Discretionary - Project 3101</t>
  </si>
  <si>
    <t>Less Lottery - Discretionary Staff Cost:</t>
  </si>
  <si>
    <t>ROTC - Project 2045</t>
  </si>
  <si>
    <t>Less ROTC Staff Cost:</t>
  </si>
  <si>
    <t>Federal Projects:</t>
  </si>
  <si>
    <t>20160</t>
  </si>
  <si>
    <t>Staffing Specialist - 10 Month</t>
  </si>
  <si>
    <t>Staffing Specialist - 12 Month</t>
  </si>
  <si>
    <t>Less IDEA Staff Cost:</t>
  </si>
  <si>
    <t>1030-</t>
  </si>
  <si>
    <t>Teacher - Title I</t>
  </si>
  <si>
    <t>414--</t>
  </si>
  <si>
    <t>Classroom Assistant - Title I</t>
  </si>
  <si>
    <t>Less Title I Staff Cost:</t>
  </si>
  <si>
    <t>Finance Department</t>
  </si>
  <si>
    <t>BUDGET DETAIL FORM</t>
  </si>
  <si>
    <t>FUNCTION</t>
  </si>
  <si>
    <t>OBJECT</t>
  </si>
  <si>
    <t>AMOUNT</t>
  </si>
  <si>
    <t>FINANCE USE ONLY</t>
  </si>
  <si>
    <t>Date Posted to Budget:</t>
  </si>
  <si>
    <t xml:space="preserve"> </t>
  </si>
  <si>
    <t xml:space="preserve">CENTER # </t>
  </si>
  <si>
    <t>Position Summary Information</t>
  </si>
  <si>
    <t xml:space="preserve">SCHOOL: </t>
  </si>
  <si>
    <t xml:space="preserve">                TOTAL ALLOCATION: </t>
  </si>
  <si>
    <t>DESCRIPTION / DETAIL</t>
  </si>
  <si>
    <t xml:space="preserve">TOTAL  </t>
  </si>
  <si>
    <t xml:space="preserve">  ESE Guarantee - Gifted</t>
  </si>
  <si>
    <t xml:space="preserve">  Supplemental Academic Instruction</t>
  </si>
  <si>
    <t xml:space="preserve">  Title I</t>
  </si>
  <si>
    <t>0510</t>
  </si>
  <si>
    <t>0102</t>
  </si>
  <si>
    <t>0220</t>
  </si>
  <si>
    <t>CHART OF ACCOUNTS - EXPENDITURES - OBJECT CODES</t>
  </si>
  <si>
    <t>Dimension</t>
  </si>
  <si>
    <t>ExpenditureObject Number</t>
  </si>
  <si>
    <t>Account Name</t>
  </si>
  <si>
    <t>0100</t>
  </si>
  <si>
    <t>SALARY - NON-INSTRUCTIONAL</t>
  </si>
  <si>
    <t>SALARY - OTHER COMPENSATION</t>
  </si>
  <si>
    <t>0103</t>
  </si>
  <si>
    <t>SALARY - SUPPLEMENTS</t>
  </si>
  <si>
    <t>0104</t>
  </si>
  <si>
    <t>SALARY - PERFORMANCE PAY</t>
  </si>
  <si>
    <t>0105</t>
  </si>
  <si>
    <t>SALARY - BONUS</t>
  </si>
  <si>
    <t>0107</t>
  </si>
  <si>
    <t>SALARY - EXTENDED SUBSTITUTES</t>
  </si>
  <si>
    <t>0111</t>
  </si>
  <si>
    <t>SALARY - ADMINISTRATIVE/MGR</t>
  </si>
  <si>
    <t>0117</t>
  </si>
  <si>
    <t>0120</t>
  </si>
  <si>
    <t>0121</t>
  </si>
  <si>
    <t>0122</t>
  </si>
  <si>
    <t>0123</t>
  </si>
  <si>
    <t>0130</t>
  </si>
  <si>
    <t>0131</t>
  </si>
  <si>
    <t>SALARY - INSTRUCTIONAL</t>
  </si>
  <si>
    <t>0200</t>
  </si>
  <si>
    <t>0210</t>
  </si>
  <si>
    <t>FLORIDA RETIREMENT SYSTEM</t>
  </si>
  <si>
    <t>FICA (SOCIAL SECURITY)</t>
  </si>
  <si>
    <t>0230</t>
  </si>
  <si>
    <t>0231</t>
  </si>
  <si>
    <t>SCHOOL BASED SALARY MENU - PERSONNEL LIST</t>
  </si>
  <si>
    <t>Total Class Size Reduction Positions:</t>
  </si>
  <si>
    <t>Total Day Care Program Positions:</t>
  </si>
  <si>
    <t>Total Reading Instruction - Literacy Positions:</t>
  </si>
  <si>
    <t>Total ROTC Positions:</t>
  </si>
  <si>
    <t>Total IDEA Positions:</t>
  </si>
  <si>
    <t>Total Title II Positions:</t>
  </si>
  <si>
    <t># Positions *</t>
  </si>
  <si>
    <t>GROUP INSURANCE - HEALTH &amp; HOSPITAL</t>
  </si>
  <si>
    <t>0232</t>
  </si>
  <si>
    <t>GROUP INSURANCE - LIFE</t>
  </si>
  <si>
    <t>0233</t>
  </si>
  <si>
    <t>GROUP INSURANCE - DENTAL</t>
  </si>
  <si>
    <t>0234</t>
  </si>
  <si>
    <t>GROUP INSURANCE - OTHER</t>
  </si>
  <si>
    <t>0240</t>
  </si>
  <si>
    <t>WORKERS COMPENSATION</t>
  </si>
  <si>
    <t>0250</t>
  </si>
  <si>
    <t>UNEMPLOYMENT COMPENSATION</t>
  </si>
  <si>
    <t>0290</t>
  </si>
  <si>
    <t>OTHER EMPLOYMENT BENEFITS</t>
  </si>
  <si>
    <t>0291</t>
  </si>
  <si>
    <t>FLEXIBLE SPENDING ACCOUNT</t>
  </si>
  <si>
    <t>0292</t>
  </si>
  <si>
    <t>DEPENDENT CARE 90-91</t>
  </si>
  <si>
    <t>0300</t>
  </si>
  <si>
    <t>PURCHASED SERVICES</t>
  </si>
  <si>
    <t>0310</t>
  </si>
  <si>
    <t>PROFESSIONAL &amp; TECHNICAL SERVICE</t>
  </si>
  <si>
    <t>0311</t>
  </si>
  <si>
    <t>CO &amp; DS W/H FOR ADMIN EXPENSES</t>
  </si>
  <si>
    <t>0312</t>
  </si>
  <si>
    <t>SCHOLARSHIPS-TEACHER QUEST</t>
  </si>
  <si>
    <t>0313</t>
  </si>
  <si>
    <t>ATTORNEY FEES</t>
  </si>
  <si>
    <t>0320</t>
  </si>
  <si>
    <t>INSURANCE AND BOND PREMIUMS</t>
  </si>
  <si>
    <t>0321</t>
  </si>
  <si>
    <t>INSURANCE REFUND CLAIMS &amp; DMG</t>
  </si>
  <si>
    <t>0322</t>
  </si>
  <si>
    <t>EMERGENCY / LIABLILITY</t>
  </si>
  <si>
    <t>0330</t>
  </si>
  <si>
    <t>IN COUNTY TRAVEL</t>
  </si>
  <si>
    <t>0331</t>
  </si>
  <si>
    <t>OUT OF COUNTY TRAVEL</t>
  </si>
  <si>
    <t>0350</t>
  </si>
  <si>
    <t>REPAIR AND MAINTENANCE</t>
  </si>
  <si>
    <t>0351</t>
  </si>
  <si>
    <t>REFUND - TRANSPORTATION</t>
  </si>
  <si>
    <t>0352</t>
  </si>
  <si>
    <t>REFUND - MAINTENANCE</t>
  </si>
  <si>
    <t>0353</t>
  </si>
  <si>
    <t>REFUND - AUDIO VISUAL</t>
  </si>
  <si>
    <t>0354</t>
  </si>
  <si>
    <t>0355</t>
  </si>
  <si>
    <t>COMPUTER REPAIRS</t>
  </si>
  <si>
    <t>0356</t>
  </si>
  <si>
    <t>INSPECTION/REPAIR FIRE EXTING.</t>
  </si>
  <si>
    <t>0360</t>
  </si>
  <si>
    <t>LEASE AND RENTAL AGREEMENTS</t>
  </si>
  <si>
    <t>0361</t>
  </si>
  <si>
    <t>INSTALLMENT PURCHASE AGREEMENT</t>
  </si>
  <si>
    <t>0362</t>
  </si>
  <si>
    <t>237.161 LOAN/EQUIP PURCHASE</t>
  </si>
  <si>
    <t>0364</t>
  </si>
  <si>
    <t>REFUND/EQUIP AND MAINTENANCE</t>
  </si>
  <si>
    <t>0370</t>
  </si>
  <si>
    <t>0371</t>
  </si>
  <si>
    <t>0372</t>
  </si>
  <si>
    <t>0373</t>
  </si>
  <si>
    <t>TELEPHONE LONG DISTANCE</t>
  </si>
  <si>
    <t>0374</t>
  </si>
  <si>
    <t>REFUND FOR POSTAGE</t>
  </si>
  <si>
    <t>0375</t>
  </si>
  <si>
    <t>CELLULAR TELEPHONE</t>
  </si>
  <si>
    <t>0381</t>
  </si>
  <si>
    <t>WATER AND SEWAGE</t>
  </si>
  <si>
    <t>0382</t>
  </si>
  <si>
    <t>0390</t>
  </si>
  <si>
    <t>OTHER PURCHASED SVC-PRINT/COPY</t>
  </si>
  <si>
    <t>0391</t>
  </si>
  <si>
    <t>0392</t>
  </si>
  <si>
    <t>SHIPPING CHARGES</t>
  </si>
  <si>
    <t>0393</t>
  </si>
  <si>
    <t>CONTRACTS-NONPROFESSIONAL SVC</t>
  </si>
  <si>
    <t>0394</t>
  </si>
  <si>
    <t>REFUND COPYING AND PRINTING</t>
  </si>
  <si>
    <t>0395</t>
  </si>
  <si>
    <t>WAREHOUSE PURCHASES</t>
  </si>
  <si>
    <t>0396</t>
  </si>
  <si>
    <t>HAZARDOUS WASTE DISPOSAL</t>
  </si>
  <si>
    <t>0397</t>
  </si>
  <si>
    <t>REFUND OF COURSE FEES</t>
  </si>
  <si>
    <t>0398</t>
  </si>
  <si>
    <t>0399</t>
  </si>
  <si>
    <t>PRINTING AND WAREHOUSE FORMS</t>
  </si>
  <si>
    <t>0400</t>
  </si>
  <si>
    <t>0410</t>
  </si>
  <si>
    <t>0420</t>
  </si>
  <si>
    <t>0430</t>
  </si>
  <si>
    <t>0440</t>
  </si>
  <si>
    <t>0450</t>
  </si>
  <si>
    <t>0460</t>
  </si>
  <si>
    <t>0490</t>
  </si>
  <si>
    <t>OTHER ENERGY SERVICES</t>
  </si>
  <si>
    <t>0500</t>
  </si>
  <si>
    <t>MATERIALS AND SUPPLIES</t>
  </si>
  <si>
    <t>0516</t>
  </si>
  <si>
    <t>TRANSPORTATION TOOLS</t>
  </si>
  <si>
    <t>0517</t>
  </si>
  <si>
    <t>TOOLS - MAINTENANCE</t>
  </si>
  <si>
    <t>0520</t>
  </si>
  <si>
    <t>0530</t>
  </si>
  <si>
    <t>0540</t>
  </si>
  <si>
    <t>0541</t>
  </si>
  <si>
    <t>GREASE AND LUBRICANTS</t>
  </si>
  <si>
    <t>0543</t>
  </si>
  <si>
    <t>REFUND - TRANSPORTATION TRIPS</t>
  </si>
  <si>
    <t>0550</t>
  </si>
  <si>
    <t>0551</t>
  </si>
  <si>
    <t>REFUND PARTS AND REPAIRS</t>
  </si>
  <si>
    <t>0560</t>
  </si>
  <si>
    <t>TIRES AND TUBES</t>
  </si>
  <si>
    <t>0570</t>
  </si>
  <si>
    <t>0571</t>
  </si>
  <si>
    <t>CONDEMNED FOOD - INVENTORY</t>
  </si>
  <si>
    <t>0572</t>
  </si>
  <si>
    <t>MILK PURCHASES</t>
  </si>
  <si>
    <t>0573</t>
  </si>
  <si>
    <t>0574</t>
  </si>
  <si>
    <t>FOOD - SCHOOL DIRECT PURCHASE</t>
  </si>
  <si>
    <t>0575</t>
  </si>
  <si>
    <t>FOOD - CENTRAL PURCHASES SCHOOLS</t>
  </si>
  <si>
    <t>0576</t>
  </si>
  <si>
    <t>FOOD - CENTRAL KITCHEN PROD.</t>
  </si>
  <si>
    <t>0579</t>
  </si>
  <si>
    <t>FOOD DISTRIBUTED TO SCHOOLS</t>
  </si>
  <si>
    <t>0580</t>
  </si>
  <si>
    <t>0581</t>
  </si>
  <si>
    <t>COMMODITIES - HOME ECONOMICS</t>
  </si>
  <si>
    <t>0582</t>
  </si>
  <si>
    <t>CONDEMNED COMMODITIES INVENTORY</t>
  </si>
  <si>
    <t>0583</t>
  </si>
  <si>
    <t>USDA - CENTRAL KITCHEN PROD.</t>
  </si>
  <si>
    <t>0584</t>
  </si>
  <si>
    <t>USDA - SCHOOL DIRECT PURCHASES</t>
  </si>
  <si>
    <t>0585</t>
  </si>
  <si>
    <t>Total Discretionary Positions
(Not Including Hourly Teachers &amp; Supplements)</t>
  </si>
  <si>
    <t>USDA - CENTRAL PURCHASES SCHOOLS</t>
  </si>
  <si>
    <t>0590</t>
  </si>
  <si>
    <t>OTHER MATERIALS AND SUPPLIES</t>
  </si>
  <si>
    <t>0591</t>
  </si>
  <si>
    <t>Total Carl Perkins Positions:</t>
  </si>
  <si>
    <t>WAREHOUSE INVENTORY ADJUSTMENT</t>
  </si>
  <si>
    <t>0592</t>
  </si>
  <si>
    <t>0593</t>
  </si>
  <si>
    <t>NON-FOOD CENTRAL KITCHEN PROD.</t>
  </si>
  <si>
    <t>0594</t>
  </si>
  <si>
    <t>NON-FOOD SCHOOL DIRECT PURCHASE</t>
  </si>
  <si>
    <t>0595</t>
  </si>
  <si>
    <t>NON-FOOD CENTRAL PURCHASE SCH.</t>
  </si>
  <si>
    <t>0596</t>
  </si>
  <si>
    <t>Principal - K-12 (900+ Students)</t>
  </si>
  <si>
    <t>Principal - K-12 (1-900 Students)</t>
  </si>
  <si>
    <t>31050</t>
  </si>
  <si>
    <t>Principal - OATC</t>
  </si>
  <si>
    <t>Classroom Assistant - Full Time</t>
  </si>
  <si>
    <t>Classroom Assistant - Less than 4 hours</t>
  </si>
  <si>
    <t>Classroom Assistant - DJJ - Full Time</t>
  </si>
  <si>
    <t>Classroom Assistant - ESE - Full Time</t>
  </si>
  <si>
    <t>Classroom Assistant - ESE - Less than 4 hours</t>
  </si>
  <si>
    <t>Classroom Assistant - DJJ - Less than 4 hours</t>
  </si>
  <si>
    <t>Interpreter - ESE - 9 Month</t>
  </si>
  <si>
    <t>Interpreter - ESOL</t>
  </si>
  <si>
    <t>Job Coach - ESE - 9 Month</t>
  </si>
  <si>
    <t>Classroom Assistant - DJJ - Less than 4 Hours</t>
  </si>
  <si>
    <t>Classroom Assistant (Incl DJJ)</t>
  </si>
  <si>
    <t>Assistant Principal I K-12</t>
  </si>
  <si>
    <t>Assistant Principal 2 K-12</t>
  </si>
  <si>
    <t>DJJ Classroom Assistant</t>
  </si>
  <si>
    <t>Classroom Assistant - ESE</t>
  </si>
  <si>
    <t>Interpreter - ESE</t>
  </si>
  <si>
    <t>Job Coach - ESE</t>
  </si>
  <si>
    <t>Perform
Pay</t>
  </si>
  <si>
    <t>(7) Less Total Performance Pay Requirement (N/A):</t>
  </si>
  <si>
    <t>PERFORMANCE PAY REQUIREMENT (N/A)</t>
  </si>
  <si>
    <t>Class Size Equalization</t>
  </si>
  <si>
    <t>Perf Pay</t>
  </si>
  <si>
    <t>Parent Educator</t>
  </si>
  <si>
    <t>Less Title I N&amp;D Staff Cost:</t>
  </si>
  <si>
    <t>SAI - ESOL</t>
  </si>
  <si>
    <t>Totals - SAI - ESOL</t>
  </si>
  <si>
    <t>4110</t>
  </si>
  <si>
    <t>SAI - ESOL - Project 4110</t>
  </si>
  <si>
    <t>Less SAI - ESOL Staff Cost:</t>
  </si>
  <si>
    <t>SAI - Learning Strategies - Project 9162</t>
  </si>
  <si>
    <t>Less SAI - Learning Strategies Staff Cost:</t>
  </si>
  <si>
    <t>SAI - ESOL (Americorp Tutor)</t>
  </si>
  <si>
    <t>Staffing Specialist - 10 Month  (SPECIAL STAFF SPEC ALLOC)</t>
  </si>
  <si>
    <t>SAI - ESOL - (Project 4110)</t>
  </si>
  <si>
    <t>SAI - Secondary Math Remediation - Project 9161</t>
  </si>
  <si>
    <t>DJJ Supplemental - Project 8110</t>
  </si>
  <si>
    <t>DJJ Supplemental</t>
  </si>
  <si>
    <t>Totals - DJJ Supplemental</t>
  </si>
  <si>
    <t>ADVANCED PLACEMENT</t>
  </si>
  <si>
    <t>INT'L BACC</t>
  </si>
  <si>
    <t>CSR - SECONDARY READING</t>
  </si>
  <si>
    <t>CSR - EQUALIZATION</t>
  </si>
  <si>
    <t>DAYCARE</t>
  </si>
  <si>
    <t>DJJ SUPPLEMENTAL</t>
  </si>
  <si>
    <t>ESE GIFTED</t>
  </si>
  <si>
    <t>READING - LITERACY COACH</t>
  </si>
  <si>
    <t>Total DJJ Supplemental Positions:</t>
  </si>
  <si>
    <t>DJJ Supplemental - (Project 8110)</t>
  </si>
  <si>
    <t>Less DJJ Supplemental Staff Cost:</t>
  </si>
  <si>
    <t>Parent Educator - Less than 4 hours</t>
  </si>
  <si>
    <t>SP315</t>
  </si>
  <si>
    <t>Lead Teacher</t>
  </si>
  <si>
    <t>Middle Boys Cross Country</t>
  </si>
  <si>
    <t>SP521</t>
  </si>
  <si>
    <t>Middle Girls Cross Country</t>
  </si>
  <si>
    <t>Senior Boys JV Basketball</t>
  </si>
  <si>
    <t>SP536</t>
  </si>
  <si>
    <t>Senior Girls JV Basketball</t>
  </si>
  <si>
    <t>Middle Boys Golf</t>
  </si>
  <si>
    <t>SP561</t>
  </si>
  <si>
    <t>Middle Girls Golf</t>
  </si>
  <si>
    <t>SP571</t>
  </si>
  <si>
    <t>Middle Girls Tennis</t>
  </si>
  <si>
    <t>Senior Boys Golf</t>
  </si>
  <si>
    <t>SP661</t>
  </si>
  <si>
    <t>Senior Girls Golf</t>
  </si>
  <si>
    <t>Senior Boys Tennis</t>
  </si>
  <si>
    <t>SP671</t>
  </si>
  <si>
    <t>Senior Girls Tennis</t>
  </si>
  <si>
    <t>Senior Boys Weightlifting</t>
  </si>
  <si>
    <t>Senior Boys Swimming</t>
  </si>
  <si>
    <t>SP695</t>
  </si>
  <si>
    <t>Senior Girls Weightlifting</t>
  </si>
  <si>
    <t>SP699</t>
  </si>
  <si>
    <t>Senior Girls Swimming</t>
  </si>
  <si>
    <t>Assistant Principal I - 11 Month</t>
  </si>
  <si>
    <t>Assistant Principal I - 10 Month</t>
  </si>
  <si>
    <t>Assistant Principal I - K-12 - 11 Month</t>
  </si>
  <si>
    <t>Assistant Principal I - K-12 - 10 Month</t>
  </si>
  <si>
    <t>Assistant Principal II - 11 Month</t>
  </si>
  <si>
    <t>Assistant Principal II - 10 Month</t>
  </si>
  <si>
    <t>Assistant Principal II - K-12 - 11 Month</t>
  </si>
  <si>
    <t>Assistant Principal II - K-12 - 10 Month</t>
  </si>
  <si>
    <t>Assistant Principal I &amp; K-12 - 12</t>
  </si>
  <si>
    <t>Assistant Principal I &amp; K-12 - 11</t>
  </si>
  <si>
    <t>Assistant Principal I &amp; K-12 - 10</t>
  </si>
  <si>
    <t>Assistant Principal II &amp; K-12 - 12</t>
  </si>
  <si>
    <t>Assistant Principal II &amp; K-12 - 11</t>
  </si>
  <si>
    <t>Assistant Principal II &amp; K-12 - 10</t>
  </si>
  <si>
    <t>Assistant Principal I and K-12 - 11</t>
  </si>
  <si>
    <t>Assistant Principal II and K-12 - 11</t>
  </si>
  <si>
    <t>Assistant Principal II and K-12 - 10</t>
  </si>
  <si>
    <t>Assistant Principal I and K-12 - 10</t>
  </si>
  <si>
    <t>Teacher - ROTC - 10 Month</t>
  </si>
  <si>
    <t>Teacher - ROTC - 12</t>
  </si>
  <si>
    <t>Teacher - ROTC - 10</t>
  </si>
  <si>
    <t>Teacher - DJJ Vocational - 10 Month</t>
  </si>
  <si>
    <t>Middle Boys Tennis</t>
  </si>
  <si>
    <t>Day Care Worker - 12 Month</t>
  </si>
  <si>
    <t>Day Care Worker - 12 Month - Less than 4 hours</t>
  </si>
  <si>
    <t>Day Care Worker - 10 Month</t>
  </si>
  <si>
    <t>Day Care Worker - 10 Month - Less than 4 hours</t>
  </si>
  <si>
    <t>Day Care Worker - 9 Month</t>
  </si>
  <si>
    <t>Day Care Worker - 9 Month - Less than 4 hours</t>
  </si>
  <si>
    <t>Classroom Assistant (Basic, DJJ, and VoTech)</t>
  </si>
  <si>
    <t>Lunchroom Monitor</t>
  </si>
  <si>
    <t>Teacher Other</t>
  </si>
  <si>
    <t>Teacher - Other</t>
  </si>
  <si>
    <t>Teacher - DJJ - Vocational - 10 Month</t>
  </si>
  <si>
    <t>Subtotal - Vocational</t>
  </si>
  <si>
    <t>Class Size Reduction - Middle School Algebra Honors - Project 9163</t>
  </si>
  <si>
    <t>Teacher - Title I - PIP</t>
  </si>
  <si>
    <t>Classroom Assistant - Title I - PIP</t>
  </si>
  <si>
    <t>Classroom Assistant - Title I - PIP - Less than 4 hours</t>
  </si>
  <si>
    <t>School Level Clerk - 9 Month</t>
  </si>
  <si>
    <t>Teacher - Vocational - Hourly</t>
  </si>
  <si>
    <t>Teacher - Hourly (7.5 hours X 196 days) (Basic, Vocational, &amp; ESE)</t>
  </si>
  <si>
    <t>Advanced International Certificate of Education (AICE) - Project 9004 (Schools will pay actual salaries)</t>
  </si>
  <si>
    <t>AICE</t>
  </si>
  <si>
    <t>Totals - AICE</t>
  </si>
  <si>
    <t>Estimated Revenues</t>
  </si>
  <si>
    <t>FY 2009-2010</t>
  </si>
  <si>
    <t>Increase/</t>
  </si>
  <si>
    <t>Advanced International Certificate of Education - (Project 9004)</t>
  </si>
  <si>
    <t>Career and Professional Education - (Project 9007)</t>
  </si>
  <si>
    <t>Advanced International Certificate of Education</t>
  </si>
  <si>
    <t>Career and Professional Education - Project 9007 (Schools will pay actual salaries)</t>
  </si>
  <si>
    <t>CAPE</t>
  </si>
  <si>
    <t>Totals - CAPE</t>
  </si>
  <si>
    <t>Career and Professional Education</t>
  </si>
  <si>
    <t>Total Budget Summary (Salary &amp; Budget Detail)</t>
  </si>
  <si>
    <t>Total Revenue - Revenue Sheet</t>
  </si>
  <si>
    <t>Total Appropriations</t>
  </si>
  <si>
    <t>Total Appropriations - Projects</t>
  </si>
  <si>
    <t>FINAL CHECK</t>
  </si>
  <si>
    <t>REVENUE/APPROPRIATIONS</t>
  </si>
  <si>
    <t>POSITIONS</t>
  </si>
  <si>
    <t>Total Positions - Salary Menu</t>
  </si>
  <si>
    <t>Total Positions - Positions Summary for Schools</t>
  </si>
  <si>
    <t>Total Positions - Projected Staffing</t>
  </si>
  <si>
    <t>Total Positions - Projected Staffing - Projects</t>
  </si>
  <si>
    <t>Hourly Teachers - Positions Summary for Schools</t>
  </si>
  <si>
    <t>Converted to Number of Hours</t>
  </si>
  <si>
    <t>Converted to Hourly Teachers - Projected Staffing</t>
  </si>
  <si>
    <t>Less AICE Staff Cost:</t>
  </si>
  <si>
    <t>Less CAPE Staff Cost:</t>
  </si>
  <si>
    <t>Class Size Reduction - Secondary/Middle/K-12 Reading Initiative - Project 6120</t>
  </si>
  <si>
    <t>Less CSR - Secondary/Middle/K-12 Reading Initiative Staff Cost:</t>
  </si>
  <si>
    <t>Less CSR - Middle School Algebra Honors Allocation Staff Cost:</t>
  </si>
  <si>
    <t>Class Size Reduction - Equalization Allocation - Project 5126</t>
  </si>
  <si>
    <t>Less CSR - Equalization Allocation Staff Cost:</t>
  </si>
  <si>
    <t>Less Reading Instruction - Literacy Program Staff Cost:</t>
  </si>
  <si>
    <t xml:space="preserve">Supplemental Academic Instruction (SAI) - Project 3161  </t>
  </si>
  <si>
    <t>Less Supplemental Academic Instruction (SAI) Staff Cost:</t>
  </si>
  <si>
    <t>Less SAI - Secondary Math Remediation Staff Cost:</t>
  </si>
  <si>
    <t>Less Carl D. Perkins - Secondary Staff Cost:</t>
  </si>
  <si>
    <t>Class Size Reduction (CSR) - (Project 4125)</t>
  </si>
  <si>
    <t>CSR - Secondary/Middle/K-12 Reading Initiative - (Project 6120)</t>
  </si>
  <si>
    <t>CSR - Equalization Allocation - (Project 5126)</t>
  </si>
  <si>
    <t>SAI - High School Reading Initiative - (Project 0120)</t>
  </si>
  <si>
    <t>Increase/(Decrease) of UFTE at this school.</t>
  </si>
  <si>
    <t>UFTE moved to/(from) one school to another school.</t>
  </si>
  <si>
    <t>3.</t>
  </si>
  <si>
    <t>4.</t>
  </si>
  <si>
    <t>CSR - Secondary/Middle/K-12 Reading Initiative - Project 6120</t>
  </si>
  <si>
    <t xml:space="preserve">SAI - High School Reading </t>
  </si>
  <si>
    <t>CSR - Middle/K-12 Reading</t>
  </si>
  <si>
    <t>SAI - High School Reading (Project 0120)</t>
  </si>
  <si>
    <t>SAI - High School Reading Initiative - Project 0120</t>
  </si>
  <si>
    <t>SAI - High School Reading</t>
  </si>
  <si>
    <t>SAI - HIGH SCHOOL READING</t>
  </si>
  <si>
    <t>8110</t>
  </si>
  <si>
    <t>SAI - RTI</t>
  </si>
  <si>
    <t>Assistant Principal I</t>
  </si>
  <si>
    <t>Assistant Principal I &amp; K-12</t>
  </si>
  <si>
    <t>Assistant Principal I - K-12</t>
  </si>
  <si>
    <t>Assistant Principal II</t>
  </si>
  <si>
    <t>Assistant Principal II - K-12</t>
  </si>
  <si>
    <t>Assistant Principal 2</t>
  </si>
  <si>
    <t>Assistant Principal II &amp; K-12</t>
  </si>
  <si>
    <t>Assistant Principal I and K-12</t>
  </si>
  <si>
    <t>Assistant Principal II and K-12</t>
  </si>
  <si>
    <t xml:space="preserve">Assistant Principal I and K-12 </t>
  </si>
  <si>
    <t>Includes Only Estimated Revenues Listed On School's Revenue Projection Sheet</t>
  </si>
  <si>
    <t>(SEE PAGE 2 FOR REMAINING BUDGET)</t>
  </si>
  <si>
    <t>SUBTOTAL - PAGE 1 OF 2</t>
  </si>
  <si>
    <t>GRAND TOTAL - PAGE 2 OF 2</t>
  </si>
  <si>
    <t>SAI - Response to Intervention - (Project 0110)</t>
  </si>
  <si>
    <t>Less SAI - Fine Arts/P.E. Staff Cost:</t>
  </si>
  <si>
    <t>Less SAI - High School Reading Initiative Staff Cost:</t>
  </si>
  <si>
    <t>Less SAI - Response to Intervention Staff Cost:</t>
  </si>
  <si>
    <t>5200</t>
  </si>
  <si>
    <t>SAI - RTI (Project 0110)</t>
  </si>
  <si>
    <t>SAI - Response to Intervention - Project 0110</t>
  </si>
  <si>
    <t>SAI - Fine Arts/P. E. - Project 0111</t>
  </si>
  <si>
    <t xml:space="preserve">Total AICE Positions:
(Not Including Hourly Teachers) </t>
  </si>
  <si>
    <t xml:space="preserve">Total AP Positions:
(Not Including Hourly Teachers) </t>
  </si>
  <si>
    <t>Total IB Positions:
(Not Including Hourly Teachers)</t>
  </si>
  <si>
    <t>Total CSR - Secondary/Middle/K-12 Reading Positions:</t>
  </si>
  <si>
    <t>Total SAI - High School Reading Positions:
(Not Including Hourly Teachers)</t>
  </si>
  <si>
    <t>Total Workforce Development Positions:
(Not Including Hourly Teachers &amp; Supplements)</t>
  </si>
  <si>
    <t>Totals - SAI - RTI</t>
  </si>
  <si>
    <t>IDEA - ARRA</t>
  </si>
  <si>
    <t>TITLE I - ARRA</t>
  </si>
  <si>
    <t>TOTALS - IDEA - ARRA</t>
  </si>
  <si>
    <t>TOTALS - TITLE I - ARRA</t>
  </si>
  <si>
    <t>Title I - ARRA - Project 0491 (Title Average)</t>
  </si>
  <si>
    <t>Title I - ARRA</t>
  </si>
  <si>
    <t>STIMULUS</t>
  </si>
  <si>
    <t>ALL POSITIONS</t>
  </si>
  <si>
    <t xml:space="preserve">  Title I - ARRA</t>
  </si>
  <si>
    <t>IDEA - ARRA - Project 0495</t>
  </si>
  <si>
    <t>TOTAL ALL FUNDS</t>
  </si>
  <si>
    <t>4125</t>
  </si>
  <si>
    <t>Total IDEA - ARRA Positions:</t>
  </si>
  <si>
    <t>Total Title I - ARRA Positions:</t>
  </si>
  <si>
    <t>Totals - All General Funds</t>
  </si>
  <si>
    <t>Totals - All Federal Funds</t>
  </si>
  <si>
    <t>TOTAL FEDERAL POSITIONS</t>
  </si>
  <si>
    <t>TOTAL GENERAL POSITIONS</t>
  </si>
  <si>
    <t>FY 2010-2011</t>
  </si>
  <si>
    <t>FISCAL YEAR 2010-2011 COMPARED TO FISCAL YEAR 2009-2010</t>
  </si>
  <si>
    <t>CSR SECOND READING</t>
  </si>
  <si>
    <t>CSR EQUALIZ ALLOCATION</t>
  </si>
  <si>
    <t>DJJ SUPPLEM</t>
  </si>
  <si>
    <t>WORK-FORCE</t>
  </si>
  <si>
    <t>CSR SUPPLIES</t>
  </si>
  <si>
    <t>LOTTERY SAC</t>
  </si>
  <si>
    <t>TO BE BUDGETED ON PROJECT PAGES</t>
  </si>
  <si>
    <t>OFFSET RESERVES</t>
  </si>
  <si>
    <t>MEDICAID NURSE</t>
  </si>
  <si>
    <t>C = (B - A)</t>
  </si>
  <si>
    <t>D = B</t>
  </si>
  <si>
    <t>F = (D + E)</t>
  </si>
  <si>
    <t>G = (F - A)</t>
  </si>
  <si>
    <t>New Revenue</t>
  </si>
  <si>
    <t>Final</t>
  </si>
  <si>
    <t>Current</t>
  </si>
  <si>
    <t>Increase</t>
  </si>
  <si>
    <t>Percentage</t>
  </si>
  <si>
    <t>Revisions</t>
  </si>
  <si>
    <t>Change</t>
  </si>
  <si>
    <t>Est. Actual</t>
  </si>
  <si>
    <t>Orig. Proj.</t>
  </si>
  <si>
    <t>Final Proj.</t>
  </si>
  <si>
    <t>Expenditures</t>
  </si>
  <si>
    <t>Budget</t>
  </si>
  <si>
    <t>Electricity</t>
  </si>
  <si>
    <t>Natural Gas</t>
  </si>
  <si>
    <t>ACTUAL STAFFING VS. PROJECTED STAFFING</t>
  </si>
  <si>
    <r>
      <t xml:space="preserve">FY 2009-2010 Includes Only Staffing From Estimated </t>
    </r>
    <r>
      <rPr>
        <i/>
        <u/>
        <sz val="10"/>
        <rFont val="Arial"/>
        <family val="2"/>
      </rPr>
      <t>New</t>
    </r>
    <r>
      <rPr>
        <b/>
        <sz val="10"/>
        <rFont val="Arial"/>
        <family val="2"/>
      </rPr>
      <t xml:space="preserve"> Revenues.  </t>
    </r>
  </si>
  <si>
    <t>xxxxxxxxxxxxxxx</t>
  </si>
  <si>
    <t>7900</t>
  </si>
  <si>
    <t>VPK - YEAR LONG</t>
  </si>
  <si>
    <t>VPK - Year Long - Project 0132</t>
  </si>
  <si>
    <t>42410</t>
  </si>
  <si>
    <t>Child Development Associate</t>
  </si>
  <si>
    <t>Less VPK - Year Long Staff Cost:</t>
  </si>
  <si>
    <t>Child Develop Assoc</t>
  </si>
  <si>
    <t>Totals - VPK - Year Long</t>
  </si>
  <si>
    <t>Total VPK - Year Long Positions:
(Not Including Hourly Teachers)</t>
  </si>
  <si>
    <t>VPK - Year Long</t>
  </si>
  <si>
    <t>VPK - Year Long - (Project 0132)</t>
  </si>
  <si>
    <t>9100</t>
  </si>
  <si>
    <t xml:space="preserve">  Title I - ARRA (Page 1 of 2)</t>
  </si>
  <si>
    <t xml:space="preserve">  Title I - ARRA (Page 2 of 2)</t>
  </si>
  <si>
    <t>TOTAL ALL FEDERAL POSITION</t>
  </si>
  <si>
    <t>TOTAL ALL GENERAL POSITION</t>
  </si>
  <si>
    <t>TOTAL DISCRETIONARY</t>
  </si>
  <si>
    <t>11 - Assistant Principal I</t>
  </si>
  <si>
    <t>10 - Assistant Principal I</t>
  </si>
  <si>
    <t>11 - Assistant Principal 2</t>
  </si>
  <si>
    <t>10 - Assistant Principal 2</t>
  </si>
  <si>
    <t>TOTAL STABILIZATION</t>
  </si>
  <si>
    <t>TOTAL ALL FEDERAL</t>
  </si>
  <si>
    <t>Totals - CSR - Secondary Reading</t>
  </si>
  <si>
    <t>Totals - SAI - High School Reading</t>
  </si>
  <si>
    <t>ITINERANTS IDEA - ARRA</t>
  </si>
  <si>
    <t>Teacher - Less than 3.75 Hours</t>
  </si>
  <si>
    <t>Teacher - Vocational - Less than 3.75 Hours</t>
  </si>
  <si>
    <t>Teacher - ESE - Less than 3.75 Hours</t>
  </si>
  <si>
    <t>Teacher Performance Pay</t>
  </si>
  <si>
    <t>Adjustments in UFTE Due to Changes in Location of ESE Units.</t>
  </si>
  <si>
    <t>SCHOOL BASED SALARY MENU - TITLE I</t>
  </si>
  <si>
    <t>Class Size Reduction (CSR) - Project 4125</t>
  </si>
  <si>
    <t>ESE Teacher</t>
  </si>
  <si>
    <t>Teacher - Hourly (7.5 hours X 196 days) (Basic &amp; Title I)</t>
  </si>
  <si>
    <t>FTE:</t>
  </si>
  <si>
    <t>Unweighted FTE (February 2010 vs. Adjusted Projected FY 2010-2011)</t>
  </si>
  <si>
    <t>Weighted FTE (February 2010 vs. Adjusted Projected FY 2010-2011)</t>
  </si>
  <si>
    <t>Combined Staff (See below for details)</t>
  </si>
  <si>
    <t>Operating Budget:</t>
  </si>
  <si>
    <t>Water &amp; Sewer</t>
  </si>
  <si>
    <t>Garbage</t>
  </si>
  <si>
    <t>Telephone - Local Service</t>
  </si>
  <si>
    <t>Substitutes - Instructional</t>
  </si>
  <si>
    <t>Supplies - 5x00 and 7900</t>
  </si>
  <si>
    <t>Total Operating Budget</t>
  </si>
  <si>
    <t>Projected Carryover &amp; Budgeted Reserves:</t>
  </si>
  <si>
    <t>Projected Carryover - FY 2009-2010</t>
  </si>
  <si>
    <t>Discretionary Reserves - FY 2010-2011</t>
  </si>
  <si>
    <t>Total Projected Carryover and Budgeted Reserves</t>
  </si>
  <si>
    <t>Net Operating Budget Over/(Under)</t>
  </si>
  <si>
    <t>Educational Support Positions:</t>
  </si>
  <si>
    <t>Adjusted</t>
  </si>
  <si>
    <t>Educational Support</t>
  </si>
  <si>
    <t>Federal Fund</t>
  </si>
  <si>
    <t>Total Federal Fund Staff</t>
  </si>
  <si>
    <t>Total All Staff</t>
  </si>
  <si>
    <t>D = (C / A)</t>
  </si>
  <si>
    <t>G = (F - E)</t>
  </si>
  <si>
    <t>H = (G / E)</t>
  </si>
  <si>
    <t>K = (J - I)</t>
  </si>
  <si>
    <t>NOTES:</t>
  </si>
  <si>
    <t>General Operating Fund &amp; Stabilization</t>
  </si>
  <si>
    <t>Total General Operating Fund &amp; Stabilization Staff</t>
  </si>
  <si>
    <t>GENERAL OPERATING FUND &amp; STABILIZATION - STAFF</t>
  </si>
  <si>
    <t>WORKSHOPS</t>
  </si>
  <si>
    <t>FRINGE BENEFITS</t>
  </si>
  <si>
    <t>GARBAGE</t>
  </si>
  <si>
    <t>FIELD TRIPS</t>
  </si>
  <si>
    <t>ENERGY SERVICES</t>
  </si>
  <si>
    <t>NATURAL GAS</t>
  </si>
  <si>
    <t>BOTTLED GAS</t>
  </si>
  <si>
    <t>ELECTRICITY</t>
  </si>
  <si>
    <t>HEATING OIL</t>
  </si>
  <si>
    <t>GASOLINE</t>
  </si>
  <si>
    <t>DIESEL FUEL</t>
  </si>
  <si>
    <t>SUPPLIES</t>
  </si>
  <si>
    <t>PERIODICALS</t>
  </si>
  <si>
    <t>REPAIR PARTS</t>
  </si>
  <si>
    <t>FOOD</t>
  </si>
  <si>
    <t>MILKSHAKE MIX</t>
  </si>
  <si>
    <t>COMMODITIES</t>
  </si>
  <si>
    <t>SMALL WARES</t>
  </si>
  <si>
    <t>CAPITAL OUTLAY</t>
  </si>
  <si>
    <t>LIBRARY BOOKS</t>
  </si>
  <si>
    <t>MOTOR VEHICLES</t>
  </si>
  <si>
    <t>BUSES</t>
  </si>
  <si>
    <t>LAND</t>
  </si>
  <si>
    <t>OTHER EXPENSES</t>
  </si>
  <si>
    <t>INTEREST</t>
  </si>
  <si>
    <t>DUES AND FEES</t>
  </si>
  <si>
    <t>DEPRECIATION</t>
  </si>
  <si>
    <t>INDIRECT COST</t>
  </si>
  <si>
    <t>STATE SALES TAX</t>
  </si>
  <si>
    <t>Advanced International Certificate of Education Set-Aside - (Project 1004)</t>
  </si>
  <si>
    <t>7300</t>
  </si>
  <si>
    <t>SAI - HS READING</t>
  </si>
  <si>
    <t>VPK YEAR LONG</t>
  </si>
  <si>
    <t>LOTTERY - DISCRET</t>
  </si>
  <si>
    <t>AICE Set-Aside - (Project 1004)</t>
  </si>
  <si>
    <t>1004</t>
  </si>
  <si>
    <t>AICE SET-ASIDE</t>
  </si>
  <si>
    <t>SAI HS READ</t>
  </si>
  <si>
    <t>Teacher - ESE (Non-Gifted)</t>
  </si>
  <si>
    <t>Teacher - ESE (Non-Gifted) - Less than 3.75 Hours</t>
  </si>
  <si>
    <t>Teacher - Hourly - ESE (Non-Gifted)</t>
  </si>
  <si>
    <t>Teacher - ESE (Gifted)</t>
  </si>
  <si>
    <t>Teacher - ESE (Gifted) - Less than 3.75 Hours</t>
  </si>
  <si>
    <t>Teacher - Hourly - ESE (Gifted)</t>
  </si>
  <si>
    <t>Over/
(Under)
Purchased</t>
  </si>
  <si>
    <t xml:space="preserve">   Less Teachers - Gifted (Discretionary)</t>
  </si>
  <si>
    <t xml:space="preserve">   Less Teachers - Gifted (Proj 3001)</t>
  </si>
  <si>
    <t>Classroom Assistants - ESE</t>
  </si>
  <si>
    <t>ESE POSITIONS PURCHASED VS. ESE RECOMMENDED POSITIONS</t>
  </si>
  <si>
    <t>GENERAL &amp; FEDERAL FUNDS</t>
  </si>
  <si>
    <t>ESE One-On-One Aide</t>
  </si>
  <si>
    <t>A.  Column A lists the "Total Positions Purchased" according to the Salary Menu.</t>
  </si>
  <si>
    <t xml:space="preserve">      the school regardless of the IDEA calculation.</t>
  </si>
  <si>
    <t xml:space="preserve">     the school IDEA supplement will be reduced accordingly as IDEA funds may not be used to supplant.</t>
  </si>
  <si>
    <t>Teacher - Elementary PE</t>
  </si>
  <si>
    <t>Teacher - Elementary Remediation</t>
  </si>
  <si>
    <t>Teacher - Elementary Music and/or Art</t>
  </si>
  <si>
    <t xml:space="preserve">   Equals Teachers - ESE Non-Gifted</t>
  </si>
  <si>
    <t>Teachers - ESE (General &amp; Federal Funds)</t>
  </si>
  <si>
    <t>Projected School Rollover:</t>
  </si>
  <si>
    <t>Total Remaining Projected School Rollover:</t>
  </si>
  <si>
    <t>Projected School Day Care Rollover:</t>
  </si>
  <si>
    <t>Total Remaining Projected School Day Care Rollover</t>
  </si>
  <si>
    <t>Total Basic Instructional Salaries:</t>
  </si>
  <si>
    <t>Total ESE Instructional Salaries:</t>
  </si>
  <si>
    <t>Total Instructional Support Salaries:</t>
  </si>
  <si>
    <t>Projected School Carryover</t>
  </si>
  <si>
    <t>Child Care</t>
  </si>
  <si>
    <t>DJJ Supplemental Allocation</t>
  </si>
  <si>
    <t>*Blue highlighted "Other" positions must have the amount entered to calculate totals.</t>
  </si>
  <si>
    <t>SCHOOL BASED SALARY MENU - CARRYOVER FUNDS</t>
  </si>
  <si>
    <t>Subtotal - School Improvement Set-Aside</t>
  </si>
  <si>
    <t>Custodial Contract - Amount for Budget Detail Summary</t>
  </si>
  <si>
    <t>(5) Total Educational Support Salaries:</t>
  </si>
  <si>
    <t>Principal - CHOICE High School &amp; Vocational Center</t>
  </si>
  <si>
    <t>Career and Professional Education (CAPE) - Project 9007 (Schools will pay actual salaries)</t>
  </si>
  <si>
    <t>Advanced Placement (AP) - Project 2154 (Schools will pay actual salaries)</t>
  </si>
  <si>
    <t>International Baccalaureate (IB) - Project 7055 (Schools will pay actual salaries)</t>
  </si>
  <si>
    <t>Total Educational Support Salaries:</t>
  </si>
  <si>
    <r>
      <t>Medicaid</t>
    </r>
    <r>
      <rPr>
        <b/>
        <sz val="10"/>
        <rFont val="Calibri"/>
        <family val="2"/>
      </rPr>
      <t xml:space="preserve"> - Nurses Contract - (Project 1084)</t>
    </r>
  </si>
  <si>
    <r>
      <t>SAI</t>
    </r>
    <r>
      <rPr>
        <b/>
        <sz val="10"/>
        <rFont val="Calibri"/>
        <family val="2"/>
      </rPr>
      <t xml:space="preserve"> - Attendance Officer - (Project 3162)</t>
    </r>
  </si>
  <si>
    <r>
      <t>Safe Schools</t>
    </r>
    <r>
      <rPr>
        <b/>
        <sz val="10"/>
        <rFont val="Calibri"/>
        <family val="2"/>
      </rPr>
      <t xml:space="preserve"> - School Resource Officers - (Project 3107)</t>
    </r>
  </si>
  <si>
    <t>Final Conference</t>
  </si>
  <si>
    <r>
      <t xml:space="preserve">*Yellow highlighted positions are entered as "Hours Per </t>
    </r>
    <r>
      <rPr>
        <b/>
        <u/>
        <sz val="10"/>
        <rFont val="Calibri"/>
        <family val="2"/>
      </rPr>
      <t>Day</t>
    </r>
    <r>
      <rPr>
        <b/>
        <sz val="10"/>
        <rFont val="Calibri"/>
        <family val="2"/>
      </rPr>
      <t>."</t>
    </r>
  </si>
  <si>
    <r>
      <t xml:space="preserve">*Green highlighted positions are entered as "Hours Per </t>
    </r>
    <r>
      <rPr>
        <b/>
        <u/>
        <sz val="10"/>
        <rFont val="Calibri"/>
        <family val="2"/>
      </rPr>
      <t>Year</t>
    </r>
    <r>
      <rPr>
        <b/>
        <sz val="10"/>
        <rFont val="Calibri"/>
        <family val="2"/>
      </rPr>
      <t>."</t>
    </r>
  </si>
  <si>
    <r>
      <rPr>
        <b/>
        <i/>
        <u/>
        <sz val="10"/>
        <rFont val="Calibri"/>
        <family val="2"/>
      </rPr>
      <t>(Note: Positions entered on this sheet will not be included on the Personnel List, Position Summary, or ESE Compliance tabs.)</t>
    </r>
    <r>
      <rPr>
        <b/>
        <i/>
        <sz val="10"/>
        <rFont val="Calibri"/>
        <family val="2"/>
      </rPr>
      <t xml:space="preserve">
CARRYOVER FUNDS
DISCRETIONARY - No Project</t>
    </r>
  </si>
  <si>
    <r>
      <t>FEDERAL FUND:</t>
    </r>
    <r>
      <rPr>
        <b/>
        <sz val="10"/>
        <rFont val="Calibri"/>
        <family val="2"/>
      </rPr>
      <t xml:space="preserve">
</t>
    </r>
    <r>
      <rPr>
        <b/>
        <u/>
        <sz val="10"/>
        <rFont val="Calibri"/>
        <family val="2"/>
      </rPr>
      <t>Administrative Positions:</t>
    </r>
  </si>
  <si>
    <r>
      <t xml:space="preserve">PROJECT #: </t>
    </r>
    <r>
      <rPr>
        <b/>
        <u/>
        <sz val="12"/>
        <rFont val="Calibri"/>
        <family val="2"/>
      </rPr>
      <t xml:space="preserve">    </t>
    </r>
  </si>
  <si>
    <r>
      <t xml:space="preserve">PROJECT NAME:  </t>
    </r>
    <r>
      <rPr>
        <b/>
        <u/>
        <sz val="12"/>
        <rFont val="Calibri"/>
        <family val="2"/>
      </rPr>
      <t xml:space="preserve">                                               </t>
    </r>
  </si>
  <si>
    <r>
      <t xml:space="preserve">FUND #:  </t>
    </r>
    <r>
      <rPr>
        <b/>
        <u/>
        <sz val="12"/>
        <rFont val="Calibri"/>
        <family val="2"/>
      </rPr>
      <t xml:space="preserve">          </t>
    </r>
  </si>
  <si>
    <t>(2)   The 900 - Transfers/Reserves object classification includes an amount equal to the fixed charges for student services which is reflected on the school's revenue page.</t>
  </si>
  <si>
    <r>
      <t xml:space="preserve">Includes Only Staffing From Estimated </t>
    </r>
    <r>
      <rPr>
        <i/>
        <u/>
        <sz val="10"/>
        <rFont val="Calibri"/>
        <family val="2"/>
      </rPr>
      <t>New</t>
    </r>
    <r>
      <rPr>
        <b/>
        <sz val="10"/>
        <rFont val="Calibri"/>
        <family val="2"/>
      </rPr>
      <t xml:space="preserve"> Revenues.  </t>
    </r>
  </si>
  <si>
    <t>Name of Employee</t>
  </si>
  <si>
    <t>Class Size Reduction - 7th Period - Project 2120</t>
  </si>
  <si>
    <t>Less CSR - 7th Period Allocation Staff Cost:</t>
  </si>
  <si>
    <t>CSR - 7TH PERIOD</t>
  </si>
  <si>
    <t>Totals - CSR - 7TH PERIOD Allocation</t>
  </si>
  <si>
    <t>Special District Reserve Allocation</t>
  </si>
  <si>
    <t>General Fund - Education Jobs Fund</t>
  </si>
  <si>
    <t>CSR - 7th Period</t>
  </si>
  <si>
    <t>CSR - 7th Period - (Project 2120)</t>
  </si>
  <si>
    <t>2120</t>
  </si>
  <si>
    <t>CSR 7TH PERIOD</t>
  </si>
  <si>
    <t xml:space="preserve">      </t>
  </si>
  <si>
    <t>ADMINISTRATIVE</t>
  </si>
  <si>
    <t>ED SUPPORT</t>
  </si>
  <si>
    <t>INSTRUCTIONAL</t>
  </si>
  <si>
    <t>PROF TECH</t>
  </si>
  <si>
    <t>TOTAL</t>
  </si>
  <si>
    <t>TOTAL ADMINISTRATION</t>
  </si>
  <si>
    <t>TOTAL INSTRUCTIONAL</t>
  </si>
  <si>
    <t>TOTAL ED SUPPORT</t>
  </si>
  <si>
    <t>3125</t>
  </si>
  <si>
    <t>Please select one:</t>
  </si>
  <si>
    <t>Cost</t>
  </si>
  <si>
    <t>Description</t>
  </si>
  <si>
    <t>Base Cost for Health Tech</t>
  </si>
  <si>
    <t>(Default option for all schools)</t>
  </si>
  <si>
    <t>Note:</t>
  </si>
  <si>
    <t>Health Tech</t>
  </si>
  <si>
    <t>LPN</t>
  </si>
  <si>
    <t>RN</t>
  </si>
  <si>
    <t>Advanced Placement</t>
  </si>
  <si>
    <t>Discretionary (Page 2 of 2)</t>
  </si>
  <si>
    <t>Discretionary (Page 1 of 2)</t>
  </si>
  <si>
    <t xml:space="preserve">     Buy Up Cost for LPN - Amount for Health Tech Calculation</t>
  </si>
  <si>
    <t xml:space="preserve">     Buy Up Cost for RN - Amount for Health Tech Calculation</t>
  </si>
  <si>
    <t>Plus Buy Up Cost for LPN</t>
  </si>
  <si>
    <t>Total Cost for LPN</t>
  </si>
  <si>
    <t>Plus Buy Up Cost for RN</t>
  </si>
  <si>
    <t>Total Cost for RN</t>
  </si>
  <si>
    <t>If you purchase the 'LPN' or 'RN,' you may choose to reimburse your Discretionary</t>
  </si>
  <si>
    <t>Budget from Internal Funds, up to the amount of the Buy Up Cost.</t>
  </si>
  <si>
    <t>Senior Boys Cross Country</t>
  </si>
  <si>
    <t>SP621</t>
  </si>
  <si>
    <t>Senior Girls Cross Country</t>
  </si>
  <si>
    <t>Total - Teacher - 12 Month</t>
  </si>
  <si>
    <t>0310 - Professional &amp; Technical Service</t>
  </si>
  <si>
    <t>0350 - Repair &amp; Maintenance</t>
  </si>
  <si>
    <t>0360 - Lease &amp; Rental Agreements</t>
  </si>
  <si>
    <t>0370 - Postage</t>
  </si>
  <si>
    <t>0371 - Telephone</t>
  </si>
  <si>
    <t>0381 - Water &amp; Sewer</t>
  </si>
  <si>
    <t>0382 - Garbage</t>
  </si>
  <si>
    <t>0390 - Print/Copy</t>
  </si>
  <si>
    <t>0393 - Contracts - NonProfessional Service</t>
  </si>
  <si>
    <t>0410 - Natural Gas</t>
  </si>
  <si>
    <t>0430 - Electricity</t>
  </si>
  <si>
    <t>0510 - Supplies</t>
  </si>
  <si>
    <t>0750 - Substitutes</t>
  </si>
  <si>
    <t>FY 2012-2013</t>
  </si>
  <si>
    <t>Total Operating Budget - Key Components</t>
  </si>
  <si>
    <t>2012-2013
Adj. Proj.</t>
  </si>
  <si>
    <t>HEALTH SERVICES - POSITION CHOICE</t>
  </si>
  <si>
    <t>Comparison of Unweighted and Weighted FTE</t>
  </si>
  <si>
    <t>Analysis of Key Operating Budget Components</t>
  </si>
  <si>
    <t>BUDGET ANALYSIS</t>
  </si>
  <si>
    <t>School Internal Funds - General &amp; Principal's Discretionary Only</t>
  </si>
  <si>
    <t>SAI - Supplemental Academic Instruction - (Project 3161)</t>
  </si>
  <si>
    <t>PLUS NUMBER OF 6TH PERIOD (HOURLY) TEACHERS:</t>
  </si>
  <si>
    <t>Less
1:1 Aides &amp; ESE Interpreters Funded by IDEA</t>
  </si>
  <si>
    <t>Total ESE Positions Purchased</t>
  </si>
  <si>
    <t>B.  The following "Special Positions Funded by IDEA" are deducted in Column B:  1:1 Aide(s) and ESE Interpreter.  These positions are funded for</t>
  </si>
  <si>
    <t>Lottery - Discretionary</t>
  </si>
  <si>
    <t>3101</t>
  </si>
  <si>
    <t>ESE Teachers</t>
  </si>
  <si>
    <t>ESE Classroom Assistants</t>
  </si>
  <si>
    <t>ESE Recommendations - School Responsibility (for ESE Compliance)</t>
  </si>
  <si>
    <t xml:space="preserve">SAI - Supplemental Academic Instruction - Project 3161  </t>
  </si>
  <si>
    <t>School Assistant Principals - District Funded - Project 3010</t>
  </si>
  <si>
    <t>School Assistant Principals - District Funded - (Project 3010)</t>
  </si>
  <si>
    <t>School Assistant Principals - District Funded</t>
  </si>
  <si>
    <t>Totals - School Assistant Principals - District Funded</t>
  </si>
  <si>
    <t>Sum of 7300 section and over/under</t>
  </si>
  <si>
    <t>3010</t>
  </si>
  <si>
    <t>CUSTODIAL SERVICES - MANAGED INTERNALLY</t>
  </si>
  <si>
    <t>Comparison of Staff Levels Based on Projected Staffing</t>
  </si>
  <si>
    <t>This Budget Analysis is provided as a tool to assist you in determing the health of your budget.  The figures are subject to change based on actual school</t>
  </si>
  <si>
    <t>(SEE PROJECTED STAFFING FOR DETAILED BREAKDOWN OF POSITIONS.)</t>
  </si>
  <si>
    <t>0310 - Professional &amp; Technical Service (Does not include Health Services)</t>
  </si>
  <si>
    <t>FISCAL YEAR 2013-2014</t>
  </si>
  <si>
    <t>SAMPLE SCHOOL</t>
  </si>
  <si>
    <t>2013-2014
Adj. Proj.</t>
  </si>
  <si>
    <t>Lottery - School Advisory Council - (Project 4002)</t>
  </si>
  <si>
    <t>Lottery - School Recognition - (Project 4160)</t>
  </si>
  <si>
    <t>Title I - School Allocation - (Project 4401)</t>
  </si>
  <si>
    <t>IDEA - School Allocation - (Project 4475)</t>
  </si>
  <si>
    <t>IDEA - Staffing Specialist - (Project 4475)</t>
  </si>
  <si>
    <t>Projected FY 2012-2013 Carryover and FY 2013-2014 Reserves</t>
  </si>
  <si>
    <t>Projected Carryover - FY 2012-2013</t>
  </si>
  <si>
    <t>1:1 Classroom Assistant - ESE - Full Time</t>
  </si>
  <si>
    <t>Specialist - Pre-K D/VPK</t>
  </si>
  <si>
    <r>
      <rPr>
        <b/>
        <u/>
        <sz val="10"/>
        <rFont val="Calibri"/>
        <family val="2"/>
      </rPr>
      <t>General Fund</t>
    </r>
    <r>
      <rPr>
        <b/>
        <sz val="10"/>
        <rFont val="Calibri"/>
        <family val="2"/>
      </rPr>
      <t xml:space="preserve"> - School Resource Officers - (Project 1007)</t>
    </r>
  </si>
  <si>
    <t>1007</t>
  </si>
  <si>
    <t>4002</t>
  </si>
  <si>
    <t>SRO - SAFE SCHOOLS</t>
  </si>
  <si>
    <t>SRO - GENERAL FUND</t>
  </si>
  <si>
    <t>4475</t>
  </si>
  <si>
    <t>4401</t>
  </si>
  <si>
    <t>4405</t>
  </si>
  <si>
    <t>FY 2013-2014</t>
  </si>
  <si>
    <r>
      <t>CSR - Instructional Materials - (Project 3125)</t>
    </r>
    <r>
      <rPr>
        <sz val="10"/>
        <rFont val="Calibri"/>
        <family val="2"/>
        <scheme val="minor"/>
      </rPr>
      <t xml:space="preserve"> </t>
    </r>
    <r>
      <rPr>
        <i/>
        <sz val="10"/>
        <rFont val="Calibri"/>
        <family val="2"/>
        <scheme val="minor"/>
      </rPr>
      <t>(Discontinued FY 2013-2014)</t>
    </r>
  </si>
  <si>
    <t>SAI - In-School Suspension Program - (Project 4162)</t>
  </si>
  <si>
    <t>SAI - In-School Suspension - Project 4162</t>
  </si>
  <si>
    <t>4----</t>
  </si>
  <si>
    <t>Position Classification To Be Determined</t>
  </si>
  <si>
    <t>Less SAI - In-School Suspension Staff Cost:</t>
  </si>
  <si>
    <t>SAI - In-School Suspension Program</t>
  </si>
  <si>
    <t>4162</t>
  </si>
  <si>
    <t>SAI - ISS</t>
  </si>
  <si>
    <t>SAI - In-School Suspension</t>
  </si>
  <si>
    <t>SAI - IN-SCHOOL SUSPENSION</t>
  </si>
  <si>
    <t>Totals - SAI - In-School Suspension</t>
  </si>
  <si>
    <t>Other Support - Non-Instructional (TBD)</t>
  </si>
  <si>
    <t>9023</t>
  </si>
  <si>
    <t>Instructional Coach - 10 Month</t>
  </si>
  <si>
    <t>Instructional Coach</t>
  </si>
  <si>
    <t>IDEA - Project 4475</t>
  </si>
  <si>
    <t>Title II - Project 4405</t>
  </si>
  <si>
    <t xml:space="preserve">IDEA - Project 4475 </t>
  </si>
  <si>
    <t>Title I - Project 4401 (Title Average)</t>
  </si>
  <si>
    <t>Carl D. Perkins - Secondary - Project 4422</t>
  </si>
  <si>
    <t>Title I N&amp;D - Project 4409</t>
  </si>
  <si>
    <t>4422</t>
  </si>
  <si>
    <t>4409</t>
  </si>
  <si>
    <t>Less School Assistant Principals - District Funded Staff Cost:</t>
  </si>
  <si>
    <t>Title II - Part A - (Project 4405)</t>
  </si>
  <si>
    <t>Reading Instruction - (Project 6123)</t>
  </si>
  <si>
    <t>(1)    Fiscal Year 2012-2013 Appropriation is the allocation reflected in the School Budget Books presented to the School Board in June 2012.</t>
  </si>
  <si>
    <t>The fiscal year 2012-2013 estimated actual expenditures in the "Analysis of Key Operating Budget Components" are based on the School Budget Review performed</t>
  </si>
  <si>
    <t>in early April 2013.</t>
  </si>
  <si>
    <t>AS OF MAY 2013</t>
  </si>
  <si>
    <t xml:space="preserve">Projected Carryover for fiscal year 2012-2013 is based on the School Budget Review performed in early April 2013. </t>
  </si>
  <si>
    <t>Discretionary Reserves - FY 2013-2014</t>
  </si>
  <si>
    <t>Total Projected FY 2012-2013 Carryover and FY 2013-2014 Reserves</t>
  </si>
  <si>
    <t>expenditures.</t>
  </si>
  <si>
    <t>State and Local revenue assumptions are based on the Final Conference Report.</t>
  </si>
  <si>
    <r>
      <t>SAI - Learning Strategies - (Project 9162)</t>
    </r>
    <r>
      <rPr>
        <i/>
        <sz val="10"/>
        <rFont val="Calibri"/>
        <family val="2"/>
        <scheme val="minor"/>
      </rPr>
      <t xml:space="preserve"> (Discontinued FY 2013-2014)</t>
    </r>
  </si>
  <si>
    <t>WILL BE HIRED BY THE DISTRICT</t>
  </si>
  <si>
    <t>Totals - Reading Instruction</t>
  </si>
  <si>
    <t>READING</t>
  </si>
  <si>
    <t>Reading Instruction</t>
  </si>
  <si>
    <t>Director - DJJ and NWFL Ballet</t>
  </si>
  <si>
    <t>CSR - Instructional Coaches - (Project 4104)</t>
  </si>
  <si>
    <t>Class Size Reduction - Instructional Coaches - Project 4104</t>
  </si>
  <si>
    <t>Less CSR - Instructional Coaches Allocation Staff Cost:</t>
  </si>
  <si>
    <t>4104</t>
  </si>
  <si>
    <t>CSR - Instructional Coaches</t>
  </si>
  <si>
    <t>CSR INSTR COACHES</t>
  </si>
  <si>
    <t>CSR - INSTR COACHES</t>
  </si>
  <si>
    <t>Total CSR Instructional Coaches Positions:</t>
  </si>
  <si>
    <t>Total CSR Equalization Positions:</t>
  </si>
  <si>
    <t>Total SAI - ESOL Positions:</t>
  </si>
  <si>
    <t>Total SAI Positions:</t>
  </si>
  <si>
    <t>Total Class Size Reduction - 7th Period Positions:
(Not Including Hourly Teachers)</t>
  </si>
  <si>
    <t>Total School Assistant Principal Positions:</t>
  </si>
  <si>
    <t>Total SAI - Learning Strategies Positions:</t>
  </si>
  <si>
    <t>Total SAI - Response to Intervention Positions:</t>
  </si>
  <si>
    <t>(A - B - C)</t>
  </si>
  <si>
    <t>Less "School Responsibility" Positions Purchased by IDEA Supplement</t>
  </si>
  <si>
    <t>Equals "School Responsibility" Positions Purchased by School</t>
  </si>
  <si>
    <t>"School Responsibility"
Positions Purchased by IDEA &amp; School</t>
  </si>
  <si>
    <t>(-C + D)</t>
  </si>
  <si>
    <t>"School Responsibility"
Per ESE Recommendations</t>
  </si>
  <si>
    <t>(E - F)</t>
  </si>
  <si>
    <t>C.  If a school does not generate enough ESE non-gifted funding to purchase its "School Responsibility" positions, an IDEA Supplement is allocated.</t>
  </si>
  <si>
    <t xml:space="preserve">     The number of positions "Purchased by IDEA Supplement" are subtracted in Column C.</t>
  </si>
  <si>
    <t>D.  The "School Responsibility Positions Purchased by School" in Column D are the positions the school has actually purchased.</t>
  </si>
  <si>
    <t>E.  The "School Responsibility Purchased by IDEA &amp; School" are the number of positions "Purchased by IDEA Supplement" plus "School Responsibility Positions Purchased</t>
  </si>
  <si>
    <t xml:space="preserve">     by School."  These are the positions that the schools is expected to purchase with a combination of IDEA Supplement and school funds.  </t>
  </si>
  <si>
    <t xml:space="preserve">     These positions do not include 1:1 Aides and ESE Interpreters.  </t>
  </si>
  <si>
    <t>F.  Column F shows the "School Responsibility Per ESE Recommendations."  These positions do not include 1:1 Aides and ESE Interpreters.</t>
  </si>
  <si>
    <t>G.  Column G indicates if a school has purchased more or (less) positions than recommended.  If a school is purchasing less positions than recommended, ESE</t>
  </si>
  <si>
    <t xml:space="preserve">     approval will be required.  If the ESE Department approves a reduction in positions, and the school has positions funded by IDEA Supplement (Column C),</t>
  </si>
  <si>
    <t>NON-TRADITIONAL SCHOOLS</t>
  </si>
  <si>
    <t>Increase/(Decrease) of UFTE at this school due to new FTE calculation method.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</si>
</sst>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_(* #,##0.000_);_(* \(#,##0.000\);_(* &quot;-&quot;???_);_(@_)"/>
    <numFmt numFmtId="167" formatCode="_(* #,##0.000_);_(* \(#,##0.000\);_(* &quot;-&quot;??_);_(@_)"/>
    <numFmt numFmtId="168" formatCode="_(&quot;$&quot;* #,##0_);_(&quot;$&quot;* \(#,##0\);_(&quot;$&quot;* &quot;-&quot;??_);_(@_)"/>
    <numFmt numFmtId="169" formatCode="_(* #,##0.00_);_(* \(#,##0.00\);_(* &quot;-&quot;_);_(@_)"/>
    <numFmt numFmtId="170" formatCode="_(* #,##0.000_);_(* \(#,##0.000\);_(* &quot;-&quot;_);_(@_)"/>
    <numFmt numFmtId="171" formatCode="_(* #,##0.0000_);_(* \(#,##0.0000\);_(* &quot;-&quot;_);_(@_)"/>
    <numFmt numFmtId="172" formatCode="_(* #,##0_);_(* \(#,##0\);_(* &quot;-&quot;???_);_(@_)"/>
    <numFmt numFmtId="173" formatCode="[$-409]mmmm\ d\,\ yyyy;@"/>
    <numFmt numFmtId="174" formatCode="_(&quot;$&quot;* #,##0.0000_);_(&quot;$&quot;* \(#,##0.0000\);_(&quot;$&quot;* &quot;-&quot;????_);_(@_)"/>
    <numFmt numFmtId="175" formatCode="0.000"/>
  </numFmts>
  <fonts count="5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i/>
      <u/>
      <sz val="10"/>
      <name val="Arial"/>
      <family val="2"/>
    </font>
    <font>
      <b/>
      <u/>
      <sz val="11"/>
      <name val="Arial"/>
      <family val="2"/>
    </font>
    <font>
      <b/>
      <i/>
      <sz val="11"/>
      <name val="Arial"/>
      <family val="2"/>
    </font>
    <font>
      <sz val="10"/>
      <name val="Arial"/>
      <family val="2"/>
    </font>
    <font>
      <b/>
      <u/>
      <sz val="12"/>
      <name val="Calibri"/>
      <family val="2"/>
    </font>
    <font>
      <b/>
      <u/>
      <sz val="10"/>
      <name val="Calibri"/>
      <family val="2"/>
    </font>
    <font>
      <b/>
      <sz val="10"/>
      <name val="Calibri"/>
      <family val="2"/>
    </font>
    <font>
      <b/>
      <i/>
      <u/>
      <sz val="10"/>
      <name val="Calibri"/>
      <family val="2"/>
    </font>
    <font>
      <b/>
      <i/>
      <sz val="10"/>
      <name val="Calibri"/>
      <family val="2"/>
    </font>
    <font>
      <i/>
      <u/>
      <sz val="10"/>
      <name val="Calibri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b/>
      <u val="doubleAccounting"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i/>
      <sz val="10"/>
      <name val="Calibri"/>
      <family val="2"/>
      <scheme val="minor"/>
    </font>
    <font>
      <b/>
      <sz val="8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9"/>
      <name val="Calibri"/>
      <family val="2"/>
      <scheme val="minor"/>
    </font>
    <font>
      <b/>
      <i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0"/>
      <name val="Calibri"/>
      <family val="2"/>
      <scheme val="minor"/>
    </font>
    <font>
      <u/>
      <sz val="9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8"/>
      <name val="Calibri"/>
      <family val="2"/>
      <scheme val="minor"/>
    </font>
    <font>
      <i/>
      <sz val="12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1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9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361">
    <xf numFmtId="0" fontId="0" fillId="0" borderId="0" xfId="0"/>
    <xf numFmtId="0" fontId="2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Continuous" vertical="center"/>
    </xf>
    <xf numFmtId="0" fontId="0" fillId="0" borderId="0" xfId="0" applyFill="1"/>
    <xf numFmtId="0" fontId="7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applyFont="1"/>
    <xf numFmtId="0" fontId="6" fillId="0" borderId="0" xfId="0" applyFont="1"/>
    <xf numFmtId="0" fontId="8" fillId="0" borderId="0" xfId="0" applyFont="1" applyAlignment="1">
      <alignment horizontal="center"/>
    </xf>
    <xf numFmtId="43" fontId="8" fillId="0" borderId="0" xfId="0" applyNumberFormat="1" applyFont="1"/>
    <xf numFmtId="43" fontId="8" fillId="0" borderId="0" xfId="0" applyNumberFormat="1" applyFont="1" applyAlignment="1">
      <alignment horizontal="center"/>
    </xf>
    <xf numFmtId="43" fontId="8" fillId="0" borderId="1" xfId="0" applyNumberFormat="1" applyFont="1" applyBorder="1"/>
    <xf numFmtId="43" fontId="8" fillId="0" borderId="0" xfId="0" applyNumberFormat="1" applyFont="1" applyBorder="1"/>
    <xf numFmtId="0" fontId="6" fillId="0" borderId="0" xfId="0" applyFont="1" applyAlignment="1">
      <alignment vertical="top"/>
    </xf>
    <xf numFmtId="0" fontId="6" fillId="0" borderId="0" xfId="0" applyFont="1" applyAlignment="1">
      <alignment horizontal="left"/>
    </xf>
    <xf numFmtId="43" fontId="8" fillId="0" borderId="2" xfId="0" applyNumberFormat="1" applyFont="1" applyBorder="1" applyAlignment="1">
      <alignment horizontal="right"/>
    </xf>
    <xf numFmtId="0" fontId="8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0" fillId="13" borderId="0" xfId="0" applyFill="1"/>
    <xf numFmtId="0" fontId="4" fillId="0" borderId="0" xfId="0" applyFont="1" applyFill="1"/>
    <xf numFmtId="0" fontId="8" fillId="13" borderId="0" xfId="0" applyFont="1" applyFill="1"/>
    <xf numFmtId="0" fontId="6" fillId="13" borderId="0" xfId="0" applyFont="1" applyFill="1"/>
    <xf numFmtId="43" fontId="8" fillId="13" borderId="0" xfId="0" applyNumberFormat="1" applyFont="1" applyFill="1"/>
    <xf numFmtId="43" fontId="8" fillId="13" borderId="0" xfId="0" applyNumberFormat="1" applyFont="1" applyFill="1" applyAlignment="1">
      <alignment horizontal="center"/>
    </xf>
    <xf numFmtId="0" fontId="4" fillId="13" borderId="0" xfId="0" applyFont="1" applyFill="1"/>
    <xf numFmtId="43" fontId="8" fillId="14" borderId="0" xfId="0" applyNumberFormat="1" applyFont="1" applyFill="1"/>
    <xf numFmtId="43" fontId="8" fillId="0" borderId="0" xfId="0" applyNumberFormat="1" applyFont="1" applyFill="1"/>
    <xf numFmtId="43" fontId="8" fillId="0" borderId="1" xfId="0" applyNumberFormat="1" applyFont="1" applyFill="1" applyBorder="1"/>
    <xf numFmtId="0" fontId="8" fillId="0" borderId="0" xfId="0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43" fontId="6" fillId="0" borderId="0" xfId="1" applyFont="1"/>
    <xf numFmtId="43" fontId="6" fillId="0" borderId="0" xfId="0" applyNumberFormat="1" applyFont="1"/>
    <xf numFmtId="9" fontId="6" fillId="0" borderId="0" xfId="7" applyNumberFormat="1" applyFont="1"/>
    <xf numFmtId="43" fontId="6" fillId="0" borderId="0" xfId="0" applyNumberFormat="1" applyFont="1" applyFill="1"/>
    <xf numFmtId="0" fontId="8" fillId="0" borderId="0" xfId="0" applyFont="1" applyFill="1"/>
    <xf numFmtId="0" fontId="6" fillId="0" borderId="0" xfId="0" applyFont="1" applyFill="1" applyAlignment="1">
      <alignment horizontal="center"/>
    </xf>
    <xf numFmtId="168" fontId="6" fillId="0" borderId="0" xfId="4" applyNumberFormat="1" applyFont="1" applyFill="1"/>
    <xf numFmtId="168" fontId="6" fillId="0" borderId="0" xfId="4" applyNumberFormat="1" applyFont="1"/>
    <xf numFmtId="168" fontId="8" fillId="0" borderId="0" xfId="4" applyNumberFormat="1" applyFont="1"/>
    <xf numFmtId="164" fontId="6" fillId="0" borderId="0" xfId="1" applyNumberFormat="1" applyFont="1" applyFill="1"/>
    <xf numFmtId="164" fontId="6" fillId="0" borderId="0" xfId="1" applyNumberFormat="1" applyFont="1"/>
    <xf numFmtId="164" fontId="8" fillId="0" borderId="0" xfId="1" applyNumberFormat="1" applyFont="1"/>
    <xf numFmtId="164" fontId="8" fillId="0" borderId="0" xfId="1" applyNumberFormat="1" applyFont="1" applyFill="1"/>
    <xf numFmtId="168" fontId="6" fillId="0" borderId="3" xfId="4" applyNumberFormat="1" applyFont="1" applyBorder="1"/>
    <xf numFmtId="9" fontId="6" fillId="0" borderId="0" xfId="7" applyNumberFormat="1" applyFont="1" applyFill="1"/>
    <xf numFmtId="0" fontId="8" fillId="0" borderId="2" xfId="0" applyFont="1" applyBorder="1"/>
    <xf numFmtId="0" fontId="6" fillId="0" borderId="2" xfId="0" applyFont="1" applyFill="1" applyBorder="1"/>
    <xf numFmtId="0" fontId="8" fillId="0" borderId="2" xfId="0" applyFont="1" applyFill="1" applyBorder="1"/>
    <xf numFmtId="0" fontId="6" fillId="0" borderId="0" xfId="0" applyFont="1" applyFill="1"/>
    <xf numFmtId="0" fontId="3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Continuous"/>
    </xf>
    <xf numFmtId="0" fontId="6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9" fontId="8" fillId="0" borderId="0" xfId="7" applyNumberFormat="1" applyFont="1"/>
    <xf numFmtId="9" fontId="8" fillId="0" borderId="1" xfId="7" applyNumberFormat="1" applyFont="1" applyBorder="1"/>
    <xf numFmtId="9" fontId="8" fillId="0" borderId="0" xfId="0" applyNumberFormat="1" applyFont="1"/>
    <xf numFmtId="43" fontId="8" fillId="0" borderId="2" xfId="0" applyNumberFormat="1" applyFont="1" applyFill="1" applyBorder="1" applyAlignment="1">
      <alignment horizontal="right"/>
    </xf>
    <xf numFmtId="9" fontId="8" fillId="0" borderId="2" xfId="7" applyFont="1" applyBorder="1" applyAlignment="1">
      <alignment horizontal="right"/>
    </xf>
    <xf numFmtId="43" fontId="8" fillId="0" borderId="0" xfId="0" applyNumberFormat="1" applyFont="1" applyFill="1" applyBorder="1"/>
    <xf numFmtId="43" fontId="8" fillId="0" borderId="4" xfId="0" applyNumberFormat="1" applyFont="1" applyFill="1" applyBorder="1"/>
    <xf numFmtId="43" fontId="6" fillId="0" borderId="2" xfId="0" applyNumberFormat="1" applyFont="1" applyFill="1" applyBorder="1"/>
    <xf numFmtId="43" fontId="6" fillId="0" borderId="0" xfId="0" applyNumberFormat="1" applyFont="1" applyAlignment="1">
      <alignment horizontal="center"/>
    </xf>
    <xf numFmtId="0" fontId="2" fillId="0" borderId="0" xfId="0" applyFont="1" applyFill="1"/>
    <xf numFmtId="43" fontId="6" fillId="14" borderId="0" xfId="1" applyFont="1" applyFill="1"/>
    <xf numFmtId="43" fontId="6" fillId="14" borderId="0" xfId="0" applyNumberFormat="1" applyFont="1" applyFill="1"/>
    <xf numFmtId="168" fontId="6" fillId="14" borderId="0" xfId="4" applyNumberFormat="1" applyFont="1" applyFill="1"/>
    <xf numFmtId="164" fontId="6" fillId="14" borderId="0" xfId="1" applyNumberFormat="1" applyFont="1" applyFill="1"/>
    <xf numFmtId="0" fontId="7" fillId="14" borderId="0" xfId="0" applyFont="1" applyFill="1" applyAlignment="1">
      <alignment horizontal="centerContinuous"/>
    </xf>
    <xf numFmtId="0" fontId="6" fillId="14" borderId="0" xfId="0" applyFont="1" applyFill="1" applyAlignment="1">
      <alignment horizontal="centerContinuous"/>
    </xf>
    <xf numFmtId="168" fontId="8" fillId="14" borderId="0" xfId="4" applyNumberFormat="1" applyFont="1" applyFill="1"/>
    <xf numFmtId="0" fontId="8" fillId="0" borderId="0" xfId="0" applyFont="1" applyAlignment="1">
      <alignment horizontal="left"/>
    </xf>
    <xf numFmtId="9" fontId="6" fillId="0" borderId="2" xfId="7" applyFont="1" applyFill="1" applyBorder="1"/>
    <xf numFmtId="0" fontId="10" fillId="0" borderId="0" xfId="0" applyFont="1"/>
    <xf numFmtId="164" fontId="8" fillId="14" borderId="0" xfId="1" applyNumberFormat="1" applyFont="1" applyFill="1"/>
    <xf numFmtId="168" fontId="6" fillId="0" borderId="2" xfId="4" applyNumberFormat="1" applyFont="1" applyFill="1" applyBorder="1"/>
    <xf numFmtId="0" fontId="8" fillId="0" borderId="0" xfId="0" applyFont="1" applyAlignment="1">
      <alignment vertical="top"/>
    </xf>
    <xf numFmtId="9" fontId="8" fillId="0" borderId="4" xfId="7" applyNumberFormat="1" applyFont="1" applyBorder="1"/>
    <xf numFmtId="0" fontId="21" fillId="5" borderId="0" xfId="0" applyFont="1" applyFill="1" applyAlignment="1">
      <alignment horizontal="centerContinuous"/>
    </xf>
    <xf numFmtId="0" fontId="21" fillId="0" borderId="0" xfId="0" applyFont="1"/>
    <xf numFmtId="0" fontId="20" fillId="5" borderId="0" xfId="0" applyFont="1" applyFill="1" applyAlignment="1">
      <alignment horizontal="centerContinuous"/>
    </xf>
    <xf numFmtId="0" fontId="21" fillId="5" borderId="0" xfId="0" applyFont="1" applyFill="1"/>
    <xf numFmtId="0" fontId="22" fillId="16" borderId="5" xfId="0" applyFont="1" applyFill="1" applyBorder="1" applyAlignment="1">
      <alignment horizontal="centerContinuous"/>
    </xf>
    <xf numFmtId="0" fontId="22" fillId="16" borderId="1" xfId="0" applyFont="1" applyFill="1" applyBorder="1" applyAlignment="1">
      <alignment horizontal="centerContinuous"/>
    </xf>
    <xf numFmtId="0" fontId="23" fillId="16" borderId="1" xfId="0" applyFont="1" applyFill="1" applyBorder="1" applyAlignment="1">
      <alignment horizontal="centerContinuous"/>
    </xf>
    <xf numFmtId="0" fontId="23" fillId="16" borderId="6" xfId="0" applyFont="1" applyFill="1" applyBorder="1" applyAlignment="1">
      <alignment horizontal="centerContinuous"/>
    </xf>
    <xf numFmtId="0" fontId="24" fillId="5" borderId="0" xfId="0" applyFont="1" applyFill="1" applyAlignment="1">
      <alignment horizontal="centerContinuous"/>
    </xf>
    <xf numFmtId="0" fontId="25" fillId="5" borderId="0" xfId="0" applyFont="1" applyFill="1" applyAlignment="1">
      <alignment horizontal="centerContinuous"/>
    </xf>
    <xf numFmtId="0" fontId="21" fillId="5" borderId="0" xfId="0" applyFont="1" applyFill="1" applyAlignment="1">
      <alignment horizontal="right"/>
    </xf>
    <xf numFmtId="43" fontId="26" fillId="5" borderId="0" xfId="0" applyNumberFormat="1" applyFont="1" applyFill="1"/>
    <xf numFmtId="43" fontId="21" fillId="5" borderId="0" xfId="0" applyNumberFormat="1" applyFont="1" applyFill="1"/>
    <xf numFmtId="43" fontId="27" fillId="5" borderId="0" xfId="0" applyNumberFormat="1" applyFont="1" applyFill="1" applyBorder="1" applyAlignment="1">
      <alignment horizontal="right"/>
    </xf>
    <xf numFmtId="43" fontId="24" fillId="5" borderId="0" xfId="0" applyNumberFormat="1" applyFont="1" applyFill="1" applyAlignment="1">
      <alignment horizontal="centerContinuous"/>
    </xf>
    <xf numFmtId="43" fontId="25" fillId="5" borderId="0" xfId="0" applyNumberFormat="1" applyFont="1" applyFill="1" applyAlignment="1">
      <alignment horizontal="centerContinuous"/>
    </xf>
    <xf numFmtId="43" fontId="26" fillId="5" borderId="0" xfId="0" applyNumberFormat="1" applyFont="1" applyFill="1" applyAlignment="1">
      <alignment horizontal="centerContinuous"/>
    </xf>
    <xf numFmtId="43" fontId="21" fillId="5" borderId="0" xfId="0" applyNumberFormat="1" applyFont="1" applyFill="1" applyAlignment="1">
      <alignment horizontal="centerContinuous"/>
    </xf>
    <xf numFmtId="43" fontId="21" fillId="5" borderId="0" xfId="0" applyNumberFormat="1" applyFont="1" applyFill="1" applyAlignment="1">
      <alignment horizontal="right"/>
    </xf>
    <xf numFmtId="43" fontId="21" fillId="5" borderId="0" xfId="0" applyNumberFormat="1" applyFont="1" applyFill="1" applyAlignment="1"/>
    <xf numFmtId="0" fontId="27" fillId="5" borderId="0" xfId="0" quotePrefix="1" applyFont="1" applyFill="1"/>
    <xf numFmtId="0" fontId="21" fillId="5" borderId="4" xfId="0" applyFont="1" applyFill="1" applyBorder="1"/>
    <xf numFmtId="0" fontId="26" fillId="5" borderId="0" xfId="0" applyFont="1" applyFill="1"/>
    <xf numFmtId="0" fontId="28" fillId="0" borderId="0" xfId="0" applyFont="1"/>
    <xf numFmtId="0" fontId="26" fillId="5" borderId="0" xfId="0" applyFont="1" applyFill="1" applyAlignment="1">
      <alignment horizontal="center" wrapText="1"/>
    </xf>
    <xf numFmtId="0" fontId="26" fillId="5" borderId="0" xfId="0" applyFont="1" applyFill="1" applyAlignment="1">
      <alignment wrapText="1"/>
    </xf>
    <xf numFmtId="0" fontId="26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 wrapText="1"/>
    </xf>
    <xf numFmtId="0" fontId="25" fillId="5" borderId="0" xfId="0" applyFont="1" applyFill="1" applyAlignment="1"/>
    <xf numFmtId="0" fontId="26" fillId="5" borderId="0" xfId="0" applyFont="1" applyFill="1" applyAlignment="1">
      <alignment horizontal="right"/>
    </xf>
    <xf numFmtId="0" fontId="25" fillId="16" borderId="0" xfId="0" applyFont="1" applyFill="1" applyAlignment="1">
      <alignment horizontal="center"/>
    </xf>
    <xf numFmtId="0" fontId="25" fillId="5" borderId="0" xfId="0" quotePrefix="1" applyFont="1" applyFill="1" applyAlignment="1">
      <alignment horizontal="center"/>
    </xf>
    <xf numFmtId="43" fontId="26" fillId="5" borderId="0" xfId="0" applyNumberFormat="1" applyFont="1" applyFill="1" applyAlignment="1">
      <alignment horizontal="right"/>
    </xf>
    <xf numFmtId="0" fontId="26" fillId="5" borderId="0" xfId="0" applyFont="1" applyFill="1" applyAlignment="1"/>
    <xf numFmtId="43" fontId="26" fillId="5" borderId="4" xfId="0" applyNumberFormat="1" applyFont="1" applyFill="1" applyBorder="1" applyAlignment="1">
      <alignment horizontal="right"/>
    </xf>
    <xf numFmtId="43" fontId="26" fillId="5" borderId="2" xfId="0" applyNumberFormat="1" applyFont="1" applyFill="1" applyBorder="1" applyAlignment="1">
      <alignment horizontal="right"/>
    </xf>
    <xf numFmtId="43" fontId="30" fillId="5" borderId="0" xfId="0" applyNumberFormat="1" applyFont="1" applyFill="1" applyBorder="1" applyAlignment="1">
      <alignment horizontal="right"/>
    </xf>
    <xf numFmtId="43" fontId="26" fillId="5" borderId="0" xfId="0" applyNumberFormat="1" applyFont="1" applyFill="1" applyAlignment="1">
      <alignment horizontal="center"/>
    </xf>
    <xf numFmtId="43" fontId="25" fillId="5" borderId="0" xfId="0" quotePrefix="1" applyNumberFormat="1" applyFont="1" applyFill="1" applyAlignment="1">
      <alignment horizontal="center"/>
    </xf>
    <xf numFmtId="0" fontId="20" fillId="5" borderId="0" xfId="0" applyFont="1" applyFill="1" applyAlignment="1" applyProtection="1">
      <alignment horizontal="centerContinuous"/>
    </xf>
    <xf numFmtId="49" fontId="26" fillId="5" borderId="0" xfId="0" applyNumberFormat="1" applyFont="1" applyFill="1" applyBorder="1" applyAlignment="1" applyProtection="1">
      <alignment horizontal="centerContinuous"/>
    </xf>
    <xf numFmtId="0" fontId="26" fillId="5" borderId="0" xfId="0" applyFont="1" applyFill="1" applyBorder="1" applyAlignment="1" applyProtection="1">
      <alignment horizontal="centerContinuous"/>
    </xf>
    <xf numFmtId="0" fontId="26" fillId="5" borderId="0" xfId="0" applyFont="1" applyFill="1" applyAlignment="1" applyProtection="1">
      <alignment horizontal="centerContinuous"/>
    </xf>
    <xf numFmtId="0" fontId="26" fillId="0" borderId="0" xfId="0" applyFont="1" applyProtection="1"/>
    <xf numFmtId="0" fontId="20" fillId="5" borderId="0" xfId="0" applyFont="1" applyFill="1" applyProtection="1"/>
    <xf numFmtId="0" fontId="26" fillId="5" borderId="0" xfId="0" applyFont="1" applyFill="1" applyProtection="1"/>
    <xf numFmtId="0" fontId="26" fillId="5" borderId="0" xfId="0" applyFont="1" applyFill="1" applyBorder="1" applyProtection="1"/>
    <xf numFmtId="0" fontId="20" fillId="5" borderId="0" xfId="0" applyFont="1" applyFill="1" applyAlignment="1" applyProtection="1">
      <alignment horizontal="right"/>
    </xf>
    <xf numFmtId="0" fontId="20" fillId="13" borderId="0" xfId="0" applyFont="1" applyFill="1" applyAlignment="1" applyProtection="1">
      <alignment horizontal="centerContinuous"/>
    </xf>
    <xf numFmtId="49" fontId="26" fillId="13" borderId="0" xfId="0" applyNumberFormat="1" applyFont="1" applyFill="1" applyBorder="1" applyAlignment="1" applyProtection="1">
      <alignment horizontal="centerContinuous"/>
    </xf>
    <xf numFmtId="0" fontId="26" fillId="13" borderId="0" xfId="0" applyFont="1" applyFill="1" applyBorder="1" applyAlignment="1" applyProtection="1">
      <alignment horizontal="centerContinuous"/>
    </xf>
    <xf numFmtId="0" fontId="26" fillId="13" borderId="0" xfId="0" applyFont="1" applyFill="1" applyAlignment="1" applyProtection="1">
      <alignment horizontal="centerContinuous"/>
    </xf>
    <xf numFmtId="0" fontId="26" fillId="13" borderId="0" xfId="0" applyFont="1" applyFill="1" applyProtection="1"/>
    <xf numFmtId="49" fontId="26" fillId="5" borderId="0" xfId="0" applyNumberFormat="1" applyFont="1" applyFill="1" applyBorder="1" applyProtection="1"/>
    <xf numFmtId="0" fontId="31" fillId="16" borderId="7" xfId="0" applyFont="1" applyFill="1" applyBorder="1" applyAlignment="1" applyProtection="1">
      <alignment horizontal="centerContinuous"/>
    </xf>
    <xf numFmtId="49" fontId="26" fillId="16" borderId="8" xfId="0" applyNumberFormat="1" applyFont="1" applyFill="1" applyBorder="1" applyAlignment="1" applyProtection="1">
      <alignment horizontal="centerContinuous"/>
    </xf>
    <xf numFmtId="0" fontId="26" fillId="16" borderId="8" xfId="0" applyFont="1" applyFill="1" applyBorder="1" applyAlignment="1" applyProtection="1">
      <alignment horizontal="centerContinuous"/>
    </xf>
    <xf numFmtId="0" fontId="26" fillId="16" borderId="9" xfId="0" applyFont="1" applyFill="1" applyBorder="1" applyAlignment="1" applyProtection="1">
      <alignment horizontal="centerContinuous"/>
    </xf>
    <xf numFmtId="0" fontId="26" fillId="16" borderId="10" xfId="0" applyFont="1" applyFill="1" applyBorder="1" applyAlignment="1" applyProtection="1">
      <alignment horizontal="centerContinuous"/>
    </xf>
    <xf numFmtId="49" fontId="26" fillId="16" borderId="0" xfId="0" applyNumberFormat="1" applyFont="1" applyFill="1" applyBorder="1" applyAlignment="1" applyProtection="1">
      <alignment horizontal="centerContinuous"/>
    </xf>
    <xf numFmtId="0" fontId="26" fillId="16" borderId="0" xfId="0" applyFont="1" applyFill="1" applyBorder="1" applyAlignment="1" applyProtection="1">
      <alignment horizontal="centerContinuous"/>
    </xf>
    <xf numFmtId="0" fontId="26" fillId="16" borderId="11" xfId="0" applyFont="1" applyFill="1" applyBorder="1" applyAlignment="1" applyProtection="1">
      <alignment horizontal="centerContinuous"/>
    </xf>
    <xf numFmtId="0" fontId="26" fillId="0" borderId="0" xfId="0" applyFont="1" applyFill="1" applyBorder="1" applyAlignment="1" applyProtection="1">
      <alignment horizontal="centerContinuous"/>
    </xf>
    <xf numFmtId="0" fontId="26" fillId="0" borderId="11" xfId="0" applyFont="1" applyFill="1" applyBorder="1" applyAlignment="1" applyProtection="1">
      <alignment horizontal="centerContinuous"/>
    </xf>
    <xf numFmtId="0" fontId="26" fillId="16" borderId="12" xfId="0" applyFont="1" applyFill="1" applyBorder="1" applyAlignment="1">
      <alignment horizontal="centerContinuous"/>
    </xf>
    <xf numFmtId="0" fontId="26" fillId="16" borderId="4" xfId="0" applyFont="1" applyFill="1" applyBorder="1" applyAlignment="1">
      <alignment horizontal="centerContinuous"/>
    </xf>
    <xf numFmtId="0" fontId="26" fillId="16" borderId="4" xfId="0" applyFont="1" applyFill="1" applyBorder="1" applyAlignment="1">
      <alignment horizontal="centerContinuous" vertical="center"/>
    </xf>
    <xf numFmtId="0" fontId="26" fillId="16" borderId="13" xfId="0" applyFont="1" applyFill="1" applyBorder="1" applyAlignment="1">
      <alignment horizontal="centerContinuous" vertical="center"/>
    </xf>
    <xf numFmtId="0" fontId="21" fillId="16" borderId="0" xfId="0" applyFont="1" applyFill="1"/>
    <xf numFmtId="0" fontId="26" fillId="16" borderId="0" xfId="0" applyFont="1" applyFill="1" applyAlignment="1">
      <alignment horizontal="center"/>
    </xf>
    <xf numFmtId="0" fontId="26" fillId="16" borderId="0" xfId="0" applyFont="1" applyFill="1" applyAlignment="1" applyProtection="1">
      <alignment horizontal="center"/>
    </xf>
    <xf numFmtId="0" fontId="26" fillId="16" borderId="0" xfId="0" applyFont="1" applyFill="1" applyBorder="1" applyAlignment="1" applyProtection="1">
      <alignment horizontal="center" vertical="center" wrapText="1"/>
    </xf>
    <xf numFmtId="0" fontId="24" fillId="16" borderId="0" xfId="0" applyFont="1" applyFill="1" applyAlignment="1" applyProtection="1"/>
    <xf numFmtId="0" fontId="25" fillId="16" borderId="0" xfId="0" applyFont="1" applyFill="1" applyAlignment="1" applyProtection="1"/>
    <xf numFmtId="0" fontId="26" fillId="16" borderId="0" xfId="0" applyFont="1" applyFill="1" applyProtection="1"/>
    <xf numFmtId="0" fontId="25" fillId="16" borderId="0" xfId="0" applyFont="1" applyFill="1" applyBorder="1" applyAlignment="1" applyProtection="1">
      <alignment horizontal="center" vertical="center" wrapText="1"/>
    </xf>
    <xf numFmtId="0" fontId="26" fillId="16" borderId="0" xfId="0" applyFont="1" applyFill="1" applyBorder="1" applyProtection="1"/>
    <xf numFmtId="0" fontId="25" fillId="16" borderId="0" xfId="0" applyFont="1" applyFill="1" applyBorder="1" applyAlignment="1" applyProtection="1">
      <alignment horizontal="center" wrapText="1"/>
    </xf>
    <xf numFmtId="0" fontId="32" fillId="16" borderId="0" xfId="0" applyFont="1" applyFill="1" applyProtection="1"/>
    <xf numFmtId="0" fontId="26" fillId="16" borderId="0" xfId="0" applyFont="1" applyFill="1" applyBorder="1" applyAlignment="1" applyProtection="1">
      <alignment horizontal="center" wrapText="1"/>
    </xf>
    <xf numFmtId="0" fontId="26" fillId="5" borderId="4" xfId="0" applyFont="1" applyFill="1" applyBorder="1" applyProtection="1"/>
    <xf numFmtId="168" fontId="21" fillId="5" borderId="0" xfId="4" applyNumberFormat="1" applyFont="1" applyFill="1"/>
    <xf numFmtId="42" fontId="21" fillId="5" borderId="4" xfId="4" applyNumberFormat="1" applyFont="1" applyFill="1" applyBorder="1"/>
    <xf numFmtId="0" fontId="26" fillId="5" borderId="1" xfId="0" applyFont="1" applyFill="1" applyBorder="1" applyProtection="1"/>
    <xf numFmtId="41" fontId="21" fillId="5" borderId="0" xfId="0" applyNumberFormat="1" applyFont="1" applyFill="1"/>
    <xf numFmtId="41" fontId="21" fillId="5" borderId="4" xfId="0" applyNumberFormat="1" applyFont="1" applyFill="1" applyBorder="1"/>
    <xf numFmtId="0" fontId="26" fillId="5" borderId="0" xfId="0" applyFont="1" applyFill="1" applyAlignment="1" applyProtection="1">
      <alignment horizontal="right" wrapText="1"/>
    </xf>
    <xf numFmtId="0" fontId="26" fillId="5" borderId="0" xfId="0" applyFont="1" applyFill="1" applyAlignment="1" applyProtection="1">
      <alignment wrapText="1"/>
    </xf>
    <xf numFmtId="0" fontId="26" fillId="5" borderId="1" xfId="0" applyFont="1" applyFill="1" applyBorder="1" applyAlignment="1" applyProtection="1">
      <alignment horizontal="right"/>
    </xf>
    <xf numFmtId="0" fontId="26" fillId="5" borderId="0" xfId="0" applyFont="1" applyFill="1" applyAlignment="1" applyProtection="1">
      <alignment horizontal="right"/>
    </xf>
    <xf numFmtId="41" fontId="26" fillId="16" borderId="4" xfId="0" applyNumberFormat="1" applyFont="1" applyFill="1" applyBorder="1"/>
    <xf numFmtId="41" fontId="26" fillId="5" borderId="0" xfId="0" applyNumberFormat="1" applyFont="1" applyFill="1" applyBorder="1" applyProtection="1"/>
    <xf numFmtId="41" fontId="26" fillId="16" borderId="0" xfId="0" applyNumberFormat="1" applyFont="1" applyFill="1"/>
    <xf numFmtId="41" fontId="21" fillId="16" borderId="0" xfId="0" applyNumberFormat="1" applyFont="1" applyFill="1"/>
    <xf numFmtId="41" fontId="21" fillId="5" borderId="0" xfId="0" applyNumberFormat="1" applyFont="1" applyFill="1" applyBorder="1" applyProtection="1"/>
    <xf numFmtId="0" fontId="32" fillId="5" borderId="0" xfId="0" applyFont="1" applyFill="1" applyAlignment="1" applyProtection="1"/>
    <xf numFmtId="41" fontId="21" fillId="15" borderId="0" xfId="0" applyNumberFormat="1" applyFont="1" applyFill="1" applyBorder="1" applyProtection="1"/>
    <xf numFmtId="0" fontId="26" fillId="0" borderId="0" xfId="0" applyFont="1" applyFill="1" applyProtection="1"/>
    <xf numFmtId="0" fontId="26" fillId="13" borderId="4" xfId="0" applyFont="1" applyFill="1" applyBorder="1" applyProtection="1"/>
    <xf numFmtId="41" fontId="21" fillId="13" borderId="4" xfId="0" applyNumberFormat="1" applyFont="1" applyFill="1" applyBorder="1"/>
    <xf numFmtId="41" fontId="21" fillId="13" borderId="0" xfId="0" applyNumberFormat="1" applyFont="1" applyFill="1" applyBorder="1" applyProtection="1"/>
    <xf numFmtId="41" fontId="21" fillId="13" borderId="0" xfId="0" applyNumberFormat="1" applyFont="1" applyFill="1"/>
    <xf numFmtId="0" fontId="26" fillId="17" borderId="1" xfId="0" applyFont="1" applyFill="1" applyBorder="1" applyProtection="1"/>
    <xf numFmtId="0" fontId="26" fillId="17" borderId="0" xfId="0" applyFont="1" applyFill="1" applyProtection="1"/>
    <xf numFmtId="41" fontId="21" fillId="17" borderId="4" xfId="0" applyNumberFormat="1" applyFont="1" applyFill="1" applyBorder="1"/>
    <xf numFmtId="41" fontId="21" fillId="17" borderId="0" xfId="0" applyNumberFormat="1" applyFont="1" applyFill="1"/>
    <xf numFmtId="0" fontId="32" fillId="5" borderId="0" xfId="0" applyFont="1" applyFill="1" applyProtection="1"/>
    <xf numFmtId="41" fontId="21" fillId="5" borderId="0" xfId="1" applyNumberFormat="1" applyFont="1" applyFill="1"/>
    <xf numFmtId="41" fontId="21" fillId="5" borderId="4" xfId="1" applyNumberFormat="1" applyFont="1" applyFill="1" applyBorder="1"/>
    <xf numFmtId="0" fontId="26" fillId="13" borderId="1" xfId="0" applyFont="1" applyFill="1" applyBorder="1" applyProtection="1"/>
    <xf numFmtId="41" fontId="21" fillId="13" borderId="4" xfId="1" applyNumberFormat="1" applyFont="1" applyFill="1" applyBorder="1"/>
    <xf numFmtId="41" fontId="21" fillId="13" borderId="0" xfId="1" applyNumberFormat="1" applyFont="1" applyFill="1" applyBorder="1" applyProtection="1"/>
    <xf numFmtId="41" fontId="21" fillId="13" borderId="0" xfId="1" applyNumberFormat="1" applyFont="1" applyFill="1"/>
    <xf numFmtId="41" fontId="21" fillId="16" borderId="0" xfId="0" applyNumberFormat="1" applyFont="1" applyFill="1" applyBorder="1"/>
    <xf numFmtId="41" fontId="21" fillId="5" borderId="0" xfId="0" applyNumberFormat="1" applyFont="1" applyFill="1" applyBorder="1"/>
    <xf numFmtId="0" fontId="25" fillId="5" borderId="0" xfId="0" applyFont="1" applyFill="1" applyProtection="1"/>
    <xf numFmtId="0" fontId="25" fillId="5" borderId="1" xfId="0" applyFont="1" applyFill="1" applyBorder="1" applyProtection="1"/>
    <xf numFmtId="0" fontId="25" fillId="5" borderId="4" xfId="0" applyFont="1" applyFill="1" applyBorder="1" applyProtection="1"/>
    <xf numFmtId="0" fontId="32" fillId="5" borderId="4" xfId="0" applyFont="1" applyFill="1" applyBorder="1" applyProtection="1"/>
    <xf numFmtId="41" fontId="21" fillId="5" borderId="4" xfId="4" applyNumberFormat="1" applyFont="1" applyFill="1" applyBorder="1"/>
    <xf numFmtId="0" fontId="32" fillId="5" borderId="1" xfId="0" applyFont="1" applyFill="1" applyBorder="1" applyProtection="1"/>
    <xf numFmtId="43" fontId="21" fillId="5" borderId="0" xfId="0" applyNumberFormat="1" applyFont="1" applyFill="1" applyBorder="1" applyProtection="1"/>
    <xf numFmtId="0" fontId="26" fillId="5" borderId="2" xfId="0" applyFont="1" applyFill="1" applyBorder="1" applyAlignment="1" applyProtection="1">
      <alignment horizontal="right"/>
    </xf>
    <xf numFmtId="42" fontId="26" fillId="16" borderId="2" xfId="0" applyNumberFormat="1" applyFont="1" applyFill="1" applyBorder="1"/>
    <xf numFmtId="42" fontId="26" fillId="5" borderId="0" xfId="0" applyNumberFormat="1" applyFont="1" applyFill="1"/>
    <xf numFmtId="0" fontId="21" fillId="5" borderId="0" xfId="0" applyFont="1" applyFill="1" applyProtection="1"/>
    <xf numFmtId="0" fontId="21" fillId="5" borderId="0" xfId="0" applyFont="1" applyFill="1" applyBorder="1" applyProtection="1"/>
    <xf numFmtId="0" fontId="21" fillId="0" borderId="0" xfId="0" applyFont="1" applyProtection="1"/>
    <xf numFmtId="0" fontId="31" fillId="5" borderId="0" xfId="0" applyFont="1" applyFill="1" applyProtection="1"/>
    <xf numFmtId="0" fontId="24" fillId="5" borderId="0" xfId="0" applyFont="1" applyFill="1" applyProtection="1"/>
    <xf numFmtId="43" fontId="21" fillId="15" borderId="0" xfId="0" applyNumberFormat="1" applyFont="1" applyFill="1" applyBorder="1" applyProtection="1"/>
    <xf numFmtId="42" fontId="21" fillId="5" borderId="0" xfId="0" applyNumberFormat="1" applyFont="1" applyFill="1"/>
    <xf numFmtId="0" fontId="26" fillId="5" borderId="3" xfId="0" applyFont="1" applyFill="1" applyBorder="1" applyAlignment="1" applyProtection="1">
      <alignment horizontal="right"/>
    </xf>
    <xf numFmtId="42" fontId="26" fillId="16" borderId="3" xfId="0" applyNumberFormat="1" applyFont="1" applyFill="1" applyBorder="1"/>
    <xf numFmtId="168" fontId="26" fillId="5" borderId="0" xfId="0" applyNumberFormat="1" applyFont="1" applyFill="1" applyBorder="1" applyProtection="1"/>
    <xf numFmtId="168" fontId="21" fillId="5" borderId="0" xfId="0" applyNumberFormat="1" applyFont="1" applyFill="1" applyBorder="1" applyProtection="1"/>
    <xf numFmtId="0" fontId="33" fillId="0" borderId="0" xfId="0" applyFont="1" applyFill="1" applyBorder="1" applyAlignment="1">
      <alignment horizontal="centerContinuous"/>
    </xf>
    <xf numFmtId="0" fontId="34" fillId="5" borderId="0" xfId="0" applyFont="1" applyFill="1" applyBorder="1" applyAlignment="1">
      <alignment horizontal="centerContinuous"/>
    </xf>
    <xf numFmtId="49" fontId="26" fillId="5" borderId="0" xfId="0" applyNumberFormat="1" applyFont="1" applyFill="1" applyAlignment="1">
      <alignment horizontal="center"/>
    </xf>
    <xf numFmtId="0" fontId="26" fillId="0" borderId="0" xfId="0" applyFont="1"/>
    <xf numFmtId="0" fontId="26" fillId="16" borderId="0" xfId="0" applyFont="1" applyFill="1"/>
    <xf numFmtId="42" fontId="21" fillId="0" borderId="0" xfId="0" applyNumberFormat="1" applyFont="1"/>
    <xf numFmtId="0" fontId="21" fillId="16" borderId="4" xfId="0" applyFont="1" applyFill="1" applyBorder="1"/>
    <xf numFmtId="0" fontId="21" fillId="0" borderId="0" xfId="0" applyFont="1" applyFill="1" applyBorder="1" applyProtection="1"/>
    <xf numFmtId="0" fontId="21" fillId="0" borderId="0" xfId="0" applyFont="1" applyBorder="1" applyProtection="1"/>
    <xf numFmtId="41" fontId="21" fillId="18" borderId="0" xfId="0" applyNumberFormat="1" applyFont="1" applyFill="1"/>
    <xf numFmtId="0" fontId="21" fillId="18" borderId="0" xfId="0" applyFont="1" applyFill="1"/>
    <xf numFmtId="0" fontId="22" fillId="8" borderId="5" xfId="0" applyFont="1" applyFill="1" applyBorder="1" applyAlignment="1">
      <alignment horizontal="centerContinuous"/>
    </xf>
    <xf numFmtId="0" fontId="22" fillId="8" borderId="1" xfId="0" applyFont="1" applyFill="1" applyBorder="1" applyAlignment="1">
      <alignment horizontal="centerContinuous"/>
    </xf>
    <xf numFmtId="0" fontId="23" fillId="8" borderId="1" xfId="0" applyFont="1" applyFill="1" applyBorder="1" applyAlignment="1">
      <alignment horizontal="centerContinuous"/>
    </xf>
    <xf numFmtId="0" fontId="23" fillId="8" borderId="6" xfId="0" applyFont="1" applyFill="1" applyBorder="1" applyAlignment="1">
      <alignment horizontal="centerContinuous"/>
    </xf>
    <xf numFmtId="0" fontId="26" fillId="5" borderId="4" xfId="0" applyFont="1" applyFill="1" applyBorder="1" applyAlignment="1">
      <alignment horizontal="center"/>
    </xf>
    <xf numFmtId="0" fontId="26" fillId="16" borderId="0" xfId="0" applyFont="1" applyFill="1" applyBorder="1" applyAlignment="1">
      <alignment horizontal="center"/>
    </xf>
    <xf numFmtId="2" fontId="21" fillId="15" borderId="4" xfId="0" applyNumberFormat="1" applyFont="1" applyFill="1" applyBorder="1" applyProtection="1">
      <protection locked="0"/>
    </xf>
    <xf numFmtId="2" fontId="21" fillId="5" borderId="0" xfId="0" applyNumberFormat="1" applyFont="1" applyFill="1"/>
    <xf numFmtId="0" fontId="26" fillId="17" borderId="0" xfId="0" applyFont="1" applyFill="1"/>
    <xf numFmtId="0" fontId="21" fillId="17" borderId="0" xfId="0" applyFont="1" applyFill="1"/>
    <xf numFmtId="2" fontId="21" fillId="17" borderId="0" xfId="0" applyNumberFormat="1" applyFont="1" applyFill="1"/>
    <xf numFmtId="2" fontId="21" fillId="17" borderId="4" xfId="0" applyNumberFormat="1" applyFont="1" applyFill="1" applyBorder="1" applyProtection="1">
      <protection locked="0"/>
    </xf>
    <xf numFmtId="2" fontId="21" fillId="16" borderId="0" xfId="0" applyNumberFormat="1" applyFont="1" applyFill="1"/>
    <xf numFmtId="0" fontId="21" fillId="0" borderId="0" xfId="0" applyFont="1" applyFill="1"/>
    <xf numFmtId="2" fontId="21" fillId="15" borderId="1" xfId="0" applyNumberFormat="1" applyFont="1" applyFill="1" applyBorder="1" applyProtection="1">
      <protection locked="0"/>
    </xf>
    <xf numFmtId="175" fontId="21" fillId="15" borderId="1" xfId="0" applyNumberFormat="1" applyFont="1" applyFill="1" applyBorder="1" applyProtection="1">
      <protection locked="0"/>
    </xf>
    <xf numFmtId="2" fontId="21" fillId="18" borderId="1" xfId="0" applyNumberFormat="1" applyFont="1" applyFill="1" applyBorder="1" applyProtection="1">
      <protection locked="0"/>
    </xf>
    <xf numFmtId="0" fontId="21" fillId="14" borderId="0" xfId="0" applyFont="1" applyFill="1"/>
    <xf numFmtId="43" fontId="21" fillId="17" borderId="0" xfId="1" applyFont="1" applyFill="1" applyBorder="1" applyProtection="1"/>
    <xf numFmtId="168" fontId="26" fillId="5" borderId="1" xfId="4" applyNumberFormat="1" applyFont="1" applyFill="1" applyBorder="1"/>
    <xf numFmtId="0" fontId="26" fillId="13" borderId="0" xfId="0" applyFont="1" applyFill="1"/>
    <xf numFmtId="0" fontId="21" fillId="13" borderId="0" xfId="0" applyFont="1" applyFill="1"/>
    <xf numFmtId="49" fontId="21" fillId="5" borderId="0" xfId="0" applyNumberFormat="1" applyFont="1" applyFill="1" applyProtection="1"/>
    <xf numFmtId="43" fontId="21" fillId="5" borderId="0" xfId="0" applyNumberFormat="1" applyFont="1" applyFill="1" applyProtection="1"/>
    <xf numFmtId="0" fontId="21" fillId="0" borderId="0" xfId="0" applyFont="1" applyFill="1" applyProtection="1"/>
    <xf numFmtId="10" fontId="21" fillId="0" borderId="0" xfId="7" applyNumberFormat="1" applyFont="1" applyFill="1" applyProtection="1"/>
    <xf numFmtId="43" fontId="21" fillId="0" borderId="0" xfId="1" applyFont="1" applyFill="1" applyBorder="1" applyProtection="1"/>
    <xf numFmtId="0" fontId="21" fillId="6" borderId="0" xfId="0" applyFont="1" applyFill="1" applyProtection="1"/>
    <xf numFmtId="0" fontId="21" fillId="0" borderId="0" xfId="0" applyFont="1" applyFill="1" applyAlignment="1" applyProtection="1">
      <alignment horizontal="center"/>
    </xf>
    <xf numFmtId="0" fontId="21" fillId="9" borderId="0" xfId="0" applyFont="1" applyFill="1" applyProtection="1"/>
    <xf numFmtId="43" fontId="21" fillId="0" borderId="0" xfId="1" applyFont="1" applyFill="1" applyProtection="1"/>
    <xf numFmtId="0" fontId="21" fillId="0" borderId="0" xfId="0" applyFont="1" applyAlignment="1" applyProtection="1">
      <alignment horizontal="center"/>
    </xf>
    <xf numFmtId="49" fontId="23" fillId="5" borderId="0" xfId="0" applyNumberFormat="1" applyFont="1" applyFill="1" applyAlignment="1" applyProtection="1">
      <alignment horizontal="centerContinuous"/>
    </xf>
    <xf numFmtId="0" fontId="23" fillId="5" borderId="0" xfId="0" applyFont="1" applyFill="1" applyBorder="1" applyAlignment="1" applyProtection="1">
      <alignment horizontal="centerContinuous"/>
    </xf>
    <xf numFmtId="43" fontId="21" fillId="5" borderId="0" xfId="0" applyNumberFormat="1" applyFont="1" applyFill="1" applyAlignment="1" applyProtection="1">
      <alignment horizontal="centerContinuous"/>
    </xf>
    <xf numFmtId="0" fontId="21" fillId="5" borderId="0" xfId="0" applyFont="1" applyFill="1" applyAlignment="1" applyProtection="1">
      <alignment horizontal="centerContinuous"/>
    </xf>
    <xf numFmtId="0" fontId="20" fillId="0" borderId="0" xfId="0" applyFont="1" applyFill="1" applyProtection="1"/>
    <xf numFmtId="10" fontId="21" fillId="0" borderId="0" xfId="7" applyNumberFormat="1" applyFont="1" applyFill="1" applyBorder="1" applyProtection="1"/>
    <xf numFmtId="43" fontId="21" fillId="0" borderId="0" xfId="1" quotePrefix="1" applyFont="1" applyFill="1" applyBorder="1" applyAlignment="1" applyProtection="1">
      <alignment horizontal="center"/>
    </xf>
    <xf numFmtId="41" fontId="21" fillId="14" borderId="0" xfId="0" applyNumberFormat="1" applyFont="1" applyFill="1" applyProtection="1"/>
    <xf numFmtId="49" fontId="20" fillId="5" borderId="0" xfId="0" applyNumberFormat="1" applyFont="1" applyFill="1" applyAlignment="1" applyProtection="1">
      <alignment horizontal="centerContinuous"/>
    </xf>
    <xf numFmtId="0" fontId="20" fillId="5" borderId="0" xfId="0" applyFont="1" applyFill="1" applyBorder="1" applyAlignment="1" applyProtection="1">
      <alignment horizontal="centerContinuous"/>
    </xf>
    <xf numFmtId="43" fontId="20" fillId="5" borderId="0" xfId="0" applyNumberFormat="1" applyFont="1" applyFill="1" applyAlignment="1" applyProtection="1">
      <alignment horizontal="centerContinuous"/>
    </xf>
    <xf numFmtId="0" fontId="23" fillId="0" borderId="0" xfId="0" applyFont="1" applyFill="1" applyProtection="1"/>
    <xf numFmtId="0" fontId="21" fillId="14" borderId="0" xfId="0" applyFont="1" applyFill="1" applyProtection="1"/>
    <xf numFmtId="0" fontId="20" fillId="6" borderId="0" xfId="0" applyFont="1" applyFill="1" applyProtection="1"/>
    <xf numFmtId="0" fontId="20" fillId="9" borderId="0" xfId="0" applyFont="1" applyFill="1" applyProtection="1"/>
    <xf numFmtId="43" fontId="20" fillId="0" borderId="0" xfId="1" applyFont="1" applyFill="1" applyProtection="1"/>
    <xf numFmtId="0" fontId="20" fillId="0" borderId="0" xfId="0" applyFont="1" applyFill="1" applyAlignment="1" applyProtection="1">
      <alignment horizontal="center"/>
    </xf>
    <xf numFmtId="0" fontId="20" fillId="0" borderId="0" xfId="0" applyFont="1" applyFill="1" applyBorder="1" applyProtection="1"/>
    <xf numFmtId="0" fontId="23" fillId="5" borderId="0" xfId="0" applyNumberFormat="1" applyFont="1" applyFill="1" applyAlignment="1" applyProtection="1">
      <alignment horizontal="centerContinuous"/>
    </xf>
    <xf numFmtId="43" fontId="23" fillId="5" borderId="0" xfId="0" applyNumberFormat="1" applyFont="1" applyFill="1" applyAlignment="1" applyProtection="1">
      <alignment horizontal="centerContinuous"/>
    </xf>
    <xf numFmtId="0" fontId="23" fillId="5" borderId="0" xfId="0" applyFont="1" applyFill="1" applyAlignment="1" applyProtection="1">
      <alignment horizontal="centerContinuous"/>
    </xf>
    <xf numFmtId="0" fontId="21" fillId="0" borderId="0" xfId="0" quotePrefix="1" applyFont="1" applyFill="1" applyAlignment="1" applyProtection="1">
      <alignment horizontal="center"/>
    </xf>
    <xf numFmtId="0" fontId="23" fillId="6" borderId="0" xfId="0" applyFont="1" applyFill="1" applyProtection="1"/>
    <xf numFmtId="0" fontId="23" fillId="0" borderId="0" xfId="0" applyFont="1" applyFill="1" applyAlignment="1" applyProtection="1">
      <alignment horizontal="center"/>
    </xf>
    <xf numFmtId="0" fontId="23" fillId="9" borderId="0" xfId="0" applyFont="1" applyFill="1" applyProtection="1"/>
    <xf numFmtId="43" fontId="23" fillId="0" borderId="0" xfId="1" applyFont="1" applyFill="1" applyProtection="1"/>
    <xf numFmtId="0" fontId="23" fillId="0" borderId="0" xfId="0" applyFont="1" applyFill="1" applyAlignment="1" applyProtection="1">
      <alignment horizontal="left"/>
    </xf>
    <xf numFmtId="0" fontId="23" fillId="0" borderId="0" xfId="0" applyFont="1" applyFill="1" applyBorder="1" applyProtection="1"/>
    <xf numFmtId="49" fontId="21" fillId="5" borderId="0" xfId="0" applyNumberFormat="1" applyFont="1" applyFill="1" applyAlignment="1" applyProtection="1">
      <alignment horizontal="centerContinuous"/>
    </xf>
    <xf numFmtId="0" fontId="21" fillId="5" borderId="0" xfId="0" applyFont="1" applyFill="1" applyBorder="1" applyAlignment="1" applyProtection="1">
      <alignment horizontal="centerContinuous"/>
    </xf>
    <xf numFmtId="10" fontId="21" fillId="0" borderId="0" xfId="0" applyNumberFormat="1" applyFont="1" applyFill="1" applyProtection="1"/>
    <xf numFmtId="0" fontId="21" fillId="0" borderId="0" xfId="0" applyFont="1" applyFill="1" applyBorder="1" applyAlignment="1" applyProtection="1">
      <alignment horizontal="center"/>
    </xf>
    <xf numFmtId="0" fontId="21" fillId="0" borderId="4" xfId="0" applyFont="1" applyFill="1" applyBorder="1" applyAlignment="1" applyProtection="1">
      <alignment horizontal="center" wrapText="1"/>
    </xf>
    <xf numFmtId="0" fontId="21" fillId="0" borderId="4" xfId="0" applyFont="1" applyFill="1" applyBorder="1" applyAlignment="1" applyProtection="1">
      <alignment horizontal="center"/>
    </xf>
    <xf numFmtId="49" fontId="21" fillId="5" borderId="14" xfId="0" applyNumberFormat="1" applyFont="1" applyFill="1" applyBorder="1" applyAlignment="1" applyProtection="1">
      <alignment horizontal="centerContinuous"/>
    </xf>
    <xf numFmtId="0" fontId="21" fillId="5" borderId="15" xfId="0" applyFont="1" applyFill="1" applyBorder="1" applyAlignment="1" applyProtection="1">
      <alignment horizontal="centerContinuous"/>
    </xf>
    <xf numFmtId="0" fontId="26" fillId="0" borderId="0" xfId="0" applyFont="1" applyFill="1" applyBorder="1" applyAlignment="1" applyProtection="1">
      <alignment horizontal="center"/>
    </xf>
    <xf numFmtId="49" fontId="20" fillId="5" borderId="16" xfId="0" applyNumberFormat="1" applyFont="1" applyFill="1" applyBorder="1" applyProtection="1"/>
    <xf numFmtId="0" fontId="20" fillId="5" borderId="17" xfId="0" applyNumberFormat="1" applyFont="1" applyFill="1" applyBorder="1" applyAlignment="1" applyProtection="1">
      <alignment shrinkToFit="1"/>
    </xf>
    <xf numFmtId="0" fontId="26" fillId="0" borderId="4" xfId="0" applyFont="1" applyFill="1" applyBorder="1" applyAlignment="1" applyProtection="1">
      <alignment horizontal="center" wrapText="1"/>
    </xf>
    <xf numFmtId="43" fontId="26" fillId="0" borderId="4" xfId="1" applyFont="1" applyFill="1" applyBorder="1" applyAlignment="1" applyProtection="1">
      <alignment horizontal="center"/>
    </xf>
    <xf numFmtId="0" fontId="26" fillId="0" borderId="4" xfId="0" applyFont="1" applyFill="1" applyBorder="1" applyAlignment="1" applyProtection="1">
      <alignment horizontal="center"/>
    </xf>
    <xf numFmtId="49" fontId="35" fillId="5" borderId="18" xfId="1" applyNumberFormat="1" applyFont="1" applyFill="1" applyBorder="1" applyProtection="1"/>
    <xf numFmtId="43" fontId="21" fillId="5" borderId="19" xfId="1" applyNumberFormat="1" applyFont="1" applyFill="1" applyBorder="1" applyProtection="1"/>
    <xf numFmtId="43" fontId="21" fillId="0" borderId="19" xfId="1" applyNumberFormat="1" applyFont="1" applyFill="1" applyBorder="1" applyProtection="1"/>
    <xf numFmtId="164" fontId="21" fillId="5" borderId="19" xfId="1" applyNumberFormat="1" applyFont="1" applyFill="1" applyBorder="1" applyProtection="1"/>
    <xf numFmtId="41" fontId="21" fillId="5" borderId="20" xfId="0" applyNumberFormat="1" applyFont="1" applyFill="1" applyBorder="1" applyProtection="1"/>
    <xf numFmtId="49" fontId="21" fillId="5" borderId="21" xfId="1" applyNumberFormat="1" applyFont="1" applyFill="1" applyBorder="1" applyProtection="1"/>
    <xf numFmtId="43" fontId="21" fillId="5" borderId="22" xfId="1" applyNumberFormat="1" applyFont="1" applyFill="1" applyBorder="1" applyProtection="1"/>
    <xf numFmtId="43" fontId="21" fillId="0" borderId="23" xfId="1" applyNumberFormat="1" applyFont="1" applyFill="1" applyBorder="1" applyProtection="1">
      <protection locked="0"/>
    </xf>
    <xf numFmtId="43" fontId="21" fillId="5" borderId="23" xfId="1" applyNumberFormat="1" applyFont="1" applyFill="1" applyBorder="1" applyProtection="1"/>
    <xf numFmtId="164" fontId="21" fillId="5" borderId="23" xfId="1" applyNumberFormat="1" applyFont="1" applyFill="1" applyBorder="1" applyProtection="1"/>
    <xf numFmtId="41" fontId="21" fillId="5" borderId="24" xfId="1" applyNumberFormat="1" applyFont="1" applyFill="1" applyBorder="1" applyProtection="1"/>
    <xf numFmtId="164" fontId="21" fillId="0" borderId="0" xfId="0" applyNumberFormat="1" applyFont="1" applyFill="1" applyProtection="1"/>
    <xf numFmtId="41" fontId="21" fillId="0" borderId="0" xfId="0" applyNumberFormat="1" applyFont="1" applyFill="1" applyProtection="1"/>
    <xf numFmtId="43" fontId="21" fillId="0" borderId="0" xfId="0" applyNumberFormat="1" applyFont="1" applyFill="1" applyProtection="1"/>
    <xf numFmtId="0" fontId="21" fillId="0" borderId="0" xfId="0" applyFont="1" applyFill="1" applyAlignment="1" applyProtection="1">
      <alignment horizontal="left"/>
    </xf>
    <xf numFmtId="0" fontId="21" fillId="8" borderId="25" xfId="0" applyFont="1" applyFill="1" applyBorder="1" applyAlignment="1" applyProtection="1">
      <alignment horizontal="left"/>
    </xf>
    <xf numFmtId="43" fontId="21" fillId="4" borderId="25" xfId="1" applyFont="1" applyFill="1" applyBorder="1" applyProtection="1"/>
    <xf numFmtId="43" fontId="27" fillId="0" borderId="0" xfId="0" applyNumberFormat="1" applyFont="1" applyFill="1" applyProtection="1"/>
    <xf numFmtId="49" fontId="21" fillId="5" borderId="26" xfId="1" applyNumberFormat="1" applyFont="1" applyFill="1" applyBorder="1" applyProtection="1"/>
    <xf numFmtId="43" fontId="21" fillId="5" borderId="27" xfId="1" applyNumberFormat="1" applyFont="1" applyFill="1" applyBorder="1" applyProtection="1"/>
    <xf numFmtId="43" fontId="21" fillId="0" borderId="28" xfId="1" applyNumberFormat="1" applyFont="1" applyFill="1" applyBorder="1" applyProtection="1">
      <protection locked="0"/>
    </xf>
    <xf numFmtId="43" fontId="21" fillId="5" borderId="28" xfId="1" applyNumberFormat="1" applyFont="1" applyFill="1" applyBorder="1" applyProtection="1"/>
    <xf numFmtId="164" fontId="21" fillId="5" borderId="28" xfId="1" applyNumberFormat="1" applyFont="1" applyFill="1" applyBorder="1" applyProtection="1"/>
    <xf numFmtId="41" fontId="21" fillId="5" borderId="29" xfId="1" applyNumberFormat="1" applyFont="1" applyFill="1" applyBorder="1" applyProtection="1"/>
    <xf numFmtId="49" fontId="21" fillId="5" borderId="26" xfId="0" applyNumberFormat="1" applyFont="1" applyFill="1" applyBorder="1" applyProtection="1"/>
    <xf numFmtId="43" fontId="21" fillId="5" borderId="27" xfId="0" applyNumberFormat="1" applyFont="1" applyFill="1" applyBorder="1" applyProtection="1"/>
    <xf numFmtId="43" fontId="21" fillId="0" borderId="28" xfId="0" applyNumberFormat="1" applyFont="1" applyFill="1" applyBorder="1" applyProtection="1">
      <protection locked="0"/>
    </xf>
    <xf numFmtId="43" fontId="21" fillId="5" borderId="28" xfId="0" applyNumberFormat="1" applyFont="1" applyFill="1" applyBorder="1" applyProtection="1"/>
    <xf numFmtId="43" fontId="21" fillId="0" borderId="28" xfId="0" applyNumberFormat="1" applyFont="1" applyFill="1" applyBorder="1" applyProtection="1"/>
    <xf numFmtId="164" fontId="21" fillId="0" borderId="28" xfId="1" applyNumberFormat="1" applyFont="1" applyFill="1" applyBorder="1" applyProtection="1"/>
    <xf numFmtId="43" fontId="21" fillId="0" borderId="28" xfId="1" applyNumberFormat="1" applyFont="1" applyFill="1" applyBorder="1" applyProtection="1"/>
    <xf numFmtId="0" fontId="21" fillId="4" borderId="25" xfId="0" applyFont="1" applyFill="1" applyBorder="1" applyAlignment="1" applyProtection="1">
      <alignment horizontal="center"/>
    </xf>
    <xf numFmtId="164" fontId="21" fillId="4" borderId="25" xfId="1" applyNumberFormat="1" applyFont="1" applyFill="1" applyBorder="1" applyProtection="1"/>
    <xf numFmtId="49" fontId="21" fillId="13" borderId="26" xfId="0" applyNumberFormat="1" applyFont="1" applyFill="1" applyBorder="1" applyProtection="1"/>
    <xf numFmtId="43" fontId="21" fillId="13" borderId="27" xfId="0" applyNumberFormat="1" applyFont="1" applyFill="1" applyBorder="1" applyProtection="1"/>
    <xf numFmtId="43" fontId="21" fillId="13" borderId="28" xfId="0" applyNumberFormat="1" applyFont="1" applyFill="1" applyBorder="1" applyProtection="1">
      <protection locked="0"/>
    </xf>
    <xf numFmtId="43" fontId="21" fillId="13" borderId="28" xfId="0" applyNumberFormat="1" applyFont="1" applyFill="1" applyBorder="1" applyProtection="1"/>
    <xf numFmtId="164" fontId="21" fillId="13" borderId="28" xfId="1" applyNumberFormat="1" applyFont="1" applyFill="1" applyBorder="1" applyProtection="1"/>
    <xf numFmtId="43" fontId="21" fillId="13" borderId="28" xfId="1" applyNumberFormat="1" applyFont="1" applyFill="1" applyBorder="1" applyProtection="1"/>
    <xf numFmtId="41" fontId="21" fillId="13" borderId="29" xfId="1" applyNumberFormat="1" applyFont="1" applyFill="1" applyBorder="1" applyProtection="1"/>
    <xf numFmtId="0" fontId="21" fillId="19" borderId="25" xfId="0" applyFont="1" applyFill="1" applyBorder="1" applyAlignment="1" applyProtection="1">
      <alignment horizontal="left"/>
    </xf>
    <xf numFmtId="0" fontId="21" fillId="4" borderId="25" xfId="0" applyFont="1" applyFill="1" applyBorder="1" applyProtection="1"/>
    <xf numFmtId="164" fontId="21" fillId="4" borderId="25" xfId="0" applyNumberFormat="1" applyFont="1" applyFill="1" applyBorder="1" applyProtection="1"/>
    <xf numFmtId="43" fontId="21" fillId="0" borderId="30" xfId="1" applyFont="1" applyFill="1" applyBorder="1" applyProtection="1"/>
    <xf numFmtId="43" fontId="21" fillId="0" borderId="33" xfId="0" applyNumberFormat="1" applyFont="1" applyFill="1" applyBorder="1" applyProtection="1"/>
    <xf numFmtId="41" fontId="21" fillId="0" borderId="34" xfId="1" applyNumberFormat="1" applyFont="1" applyFill="1" applyBorder="1" applyProtection="1"/>
    <xf numFmtId="49" fontId="21" fillId="5" borderId="35" xfId="0" applyNumberFormat="1" applyFont="1" applyFill="1" applyBorder="1" applyProtection="1"/>
    <xf numFmtId="43" fontId="21" fillId="5" borderId="36" xfId="0" applyNumberFormat="1" applyFont="1" applyFill="1" applyBorder="1" applyProtection="1">
      <protection locked="0"/>
    </xf>
    <xf numFmtId="43" fontId="21" fillId="0" borderId="37" xfId="0" applyNumberFormat="1" applyFont="1" applyFill="1" applyBorder="1" applyProtection="1">
      <protection locked="0"/>
    </xf>
    <xf numFmtId="43" fontId="21" fillId="0" borderId="37" xfId="0" applyNumberFormat="1" applyFont="1" applyFill="1" applyBorder="1" applyProtection="1"/>
    <xf numFmtId="164" fontId="21" fillId="0" borderId="37" xfId="1" applyNumberFormat="1" applyFont="1" applyFill="1" applyBorder="1" applyProtection="1">
      <protection locked="0"/>
    </xf>
    <xf numFmtId="164" fontId="21" fillId="0" borderId="37" xfId="1" applyNumberFormat="1" applyFont="1" applyFill="1" applyBorder="1" applyProtection="1"/>
    <xf numFmtId="43" fontId="21" fillId="0" borderId="33" xfId="1" applyNumberFormat="1" applyFont="1" applyFill="1" applyBorder="1" applyProtection="1"/>
    <xf numFmtId="41" fontId="21" fillId="0" borderId="38" xfId="1" applyNumberFormat="1" applyFont="1" applyFill="1" applyBorder="1" applyProtection="1"/>
    <xf numFmtId="43" fontId="21" fillId="0" borderId="4" xfId="1" applyFont="1" applyFill="1" applyBorder="1" applyProtection="1"/>
    <xf numFmtId="0" fontId="21" fillId="9" borderId="0" xfId="0" applyFont="1" applyFill="1" applyBorder="1" applyProtection="1"/>
    <xf numFmtId="49" fontId="26" fillId="5" borderId="39" xfId="0" applyNumberFormat="1" applyFont="1" applyFill="1" applyBorder="1" applyAlignment="1" applyProtection="1"/>
    <xf numFmtId="0" fontId="26" fillId="5" borderId="40" xfId="0" applyFont="1" applyFill="1" applyBorder="1" applyAlignment="1" applyProtection="1"/>
    <xf numFmtId="0" fontId="26" fillId="0" borderId="40" xfId="0" applyFont="1" applyFill="1" applyBorder="1" applyAlignment="1" applyProtection="1"/>
    <xf numFmtId="43" fontId="26" fillId="5" borderId="40" xfId="0" applyNumberFormat="1" applyFont="1" applyFill="1" applyBorder="1" applyAlignment="1" applyProtection="1"/>
    <xf numFmtId="164" fontId="35" fillId="5" borderId="41" xfId="1" applyNumberFormat="1" applyFont="1" applyFill="1" applyBorder="1" applyAlignment="1" applyProtection="1">
      <alignment horizontal="right"/>
    </xf>
    <xf numFmtId="164" fontId="35" fillId="5" borderId="42" xfId="1" applyNumberFormat="1" applyFont="1" applyFill="1" applyBorder="1" applyAlignment="1" applyProtection="1">
      <alignment horizontal="right"/>
    </xf>
    <xf numFmtId="164" fontId="35" fillId="5" borderId="39" xfId="1" applyNumberFormat="1" applyFont="1" applyFill="1" applyBorder="1" applyAlignment="1" applyProtection="1">
      <alignment horizontal="right"/>
    </xf>
    <xf numFmtId="41" fontId="21" fillId="5" borderId="41" xfId="0" applyNumberFormat="1" applyFont="1" applyFill="1" applyBorder="1" applyProtection="1"/>
    <xf numFmtId="43" fontId="21" fillId="18" borderId="0" xfId="0" applyNumberFormat="1" applyFont="1" applyFill="1" applyProtection="1"/>
    <xf numFmtId="43" fontId="21" fillId="0" borderId="2" xfId="0" applyNumberFormat="1" applyFont="1" applyFill="1" applyBorder="1" applyProtection="1"/>
    <xf numFmtId="43" fontId="27" fillId="18" borderId="12" xfId="0" applyNumberFormat="1" applyFont="1" applyFill="1" applyBorder="1" applyProtection="1"/>
    <xf numFmtId="49" fontId="35" fillId="5" borderId="43" xfId="0" applyNumberFormat="1" applyFont="1" applyFill="1" applyBorder="1" applyProtection="1"/>
    <xf numFmtId="0" fontId="26" fillId="5" borderId="44" xfId="0" applyFont="1" applyFill="1" applyBorder="1" applyProtection="1"/>
    <xf numFmtId="0" fontId="26" fillId="0" borderId="44" xfId="0" applyFont="1" applyFill="1" applyBorder="1" applyProtection="1"/>
    <xf numFmtId="43" fontId="26" fillId="5" borderId="44" xfId="0" applyNumberFormat="1" applyFont="1" applyFill="1" applyBorder="1" applyAlignment="1" applyProtection="1">
      <alignment horizontal="centerContinuous"/>
    </xf>
    <xf numFmtId="164" fontId="26" fillId="5" borderId="44" xfId="1" applyNumberFormat="1" applyFont="1" applyFill="1" applyBorder="1" applyAlignment="1" applyProtection="1">
      <alignment horizontal="centerContinuous" wrapText="1"/>
    </xf>
    <xf numFmtId="41" fontId="26" fillId="5" borderId="45" xfId="0" applyNumberFormat="1" applyFont="1" applyFill="1" applyBorder="1" applyAlignment="1" applyProtection="1">
      <alignment horizontal="centerContinuous"/>
    </xf>
    <xf numFmtId="49" fontId="21" fillId="5" borderId="21" xfId="0" applyNumberFormat="1" applyFont="1" applyFill="1" applyBorder="1" applyProtection="1"/>
    <xf numFmtId="0" fontId="21" fillId="5" borderId="46" xfId="0" applyFont="1" applyFill="1" applyBorder="1" applyProtection="1"/>
    <xf numFmtId="164" fontId="21" fillId="5" borderId="47" xfId="1" applyNumberFormat="1" applyFont="1" applyFill="1" applyBorder="1" applyProtection="1"/>
    <xf numFmtId="49" fontId="31" fillId="9" borderId="0" xfId="0" applyNumberFormat="1" applyFont="1" applyFill="1" applyBorder="1" applyProtection="1"/>
    <xf numFmtId="49" fontId="31" fillId="0" borderId="0" xfId="0" applyNumberFormat="1" applyFont="1" applyFill="1" applyBorder="1" applyProtection="1"/>
    <xf numFmtId="0" fontId="21" fillId="5" borderId="48" xfId="0" applyFont="1" applyFill="1" applyBorder="1" applyProtection="1"/>
    <xf numFmtId="164" fontId="21" fillId="5" borderId="49" xfId="1" applyNumberFormat="1" applyFont="1" applyFill="1" applyBorder="1" applyProtection="1"/>
    <xf numFmtId="0" fontId="21" fillId="9" borderId="0" xfId="0" applyFont="1" applyFill="1" applyBorder="1"/>
    <xf numFmtId="0" fontId="21" fillId="0" borderId="0" xfId="0" applyFont="1" applyFill="1" applyBorder="1"/>
    <xf numFmtId="43" fontId="21" fillId="4" borderId="28" xfId="0" applyNumberFormat="1" applyFont="1" applyFill="1" applyBorder="1" applyProtection="1">
      <protection locked="0"/>
    </xf>
    <xf numFmtId="164" fontId="21" fillId="0" borderId="49" xfId="1" applyNumberFormat="1" applyFont="1" applyFill="1" applyBorder="1" applyProtection="1"/>
    <xf numFmtId="43" fontId="21" fillId="15" borderId="0" xfId="0" applyNumberFormat="1" applyFont="1" applyFill="1" applyProtection="1"/>
    <xf numFmtId="49" fontId="21" fillId="0" borderId="26" xfId="0" applyNumberFormat="1" applyFont="1" applyFill="1" applyBorder="1" applyProtection="1"/>
    <xf numFmtId="0" fontId="21" fillId="16" borderId="48" xfId="0" applyFont="1" applyFill="1" applyBorder="1" applyProtection="1"/>
    <xf numFmtId="43" fontId="21" fillId="15" borderId="28" xfId="0" applyNumberFormat="1" applyFont="1" applyFill="1" applyBorder="1" applyProtection="1">
      <protection locked="0"/>
    </xf>
    <xf numFmtId="41" fontId="21" fillId="0" borderId="29" xfId="1" applyNumberFormat="1" applyFont="1" applyFill="1" applyBorder="1" applyProtection="1"/>
    <xf numFmtId="0" fontId="21" fillId="15" borderId="0" xfId="0" applyFont="1" applyFill="1" applyProtection="1"/>
    <xf numFmtId="41" fontId="21" fillId="15" borderId="0" xfId="0" applyNumberFormat="1" applyFont="1" applyFill="1" applyProtection="1"/>
    <xf numFmtId="43" fontId="21" fillId="15" borderId="0" xfId="1" applyFont="1" applyFill="1" applyBorder="1" applyProtection="1"/>
    <xf numFmtId="43" fontId="21" fillId="15" borderId="0" xfId="1" applyFont="1" applyFill="1" applyProtection="1"/>
    <xf numFmtId="0" fontId="21" fillId="15" borderId="0" xfId="0" applyFont="1" applyFill="1" applyAlignment="1" applyProtection="1">
      <alignment horizontal="center"/>
    </xf>
    <xf numFmtId="43" fontId="21" fillId="0" borderId="0" xfId="1" applyNumberFormat="1" applyFont="1" applyFill="1" applyBorder="1" applyProtection="1"/>
    <xf numFmtId="0" fontId="21" fillId="0" borderId="25" xfId="0" applyFont="1" applyFill="1" applyBorder="1" applyAlignment="1" applyProtection="1">
      <alignment horizontal="left"/>
    </xf>
    <xf numFmtId="43" fontId="21" fillId="0" borderId="25" xfId="1" applyFont="1" applyFill="1" applyBorder="1" applyProtection="1"/>
    <xf numFmtId="43" fontId="21" fillId="20" borderId="28" xfId="1" applyNumberFormat="1" applyFont="1" applyFill="1" applyBorder="1" applyProtection="1">
      <protection locked="0"/>
    </xf>
    <xf numFmtId="43" fontId="21" fillId="20" borderId="0" xfId="0" applyNumberFormat="1" applyFont="1" applyFill="1" applyProtection="1"/>
    <xf numFmtId="0" fontId="21" fillId="5" borderId="48" xfId="0" applyFont="1" applyFill="1" applyBorder="1" applyProtection="1">
      <protection locked="0"/>
    </xf>
    <xf numFmtId="43" fontId="21" fillId="9" borderId="0" xfId="1" applyNumberFormat="1" applyFont="1" applyFill="1" applyBorder="1" applyProtection="1"/>
    <xf numFmtId="0" fontId="21" fillId="5" borderId="50" xfId="0" applyFont="1" applyFill="1" applyBorder="1" applyProtection="1">
      <protection locked="0"/>
    </xf>
    <xf numFmtId="164" fontId="21" fillId="0" borderId="51" xfId="1" applyNumberFormat="1" applyFont="1" applyFill="1" applyBorder="1" applyProtection="1"/>
    <xf numFmtId="43" fontId="21" fillId="0" borderId="37" xfId="1" applyNumberFormat="1" applyFont="1" applyFill="1" applyBorder="1" applyProtection="1"/>
    <xf numFmtId="49" fontId="26" fillId="5" borderId="39" xfId="0" applyNumberFormat="1" applyFont="1" applyFill="1" applyBorder="1" applyProtection="1"/>
    <xf numFmtId="0" fontId="26" fillId="5" borderId="40" xfId="0" applyFont="1" applyFill="1" applyBorder="1" applyProtection="1"/>
    <xf numFmtId="0" fontId="26" fillId="0" borderId="40" xfId="0" applyFont="1" applyFill="1" applyBorder="1" applyProtection="1"/>
    <xf numFmtId="43" fontId="21" fillId="5" borderId="40" xfId="0" applyNumberFormat="1" applyFont="1" applyFill="1" applyBorder="1" applyProtection="1"/>
    <xf numFmtId="164" fontId="35" fillId="5" borderId="52" xfId="1" applyNumberFormat="1" applyFont="1" applyFill="1" applyBorder="1" applyAlignment="1" applyProtection="1">
      <alignment horizontal="right"/>
    </xf>
    <xf numFmtId="0" fontId="21" fillId="19" borderId="0" xfId="0" applyFont="1" applyFill="1" applyBorder="1" applyAlignment="1" applyProtection="1">
      <alignment horizontal="left"/>
    </xf>
    <xf numFmtId="43" fontId="21" fillId="4" borderId="0" xfId="1" applyFont="1" applyFill="1" applyBorder="1" applyProtection="1"/>
    <xf numFmtId="43" fontId="26" fillId="5" borderId="45" xfId="0" applyNumberFormat="1" applyFont="1" applyFill="1" applyBorder="1" applyAlignment="1" applyProtection="1">
      <alignment horizontal="centerContinuous"/>
    </xf>
    <xf numFmtId="43" fontId="26" fillId="0" borderId="2" xfId="0" applyNumberFormat="1" applyFont="1" applyFill="1" applyBorder="1" applyProtection="1"/>
    <xf numFmtId="43" fontId="27" fillId="0" borderId="2" xfId="0" applyNumberFormat="1" applyFont="1" applyFill="1" applyBorder="1" applyProtection="1"/>
    <xf numFmtId="0" fontId="21" fillId="5" borderId="53" xfId="0" applyFont="1" applyFill="1" applyBorder="1" applyProtection="1"/>
    <xf numFmtId="43" fontId="21" fillId="7" borderId="28" xfId="1" applyNumberFormat="1" applyFont="1" applyFill="1" applyBorder="1" applyProtection="1"/>
    <xf numFmtId="43" fontId="21" fillId="4" borderId="28" xfId="1" applyNumberFormat="1" applyFont="1" applyFill="1" applyBorder="1" applyProtection="1">
      <protection locked="0"/>
    </xf>
    <xf numFmtId="43" fontId="27" fillId="18" borderId="0" xfId="0" applyNumberFormat="1" applyFont="1" applyFill="1" applyProtection="1"/>
    <xf numFmtId="0" fontId="21" fillId="5" borderId="50" xfId="1" applyNumberFormat="1" applyFont="1" applyFill="1" applyBorder="1" applyProtection="1">
      <protection locked="0"/>
    </xf>
    <xf numFmtId="43" fontId="21" fillId="0" borderId="37" xfId="1" applyNumberFormat="1" applyFont="1" applyFill="1" applyBorder="1" applyProtection="1">
      <protection locked="0"/>
    </xf>
    <xf numFmtId="0" fontId="26" fillId="5" borderId="54" xfId="0" applyFont="1" applyFill="1" applyBorder="1" applyProtection="1"/>
    <xf numFmtId="0" fontId="26" fillId="0" borderId="54" xfId="0" applyFont="1" applyFill="1" applyBorder="1" applyProtection="1"/>
    <xf numFmtId="43" fontId="21" fillId="5" borderId="54" xfId="0" applyNumberFormat="1" applyFont="1" applyFill="1" applyBorder="1" applyProtection="1"/>
    <xf numFmtId="164" fontId="35" fillId="5" borderId="55" xfId="1" applyNumberFormat="1" applyFont="1" applyFill="1" applyBorder="1" applyAlignment="1" applyProtection="1">
      <alignment horizontal="right"/>
    </xf>
    <xf numFmtId="0" fontId="21" fillId="5" borderId="56" xfId="0" applyFont="1" applyFill="1" applyBorder="1" applyProtection="1"/>
    <xf numFmtId="0" fontId="21" fillId="16" borderId="56" xfId="0" applyFont="1" applyFill="1" applyBorder="1" applyProtection="1"/>
    <xf numFmtId="0" fontId="21" fillId="7" borderId="25" xfId="0" applyFont="1" applyFill="1" applyBorder="1" applyAlignment="1" applyProtection="1">
      <alignment horizontal="left"/>
    </xf>
    <xf numFmtId="167" fontId="21" fillId="0" borderId="28" xfId="0" applyNumberFormat="1" applyFont="1" applyFill="1" applyBorder="1" applyProtection="1">
      <protection locked="0"/>
    </xf>
    <xf numFmtId="49" fontId="35" fillId="5" borderId="39" xfId="0" applyNumberFormat="1" applyFont="1" applyFill="1" applyBorder="1" applyProtection="1"/>
    <xf numFmtId="43" fontId="26" fillId="5" borderId="40" xfId="0" applyNumberFormat="1" applyFont="1" applyFill="1" applyBorder="1" applyAlignment="1" applyProtection="1">
      <alignment horizontal="centerContinuous"/>
    </xf>
    <xf numFmtId="164" fontId="26" fillId="5" borderId="40" xfId="1" applyNumberFormat="1" applyFont="1" applyFill="1" applyBorder="1" applyAlignment="1" applyProtection="1">
      <alignment horizontal="centerContinuous" wrapText="1"/>
    </xf>
    <xf numFmtId="43" fontId="26" fillId="5" borderId="41" xfId="0" applyNumberFormat="1" applyFont="1" applyFill="1" applyBorder="1" applyAlignment="1" applyProtection="1">
      <alignment horizontal="centerContinuous"/>
    </xf>
    <xf numFmtId="0" fontId="21" fillId="0" borderId="1" xfId="0" applyFont="1" applyFill="1" applyBorder="1" applyAlignment="1" applyProtection="1">
      <alignment horizontal="left"/>
    </xf>
    <xf numFmtId="43" fontId="21" fillId="0" borderId="1" xfId="1" applyFont="1" applyFill="1" applyBorder="1" applyProtection="1"/>
    <xf numFmtId="0" fontId="21" fillId="13" borderId="48" xfId="0" applyFont="1" applyFill="1" applyBorder="1" applyProtection="1"/>
    <xf numFmtId="164" fontId="21" fillId="13" borderId="49" xfId="1" applyNumberFormat="1" applyFont="1" applyFill="1" applyBorder="1" applyProtection="1"/>
    <xf numFmtId="37" fontId="21" fillId="5" borderId="28" xfId="1" applyNumberFormat="1" applyFont="1" applyFill="1" applyBorder="1" applyProtection="1"/>
    <xf numFmtId="37" fontId="21" fillId="5" borderId="49" xfId="1" applyNumberFormat="1" applyFont="1" applyFill="1" applyBorder="1" applyProtection="1"/>
    <xf numFmtId="37" fontId="21" fillId="0" borderId="28" xfId="1" applyNumberFormat="1" applyFont="1" applyFill="1" applyBorder="1" applyProtection="1"/>
    <xf numFmtId="37" fontId="21" fillId="0" borderId="49" xfId="1" applyNumberFormat="1" applyFont="1" applyFill="1" applyBorder="1" applyProtection="1"/>
    <xf numFmtId="43" fontId="21" fillId="5" borderId="40" xfId="1" applyNumberFormat="1" applyFont="1" applyFill="1" applyBorder="1" applyProtection="1"/>
    <xf numFmtId="49" fontId="35" fillId="5" borderId="57" xfId="0" applyNumberFormat="1" applyFont="1" applyFill="1" applyBorder="1" applyProtection="1"/>
    <xf numFmtId="49" fontId="21" fillId="0" borderId="21" xfId="0" applyNumberFormat="1" applyFont="1" applyFill="1" applyBorder="1" applyProtection="1"/>
    <xf numFmtId="0" fontId="21" fillId="16" borderId="53" xfId="0" applyFont="1" applyFill="1" applyBorder="1" applyProtection="1"/>
    <xf numFmtId="43" fontId="21" fillId="0" borderId="23" xfId="0" applyNumberFormat="1" applyFont="1" applyFill="1" applyBorder="1" applyProtection="1">
      <protection locked="0"/>
    </xf>
    <xf numFmtId="43" fontId="21" fillId="0" borderId="23" xfId="0" applyNumberFormat="1" applyFont="1" applyFill="1" applyBorder="1" applyProtection="1"/>
    <xf numFmtId="43" fontId="21" fillId="0" borderId="23" xfId="1" applyNumberFormat="1" applyFont="1" applyFill="1" applyBorder="1" applyProtection="1"/>
    <xf numFmtId="41" fontId="21" fillId="0" borderId="24" xfId="1" applyNumberFormat="1" applyFont="1" applyFill="1" applyBorder="1" applyProtection="1"/>
    <xf numFmtId="0" fontId="26" fillId="0" borderId="58" xfId="0" applyFont="1" applyFill="1" applyBorder="1" applyProtection="1"/>
    <xf numFmtId="3" fontId="21" fillId="0" borderId="28" xfId="1" applyNumberFormat="1" applyFont="1" applyFill="1" applyBorder="1" applyAlignment="1" applyProtection="1">
      <alignment horizontal="right"/>
    </xf>
    <xf numFmtId="3" fontId="21" fillId="0" borderId="49" xfId="1" applyNumberFormat="1" applyFont="1" applyFill="1" applyBorder="1" applyAlignment="1" applyProtection="1">
      <alignment horizontal="right"/>
    </xf>
    <xf numFmtId="0" fontId="21" fillId="0" borderId="54" xfId="0" applyFont="1" applyFill="1" applyBorder="1" applyProtection="1"/>
    <xf numFmtId="0" fontId="21" fillId="0" borderId="54" xfId="0" applyFont="1" applyFill="1" applyBorder="1" applyAlignment="1" applyProtection="1">
      <alignment horizontal="center"/>
    </xf>
    <xf numFmtId="43" fontId="26" fillId="0" borderId="2" xfId="0" applyNumberFormat="1" applyFont="1" applyBorder="1" applyProtection="1"/>
    <xf numFmtId="49" fontId="26" fillId="5" borderId="59" xfId="0" applyNumberFormat="1" applyFont="1" applyFill="1" applyBorder="1" applyProtection="1"/>
    <xf numFmtId="0" fontId="26" fillId="5" borderId="60" xfId="0" applyFont="1" applyFill="1" applyBorder="1" applyProtection="1"/>
    <xf numFmtId="43" fontId="21" fillId="5" borderId="60" xfId="0" applyNumberFormat="1" applyFont="1" applyFill="1" applyBorder="1" applyProtection="1"/>
    <xf numFmtId="164" fontId="26" fillId="5" borderId="61" xfId="1" applyNumberFormat="1" applyFont="1" applyFill="1" applyBorder="1" applyAlignment="1" applyProtection="1">
      <alignment horizontal="right"/>
    </xf>
    <xf numFmtId="164" fontId="26" fillId="5" borderId="62" xfId="1" applyNumberFormat="1" applyFont="1" applyFill="1" applyBorder="1" applyAlignment="1" applyProtection="1">
      <alignment horizontal="right"/>
    </xf>
    <xf numFmtId="164" fontId="26" fillId="5" borderId="60" xfId="1" applyNumberFormat="1" applyFont="1" applyFill="1" applyBorder="1" applyProtection="1"/>
    <xf numFmtId="164" fontId="21" fillId="5" borderId="63" xfId="1" applyNumberFormat="1" applyFont="1" applyFill="1" applyBorder="1" applyProtection="1"/>
    <xf numFmtId="41" fontId="21" fillId="0" borderId="0" xfId="1" applyNumberFormat="1" applyFont="1" applyFill="1" applyBorder="1" applyProtection="1"/>
    <xf numFmtId="49" fontId="26" fillId="5" borderId="26" xfId="0" applyNumberFormat="1" applyFont="1" applyFill="1" applyBorder="1" applyAlignment="1" applyProtection="1"/>
    <xf numFmtId="0" fontId="26" fillId="5" borderId="56" xfId="0" applyFont="1" applyFill="1" applyBorder="1" applyAlignment="1" applyProtection="1"/>
    <xf numFmtId="43" fontId="26" fillId="5" borderId="56" xfId="0" applyNumberFormat="1" applyFont="1" applyFill="1" applyBorder="1" applyAlignment="1" applyProtection="1"/>
    <xf numFmtId="164" fontId="26" fillId="5" borderId="64" xfId="1" applyNumberFormat="1" applyFont="1" applyFill="1" applyBorder="1" applyAlignment="1" applyProtection="1">
      <alignment horizontal="right"/>
    </xf>
    <xf numFmtId="164" fontId="26" fillId="5" borderId="56" xfId="1" applyNumberFormat="1" applyFont="1" applyFill="1" applyBorder="1" applyAlignment="1" applyProtection="1"/>
    <xf numFmtId="164" fontId="21" fillId="5" borderId="65" xfId="1" applyNumberFormat="1" applyFont="1" applyFill="1" applyBorder="1" applyAlignment="1" applyProtection="1"/>
    <xf numFmtId="49" fontId="26" fillId="13" borderId="26" xfId="0" applyNumberFormat="1" applyFont="1" applyFill="1" applyBorder="1" applyAlignment="1" applyProtection="1"/>
    <xf numFmtId="0" fontId="26" fillId="13" borderId="56" xfId="0" applyFont="1" applyFill="1" applyBorder="1" applyAlignment="1" applyProtection="1"/>
    <xf numFmtId="43" fontId="26" fillId="13" borderId="56" xfId="0" applyNumberFormat="1" applyFont="1" applyFill="1" applyBorder="1" applyAlignment="1" applyProtection="1"/>
    <xf numFmtId="164" fontId="26" fillId="13" borderId="64" xfId="1" applyNumberFormat="1" applyFont="1" applyFill="1" applyBorder="1" applyAlignment="1" applyProtection="1">
      <alignment horizontal="right"/>
    </xf>
    <xf numFmtId="164" fontId="26" fillId="13" borderId="66" xfId="1" applyNumberFormat="1" applyFont="1" applyFill="1" applyBorder="1" applyAlignment="1" applyProtection="1">
      <alignment horizontal="right"/>
    </xf>
    <xf numFmtId="164" fontId="26" fillId="13" borderId="56" xfId="1" applyNumberFormat="1" applyFont="1" applyFill="1" applyBorder="1" applyAlignment="1" applyProtection="1"/>
    <xf numFmtId="164" fontId="21" fillId="13" borderId="67" xfId="1" applyNumberFormat="1" applyFont="1" applyFill="1" applyBorder="1" applyAlignment="1" applyProtection="1"/>
    <xf numFmtId="49" fontId="26" fillId="5" borderId="35" xfId="0" applyNumberFormat="1" applyFont="1" applyFill="1" applyBorder="1" applyAlignment="1" applyProtection="1"/>
    <xf numFmtId="0" fontId="26" fillId="5" borderId="68" xfId="0" applyFont="1" applyFill="1" applyBorder="1" applyAlignment="1" applyProtection="1"/>
    <xf numFmtId="0" fontId="26" fillId="0" borderId="68" xfId="0" applyFont="1" applyFill="1" applyBorder="1" applyAlignment="1" applyProtection="1"/>
    <xf numFmtId="43" fontId="26" fillId="5" borderId="68" xfId="0" applyNumberFormat="1" applyFont="1" applyFill="1" applyBorder="1" applyAlignment="1" applyProtection="1"/>
    <xf numFmtId="164" fontId="22" fillId="5" borderId="38" xfId="1" applyNumberFormat="1" applyFont="1" applyFill="1" applyBorder="1" applyAlignment="1" applyProtection="1">
      <alignment horizontal="right"/>
    </xf>
    <xf numFmtId="164" fontId="22" fillId="5" borderId="42" xfId="1" applyNumberFormat="1" applyFont="1" applyFill="1" applyBorder="1" applyAlignment="1" applyProtection="1">
      <alignment horizontal="right"/>
    </xf>
    <xf numFmtId="164" fontId="26" fillId="5" borderId="68" xfId="1" applyNumberFormat="1" applyFont="1" applyFill="1" applyBorder="1" applyAlignment="1" applyProtection="1"/>
    <xf numFmtId="164" fontId="21" fillId="5" borderId="58" xfId="1" applyNumberFormat="1" applyFont="1" applyFill="1" applyBorder="1" applyAlignment="1" applyProtection="1"/>
    <xf numFmtId="164" fontId="22" fillId="5" borderId="40" xfId="1" applyNumberFormat="1" applyFont="1" applyFill="1" applyBorder="1" applyAlignment="1" applyProtection="1">
      <alignment horizontal="right"/>
    </xf>
    <xf numFmtId="41" fontId="21" fillId="5" borderId="41" xfId="1" applyNumberFormat="1" applyFont="1" applyFill="1" applyBorder="1" applyProtection="1"/>
    <xf numFmtId="49" fontId="31" fillId="5" borderId="14" xfId="0" applyNumberFormat="1" applyFont="1" applyFill="1" applyBorder="1" applyProtection="1"/>
    <xf numFmtId="0" fontId="20" fillId="5" borderId="69" xfId="0" applyFont="1" applyFill="1" applyBorder="1" applyProtection="1"/>
    <xf numFmtId="0" fontId="20" fillId="0" borderId="69" xfId="0" applyFont="1" applyFill="1" applyBorder="1" applyProtection="1"/>
    <xf numFmtId="0" fontId="31" fillId="5" borderId="69" xfId="0" applyFont="1" applyFill="1" applyBorder="1" applyAlignment="1" applyProtection="1">
      <alignment horizontal="right"/>
    </xf>
    <xf numFmtId="0" fontId="35" fillId="5" borderId="70" xfId="0" applyFont="1" applyFill="1" applyBorder="1" applyAlignment="1" applyProtection="1">
      <alignment horizontal="right"/>
    </xf>
    <xf numFmtId="43" fontId="26" fillId="16" borderId="45" xfId="0" applyNumberFormat="1" applyFont="1" applyFill="1" applyBorder="1" applyAlignment="1" applyProtection="1">
      <alignment horizontal="centerContinuous"/>
    </xf>
    <xf numFmtId="0" fontId="21" fillId="16" borderId="46" xfId="0" applyFont="1" applyFill="1" applyBorder="1" applyProtection="1"/>
    <xf numFmtId="41" fontId="21" fillId="0" borderId="23" xfId="1" applyNumberFormat="1" applyFont="1" applyFill="1" applyBorder="1" applyProtection="1"/>
    <xf numFmtId="41" fontId="21" fillId="0" borderId="28" xfId="1" applyNumberFormat="1" applyFont="1" applyFill="1" applyBorder="1" applyProtection="1"/>
    <xf numFmtId="49" fontId="21" fillId="0" borderId="35" xfId="0" applyNumberFormat="1" applyFont="1" applyFill="1" applyBorder="1" applyProtection="1"/>
    <xf numFmtId="0" fontId="21" fillId="16" borderId="50" xfId="0" applyFont="1" applyFill="1" applyBorder="1" applyProtection="1">
      <protection locked="0"/>
    </xf>
    <xf numFmtId="0" fontId="21" fillId="0" borderId="4" xfId="0" applyFont="1" applyFill="1" applyBorder="1" applyProtection="1"/>
    <xf numFmtId="49" fontId="21" fillId="13" borderId="43" xfId="0" applyNumberFormat="1" applyFont="1" applyFill="1" applyBorder="1" applyProtection="1"/>
    <xf numFmtId="0" fontId="26" fillId="13" borderId="71" xfId="0" applyFont="1" applyFill="1" applyBorder="1" applyProtection="1"/>
    <xf numFmtId="43" fontId="21" fillId="13" borderId="72" xfId="0" applyNumberFormat="1" applyFont="1" applyFill="1" applyBorder="1" applyProtection="1"/>
    <xf numFmtId="41" fontId="21" fillId="13" borderId="72" xfId="1" applyNumberFormat="1" applyFont="1" applyFill="1" applyBorder="1" applyProtection="1"/>
    <xf numFmtId="41" fontId="21" fillId="13" borderId="10" xfId="1" applyNumberFormat="1" applyFont="1" applyFill="1" applyBorder="1" applyProtection="1"/>
    <xf numFmtId="43" fontId="21" fillId="13" borderId="33" xfId="1" applyNumberFormat="1" applyFont="1" applyFill="1" applyBorder="1" applyProtection="1"/>
    <xf numFmtId="41" fontId="21" fillId="13" borderId="73" xfId="1" applyNumberFormat="1" applyFont="1" applyFill="1" applyBorder="1" applyProtection="1"/>
    <xf numFmtId="49" fontId="26" fillId="5" borderId="14" xfId="0" applyNumberFormat="1" applyFont="1" applyFill="1" applyBorder="1" applyAlignment="1" applyProtection="1"/>
    <xf numFmtId="0" fontId="26" fillId="5" borderId="69" xfId="0" applyFont="1" applyFill="1" applyBorder="1" applyAlignment="1" applyProtection="1"/>
    <xf numFmtId="0" fontId="26" fillId="0" borderId="69" xfId="0" applyFont="1" applyFill="1" applyBorder="1" applyAlignment="1" applyProtection="1"/>
    <xf numFmtId="43" fontId="26" fillId="5" borderId="69" xfId="0" applyNumberFormat="1" applyFont="1" applyFill="1" applyBorder="1" applyAlignment="1" applyProtection="1"/>
    <xf numFmtId="164" fontId="26" fillId="5" borderId="74" xfId="1" applyNumberFormat="1" applyFont="1" applyFill="1" applyBorder="1" applyAlignment="1" applyProtection="1">
      <alignment horizontal="right"/>
    </xf>
    <xf numFmtId="41" fontId="21" fillId="0" borderId="75" xfId="1" applyNumberFormat="1" applyFont="1" applyFill="1" applyBorder="1" applyProtection="1"/>
    <xf numFmtId="0" fontId="26" fillId="0" borderId="56" xfId="0" applyFont="1" applyFill="1" applyBorder="1" applyAlignment="1" applyProtection="1"/>
    <xf numFmtId="41" fontId="21" fillId="0" borderId="67" xfId="1" applyNumberFormat="1" applyFont="1" applyFill="1" applyBorder="1" applyProtection="1"/>
    <xf numFmtId="49" fontId="26" fillId="5" borderId="76" xfId="0" applyNumberFormat="1" applyFont="1" applyFill="1" applyBorder="1" applyAlignment="1" applyProtection="1"/>
    <xf numFmtId="0" fontId="26" fillId="5" borderId="54" xfId="0" applyFont="1" applyFill="1" applyBorder="1" applyAlignment="1" applyProtection="1"/>
    <xf numFmtId="0" fontId="26" fillId="0" borderId="54" xfId="0" applyFont="1" applyFill="1" applyBorder="1" applyAlignment="1" applyProtection="1"/>
    <xf numFmtId="43" fontId="26" fillId="5" borderId="54" xfId="0" applyNumberFormat="1" applyFont="1" applyFill="1" applyBorder="1" applyAlignment="1" applyProtection="1"/>
    <xf numFmtId="164" fontId="35" fillId="5" borderId="77" xfId="1" applyNumberFormat="1" applyFont="1" applyFill="1" applyBorder="1" applyAlignment="1" applyProtection="1">
      <alignment horizontal="right"/>
    </xf>
    <xf numFmtId="43" fontId="21" fillId="5" borderId="23" xfId="0" applyNumberFormat="1" applyFont="1" applyFill="1" applyBorder="1" applyProtection="1"/>
    <xf numFmtId="41" fontId="21" fillId="5" borderId="23" xfId="1" applyNumberFormat="1" applyFont="1" applyFill="1" applyBorder="1" applyProtection="1"/>
    <xf numFmtId="41" fontId="21" fillId="5" borderId="47" xfId="1" applyNumberFormat="1" applyFont="1" applyFill="1" applyBorder="1" applyProtection="1"/>
    <xf numFmtId="41" fontId="21" fillId="5" borderId="49" xfId="1" applyNumberFormat="1" applyFont="1" applyFill="1" applyBorder="1" applyProtection="1"/>
    <xf numFmtId="0" fontId="21" fillId="13" borderId="0" xfId="0" applyFont="1" applyFill="1" applyProtection="1"/>
    <xf numFmtId="0" fontId="21" fillId="13" borderId="0" xfId="0" applyFont="1" applyFill="1" applyAlignment="1" applyProtection="1">
      <alignment horizontal="center"/>
    </xf>
    <xf numFmtId="0" fontId="21" fillId="13" borderId="0" xfId="0" applyFont="1" applyFill="1" applyBorder="1" applyProtection="1"/>
    <xf numFmtId="49" fontId="35" fillId="13" borderId="44" xfId="0" applyNumberFormat="1" applyFont="1" applyFill="1" applyBorder="1" applyProtection="1"/>
    <xf numFmtId="43" fontId="26" fillId="13" borderId="45" xfId="0" applyNumberFormat="1" applyFont="1" applyFill="1" applyBorder="1" applyAlignment="1" applyProtection="1">
      <alignment horizontal="centerContinuous"/>
    </xf>
    <xf numFmtId="43" fontId="21" fillId="13" borderId="0" xfId="1" applyFont="1" applyFill="1" applyBorder="1" applyProtection="1"/>
    <xf numFmtId="0" fontId="21" fillId="13" borderId="4" xfId="0" applyFont="1" applyFill="1" applyBorder="1" applyAlignment="1" applyProtection="1">
      <alignment horizontal="center" wrapText="1"/>
    </xf>
    <xf numFmtId="0" fontId="21" fillId="13" borderId="4" xfId="0" applyFont="1" applyFill="1" applyBorder="1" applyAlignment="1" applyProtection="1">
      <alignment horizontal="center"/>
    </xf>
    <xf numFmtId="49" fontId="31" fillId="13" borderId="0" xfId="0" applyNumberFormat="1" applyFont="1" applyFill="1" applyBorder="1" applyProtection="1"/>
    <xf numFmtId="49" fontId="21" fillId="13" borderId="21" xfId="0" applyNumberFormat="1" applyFont="1" applyFill="1" applyBorder="1" applyProtection="1"/>
    <xf numFmtId="0" fontId="21" fillId="13" borderId="46" xfId="0" applyFont="1" applyFill="1" applyBorder="1" applyProtection="1"/>
    <xf numFmtId="43" fontId="21" fillId="13" borderId="23" xfId="0" applyNumberFormat="1" applyFont="1" applyFill="1" applyBorder="1" applyProtection="1">
      <protection locked="0"/>
    </xf>
    <xf numFmtId="43" fontId="21" fillId="13" borderId="23" xfId="0" applyNumberFormat="1" applyFont="1" applyFill="1" applyBorder="1" applyProtection="1"/>
    <xf numFmtId="41" fontId="21" fillId="13" borderId="23" xfId="1" applyNumberFormat="1" applyFont="1" applyFill="1" applyBorder="1" applyProtection="1"/>
    <xf numFmtId="41" fontId="21" fillId="13" borderId="47" xfId="1" applyNumberFormat="1" applyFont="1" applyFill="1" applyBorder="1" applyProtection="1"/>
    <xf numFmtId="43" fontId="21" fillId="13" borderId="23" xfId="1" applyNumberFormat="1" applyFont="1" applyFill="1" applyBorder="1" applyProtection="1"/>
    <xf numFmtId="41" fontId="21" fillId="13" borderId="24" xfId="1" applyNumberFormat="1" applyFont="1" applyFill="1" applyBorder="1" applyProtection="1"/>
    <xf numFmtId="43" fontId="21" fillId="13" borderId="28" xfId="1" applyNumberFormat="1" applyFont="1" applyFill="1" applyBorder="1" applyProtection="1">
      <protection locked="0"/>
    </xf>
    <xf numFmtId="41" fontId="21" fillId="13" borderId="28" xfId="1" applyNumberFormat="1" applyFont="1" applyFill="1" applyBorder="1" applyProtection="1"/>
    <xf numFmtId="41" fontId="21" fillId="13" borderId="49" xfId="1" applyNumberFormat="1" applyFont="1" applyFill="1" applyBorder="1" applyProtection="1"/>
    <xf numFmtId="0" fontId="21" fillId="13" borderId="48" xfId="0" applyFont="1" applyFill="1" applyBorder="1" applyProtection="1">
      <protection locked="0"/>
    </xf>
    <xf numFmtId="41" fontId="21" fillId="13" borderId="28" xfId="1" applyNumberFormat="1" applyFont="1" applyFill="1" applyBorder="1" applyAlignment="1" applyProtection="1">
      <alignment horizontal="right"/>
      <protection locked="0"/>
    </xf>
    <xf numFmtId="41" fontId="21" fillId="13" borderId="49" xfId="1" applyNumberFormat="1" applyFont="1" applyFill="1" applyBorder="1" applyAlignment="1" applyProtection="1">
      <alignment horizontal="right"/>
    </xf>
    <xf numFmtId="41" fontId="21" fillId="13" borderId="38" xfId="1" applyNumberFormat="1" applyFont="1" applyFill="1" applyBorder="1" applyProtection="1"/>
    <xf numFmtId="43" fontId="26" fillId="0" borderId="0" xfId="0" applyNumberFormat="1" applyFont="1" applyBorder="1" applyProtection="1"/>
    <xf numFmtId="49" fontId="26" fillId="13" borderId="14" xfId="0" applyNumberFormat="1" applyFont="1" applyFill="1" applyBorder="1" applyAlignment="1" applyProtection="1"/>
    <xf numFmtId="0" fontId="26" fillId="13" borderId="69" xfId="0" applyFont="1" applyFill="1" applyBorder="1" applyAlignment="1" applyProtection="1"/>
    <xf numFmtId="43" fontId="26" fillId="13" borderId="69" xfId="0" applyNumberFormat="1" applyFont="1" applyFill="1" applyBorder="1" applyAlignment="1" applyProtection="1"/>
    <xf numFmtId="164" fontId="26" fillId="13" borderId="61" xfId="1" applyNumberFormat="1" applyFont="1" applyFill="1" applyBorder="1" applyAlignment="1" applyProtection="1">
      <alignment horizontal="right"/>
    </xf>
    <xf numFmtId="164" fontId="26" fillId="13" borderId="74" xfId="1" applyNumberFormat="1" applyFont="1" applyFill="1" applyBorder="1" applyAlignment="1" applyProtection="1">
      <alignment horizontal="right"/>
    </xf>
    <xf numFmtId="164" fontId="26" fillId="13" borderId="70" xfId="1" applyNumberFormat="1" applyFont="1" applyFill="1" applyBorder="1" applyAlignment="1" applyProtection="1">
      <alignment horizontal="right"/>
    </xf>
    <xf numFmtId="41" fontId="21" fillId="13" borderId="75" xfId="1" applyNumberFormat="1" applyFont="1" applyFill="1" applyBorder="1" applyProtection="1"/>
    <xf numFmtId="164" fontId="26" fillId="13" borderId="62" xfId="1" applyNumberFormat="1" applyFont="1" applyFill="1" applyBorder="1" applyAlignment="1" applyProtection="1">
      <alignment horizontal="right"/>
    </xf>
    <xf numFmtId="41" fontId="21" fillId="13" borderId="67" xfId="1" applyNumberFormat="1" applyFont="1" applyFill="1" applyBorder="1" applyProtection="1"/>
    <xf numFmtId="49" fontId="26" fillId="13" borderId="76" xfId="0" applyNumberFormat="1" applyFont="1" applyFill="1" applyBorder="1" applyAlignment="1" applyProtection="1"/>
    <xf numFmtId="0" fontId="26" fillId="13" borderId="54" xfId="0" applyFont="1" applyFill="1" applyBorder="1" applyAlignment="1" applyProtection="1"/>
    <xf numFmtId="43" fontId="26" fillId="13" borderId="54" xfId="0" applyNumberFormat="1" applyFont="1" applyFill="1" applyBorder="1" applyAlignment="1" applyProtection="1"/>
    <xf numFmtId="164" fontId="35" fillId="13" borderId="77" xfId="1" applyNumberFormat="1" applyFont="1" applyFill="1" applyBorder="1" applyAlignment="1" applyProtection="1">
      <alignment horizontal="right"/>
    </xf>
    <xf numFmtId="164" fontId="35" fillId="13" borderId="42" xfId="1" applyNumberFormat="1" applyFont="1" applyFill="1" applyBorder="1" applyAlignment="1" applyProtection="1">
      <alignment horizontal="right"/>
    </xf>
    <xf numFmtId="164" fontId="21" fillId="13" borderId="58" xfId="1" applyNumberFormat="1" applyFont="1" applyFill="1" applyBorder="1" applyAlignment="1" applyProtection="1"/>
    <xf numFmtId="49" fontId="35" fillId="5" borderId="44" xfId="0" applyNumberFormat="1" applyFont="1" applyFill="1" applyBorder="1" applyProtection="1"/>
    <xf numFmtId="164" fontId="26" fillId="0" borderId="61" xfId="1" applyNumberFormat="1" applyFont="1" applyFill="1" applyBorder="1" applyAlignment="1" applyProtection="1">
      <alignment horizontal="right"/>
    </xf>
    <xf numFmtId="43" fontId="26" fillId="0" borderId="56" xfId="0" applyNumberFormat="1" applyFont="1" applyFill="1" applyBorder="1" applyAlignment="1" applyProtection="1"/>
    <xf numFmtId="164" fontId="26" fillId="0" borderId="64" xfId="1" applyNumberFormat="1" applyFont="1" applyFill="1" applyBorder="1" applyAlignment="1" applyProtection="1">
      <alignment horizontal="right"/>
    </xf>
    <xf numFmtId="164" fontId="35" fillId="0" borderId="77" xfId="1" applyNumberFormat="1" applyFont="1" applyFill="1" applyBorder="1" applyAlignment="1" applyProtection="1">
      <alignment horizontal="right"/>
    </xf>
    <xf numFmtId="164" fontId="35" fillId="0" borderId="42" xfId="1" applyNumberFormat="1" applyFont="1" applyFill="1" applyBorder="1" applyAlignment="1" applyProtection="1">
      <alignment horizontal="right"/>
    </xf>
    <xf numFmtId="49" fontId="35" fillId="0" borderId="78" xfId="0" applyNumberFormat="1" applyFont="1" applyFill="1" applyBorder="1" applyProtection="1"/>
    <xf numFmtId="0" fontId="26" fillId="16" borderId="44" xfId="0" applyFont="1" applyFill="1" applyBorder="1" applyProtection="1"/>
    <xf numFmtId="43" fontId="26" fillId="0" borderId="44" xfId="0" applyNumberFormat="1" applyFont="1" applyFill="1" applyBorder="1" applyAlignment="1" applyProtection="1">
      <alignment horizontal="centerContinuous"/>
    </xf>
    <xf numFmtId="0" fontId="21" fillId="0" borderId="0" xfId="0" applyFont="1" applyFill="1" applyBorder="1" applyAlignment="1" applyProtection="1">
      <alignment horizontal="left"/>
    </xf>
    <xf numFmtId="49" fontId="21" fillId="5" borderId="79" xfId="0" applyNumberFormat="1" applyFont="1" applyFill="1" applyBorder="1" applyProtection="1"/>
    <xf numFmtId="0" fontId="21" fillId="5" borderId="80" xfId="0" applyFont="1" applyFill="1" applyBorder="1" applyProtection="1"/>
    <xf numFmtId="41" fontId="21" fillId="5" borderId="82" xfId="1" applyNumberFormat="1" applyFont="1" applyFill="1" applyBorder="1" applyProtection="1"/>
    <xf numFmtId="49" fontId="26" fillId="13" borderId="83" xfId="0" applyNumberFormat="1" applyFont="1" applyFill="1" applyBorder="1" applyProtection="1"/>
    <xf numFmtId="0" fontId="26" fillId="13" borderId="11" xfId="0" applyFont="1" applyFill="1" applyBorder="1" applyProtection="1"/>
    <xf numFmtId="43" fontId="21" fillId="13" borderId="84" xfId="0" applyNumberFormat="1" applyFont="1" applyFill="1" applyBorder="1" applyProtection="1"/>
    <xf numFmtId="41" fontId="21" fillId="13" borderId="84" xfId="1" applyNumberFormat="1" applyFont="1" applyFill="1" applyBorder="1" applyProtection="1"/>
    <xf numFmtId="41" fontId="21" fillId="13" borderId="51" xfId="1" applyNumberFormat="1" applyFont="1" applyFill="1" applyBorder="1" applyProtection="1"/>
    <xf numFmtId="43" fontId="21" fillId="13" borderId="37" xfId="1" applyNumberFormat="1" applyFont="1" applyFill="1" applyBorder="1" applyProtection="1"/>
    <xf numFmtId="49" fontId="26" fillId="5" borderId="43" xfId="0" applyNumberFormat="1" applyFont="1" applyFill="1" applyBorder="1" applyAlignment="1" applyProtection="1"/>
    <xf numFmtId="0" fontId="26" fillId="5" borderId="4" xfId="0" applyFont="1" applyFill="1" applyBorder="1" applyAlignment="1" applyProtection="1"/>
    <xf numFmtId="0" fontId="26" fillId="0" borderId="4" xfId="0" applyFont="1" applyFill="1" applyBorder="1" applyAlignment="1" applyProtection="1"/>
    <xf numFmtId="49" fontId="35" fillId="13" borderId="78" xfId="0" applyNumberFormat="1" applyFont="1" applyFill="1" applyBorder="1" applyProtection="1"/>
    <xf numFmtId="0" fontId="26" fillId="13" borderId="44" xfId="0" applyFont="1" applyFill="1" applyBorder="1" applyProtection="1"/>
    <xf numFmtId="43" fontId="26" fillId="13" borderId="44" xfId="0" applyNumberFormat="1" applyFont="1" applyFill="1" applyBorder="1" applyAlignment="1" applyProtection="1">
      <alignment horizontal="centerContinuous"/>
    </xf>
    <xf numFmtId="164" fontId="26" fillId="13" borderId="44" xfId="1" applyNumberFormat="1" applyFont="1" applyFill="1" applyBorder="1" applyAlignment="1" applyProtection="1">
      <alignment horizontal="centerContinuous" wrapText="1"/>
    </xf>
    <xf numFmtId="41" fontId="21" fillId="13" borderId="82" xfId="1" applyNumberFormat="1" applyFont="1" applyFill="1" applyBorder="1" applyProtection="1"/>
    <xf numFmtId="49" fontId="26" fillId="13" borderId="31" xfId="0" applyNumberFormat="1" applyFont="1" applyFill="1" applyBorder="1" applyProtection="1"/>
    <xf numFmtId="0" fontId="26" fillId="13" borderId="85" xfId="0" applyFont="1" applyFill="1" applyBorder="1" applyProtection="1"/>
    <xf numFmtId="43" fontId="21" fillId="13" borderId="86" xfId="0" applyNumberFormat="1" applyFont="1" applyFill="1" applyBorder="1" applyProtection="1"/>
    <xf numFmtId="41" fontId="21" fillId="13" borderId="86" xfId="1" applyNumberFormat="1" applyFont="1" applyFill="1" applyBorder="1" applyProtection="1"/>
    <xf numFmtId="49" fontId="36" fillId="13" borderId="14" xfId="0" applyNumberFormat="1" applyFont="1" applyFill="1" applyBorder="1" applyAlignment="1" applyProtection="1">
      <alignment horizontal="right"/>
    </xf>
    <xf numFmtId="0" fontId="36" fillId="13" borderId="69" xfId="0" applyFont="1" applyFill="1" applyBorder="1" applyAlignment="1" applyProtection="1">
      <alignment horizontal="right"/>
    </xf>
    <xf numFmtId="43" fontId="26" fillId="16" borderId="44" xfId="0" applyNumberFormat="1" applyFont="1" applyFill="1" applyBorder="1" applyAlignment="1" applyProtection="1">
      <alignment horizontal="centerContinuous"/>
    </xf>
    <xf numFmtId="164" fontId="26" fillId="16" borderId="44" xfId="1" applyNumberFormat="1" applyFont="1" applyFill="1" applyBorder="1" applyAlignment="1" applyProtection="1">
      <alignment horizontal="centerContinuous" wrapText="1"/>
    </xf>
    <xf numFmtId="164" fontId="26" fillId="0" borderId="44" xfId="1" applyNumberFormat="1" applyFont="1" applyFill="1" applyBorder="1" applyAlignment="1" applyProtection="1">
      <alignment horizontal="centerContinuous" wrapText="1"/>
    </xf>
    <xf numFmtId="43" fontId="26" fillId="0" borderId="45" xfId="0" applyNumberFormat="1" applyFont="1" applyFill="1" applyBorder="1" applyAlignment="1" applyProtection="1">
      <alignment horizontal="centerContinuous"/>
    </xf>
    <xf numFmtId="43" fontId="21" fillId="0" borderId="81" xfId="0" applyNumberFormat="1" applyFont="1" applyFill="1" applyBorder="1" applyProtection="1">
      <protection locked="0"/>
    </xf>
    <xf numFmtId="49" fontId="36" fillId="5" borderId="14" xfId="0" applyNumberFormat="1" applyFont="1" applyFill="1" applyBorder="1" applyAlignment="1" applyProtection="1">
      <alignment horizontal="right"/>
    </xf>
    <xf numFmtId="0" fontId="36" fillId="5" borderId="69" xfId="0" applyFont="1" applyFill="1" applyBorder="1" applyAlignment="1" applyProtection="1">
      <alignment horizontal="right"/>
    </xf>
    <xf numFmtId="0" fontId="36" fillId="0" borderId="69" xfId="0" applyFont="1" applyFill="1" applyBorder="1" applyAlignment="1" applyProtection="1">
      <alignment horizontal="right"/>
    </xf>
    <xf numFmtId="43" fontId="21" fillId="7" borderId="23" xfId="0" applyNumberFormat="1" applyFont="1" applyFill="1" applyBorder="1" applyProtection="1"/>
    <xf numFmtId="0" fontId="21" fillId="5" borderId="50" xfId="0" applyFont="1" applyFill="1" applyBorder="1" applyProtection="1"/>
    <xf numFmtId="43" fontId="26" fillId="0" borderId="0" xfId="0" applyNumberFormat="1" applyFont="1" applyFill="1" applyBorder="1" applyProtection="1"/>
    <xf numFmtId="43" fontId="27" fillId="0" borderId="0" xfId="0" applyNumberFormat="1" applyFont="1" applyFill="1" applyBorder="1" applyProtection="1"/>
    <xf numFmtId="0" fontId="21" fillId="0" borderId="25" xfId="0" applyFont="1" applyFill="1" applyBorder="1" applyProtection="1"/>
    <xf numFmtId="164" fontId="21" fillId="0" borderId="25" xfId="0" applyNumberFormat="1" applyFont="1" applyFill="1" applyBorder="1" applyProtection="1"/>
    <xf numFmtId="164" fontId="21" fillId="0" borderId="0" xfId="0" applyNumberFormat="1" applyFont="1" applyFill="1" applyBorder="1" applyProtection="1"/>
    <xf numFmtId="43" fontId="21" fillId="0" borderId="0" xfId="0" applyNumberFormat="1" applyFont="1" applyFill="1" applyBorder="1" applyProtection="1"/>
    <xf numFmtId="49" fontId="21" fillId="17" borderId="26" xfId="0" applyNumberFormat="1" applyFont="1" applyFill="1" applyBorder="1" applyProtection="1"/>
    <xf numFmtId="0" fontId="21" fillId="17" borderId="48" xfId="0" applyFont="1" applyFill="1" applyBorder="1" applyProtection="1"/>
    <xf numFmtId="43" fontId="21" fillId="17" borderId="28" xfId="0" applyNumberFormat="1" applyFont="1" applyFill="1" applyBorder="1" applyProtection="1">
      <protection locked="0"/>
    </xf>
    <xf numFmtId="43" fontId="21" fillId="17" borderId="28" xfId="0" applyNumberFormat="1" applyFont="1" applyFill="1" applyBorder="1" applyProtection="1"/>
    <xf numFmtId="164" fontId="21" fillId="17" borderId="28" xfId="1" applyNumberFormat="1" applyFont="1" applyFill="1" applyBorder="1" applyProtection="1"/>
    <xf numFmtId="164" fontId="21" fillId="0" borderId="28" xfId="1" applyNumberFormat="1" applyFont="1" applyFill="1" applyBorder="1" applyProtection="1">
      <protection locked="0"/>
    </xf>
    <xf numFmtId="49" fontId="21" fillId="5" borderId="14" xfId="0" applyNumberFormat="1" applyFont="1" applyFill="1" applyBorder="1" applyProtection="1"/>
    <xf numFmtId="0" fontId="21" fillId="5" borderId="69" xfId="0" applyFont="1" applyFill="1" applyBorder="1" applyProtection="1"/>
    <xf numFmtId="43" fontId="21" fillId="5" borderId="69" xfId="1" applyNumberFormat="1" applyFont="1" applyFill="1" applyBorder="1" applyProtection="1"/>
    <xf numFmtId="41" fontId="21" fillId="0" borderId="87" xfId="1" applyNumberFormat="1" applyFont="1" applyFill="1" applyBorder="1" applyProtection="1"/>
    <xf numFmtId="164" fontId="35" fillId="5" borderId="88" xfId="1" applyNumberFormat="1" applyFont="1" applyFill="1" applyBorder="1" applyAlignment="1" applyProtection="1">
      <alignment horizontal="right"/>
    </xf>
    <xf numFmtId="43" fontId="21" fillId="4" borderId="37" xfId="0" applyNumberFormat="1" applyFont="1" applyFill="1" applyBorder="1" applyProtection="1">
      <protection locked="0"/>
    </xf>
    <xf numFmtId="41" fontId="21" fillId="13" borderId="89" xfId="1" applyNumberFormat="1" applyFont="1" applyFill="1" applyBorder="1" applyProtection="1"/>
    <xf numFmtId="43" fontId="26" fillId="0" borderId="4" xfId="0" applyNumberFormat="1" applyFont="1" applyFill="1" applyBorder="1" applyAlignment="1" applyProtection="1"/>
    <xf numFmtId="164" fontId="35" fillId="0" borderId="62" xfId="1" applyNumberFormat="1" applyFont="1" applyFill="1" applyBorder="1" applyAlignment="1" applyProtection="1">
      <alignment horizontal="right"/>
    </xf>
    <xf numFmtId="49" fontId="21" fillId="5" borderId="91" xfId="0" applyNumberFormat="1" applyFont="1" applyFill="1" applyBorder="1" applyProtection="1"/>
    <xf numFmtId="0" fontId="21" fillId="5" borderId="71" xfId="0" applyFont="1" applyFill="1" applyBorder="1" applyProtection="1"/>
    <xf numFmtId="43" fontId="21" fillId="4" borderId="72" xfId="1" applyNumberFormat="1" applyFont="1" applyFill="1" applyBorder="1" applyProtection="1">
      <protection locked="0"/>
    </xf>
    <xf numFmtId="164" fontId="21" fillId="0" borderId="72" xfId="1" applyNumberFormat="1" applyFont="1" applyFill="1" applyBorder="1" applyProtection="1"/>
    <xf numFmtId="41" fontId="21" fillId="0" borderId="93" xfId="1" applyNumberFormat="1" applyFont="1" applyFill="1" applyBorder="1" applyProtection="1"/>
    <xf numFmtId="43" fontId="21" fillId="20" borderId="37" xfId="1" applyNumberFormat="1" applyFont="1" applyFill="1" applyBorder="1" applyProtection="1">
      <protection locked="0"/>
    </xf>
    <xf numFmtId="49" fontId="21" fillId="13" borderId="91" xfId="0" applyNumberFormat="1" applyFont="1" applyFill="1" applyBorder="1" applyProtection="1"/>
    <xf numFmtId="0" fontId="21" fillId="13" borderId="71" xfId="0" applyFont="1" applyFill="1" applyBorder="1" applyProtection="1"/>
    <xf numFmtId="43" fontId="21" fillId="13" borderId="72" xfId="0" applyNumberFormat="1" applyFont="1" applyFill="1" applyBorder="1" applyProtection="1">
      <protection locked="0"/>
    </xf>
    <xf numFmtId="43" fontId="21" fillId="13" borderId="72" xfId="1" applyNumberFormat="1" applyFont="1" applyFill="1" applyBorder="1" applyProtection="1"/>
    <xf numFmtId="41" fontId="21" fillId="13" borderId="93" xfId="1" applyNumberFormat="1" applyFont="1" applyFill="1" applyBorder="1" applyProtection="1"/>
    <xf numFmtId="43" fontId="21" fillId="13" borderId="86" xfId="1" applyNumberFormat="1" applyFont="1" applyFill="1" applyBorder="1" applyProtection="1"/>
    <xf numFmtId="49" fontId="35" fillId="5" borderId="78" xfId="0" applyNumberFormat="1" applyFont="1" applyFill="1" applyBorder="1" applyProtection="1"/>
    <xf numFmtId="43" fontId="21" fillId="7" borderId="81" xfId="1" applyNumberFormat="1" applyFont="1" applyFill="1" applyBorder="1" applyProtection="1"/>
    <xf numFmtId="41" fontId="21" fillId="0" borderId="82" xfId="1" applyNumberFormat="1" applyFont="1" applyFill="1" applyBorder="1" applyProtection="1"/>
    <xf numFmtId="0" fontId="21" fillId="0" borderId="46" xfId="0" applyFont="1" applyFill="1" applyBorder="1" applyProtection="1"/>
    <xf numFmtId="49" fontId="21" fillId="5" borderId="76" xfId="0" applyNumberFormat="1" applyFont="1" applyFill="1" applyBorder="1" applyProtection="1"/>
    <xf numFmtId="0" fontId="21" fillId="0" borderId="94" xfId="0" applyFont="1" applyFill="1" applyBorder="1" applyProtection="1"/>
    <xf numFmtId="43" fontId="21" fillId="0" borderId="90" xfId="0" applyNumberFormat="1" applyFont="1" applyFill="1" applyBorder="1" applyProtection="1">
      <protection locked="0"/>
    </xf>
    <xf numFmtId="41" fontId="21" fillId="0" borderId="55" xfId="1" applyNumberFormat="1" applyFont="1" applyFill="1" applyBorder="1" applyProtection="1"/>
    <xf numFmtId="49" fontId="21" fillId="21" borderId="91" xfId="0" applyNumberFormat="1" applyFont="1" applyFill="1" applyBorder="1" applyProtection="1"/>
    <xf numFmtId="0" fontId="21" fillId="21" borderId="71" xfId="0" applyFont="1" applyFill="1" applyBorder="1" applyProtection="1"/>
    <xf numFmtId="43" fontId="21" fillId="21" borderId="72" xfId="1" applyNumberFormat="1" applyFont="1" applyFill="1" applyBorder="1" applyProtection="1"/>
    <xf numFmtId="43" fontId="21" fillId="21" borderId="28" xfId="1" applyNumberFormat="1" applyFont="1" applyFill="1" applyBorder="1" applyProtection="1"/>
    <xf numFmtId="41" fontId="21" fillId="21" borderId="93" xfId="1" applyNumberFormat="1" applyFont="1" applyFill="1" applyBorder="1" applyProtection="1"/>
    <xf numFmtId="49" fontId="21" fillId="21" borderId="26" xfId="0" applyNumberFormat="1" applyFont="1" applyFill="1" applyBorder="1" applyProtection="1"/>
    <xf numFmtId="0" fontId="21" fillId="21" borderId="48" xfId="0" applyFont="1" applyFill="1" applyBorder="1" applyProtection="1"/>
    <xf numFmtId="41" fontId="21" fillId="21" borderId="29" xfId="1" applyNumberFormat="1" applyFont="1" applyFill="1" applyBorder="1" applyProtection="1"/>
    <xf numFmtId="43" fontId="21" fillId="7" borderId="37" xfId="1" applyNumberFormat="1" applyFont="1" applyFill="1" applyBorder="1" applyProtection="1"/>
    <xf numFmtId="43" fontId="21" fillId="21" borderId="28" xfId="0" applyNumberFormat="1" applyFont="1" applyFill="1" applyBorder="1" applyProtection="1"/>
    <xf numFmtId="0" fontId="21" fillId="21" borderId="48" xfId="0" applyFont="1" applyFill="1" applyBorder="1" applyProtection="1">
      <protection locked="0"/>
    </xf>
    <xf numFmtId="41" fontId="21" fillId="13" borderId="95" xfId="1" applyNumberFormat="1" applyFont="1" applyFill="1" applyBorder="1" applyProtection="1"/>
    <xf numFmtId="0" fontId="21" fillId="0" borderId="62" xfId="0" applyFont="1" applyFill="1" applyBorder="1" applyProtection="1"/>
    <xf numFmtId="0" fontId="26" fillId="0" borderId="0" xfId="0" applyFont="1" applyFill="1" applyBorder="1" applyProtection="1"/>
    <xf numFmtId="43" fontId="26" fillId="13" borderId="0" xfId="0" applyNumberFormat="1" applyFont="1" applyFill="1" applyBorder="1" applyProtection="1"/>
    <xf numFmtId="0" fontId="26" fillId="16" borderId="56" xfId="0" applyFont="1" applyFill="1" applyBorder="1" applyAlignment="1" applyProtection="1"/>
    <xf numFmtId="0" fontId="21" fillId="13" borderId="25" xfId="0" applyFont="1" applyFill="1" applyBorder="1" applyAlignment="1" applyProtection="1">
      <alignment horizontal="left"/>
    </xf>
    <xf numFmtId="43" fontId="21" fillId="13" borderId="25" xfId="1" applyFont="1" applyFill="1" applyBorder="1" applyProtection="1"/>
    <xf numFmtId="43" fontId="21" fillId="13" borderId="0" xfId="1" applyNumberFormat="1" applyFont="1" applyFill="1" applyBorder="1" applyProtection="1"/>
    <xf numFmtId="0" fontId="21" fillId="13" borderId="0" xfId="0" applyFont="1" applyFill="1" applyAlignment="1" applyProtection="1">
      <alignment horizontal="left"/>
    </xf>
    <xf numFmtId="164" fontId="21" fillId="13" borderId="0" xfId="0" applyNumberFormat="1" applyFont="1" applyFill="1" applyProtection="1"/>
    <xf numFmtId="41" fontId="21" fillId="13" borderId="0" xfId="0" applyNumberFormat="1" applyFont="1" applyFill="1" applyProtection="1"/>
    <xf numFmtId="43" fontId="21" fillId="13" borderId="0" xfId="0" applyNumberFormat="1" applyFont="1" applyFill="1" applyProtection="1"/>
    <xf numFmtId="43" fontId="21" fillId="13" borderId="0" xfId="1" applyFont="1" applyFill="1" applyProtection="1"/>
    <xf numFmtId="0" fontId="21" fillId="13" borderId="25" xfId="0" applyFont="1" applyFill="1" applyBorder="1" applyAlignment="1" applyProtection="1">
      <alignment horizontal="center"/>
    </xf>
    <xf numFmtId="164" fontId="21" fillId="13" borderId="25" xfId="1" applyNumberFormat="1" applyFont="1" applyFill="1" applyBorder="1" applyProtection="1"/>
    <xf numFmtId="43" fontId="26" fillId="13" borderId="2" xfId="0" applyNumberFormat="1" applyFont="1" applyFill="1" applyBorder="1" applyProtection="1"/>
    <xf numFmtId="43" fontId="27" fillId="13" borderId="2" xfId="0" applyNumberFormat="1" applyFont="1" applyFill="1" applyBorder="1" applyProtection="1"/>
    <xf numFmtId="43" fontId="21" fillId="13" borderId="2" xfId="0" applyNumberFormat="1" applyFont="1" applyFill="1" applyBorder="1" applyProtection="1"/>
    <xf numFmtId="0" fontId="21" fillId="13" borderId="25" xfId="0" applyFont="1" applyFill="1" applyBorder="1" applyProtection="1"/>
    <xf numFmtId="164" fontId="21" fillId="13" borderId="25" xfId="0" applyNumberFormat="1" applyFont="1" applyFill="1" applyBorder="1" applyProtection="1"/>
    <xf numFmtId="43" fontId="21" fillId="13" borderId="30" xfId="1" applyFont="1" applyFill="1" applyBorder="1" applyProtection="1"/>
    <xf numFmtId="164" fontId="21" fillId="13" borderId="0" xfId="0" applyNumberFormat="1" applyFont="1" applyFill="1" applyBorder="1" applyProtection="1"/>
    <xf numFmtId="0" fontId="21" fillId="8" borderId="0" xfId="0" applyFont="1" applyFill="1" applyBorder="1" applyAlignment="1" applyProtection="1">
      <alignment horizontal="left"/>
    </xf>
    <xf numFmtId="0" fontId="21" fillId="4" borderId="0" xfId="0" applyFont="1" applyFill="1" applyBorder="1" applyProtection="1"/>
    <xf numFmtId="164" fontId="21" fillId="4" borderId="0" xfId="0" applyNumberFormat="1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13" borderId="62" xfId="0" applyFont="1" applyFill="1" applyBorder="1" applyProtection="1"/>
    <xf numFmtId="49" fontId="35" fillId="17" borderId="78" xfId="0" applyNumberFormat="1" applyFont="1" applyFill="1" applyBorder="1" applyProtection="1"/>
    <xf numFmtId="0" fontId="26" fillId="17" borderId="44" xfId="0" applyFont="1" applyFill="1" applyBorder="1" applyProtection="1"/>
    <xf numFmtId="43" fontId="26" fillId="17" borderId="44" xfId="0" applyNumberFormat="1" applyFont="1" applyFill="1" applyBorder="1" applyAlignment="1" applyProtection="1">
      <alignment horizontal="centerContinuous"/>
    </xf>
    <xf numFmtId="164" fontId="26" fillId="17" borderId="44" xfId="1" applyNumberFormat="1" applyFont="1" applyFill="1" applyBorder="1" applyAlignment="1" applyProtection="1">
      <alignment horizontal="centerContinuous" wrapText="1"/>
    </xf>
    <xf numFmtId="43" fontId="26" fillId="17" borderId="45" xfId="0" applyNumberFormat="1" applyFont="1" applyFill="1" applyBorder="1" applyAlignment="1" applyProtection="1">
      <alignment horizontal="centerContinuous"/>
    </xf>
    <xf numFmtId="43" fontId="21" fillId="14" borderId="0" xfId="1" applyFont="1" applyFill="1" applyBorder="1" applyProtection="1"/>
    <xf numFmtId="0" fontId="21" fillId="14" borderId="4" xfId="0" applyFont="1" applyFill="1" applyBorder="1" applyAlignment="1" applyProtection="1">
      <alignment horizontal="center" wrapText="1"/>
    </xf>
    <xf numFmtId="0" fontId="21" fillId="14" borderId="4" xfId="0" applyFont="1" applyFill="1" applyBorder="1" applyAlignment="1" applyProtection="1">
      <alignment horizontal="center"/>
    </xf>
    <xf numFmtId="49" fontId="31" fillId="14" borderId="0" xfId="0" applyNumberFormat="1" applyFont="1" applyFill="1" applyBorder="1" applyProtection="1"/>
    <xf numFmtId="0" fontId="21" fillId="14" borderId="0" xfId="0" applyFont="1" applyFill="1" applyAlignment="1" applyProtection="1">
      <alignment horizontal="left"/>
    </xf>
    <xf numFmtId="49" fontId="21" fillId="17" borderId="21" xfId="0" applyNumberFormat="1" applyFont="1" applyFill="1" applyBorder="1" applyProtection="1"/>
    <xf numFmtId="0" fontId="21" fillId="17" borderId="46" xfId="0" applyFont="1" applyFill="1" applyBorder="1" applyProtection="1"/>
    <xf numFmtId="43" fontId="21" fillId="17" borderId="28" xfId="1" applyNumberFormat="1" applyFont="1" applyFill="1" applyBorder="1" applyProtection="1">
      <protection locked="0"/>
    </xf>
    <xf numFmtId="164" fontId="21" fillId="17" borderId="23" xfId="1" applyNumberFormat="1" applyFont="1" applyFill="1" applyBorder="1" applyProtection="1"/>
    <xf numFmtId="41" fontId="21" fillId="17" borderId="24" xfId="1" applyNumberFormat="1" applyFont="1" applyFill="1" applyBorder="1" applyProtection="1"/>
    <xf numFmtId="43" fontId="21" fillId="14" borderId="0" xfId="0" applyNumberFormat="1" applyFont="1" applyFill="1" applyProtection="1"/>
    <xf numFmtId="0" fontId="21" fillId="14" borderId="0" xfId="0" applyFont="1" applyFill="1" applyAlignment="1" applyProtection="1">
      <alignment horizontal="center"/>
    </xf>
    <xf numFmtId="0" fontId="21" fillId="14" borderId="25" xfId="0" applyFont="1" applyFill="1" applyBorder="1" applyAlignment="1" applyProtection="1">
      <alignment horizontal="center"/>
    </xf>
    <xf numFmtId="164" fontId="21" fillId="14" borderId="25" xfId="1" applyNumberFormat="1" applyFont="1" applyFill="1" applyBorder="1" applyProtection="1"/>
    <xf numFmtId="41" fontId="21" fillId="17" borderId="28" xfId="1" applyNumberFormat="1" applyFont="1" applyFill="1" applyBorder="1" applyProtection="1"/>
    <xf numFmtId="41" fontId="21" fillId="17" borderId="38" xfId="1" applyNumberFormat="1" applyFont="1" applyFill="1" applyBorder="1" applyProtection="1"/>
    <xf numFmtId="0" fontId="21" fillId="14" borderId="0" xfId="0" applyFont="1" applyFill="1" applyBorder="1"/>
    <xf numFmtId="49" fontId="26" fillId="17" borderId="31" xfId="0" applyNumberFormat="1" applyFont="1" applyFill="1" applyBorder="1" applyProtection="1"/>
    <xf numFmtId="0" fontId="26" fillId="17" borderId="85" xfId="0" applyFont="1" applyFill="1" applyBorder="1" applyProtection="1"/>
    <xf numFmtId="43" fontId="21" fillId="17" borderId="86" xfId="0" applyNumberFormat="1" applyFont="1" applyFill="1" applyBorder="1" applyProtection="1"/>
    <xf numFmtId="41" fontId="21" fillId="17" borderId="86" xfId="1" applyNumberFormat="1" applyFont="1" applyFill="1" applyBorder="1" applyProtection="1"/>
    <xf numFmtId="41" fontId="21" fillId="17" borderId="51" xfId="1" applyNumberFormat="1" applyFont="1" applyFill="1" applyBorder="1" applyProtection="1"/>
    <xf numFmtId="41" fontId="21" fillId="17" borderId="73" xfId="1" applyNumberFormat="1" applyFont="1" applyFill="1" applyBorder="1" applyProtection="1"/>
    <xf numFmtId="0" fontId="21" fillId="14" borderId="25" xfId="0" applyFont="1" applyFill="1" applyBorder="1" applyProtection="1"/>
    <xf numFmtId="164" fontId="21" fillId="14" borderId="25" xfId="0" applyNumberFormat="1" applyFont="1" applyFill="1" applyBorder="1" applyProtection="1"/>
    <xf numFmtId="49" fontId="26" fillId="17" borderId="14" xfId="0" applyNumberFormat="1" applyFont="1" applyFill="1" applyBorder="1" applyAlignment="1" applyProtection="1"/>
    <xf numFmtId="0" fontId="26" fillId="17" borderId="69" xfId="0" applyFont="1" applyFill="1" applyBorder="1" applyAlignment="1" applyProtection="1"/>
    <xf numFmtId="43" fontId="26" fillId="17" borderId="69" xfId="0" applyNumberFormat="1" applyFont="1" applyFill="1" applyBorder="1" applyAlignment="1" applyProtection="1"/>
    <xf numFmtId="164" fontId="26" fillId="17" borderId="61" xfId="1" applyNumberFormat="1" applyFont="1" applyFill="1" applyBorder="1" applyAlignment="1" applyProtection="1">
      <alignment horizontal="right"/>
    </xf>
    <xf numFmtId="41" fontId="21" fillId="17" borderId="75" xfId="1" applyNumberFormat="1" applyFont="1" applyFill="1" applyBorder="1" applyProtection="1"/>
    <xf numFmtId="0" fontId="21" fillId="14" borderId="0" xfId="0" applyFont="1" applyFill="1" applyBorder="1" applyProtection="1"/>
    <xf numFmtId="164" fontId="21" fillId="14" borderId="0" xfId="0" applyNumberFormat="1" applyFont="1" applyFill="1" applyBorder="1" applyProtection="1"/>
    <xf numFmtId="49" fontId="26" fillId="17" borderId="26" xfId="0" applyNumberFormat="1" applyFont="1" applyFill="1" applyBorder="1" applyAlignment="1" applyProtection="1"/>
    <xf numFmtId="0" fontId="26" fillId="17" borderId="56" xfId="0" applyFont="1" applyFill="1" applyBorder="1" applyAlignment="1" applyProtection="1"/>
    <xf numFmtId="164" fontId="26" fillId="17" borderId="64" xfId="1" applyNumberFormat="1" applyFont="1" applyFill="1" applyBorder="1" applyAlignment="1" applyProtection="1">
      <alignment horizontal="right"/>
    </xf>
    <xf numFmtId="41" fontId="21" fillId="17" borderId="67" xfId="1" applyNumberFormat="1" applyFont="1" applyFill="1" applyBorder="1" applyProtection="1"/>
    <xf numFmtId="49" fontId="26" fillId="17" borderId="76" xfId="0" applyNumberFormat="1" applyFont="1" applyFill="1" applyBorder="1" applyAlignment="1" applyProtection="1"/>
    <xf numFmtId="0" fontId="26" fillId="17" borderId="54" xfId="0" applyFont="1" applyFill="1" applyBorder="1" applyAlignment="1" applyProtection="1"/>
    <xf numFmtId="164" fontId="35" fillId="17" borderId="42" xfId="1" applyNumberFormat="1" applyFont="1" applyFill="1" applyBorder="1" applyAlignment="1" applyProtection="1">
      <alignment horizontal="right"/>
    </xf>
    <xf numFmtId="164" fontId="21" fillId="17" borderId="58" xfId="1" applyNumberFormat="1" applyFont="1" applyFill="1" applyBorder="1" applyAlignment="1" applyProtection="1"/>
    <xf numFmtId="43" fontId="21" fillId="0" borderId="49" xfId="1" applyNumberFormat="1" applyFont="1" applyFill="1" applyBorder="1" applyProtection="1"/>
    <xf numFmtId="43" fontId="21" fillId="0" borderId="72" xfId="0" applyNumberFormat="1" applyFont="1" applyFill="1" applyBorder="1" applyProtection="1">
      <protection locked="0"/>
    </xf>
    <xf numFmtId="43" fontId="21" fillId="0" borderId="72" xfId="0" applyNumberFormat="1" applyFont="1" applyFill="1" applyBorder="1" applyProtection="1"/>
    <xf numFmtId="43" fontId="21" fillId="0" borderId="92" xfId="1" applyFont="1" applyFill="1" applyBorder="1" applyProtection="1"/>
    <xf numFmtId="43" fontId="21" fillId="0" borderId="49" xfId="1" applyFont="1" applyFill="1" applyBorder="1" applyProtection="1"/>
    <xf numFmtId="0" fontId="21" fillId="11" borderId="0" xfId="0" applyFont="1" applyFill="1" applyProtection="1"/>
    <xf numFmtId="0" fontId="21" fillId="11" borderId="0" xfId="0" applyFont="1" applyFill="1" applyBorder="1" applyProtection="1"/>
    <xf numFmtId="0" fontId="26" fillId="0" borderId="0" xfId="0" applyFont="1" applyAlignment="1" applyProtection="1">
      <alignment horizontal="center"/>
    </xf>
    <xf numFmtId="43" fontId="26" fillId="0" borderId="58" xfId="0" applyNumberFormat="1" applyFont="1" applyFill="1" applyBorder="1" applyProtection="1"/>
    <xf numFmtId="0" fontId="21" fillId="5" borderId="27" xfId="0" applyNumberFormat="1" applyFont="1" applyFill="1" applyBorder="1" applyAlignment="1" applyProtection="1">
      <alignment horizontal="left"/>
      <protection locked="0"/>
    </xf>
    <xf numFmtId="164" fontId="21" fillId="0" borderId="56" xfId="1" applyNumberFormat="1" applyFont="1" applyFill="1" applyBorder="1" applyProtection="1"/>
    <xf numFmtId="41" fontId="21" fillId="0" borderId="64" xfId="1" applyNumberFormat="1" applyFont="1" applyFill="1" applyBorder="1" applyProtection="1"/>
    <xf numFmtId="49" fontId="21" fillId="5" borderId="96" xfId="0" applyNumberFormat="1" applyFont="1" applyFill="1" applyBorder="1" applyProtection="1"/>
    <xf numFmtId="0" fontId="21" fillId="5" borderId="97" xfId="0" applyFont="1" applyFill="1" applyBorder="1" applyProtection="1">
      <protection locked="0"/>
    </xf>
    <xf numFmtId="43" fontId="21" fillId="0" borderId="86" xfId="0" applyNumberFormat="1" applyFont="1" applyFill="1" applyBorder="1" applyProtection="1">
      <protection locked="0"/>
    </xf>
    <xf numFmtId="43" fontId="21" fillId="0" borderId="86" xfId="0" applyNumberFormat="1" applyFont="1" applyFill="1" applyBorder="1" applyProtection="1"/>
    <xf numFmtId="164" fontId="21" fillId="0" borderId="86" xfId="1" applyNumberFormat="1" applyFont="1" applyFill="1" applyBorder="1" applyProtection="1">
      <protection locked="0"/>
    </xf>
    <xf numFmtId="43" fontId="21" fillId="0" borderId="98" xfId="1" applyFont="1" applyFill="1" applyBorder="1" applyProtection="1"/>
    <xf numFmtId="41" fontId="21" fillId="0" borderId="95" xfId="1" applyNumberFormat="1" applyFont="1" applyFill="1" applyBorder="1" applyProtection="1"/>
    <xf numFmtId="43" fontId="26" fillId="5" borderId="4" xfId="0" applyNumberFormat="1" applyFont="1" applyFill="1" applyBorder="1" applyAlignment="1" applyProtection="1">
      <alignment horizontal="centerContinuous"/>
    </xf>
    <xf numFmtId="43" fontId="26" fillId="5" borderId="20" xfId="0" applyNumberFormat="1" applyFont="1" applyFill="1" applyBorder="1" applyAlignment="1" applyProtection="1">
      <alignment horizontal="centerContinuous"/>
    </xf>
    <xf numFmtId="3" fontId="21" fillId="13" borderId="28" xfId="1" applyNumberFormat="1" applyFont="1" applyFill="1" applyBorder="1" applyAlignment="1" applyProtection="1">
      <alignment horizontal="right"/>
    </xf>
    <xf numFmtId="43" fontId="21" fillId="13" borderId="49" xfId="1" applyFont="1" applyFill="1" applyBorder="1" applyAlignment="1" applyProtection="1">
      <alignment horizontal="right"/>
    </xf>
    <xf numFmtId="43" fontId="21" fillId="0" borderId="60" xfId="0" applyNumberFormat="1" applyFont="1" applyFill="1" applyBorder="1" applyProtection="1"/>
    <xf numFmtId="164" fontId="26" fillId="0" borderId="0" xfId="1" applyNumberFormat="1" applyFont="1" applyFill="1" applyBorder="1" applyAlignment="1" applyProtection="1">
      <alignment horizontal="right"/>
    </xf>
    <xf numFmtId="164" fontId="35" fillId="0" borderId="40" xfId="1" applyNumberFormat="1" applyFont="1" applyFill="1" applyBorder="1" applyAlignment="1" applyProtection="1">
      <alignment horizontal="right"/>
    </xf>
    <xf numFmtId="164" fontId="35" fillId="5" borderId="99" xfId="1" applyNumberFormat="1" applyFont="1" applyFill="1" applyBorder="1" applyAlignment="1" applyProtection="1">
      <alignment horizontal="right"/>
    </xf>
    <xf numFmtId="41" fontId="21" fillId="0" borderId="83" xfId="1" applyNumberFormat="1" applyFont="1" applyFill="1" applyBorder="1" applyProtection="1"/>
    <xf numFmtId="43" fontId="26" fillId="0" borderId="68" xfId="0" applyNumberFormat="1" applyFont="1" applyFill="1" applyBorder="1" applyAlignment="1" applyProtection="1"/>
    <xf numFmtId="164" fontId="22" fillId="0" borderId="54" xfId="1" applyNumberFormat="1" applyFont="1" applyFill="1" applyBorder="1" applyAlignment="1" applyProtection="1">
      <alignment horizontal="right"/>
    </xf>
    <xf numFmtId="164" fontId="22" fillId="5" borderId="88" xfId="1" applyNumberFormat="1" applyFont="1" applyFill="1" applyBorder="1" applyAlignment="1" applyProtection="1">
      <alignment horizontal="right"/>
    </xf>
    <xf numFmtId="49" fontId="31" fillId="0" borderId="39" xfId="0" applyNumberFormat="1" applyFont="1" applyFill="1" applyBorder="1" applyProtection="1"/>
    <xf numFmtId="0" fontId="20" fillId="5" borderId="40" xfId="0" applyFont="1" applyFill="1" applyBorder="1" applyProtection="1"/>
    <xf numFmtId="0" fontId="31" fillId="5" borderId="0" xfId="0" applyFont="1" applyFill="1" applyBorder="1" applyAlignment="1" applyProtection="1">
      <alignment horizontal="right"/>
    </xf>
    <xf numFmtId="167" fontId="21" fillId="7" borderId="28" xfId="0" applyNumberFormat="1" applyFont="1" applyFill="1" applyBorder="1" applyProtection="1"/>
    <xf numFmtId="43" fontId="21" fillId="7" borderId="28" xfId="0" applyNumberFormat="1" applyFont="1" applyFill="1" applyBorder="1" applyProtection="1"/>
    <xf numFmtId="43" fontId="21" fillId="7" borderId="37" xfId="0" applyNumberFormat="1" applyFont="1" applyFill="1" applyBorder="1" applyProtection="1"/>
    <xf numFmtId="41" fontId="21" fillId="5" borderId="28" xfId="1" applyNumberFormat="1" applyFont="1" applyFill="1" applyBorder="1" applyProtection="1"/>
    <xf numFmtId="0" fontId="26" fillId="5" borderId="50" xfId="0" applyFont="1" applyFill="1" applyBorder="1" applyProtection="1"/>
    <xf numFmtId="41" fontId="21" fillId="5" borderId="37" xfId="1" applyNumberFormat="1" applyFont="1" applyFill="1" applyBorder="1" applyAlignment="1" applyProtection="1">
      <alignment horizontal="right"/>
    </xf>
    <xf numFmtId="41" fontId="21" fillId="5" borderId="100" xfId="1" applyNumberFormat="1" applyFont="1" applyFill="1" applyBorder="1" applyAlignment="1" applyProtection="1">
      <alignment horizontal="right"/>
    </xf>
    <xf numFmtId="41" fontId="21" fillId="5" borderId="28" xfId="1" applyNumberFormat="1" applyFont="1" applyFill="1" applyBorder="1" applyAlignment="1" applyProtection="1">
      <alignment horizontal="right"/>
    </xf>
    <xf numFmtId="0" fontId="26" fillId="13" borderId="94" xfId="0" applyFont="1" applyFill="1" applyBorder="1" applyProtection="1"/>
    <xf numFmtId="0" fontId="26" fillId="5" borderId="101" xfId="0" applyFont="1" applyFill="1" applyBorder="1" applyAlignment="1" applyProtection="1"/>
    <xf numFmtId="43" fontId="21" fillId="11" borderId="0" xfId="1" applyFont="1" applyFill="1" applyBorder="1" applyProtection="1"/>
    <xf numFmtId="49" fontId="35" fillId="11" borderId="78" xfId="0" applyNumberFormat="1" applyFont="1" applyFill="1" applyBorder="1" applyProtection="1"/>
    <xf numFmtId="0" fontId="26" fillId="11" borderId="44" xfId="0" applyFont="1" applyFill="1" applyBorder="1" applyProtection="1"/>
    <xf numFmtId="43" fontId="26" fillId="11" borderId="44" xfId="0" applyNumberFormat="1" applyFont="1" applyFill="1" applyBorder="1" applyAlignment="1" applyProtection="1">
      <alignment horizontal="centerContinuous"/>
    </xf>
    <xf numFmtId="164" fontId="26" fillId="11" borderId="44" xfId="1" applyNumberFormat="1" applyFont="1" applyFill="1" applyBorder="1" applyAlignment="1" applyProtection="1">
      <alignment horizontal="centerContinuous" wrapText="1"/>
    </xf>
    <xf numFmtId="43" fontId="26" fillId="11" borderId="45" xfId="0" applyNumberFormat="1" applyFont="1" applyFill="1" applyBorder="1" applyAlignment="1" applyProtection="1">
      <alignment horizontal="centerContinuous"/>
    </xf>
    <xf numFmtId="0" fontId="21" fillId="11" borderId="0" xfId="0" applyFont="1" applyFill="1" applyAlignment="1" applyProtection="1">
      <alignment horizontal="center"/>
    </xf>
    <xf numFmtId="43" fontId="21" fillId="0" borderId="70" xfId="1" applyFont="1" applyFill="1" applyBorder="1" applyProtection="1"/>
    <xf numFmtId="0" fontId="21" fillId="6" borderId="69" xfId="0" applyFont="1" applyFill="1" applyBorder="1" applyProtection="1"/>
    <xf numFmtId="0" fontId="21" fillId="0" borderId="14" xfId="0" applyFont="1" applyFill="1" applyBorder="1" applyAlignment="1" applyProtection="1">
      <alignment horizontal="center"/>
    </xf>
    <xf numFmtId="41" fontId="21" fillId="0" borderId="69" xfId="0" applyNumberFormat="1" applyFont="1" applyFill="1" applyBorder="1" applyProtection="1"/>
    <xf numFmtId="43" fontId="21" fillId="0" borderId="69" xfId="1" applyNumberFormat="1" applyFont="1" applyFill="1" applyBorder="1" applyProtection="1"/>
    <xf numFmtId="43" fontId="21" fillId="0" borderId="62" xfId="1" applyFont="1" applyFill="1" applyBorder="1" applyProtection="1"/>
    <xf numFmtId="0" fontId="21" fillId="6" borderId="0" xfId="0" applyFont="1" applyFill="1" applyBorder="1" applyProtection="1"/>
    <xf numFmtId="0" fontId="21" fillId="0" borderId="69" xfId="0" applyFont="1" applyFill="1" applyBorder="1" applyProtection="1"/>
    <xf numFmtId="0" fontId="21" fillId="0" borderId="69" xfId="0" applyFont="1" applyFill="1" applyBorder="1" applyAlignment="1" applyProtection="1">
      <alignment horizontal="center"/>
    </xf>
    <xf numFmtId="43" fontId="21" fillId="0" borderId="70" xfId="0" applyNumberFormat="1" applyFont="1" applyFill="1" applyBorder="1" applyProtection="1"/>
    <xf numFmtId="0" fontId="21" fillId="0" borderId="83" xfId="0" applyFont="1" applyFill="1" applyBorder="1" applyAlignment="1" applyProtection="1">
      <alignment horizontal="center"/>
    </xf>
    <xf numFmtId="41" fontId="21" fillId="0" borderId="0" xfId="0" applyNumberFormat="1" applyFont="1" applyFill="1" applyBorder="1" applyProtection="1"/>
    <xf numFmtId="43" fontId="21" fillId="0" borderId="62" xfId="0" applyNumberFormat="1" applyFont="1" applyFill="1" applyBorder="1" applyProtection="1"/>
    <xf numFmtId="43" fontId="21" fillId="11" borderId="62" xfId="1" applyFont="1" applyFill="1" applyBorder="1" applyProtection="1"/>
    <xf numFmtId="0" fontId="21" fillId="11" borderId="83" xfId="0" applyFont="1" applyFill="1" applyBorder="1" applyAlignment="1" applyProtection="1">
      <alignment horizontal="center"/>
    </xf>
    <xf numFmtId="43" fontId="21" fillId="11" borderId="0" xfId="1" applyNumberFormat="1" applyFont="1" applyFill="1" applyBorder="1" applyProtection="1"/>
    <xf numFmtId="0" fontId="21" fillId="11" borderId="0" xfId="0" applyFont="1" applyFill="1" applyBorder="1" applyAlignment="1" applyProtection="1">
      <alignment horizontal="center"/>
    </xf>
    <xf numFmtId="0" fontId="21" fillId="11" borderId="62" xfId="0" applyFont="1" applyFill="1" applyBorder="1" applyProtection="1"/>
    <xf numFmtId="0" fontId="21" fillId="6" borderId="54" xfId="0" applyFont="1" applyFill="1" applyBorder="1" applyProtection="1"/>
    <xf numFmtId="41" fontId="21" fillId="5" borderId="38" xfId="1" applyNumberFormat="1" applyFont="1" applyFill="1" applyBorder="1" applyProtection="1"/>
    <xf numFmtId="43" fontId="21" fillId="0" borderId="42" xfId="1" applyFont="1" applyFill="1" applyBorder="1" applyProtection="1"/>
    <xf numFmtId="0" fontId="21" fillId="0" borderId="76" xfId="0" applyFont="1" applyFill="1" applyBorder="1" applyAlignment="1" applyProtection="1">
      <alignment horizontal="center"/>
    </xf>
    <xf numFmtId="43" fontId="21" fillId="0" borderId="54" xfId="1" applyNumberFormat="1" applyFont="1" applyFill="1" applyBorder="1" applyProtection="1"/>
    <xf numFmtId="41" fontId="21" fillId="13" borderId="52" xfId="1" applyNumberFormat="1" applyFont="1" applyFill="1" applyBorder="1" applyProtection="1"/>
    <xf numFmtId="43" fontId="26" fillId="0" borderId="58" xfId="0" applyNumberFormat="1" applyFont="1" applyFill="1" applyBorder="1" applyAlignment="1" applyProtection="1">
      <alignment horizontal="center"/>
    </xf>
    <xf numFmtId="0" fontId="26" fillId="4" borderId="0" xfId="0" applyFont="1" applyFill="1" applyBorder="1" applyProtection="1"/>
    <xf numFmtId="0" fontId="26" fillId="20" borderId="0" xfId="0" applyFont="1" applyFill="1" applyBorder="1" applyProtection="1"/>
    <xf numFmtId="0" fontId="21" fillId="20" borderId="0" xfId="0" applyFont="1" applyFill="1" applyBorder="1" applyProtection="1"/>
    <xf numFmtId="49" fontId="26" fillId="7" borderId="0" xfId="0" applyNumberFormat="1" applyFont="1" applyFill="1" applyBorder="1" applyProtection="1"/>
    <xf numFmtId="0" fontId="21" fillId="7" borderId="0" xfId="0" applyFont="1" applyFill="1" applyBorder="1" applyProtection="1"/>
    <xf numFmtId="0" fontId="21" fillId="0" borderId="0" xfId="0" applyFont="1" applyBorder="1" applyAlignment="1" applyProtection="1">
      <alignment horizontal="center"/>
    </xf>
    <xf numFmtId="49" fontId="21" fillId="16" borderId="0" xfId="0" applyNumberFormat="1" applyFont="1" applyFill="1" applyProtection="1"/>
    <xf numFmtId="0" fontId="21" fillId="16" borderId="0" xfId="0" applyFont="1" applyFill="1" applyBorder="1" applyProtection="1"/>
    <xf numFmtId="43" fontId="21" fillId="16" borderId="0" xfId="0" applyNumberFormat="1" applyFont="1" applyFill="1" applyProtection="1"/>
    <xf numFmtId="0" fontId="21" fillId="16" borderId="0" xfId="0" applyFont="1" applyFill="1" applyProtection="1"/>
    <xf numFmtId="49" fontId="21" fillId="22" borderId="0" xfId="0" applyNumberFormat="1" applyFont="1" applyFill="1" applyProtection="1"/>
    <xf numFmtId="0" fontId="21" fillId="22" borderId="0" xfId="0" applyFont="1" applyFill="1" applyBorder="1" applyProtection="1"/>
    <xf numFmtId="49" fontId="21" fillId="0" borderId="0" xfId="0" applyNumberFormat="1" applyFont="1" applyFill="1" applyProtection="1"/>
    <xf numFmtId="49" fontId="31" fillId="6" borderId="0" xfId="0" applyNumberFormat="1" applyFont="1" applyFill="1" applyBorder="1" applyProtection="1"/>
    <xf numFmtId="49" fontId="21" fillId="0" borderId="0" xfId="0" applyNumberFormat="1" applyFont="1" applyProtection="1"/>
    <xf numFmtId="43" fontId="21" fillId="0" borderId="58" xfId="1" applyFont="1" applyFill="1" applyBorder="1" applyProtection="1"/>
    <xf numFmtId="43" fontId="21" fillId="9" borderId="54" xfId="1" applyNumberFormat="1" applyFont="1" applyFill="1" applyBorder="1" applyProtection="1"/>
    <xf numFmtId="49" fontId="26" fillId="13" borderId="59" xfId="0" applyNumberFormat="1" applyFont="1" applyFill="1" applyBorder="1" applyProtection="1"/>
    <xf numFmtId="0" fontId="26" fillId="13" borderId="60" xfId="0" applyFont="1" applyFill="1" applyBorder="1" applyProtection="1"/>
    <xf numFmtId="43" fontId="21" fillId="13" borderId="60" xfId="0" applyNumberFormat="1" applyFont="1" applyFill="1" applyBorder="1" applyProtection="1"/>
    <xf numFmtId="164" fontId="26" fillId="13" borderId="60" xfId="1" applyNumberFormat="1" applyFont="1" applyFill="1" applyBorder="1" applyProtection="1"/>
    <xf numFmtId="164" fontId="21" fillId="13" borderId="63" xfId="1" applyNumberFormat="1" applyFont="1" applyFill="1" applyBorder="1" applyProtection="1"/>
    <xf numFmtId="43" fontId="26" fillId="13" borderId="58" xfId="0" applyNumberFormat="1" applyFont="1" applyFill="1" applyBorder="1" applyProtection="1"/>
    <xf numFmtId="164" fontId="21" fillId="13" borderId="65" xfId="1" applyNumberFormat="1" applyFont="1" applyFill="1" applyBorder="1" applyAlignment="1" applyProtection="1"/>
    <xf numFmtId="49" fontId="26" fillId="13" borderId="35" xfId="0" applyNumberFormat="1" applyFont="1" applyFill="1" applyBorder="1" applyAlignment="1" applyProtection="1"/>
    <xf numFmtId="0" fontId="26" fillId="13" borderId="68" xfId="0" applyFont="1" applyFill="1" applyBorder="1" applyAlignment="1" applyProtection="1"/>
    <xf numFmtId="43" fontId="26" fillId="13" borderId="68" xfId="0" applyNumberFormat="1" applyFont="1" applyFill="1" applyBorder="1" applyAlignment="1" applyProtection="1"/>
    <xf numFmtId="164" fontId="22" fillId="13" borderId="42" xfId="1" applyNumberFormat="1" applyFont="1" applyFill="1" applyBorder="1" applyAlignment="1" applyProtection="1">
      <alignment horizontal="right"/>
    </xf>
    <xf numFmtId="164" fontId="26" fillId="13" borderId="68" xfId="1" applyNumberFormat="1" applyFont="1" applyFill="1" applyBorder="1" applyAlignment="1" applyProtection="1"/>
    <xf numFmtId="49" fontId="26" fillId="13" borderId="39" xfId="0" applyNumberFormat="1" applyFont="1" applyFill="1" applyBorder="1" applyAlignment="1" applyProtection="1"/>
    <xf numFmtId="0" fontId="26" fillId="13" borderId="40" xfId="0" applyFont="1" applyFill="1" applyBorder="1" applyAlignment="1" applyProtection="1"/>
    <xf numFmtId="43" fontId="26" fillId="13" borderId="40" xfId="0" applyNumberFormat="1" applyFont="1" applyFill="1" applyBorder="1" applyAlignment="1" applyProtection="1"/>
    <xf numFmtId="164" fontId="22" fillId="13" borderId="40" xfId="1" applyNumberFormat="1" applyFont="1" applyFill="1" applyBorder="1" applyAlignment="1" applyProtection="1">
      <alignment horizontal="right"/>
    </xf>
    <xf numFmtId="41" fontId="21" fillId="13" borderId="41" xfId="1" applyNumberFormat="1" applyFont="1" applyFill="1" applyBorder="1" applyProtection="1"/>
    <xf numFmtId="167" fontId="21" fillId="13" borderId="28" xfId="0" applyNumberFormat="1" applyFont="1" applyFill="1" applyBorder="1" applyProtection="1"/>
    <xf numFmtId="49" fontId="21" fillId="13" borderId="35" xfId="0" applyNumberFormat="1" applyFont="1" applyFill="1" applyBorder="1" applyProtection="1"/>
    <xf numFmtId="0" fontId="21" fillId="13" borderId="50" xfId="0" applyFont="1" applyFill="1" applyBorder="1" applyProtection="1"/>
    <xf numFmtId="43" fontId="21" fillId="13" borderId="37" xfId="0" applyNumberFormat="1" applyFont="1" applyFill="1" applyBorder="1" applyProtection="1"/>
    <xf numFmtId="164" fontId="21" fillId="13" borderId="37" xfId="1" applyNumberFormat="1" applyFont="1" applyFill="1" applyBorder="1" applyProtection="1"/>
    <xf numFmtId="164" fontId="35" fillId="13" borderId="62" xfId="1" applyNumberFormat="1" applyFont="1" applyFill="1" applyBorder="1" applyAlignment="1" applyProtection="1">
      <alignment horizontal="right"/>
    </xf>
    <xf numFmtId="49" fontId="21" fillId="13" borderId="102" xfId="0" applyNumberFormat="1" applyFont="1" applyFill="1" applyBorder="1" applyProtection="1"/>
    <xf numFmtId="0" fontId="21" fillId="13" borderId="9" xfId="0" applyFont="1" applyFill="1" applyBorder="1" applyProtection="1"/>
    <xf numFmtId="43" fontId="21" fillId="13" borderId="103" xfId="0" applyNumberFormat="1" applyFont="1" applyFill="1" applyBorder="1" applyProtection="1">
      <protection locked="0"/>
    </xf>
    <xf numFmtId="43" fontId="21" fillId="13" borderId="103" xfId="0" applyNumberFormat="1" applyFont="1" applyFill="1" applyBorder="1" applyProtection="1"/>
    <xf numFmtId="41" fontId="21" fillId="13" borderId="103" xfId="1" applyNumberFormat="1" applyFont="1" applyFill="1" applyBorder="1" applyProtection="1"/>
    <xf numFmtId="41" fontId="21" fillId="13" borderId="7" xfId="1" applyNumberFormat="1" applyFont="1" applyFill="1" applyBorder="1" applyProtection="1"/>
    <xf numFmtId="43" fontId="21" fillId="13" borderId="103" xfId="1" applyNumberFormat="1" applyFont="1" applyFill="1" applyBorder="1" applyProtection="1"/>
    <xf numFmtId="41" fontId="21" fillId="13" borderId="104" xfId="1" applyNumberFormat="1" applyFont="1" applyFill="1" applyBorder="1" applyProtection="1"/>
    <xf numFmtId="0" fontId="26" fillId="13" borderId="0" xfId="0" applyFont="1" applyFill="1" applyAlignment="1" applyProtection="1">
      <alignment horizontal="center"/>
    </xf>
    <xf numFmtId="0" fontId="26" fillId="13" borderId="50" xfId="0" applyFont="1" applyFill="1" applyBorder="1" applyProtection="1"/>
    <xf numFmtId="41" fontId="21" fillId="13" borderId="37" xfId="1" applyNumberFormat="1" applyFont="1" applyFill="1" applyBorder="1" applyAlignment="1" applyProtection="1">
      <alignment horizontal="right"/>
    </xf>
    <xf numFmtId="41" fontId="21" fillId="13" borderId="100" xfId="1" applyNumberFormat="1" applyFont="1" applyFill="1" applyBorder="1" applyAlignment="1" applyProtection="1">
      <alignment horizontal="right"/>
    </xf>
    <xf numFmtId="41" fontId="21" fillId="13" borderId="28" xfId="1" applyNumberFormat="1" applyFont="1" applyFill="1" applyBorder="1" applyAlignment="1" applyProtection="1">
      <alignment horizontal="right"/>
    </xf>
    <xf numFmtId="0" fontId="26" fillId="13" borderId="101" xfId="0" applyFont="1" applyFill="1" applyBorder="1" applyAlignment="1" applyProtection="1"/>
    <xf numFmtId="41" fontId="21" fillId="13" borderId="87" xfId="1" applyNumberFormat="1" applyFont="1" applyFill="1" applyBorder="1" applyProtection="1"/>
    <xf numFmtId="0" fontId="21" fillId="13" borderId="0" xfId="0" applyFont="1" applyFill="1" applyBorder="1"/>
    <xf numFmtId="43" fontId="26" fillId="13" borderId="58" xfId="0" applyNumberFormat="1" applyFont="1" applyFill="1" applyBorder="1" applyAlignment="1" applyProtection="1">
      <alignment horizontal="center"/>
    </xf>
    <xf numFmtId="0" fontId="20" fillId="6" borderId="0" xfId="0" applyFont="1" applyFill="1" applyBorder="1" applyProtection="1"/>
    <xf numFmtId="0" fontId="20" fillId="9" borderId="0" xfId="0" applyFont="1" applyFill="1" applyBorder="1" applyProtection="1"/>
    <xf numFmtId="43" fontId="20" fillId="0" borderId="0" xfId="1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3" fillId="5" borderId="0" xfId="0" applyNumberFormat="1" applyFont="1" applyFill="1" applyAlignment="1" applyProtection="1">
      <alignment horizontal="centerContinuous" vertical="top"/>
    </xf>
    <xf numFmtId="0" fontId="23" fillId="5" borderId="0" xfId="0" applyFont="1" applyFill="1" applyBorder="1" applyAlignment="1" applyProtection="1">
      <alignment horizontal="centerContinuous" vertical="top"/>
    </xf>
    <xf numFmtId="43" fontId="23" fillId="5" borderId="0" xfId="0" applyNumberFormat="1" applyFont="1" applyFill="1" applyAlignment="1" applyProtection="1">
      <alignment horizontal="centerContinuous" vertical="top"/>
    </xf>
    <xf numFmtId="0" fontId="23" fillId="5" borderId="0" xfId="0" applyFont="1" applyFill="1" applyAlignment="1" applyProtection="1">
      <alignment horizontal="centerContinuous" vertical="top"/>
    </xf>
    <xf numFmtId="0" fontId="23" fillId="0" borderId="0" xfId="0" applyFont="1" applyFill="1" applyAlignment="1" applyProtection="1">
      <alignment vertical="top"/>
    </xf>
    <xf numFmtId="0" fontId="23" fillId="0" borderId="0" xfId="0" applyFont="1" applyFill="1" applyBorder="1" applyAlignment="1" applyProtection="1">
      <alignment vertical="top"/>
    </xf>
    <xf numFmtId="0" fontId="21" fillId="0" borderId="0" xfId="0" quotePrefix="1" applyFont="1" applyFill="1" applyBorder="1" applyAlignment="1" applyProtection="1">
      <alignment vertical="top"/>
    </xf>
    <xf numFmtId="0" fontId="21" fillId="0" borderId="0" xfId="0" applyFont="1" applyFill="1" applyBorder="1" applyAlignment="1" applyProtection="1">
      <alignment vertical="top"/>
    </xf>
    <xf numFmtId="0" fontId="23" fillId="6" borderId="0" xfId="0" applyFont="1" applyFill="1" applyBorder="1" applyAlignment="1" applyProtection="1">
      <alignment vertical="top"/>
    </xf>
    <xf numFmtId="0" fontId="23" fillId="9" borderId="0" xfId="0" applyFont="1" applyFill="1" applyBorder="1" applyAlignment="1" applyProtection="1">
      <alignment vertical="top"/>
    </xf>
    <xf numFmtId="43" fontId="23" fillId="0" borderId="0" xfId="1" applyFont="1" applyFill="1" applyBorder="1" applyAlignment="1" applyProtection="1">
      <alignment vertical="top"/>
    </xf>
    <xf numFmtId="0" fontId="21" fillId="0" borderId="0" xfId="0" applyFont="1" applyBorder="1" applyAlignment="1" applyProtection="1">
      <alignment vertical="top"/>
    </xf>
    <xf numFmtId="0" fontId="26" fillId="0" borderId="0" xfId="0" applyFont="1" applyFill="1" applyBorder="1" applyAlignment="1" applyProtection="1">
      <alignment horizontal="center" wrapText="1"/>
    </xf>
    <xf numFmtId="43" fontId="26" fillId="0" borderId="0" xfId="1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 wrapText="1"/>
    </xf>
    <xf numFmtId="49" fontId="35" fillId="13" borderId="83" xfId="1" applyNumberFormat="1" applyFont="1" applyFill="1" applyBorder="1" applyProtection="1"/>
    <xf numFmtId="43" fontId="21" fillId="13" borderId="4" xfId="1" applyNumberFormat="1" applyFont="1" applyFill="1" applyBorder="1" applyProtection="1"/>
    <xf numFmtId="164" fontId="21" fillId="13" borderId="4" xfId="1" applyNumberFormat="1" applyFont="1" applyFill="1" applyBorder="1" applyProtection="1"/>
    <xf numFmtId="41" fontId="21" fillId="13" borderId="20" xfId="0" applyNumberFormat="1" applyFont="1" applyFill="1" applyBorder="1" applyProtection="1"/>
    <xf numFmtId="0" fontId="21" fillId="13" borderId="0" xfId="0" applyFont="1" applyFill="1" applyBorder="1" applyAlignment="1" applyProtection="1">
      <alignment horizontal="center" wrapText="1"/>
    </xf>
    <xf numFmtId="49" fontId="21" fillId="13" borderId="21" xfId="1" applyNumberFormat="1" applyFont="1" applyFill="1" applyBorder="1" applyProtection="1"/>
    <xf numFmtId="43" fontId="21" fillId="13" borderId="22" xfId="1" applyNumberFormat="1" applyFont="1" applyFill="1" applyBorder="1" applyProtection="1"/>
    <xf numFmtId="43" fontId="21" fillId="13" borderId="23" xfId="1" applyNumberFormat="1" applyFont="1" applyFill="1" applyBorder="1" applyProtection="1">
      <protection locked="0"/>
    </xf>
    <xf numFmtId="164" fontId="21" fillId="13" borderId="23" xfId="1" applyNumberFormat="1" applyFont="1" applyFill="1" applyBorder="1" applyProtection="1"/>
    <xf numFmtId="43" fontId="21" fillId="13" borderId="0" xfId="0" applyNumberFormat="1" applyFont="1" applyFill="1" applyBorder="1" applyProtection="1"/>
    <xf numFmtId="0" fontId="21" fillId="13" borderId="0" xfId="0" applyFont="1" applyFill="1" applyBorder="1" applyAlignment="1" applyProtection="1">
      <alignment horizontal="left"/>
    </xf>
    <xf numFmtId="43" fontId="27" fillId="13" borderId="0" xfId="0" applyNumberFormat="1" applyFont="1" applyFill="1" applyBorder="1" applyProtection="1"/>
    <xf numFmtId="0" fontId="20" fillId="13" borderId="0" xfId="0" applyFont="1" applyFill="1" applyBorder="1" applyProtection="1"/>
    <xf numFmtId="49" fontId="21" fillId="13" borderId="26" xfId="1" applyNumberFormat="1" applyFont="1" applyFill="1" applyBorder="1" applyProtection="1"/>
    <xf numFmtId="43" fontId="21" fillId="13" borderId="27" xfId="1" applyNumberFormat="1" applyFont="1" applyFill="1" applyBorder="1" applyProtection="1"/>
    <xf numFmtId="0" fontId="23" fillId="13" borderId="0" xfId="0" applyFont="1" applyFill="1" applyBorder="1" applyProtection="1"/>
    <xf numFmtId="164" fontId="21" fillId="13" borderId="0" xfId="1" applyNumberFormat="1" applyFont="1" applyFill="1" applyBorder="1" applyProtection="1"/>
    <xf numFmtId="49" fontId="21" fillId="13" borderId="31" xfId="0" applyNumberFormat="1" applyFont="1" applyFill="1" applyBorder="1" applyProtection="1"/>
    <xf numFmtId="43" fontId="21" fillId="13" borderId="32" xfId="0" applyNumberFormat="1" applyFont="1" applyFill="1" applyBorder="1" applyProtection="1"/>
    <xf numFmtId="43" fontId="21" fillId="13" borderId="33" xfId="0" applyNumberFormat="1" applyFont="1" applyFill="1" applyBorder="1" applyProtection="1">
      <protection locked="0"/>
    </xf>
    <xf numFmtId="43" fontId="21" fillId="13" borderId="33" xfId="0" applyNumberFormat="1" applyFont="1" applyFill="1" applyBorder="1" applyProtection="1"/>
    <xf numFmtId="164" fontId="21" fillId="13" borderId="33" xfId="1" applyNumberFormat="1" applyFont="1" applyFill="1" applyBorder="1" applyProtection="1"/>
    <xf numFmtId="41" fontId="21" fillId="13" borderId="34" xfId="1" applyNumberFormat="1" applyFont="1" applyFill="1" applyBorder="1" applyProtection="1"/>
    <xf numFmtId="43" fontId="21" fillId="13" borderId="36" xfId="0" applyNumberFormat="1" applyFont="1" applyFill="1" applyBorder="1" applyProtection="1">
      <protection locked="0"/>
    </xf>
    <xf numFmtId="43" fontId="21" fillId="13" borderId="37" xfId="0" applyNumberFormat="1" applyFont="1" applyFill="1" applyBorder="1" applyProtection="1">
      <protection locked="0"/>
    </xf>
    <xf numFmtId="164" fontId="21" fillId="13" borderId="37" xfId="1" applyNumberFormat="1" applyFont="1" applyFill="1" applyBorder="1" applyProtection="1">
      <protection locked="0"/>
    </xf>
    <xf numFmtId="164" fontId="35" fillId="13" borderId="41" xfId="1" applyNumberFormat="1" applyFont="1" applyFill="1" applyBorder="1" applyAlignment="1" applyProtection="1">
      <alignment horizontal="right"/>
    </xf>
    <xf numFmtId="164" fontId="35" fillId="13" borderId="39" xfId="1" applyNumberFormat="1" applyFont="1" applyFill="1" applyBorder="1" applyAlignment="1" applyProtection="1">
      <alignment horizontal="right"/>
    </xf>
    <xf numFmtId="41" fontId="21" fillId="13" borderId="41" xfId="0" applyNumberFormat="1" applyFont="1" applyFill="1" applyBorder="1" applyProtection="1"/>
    <xf numFmtId="0" fontId="21" fillId="15" borderId="0" xfId="0" applyFont="1" applyFill="1" applyBorder="1" applyProtection="1"/>
    <xf numFmtId="0" fontId="21" fillId="15" borderId="0" xfId="0" applyFont="1" applyFill="1" applyBorder="1" applyAlignment="1" applyProtection="1">
      <alignment horizontal="center"/>
    </xf>
    <xf numFmtId="43" fontId="21" fillId="20" borderId="0" xfId="0" applyNumberFormat="1" applyFont="1" applyFill="1" applyBorder="1" applyProtection="1"/>
    <xf numFmtId="43" fontId="21" fillId="18" borderId="0" xfId="0" applyNumberFormat="1" applyFont="1" applyFill="1" applyBorder="1" applyProtection="1"/>
    <xf numFmtId="164" fontId="21" fillId="13" borderId="47" xfId="1" applyNumberFormat="1" applyFont="1" applyFill="1" applyBorder="1" applyProtection="1"/>
    <xf numFmtId="43" fontId="27" fillId="18" borderId="0" xfId="0" applyNumberFormat="1" applyFont="1" applyFill="1" applyBorder="1" applyProtection="1"/>
    <xf numFmtId="0" fontId="21" fillId="0" borderId="48" xfId="0" applyFont="1" applyFill="1" applyBorder="1" applyProtection="1"/>
    <xf numFmtId="0" fontId="21" fillId="7" borderId="0" xfId="0" applyFont="1" applyFill="1" applyBorder="1" applyAlignment="1" applyProtection="1">
      <alignment horizontal="left"/>
    </xf>
    <xf numFmtId="49" fontId="35" fillId="13" borderId="57" xfId="0" applyNumberFormat="1" applyFont="1" applyFill="1" applyBorder="1" applyProtection="1"/>
    <xf numFmtId="0" fontId="21" fillId="13" borderId="53" xfId="0" applyFont="1" applyFill="1" applyBorder="1" applyProtection="1"/>
    <xf numFmtId="3" fontId="21" fillId="13" borderId="53" xfId="1" applyNumberFormat="1" applyFont="1" applyFill="1" applyBorder="1" applyAlignment="1" applyProtection="1">
      <alignment horizontal="right"/>
    </xf>
    <xf numFmtId="3" fontId="21" fillId="13" borderId="23" xfId="1" applyNumberFormat="1" applyFont="1" applyFill="1" applyBorder="1" applyAlignment="1" applyProtection="1">
      <alignment horizontal="right"/>
    </xf>
    <xf numFmtId="0" fontId="26" fillId="13" borderId="0" xfId="0" applyFont="1" applyFill="1" applyBorder="1" applyProtection="1"/>
    <xf numFmtId="0" fontId="21" fillId="13" borderId="56" xfId="0" applyFont="1" applyFill="1" applyBorder="1" applyProtection="1"/>
    <xf numFmtId="3" fontId="21" fillId="13" borderId="56" xfId="1" applyNumberFormat="1" applyFont="1" applyFill="1" applyBorder="1" applyAlignment="1" applyProtection="1">
      <alignment horizontal="right"/>
    </xf>
    <xf numFmtId="3" fontId="21" fillId="13" borderId="49" xfId="1" applyNumberFormat="1" applyFont="1" applyFill="1" applyBorder="1" applyAlignment="1" applyProtection="1">
      <alignment horizontal="right"/>
    </xf>
    <xf numFmtId="3" fontId="21" fillId="13" borderId="48" xfId="0" applyNumberFormat="1" applyFont="1" applyFill="1" applyBorder="1" applyProtection="1"/>
    <xf numFmtId="3" fontId="21" fillId="13" borderId="56" xfId="0" applyNumberFormat="1" applyFont="1" applyFill="1" applyBorder="1" applyProtection="1"/>
    <xf numFmtId="3" fontId="21" fillId="13" borderId="51" xfId="1" applyNumberFormat="1" applyFont="1" applyFill="1" applyBorder="1" applyAlignment="1" applyProtection="1">
      <alignment horizontal="right"/>
    </xf>
    <xf numFmtId="164" fontId="35" fillId="13" borderId="52" xfId="1" applyNumberFormat="1" applyFont="1" applyFill="1" applyBorder="1" applyAlignment="1" applyProtection="1">
      <alignment horizontal="right"/>
    </xf>
    <xf numFmtId="164" fontId="21" fillId="0" borderId="63" xfId="1" applyNumberFormat="1" applyFont="1" applyFill="1" applyBorder="1" applyProtection="1"/>
    <xf numFmtId="49" fontId="26" fillId="13" borderId="43" xfId="0" applyNumberFormat="1" applyFont="1" applyFill="1" applyBorder="1" applyAlignment="1" applyProtection="1"/>
    <xf numFmtId="0" fontId="26" fillId="13" borderId="4" xfId="0" applyFont="1" applyFill="1" applyBorder="1" applyAlignment="1" applyProtection="1"/>
    <xf numFmtId="43" fontId="26" fillId="13" borderId="4" xfId="0" applyNumberFormat="1" applyFont="1" applyFill="1" applyBorder="1" applyAlignment="1" applyProtection="1"/>
    <xf numFmtId="0" fontId="21" fillId="4" borderId="0" xfId="0" applyFont="1" applyFill="1" applyBorder="1" applyAlignment="1" applyProtection="1">
      <alignment horizontal="center"/>
    </xf>
    <xf numFmtId="164" fontId="21" fillId="4" borderId="0" xfId="1" applyNumberFormat="1" applyFont="1" applyFill="1" applyBorder="1" applyProtection="1"/>
    <xf numFmtId="164" fontId="21" fillId="0" borderId="100" xfId="1" applyNumberFormat="1" applyFont="1" applyFill="1" applyBorder="1" applyProtection="1"/>
    <xf numFmtId="43" fontId="21" fillId="13" borderId="72" xfId="1" applyNumberFormat="1" applyFont="1" applyFill="1" applyBorder="1" applyProtection="1">
      <protection locked="0"/>
    </xf>
    <xf numFmtId="164" fontId="21" fillId="13" borderId="72" xfId="1" applyNumberFormat="1" applyFont="1" applyFill="1" applyBorder="1" applyProtection="1"/>
    <xf numFmtId="164" fontId="21" fillId="13" borderId="92" xfId="1" applyNumberFormat="1" applyFont="1" applyFill="1" applyBorder="1" applyProtection="1"/>
    <xf numFmtId="0" fontId="26" fillId="0" borderId="0" xfId="0" applyFont="1" applyBorder="1" applyAlignment="1" applyProtection="1">
      <alignment horizontal="center"/>
    </xf>
    <xf numFmtId="0" fontId="26" fillId="0" borderId="0" xfId="0" applyFont="1" applyBorder="1" applyProtection="1"/>
    <xf numFmtId="49" fontId="35" fillId="13" borderId="43" xfId="0" applyNumberFormat="1" applyFont="1" applyFill="1" applyBorder="1" applyProtection="1"/>
    <xf numFmtId="43" fontId="26" fillId="13" borderId="4" xfId="0" applyNumberFormat="1" applyFont="1" applyFill="1" applyBorder="1" applyAlignment="1" applyProtection="1">
      <alignment horizontal="centerContinuous"/>
    </xf>
    <xf numFmtId="164" fontId="26" fillId="13" borderId="4" xfId="1" applyNumberFormat="1" applyFont="1" applyFill="1" applyBorder="1" applyAlignment="1" applyProtection="1">
      <alignment horizontal="centerContinuous" wrapText="1"/>
    </xf>
    <xf numFmtId="43" fontId="26" fillId="13" borderId="20" xfId="0" applyNumberFormat="1" applyFont="1" applyFill="1" applyBorder="1" applyAlignment="1" applyProtection="1">
      <alignment horizontal="centerContinuous"/>
    </xf>
    <xf numFmtId="43" fontId="21" fillId="13" borderId="23" xfId="1" applyFont="1" applyFill="1" applyBorder="1" applyAlignment="1" applyProtection="1">
      <alignment horizontal="right"/>
    </xf>
    <xf numFmtId="43" fontId="21" fillId="13" borderId="28" xfId="1" applyFont="1" applyFill="1" applyBorder="1" applyAlignment="1" applyProtection="1">
      <alignment horizontal="right"/>
    </xf>
    <xf numFmtId="0" fontId="26" fillId="13" borderId="0" xfId="0" applyFont="1" applyFill="1" applyBorder="1" applyAlignment="1" applyProtection="1">
      <alignment horizontal="center"/>
    </xf>
    <xf numFmtId="49" fontId="31" fillId="13" borderId="39" xfId="0" applyNumberFormat="1" applyFont="1" applyFill="1" applyBorder="1" applyProtection="1"/>
    <xf numFmtId="0" fontId="20" fillId="13" borderId="40" xfId="0" applyFont="1" applyFill="1" applyBorder="1" applyProtection="1"/>
    <xf numFmtId="43" fontId="26" fillId="13" borderId="40" xfId="0" applyNumberFormat="1" applyFont="1" applyFill="1" applyBorder="1" applyAlignment="1" applyProtection="1">
      <alignment horizontal="centerContinuous"/>
    </xf>
    <xf numFmtId="0" fontId="31" fillId="13" borderId="69" xfId="0" applyFont="1" applyFill="1" applyBorder="1" applyAlignment="1" applyProtection="1">
      <alignment horizontal="right"/>
    </xf>
    <xf numFmtId="0" fontId="31" fillId="13" borderId="0" xfId="0" applyFont="1" applyFill="1" applyBorder="1" applyAlignment="1" applyProtection="1">
      <alignment horizontal="right"/>
    </xf>
    <xf numFmtId="0" fontId="35" fillId="13" borderId="70" xfId="0" applyFont="1" applyFill="1" applyBorder="1" applyAlignment="1" applyProtection="1">
      <alignment horizontal="right"/>
    </xf>
    <xf numFmtId="43" fontId="21" fillId="13" borderId="49" xfId="1" applyNumberFormat="1" applyFont="1" applyFill="1" applyBorder="1" applyProtection="1"/>
    <xf numFmtId="41" fontId="21" fillId="13" borderId="33" xfId="1" applyNumberFormat="1" applyFont="1" applyFill="1" applyBorder="1" applyAlignment="1" applyProtection="1">
      <alignment horizontal="right"/>
    </xf>
    <xf numFmtId="0" fontId="26" fillId="13" borderId="105" xfId="0" applyFont="1" applyFill="1" applyBorder="1" applyProtection="1"/>
    <xf numFmtId="164" fontId="35" fillId="13" borderId="88" xfId="1" applyNumberFormat="1" applyFont="1" applyFill="1" applyBorder="1" applyAlignment="1" applyProtection="1">
      <alignment horizontal="right"/>
    </xf>
    <xf numFmtId="43" fontId="26" fillId="13" borderId="0" xfId="0" applyNumberFormat="1" applyFont="1" applyFill="1" applyBorder="1" applyAlignment="1" applyProtection="1">
      <alignment horizontal="center"/>
    </xf>
    <xf numFmtId="43" fontId="26" fillId="0" borderId="0" xfId="0" applyNumberFormat="1" applyFont="1" applyFill="1" applyBorder="1" applyAlignment="1" applyProtection="1">
      <alignment horizontal="center"/>
    </xf>
    <xf numFmtId="43" fontId="21" fillId="20" borderId="28" xfId="1" applyNumberFormat="1" applyFont="1" applyFill="1" applyBorder="1" applyProtection="1"/>
    <xf numFmtId="43" fontId="21" fillId="4" borderId="28" xfId="0" applyNumberFormat="1" applyFont="1" applyFill="1" applyBorder="1" applyProtection="1"/>
    <xf numFmtId="49" fontId="21" fillId="5" borderId="31" xfId="0" applyNumberFormat="1" applyFont="1" applyFill="1" applyBorder="1" applyProtection="1"/>
    <xf numFmtId="43" fontId="21" fillId="5" borderId="33" xfId="0" applyNumberFormat="1" applyFont="1" applyFill="1" applyBorder="1" applyProtection="1"/>
    <xf numFmtId="41" fontId="21" fillId="5" borderId="33" xfId="1" applyNumberFormat="1" applyFont="1" applyFill="1" applyBorder="1" applyAlignment="1" applyProtection="1">
      <alignment horizontal="right"/>
    </xf>
    <xf numFmtId="0" fontId="26" fillId="5" borderId="85" xfId="0" applyFont="1" applyFill="1" applyBorder="1" applyProtection="1"/>
    <xf numFmtId="43" fontId="21" fillId="8" borderId="28" xfId="1" applyNumberFormat="1" applyFont="1" applyFill="1" applyBorder="1" applyProtection="1"/>
    <xf numFmtId="0" fontId="23" fillId="5" borderId="0" xfId="0" applyFont="1" applyFill="1" applyProtection="1"/>
    <xf numFmtId="43" fontId="21" fillId="5" borderId="23" xfId="1" applyNumberFormat="1" applyFont="1" applyFill="1" applyBorder="1" applyProtection="1">
      <protection locked="0"/>
    </xf>
    <xf numFmtId="164" fontId="21" fillId="5" borderId="23" xfId="1" applyNumberFormat="1" applyFont="1" applyFill="1" applyBorder="1" applyProtection="1">
      <protection locked="0"/>
    </xf>
    <xf numFmtId="41" fontId="21" fillId="5" borderId="24" xfId="1" applyNumberFormat="1" applyFont="1" applyFill="1" applyBorder="1" applyProtection="1">
      <protection locked="0"/>
    </xf>
    <xf numFmtId="43" fontId="21" fillId="5" borderId="28" xfId="1" applyNumberFormat="1" applyFont="1" applyFill="1" applyBorder="1" applyProtection="1">
      <protection locked="0"/>
    </xf>
    <xf numFmtId="164" fontId="21" fillId="5" borderId="28" xfId="1" applyNumberFormat="1" applyFont="1" applyFill="1" applyBorder="1" applyProtection="1">
      <protection locked="0"/>
    </xf>
    <xf numFmtId="41" fontId="21" fillId="5" borderId="29" xfId="1" applyNumberFormat="1" applyFont="1" applyFill="1" applyBorder="1" applyProtection="1">
      <protection locked="0"/>
    </xf>
    <xf numFmtId="43" fontId="21" fillId="5" borderId="28" xfId="0" applyNumberFormat="1" applyFont="1" applyFill="1" applyBorder="1" applyProtection="1">
      <protection locked="0"/>
    </xf>
    <xf numFmtId="0" fontId="21" fillId="13" borderId="26" xfId="1" applyNumberFormat="1" applyFont="1" applyFill="1" applyBorder="1" applyProtection="1"/>
    <xf numFmtId="0" fontId="21" fillId="13" borderId="27" xfId="1" applyNumberFormat="1" applyFont="1" applyFill="1" applyBorder="1" applyProtection="1"/>
    <xf numFmtId="164" fontId="21" fillId="13" borderId="28" xfId="1" applyNumberFormat="1" applyFont="1" applyFill="1" applyBorder="1" applyProtection="1">
      <protection locked="0"/>
    </xf>
    <xf numFmtId="41" fontId="21" fillId="13" borderId="29" xfId="1" applyNumberFormat="1" applyFont="1" applyFill="1" applyBorder="1" applyProtection="1">
      <protection locked="0"/>
    </xf>
    <xf numFmtId="164" fontId="21" fillId="13" borderId="33" xfId="1" applyNumberFormat="1" applyFont="1" applyFill="1" applyBorder="1" applyProtection="1">
      <protection locked="0"/>
    </xf>
    <xf numFmtId="164" fontId="21" fillId="0" borderId="33" xfId="1" applyNumberFormat="1" applyFont="1" applyFill="1" applyBorder="1" applyProtection="1">
      <protection locked="0"/>
    </xf>
    <xf numFmtId="41" fontId="21" fillId="0" borderId="29" xfId="1" applyNumberFormat="1" applyFont="1" applyFill="1" applyBorder="1" applyProtection="1">
      <protection locked="0"/>
    </xf>
    <xf numFmtId="164" fontId="35" fillId="5" borderId="40" xfId="1" applyNumberFormat="1" applyFont="1" applyFill="1" applyBorder="1" applyAlignment="1" applyProtection="1">
      <alignment horizontal="right"/>
    </xf>
    <xf numFmtId="43" fontId="35" fillId="5" borderId="58" xfId="1" applyNumberFormat="1" applyFont="1" applyFill="1" applyBorder="1" applyAlignment="1" applyProtection="1"/>
    <xf numFmtId="164" fontId="35" fillId="5" borderId="39" xfId="1" applyNumberFormat="1" applyFont="1" applyFill="1" applyBorder="1" applyAlignment="1" applyProtection="1"/>
    <xf numFmtId="164" fontId="35" fillId="5" borderId="40" xfId="1" applyNumberFormat="1" applyFont="1" applyFill="1" applyBorder="1" applyAlignment="1" applyProtection="1"/>
    <xf numFmtId="0" fontId="21" fillId="5" borderId="21" xfId="0" applyNumberFormat="1" applyFont="1" applyFill="1" applyBorder="1" applyProtection="1"/>
    <xf numFmtId="0" fontId="21" fillId="5" borderId="46" xfId="0" applyNumberFormat="1" applyFont="1" applyFill="1" applyBorder="1" applyProtection="1"/>
    <xf numFmtId="164" fontId="21" fillId="5" borderId="47" xfId="1" applyNumberFormat="1" applyFont="1" applyFill="1" applyBorder="1" applyProtection="1">
      <protection locked="0"/>
    </xf>
    <xf numFmtId="164" fontId="21" fillId="5" borderId="49" xfId="1" applyNumberFormat="1" applyFont="1" applyFill="1" applyBorder="1" applyProtection="1">
      <protection locked="0"/>
    </xf>
    <xf numFmtId="0" fontId="21" fillId="13" borderId="26" xfId="0" applyNumberFormat="1" applyFont="1" applyFill="1" applyBorder="1" applyProtection="1"/>
    <xf numFmtId="0" fontId="21" fillId="13" borderId="48" xfId="0" applyNumberFormat="1" applyFont="1" applyFill="1" applyBorder="1" applyProtection="1"/>
    <xf numFmtId="164" fontId="21" fillId="13" borderId="49" xfId="1" applyNumberFormat="1" applyFont="1" applyFill="1" applyBorder="1" applyProtection="1">
      <protection locked="0"/>
    </xf>
    <xf numFmtId="164" fontId="21" fillId="0" borderId="49" xfId="1" applyNumberFormat="1" applyFont="1" applyFill="1" applyBorder="1" applyProtection="1">
      <protection locked="0"/>
    </xf>
    <xf numFmtId="0" fontId="21" fillId="4" borderId="0" xfId="0" applyFont="1" applyFill="1" applyProtection="1"/>
    <xf numFmtId="0" fontId="21" fillId="8" borderId="0" xfId="0" applyFont="1" applyFill="1" applyProtection="1"/>
    <xf numFmtId="0" fontId="37" fillId="5" borderId="26" xfId="0" applyNumberFormat="1" applyFont="1" applyFill="1" applyBorder="1" applyProtection="1"/>
    <xf numFmtId="0" fontId="37" fillId="5" borderId="48" xfId="0" applyNumberFormat="1" applyFont="1" applyFill="1" applyBorder="1" applyProtection="1"/>
    <xf numFmtId="164" fontId="35" fillId="5" borderId="40" xfId="1" applyNumberFormat="1" applyFont="1" applyFill="1" applyBorder="1" applyAlignment="1" applyProtection="1">
      <alignment horizontal="right" wrapText="1"/>
    </xf>
    <xf numFmtId="0" fontId="21" fillId="13" borderId="21" xfId="0" applyNumberFormat="1" applyFont="1" applyFill="1" applyBorder="1" applyProtection="1"/>
    <xf numFmtId="0" fontId="21" fillId="13" borderId="46" xfId="0" applyNumberFormat="1" applyFont="1" applyFill="1" applyBorder="1" applyProtection="1"/>
    <xf numFmtId="41" fontId="21" fillId="13" borderId="24" xfId="1" applyNumberFormat="1" applyFont="1" applyFill="1" applyBorder="1" applyProtection="1">
      <protection locked="0"/>
    </xf>
    <xf numFmtId="43" fontId="21" fillId="4" borderId="28" xfId="1" applyNumberFormat="1" applyFont="1" applyFill="1" applyBorder="1" applyProtection="1"/>
    <xf numFmtId="43" fontId="21" fillId="0" borderId="33" xfId="1" applyNumberFormat="1" applyFont="1" applyFill="1" applyBorder="1" applyProtection="1">
      <protection locked="0"/>
    </xf>
    <xf numFmtId="164" fontId="21" fillId="0" borderId="100" xfId="1" applyNumberFormat="1" applyFont="1" applyFill="1" applyBorder="1" applyProtection="1">
      <protection locked="0"/>
    </xf>
    <xf numFmtId="41" fontId="21" fillId="0" borderId="34" xfId="1" applyNumberFormat="1" applyFont="1" applyFill="1" applyBorder="1" applyProtection="1">
      <protection locked="0"/>
    </xf>
    <xf numFmtId="43" fontId="21" fillId="8" borderId="33" xfId="1" applyNumberFormat="1" applyFont="1" applyFill="1" applyBorder="1" applyProtection="1"/>
    <xf numFmtId="3" fontId="21" fillId="0" borderId="23" xfId="1" applyNumberFormat="1" applyFont="1" applyFill="1" applyBorder="1" applyAlignment="1" applyProtection="1">
      <alignment horizontal="right"/>
      <protection locked="0"/>
    </xf>
    <xf numFmtId="41" fontId="21" fillId="0" borderId="24" xfId="1" applyNumberFormat="1" applyFont="1" applyFill="1" applyBorder="1" applyProtection="1">
      <protection locked="0"/>
    </xf>
    <xf numFmtId="3" fontId="21" fillId="0" borderId="28" xfId="1" applyNumberFormat="1" applyFont="1" applyFill="1" applyBorder="1" applyAlignment="1" applyProtection="1">
      <alignment horizontal="right"/>
      <protection locked="0"/>
    </xf>
    <xf numFmtId="43" fontId="21" fillId="5" borderId="69" xfId="0" applyNumberFormat="1" applyFont="1" applyFill="1" applyBorder="1" applyProtection="1"/>
    <xf numFmtId="164" fontId="26" fillId="5" borderId="69" xfId="1" applyNumberFormat="1" applyFont="1" applyFill="1" applyBorder="1" applyAlignment="1" applyProtection="1">
      <alignment horizontal="right"/>
    </xf>
    <xf numFmtId="41" fontId="21" fillId="5" borderId="70" xfId="1" applyNumberFormat="1" applyFont="1" applyFill="1" applyBorder="1" applyProtection="1"/>
    <xf numFmtId="49" fontId="26" fillId="5" borderId="83" xfId="0" applyNumberFormat="1" applyFont="1" applyFill="1" applyBorder="1" applyAlignment="1" applyProtection="1"/>
    <xf numFmtId="0" fontId="26" fillId="5" borderId="0" xfId="0" applyFont="1" applyFill="1" applyBorder="1" applyAlignment="1" applyProtection="1"/>
    <xf numFmtId="43" fontId="26" fillId="5" borderId="0" xfId="0" applyNumberFormat="1" applyFont="1" applyFill="1" applyBorder="1" applyAlignment="1" applyProtection="1"/>
    <xf numFmtId="164" fontId="26" fillId="5" borderId="0" xfId="1" applyNumberFormat="1" applyFont="1" applyFill="1" applyBorder="1" applyAlignment="1" applyProtection="1">
      <alignment horizontal="right"/>
    </xf>
    <xf numFmtId="41" fontId="21" fillId="5" borderId="62" xfId="1" applyNumberFormat="1" applyFont="1" applyFill="1" applyBorder="1" applyProtection="1"/>
    <xf numFmtId="0" fontId="26" fillId="16" borderId="0" xfId="0" applyFont="1" applyFill="1" applyBorder="1" applyAlignment="1" applyProtection="1">
      <alignment horizontal="right"/>
    </xf>
    <xf numFmtId="41" fontId="21" fillId="5" borderId="42" xfId="1" applyNumberFormat="1" applyFont="1" applyFill="1" applyBorder="1" applyProtection="1"/>
    <xf numFmtId="41" fontId="21" fillId="0" borderId="23" xfId="1" applyNumberFormat="1" applyFont="1" applyFill="1" applyBorder="1" applyProtection="1">
      <protection locked="0"/>
    </xf>
    <xf numFmtId="41" fontId="21" fillId="0" borderId="47" xfId="1" applyNumberFormat="1" applyFont="1" applyFill="1" applyBorder="1" applyProtection="1">
      <protection locked="0"/>
    </xf>
    <xf numFmtId="41" fontId="21" fillId="13" borderId="23" xfId="1" applyNumberFormat="1" applyFont="1" applyFill="1" applyBorder="1" applyProtection="1">
      <protection locked="0"/>
    </xf>
    <xf numFmtId="41" fontId="21" fillId="13" borderId="47" xfId="1" applyNumberFormat="1" applyFont="1" applyFill="1" applyBorder="1" applyProtection="1">
      <protection locked="0"/>
    </xf>
    <xf numFmtId="164" fontId="35" fillId="5" borderId="54" xfId="1" applyNumberFormat="1" applyFont="1" applyFill="1" applyBorder="1" applyAlignment="1" applyProtection="1">
      <alignment horizontal="right"/>
    </xf>
    <xf numFmtId="41" fontId="21" fillId="0" borderId="28" xfId="1" applyNumberFormat="1" applyFont="1" applyFill="1" applyBorder="1" applyProtection="1">
      <protection locked="0"/>
    </xf>
    <xf numFmtId="41" fontId="21" fillId="0" borderId="49" xfId="1" applyNumberFormat="1" applyFont="1" applyFill="1" applyBorder="1" applyProtection="1">
      <protection locked="0"/>
    </xf>
    <xf numFmtId="41" fontId="21" fillId="0" borderId="28" xfId="1" applyNumberFormat="1" applyFont="1" applyFill="1" applyBorder="1" applyAlignment="1" applyProtection="1">
      <alignment horizontal="right"/>
      <protection locked="0"/>
    </xf>
    <xf numFmtId="41" fontId="21" fillId="0" borderId="49" xfId="1" applyNumberFormat="1" applyFont="1" applyFill="1" applyBorder="1" applyAlignment="1" applyProtection="1">
      <alignment horizontal="right"/>
      <protection locked="0"/>
    </xf>
    <xf numFmtId="49" fontId="37" fillId="13" borderId="43" xfId="0" applyNumberFormat="1" applyFont="1" applyFill="1" applyBorder="1" applyProtection="1"/>
    <xf numFmtId="49" fontId="35" fillId="13" borderId="78" xfId="0" applyNumberFormat="1" applyFont="1" applyFill="1" applyBorder="1" applyAlignment="1" applyProtection="1"/>
    <xf numFmtId="0" fontId="35" fillId="13" borderId="44" xfId="0" applyNumberFormat="1" applyFont="1" applyFill="1" applyBorder="1" applyAlignment="1" applyProtection="1"/>
    <xf numFmtId="41" fontId="21" fillId="13" borderId="28" xfId="1" applyNumberFormat="1" applyFont="1" applyFill="1" applyBorder="1" applyProtection="1">
      <protection locked="0"/>
    </xf>
    <xf numFmtId="41" fontId="21" fillId="13" borderId="49" xfId="1" applyNumberFormat="1" applyFont="1" applyFill="1" applyBorder="1" applyProtection="1">
      <protection locked="0"/>
    </xf>
    <xf numFmtId="0" fontId="37" fillId="13" borderId="26" xfId="0" applyNumberFormat="1" applyFont="1" applyFill="1" applyBorder="1" applyProtection="1"/>
    <xf numFmtId="0" fontId="37" fillId="13" borderId="48" xfId="0" applyNumberFormat="1" applyFont="1" applyFill="1" applyBorder="1" applyProtection="1"/>
    <xf numFmtId="41" fontId="21" fillId="13" borderId="49" xfId="1" applyNumberFormat="1" applyFont="1" applyFill="1" applyBorder="1" applyAlignment="1" applyProtection="1">
      <alignment horizontal="right"/>
      <protection locked="0"/>
    </xf>
    <xf numFmtId="164" fontId="35" fillId="13" borderId="39" xfId="1" applyNumberFormat="1" applyFont="1" applyFill="1" applyBorder="1" applyAlignment="1" applyProtection="1"/>
    <xf numFmtId="164" fontId="35" fillId="13" borderId="40" xfId="1" applyNumberFormat="1" applyFont="1" applyFill="1" applyBorder="1" applyAlignment="1" applyProtection="1">
      <alignment horizontal="right" wrapText="1"/>
    </xf>
    <xf numFmtId="43" fontId="35" fillId="13" borderId="58" xfId="1" applyNumberFormat="1" applyFont="1" applyFill="1" applyBorder="1" applyAlignment="1" applyProtection="1"/>
    <xf numFmtId="164" fontId="35" fillId="13" borderId="40" xfId="1" applyNumberFormat="1" applyFont="1" applyFill="1" applyBorder="1" applyAlignment="1" applyProtection="1"/>
    <xf numFmtId="164" fontId="35" fillId="13" borderId="40" xfId="1" applyNumberFormat="1" applyFont="1" applyFill="1" applyBorder="1" applyAlignment="1" applyProtection="1">
      <alignment horizontal="right"/>
    </xf>
    <xf numFmtId="164" fontId="26" fillId="13" borderId="69" xfId="1" applyNumberFormat="1" applyFont="1" applyFill="1" applyBorder="1" applyAlignment="1" applyProtection="1">
      <alignment horizontal="right"/>
    </xf>
    <xf numFmtId="41" fontId="21" fillId="13" borderId="70" xfId="1" applyNumberFormat="1" applyFont="1" applyFill="1" applyBorder="1" applyProtection="1"/>
    <xf numFmtId="164" fontId="35" fillId="13" borderId="54" xfId="1" applyNumberFormat="1" applyFont="1" applyFill="1" applyBorder="1" applyAlignment="1" applyProtection="1">
      <alignment horizontal="right"/>
    </xf>
    <xf numFmtId="41" fontId="21" fillId="13" borderId="42" xfId="1" applyNumberFormat="1" applyFont="1" applyFill="1" applyBorder="1" applyProtection="1"/>
    <xf numFmtId="49" fontId="35" fillId="5" borderId="78" xfId="0" applyNumberFormat="1" applyFont="1" applyFill="1" applyBorder="1" applyAlignment="1" applyProtection="1"/>
    <xf numFmtId="49" fontId="35" fillId="5" borderId="44" xfId="0" applyNumberFormat="1" applyFont="1" applyFill="1" applyBorder="1" applyAlignment="1" applyProtection="1"/>
    <xf numFmtId="41" fontId="21" fillId="5" borderId="28" xfId="1" applyNumberFormat="1" applyFont="1" applyFill="1" applyBorder="1" applyAlignment="1" applyProtection="1">
      <alignment horizontal="right"/>
      <protection locked="0"/>
    </xf>
    <xf numFmtId="41" fontId="21" fillId="5" borderId="49" xfId="1" applyNumberFormat="1" applyFont="1" applyFill="1" applyBorder="1" applyAlignment="1" applyProtection="1">
      <alignment horizontal="right"/>
      <protection locked="0"/>
    </xf>
    <xf numFmtId="43" fontId="21" fillId="5" borderId="23" xfId="0" applyNumberFormat="1" applyFont="1" applyFill="1" applyBorder="1" applyProtection="1">
      <protection locked="0"/>
    </xf>
    <xf numFmtId="41" fontId="21" fillId="5" borderId="23" xfId="1" applyNumberFormat="1" applyFont="1" applyFill="1" applyBorder="1" applyProtection="1">
      <protection locked="0"/>
    </xf>
    <xf numFmtId="41" fontId="21" fillId="5" borderId="47" xfId="1" applyNumberFormat="1" applyFont="1" applyFill="1" applyBorder="1" applyProtection="1">
      <protection locked="0"/>
    </xf>
    <xf numFmtId="49" fontId="26" fillId="13" borderId="83" xfId="0" applyNumberFormat="1" applyFont="1" applyFill="1" applyBorder="1" applyAlignment="1" applyProtection="1"/>
    <xf numFmtId="0" fontId="26" fillId="13" borderId="0" xfId="0" applyFont="1" applyFill="1" applyBorder="1" applyAlignment="1" applyProtection="1"/>
    <xf numFmtId="43" fontId="26" fillId="13" borderId="0" xfId="0" applyNumberFormat="1" applyFont="1" applyFill="1" applyBorder="1" applyAlignment="1" applyProtection="1"/>
    <xf numFmtId="164" fontId="35" fillId="13" borderId="0" xfId="1" applyNumberFormat="1" applyFont="1" applyFill="1" applyBorder="1" applyAlignment="1" applyProtection="1">
      <alignment horizontal="right"/>
    </xf>
    <xf numFmtId="41" fontId="21" fillId="13" borderId="62" xfId="1" applyNumberFormat="1" applyFont="1" applyFill="1" applyBorder="1" applyProtection="1"/>
    <xf numFmtId="49" fontId="37" fillId="13" borderId="96" xfId="0" applyNumberFormat="1" applyFont="1" applyFill="1" applyBorder="1" applyProtection="1"/>
    <xf numFmtId="164" fontId="21" fillId="0" borderId="72" xfId="1" applyNumberFormat="1" applyFont="1" applyFill="1" applyBorder="1" applyProtection="1">
      <protection locked="0"/>
    </xf>
    <xf numFmtId="164" fontId="21" fillId="0" borderId="92" xfId="1" applyNumberFormat="1" applyFont="1" applyFill="1" applyBorder="1" applyProtection="1">
      <protection locked="0"/>
    </xf>
    <xf numFmtId="43" fontId="21" fillId="0" borderId="72" xfId="1" applyNumberFormat="1" applyFont="1" applyFill="1" applyBorder="1" applyProtection="1">
      <protection locked="0"/>
    </xf>
    <xf numFmtId="41" fontId="21" fillId="0" borderId="93" xfId="1" applyNumberFormat="1" applyFont="1" applyFill="1" applyBorder="1" applyProtection="1">
      <protection locked="0"/>
    </xf>
    <xf numFmtId="41" fontId="21" fillId="0" borderId="95" xfId="1" applyNumberFormat="1" applyFont="1" applyFill="1" applyBorder="1" applyProtection="1">
      <protection locked="0"/>
    </xf>
    <xf numFmtId="43" fontId="21" fillId="4" borderId="72" xfId="1" applyNumberFormat="1" applyFont="1" applyFill="1" applyBorder="1" applyProtection="1"/>
    <xf numFmtId="0" fontId="21" fillId="13" borderId="83" xfId="0" applyNumberFormat="1" applyFont="1" applyFill="1" applyBorder="1" applyProtection="1"/>
    <xf numFmtId="0" fontId="21" fillId="13" borderId="0" xfId="0" applyNumberFormat="1" applyFont="1" applyFill="1" applyBorder="1" applyProtection="1"/>
    <xf numFmtId="43" fontId="21" fillId="13" borderId="0" xfId="0" applyNumberFormat="1" applyFont="1" applyFill="1" applyBorder="1" applyProtection="1">
      <protection locked="0"/>
    </xf>
    <xf numFmtId="164" fontId="21" fillId="13" borderId="0" xfId="1" applyNumberFormat="1" applyFont="1" applyFill="1" applyBorder="1" applyProtection="1">
      <protection locked="0"/>
    </xf>
    <xf numFmtId="43" fontId="21" fillId="13" borderId="0" xfId="1" applyNumberFormat="1" applyFont="1" applyFill="1" applyBorder="1" applyProtection="1">
      <protection locked="0"/>
    </xf>
    <xf numFmtId="41" fontId="21" fillId="13" borderId="62" xfId="1" applyNumberFormat="1" applyFont="1" applyFill="1" applyBorder="1" applyProtection="1">
      <protection locked="0"/>
    </xf>
    <xf numFmtId="43" fontId="21" fillId="13" borderId="86" xfId="1" applyNumberFormat="1" applyFont="1" applyFill="1" applyBorder="1" applyProtection="1">
      <protection locked="0"/>
    </xf>
    <xf numFmtId="43" fontId="21" fillId="13" borderId="108" xfId="1" applyNumberFormat="1" applyFont="1" applyFill="1" applyBorder="1" applyProtection="1"/>
    <xf numFmtId="0" fontId="21" fillId="21" borderId="91" xfId="0" applyNumberFormat="1" applyFont="1" applyFill="1" applyBorder="1" applyProtection="1"/>
    <xf numFmtId="0" fontId="21" fillId="21" borderId="71" xfId="0" applyNumberFormat="1" applyFont="1" applyFill="1" applyBorder="1" applyProtection="1"/>
    <xf numFmtId="0" fontId="21" fillId="21" borderId="26" xfId="0" applyNumberFormat="1" applyFont="1" applyFill="1" applyBorder="1" applyProtection="1"/>
    <xf numFmtId="0" fontId="21" fillId="21" borderId="48" xfId="0" applyNumberFormat="1" applyFont="1" applyFill="1" applyBorder="1" applyProtection="1"/>
    <xf numFmtId="0" fontId="21" fillId="13" borderId="91" xfId="0" applyNumberFormat="1" applyFont="1" applyFill="1" applyBorder="1" applyProtection="1"/>
    <xf numFmtId="0" fontId="21" fillId="13" borderId="71" xfId="0" applyNumberFormat="1" applyFont="1" applyFill="1" applyBorder="1" applyProtection="1"/>
    <xf numFmtId="164" fontId="21" fillId="13" borderId="72" xfId="1" applyNumberFormat="1" applyFont="1" applyFill="1" applyBorder="1" applyProtection="1">
      <protection locked="0"/>
    </xf>
    <xf numFmtId="164" fontId="21" fillId="13" borderId="92" xfId="1" applyNumberFormat="1" applyFont="1" applyFill="1" applyBorder="1" applyProtection="1">
      <protection locked="0"/>
    </xf>
    <xf numFmtId="41" fontId="21" fillId="13" borderId="93" xfId="1" applyNumberFormat="1" applyFont="1" applyFill="1" applyBorder="1" applyProtection="1">
      <protection locked="0"/>
    </xf>
    <xf numFmtId="0" fontId="37" fillId="21" borderId="26" xfId="0" applyNumberFormat="1" applyFont="1" applyFill="1" applyBorder="1" applyProtection="1"/>
    <xf numFmtId="0" fontId="37" fillId="21" borderId="48" xfId="0" applyNumberFormat="1" applyFont="1" applyFill="1" applyBorder="1" applyProtection="1"/>
    <xf numFmtId="164" fontId="35" fillId="0" borderId="40" xfId="1" applyNumberFormat="1" applyFont="1" applyFill="1" applyBorder="1" applyAlignment="1" applyProtection="1">
      <alignment horizontal="right" wrapText="1"/>
    </xf>
    <xf numFmtId="164" fontId="26" fillId="13" borderId="0" xfId="1" applyNumberFormat="1" applyFont="1" applyFill="1" applyBorder="1" applyAlignment="1" applyProtection="1">
      <alignment horizontal="right"/>
    </xf>
    <xf numFmtId="0" fontId="21" fillId="17" borderId="0" xfId="0" applyFont="1" applyFill="1" applyProtection="1"/>
    <xf numFmtId="0" fontId="21" fillId="17" borderId="83" xfId="0" applyNumberFormat="1" applyFont="1" applyFill="1" applyBorder="1" applyProtection="1"/>
    <xf numFmtId="0" fontId="21" fillId="17" borderId="109" xfId="0" applyNumberFormat="1" applyFont="1" applyFill="1" applyBorder="1" applyProtection="1"/>
    <xf numFmtId="164" fontId="21" fillId="17" borderId="28" xfId="1" applyNumberFormat="1" applyFont="1" applyFill="1" applyBorder="1" applyProtection="1">
      <protection locked="0"/>
    </xf>
    <xf numFmtId="164" fontId="21" fillId="17" borderId="49" xfId="1" applyNumberFormat="1" applyFont="1" applyFill="1" applyBorder="1" applyProtection="1">
      <protection locked="0"/>
    </xf>
    <xf numFmtId="41" fontId="21" fillId="17" borderId="29" xfId="1" applyNumberFormat="1" applyFont="1" applyFill="1" applyBorder="1" applyProtection="1">
      <protection locked="0"/>
    </xf>
    <xf numFmtId="0" fontId="21" fillId="17" borderId="26" xfId="0" applyNumberFormat="1" applyFont="1" applyFill="1" applyBorder="1" applyProtection="1"/>
    <xf numFmtId="0" fontId="21" fillId="17" borderId="48" xfId="0" applyNumberFormat="1" applyFont="1" applyFill="1" applyBorder="1" applyProtection="1"/>
    <xf numFmtId="49" fontId="37" fillId="17" borderId="96" xfId="0" applyNumberFormat="1" applyFont="1" applyFill="1" applyBorder="1" applyProtection="1"/>
    <xf numFmtId="0" fontId="26" fillId="17" borderId="71" xfId="0" applyFont="1" applyFill="1" applyBorder="1" applyProtection="1"/>
    <xf numFmtId="43" fontId="21" fillId="17" borderId="72" xfId="0" applyNumberFormat="1" applyFont="1" applyFill="1" applyBorder="1" applyProtection="1"/>
    <xf numFmtId="41" fontId="21" fillId="17" borderId="72" xfId="1" applyNumberFormat="1" applyFont="1" applyFill="1" applyBorder="1" applyProtection="1"/>
    <xf numFmtId="41" fontId="21" fillId="17" borderId="95" xfId="1" applyNumberFormat="1" applyFont="1" applyFill="1" applyBorder="1" applyProtection="1"/>
    <xf numFmtId="164" fontId="35" fillId="17" borderId="39" xfId="1" applyNumberFormat="1" applyFont="1" applyFill="1" applyBorder="1" applyAlignment="1" applyProtection="1"/>
    <xf numFmtId="164" fontId="35" fillId="17" borderId="40" xfId="1" applyNumberFormat="1" applyFont="1" applyFill="1" applyBorder="1" applyAlignment="1" applyProtection="1">
      <alignment horizontal="right" wrapText="1"/>
    </xf>
    <xf numFmtId="43" fontId="35" fillId="17" borderId="58" xfId="1" applyNumberFormat="1" applyFont="1" applyFill="1" applyBorder="1" applyAlignment="1" applyProtection="1"/>
    <xf numFmtId="164" fontId="35" fillId="17" borderId="40" xfId="1" applyNumberFormat="1" applyFont="1" applyFill="1" applyBorder="1" applyAlignment="1" applyProtection="1"/>
    <xf numFmtId="164" fontId="35" fillId="17" borderId="40" xfId="1" applyNumberFormat="1" applyFont="1" applyFill="1" applyBorder="1" applyAlignment="1" applyProtection="1">
      <alignment horizontal="right"/>
    </xf>
    <xf numFmtId="41" fontId="21" fillId="17" borderId="41" xfId="0" applyNumberFormat="1" applyFont="1" applyFill="1" applyBorder="1" applyProtection="1"/>
    <xf numFmtId="164" fontId="26" fillId="17" borderId="69" xfId="1" applyNumberFormat="1" applyFont="1" applyFill="1" applyBorder="1" applyAlignment="1" applyProtection="1">
      <alignment horizontal="right"/>
    </xf>
    <xf numFmtId="41" fontId="21" fillId="17" borderId="70" xfId="1" applyNumberFormat="1" applyFont="1" applyFill="1" applyBorder="1" applyProtection="1"/>
    <xf numFmtId="49" fontId="26" fillId="17" borderId="83" xfId="0" applyNumberFormat="1" applyFont="1" applyFill="1" applyBorder="1" applyAlignment="1" applyProtection="1"/>
    <xf numFmtId="0" fontId="26" fillId="17" borderId="0" xfId="0" applyFont="1" applyFill="1" applyBorder="1" applyAlignment="1" applyProtection="1"/>
    <xf numFmtId="43" fontId="26" fillId="17" borderId="0" xfId="0" applyNumberFormat="1" applyFont="1" applyFill="1" applyBorder="1" applyAlignment="1" applyProtection="1"/>
    <xf numFmtId="164" fontId="26" fillId="17" borderId="0" xfId="1" applyNumberFormat="1" applyFont="1" applyFill="1" applyBorder="1" applyAlignment="1" applyProtection="1">
      <alignment horizontal="right"/>
    </xf>
    <xf numFmtId="41" fontId="21" fillId="17" borderId="62" xfId="1" applyNumberFormat="1" applyFont="1" applyFill="1" applyBorder="1" applyProtection="1"/>
    <xf numFmtId="43" fontId="21" fillId="0" borderId="110" xfId="0" applyNumberFormat="1" applyFont="1" applyFill="1" applyBorder="1" applyProtection="1">
      <protection locked="0"/>
    </xf>
    <xf numFmtId="164" fontId="21" fillId="0" borderId="110" xfId="1" applyNumberFormat="1" applyFont="1" applyFill="1" applyBorder="1" applyProtection="1">
      <protection locked="0"/>
    </xf>
    <xf numFmtId="164" fontId="21" fillId="0" borderId="0" xfId="1" applyNumberFormat="1" applyFont="1" applyFill="1" applyBorder="1" applyProtection="1">
      <protection locked="0"/>
    </xf>
    <xf numFmtId="41" fontId="21" fillId="0" borderId="62" xfId="1" applyNumberFormat="1" applyFont="1" applyFill="1" applyBorder="1" applyProtection="1">
      <protection locked="0"/>
    </xf>
    <xf numFmtId="43" fontId="21" fillId="0" borderId="49" xfId="1" applyNumberFormat="1" applyFont="1" applyFill="1" applyBorder="1" applyProtection="1">
      <protection locked="0"/>
    </xf>
    <xf numFmtId="43" fontId="21" fillId="0" borderId="92" xfId="1" applyFont="1" applyFill="1" applyBorder="1" applyProtection="1">
      <protection locked="0"/>
    </xf>
    <xf numFmtId="43" fontId="21" fillId="0" borderId="49" xfId="1" applyFont="1" applyFill="1" applyBorder="1" applyProtection="1">
      <protection locked="0"/>
    </xf>
    <xf numFmtId="37" fontId="21" fillId="0" borderId="28" xfId="1" applyNumberFormat="1" applyFont="1" applyFill="1" applyBorder="1" applyProtection="1">
      <protection locked="0"/>
    </xf>
    <xf numFmtId="164" fontId="21" fillId="0" borderId="56" xfId="1" applyNumberFormat="1" applyFont="1" applyFill="1" applyBorder="1" applyProtection="1">
      <protection locked="0"/>
    </xf>
    <xf numFmtId="41" fontId="21" fillId="0" borderId="64" xfId="1" applyNumberFormat="1" applyFont="1" applyFill="1" applyBorder="1" applyProtection="1">
      <protection locked="0"/>
    </xf>
    <xf numFmtId="43" fontId="21" fillId="0" borderId="98" xfId="1" applyFont="1" applyFill="1" applyBorder="1" applyProtection="1">
      <protection locked="0"/>
    </xf>
    <xf numFmtId="43" fontId="26" fillId="0" borderId="4" xfId="0" applyNumberFormat="1" applyFont="1" applyFill="1" applyBorder="1" applyAlignment="1" applyProtection="1">
      <alignment horizontal="centerContinuous"/>
    </xf>
    <xf numFmtId="164" fontId="26" fillId="0" borderId="4" xfId="1" applyNumberFormat="1" applyFont="1" applyFill="1" applyBorder="1" applyAlignment="1" applyProtection="1">
      <alignment horizontal="centerContinuous" wrapText="1"/>
    </xf>
    <xf numFmtId="43" fontId="26" fillId="0" borderId="20" xfId="0" applyNumberFormat="1" applyFont="1" applyFill="1" applyBorder="1" applyAlignment="1" applyProtection="1">
      <alignment horizontal="centerContinuous"/>
    </xf>
    <xf numFmtId="43" fontId="21" fillId="0" borderId="23" xfId="1" applyFont="1" applyFill="1" applyBorder="1" applyAlignment="1" applyProtection="1">
      <alignment horizontal="right"/>
      <protection locked="0"/>
    </xf>
    <xf numFmtId="43" fontId="21" fillId="0" borderId="28" xfId="1" applyFont="1" applyFill="1" applyBorder="1" applyAlignment="1" applyProtection="1">
      <alignment horizontal="right"/>
      <protection locked="0"/>
    </xf>
    <xf numFmtId="43" fontId="21" fillId="0" borderId="49" xfId="1" applyFont="1" applyFill="1" applyBorder="1" applyAlignment="1" applyProtection="1">
      <alignment horizontal="right"/>
      <protection locked="0"/>
    </xf>
    <xf numFmtId="3" fontId="21" fillId="13" borderId="28" xfId="1" applyNumberFormat="1" applyFont="1" applyFill="1" applyBorder="1" applyAlignment="1" applyProtection="1">
      <alignment horizontal="right"/>
      <protection locked="0"/>
    </xf>
    <xf numFmtId="43" fontId="21" fillId="13" borderId="49" xfId="1" applyFont="1" applyFill="1" applyBorder="1" applyAlignment="1" applyProtection="1">
      <alignment horizontal="right"/>
      <protection locked="0"/>
    </xf>
    <xf numFmtId="43" fontId="21" fillId="13" borderId="12" xfId="1" applyFont="1" applyFill="1" applyBorder="1" applyProtection="1"/>
    <xf numFmtId="167" fontId="21" fillId="5" borderId="28" xfId="0" applyNumberFormat="1" applyFont="1" applyFill="1" applyBorder="1" applyProtection="1">
      <protection locked="0"/>
    </xf>
    <xf numFmtId="41" fontId="21" fillId="5" borderId="28" xfId="1" applyNumberFormat="1" applyFont="1" applyFill="1" applyBorder="1" applyProtection="1">
      <protection locked="0"/>
    </xf>
    <xf numFmtId="41" fontId="21" fillId="5" borderId="49" xfId="1" applyNumberFormat="1" applyFont="1" applyFill="1" applyBorder="1" applyProtection="1">
      <protection locked="0"/>
    </xf>
    <xf numFmtId="41" fontId="21" fillId="13" borderId="37" xfId="1" applyNumberFormat="1" applyFont="1" applyFill="1" applyBorder="1" applyProtection="1"/>
    <xf numFmtId="43" fontId="21" fillId="2" borderId="33" xfId="0" applyNumberFormat="1" applyFont="1" applyFill="1" applyBorder="1" applyProtection="1"/>
    <xf numFmtId="41" fontId="21" fillId="2" borderId="33" xfId="1" applyNumberFormat="1" applyFont="1" applyFill="1" applyBorder="1" applyAlignment="1" applyProtection="1">
      <alignment horizontal="right"/>
    </xf>
    <xf numFmtId="41" fontId="21" fillId="2" borderId="100" xfId="1" applyNumberFormat="1" applyFont="1" applyFill="1" applyBorder="1" applyAlignment="1" applyProtection="1">
      <alignment horizontal="right"/>
    </xf>
    <xf numFmtId="41" fontId="21" fillId="2" borderId="28" xfId="1" applyNumberFormat="1" applyFont="1" applyFill="1" applyBorder="1" applyAlignment="1" applyProtection="1">
      <alignment horizontal="right"/>
    </xf>
    <xf numFmtId="41" fontId="21" fillId="2" borderId="34" xfId="1" applyNumberFormat="1" applyFont="1" applyFill="1" applyBorder="1" applyProtection="1"/>
    <xf numFmtId="0" fontId="26" fillId="5" borderId="54" xfId="0" applyFont="1" applyFill="1" applyBorder="1" applyAlignment="1" applyProtection="1">
      <alignment horizontal="right"/>
    </xf>
    <xf numFmtId="49" fontId="35" fillId="23" borderId="78" xfId="0" applyNumberFormat="1" applyFont="1" applyFill="1" applyBorder="1" applyProtection="1"/>
    <xf numFmtId="0" fontId="26" fillId="23" borderId="44" xfId="0" applyFont="1" applyFill="1" applyBorder="1" applyProtection="1"/>
    <xf numFmtId="43" fontId="26" fillId="23" borderId="44" xfId="0" applyNumberFormat="1" applyFont="1" applyFill="1" applyBorder="1" applyAlignment="1" applyProtection="1">
      <alignment horizontal="centerContinuous"/>
    </xf>
    <xf numFmtId="164" fontId="26" fillId="23" borderId="44" xfId="1" applyNumberFormat="1" applyFont="1" applyFill="1" applyBorder="1" applyAlignment="1" applyProtection="1">
      <alignment horizontal="centerContinuous" wrapText="1"/>
    </xf>
    <xf numFmtId="43" fontId="26" fillId="23" borderId="45" xfId="0" applyNumberFormat="1" applyFont="1" applyFill="1" applyBorder="1" applyAlignment="1" applyProtection="1">
      <alignment horizontal="centerContinuous"/>
    </xf>
    <xf numFmtId="0" fontId="21" fillId="23" borderId="0" xfId="0" applyFont="1" applyFill="1" applyProtection="1"/>
    <xf numFmtId="0" fontId="26" fillId="4" borderId="69" xfId="0" applyFont="1" applyFill="1" applyBorder="1" applyProtection="1"/>
    <xf numFmtId="0" fontId="21" fillId="4" borderId="69" xfId="0" applyFont="1" applyFill="1" applyBorder="1" applyProtection="1"/>
    <xf numFmtId="43" fontId="21" fillId="4" borderId="69" xfId="0" applyNumberFormat="1" applyFont="1" applyFill="1" applyBorder="1" applyProtection="1"/>
    <xf numFmtId="43" fontId="21" fillId="5" borderId="70" xfId="0" applyNumberFormat="1" applyFont="1" applyFill="1" applyBorder="1" applyProtection="1"/>
    <xf numFmtId="49" fontId="21" fillId="5" borderId="83" xfId="0" applyNumberFormat="1" applyFont="1" applyFill="1" applyBorder="1" applyProtection="1"/>
    <xf numFmtId="0" fontId="26" fillId="8" borderId="0" xfId="0" applyFont="1" applyFill="1" applyBorder="1" applyProtection="1"/>
    <xf numFmtId="0" fontId="21" fillId="8" borderId="0" xfId="0" applyFont="1" applyFill="1" applyBorder="1" applyProtection="1"/>
    <xf numFmtId="43" fontId="21" fillId="8" borderId="0" xfId="0" applyNumberFormat="1" applyFont="1" applyFill="1" applyBorder="1" applyProtection="1"/>
    <xf numFmtId="43" fontId="21" fillId="5" borderId="62" xfId="0" applyNumberFormat="1" applyFont="1" applyFill="1" applyBorder="1" applyProtection="1"/>
    <xf numFmtId="49" fontId="23" fillId="16" borderId="0" xfId="0" applyNumberFormat="1" applyFont="1" applyFill="1" applyAlignment="1" applyProtection="1">
      <alignment horizontal="centerContinuous"/>
    </xf>
    <xf numFmtId="0" fontId="23" fillId="16" borderId="0" xfId="0" applyFont="1" applyFill="1" applyBorder="1" applyAlignment="1" applyProtection="1">
      <alignment horizontal="centerContinuous"/>
    </xf>
    <xf numFmtId="49" fontId="20" fillId="16" borderId="0" xfId="0" applyNumberFormat="1" applyFont="1" applyFill="1" applyAlignment="1" applyProtection="1">
      <alignment horizontal="centerContinuous"/>
    </xf>
    <xf numFmtId="0" fontId="20" fillId="16" borderId="0" xfId="0" applyFont="1" applyFill="1" applyBorder="1" applyAlignment="1" applyProtection="1">
      <alignment horizontal="centerContinuous"/>
    </xf>
    <xf numFmtId="0" fontId="20" fillId="0" borderId="0" xfId="0" applyFont="1" applyProtection="1"/>
    <xf numFmtId="0" fontId="23" fillId="16" borderId="0" xfId="0" applyNumberFormat="1" applyFont="1" applyFill="1" applyAlignment="1" applyProtection="1">
      <alignment horizontal="centerContinuous"/>
    </xf>
    <xf numFmtId="0" fontId="23" fillId="0" borderId="0" xfId="0" applyFont="1" applyProtection="1"/>
    <xf numFmtId="49" fontId="21" fillId="16" borderId="0" xfId="0" applyNumberFormat="1" applyFont="1" applyFill="1" applyAlignment="1" applyProtection="1">
      <alignment horizontal="centerContinuous"/>
    </xf>
    <xf numFmtId="0" fontId="21" fillId="16" borderId="0" xfId="0" applyFont="1" applyFill="1" applyBorder="1" applyAlignment="1" applyProtection="1">
      <alignment horizontal="centerContinuous"/>
    </xf>
    <xf numFmtId="49" fontId="20" fillId="16" borderId="0" xfId="0" applyNumberFormat="1" applyFont="1" applyFill="1" applyBorder="1" applyProtection="1"/>
    <xf numFmtId="0" fontId="21" fillId="16" borderId="0" xfId="0" applyFont="1" applyFill="1" applyBorder="1"/>
    <xf numFmtId="0" fontId="31" fillId="16" borderId="0" xfId="0" applyFont="1" applyFill="1" applyBorder="1" applyAlignment="1" applyProtection="1">
      <alignment horizontal="left"/>
    </xf>
    <xf numFmtId="0" fontId="25" fillId="16" borderId="0" xfId="0" applyFont="1" applyFill="1" applyBorder="1"/>
    <xf numFmtId="0" fontId="26" fillId="16" borderId="0" xfId="0" applyFont="1" applyFill="1" applyBorder="1" applyAlignment="1" applyProtection="1">
      <alignment horizontal="center"/>
    </xf>
    <xf numFmtId="43" fontId="21" fillId="16" borderId="0" xfId="1" applyFont="1" applyFill="1" applyBorder="1"/>
    <xf numFmtId="43" fontId="21" fillId="13" borderId="0" xfId="1" applyFont="1" applyFill="1" applyBorder="1"/>
    <xf numFmtId="0" fontId="31" fillId="16" borderId="0" xfId="0" applyFont="1" applyFill="1" applyBorder="1" applyAlignment="1">
      <alignment horizontal="left" wrapText="1"/>
    </xf>
    <xf numFmtId="0" fontId="26" fillId="16" borderId="0" xfId="0" applyFont="1" applyFill="1" applyBorder="1" applyAlignment="1">
      <alignment horizontal="right" wrapText="1"/>
    </xf>
    <xf numFmtId="43" fontId="26" fillId="16" borderId="0" xfId="1" applyFont="1" applyFill="1" applyBorder="1"/>
    <xf numFmtId="0" fontId="26" fillId="16" borderId="0" xfId="0" applyFont="1" applyFill="1" applyBorder="1"/>
    <xf numFmtId="0" fontId="26" fillId="16" borderId="0" xfId="0" applyFont="1" applyFill="1" applyBorder="1" applyAlignment="1">
      <alignment horizontal="right"/>
    </xf>
    <xf numFmtId="43" fontId="26" fillId="16" borderId="0" xfId="0" applyNumberFormat="1" applyFont="1" applyFill="1" applyBorder="1"/>
    <xf numFmtId="43" fontId="26" fillId="16" borderId="3" xfId="0" applyNumberFormat="1" applyFont="1" applyFill="1" applyBorder="1"/>
    <xf numFmtId="0" fontId="21" fillId="0" borderId="0" xfId="0" applyFont="1" applyBorder="1"/>
    <xf numFmtId="0" fontId="38" fillId="16" borderId="0" xfId="6" applyFont="1" applyFill="1" applyAlignment="1">
      <alignment horizontal="centerContinuous"/>
    </xf>
    <xf numFmtId="0" fontId="39" fillId="16" borderId="0" xfId="6" applyFont="1" applyFill="1" applyAlignment="1">
      <alignment horizontal="centerContinuous"/>
    </xf>
    <xf numFmtId="0" fontId="39" fillId="0" borderId="0" xfId="6" applyFont="1"/>
    <xf numFmtId="0" fontId="38" fillId="16" borderId="0" xfId="6" applyFont="1" applyFill="1"/>
    <xf numFmtId="0" fontId="39" fillId="16" borderId="0" xfId="6" applyFont="1" applyFill="1"/>
    <xf numFmtId="0" fontId="38" fillId="16" borderId="4" xfId="6" applyFont="1" applyFill="1" applyBorder="1"/>
    <xf numFmtId="0" fontId="39" fillId="16" borderId="4" xfId="6" applyFont="1" applyFill="1" applyBorder="1"/>
    <xf numFmtId="0" fontId="40" fillId="16" borderId="0" xfId="6" applyFont="1" applyFill="1" applyAlignment="1">
      <alignment horizontal="center"/>
    </xf>
    <xf numFmtId="0" fontId="40" fillId="0" borderId="0" xfId="6" applyFont="1" applyAlignment="1">
      <alignment horizontal="center"/>
    </xf>
    <xf numFmtId="0" fontId="39" fillId="16" borderId="5" xfId="6" applyFont="1" applyFill="1" applyBorder="1" applyAlignment="1">
      <alignment wrapText="1"/>
    </xf>
    <xf numFmtId="0" fontId="38" fillId="16" borderId="6" xfId="6" applyFont="1" applyFill="1" applyBorder="1" applyAlignment="1">
      <alignment horizontal="center" wrapText="1"/>
    </xf>
    <xf numFmtId="0" fontId="38" fillId="16" borderId="5" xfId="6" applyFont="1" applyFill="1" applyBorder="1" applyAlignment="1">
      <alignment horizontal="center" wrapText="1"/>
    </xf>
    <xf numFmtId="0" fontId="39" fillId="0" borderId="0" xfId="6" applyFont="1" applyAlignment="1">
      <alignment wrapText="1"/>
    </xf>
    <xf numFmtId="0" fontId="39" fillId="16" borderId="5" xfId="6" applyFont="1" applyFill="1" applyBorder="1"/>
    <xf numFmtId="0" fontId="39" fillId="13" borderId="110" xfId="6" applyFont="1" applyFill="1" applyBorder="1"/>
    <xf numFmtId="43" fontId="39" fillId="16" borderId="6" xfId="3" applyFont="1" applyFill="1" applyBorder="1" applyAlignment="1">
      <alignment horizontal="right"/>
    </xf>
    <xf numFmtId="43" fontId="39" fillId="16" borderId="25" xfId="3" applyFont="1" applyFill="1" applyBorder="1" applyAlignment="1">
      <alignment horizontal="right"/>
    </xf>
    <xf numFmtId="43" fontId="39" fillId="16" borderId="5" xfId="3" applyFont="1" applyFill="1" applyBorder="1" applyAlignment="1">
      <alignment horizontal="right"/>
    </xf>
    <xf numFmtId="43" fontId="39" fillId="16" borderId="5" xfId="6" applyNumberFormat="1" applyFont="1" applyFill="1" applyBorder="1" applyAlignment="1">
      <alignment horizontal="right"/>
    </xf>
    <xf numFmtId="0" fontId="41" fillId="16" borderId="0" xfId="6" applyFont="1" applyFill="1" applyBorder="1"/>
    <xf numFmtId="0" fontId="39" fillId="16" borderId="0" xfId="6" applyFont="1" applyFill="1" applyBorder="1"/>
    <xf numFmtId="0" fontId="21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1" fillId="5" borderId="0" xfId="0" applyFont="1" applyFill="1"/>
    <xf numFmtId="49" fontId="31" fillId="5" borderId="4" xfId="0" applyNumberFormat="1" applyFont="1" applyFill="1" applyBorder="1" applyAlignment="1" applyProtection="1">
      <alignment horizontal="left"/>
    </xf>
    <xf numFmtId="0" fontId="31" fillId="5" borderId="0" xfId="0" applyFont="1" applyFill="1" applyAlignment="1">
      <alignment horizontal="right"/>
    </xf>
    <xf numFmtId="0" fontId="31" fillId="0" borderId="0" xfId="0" applyFont="1"/>
    <xf numFmtId="0" fontId="31" fillId="5" borderId="1" xfId="0" applyFont="1" applyFill="1" applyBorder="1" applyAlignment="1">
      <alignment horizontal="left"/>
    </xf>
    <xf numFmtId="0" fontId="31" fillId="5" borderId="1" xfId="0" applyFont="1" applyFill="1" applyBorder="1"/>
    <xf numFmtId="0" fontId="31" fillId="5" borderId="4" xfId="0" applyFont="1" applyFill="1" applyBorder="1" applyAlignment="1">
      <alignment horizontal="left"/>
    </xf>
    <xf numFmtId="0" fontId="31" fillId="5" borderId="0" xfId="0" applyFont="1" applyFill="1" applyBorder="1"/>
    <xf numFmtId="42" fontId="31" fillId="5" borderId="4" xfId="0" applyNumberFormat="1" applyFont="1" applyFill="1" applyBorder="1"/>
    <xf numFmtId="0" fontId="26" fillId="16" borderId="111" xfId="0" applyFont="1" applyFill="1" applyBorder="1" applyAlignment="1">
      <alignment horizontal="center"/>
    </xf>
    <xf numFmtId="0" fontId="26" fillId="16" borderId="112" xfId="0" applyFont="1" applyFill="1" applyBorder="1" applyAlignment="1">
      <alignment horizontal="center"/>
    </xf>
    <xf numFmtId="0" fontId="26" fillId="16" borderId="52" xfId="0" applyFont="1" applyFill="1" applyBorder="1" applyAlignment="1">
      <alignment horizontal="center"/>
    </xf>
    <xf numFmtId="49" fontId="21" fillId="5" borderId="113" xfId="0" applyNumberFormat="1" applyFont="1" applyFill="1" applyBorder="1" applyAlignment="1" applyProtection="1">
      <alignment horizontal="center"/>
    </xf>
    <xf numFmtId="49" fontId="21" fillId="5" borderId="114" xfId="0" applyNumberFormat="1" applyFont="1" applyFill="1" applyBorder="1" applyAlignment="1" applyProtection="1">
      <alignment horizontal="center"/>
    </xf>
    <xf numFmtId="41" fontId="21" fillId="5" borderId="115" xfId="0" applyNumberFormat="1" applyFont="1" applyFill="1" applyBorder="1" applyProtection="1"/>
    <xf numFmtId="49" fontId="21" fillId="5" borderId="116" xfId="0" applyNumberFormat="1" applyFont="1" applyFill="1" applyBorder="1" applyAlignment="1" applyProtection="1">
      <alignment horizontal="center"/>
    </xf>
    <xf numFmtId="49" fontId="21" fillId="5" borderId="25" xfId="0" applyNumberFormat="1" applyFont="1" applyFill="1" applyBorder="1" applyAlignment="1" applyProtection="1">
      <alignment horizontal="center"/>
    </xf>
    <xf numFmtId="41" fontId="21" fillId="5" borderId="117" xfId="0" applyNumberFormat="1" applyFont="1" applyFill="1" applyBorder="1" applyProtection="1">
      <protection locked="0"/>
    </xf>
    <xf numFmtId="41" fontId="21" fillId="5" borderId="117" xfId="0" applyNumberFormat="1" applyFont="1" applyFill="1" applyBorder="1" applyProtection="1"/>
    <xf numFmtId="49" fontId="21" fillId="5" borderId="116" xfId="0" applyNumberFormat="1" applyFont="1" applyFill="1" applyBorder="1" applyAlignment="1" applyProtection="1">
      <alignment horizontal="center"/>
      <protection locked="0"/>
    </xf>
    <xf numFmtId="49" fontId="21" fillId="5" borderId="25" xfId="0" applyNumberFormat="1" applyFont="1" applyFill="1" applyBorder="1" applyAlignment="1" applyProtection="1">
      <alignment horizontal="center"/>
      <protection locked="0"/>
    </xf>
    <xf numFmtId="49" fontId="21" fillId="5" borderId="118" xfId="0" applyNumberFormat="1" applyFont="1" applyFill="1" applyBorder="1" applyAlignment="1" applyProtection="1">
      <alignment horizontal="center"/>
      <protection locked="0"/>
    </xf>
    <xf numFmtId="49" fontId="21" fillId="5" borderId="81" xfId="0" applyNumberFormat="1" applyFont="1" applyFill="1" applyBorder="1" applyAlignment="1" applyProtection="1">
      <alignment horizontal="center"/>
      <protection locked="0"/>
    </xf>
    <xf numFmtId="41" fontId="21" fillId="5" borderId="82" xfId="0" applyNumberFormat="1" applyFont="1" applyFill="1" applyBorder="1" applyProtection="1">
      <protection locked="0"/>
    </xf>
    <xf numFmtId="0" fontId="21" fillId="5" borderId="0" xfId="0" applyFont="1" applyFill="1" applyBorder="1"/>
    <xf numFmtId="41" fontId="21" fillId="5" borderId="74" xfId="0" applyNumberFormat="1" applyFont="1" applyFill="1" applyBorder="1"/>
    <xf numFmtId="41" fontId="21" fillId="5" borderId="99" xfId="0" applyNumberFormat="1" applyFont="1" applyFill="1" applyBorder="1"/>
    <xf numFmtId="41" fontId="42" fillId="5" borderId="88" xfId="0" applyNumberFormat="1" applyFont="1" applyFill="1" applyBorder="1"/>
    <xf numFmtId="0" fontId="21" fillId="5" borderId="54" xfId="0" applyFont="1" applyFill="1" applyBorder="1" applyAlignment="1">
      <alignment horizontal="left"/>
    </xf>
    <xf numFmtId="0" fontId="21" fillId="5" borderId="54" xfId="0" applyFont="1" applyFill="1" applyBorder="1"/>
    <xf numFmtId="0" fontId="43" fillId="5" borderId="0" xfId="0" applyFont="1" applyFill="1" applyAlignment="1">
      <alignment horizontal="center"/>
    </xf>
    <xf numFmtId="0" fontId="26" fillId="5" borderId="39" xfId="0" applyFont="1" applyFill="1" applyBorder="1" applyAlignment="1">
      <alignment horizontal="center"/>
    </xf>
    <xf numFmtId="0" fontId="21" fillId="5" borderId="41" xfId="0" applyFont="1" applyFill="1" applyBorder="1"/>
    <xf numFmtId="0" fontId="21" fillId="5" borderId="58" xfId="0" applyFont="1" applyFill="1" applyBorder="1"/>
    <xf numFmtId="0" fontId="44" fillId="5" borderId="0" xfId="0" applyFont="1" applyFill="1" applyAlignment="1">
      <alignment horizontal="right"/>
    </xf>
    <xf numFmtId="0" fontId="31" fillId="5" borderId="0" xfId="0" applyFont="1" applyFill="1" applyAlignment="1" applyProtection="1">
      <alignment horizontal="right"/>
    </xf>
    <xf numFmtId="0" fontId="31" fillId="5" borderId="1" xfId="0" applyFont="1" applyFill="1" applyBorder="1" applyAlignment="1" applyProtection="1">
      <alignment horizontal="left"/>
    </xf>
    <xf numFmtId="0" fontId="31" fillId="5" borderId="1" xfId="0" applyFont="1" applyFill="1" applyBorder="1" applyProtection="1"/>
    <xf numFmtId="0" fontId="31" fillId="5" borderId="0" xfId="0" applyFont="1" applyFill="1" applyBorder="1" applyProtection="1"/>
    <xf numFmtId="42" fontId="31" fillId="5" borderId="4" xfId="0" applyNumberFormat="1" applyFont="1" applyFill="1" applyBorder="1" applyProtection="1"/>
    <xf numFmtId="49" fontId="21" fillId="5" borderId="113" xfId="0" applyNumberFormat="1" applyFont="1" applyFill="1" applyBorder="1" applyAlignment="1" applyProtection="1">
      <alignment horizontal="center"/>
      <protection locked="0"/>
    </xf>
    <xf numFmtId="49" fontId="21" fillId="5" borderId="114" xfId="0" applyNumberFormat="1" applyFont="1" applyFill="1" applyBorder="1" applyAlignment="1" applyProtection="1">
      <alignment horizontal="center"/>
      <protection locked="0"/>
    </xf>
    <xf numFmtId="41" fontId="21" fillId="5" borderId="115" xfId="0" applyNumberFormat="1" applyFont="1" applyFill="1" applyBorder="1" applyProtection="1">
      <protection locked="0"/>
    </xf>
    <xf numFmtId="0" fontId="31" fillId="5" borderId="4" xfId="0" applyFont="1" applyFill="1" applyBorder="1" applyAlignment="1" applyProtection="1">
      <alignment horizontal="left"/>
    </xf>
    <xf numFmtId="49" fontId="31" fillId="5" borderId="1" xfId="0" applyNumberFormat="1" applyFont="1" applyFill="1" applyBorder="1" applyAlignment="1" applyProtection="1">
      <alignment horizontal="left"/>
    </xf>
    <xf numFmtId="0" fontId="21" fillId="0" borderId="0" xfId="0" applyFont="1" applyAlignment="1" applyProtection="1">
      <alignment horizontal="left"/>
    </xf>
    <xf numFmtId="0" fontId="42" fillId="0" borderId="0" xfId="0" applyFont="1" applyAlignment="1" applyProtection="1">
      <alignment horizontal="left"/>
    </xf>
    <xf numFmtId="0" fontId="23" fillId="0" borderId="0" xfId="0" applyFont="1" applyAlignment="1" applyProtection="1">
      <alignment horizontal="left"/>
    </xf>
    <xf numFmtId="0" fontId="31" fillId="0" borderId="0" xfId="0" applyFont="1" applyProtection="1"/>
    <xf numFmtId="0" fontId="26" fillId="16" borderId="111" xfId="0" applyFont="1" applyFill="1" applyBorder="1" applyAlignment="1" applyProtection="1">
      <alignment horizontal="center"/>
    </xf>
    <xf numFmtId="0" fontId="26" fillId="16" borderId="112" xfId="0" applyFont="1" applyFill="1" applyBorder="1" applyAlignment="1" applyProtection="1">
      <alignment horizontal="center"/>
    </xf>
    <xf numFmtId="0" fontId="26" fillId="16" borderId="52" xfId="0" applyFont="1" applyFill="1" applyBorder="1" applyAlignment="1" applyProtection="1">
      <alignment horizontal="center"/>
    </xf>
    <xf numFmtId="0" fontId="21" fillId="5" borderId="113" xfId="0" applyNumberFormat="1" applyFont="1" applyFill="1" applyBorder="1" applyAlignment="1" applyProtection="1">
      <alignment horizontal="center"/>
    </xf>
    <xf numFmtId="0" fontId="21" fillId="5" borderId="114" xfId="0" applyNumberFormat="1" applyFont="1" applyFill="1" applyBorder="1" applyAlignment="1" applyProtection="1">
      <alignment horizontal="center"/>
    </xf>
    <xf numFmtId="0" fontId="21" fillId="5" borderId="116" xfId="0" applyNumberFormat="1" applyFont="1" applyFill="1" applyBorder="1" applyAlignment="1" applyProtection="1">
      <alignment horizontal="center"/>
    </xf>
    <xf numFmtId="0" fontId="21" fillId="5" borderId="25" xfId="0" applyNumberFormat="1" applyFont="1" applyFill="1" applyBorder="1" applyAlignment="1" applyProtection="1">
      <alignment horizontal="center"/>
    </xf>
    <xf numFmtId="0" fontId="21" fillId="5" borderId="118" xfId="0" applyNumberFormat="1" applyFont="1" applyFill="1" applyBorder="1" applyAlignment="1" applyProtection="1">
      <alignment horizontal="center"/>
    </xf>
    <xf numFmtId="49" fontId="21" fillId="5" borderId="81" xfId="0" applyNumberFormat="1" applyFont="1" applyFill="1" applyBorder="1" applyAlignment="1" applyProtection="1">
      <alignment horizontal="center"/>
    </xf>
    <xf numFmtId="41" fontId="21" fillId="5" borderId="82" xfId="0" applyNumberFormat="1" applyFont="1" applyFill="1" applyBorder="1" applyProtection="1"/>
    <xf numFmtId="41" fontId="21" fillId="5" borderId="99" xfId="0" applyNumberFormat="1" applyFont="1" applyFill="1" applyBorder="1" applyProtection="1"/>
    <xf numFmtId="41" fontId="42" fillId="5" borderId="88" xfId="0" applyNumberFormat="1" applyFont="1" applyFill="1" applyBorder="1" applyProtection="1"/>
    <xf numFmtId="0" fontId="21" fillId="5" borderId="54" xfId="0" applyFont="1" applyFill="1" applyBorder="1" applyAlignment="1" applyProtection="1">
      <alignment horizontal="left"/>
    </xf>
    <xf numFmtId="0" fontId="21" fillId="5" borderId="54" xfId="0" applyFont="1" applyFill="1" applyBorder="1" applyProtection="1"/>
    <xf numFmtId="0" fontId="43" fillId="5" borderId="0" xfId="0" applyFont="1" applyFill="1" applyAlignment="1" applyProtection="1">
      <alignment horizontal="center"/>
    </xf>
    <xf numFmtId="0" fontId="26" fillId="5" borderId="0" xfId="0" applyFont="1" applyFill="1" applyAlignment="1" applyProtection="1">
      <alignment horizontal="center"/>
    </xf>
    <xf numFmtId="0" fontId="21" fillId="5" borderId="0" xfId="0" applyFont="1" applyFill="1" applyAlignment="1" applyProtection="1">
      <alignment horizontal="right"/>
    </xf>
    <xf numFmtId="42" fontId="21" fillId="5" borderId="0" xfId="0" applyNumberFormat="1" applyFont="1" applyFill="1" applyProtection="1"/>
    <xf numFmtId="0" fontId="26" fillId="5" borderId="39" xfId="0" applyFont="1" applyFill="1" applyBorder="1" applyAlignment="1" applyProtection="1">
      <alignment horizontal="center"/>
    </xf>
    <xf numFmtId="0" fontId="21" fillId="5" borderId="41" xfId="0" applyFont="1" applyFill="1" applyBorder="1" applyProtection="1"/>
    <xf numFmtId="0" fontId="21" fillId="5" borderId="58" xfId="0" applyFont="1" applyFill="1" applyBorder="1" applyProtection="1"/>
    <xf numFmtId="0" fontId="44" fillId="5" borderId="0" xfId="0" applyFont="1" applyFill="1" applyAlignment="1" applyProtection="1">
      <alignment horizontal="right"/>
    </xf>
    <xf numFmtId="0" fontId="26" fillId="16" borderId="119" xfId="0" applyFont="1" applyFill="1" applyBorder="1" applyAlignment="1" applyProtection="1">
      <alignment horizontal="center"/>
    </xf>
    <xf numFmtId="0" fontId="26" fillId="16" borderId="120" xfId="0" applyFont="1" applyFill="1" applyBorder="1" applyAlignment="1" applyProtection="1">
      <alignment horizontal="center"/>
    </xf>
    <xf numFmtId="0" fontId="26" fillId="16" borderId="121" xfId="0" applyFont="1" applyFill="1" applyBorder="1" applyAlignment="1" applyProtection="1">
      <alignment horizontal="center"/>
    </xf>
    <xf numFmtId="0" fontId="21" fillId="5" borderId="14" xfId="0" applyNumberFormat="1" applyFont="1" applyFill="1" applyBorder="1" applyAlignment="1" applyProtection="1">
      <alignment horizontal="center"/>
    </xf>
    <xf numFmtId="0" fontId="21" fillId="5" borderId="106" xfId="0" applyNumberFormat="1" applyFont="1" applyFill="1" applyBorder="1" applyAlignment="1" applyProtection="1">
      <alignment horizontal="center"/>
    </xf>
    <xf numFmtId="0" fontId="21" fillId="5" borderId="57" xfId="0" applyNumberFormat="1" applyFont="1" applyFill="1" applyBorder="1" applyAlignment="1" applyProtection="1">
      <alignment horizontal="center"/>
    </xf>
    <xf numFmtId="0" fontId="21" fillId="5" borderId="43" xfId="0" applyNumberFormat="1" applyFont="1" applyFill="1" applyBorder="1" applyAlignment="1" applyProtection="1">
      <alignment horizontal="center"/>
    </xf>
    <xf numFmtId="0" fontId="21" fillId="5" borderId="84" xfId="0" applyNumberFormat="1" applyFont="1" applyFill="1" applyBorder="1" applyAlignment="1" applyProtection="1">
      <alignment horizontal="center"/>
    </xf>
    <xf numFmtId="0" fontId="21" fillId="5" borderId="81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left"/>
    </xf>
    <xf numFmtId="166" fontId="21" fillId="0" borderId="0" xfId="0" applyNumberFormat="1" applyFont="1"/>
    <xf numFmtId="169" fontId="26" fillId="0" borderId="0" xfId="0" applyNumberFormat="1" applyFont="1" applyAlignment="1">
      <alignment horizontal="left"/>
    </xf>
    <xf numFmtId="169" fontId="21" fillId="0" borderId="0" xfId="0" applyNumberFormat="1" applyFont="1"/>
    <xf numFmtId="41" fontId="21" fillId="0" borderId="0" xfId="0" applyNumberFormat="1" applyFont="1"/>
    <xf numFmtId="0" fontId="21" fillId="0" borderId="0" xfId="0" applyFont="1" applyAlignment="1">
      <alignment horizontal="center"/>
    </xf>
    <xf numFmtId="49" fontId="21" fillId="0" borderId="0" xfId="0" applyNumberFormat="1" applyFont="1" applyAlignment="1">
      <alignment horizontal="center"/>
    </xf>
    <xf numFmtId="0" fontId="26" fillId="0" borderId="0" xfId="0" quotePrefix="1" applyFont="1" applyAlignment="1">
      <alignment horizontal="left"/>
    </xf>
    <xf numFmtId="49" fontId="26" fillId="0" borderId="0" xfId="0" applyNumberFormat="1" applyFont="1" applyAlignment="1" applyProtection="1">
      <alignment horizontal="left"/>
    </xf>
    <xf numFmtId="0" fontId="26" fillId="0" borderId="0" xfId="0" applyNumberFormat="1" applyFont="1" applyProtection="1"/>
    <xf numFmtId="41" fontId="21" fillId="0" borderId="1" xfId="0" applyNumberFormat="1" applyFont="1" applyBorder="1"/>
    <xf numFmtId="0" fontId="26" fillId="0" borderId="0" xfId="0" applyFont="1" applyAlignment="1" applyProtection="1">
      <alignment horizontal="left"/>
    </xf>
    <xf numFmtId="0" fontId="26" fillId="0" borderId="0" xfId="0" applyFont="1" applyBorder="1" applyAlignment="1" applyProtection="1">
      <alignment horizontal="left"/>
    </xf>
    <xf numFmtId="169" fontId="26" fillId="0" borderId="0" xfId="0" applyNumberFormat="1" applyFont="1" applyAlignment="1">
      <alignment horizontal="center"/>
    </xf>
    <xf numFmtId="41" fontId="26" fillId="0" borderId="0" xfId="0" quotePrefix="1" applyNumberFormat="1" applyFont="1" applyAlignment="1">
      <alignment horizontal="center"/>
    </xf>
    <xf numFmtId="41" fontId="26" fillId="0" borderId="0" xfId="0" applyNumberFormat="1" applyFont="1" applyAlignment="1">
      <alignment horizontal="center"/>
    </xf>
    <xf numFmtId="166" fontId="25" fillId="0" borderId="0" xfId="0" applyNumberFormat="1" applyFont="1" applyAlignment="1">
      <alignment horizontal="center"/>
    </xf>
    <xf numFmtId="169" fontId="25" fillId="0" borderId="0" xfId="0" applyNumberFormat="1" applyFont="1" applyAlignment="1">
      <alignment horizontal="center"/>
    </xf>
    <xf numFmtId="41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41" fontId="21" fillId="0" borderId="54" xfId="0" applyNumberFormat="1" applyFont="1" applyBorder="1"/>
    <xf numFmtId="169" fontId="21" fillId="0" borderId="54" xfId="0" applyNumberFormat="1" applyFont="1" applyBorder="1" applyAlignment="1">
      <alignment horizontal="center"/>
    </xf>
    <xf numFmtId="10" fontId="21" fillId="0" borderId="54" xfId="1" applyNumberFormat="1" applyFont="1" applyBorder="1" applyAlignment="1">
      <alignment horizontal="center"/>
    </xf>
    <xf numFmtId="10" fontId="21" fillId="0" borderId="54" xfId="0" applyNumberFormat="1" applyFont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26" fillId="0" borderId="0" xfId="0" applyFont="1" applyFill="1" applyBorder="1"/>
    <xf numFmtId="166" fontId="26" fillId="0" borderId="0" xfId="0" applyNumberFormat="1" applyFont="1" applyFill="1" applyBorder="1"/>
    <xf numFmtId="169" fontId="26" fillId="0" borderId="0" xfId="0" applyNumberFormat="1" applyFont="1" applyFill="1" applyBorder="1"/>
    <xf numFmtId="0" fontId="21" fillId="0" borderId="0" xfId="0" applyNumberFormat="1" applyFont="1" applyFill="1" applyBorder="1" applyAlignment="1">
      <alignment horizontal="center"/>
    </xf>
    <xf numFmtId="43" fontId="21" fillId="0" borderId="0" xfId="0" applyNumberFormat="1" applyFont="1" applyFill="1" applyBorder="1"/>
    <xf numFmtId="166" fontId="21" fillId="0" borderId="0" xfId="0" applyNumberFormat="1" applyFont="1" applyFill="1" applyBorder="1"/>
    <xf numFmtId="169" fontId="21" fillId="0" borderId="0" xfId="0" applyNumberFormat="1" applyFont="1" applyFill="1" applyBorder="1"/>
    <xf numFmtId="0" fontId="21" fillId="0" borderId="0" xfId="0" applyNumberFormat="1" applyFont="1" applyAlignment="1">
      <alignment horizontal="center"/>
    </xf>
    <xf numFmtId="0" fontId="21" fillId="0" borderId="0" xfId="0" quotePrefix="1" applyFont="1" applyAlignment="1">
      <alignment horizontal="center"/>
    </xf>
    <xf numFmtId="41" fontId="21" fillId="0" borderId="4" xfId="0" applyNumberFormat="1" applyFont="1" applyBorder="1"/>
    <xf numFmtId="0" fontId="21" fillId="0" borderId="0" xfId="0" applyFont="1" applyFill="1" applyAlignment="1">
      <alignment horizontal="left"/>
    </xf>
    <xf numFmtId="166" fontId="21" fillId="0" borderId="0" xfId="0" applyNumberFormat="1" applyFont="1" applyFill="1"/>
    <xf numFmtId="169" fontId="21" fillId="0" borderId="0" xfId="0" applyNumberFormat="1" applyFont="1" applyFill="1"/>
    <xf numFmtId="0" fontId="26" fillId="0" borderId="0" xfId="0" applyFont="1" applyFill="1" applyAlignment="1">
      <alignment horizontal="left"/>
    </xf>
    <xf numFmtId="0" fontId="26" fillId="0" borderId="0" xfId="0" applyFont="1" applyFill="1" applyAlignment="1">
      <alignment horizontal="right"/>
    </xf>
    <xf numFmtId="166" fontId="26" fillId="0" borderId="0" xfId="0" applyNumberFormat="1" applyFont="1" applyFill="1"/>
    <xf numFmtId="169" fontId="26" fillId="0" borderId="0" xfId="0" applyNumberFormat="1" applyFont="1" applyFill="1"/>
    <xf numFmtId="41" fontId="26" fillId="0" borderId="4" xfId="0" applyNumberFormat="1" applyFont="1" applyBorder="1"/>
    <xf numFmtId="0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49" fontId="26" fillId="0" borderId="0" xfId="0" applyNumberFormat="1" applyFont="1" applyAlignment="1">
      <alignment horizontal="center"/>
    </xf>
    <xf numFmtId="49" fontId="21" fillId="0" borderId="0" xfId="0" applyNumberFormat="1" applyFont="1" applyFill="1" applyBorder="1"/>
    <xf numFmtId="0" fontId="21" fillId="10" borderId="0" xfId="0" applyNumberFormat="1" applyFont="1" applyFill="1" applyAlignment="1">
      <alignment horizontal="center"/>
    </xf>
    <xf numFmtId="41" fontId="21" fillId="0" borderId="0" xfId="0" applyNumberFormat="1" applyFont="1" applyAlignment="1">
      <alignment horizontal="right"/>
    </xf>
    <xf numFmtId="0" fontId="21" fillId="10" borderId="0" xfId="0" quotePrefix="1" applyFont="1" applyFill="1" applyAlignment="1">
      <alignment horizontal="center"/>
    </xf>
    <xf numFmtId="49" fontId="21" fillId="24" borderId="0" xfId="0" applyNumberFormat="1" applyFont="1" applyFill="1" applyBorder="1"/>
    <xf numFmtId="43" fontId="21" fillId="24" borderId="0" xfId="0" applyNumberFormat="1" applyFont="1" applyFill="1" applyBorder="1"/>
    <xf numFmtId="0" fontId="21" fillId="24" borderId="0" xfId="0" applyNumberFormat="1" applyFont="1" applyFill="1" applyAlignment="1">
      <alignment horizontal="center"/>
    </xf>
    <xf numFmtId="0" fontId="21" fillId="24" borderId="0" xfId="0" quotePrefix="1" applyFont="1" applyFill="1" applyAlignment="1">
      <alignment horizontal="center"/>
    </xf>
    <xf numFmtId="49" fontId="21" fillId="18" borderId="0" xfId="0" applyNumberFormat="1" applyFont="1" applyFill="1" applyBorder="1"/>
    <xf numFmtId="166" fontId="21" fillId="18" borderId="0" xfId="0" applyNumberFormat="1" applyFont="1" applyFill="1" applyBorder="1"/>
    <xf numFmtId="169" fontId="21" fillId="18" borderId="0" xfId="0" applyNumberFormat="1" applyFont="1" applyFill="1" applyBorder="1"/>
    <xf numFmtId="0" fontId="21" fillId="18" borderId="0" xfId="0" applyNumberFormat="1" applyFont="1" applyFill="1" applyAlignment="1">
      <alignment horizontal="center"/>
    </xf>
    <xf numFmtId="0" fontId="21" fillId="18" borderId="0" xfId="0" quotePrefix="1" applyFont="1" applyFill="1" applyAlignment="1">
      <alignment horizontal="center"/>
    </xf>
    <xf numFmtId="49" fontId="21" fillId="18" borderId="0" xfId="0" applyNumberFormat="1" applyFont="1" applyFill="1" applyAlignment="1">
      <alignment horizontal="center"/>
    </xf>
    <xf numFmtId="41" fontId="21" fillId="18" borderId="0" xfId="0" applyNumberFormat="1" applyFont="1" applyFill="1" applyAlignment="1">
      <alignment horizontal="right"/>
    </xf>
    <xf numFmtId="0" fontId="21" fillId="0" borderId="0" xfId="0" applyFont="1" applyFill="1" applyBorder="1" applyAlignment="1">
      <alignment horizontal="left"/>
    </xf>
    <xf numFmtId="0" fontId="21" fillId="0" borderId="0" xfId="0" applyNumberFormat="1" applyFont="1" applyFill="1" applyBorder="1"/>
    <xf numFmtId="0" fontId="21" fillId="0" borderId="0" xfId="0" applyNumberFormat="1" applyFont="1" applyFill="1" applyAlignment="1">
      <alignment horizontal="center"/>
    </xf>
    <xf numFmtId="0" fontId="21" fillId="24" borderId="0" xfId="0" applyNumberFormat="1" applyFont="1" applyFill="1" applyBorder="1"/>
    <xf numFmtId="41" fontId="21" fillId="0" borderId="0" xfId="0" applyNumberFormat="1" applyFont="1" applyFill="1"/>
    <xf numFmtId="41" fontId="21" fillId="0" borderId="0" xfId="0" applyNumberFormat="1" applyFont="1" applyFill="1" applyAlignment="1">
      <alignment horizontal="right"/>
    </xf>
    <xf numFmtId="41" fontId="21" fillId="0" borderId="4" xfId="0" applyNumberFormat="1" applyFont="1" applyBorder="1" applyAlignment="1">
      <alignment horizontal="right"/>
    </xf>
    <xf numFmtId="166" fontId="25" fillId="0" borderId="0" xfId="0" applyNumberFormat="1" applyFont="1" applyFill="1" applyBorder="1"/>
    <xf numFmtId="169" fontId="25" fillId="0" borderId="0" xfId="0" applyNumberFormat="1" applyFont="1" applyFill="1" applyBorder="1"/>
    <xf numFmtId="41" fontId="29" fillId="0" borderId="0" xfId="0" applyNumberFormat="1" applyFont="1"/>
    <xf numFmtId="41" fontId="25" fillId="0" borderId="0" xfId="0" applyNumberFormat="1" applyFont="1"/>
    <xf numFmtId="0" fontId="25" fillId="0" borderId="0" xfId="0" applyNumberFormat="1" applyFont="1" applyAlignment="1">
      <alignment horizontal="center"/>
    </xf>
    <xf numFmtId="166" fontId="21" fillId="0" borderId="0" xfId="0" applyNumberFormat="1" applyFont="1" applyFill="1" applyBorder="1" applyAlignment="1">
      <alignment horizontal="left"/>
    </xf>
    <xf numFmtId="0" fontId="21" fillId="0" borderId="0" xfId="0" applyFont="1" applyBorder="1" applyAlignment="1">
      <alignment horizontal="left"/>
    </xf>
    <xf numFmtId="166" fontId="21" fillId="0" borderId="0" xfId="0" applyNumberFormat="1" applyFont="1" applyBorder="1"/>
    <xf numFmtId="169" fontId="21" fillId="0" borderId="0" xfId="0" applyNumberFormat="1" applyFont="1" applyBorder="1"/>
    <xf numFmtId="0" fontId="26" fillId="0" borderId="0" xfId="0" applyFont="1" applyAlignment="1">
      <alignment horizontal="right"/>
    </xf>
    <xf numFmtId="166" fontId="26" fillId="0" borderId="0" xfId="0" applyNumberFormat="1" applyFont="1"/>
    <xf numFmtId="169" fontId="26" fillId="0" borderId="0" xfId="0" applyNumberFormat="1" applyFont="1"/>
    <xf numFmtId="49" fontId="26" fillId="0" borderId="0" xfId="0" applyNumberFormat="1" applyFont="1" applyAlignment="1">
      <alignment horizontal="left"/>
    </xf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169" fontId="21" fillId="0" borderId="0" xfId="0" applyNumberFormat="1" applyFont="1" applyAlignment="1">
      <alignment horizontal="center"/>
    </xf>
    <xf numFmtId="10" fontId="21" fillId="0" borderId="0" xfId="7" applyNumberFormat="1" applyFont="1" applyAlignment="1">
      <alignment horizontal="center"/>
    </xf>
    <xf numFmtId="41" fontId="21" fillId="0" borderId="0" xfId="0" applyNumberFormat="1" applyFont="1" applyAlignment="1">
      <alignment horizontal="center"/>
    </xf>
    <xf numFmtId="166" fontId="21" fillId="0" borderId="0" xfId="0" applyNumberFormat="1" applyFont="1" applyBorder="1" applyAlignment="1">
      <alignment horizontal="left"/>
    </xf>
    <xf numFmtId="169" fontId="21" fillId="0" borderId="0" xfId="0" applyNumberFormat="1" applyFont="1" applyBorder="1" applyAlignment="1">
      <alignment horizontal="left"/>
    </xf>
    <xf numFmtId="41" fontId="21" fillId="0" borderId="0" xfId="0" applyNumberFormat="1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169" fontId="21" fillId="0" borderId="0" xfId="0" applyNumberFormat="1" applyFont="1" applyFill="1" applyBorder="1" applyAlignment="1">
      <alignment horizontal="left"/>
    </xf>
    <xf numFmtId="41" fontId="21" fillId="0" borderId="0" xfId="0" applyNumberFormat="1" applyFont="1" applyFill="1" applyBorder="1" applyAlignment="1">
      <alignment horizontal="left"/>
    </xf>
    <xf numFmtId="41" fontId="21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49" fontId="21" fillId="0" borderId="0" xfId="0" applyNumberFormat="1" applyFont="1" applyFill="1" applyAlignment="1">
      <alignment horizontal="center"/>
    </xf>
    <xf numFmtId="41" fontId="21" fillId="12" borderId="0" xfId="0" applyNumberFormat="1" applyFont="1" applyFill="1"/>
    <xf numFmtId="0" fontId="26" fillId="12" borderId="0" xfId="0" applyNumberFormat="1" applyFont="1" applyFill="1" applyAlignment="1">
      <alignment horizontal="center"/>
    </xf>
    <xf numFmtId="0" fontId="26" fillId="0" borderId="0" xfId="0" applyNumberFormat="1" applyFont="1" applyFill="1" applyAlignment="1">
      <alignment horizontal="center"/>
    </xf>
    <xf numFmtId="41" fontId="21" fillId="0" borderId="0" xfId="0" applyNumberFormat="1" applyFont="1" applyBorder="1" applyAlignment="1">
      <alignment horizontal="right"/>
    </xf>
    <xf numFmtId="0" fontId="21" fillId="10" borderId="0" xfId="0" applyFont="1" applyFill="1" applyBorder="1" applyAlignment="1">
      <alignment horizontal="center"/>
    </xf>
    <xf numFmtId="0" fontId="26" fillId="12" borderId="0" xfId="0" applyFont="1" applyFill="1" applyBorder="1" applyAlignment="1">
      <alignment horizontal="left"/>
    </xf>
    <xf numFmtId="0" fontId="26" fillId="12" borderId="0" xfId="0" applyFont="1" applyFill="1" applyBorder="1" applyAlignment="1">
      <alignment horizontal="right"/>
    </xf>
    <xf numFmtId="166" fontId="26" fillId="12" borderId="0" xfId="0" applyNumberFormat="1" applyFont="1" applyFill="1" applyBorder="1" applyAlignment="1">
      <alignment horizontal="left"/>
    </xf>
    <xf numFmtId="169" fontId="26" fillId="12" borderId="0" xfId="0" applyNumberFormat="1" applyFont="1" applyFill="1" applyBorder="1" applyAlignment="1">
      <alignment horizontal="left"/>
    </xf>
    <xf numFmtId="41" fontId="26" fillId="12" borderId="0" xfId="0" applyNumberFormat="1" applyFont="1" applyFill="1" applyBorder="1" applyAlignment="1">
      <alignment horizontal="left"/>
    </xf>
    <xf numFmtId="0" fontId="26" fillId="12" borderId="0" xfId="0" applyFont="1" applyFill="1" applyAlignment="1">
      <alignment horizontal="center"/>
    </xf>
    <xf numFmtId="166" fontId="26" fillId="12" borderId="0" xfId="0" applyNumberFormat="1" applyFont="1" applyFill="1" applyBorder="1"/>
    <xf numFmtId="169" fontId="26" fillId="12" borderId="0" xfId="0" applyNumberFormat="1" applyFont="1" applyFill="1" applyBorder="1"/>
    <xf numFmtId="41" fontId="26" fillId="12" borderId="0" xfId="0" applyNumberFormat="1" applyFont="1" applyFill="1" applyBorder="1"/>
    <xf numFmtId="0" fontId="26" fillId="3" borderId="0" xfId="0" applyFont="1" applyFill="1" applyBorder="1" applyAlignment="1">
      <alignment horizontal="left"/>
    </xf>
    <xf numFmtId="0" fontId="26" fillId="3" borderId="0" xfId="0" applyFont="1" applyFill="1" applyBorder="1" applyAlignment="1">
      <alignment horizontal="right"/>
    </xf>
    <xf numFmtId="166" fontId="26" fillId="3" borderId="0" xfId="0" applyNumberFormat="1" applyFont="1" applyFill="1" applyBorder="1"/>
    <xf numFmtId="169" fontId="26" fillId="3" borderId="0" xfId="0" applyNumberFormat="1" applyFont="1" applyFill="1" applyBorder="1"/>
    <xf numFmtId="41" fontId="26" fillId="3" borderId="0" xfId="0" applyNumberFormat="1" applyFont="1" applyFill="1" applyBorder="1"/>
    <xf numFmtId="0" fontId="26" fillId="3" borderId="0" xfId="0" applyNumberFormat="1" applyFont="1" applyFill="1" applyAlignment="1">
      <alignment horizontal="center"/>
    </xf>
    <xf numFmtId="49" fontId="21" fillId="18" borderId="0" xfId="0" applyNumberFormat="1" applyFont="1" applyFill="1" applyBorder="1" applyAlignment="1">
      <alignment horizontal="left"/>
    </xf>
    <xf numFmtId="41" fontId="21" fillId="18" borderId="0" xfId="0" applyNumberFormat="1" applyFont="1" applyFill="1" applyBorder="1" applyAlignment="1">
      <alignment horizontal="left"/>
    </xf>
    <xf numFmtId="0" fontId="26" fillId="12" borderId="0" xfId="0" quotePrefix="1" applyNumberFormat="1" applyFont="1" applyFill="1" applyAlignment="1">
      <alignment horizontal="center"/>
    </xf>
    <xf numFmtId="0" fontId="26" fillId="0" borderId="0" xfId="0" quotePrefix="1" applyNumberFormat="1" applyFont="1" applyFill="1" applyAlignment="1">
      <alignment horizontal="center"/>
    </xf>
    <xf numFmtId="166" fontId="21" fillId="18" borderId="0" xfId="0" applyNumberFormat="1" applyFont="1" applyFill="1" applyBorder="1" applyAlignment="1">
      <alignment horizontal="left"/>
    </xf>
    <xf numFmtId="169" fontId="21" fillId="18" borderId="0" xfId="0" applyNumberFormat="1" applyFont="1" applyFill="1" applyBorder="1" applyAlignment="1">
      <alignment horizontal="left"/>
    </xf>
    <xf numFmtId="41" fontId="21" fillId="18" borderId="0" xfId="0" applyNumberFormat="1" applyFont="1" applyFill="1" applyBorder="1" applyAlignment="1">
      <alignment horizontal="right"/>
    </xf>
    <xf numFmtId="0" fontId="21" fillId="18" borderId="0" xfId="0" applyFont="1" applyFill="1" applyBorder="1" applyAlignment="1">
      <alignment horizontal="center"/>
    </xf>
    <xf numFmtId="0" fontId="21" fillId="18" borderId="0" xfId="0" applyFont="1" applyFill="1" applyAlignment="1">
      <alignment horizontal="center"/>
    </xf>
    <xf numFmtId="49" fontId="21" fillId="0" borderId="0" xfId="0" applyNumberFormat="1" applyFont="1" applyBorder="1" applyAlignment="1">
      <alignment horizontal="left"/>
    </xf>
    <xf numFmtId="41" fontId="21" fillId="0" borderId="0" xfId="0" applyNumberFormat="1" applyFont="1" applyBorder="1"/>
    <xf numFmtId="0" fontId="26" fillId="12" borderId="0" xfId="0" quotePrefix="1" applyFont="1" applyFill="1" applyAlignment="1">
      <alignment horizontal="center"/>
    </xf>
    <xf numFmtId="0" fontId="26" fillId="0" borderId="0" xfId="0" quotePrefix="1" applyFont="1" applyFill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21" fillId="3" borderId="0" xfId="0" applyFont="1" applyFill="1"/>
    <xf numFmtId="49" fontId="21" fillId="3" borderId="0" xfId="0" applyNumberFormat="1" applyFont="1" applyFill="1" applyAlignment="1">
      <alignment horizontal="center"/>
    </xf>
    <xf numFmtId="49" fontId="21" fillId="0" borderId="0" xfId="0" applyNumberFormat="1" applyFont="1" applyFill="1" applyBorder="1" applyAlignment="1">
      <alignment horizontal="left"/>
    </xf>
    <xf numFmtId="43" fontId="21" fillId="0" borderId="0" xfId="0" applyNumberFormat="1" applyFont="1" applyFill="1" applyBorder="1" applyAlignment="1">
      <alignment horizontal="left"/>
    </xf>
    <xf numFmtId="43" fontId="21" fillId="0" borderId="0" xfId="0" applyNumberFormat="1" applyFont="1" applyBorder="1" applyAlignment="1">
      <alignment horizontal="left"/>
    </xf>
    <xf numFmtId="0" fontId="26" fillId="12" borderId="0" xfId="0" applyFont="1" applyFill="1" applyBorder="1" applyAlignment="1">
      <alignment horizontal="center"/>
    </xf>
    <xf numFmtId="41" fontId="21" fillId="12" borderId="0" xfId="0" applyNumberFormat="1" applyFont="1" applyFill="1" applyBorder="1"/>
    <xf numFmtId="169" fontId="21" fillId="0" borderId="0" xfId="1" applyNumberFormat="1" applyFont="1" applyFill="1" applyBorder="1" applyAlignment="1">
      <alignment horizontal="left"/>
    </xf>
    <xf numFmtId="49" fontId="21" fillId="0" borderId="0" xfId="0" applyNumberFormat="1" applyFont="1" applyBorder="1" applyAlignment="1">
      <alignment horizontal="center"/>
    </xf>
    <xf numFmtId="41" fontId="21" fillId="0" borderId="0" xfId="0" applyNumberFormat="1" applyFont="1" applyFill="1" applyBorder="1"/>
    <xf numFmtId="0" fontId="26" fillId="0" borderId="0" xfId="0" quotePrefix="1" applyNumberFormat="1" applyFont="1" applyFill="1" applyBorder="1" applyAlignment="1">
      <alignment horizontal="center"/>
    </xf>
    <xf numFmtId="0" fontId="26" fillId="12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41" fontId="21" fillId="0" borderId="0" xfId="1" applyNumberFormat="1" applyFont="1"/>
    <xf numFmtId="0" fontId="26" fillId="3" borderId="0" xfId="0" applyNumberFormat="1" applyFont="1" applyFill="1" applyBorder="1" applyAlignment="1">
      <alignment horizontal="center"/>
    </xf>
    <xf numFmtId="0" fontId="26" fillId="3" borderId="0" xfId="0" quotePrefix="1" applyFont="1" applyFill="1" applyBorder="1" applyAlignment="1">
      <alignment horizontal="center"/>
    </xf>
    <xf numFmtId="0" fontId="21" fillId="0" borderId="0" xfId="0" applyNumberFormat="1" applyFont="1" applyBorder="1" applyAlignment="1">
      <alignment horizontal="center"/>
    </xf>
    <xf numFmtId="0" fontId="21" fillId="0" borderId="0" xfId="0" quotePrefix="1" applyFont="1" applyFill="1" applyAlignment="1">
      <alignment horizontal="center"/>
    </xf>
    <xf numFmtId="41" fontId="21" fillId="0" borderId="2" xfId="0" applyNumberFormat="1" applyFont="1" applyBorder="1"/>
    <xf numFmtId="41" fontId="21" fillId="0" borderId="1" xfId="0" applyNumberFormat="1" applyFont="1" applyFill="1" applyBorder="1"/>
    <xf numFmtId="1" fontId="21" fillId="0" borderId="0" xfId="0" applyNumberFormat="1" applyFont="1" applyAlignment="1">
      <alignment horizontal="center"/>
    </xf>
    <xf numFmtId="169" fontId="21" fillId="0" borderId="0" xfId="0" quotePrefix="1" applyNumberFormat="1" applyFont="1" applyAlignment="1">
      <alignment horizontal="center"/>
    </xf>
    <xf numFmtId="0" fontId="21" fillId="0" borderId="4" xfId="0" applyFont="1" applyBorder="1" applyAlignment="1">
      <alignment horizontal="center"/>
    </xf>
    <xf numFmtId="1" fontId="21" fillId="0" borderId="4" xfId="0" applyNumberFormat="1" applyFont="1" applyBorder="1" applyAlignment="1">
      <alignment horizontal="center"/>
    </xf>
    <xf numFmtId="169" fontId="21" fillId="0" borderId="4" xfId="0" applyNumberFormat="1" applyFont="1" applyBorder="1" applyAlignment="1">
      <alignment horizontal="center"/>
    </xf>
    <xf numFmtId="41" fontId="21" fillId="0" borderId="4" xfId="0" applyNumberFormat="1" applyFont="1" applyBorder="1" applyAlignment="1">
      <alignment horizontal="center"/>
    </xf>
    <xf numFmtId="41" fontId="21" fillId="0" borderId="1" xfId="1" applyNumberFormat="1" applyFont="1" applyBorder="1"/>
    <xf numFmtId="170" fontId="21" fillId="0" borderId="54" xfId="0" applyNumberFormat="1" applyFont="1" applyBorder="1" applyAlignment="1">
      <alignment horizontal="center"/>
    </xf>
    <xf numFmtId="171" fontId="21" fillId="0" borderId="54" xfId="0" applyNumberFormat="1" applyFont="1" applyBorder="1" applyAlignment="1">
      <alignment horizontal="center"/>
    </xf>
    <xf numFmtId="41" fontId="26" fillId="0" borderId="0" xfId="0" applyNumberFormat="1" applyFont="1" applyFill="1" applyBorder="1"/>
    <xf numFmtId="49" fontId="21" fillId="20" borderId="0" xfId="0" applyNumberFormat="1" applyFont="1" applyFill="1" applyBorder="1" applyAlignment="1">
      <alignment horizontal="left"/>
    </xf>
    <xf numFmtId="43" fontId="21" fillId="20" borderId="0" xfId="0" applyNumberFormat="1" applyFont="1" applyFill="1" applyBorder="1" applyAlignment="1">
      <alignment horizontal="left"/>
    </xf>
    <xf numFmtId="164" fontId="21" fillId="0" borderId="0" xfId="1" applyNumberFormat="1" applyFont="1" applyFill="1" applyBorder="1"/>
    <xf numFmtId="41" fontId="26" fillId="0" borderId="0" xfId="0" applyNumberFormat="1" applyFont="1" applyFill="1"/>
    <xf numFmtId="49" fontId="21" fillId="15" borderId="0" xfId="0" applyNumberFormat="1" applyFont="1" applyFill="1" applyBorder="1" applyAlignment="1">
      <alignment horizontal="left"/>
    </xf>
    <xf numFmtId="43" fontId="21" fillId="15" borderId="0" xfId="0" applyNumberFormat="1" applyFont="1" applyFill="1" applyBorder="1" applyAlignment="1">
      <alignment horizontal="left"/>
    </xf>
    <xf numFmtId="41" fontId="26" fillId="0" borderId="0" xfId="0" applyNumberFormat="1" applyFont="1"/>
    <xf numFmtId="170" fontId="21" fillId="0" borderId="0" xfId="0" applyNumberFormat="1" applyFont="1" applyAlignment="1">
      <alignment horizontal="center"/>
    </xf>
    <xf numFmtId="171" fontId="21" fillId="0" borderId="0" xfId="0" applyNumberFormat="1" applyFont="1" applyAlignment="1">
      <alignment horizontal="center"/>
    </xf>
    <xf numFmtId="166" fontId="21" fillId="12" borderId="0" xfId="0" applyNumberFormat="1" applyFont="1" applyFill="1" applyBorder="1" applyAlignment="1">
      <alignment horizontal="left"/>
    </xf>
    <xf numFmtId="41" fontId="21" fillId="12" borderId="0" xfId="0" applyNumberFormat="1" applyFont="1" applyFill="1" applyBorder="1" applyAlignment="1">
      <alignment horizontal="left"/>
    </xf>
    <xf numFmtId="0" fontId="21" fillId="12" borderId="0" xfId="0" applyFont="1" applyFill="1" applyAlignment="1">
      <alignment horizontal="center"/>
    </xf>
    <xf numFmtId="49" fontId="21" fillId="0" borderId="4" xfId="0" applyNumberFormat="1" applyFont="1" applyBorder="1" applyAlignment="1">
      <alignment horizontal="center"/>
    </xf>
    <xf numFmtId="0" fontId="21" fillId="0" borderId="4" xfId="0" applyNumberFormat="1" applyFont="1" applyBorder="1" applyAlignment="1">
      <alignment horizontal="center"/>
    </xf>
    <xf numFmtId="49" fontId="21" fillId="0" borderId="0" xfId="0" quotePrefix="1" applyNumberFormat="1" applyFont="1" applyAlignment="1">
      <alignment horizontal="center"/>
    </xf>
    <xf numFmtId="164" fontId="21" fillId="0" borderId="1" xfId="1" applyNumberFormat="1" applyFont="1" applyBorder="1"/>
    <xf numFmtId="166" fontId="21" fillId="15" borderId="0" xfId="0" applyNumberFormat="1" applyFont="1" applyFill="1" applyBorder="1"/>
    <xf numFmtId="172" fontId="21" fillId="0" borderId="0" xfId="0" applyNumberFormat="1" applyFont="1" applyFill="1" applyBorder="1"/>
    <xf numFmtId="172" fontId="21" fillId="0" borderId="0" xfId="0" applyNumberFormat="1" applyFont="1" applyBorder="1" applyAlignment="1">
      <alignment horizontal="left"/>
    </xf>
    <xf numFmtId="49" fontId="26" fillId="12" borderId="0" xfId="0" applyNumberFormat="1" applyFont="1" applyFill="1" applyBorder="1" applyAlignment="1">
      <alignment horizontal="center"/>
    </xf>
    <xf numFmtId="164" fontId="21" fillId="0" borderId="0" xfId="1" applyNumberFormat="1" applyFont="1" applyFill="1" applyBorder="1" applyAlignment="1">
      <alignment horizontal="left"/>
    </xf>
    <xf numFmtId="0" fontId="21" fillId="0" borderId="0" xfId="0" applyNumberFormat="1" applyFont="1" applyFill="1" applyBorder="1" applyAlignment="1">
      <alignment horizontal="left"/>
    </xf>
    <xf numFmtId="41" fontId="25" fillId="0" borderId="0" xfId="0" applyNumberFormat="1" applyFont="1" applyFill="1" applyBorder="1"/>
    <xf numFmtId="0" fontId="21" fillId="12" borderId="0" xfId="0" applyFont="1" applyFill="1" applyBorder="1" applyAlignment="1">
      <alignment horizontal="left"/>
    </xf>
    <xf numFmtId="0" fontId="21" fillId="3" borderId="0" xfId="0" applyFont="1" applyFill="1" applyBorder="1" applyAlignment="1">
      <alignment horizontal="left"/>
    </xf>
    <xf numFmtId="166" fontId="21" fillId="3" borderId="0" xfId="0" applyNumberFormat="1" applyFont="1" applyFill="1" applyBorder="1" applyAlignment="1">
      <alignment horizontal="left"/>
    </xf>
    <xf numFmtId="41" fontId="21" fillId="3" borderId="0" xfId="0" applyNumberFormat="1" applyFont="1" applyFill="1" applyBorder="1" applyAlignment="1">
      <alignment horizontal="left"/>
    </xf>
    <xf numFmtId="0" fontId="21" fillId="3" borderId="0" xfId="0" applyFont="1" applyFill="1" applyBorder="1" applyAlignment="1">
      <alignment horizontal="center"/>
    </xf>
    <xf numFmtId="49" fontId="26" fillId="0" borderId="0" xfId="0" applyNumberFormat="1" applyFont="1" applyFill="1" applyAlignment="1">
      <alignment horizontal="left"/>
    </xf>
    <xf numFmtId="0" fontId="26" fillId="0" borderId="0" xfId="0" applyFont="1" applyFill="1"/>
    <xf numFmtId="0" fontId="26" fillId="25" borderId="0" xfId="0" applyFont="1" applyFill="1" applyBorder="1" applyAlignment="1">
      <alignment horizontal="center"/>
    </xf>
    <xf numFmtId="0" fontId="26" fillId="0" borderId="0" xfId="0" quotePrefix="1" applyFont="1" applyFill="1" applyAlignment="1">
      <alignment horizontal="left"/>
    </xf>
    <xf numFmtId="49" fontId="21" fillId="0" borderId="0" xfId="0" applyNumberFormat="1" applyFont="1" applyFill="1" applyAlignment="1">
      <alignment horizontal="left"/>
    </xf>
    <xf numFmtId="49" fontId="21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right"/>
    </xf>
    <xf numFmtId="0" fontId="21" fillId="0" borderId="0" xfId="0" applyFont="1" applyFill="1" applyAlignment="1">
      <alignment horizontal="center"/>
    </xf>
    <xf numFmtId="0" fontId="26" fillId="12" borderId="0" xfId="0" quotePrefix="1" applyFont="1" applyFill="1" applyBorder="1" applyAlignment="1">
      <alignment horizontal="center"/>
    </xf>
    <xf numFmtId="0" fontId="21" fillId="0" borderId="0" xfId="0" applyNumberFormat="1" applyFont="1" applyFill="1" applyAlignment="1">
      <alignment horizontal="left"/>
    </xf>
    <xf numFmtId="0" fontId="21" fillId="0" borderId="0" xfId="0" applyNumberFormat="1" applyFont="1" applyFill="1"/>
    <xf numFmtId="0" fontId="26" fillId="0" borderId="0" xfId="0" applyNumberFormat="1" applyFont="1" applyFill="1" applyAlignment="1">
      <alignment horizontal="left"/>
    </xf>
    <xf numFmtId="0" fontId="26" fillId="0" borderId="0" xfId="0" applyNumberFormat="1" applyFont="1" applyFill="1" applyAlignment="1">
      <alignment horizontal="right"/>
    </xf>
    <xf numFmtId="0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/>
    <xf numFmtId="0" fontId="21" fillId="0" borderId="0" xfId="0" applyNumberFormat="1" applyFont="1" applyAlignment="1">
      <alignment horizontal="left"/>
    </xf>
    <xf numFmtId="0" fontId="21" fillId="0" borderId="0" xfId="0" applyNumberFormat="1" applyFont="1"/>
    <xf numFmtId="0" fontId="26" fillId="0" borderId="0" xfId="0" applyNumberFormat="1" applyFont="1" applyAlignment="1">
      <alignment horizontal="left"/>
    </xf>
    <xf numFmtId="0" fontId="26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right"/>
    </xf>
    <xf numFmtId="43" fontId="21" fillId="0" borderId="0" xfId="1" applyFont="1" applyAlignment="1">
      <alignment horizontal="right"/>
    </xf>
    <xf numFmtId="168" fontId="21" fillId="0" borderId="0" xfId="4" applyNumberFormat="1" applyFont="1"/>
    <xf numFmtId="0" fontId="21" fillId="0" borderId="0" xfId="0" applyFont="1" applyAlignment="1">
      <alignment horizontal="right"/>
    </xf>
    <xf numFmtId="43" fontId="26" fillId="0" borderId="0" xfId="1" applyFont="1" applyAlignment="1">
      <alignment horizontal="right"/>
    </xf>
    <xf numFmtId="168" fontId="26" fillId="0" borderId="0" xfId="4" applyNumberFormat="1" applyFont="1"/>
    <xf numFmtId="0" fontId="21" fillId="0" borderId="0" xfId="0" applyFont="1" applyFill="1" applyAlignment="1">
      <alignment horizontal="right"/>
    </xf>
    <xf numFmtId="43" fontId="21" fillId="0" borderId="0" xfId="1" applyFont="1" applyFill="1" applyAlignment="1">
      <alignment horizontal="right"/>
    </xf>
    <xf numFmtId="168" fontId="21" fillId="0" borderId="0" xfId="4" applyNumberFormat="1" applyFont="1" applyFill="1"/>
    <xf numFmtId="168" fontId="21" fillId="0" borderId="1" xfId="4" applyNumberFormat="1" applyFont="1" applyBorder="1"/>
    <xf numFmtId="43" fontId="21" fillId="0" borderId="0" xfId="1" applyNumberFormat="1" applyFont="1" applyAlignment="1">
      <alignment horizontal="right"/>
    </xf>
    <xf numFmtId="43" fontId="21" fillId="0" borderId="0" xfId="0" applyNumberFormat="1" applyFont="1" applyAlignment="1">
      <alignment horizontal="right"/>
    </xf>
    <xf numFmtId="168" fontId="21" fillId="0" borderId="0" xfId="4" applyNumberFormat="1" applyFont="1" applyBorder="1"/>
    <xf numFmtId="43" fontId="21" fillId="0" borderId="0" xfId="1" applyFont="1"/>
    <xf numFmtId="168" fontId="26" fillId="0" borderId="2" xfId="4" applyNumberFormat="1" applyFont="1" applyBorder="1"/>
    <xf numFmtId="168" fontId="21" fillId="0" borderId="0" xfId="0" applyNumberFormat="1" applyFont="1"/>
    <xf numFmtId="0" fontId="25" fillId="13" borderId="0" xfId="0" applyFont="1" applyFill="1" applyAlignment="1">
      <alignment horizontal="left"/>
    </xf>
    <xf numFmtId="0" fontId="21" fillId="13" borderId="0" xfId="0" applyFont="1" applyFill="1" applyAlignment="1">
      <alignment horizontal="right"/>
    </xf>
    <xf numFmtId="43" fontId="21" fillId="13" borderId="0" xfId="1" applyFont="1" applyFill="1" applyAlignment="1">
      <alignment horizontal="right"/>
    </xf>
    <xf numFmtId="168" fontId="21" fillId="13" borderId="0" xfId="4" applyNumberFormat="1" applyFont="1" applyFill="1"/>
    <xf numFmtId="0" fontId="26" fillId="13" borderId="0" xfId="0" applyFont="1" applyFill="1" applyAlignment="1">
      <alignment horizontal="left"/>
    </xf>
    <xf numFmtId="0" fontId="26" fillId="13" borderId="0" xfId="0" applyNumberFormat="1" applyFont="1" applyFill="1" applyAlignment="1">
      <alignment horizontal="right"/>
    </xf>
    <xf numFmtId="43" fontId="26" fillId="13" borderId="0" xfId="1" applyFont="1" applyFill="1" applyAlignment="1">
      <alignment horizontal="right"/>
    </xf>
    <xf numFmtId="168" fontId="26" fillId="13" borderId="0" xfId="4" applyNumberFormat="1" applyFont="1" applyFill="1"/>
    <xf numFmtId="168" fontId="21" fillId="13" borderId="1" xfId="4" applyNumberFormat="1" applyFont="1" applyFill="1" applyBorder="1"/>
    <xf numFmtId="164" fontId="21" fillId="0" borderId="0" xfId="1" applyNumberFormat="1" applyFont="1"/>
    <xf numFmtId="0" fontId="21" fillId="6" borderId="0" xfId="0" applyFont="1" applyFill="1"/>
    <xf numFmtId="0" fontId="21" fillId="12" borderId="0" xfId="0" applyFont="1" applyFill="1"/>
    <xf numFmtId="164" fontId="26" fillId="0" borderId="0" xfId="1" applyNumberFormat="1" applyFont="1"/>
    <xf numFmtId="0" fontId="26" fillId="6" borderId="0" xfId="0" applyFont="1" applyFill="1"/>
    <xf numFmtId="0" fontId="26" fillId="12" borderId="0" xfId="0" applyFont="1" applyFill="1"/>
    <xf numFmtId="164" fontId="21" fillId="0" borderId="0" xfId="0" applyNumberFormat="1" applyFont="1"/>
    <xf numFmtId="0" fontId="26" fillId="4" borderId="25" xfId="0" applyFont="1" applyFill="1" applyBorder="1"/>
    <xf numFmtId="164" fontId="21" fillId="4" borderId="25" xfId="1" applyNumberFormat="1" applyFont="1" applyFill="1" applyBorder="1"/>
    <xf numFmtId="164" fontId="26" fillId="4" borderId="25" xfId="0" applyNumberFormat="1" applyFont="1" applyFill="1" applyBorder="1"/>
    <xf numFmtId="41" fontId="21" fillId="0" borderId="0" xfId="1" applyNumberFormat="1" applyFont="1" applyAlignment="1">
      <alignment horizontal="center"/>
    </xf>
    <xf numFmtId="164" fontId="21" fillId="0" borderId="0" xfId="1" applyNumberFormat="1" applyFont="1" applyAlignment="1">
      <alignment horizontal="center"/>
    </xf>
    <xf numFmtId="168" fontId="21" fillId="0" borderId="0" xfId="4" applyNumberFormat="1" applyFont="1" applyAlignment="1">
      <alignment horizontal="center"/>
    </xf>
    <xf numFmtId="164" fontId="21" fillId="0" borderId="0" xfId="1" applyNumberFormat="1" applyFont="1" applyFill="1"/>
    <xf numFmtId="164" fontId="21" fillId="0" borderId="0" xfId="0" applyNumberFormat="1" applyFont="1" applyFill="1"/>
    <xf numFmtId="0" fontId="26" fillId="13" borderId="0" xfId="0" applyNumberFormat="1" applyFont="1" applyFill="1" applyAlignment="1">
      <alignment horizontal="left"/>
    </xf>
    <xf numFmtId="0" fontId="21" fillId="13" borderId="0" xfId="0" applyNumberFormat="1" applyFont="1" applyFill="1" applyAlignment="1">
      <alignment horizontal="center"/>
    </xf>
    <xf numFmtId="49" fontId="21" fillId="13" borderId="0" xfId="0" applyNumberFormat="1" applyFont="1" applyFill="1" applyAlignment="1">
      <alignment horizontal="center"/>
    </xf>
    <xf numFmtId="164" fontId="21" fillId="13" borderId="0" xfId="1" applyNumberFormat="1" applyFont="1" applyFill="1"/>
    <xf numFmtId="164" fontId="21" fillId="13" borderId="0" xfId="0" applyNumberFormat="1" applyFont="1" applyFill="1"/>
    <xf numFmtId="49" fontId="21" fillId="14" borderId="0" xfId="0" applyNumberFormat="1" applyFont="1" applyFill="1" applyAlignment="1">
      <alignment horizontal="left"/>
    </xf>
    <xf numFmtId="49" fontId="21" fillId="14" borderId="0" xfId="0" applyNumberFormat="1" applyFont="1" applyFill="1" applyAlignment="1">
      <alignment horizontal="center"/>
    </xf>
    <xf numFmtId="49" fontId="21" fillId="0" borderId="0" xfId="0" applyNumberFormat="1" applyFont="1"/>
    <xf numFmtId="168" fontId="26" fillId="0" borderId="0" xfId="0" applyNumberFormat="1" applyFont="1"/>
    <xf numFmtId="41" fontId="21" fillId="0" borderId="4" xfId="4" applyNumberFormat="1" applyFont="1" applyBorder="1"/>
    <xf numFmtId="0" fontId="26" fillId="13" borderId="0" xfId="0" applyNumberFormat="1" applyFont="1" applyFill="1" applyAlignment="1">
      <alignment horizontal="center"/>
    </xf>
    <xf numFmtId="49" fontId="26" fillId="13" borderId="0" xfId="0" applyNumberFormat="1" applyFont="1" applyFill="1" applyAlignment="1">
      <alignment horizontal="center"/>
    </xf>
    <xf numFmtId="164" fontId="26" fillId="13" borderId="0" xfId="1" applyNumberFormat="1" applyFont="1" applyFill="1"/>
    <xf numFmtId="164" fontId="21" fillId="13" borderId="0" xfId="1" applyNumberFormat="1" applyFont="1" applyFill="1" applyAlignment="1">
      <alignment horizontal="center"/>
    </xf>
    <xf numFmtId="168" fontId="21" fillId="13" borderId="0" xfId="4" applyNumberFormat="1" applyFont="1" applyFill="1" applyAlignment="1">
      <alignment horizontal="center"/>
    </xf>
    <xf numFmtId="0" fontId="26" fillId="13" borderId="25" xfId="0" applyFont="1" applyFill="1" applyBorder="1"/>
    <xf numFmtId="164" fontId="21" fillId="13" borderId="25" xfId="2" applyNumberFormat="1" applyFont="1" applyFill="1" applyBorder="1"/>
    <xf numFmtId="164" fontId="26" fillId="13" borderId="25" xfId="0" applyNumberFormat="1" applyFont="1" applyFill="1" applyBorder="1"/>
    <xf numFmtId="0" fontId="21" fillId="13" borderId="14" xfId="0" applyFont="1" applyFill="1" applyBorder="1"/>
    <xf numFmtId="0" fontId="21" fillId="13" borderId="70" xfId="0" applyFont="1" applyFill="1" applyBorder="1"/>
    <xf numFmtId="0" fontId="21" fillId="13" borderId="76" xfId="0" applyFont="1" applyFill="1" applyBorder="1"/>
    <xf numFmtId="164" fontId="21" fillId="13" borderId="42" xfId="0" applyNumberFormat="1" applyFont="1" applyFill="1" applyBorder="1"/>
    <xf numFmtId="164" fontId="21" fillId="13" borderId="0" xfId="0" applyNumberFormat="1" applyFont="1" applyFill="1" applyBorder="1"/>
    <xf numFmtId="0" fontId="20" fillId="0" borderId="0" xfId="0" applyFont="1" applyAlignment="1">
      <alignment horizontal="centerContinuous" vertical="center"/>
    </xf>
    <xf numFmtId="0" fontId="42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0" fillId="0" borderId="7" xfId="0" applyFont="1" applyFill="1" applyBorder="1" applyAlignment="1">
      <alignment horizontal="centerContinuous" vertical="center"/>
    </xf>
    <xf numFmtId="0" fontId="20" fillId="0" borderId="8" xfId="0" applyFont="1" applyFill="1" applyBorder="1" applyAlignment="1">
      <alignment horizontal="centerContinuous" vertical="center"/>
    </xf>
    <xf numFmtId="0" fontId="42" fillId="0" borderId="8" xfId="0" applyFont="1" applyFill="1" applyBorder="1" applyAlignment="1">
      <alignment horizontal="centerContinuous" vertical="center"/>
    </xf>
    <xf numFmtId="0" fontId="42" fillId="0" borderId="9" xfId="0" applyFont="1" applyFill="1" applyBorder="1" applyAlignment="1">
      <alignment horizontal="centerContinuous" vertical="center"/>
    </xf>
    <xf numFmtId="0" fontId="31" fillId="0" borderId="12" xfId="0" applyFont="1" applyFill="1" applyBorder="1" applyAlignment="1">
      <alignment horizontal="centerContinuous" vertical="center"/>
    </xf>
    <xf numFmtId="0" fontId="31" fillId="0" borderId="4" xfId="0" applyFont="1" applyFill="1" applyBorder="1" applyAlignment="1">
      <alignment horizontal="centerContinuous" vertical="center"/>
    </xf>
    <xf numFmtId="0" fontId="21" fillId="0" borderId="4" xfId="0" applyFont="1" applyFill="1" applyBorder="1" applyAlignment="1">
      <alignment horizontal="centerContinuous" vertical="center"/>
    </xf>
    <xf numFmtId="0" fontId="21" fillId="0" borderId="13" xfId="0" applyFont="1" applyFill="1" applyBorder="1" applyAlignment="1">
      <alignment horizontal="centerContinuous" vertical="center"/>
    </xf>
    <xf numFmtId="0" fontId="31" fillId="0" borderId="0" xfId="0" applyFont="1" applyAlignment="1">
      <alignment horizontal="center"/>
    </xf>
    <xf numFmtId="0" fontId="23" fillId="0" borderId="0" xfId="0" applyFont="1"/>
    <xf numFmtId="0" fontId="24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42" fontId="23" fillId="0" borderId="0" xfId="0" applyNumberFormat="1" applyFont="1"/>
    <xf numFmtId="41" fontId="23" fillId="0" borderId="0" xfId="0" applyNumberFormat="1" applyFont="1"/>
    <xf numFmtId="41" fontId="23" fillId="0" borderId="1" xfId="0" applyNumberFormat="1" applyFont="1" applyBorder="1"/>
    <xf numFmtId="0" fontId="23" fillId="0" borderId="0" xfId="0" applyFont="1" applyBorder="1"/>
    <xf numFmtId="41" fontId="23" fillId="0" borderId="4" xfId="0" applyNumberFormat="1" applyFont="1" applyBorder="1"/>
    <xf numFmtId="42" fontId="23" fillId="0" borderId="2" xfId="0" applyNumberFormat="1" applyFont="1" applyBorder="1"/>
    <xf numFmtId="174" fontId="23" fillId="0" borderId="0" xfId="0" applyNumberFormat="1" applyFont="1"/>
    <xf numFmtId="0" fontId="27" fillId="0" borderId="0" xfId="0" applyFont="1"/>
    <xf numFmtId="44" fontId="21" fillId="0" borderId="0" xfId="0" applyNumberFormat="1" applyFont="1" applyBorder="1"/>
    <xf numFmtId="44" fontId="21" fillId="0" borderId="0" xfId="0" applyNumberFormat="1" applyFont="1"/>
    <xf numFmtId="174" fontId="21" fillId="0" borderId="0" xfId="0" applyNumberFormat="1" applyFont="1"/>
    <xf numFmtId="0" fontId="45" fillId="0" borderId="5" xfId="0" applyFont="1" applyFill="1" applyBorder="1" applyAlignment="1">
      <alignment horizontal="centerContinuous" vertical="center"/>
    </xf>
    <xf numFmtId="0" fontId="45" fillId="0" borderId="1" xfId="0" applyFont="1" applyFill="1" applyBorder="1" applyAlignment="1">
      <alignment horizontal="centerContinuous" vertical="center"/>
    </xf>
    <xf numFmtId="0" fontId="42" fillId="0" borderId="1" xfId="0" applyFont="1" applyFill="1" applyBorder="1" applyAlignment="1">
      <alignment horizontal="centerContinuous" vertical="center"/>
    </xf>
    <xf numFmtId="0" fontId="42" fillId="0" borderId="6" xfId="0" applyFont="1" applyFill="1" applyBorder="1" applyAlignment="1">
      <alignment horizontal="centerContinuous" vertical="center"/>
    </xf>
    <xf numFmtId="0" fontId="22" fillId="0" borderId="0" xfId="0" applyFont="1" applyFill="1" applyBorder="1" applyAlignment="1">
      <alignment horizontal="centerContinuous"/>
    </xf>
    <xf numFmtId="0" fontId="21" fillId="0" borderId="0" xfId="0" applyFont="1" applyFill="1" applyBorder="1" applyAlignment="1">
      <alignment horizontal="centerContinuous"/>
    </xf>
    <xf numFmtId="0" fontId="31" fillId="0" borderId="0" xfId="0" applyFont="1" applyBorder="1" applyAlignment="1">
      <alignment horizontal="center"/>
    </xf>
    <xf numFmtId="173" fontId="24" fillId="0" borderId="0" xfId="0" applyNumberFormat="1" applyFont="1" applyBorder="1" applyAlignment="1">
      <alignment horizontal="center"/>
    </xf>
    <xf numFmtId="42" fontId="23" fillId="0" borderId="0" xfId="0" applyNumberFormat="1" applyFont="1" applyBorder="1"/>
    <xf numFmtId="0" fontId="23" fillId="0" borderId="4" xfId="0" applyFont="1" applyBorder="1"/>
    <xf numFmtId="49" fontId="21" fillId="0" borderId="0" xfId="0" applyNumberFormat="1" applyFont="1" applyAlignment="1">
      <alignment horizontal="left"/>
    </xf>
    <xf numFmtId="0" fontId="21" fillId="0" borderId="0" xfId="0" quotePrefix="1" applyFont="1"/>
    <xf numFmtId="0" fontId="21" fillId="0" borderId="0" xfId="0" applyFont="1" applyAlignment="1">
      <alignment horizontal="centerContinuous"/>
    </xf>
    <xf numFmtId="0" fontId="20" fillId="0" borderId="0" xfId="0" applyFont="1" applyAlignment="1">
      <alignment horizontal="centerContinuous"/>
    </xf>
    <xf numFmtId="0" fontId="31" fillId="0" borderId="7" xfId="0" applyFont="1" applyFill="1" applyBorder="1" applyAlignment="1">
      <alignment horizontal="centerContinuous"/>
    </xf>
    <xf numFmtId="0" fontId="32" fillId="0" borderId="8" xfId="0" applyFont="1" applyFill="1" applyBorder="1" applyAlignment="1">
      <alignment horizontal="centerContinuous"/>
    </xf>
    <xf numFmtId="0" fontId="32" fillId="0" borderId="9" xfId="0" applyFont="1" applyFill="1" applyBorder="1" applyAlignment="1">
      <alignment horizontal="centerContinuous"/>
    </xf>
    <xf numFmtId="0" fontId="28" fillId="0" borderId="9" xfId="0" applyFont="1" applyFill="1" applyBorder="1" applyAlignment="1">
      <alignment horizontal="centerContinuous"/>
    </xf>
    <xf numFmtId="0" fontId="26" fillId="0" borderId="12" xfId="0" applyFont="1" applyFill="1" applyBorder="1" applyAlignment="1">
      <alignment horizontal="centerContinuous"/>
    </xf>
    <xf numFmtId="0" fontId="26" fillId="0" borderId="4" xfId="0" applyFont="1" applyFill="1" applyBorder="1" applyAlignment="1">
      <alignment horizontal="centerContinuous"/>
    </xf>
    <xf numFmtId="0" fontId="26" fillId="0" borderId="13" xfId="0" applyFont="1" applyFill="1" applyBorder="1" applyAlignment="1">
      <alignment horizontal="centerContinuous"/>
    </xf>
    <xf numFmtId="0" fontId="21" fillId="0" borderId="13" xfId="0" applyFont="1" applyFill="1" applyBorder="1" applyAlignment="1">
      <alignment horizontal="centerContinuous"/>
    </xf>
    <xf numFmtId="0" fontId="27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46" fillId="0" borderId="0" xfId="0" applyFont="1" applyAlignment="1">
      <alignment horizontal="center"/>
    </xf>
    <xf numFmtId="0" fontId="46" fillId="0" borderId="0" xfId="0" quotePrefix="1" applyFont="1" applyAlignment="1">
      <alignment horizontal="center"/>
    </xf>
    <xf numFmtId="0" fontId="47" fillId="0" borderId="0" xfId="0" applyFont="1"/>
    <xf numFmtId="0" fontId="32" fillId="0" borderId="0" xfId="0" applyFont="1"/>
    <xf numFmtId="0" fontId="28" fillId="0" borderId="0" xfId="0" applyFont="1" applyAlignment="1">
      <alignment horizontal="center"/>
    </xf>
    <xf numFmtId="43" fontId="28" fillId="0" borderId="0" xfId="0" applyNumberFormat="1" applyFont="1"/>
    <xf numFmtId="43" fontId="28" fillId="0" borderId="0" xfId="0" applyNumberFormat="1" applyFont="1" applyAlignment="1">
      <alignment horizontal="center"/>
    </xf>
    <xf numFmtId="0" fontId="28" fillId="13" borderId="0" xfId="0" applyFont="1" applyFill="1"/>
    <xf numFmtId="0" fontId="32" fillId="13" borderId="0" xfId="0" applyFont="1" applyFill="1"/>
    <xf numFmtId="43" fontId="28" fillId="13" borderId="0" xfId="0" applyNumberFormat="1" applyFont="1" applyFill="1"/>
    <xf numFmtId="43" fontId="28" fillId="13" borderId="0" xfId="0" applyNumberFormat="1" applyFont="1" applyFill="1" applyAlignment="1">
      <alignment horizontal="center"/>
    </xf>
    <xf numFmtId="43" fontId="28" fillId="0" borderId="1" xfId="0" applyNumberFormat="1" applyFont="1" applyBorder="1"/>
    <xf numFmtId="43" fontId="28" fillId="0" borderId="0" xfId="0" applyNumberFormat="1" applyFont="1" applyBorder="1"/>
    <xf numFmtId="9" fontId="21" fillId="0" borderId="0" xfId="0" applyNumberFormat="1" applyFont="1"/>
    <xf numFmtId="0" fontId="32" fillId="0" borderId="0" xfId="0" applyFont="1" applyAlignment="1">
      <alignment vertical="top"/>
    </xf>
    <xf numFmtId="0" fontId="47" fillId="0" borderId="0" xfId="0" applyFont="1" applyFill="1"/>
    <xf numFmtId="0" fontId="32" fillId="0" borderId="0" xfId="0" applyFont="1" applyFill="1" applyAlignment="1">
      <alignment vertical="top"/>
    </xf>
    <xf numFmtId="0" fontId="47" fillId="26" borderId="0" xfId="0" applyFont="1" applyFill="1"/>
    <xf numFmtId="0" fontId="32" fillId="26" borderId="0" xfId="0" applyFont="1" applyFill="1" applyAlignment="1">
      <alignment vertical="top"/>
    </xf>
    <xf numFmtId="0" fontId="28" fillId="26" borderId="0" xfId="0" applyFont="1" applyFill="1"/>
    <xf numFmtId="43" fontId="28" fillId="26" borderId="0" xfId="0" applyNumberFormat="1" applyFont="1" applyFill="1"/>
    <xf numFmtId="43" fontId="28" fillId="26" borderId="0" xfId="0" applyNumberFormat="1" applyFont="1" applyFill="1" applyAlignment="1">
      <alignment horizontal="center"/>
    </xf>
    <xf numFmtId="0" fontId="21" fillId="26" borderId="0" xfId="0" applyFont="1" applyFill="1"/>
    <xf numFmtId="0" fontId="32" fillId="0" borderId="0" xfId="0" applyFont="1" applyAlignment="1">
      <alignment horizontal="left"/>
    </xf>
    <xf numFmtId="43" fontId="28" fillId="0" borderId="2" xfId="0" applyNumberFormat="1" applyFont="1" applyBorder="1" applyAlignment="1">
      <alignment horizontal="right"/>
    </xf>
    <xf numFmtId="0" fontId="28" fillId="0" borderId="0" xfId="0" applyFont="1" applyAlignment="1">
      <alignment horizontal="right"/>
    </xf>
    <xf numFmtId="43" fontId="28" fillId="0" borderId="0" xfId="0" applyNumberFormat="1" applyFont="1" applyFill="1"/>
    <xf numFmtId="43" fontId="28" fillId="0" borderId="1" xfId="0" applyNumberFormat="1" applyFont="1" applyFill="1" applyBorder="1"/>
    <xf numFmtId="43" fontId="28" fillId="0" borderId="4" xfId="0" applyNumberFormat="1" applyFont="1" applyBorder="1"/>
    <xf numFmtId="43" fontId="28" fillId="0" borderId="2" xfId="0" applyNumberFormat="1" applyFont="1" applyBorder="1"/>
    <xf numFmtId="43" fontId="28" fillId="0" borderId="4" xfId="0" applyNumberFormat="1" applyFont="1" applyBorder="1" applyAlignment="1">
      <alignment horizontal="center"/>
    </xf>
    <xf numFmtId="0" fontId="21" fillId="2" borderId="0" xfId="0" applyFont="1" applyFill="1"/>
    <xf numFmtId="49" fontId="26" fillId="17" borderId="0" xfId="0" applyNumberFormat="1" applyFont="1" applyFill="1" applyAlignment="1">
      <alignment horizontal="center"/>
    </xf>
    <xf numFmtId="49" fontId="26" fillId="0" borderId="0" xfId="0" applyNumberFormat="1" applyFont="1" applyFill="1" applyAlignment="1">
      <alignment horizontal="center"/>
    </xf>
    <xf numFmtId="0" fontId="21" fillId="0" borderId="5" xfId="0" applyNumberFormat="1" applyFont="1" applyBorder="1" applyAlignment="1">
      <alignment horizontal="centerContinuous"/>
    </xf>
    <xf numFmtId="0" fontId="21" fillId="0" borderId="1" xfId="0" applyNumberFormat="1" applyFont="1" applyBorder="1" applyAlignment="1">
      <alignment horizontal="centerContinuous"/>
    </xf>
    <xf numFmtId="0" fontId="21" fillId="0" borderId="6" xfId="0" applyNumberFormat="1" applyFont="1" applyBorder="1" applyAlignment="1">
      <alignment horizontal="centerContinuous"/>
    </xf>
    <xf numFmtId="49" fontId="21" fillId="2" borderId="0" xfId="0" applyNumberFormat="1" applyFont="1" applyFill="1"/>
    <xf numFmtId="0" fontId="21" fillId="0" borderId="25" xfId="0" applyFont="1" applyBorder="1"/>
    <xf numFmtId="0" fontId="21" fillId="0" borderId="25" xfId="0" applyFont="1" applyBorder="1" applyAlignment="1">
      <alignment horizontal="center" wrapText="1"/>
    </xf>
    <xf numFmtId="0" fontId="21" fillId="17" borderId="25" xfId="0" applyFont="1" applyFill="1" applyBorder="1" applyAlignment="1">
      <alignment horizontal="center" wrapText="1"/>
    </xf>
    <xf numFmtId="0" fontId="21" fillId="0" borderId="25" xfId="0" applyFont="1" applyFill="1" applyBorder="1" applyAlignment="1">
      <alignment horizontal="center" wrapText="1"/>
    </xf>
    <xf numFmtId="0" fontId="21" fillId="2" borderId="0" xfId="0" applyFont="1" applyFill="1" applyBorder="1" applyAlignment="1">
      <alignment horizontal="center" wrapText="1"/>
    </xf>
    <xf numFmtId="0" fontId="21" fillId="0" borderId="25" xfId="0" applyFont="1" applyBorder="1" applyAlignment="1">
      <alignment horizontal="left"/>
    </xf>
    <xf numFmtId="164" fontId="21" fillId="0" borderId="25" xfId="1" applyNumberFormat="1" applyFont="1" applyBorder="1" applyAlignment="1">
      <alignment horizontal="right"/>
    </xf>
    <xf numFmtId="164" fontId="21" fillId="0" borderId="25" xfId="1" applyNumberFormat="1" applyFont="1" applyBorder="1"/>
    <xf numFmtId="164" fontId="21" fillId="12" borderId="25" xfId="1" applyNumberFormat="1" applyFont="1" applyFill="1" applyBorder="1"/>
    <xf numFmtId="164" fontId="21" fillId="17" borderId="25" xfId="1" applyNumberFormat="1" applyFont="1" applyFill="1" applyBorder="1"/>
    <xf numFmtId="164" fontId="21" fillId="0" borderId="25" xfId="1" applyNumberFormat="1" applyFont="1" applyFill="1" applyBorder="1"/>
    <xf numFmtId="43" fontId="21" fillId="0" borderId="25" xfId="1" applyFont="1" applyBorder="1" applyAlignment="1">
      <alignment horizontal="center" wrapText="1"/>
    </xf>
    <xf numFmtId="164" fontId="21" fillId="0" borderId="25" xfId="0" applyNumberFormat="1" applyFont="1" applyBorder="1"/>
    <xf numFmtId="164" fontId="21" fillId="2" borderId="0" xfId="0" applyNumberFormat="1" applyFont="1" applyFill="1" applyBorder="1"/>
    <xf numFmtId="41" fontId="21" fillId="0" borderId="25" xfId="0" applyNumberFormat="1" applyFont="1" applyBorder="1"/>
    <xf numFmtId="164" fontId="21" fillId="0" borderId="25" xfId="1" applyNumberFormat="1" applyFont="1" applyBorder="1" applyAlignment="1">
      <alignment horizontal="left"/>
    </xf>
    <xf numFmtId="164" fontId="21" fillId="25" borderId="25" xfId="1" applyNumberFormat="1" applyFont="1" applyFill="1" applyBorder="1"/>
    <xf numFmtId="164" fontId="21" fillId="0" borderId="122" xfId="1" applyNumberFormat="1" applyFont="1" applyBorder="1"/>
    <xf numFmtId="164" fontId="21" fillId="17" borderId="122" xfId="1" applyNumberFormat="1" applyFont="1" applyFill="1" applyBorder="1"/>
    <xf numFmtId="164" fontId="21" fillId="0" borderId="122" xfId="1" applyNumberFormat="1" applyFont="1" applyFill="1" applyBorder="1"/>
    <xf numFmtId="164" fontId="21" fillId="2" borderId="0" xfId="1" applyNumberFormat="1" applyFont="1" applyFill="1" applyBorder="1"/>
    <xf numFmtId="0" fontId="21" fillId="13" borderId="25" xfId="0" applyFont="1" applyFill="1" applyBorder="1" applyAlignment="1">
      <alignment horizontal="center" wrapText="1"/>
    </xf>
    <xf numFmtId="164" fontId="21" fillId="13" borderId="25" xfId="1" applyNumberFormat="1" applyFont="1" applyFill="1" applyBorder="1"/>
    <xf numFmtId="164" fontId="21" fillId="13" borderId="25" xfId="0" applyNumberFormat="1" applyFont="1" applyFill="1" applyBorder="1"/>
    <xf numFmtId="164" fontId="21" fillId="13" borderId="122" xfId="1" applyNumberFormat="1" applyFont="1" applyFill="1" applyBorder="1"/>
    <xf numFmtId="49" fontId="21" fillId="0" borderId="0" xfId="1" applyNumberFormat="1" applyFont="1"/>
    <xf numFmtId="43" fontId="21" fillId="0" borderId="25" xfId="1" applyFont="1" applyFill="1" applyBorder="1" applyAlignment="1">
      <alignment horizontal="center" wrapText="1"/>
    </xf>
    <xf numFmtId="43" fontId="21" fillId="0" borderId="25" xfId="1" applyNumberFormat="1" applyFont="1" applyFill="1" applyBorder="1" applyAlignment="1">
      <alignment horizontal="right"/>
    </xf>
    <xf numFmtId="43" fontId="21" fillId="0" borderId="25" xfId="1" applyFont="1" applyBorder="1"/>
    <xf numFmtId="43" fontId="21" fillId="13" borderId="25" xfId="1" applyNumberFormat="1" applyFont="1" applyFill="1" applyBorder="1" applyAlignment="1">
      <alignment horizontal="right"/>
    </xf>
    <xf numFmtId="43" fontId="21" fillId="13" borderId="25" xfId="1" applyFont="1" applyFill="1" applyBorder="1"/>
    <xf numFmtId="0" fontId="21" fillId="19" borderId="0" xfId="0" applyFont="1" applyFill="1"/>
    <xf numFmtId="0" fontId="21" fillId="12" borderId="25" xfId="0" applyFont="1" applyFill="1" applyBorder="1"/>
    <xf numFmtId="0" fontId="21" fillId="17" borderId="25" xfId="0" applyFont="1" applyFill="1" applyBorder="1"/>
    <xf numFmtId="0" fontId="21" fillId="25" borderId="25" xfId="0" applyFont="1" applyFill="1" applyBorder="1"/>
    <xf numFmtId="43" fontId="21" fillId="12" borderId="25" xfId="1" applyFont="1" applyFill="1" applyBorder="1"/>
    <xf numFmtId="43" fontId="21" fillId="0" borderId="25" xfId="0" applyNumberFormat="1" applyFont="1" applyBorder="1"/>
    <xf numFmtId="43" fontId="21" fillId="17" borderId="25" xfId="0" applyNumberFormat="1" applyFont="1" applyFill="1" applyBorder="1"/>
    <xf numFmtId="43" fontId="21" fillId="0" borderId="25" xfId="0" applyNumberFormat="1" applyFont="1" applyFill="1" applyBorder="1"/>
    <xf numFmtId="43" fontId="21" fillId="25" borderId="25" xfId="0" applyNumberFormat="1" applyFont="1" applyFill="1" applyBorder="1"/>
    <xf numFmtId="43" fontId="21" fillId="12" borderId="25" xfId="0" applyNumberFormat="1" applyFont="1" applyFill="1" applyBorder="1"/>
    <xf numFmtId="43" fontId="21" fillId="0" borderId="25" xfId="1" applyFont="1" applyFill="1" applyBorder="1"/>
    <xf numFmtId="43" fontId="21" fillId="17" borderId="0" xfId="0" applyNumberFormat="1" applyFont="1" applyFill="1" applyBorder="1"/>
    <xf numFmtId="0" fontId="21" fillId="0" borderId="0" xfId="0" applyFont="1" applyAlignment="1">
      <alignment vertical="top"/>
    </xf>
    <xf numFmtId="0" fontId="21" fillId="19" borderId="0" xfId="0" applyFont="1" applyFill="1" applyAlignment="1">
      <alignment vertical="top"/>
    </xf>
    <xf numFmtId="0" fontId="21" fillId="28" borderId="0" xfId="0" applyFont="1" applyFill="1"/>
    <xf numFmtId="43" fontId="21" fillId="28" borderId="25" xfId="1" applyFont="1" applyFill="1" applyBorder="1"/>
    <xf numFmtId="49" fontId="21" fillId="13" borderId="0" xfId="0" applyNumberFormat="1" applyFont="1" applyFill="1"/>
    <xf numFmtId="0" fontId="21" fillId="13" borderId="25" xfId="0" applyFont="1" applyFill="1" applyBorder="1"/>
    <xf numFmtId="43" fontId="21" fillId="13" borderId="25" xfId="0" applyNumberFormat="1" applyFont="1" applyFill="1" applyBorder="1"/>
    <xf numFmtId="0" fontId="48" fillId="0" borderId="0" xfId="0" applyFont="1"/>
    <xf numFmtId="0" fontId="21" fillId="0" borderId="14" xfId="0" applyFont="1" applyBorder="1"/>
    <xf numFmtId="0" fontId="21" fillId="0" borderId="69" xfId="0" applyFont="1" applyBorder="1" applyAlignment="1">
      <alignment horizontal="right"/>
    </xf>
    <xf numFmtId="43" fontId="21" fillId="0" borderId="69" xfId="1" applyFont="1" applyBorder="1" applyAlignment="1">
      <alignment horizontal="right"/>
    </xf>
    <xf numFmtId="168" fontId="21" fillId="0" borderId="69" xfId="4" applyNumberFormat="1" applyFont="1" applyBorder="1"/>
    <xf numFmtId="0" fontId="21" fillId="0" borderId="70" xfId="0" applyFont="1" applyBorder="1"/>
    <xf numFmtId="0" fontId="21" fillId="0" borderId="83" xfId="0" applyFont="1" applyBorder="1" applyAlignment="1">
      <alignment horizontal="left"/>
    </xf>
    <xf numFmtId="0" fontId="21" fillId="0" borderId="0" xfId="0" applyFont="1" applyBorder="1" applyAlignment="1">
      <alignment horizontal="right"/>
    </xf>
    <xf numFmtId="43" fontId="21" fillId="0" borderId="0" xfId="1" applyFont="1" applyBorder="1" applyAlignment="1">
      <alignment horizontal="right"/>
    </xf>
    <xf numFmtId="168" fontId="21" fillId="0" borderId="62" xfId="0" applyNumberFormat="1" applyFont="1" applyBorder="1"/>
    <xf numFmtId="0" fontId="21" fillId="0" borderId="76" xfId="0" applyFont="1" applyBorder="1" applyAlignment="1">
      <alignment horizontal="left"/>
    </xf>
    <xf numFmtId="0" fontId="21" fillId="0" borderId="54" xfId="0" applyFont="1" applyBorder="1" applyAlignment="1">
      <alignment horizontal="right"/>
    </xf>
    <xf numFmtId="43" fontId="21" fillId="0" borderId="54" xfId="1" applyFont="1" applyBorder="1" applyAlignment="1">
      <alignment horizontal="right"/>
    </xf>
    <xf numFmtId="168" fontId="21" fillId="0" borderId="54" xfId="4" applyNumberFormat="1" applyFont="1" applyBorder="1"/>
    <xf numFmtId="168" fontId="21" fillId="0" borderId="42" xfId="0" applyNumberFormat="1" applyFont="1" applyBorder="1"/>
    <xf numFmtId="0" fontId="21" fillId="0" borderId="69" xfId="0" applyFont="1" applyBorder="1"/>
    <xf numFmtId="43" fontId="21" fillId="0" borderId="69" xfId="0" applyNumberFormat="1" applyFont="1" applyBorder="1"/>
    <xf numFmtId="0" fontId="21" fillId="0" borderId="83" xfId="0" applyFont="1" applyBorder="1"/>
    <xf numFmtId="43" fontId="21" fillId="0" borderId="0" xfId="0" applyNumberFormat="1" applyFont="1" applyBorder="1"/>
    <xf numFmtId="43" fontId="21" fillId="0" borderId="62" xfId="0" applyNumberFormat="1" applyFont="1" applyBorder="1"/>
    <xf numFmtId="0" fontId="21" fillId="0" borderId="62" xfId="0" applyFont="1" applyBorder="1"/>
    <xf numFmtId="0" fontId="21" fillId="0" borderId="76" xfId="0" applyFont="1" applyBorder="1"/>
    <xf numFmtId="0" fontId="21" fillId="0" borderId="54" xfId="0" applyFont="1" applyBorder="1"/>
    <xf numFmtId="43" fontId="21" fillId="0" borderId="54" xfId="0" applyNumberFormat="1" applyFont="1" applyBorder="1"/>
    <xf numFmtId="0" fontId="21" fillId="0" borderId="42" xfId="0" applyFont="1" applyBorder="1"/>
    <xf numFmtId="0" fontId="28" fillId="0" borderId="0" xfId="0" applyFont="1" applyAlignment="1">
      <alignment horizontal="centerContinuous"/>
    </xf>
    <xf numFmtId="0" fontId="20" fillId="13" borderId="0" xfId="0" applyFont="1" applyFill="1" applyAlignment="1">
      <alignment horizontal="centerContinuous" vertical="center"/>
    </xf>
    <xf numFmtId="0" fontId="21" fillId="13" borderId="0" xfId="0" applyFont="1" applyFill="1" applyAlignment="1">
      <alignment horizontal="centerContinuous"/>
    </xf>
    <xf numFmtId="0" fontId="28" fillId="13" borderId="0" xfId="0" applyFont="1" applyFill="1" applyAlignment="1">
      <alignment horizontal="centerContinuous"/>
    </xf>
    <xf numFmtId="0" fontId="32" fillId="0" borderId="0" xfId="0" applyFont="1" applyAlignment="1">
      <alignment horizontal="centerContinuous"/>
    </xf>
    <xf numFmtId="0" fontId="26" fillId="0" borderId="0" xfId="5" applyFont="1" applyAlignment="1">
      <alignment horizontal="center"/>
    </xf>
    <xf numFmtId="0" fontId="32" fillId="0" borderId="0" xfId="5" applyFont="1" applyAlignment="1">
      <alignment horizontal="center"/>
    </xf>
    <xf numFmtId="0" fontId="21" fillId="0" borderId="0" xfId="5" applyFont="1"/>
    <xf numFmtId="0" fontId="28" fillId="0" borderId="0" xfId="5" applyFont="1"/>
    <xf numFmtId="0" fontId="46" fillId="0" borderId="0" xfId="0" applyFont="1"/>
    <xf numFmtId="0" fontId="32" fillId="0" borderId="4" xfId="5" applyFont="1" applyBorder="1" applyAlignment="1">
      <alignment horizontal="center"/>
    </xf>
    <xf numFmtId="0" fontId="32" fillId="0" borderId="4" xfId="5" quotePrefix="1" applyFont="1" applyBorder="1" applyAlignment="1">
      <alignment horizontal="center"/>
    </xf>
    <xf numFmtId="43" fontId="28" fillId="0" borderId="0" xfId="1" applyFont="1" applyFill="1"/>
    <xf numFmtId="43" fontId="28" fillId="0" borderId="0" xfId="1" applyFont="1"/>
    <xf numFmtId="9" fontId="28" fillId="0" borderId="0" xfId="7" applyNumberFormat="1" applyFont="1"/>
    <xf numFmtId="43" fontId="28" fillId="0" borderId="1" xfId="1" applyFont="1" applyFill="1" applyBorder="1"/>
    <xf numFmtId="43" fontId="28" fillId="0" borderId="3" xfId="1" applyFont="1" applyFill="1" applyBorder="1"/>
    <xf numFmtId="43" fontId="32" fillId="0" borderId="0" xfId="0" applyNumberFormat="1" applyFont="1"/>
    <xf numFmtId="43" fontId="32" fillId="0" borderId="0" xfId="1" applyFont="1"/>
    <xf numFmtId="9" fontId="32" fillId="0" borderId="0" xfId="7" applyNumberFormat="1" applyFont="1"/>
    <xf numFmtId="9" fontId="32" fillId="0" borderId="0" xfId="8" applyNumberFormat="1" applyFont="1"/>
    <xf numFmtId="168" fontId="28" fillId="0" borderId="0" xfId="4" applyNumberFormat="1" applyFont="1" applyFill="1"/>
    <xf numFmtId="164" fontId="28" fillId="0" borderId="0" xfId="1" applyNumberFormat="1" applyFont="1" applyFill="1"/>
    <xf numFmtId="164" fontId="28" fillId="0" borderId="0" xfId="1" applyNumberFormat="1" applyFont="1"/>
    <xf numFmtId="168" fontId="32" fillId="0" borderId="3" xfId="4" applyNumberFormat="1" applyFont="1" applyBorder="1"/>
    <xf numFmtId="168" fontId="32" fillId="0" borderId="0" xfId="4" applyNumberFormat="1" applyFont="1" applyBorder="1"/>
    <xf numFmtId="164" fontId="32" fillId="0" borderId="0" xfId="1" applyNumberFormat="1" applyFont="1" applyFill="1"/>
    <xf numFmtId="0" fontId="28" fillId="0" borderId="0" xfId="0" applyFont="1" applyFill="1"/>
    <xf numFmtId="9" fontId="32" fillId="0" borderId="0" xfId="7" applyNumberFormat="1" applyFont="1" applyFill="1"/>
    <xf numFmtId="0" fontId="49" fillId="0" borderId="0" xfId="1" applyNumberFormat="1" applyFont="1" applyFill="1" applyBorder="1" applyAlignment="1">
      <alignment vertical="top"/>
    </xf>
    <xf numFmtId="0" fontId="44" fillId="0" borderId="0" xfId="5" applyFont="1"/>
    <xf numFmtId="0" fontId="44" fillId="0" borderId="0" xfId="5" applyFont="1" applyAlignment="1">
      <alignment horizontal="center"/>
    </xf>
    <xf numFmtId="0" fontId="31" fillId="0" borderId="0" xfId="0" applyFont="1" applyAlignment="1">
      <alignment horizontal="centerContinuous"/>
    </xf>
    <xf numFmtId="0" fontId="31" fillId="0" borderId="54" xfId="0" applyFont="1" applyBorder="1" applyAlignment="1">
      <alignment horizontal="centerContinuous"/>
    </xf>
    <xf numFmtId="0" fontId="31" fillId="0" borderId="4" xfId="0" applyFont="1" applyBorder="1"/>
    <xf numFmtId="0" fontId="31" fillId="0" borderId="0" xfId="0" applyFont="1" applyBorder="1"/>
    <xf numFmtId="0" fontId="31" fillId="0" borderId="4" xfId="0" applyFont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0" fontId="50" fillId="0" borderId="0" xfId="0" applyFont="1"/>
    <xf numFmtId="0" fontId="21" fillId="0" borderId="0" xfId="0" quotePrefix="1" applyNumberFormat="1" applyFont="1" applyAlignment="1">
      <alignment horizontal="left" vertical="top"/>
    </xf>
    <xf numFmtId="42" fontId="26" fillId="16" borderId="0" xfId="0" applyNumberFormat="1" applyFont="1" applyFill="1" applyBorder="1"/>
    <xf numFmtId="0" fontId="21" fillId="5" borderId="48" xfId="0" applyNumberFormat="1" applyFont="1" applyFill="1" applyBorder="1" applyProtection="1">
      <protection locked="0"/>
    </xf>
    <xf numFmtId="49" fontId="35" fillId="0" borderId="78" xfId="0" applyNumberFormat="1" applyFont="1" applyFill="1" applyBorder="1" applyProtection="1"/>
    <xf numFmtId="0" fontId="28" fillId="24" borderId="0" xfId="0" applyFont="1" applyFill="1"/>
    <xf numFmtId="49" fontId="44" fillId="0" borderId="0" xfId="1" applyNumberFormat="1" applyFont="1" applyFill="1" applyBorder="1" applyAlignment="1">
      <alignment horizontal="center" vertical="top"/>
    </xf>
    <xf numFmtId="0" fontId="44" fillId="0" borderId="0" xfId="1" applyNumberFormat="1" applyFont="1" applyFill="1" applyBorder="1" applyAlignment="1">
      <alignment horizontal="center" vertical="top"/>
    </xf>
    <xf numFmtId="43" fontId="0" fillId="0" borderId="0" xfId="1" applyFont="1"/>
    <xf numFmtId="43" fontId="4" fillId="14" borderId="0" xfId="1" applyFont="1" applyFill="1"/>
    <xf numFmtId="43" fontId="4" fillId="17" borderId="0" xfId="1" applyFont="1" applyFill="1"/>
    <xf numFmtId="43" fontId="4" fillId="18" borderId="0" xfId="1" applyFont="1" applyFill="1"/>
    <xf numFmtId="0" fontId="4" fillId="14" borderId="0" xfId="0" applyFont="1" applyFill="1"/>
    <xf numFmtId="0" fontId="0" fillId="14" borderId="0" xfId="0" applyFill="1"/>
    <xf numFmtId="43" fontId="4" fillId="14" borderId="25" xfId="1" applyFont="1" applyFill="1" applyBorder="1"/>
    <xf numFmtId="0" fontId="4" fillId="4" borderId="0" xfId="0" applyFont="1" applyFill="1" applyAlignment="1">
      <alignment horizontal="right"/>
    </xf>
    <xf numFmtId="43" fontId="0" fillId="4" borderId="25" xfId="1" applyFont="1" applyFill="1" applyBorder="1"/>
    <xf numFmtId="0" fontId="0" fillId="4" borderId="0" xfId="0" applyFill="1"/>
    <xf numFmtId="43" fontId="0" fillId="4" borderId="0" xfId="1" applyFont="1" applyFill="1"/>
    <xf numFmtId="0" fontId="4" fillId="4" borderId="0" xfId="0" applyFont="1" applyFill="1"/>
    <xf numFmtId="0" fontId="26" fillId="0" borderId="4" xfId="0" applyNumberFormat="1" applyFont="1" applyBorder="1" applyAlignment="1">
      <alignment horizontal="centerContinuous"/>
    </xf>
    <xf numFmtId="0" fontId="36" fillId="16" borderId="69" xfId="0" applyFont="1" applyFill="1" applyBorder="1" applyAlignment="1" applyProtection="1">
      <alignment horizontal="right"/>
    </xf>
    <xf numFmtId="49" fontId="36" fillId="16" borderId="14" xfId="0" applyNumberFormat="1" applyFont="1" applyFill="1" applyBorder="1" applyAlignment="1" applyProtection="1">
      <alignment horizontal="right"/>
    </xf>
    <xf numFmtId="49" fontId="26" fillId="16" borderId="26" xfId="0" applyNumberFormat="1" applyFont="1" applyFill="1" applyBorder="1" applyAlignment="1" applyProtection="1"/>
    <xf numFmtId="49" fontId="26" fillId="16" borderId="76" xfId="0" applyNumberFormat="1" applyFont="1" applyFill="1" applyBorder="1" applyAlignment="1" applyProtection="1"/>
    <xf numFmtId="0" fontId="26" fillId="16" borderId="54" xfId="0" applyFont="1" applyFill="1" applyBorder="1" applyAlignment="1" applyProtection="1"/>
    <xf numFmtId="164" fontId="26" fillId="16" borderId="61" xfId="1" applyNumberFormat="1" applyFont="1" applyFill="1" applyBorder="1" applyAlignment="1" applyProtection="1">
      <alignment horizontal="right"/>
    </xf>
    <xf numFmtId="164" fontId="26" fillId="16" borderId="64" xfId="1" applyNumberFormat="1" applyFont="1" applyFill="1" applyBorder="1" applyAlignment="1" applyProtection="1">
      <alignment horizontal="right"/>
    </xf>
    <xf numFmtId="0" fontId="28" fillId="27" borderId="0" xfId="0" applyFont="1" applyFill="1"/>
    <xf numFmtId="43" fontId="28" fillId="27" borderId="0" xfId="0" applyNumberFormat="1" applyFont="1" applyFill="1"/>
    <xf numFmtId="4" fontId="21" fillId="15" borderId="4" xfId="0" applyNumberFormat="1" applyFont="1" applyFill="1" applyBorder="1" applyProtection="1">
      <protection locked="0"/>
    </xf>
    <xf numFmtId="4" fontId="21" fillId="15" borderId="1" xfId="0" applyNumberFormat="1" applyFont="1" applyFill="1" applyBorder="1" applyProtection="1">
      <protection locked="0"/>
    </xf>
    <xf numFmtId="0" fontId="28" fillId="27" borderId="0" xfId="0" applyFont="1" applyFill="1" applyProtection="1">
      <protection locked="0"/>
    </xf>
    <xf numFmtId="0" fontId="32" fillId="16" borderId="0" xfId="0" applyFont="1" applyFill="1" applyAlignment="1">
      <alignment horizontal="centerContinuous"/>
    </xf>
    <xf numFmtId="0" fontId="28" fillId="16" borderId="0" xfId="0" applyFont="1" applyFill="1" applyAlignment="1">
      <alignment horizontal="centerContinuous"/>
    </xf>
    <xf numFmtId="0" fontId="28" fillId="16" borderId="0" xfId="0" applyFont="1" applyFill="1"/>
    <xf numFmtId="0" fontId="32" fillId="16" borderId="0" xfId="0" applyFont="1" applyFill="1"/>
    <xf numFmtId="0" fontId="32" fillId="16" borderId="4" xfId="0" applyFont="1" applyFill="1" applyBorder="1"/>
    <xf numFmtId="0" fontId="28" fillId="16" borderId="4" xfId="0" applyFont="1" applyFill="1" applyBorder="1"/>
    <xf numFmtId="0" fontId="44" fillId="16" borderId="0" xfId="0" applyFont="1" applyFill="1"/>
    <xf numFmtId="44" fontId="44" fillId="16" borderId="0" xfId="0" applyNumberFormat="1" applyFont="1" applyFill="1"/>
    <xf numFmtId="44" fontId="28" fillId="16" borderId="0" xfId="0" applyNumberFormat="1" applyFont="1" applyFill="1"/>
    <xf numFmtId="44" fontId="28" fillId="16" borderId="2" xfId="0" applyNumberFormat="1" applyFont="1" applyFill="1" applyBorder="1"/>
    <xf numFmtId="44" fontId="28" fillId="27" borderId="0" xfId="0" applyNumberFormat="1" applyFont="1" applyFill="1"/>
    <xf numFmtId="0" fontId="53" fillId="16" borderId="0" xfId="0" applyFont="1" applyFill="1"/>
    <xf numFmtId="43" fontId="28" fillId="16" borderId="4" xfId="0" applyNumberFormat="1" applyFont="1" applyFill="1" applyBorder="1"/>
    <xf numFmtId="0" fontId="28" fillId="16" borderId="2" xfId="0" applyFont="1" applyFill="1" applyBorder="1"/>
    <xf numFmtId="44" fontId="28" fillId="16" borderId="3" xfId="0" applyNumberFormat="1" applyFont="1" applyFill="1" applyBorder="1"/>
    <xf numFmtId="0" fontId="28" fillId="16" borderId="3" xfId="0" applyFont="1" applyFill="1" applyBorder="1"/>
    <xf numFmtId="0" fontId="32" fillId="16" borderId="4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Continuous"/>
    </xf>
    <xf numFmtId="0" fontId="28" fillId="16" borderId="4" xfId="0" applyFont="1" applyFill="1" applyBorder="1" applyAlignment="1">
      <alignment horizontal="centerContinuous"/>
    </xf>
    <xf numFmtId="0" fontId="28" fillId="16" borderId="0" xfId="0" applyFont="1" applyFill="1" applyAlignment="1">
      <alignment horizontal="center"/>
    </xf>
    <xf numFmtId="0" fontId="21" fillId="19" borderId="0" xfId="0" applyNumberFormat="1" applyFont="1" applyFill="1" applyAlignment="1">
      <alignment horizontal="center"/>
    </xf>
    <xf numFmtId="0" fontId="26" fillId="14" borderId="0" xfId="0" applyFont="1" applyFill="1" applyBorder="1"/>
    <xf numFmtId="166" fontId="26" fillId="14" borderId="0" xfId="0" applyNumberFormat="1" applyFont="1" applyFill="1" applyBorder="1"/>
    <xf numFmtId="169" fontId="26" fillId="14" borderId="0" xfId="0" applyNumberFormat="1" applyFont="1" applyFill="1" applyBorder="1"/>
    <xf numFmtId="41" fontId="26" fillId="14" borderId="0" xfId="0" applyNumberFormat="1" applyFont="1" applyFill="1"/>
    <xf numFmtId="0" fontId="26" fillId="14" borderId="0" xfId="0" applyNumberFormat="1" applyFont="1" applyFill="1" applyAlignment="1">
      <alignment horizontal="center"/>
    </xf>
    <xf numFmtId="0" fontId="26" fillId="14" borderId="0" xfId="0" applyFont="1" applyFill="1" applyAlignment="1">
      <alignment horizontal="center"/>
    </xf>
    <xf numFmtId="1" fontId="21" fillId="0" borderId="0" xfId="0" applyNumberFormat="1" applyFont="1" applyBorder="1" applyAlignment="1">
      <alignment horizontal="center"/>
    </xf>
    <xf numFmtId="169" fontId="21" fillId="0" borderId="0" xfId="0" applyNumberFormat="1" applyFont="1" applyBorder="1" applyAlignment="1">
      <alignment horizontal="center"/>
    </xf>
    <xf numFmtId="41" fontId="21" fillId="0" borderId="0" xfId="0" applyNumberFormat="1" applyFont="1" applyBorder="1" applyAlignment="1">
      <alignment horizontal="center"/>
    </xf>
    <xf numFmtId="0" fontId="32" fillId="0" borderId="0" xfId="5" applyFont="1" applyFill="1" applyAlignment="1">
      <alignment horizontal="center"/>
    </xf>
    <xf numFmtId="9" fontId="32" fillId="0" borderId="0" xfId="8" applyNumberFormat="1" applyFont="1" applyFill="1"/>
    <xf numFmtId="0" fontId="44" fillId="15" borderId="0" xfId="5" applyFont="1" applyFill="1"/>
    <xf numFmtId="0" fontId="20" fillId="0" borderId="0" xfId="0" applyFont="1" applyFill="1" applyAlignment="1">
      <alignment horizontal="centerContinuous"/>
    </xf>
    <xf numFmtId="0" fontId="32" fillId="0" borderId="0" xfId="0" applyFont="1" applyFill="1" applyAlignment="1">
      <alignment horizontal="centerContinuous"/>
    </xf>
    <xf numFmtId="0" fontId="46" fillId="0" borderId="0" xfId="0" applyFont="1" applyFill="1"/>
    <xf numFmtId="43" fontId="21" fillId="7" borderId="23" xfId="1" applyNumberFormat="1" applyFont="1" applyFill="1" applyBorder="1" applyProtection="1"/>
    <xf numFmtId="0" fontId="20" fillId="0" borderId="0" xfId="0" applyFont="1" applyFill="1" applyAlignment="1">
      <alignment horizontal="centerContinuous" vertical="center"/>
    </xf>
    <xf numFmtId="0" fontId="21" fillId="0" borderId="0" xfId="0" applyFont="1" applyFill="1" applyAlignment="1">
      <alignment horizontal="centerContinuous"/>
    </xf>
    <xf numFmtId="0" fontId="28" fillId="0" borderId="0" xfId="0" applyFont="1" applyFill="1" applyAlignment="1">
      <alignment horizontal="centerContinuous"/>
    </xf>
    <xf numFmtId="41" fontId="21" fillId="0" borderId="4" xfId="0" applyNumberFormat="1" applyFont="1" applyFill="1" applyBorder="1" applyProtection="1"/>
    <xf numFmtId="43" fontId="21" fillId="13" borderId="4" xfId="1" applyFont="1" applyFill="1" applyBorder="1" applyProtection="1"/>
    <xf numFmtId="41" fontId="21" fillId="18" borderId="0" xfId="0" applyNumberFormat="1" applyFont="1" applyFill="1" applyProtection="1"/>
    <xf numFmtId="10" fontId="21" fillId="18" borderId="0" xfId="7" applyNumberFormat="1" applyFont="1" applyFill="1" applyProtection="1"/>
    <xf numFmtId="10" fontId="21" fillId="18" borderId="4" xfId="7" applyNumberFormat="1" applyFont="1" applyFill="1" applyBorder="1" applyProtection="1"/>
    <xf numFmtId="164" fontId="21" fillId="18" borderId="28" xfId="1" applyNumberFormat="1" applyFont="1" applyFill="1" applyBorder="1" applyProtection="1"/>
    <xf numFmtId="164" fontId="21" fillId="18" borderId="37" xfId="1" applyNumberFormat="1" applyFont="1" applyFill="1" applyBorder="1" applyProtection="1"/>
    <xf numFmtId="41" fontId="21" fillId="18" borderId="28" xfId="1" applyNumberFormat="1" applyFont="1" applyFill="1" applyBorder="1" applyProtection="1"/>
    <xf numFmtId="41" fontId="21" fillId="18" borderId="37" xfId="1" applyNumberFormat="1" applyFont="1" applyFill="1" applyBorder="1" applyAlignment="1" applyProtection="1">
      <alignment horizontal="right"/>
    </xf>
    <xf numFmtId="43" fontId="21" fillId="7" borderId="25" xfId="1" applyNumberFormat="1" applyFont="1" applyFill="1" applyBorder="1" applyProtection="1"/>
    <xf numFmtId="43" fontId="21" fillId="5" borderId="25" xfId="0" applyNumberFormat="1" applyFont="1" applyFill="1" applyBorder="1" applyProtection="1">
      <protection locked="0"/>
    </xf>
    <xf numFmtId="41" fontId="21" fillId="5" borderId="25" xfId="1" applyNumberFormat="1" applyFont="1" applyFill="1" applyBorder="1" applyProtection="1">
      <protection locked="0"/>
    </xf>
    <xf numFmtId="43" fontId="21" fillId="5" borderId="25" xfId="1" applyNumberFormat="1" applyFont="1" applyFill="1" applyBorder="1" applyProtection="1">
      <protection locked="0"/>
    </xf>
    <xf numFmtId="0" fontId="39" fillId="13" borderId="103" xfId="6" applyFont="1" applyFill="1" applyBorder="1" applyAlignment="1">
      <alignment wrapText="1"/>
    </xf>
    <xf numFmtId="0" fontId="39" fillId="13" borderId="103" xfId="6" applyFont="1" applyFill="1" applyBorder="1" applyAlignment="1">
      <alignment horizontal="center" wrapText="1"/>
    </xf>
    <xf numFmtId="164" fontId="21" fillId="0" borderId="23" xfId="1" applyNumberFormat="1" applyFont="1" applyFill="1" applyBorder="1" applyProtection="1"/>
    <xf numFmtId="3" fontId="21" fillId="0" borderId="53" xfId="1" applyNumberFormat="1" applyFont="1" applyFill="1" applyBorder="1" applyAlignment="1" applyProtection="1">
      <alignment horizontal="right"/>
    </xf>
    <xf numFmtId="3" fontId="21" fillId="0" borderId="56" xfId="1" applyNumberFormat="1" applyFont="1" applyFill="1" applyBorder="1" applyAlignment="1" applyProtection="1">
      <alignment horizontal="right"/>
    </xf>
    <xf numFmtId="41" fontId="21" fillId="0" borderId="81" xfId="1" applyNumberFormat="1" applyFont="1" applyFill="1" applyBorder="1" applyProtection="1"/>
    <xf numFmtId="41" fontId="21" fillId="0" borderId="37" xfId="1" applyNumberFormat="1" applyFont="1" applyFill="1" applyBorder="1" applyProtection="1"/>
    <xf numFmtId="164" fontId="21" fillId="0" borderId="81" xfId="1" applyNumberFormat="1" applyFont="1" applyFill="1" applyBorder="1" applyProtection="1"/>
    <xf numFmtId="164" fontId="21" fillId="0" borderId="90" xfId="1" applyNumberFormat="1" applyFont="1" applyFill="1" applyBorder="1" applyProtection="1"/>
    <xf numFmtId="164" fontId="21" fillId="17" borderId="72" xfId="1" applyNumberFormat="1" applyFont="1" applyFill="1" applyBorder="1" applyProtection="1"/>
    <xf numFmtId="41" fontId="21" fillId="17" borderId="28" xfId="1" applyNumberFormat="1" applyFont="1" applyFill="1" applyBorder="1" applyAlignment="1" applyProtection="1">
      <alignment horizontal="right"/>
    </xf>
    <xf numFmtId="3" fontId="21" fillId="0" borderId="37" xfId="1" applyNumberFormat="1" applyFont="1" applyFill="1" applyBorder="1" applyAlignment="1" applyProtection="1">
      <alignment horizontal="right"/>
    </xf>
    <xf numFmtId="164" fontId="21" fillId="29" borderId="37" xfId="1" applyNumberFormat="1" applyFont="1" applyFill="1" applyBorder="1" applyProtection="1">
      <protection locked="0"/>
    </xf>
    <xf numFmtId="41" fontId="21" fillId="29" borderId="37" xfId="1" applyNumberFormat="1" applyFont="1" applyFill="1" applyBorder="1" applyAlignment="1" applyProtection="1">
      <alignment horizontal="right"/>
      <protection locked="0"/>
    </xf>
    <xf numFmtId="164" fontId="21" fillId="29" borderId="28" xfId="1" applyNumberFormat="1" applyFont="1" applyFill="1" applyBorder="1" applyProtection="1">
      <protection locked="0"/>
    </xf>
    <xf numFmtId="164" fontId="21" fillId="29" borderId="86" xfId="1" applyNumberFormat="1" applyFont="1" applyFill="1" applyBorder="1" applyProtection="1">
      <protection locked="0"/>
    </xf>
    <xf numFmtId="49" fontId="26" fillId="16" borderId="83" xfId="0" applyNumberFormat="1" applyFont="1" applyFill="1" applyBorder="1" applyAlignment="1" applyProtection="1"/>
    <xf numFmtId="0" fontId="26" fillId="16" borderId="0" xfId="0" applyFont="1" applyFill="1" applyBorder="1" applyAlignment="1" applyProtection="1"/>
    <xf numFmtId="43" fontId="26" fillId="16" borderId="0" xfId="0" applyNumberFormat="1" applyFont="1" applyFill="1" applyBorder="1" applyAlignment="1" applyProtection="1"/>
    <xf numFmtId="164" fontId="35" fillId="16" borderId="0" xfId="1" applyNumberFormat="1" applyFont="1" applyFill="1" applyBorder="1" applyAlignment="1" applyProtection="1">
      <alignment horizontal="right"/>
    </xf>
    <xf numFmtId="41" fontId="21" fillId="16" borderId="62" xfId="1" applyNumberFormat="1" applyFont="1" applyFill="1" applyBorder="1" applyProtection="1"/>
    <xf numFmtId="0" fontId="21" fillId="0" borderId="0" xfId="0" applyFont="1" applyFill="1" applyBorder="1" applyAlignment="1" applyProtection="1">
      <alignment horizontal="center"/>
    </xf>
    <xf numFmtId="2" fontId="48" fillId="15" borderId="1" xfId="0" applyNumberFormat="1" applyFont="1" applyFill="1" applyBorder="1" applyProtection="1">
      <protection locked="0"/>
    </xf>
    <xf numFmtId="49" fontId="35" fillId="16" borderId="78" xfId="0" applyNumberFormat="1" applyFont="1" applyFill="1" applyBorder="1" applyProtection="1"/>
    <xf numFmtId="0" fontId="21" fillId="16" borderId="21" xfId="0" applyNumberFormat="1" applyFont="1" applyFill="1" applyBorder="1" applyProtection="1"/>
    <xf numFmtId="0" fontId="21" fillId="16" borderId="46" xfId="0" applyNumberFormat="1" applyFont="1" applyFill="1" applyBorder="1" applyProtection="1"/>
    <xf numFmtId="43" fontId="21" fillId="16" borderId="23" xfId="0" applyNumberFormat="1" applyFont="1" applyFill="1" applyBorder="1" applyProtection="1">
      <protection locked="0"/>
    </xf>
    <xf numFmtId="41" fontId="21" fillId="16" borderId="23" xfId="1" applyNumberFormat="1" applyFont="1" applyFill="1" applyBorder="1" applyProtection="1">
      <protection locked="0"/>
    </xf>
    <xf numFmtId="41" fontId="21" fillId="16" borderId="47" xfId="1" applyNumberFormat="1" applyFont="1" applyFill="1" applyBorder="1" applyProtection="1">
      <protection locked="0"/>
    </xf>
    <xf numFmtId="43" fontId="21" fillId="16" borderId="23" xfId="1" applyNumberFormat="1" applyFont="1" applyFill="1" applyBorder="1" applyProtection="1">
      <protection locked="0"/>
    </xf>
    <xf numFmtId="41" fontId="21" fillId="16" borderId="24" xfId="1" applyNumberFormat="1" applyFont="1" applyFill="1" applyBorder="1" applyProtection="1">
      <protection locked="0"/>
    </xf>
    <xf numFmtId="49" fontId="37" fillId="16" borderId="96" xfId="0" applyNumberFormat="1" applyFont="1" applyFill="1" applyBorder="1" applyProtection="1"/>
    <xf numFmtId="0" fontId="26" fillId="16" borderId="71" xfId="0" applyFont="1" applyFill="1" applyBorder="1" applyProtection="1"/>
    <xf numFmtId="43" fontId="21" fillId="16" borderId="72" xfId="0" applyNumberFormat="1" applyFont="1" applyFill="1" applyBorder="1" applyProtection="1"/>
    <xf numFmtId="41" fontId="21" fillId="16" borderId="72" xfId="1" applyNumberFormat="1" applyFont="1" applyFill="1" applyBorder="1" applyProtection="1"/>
    <xf numFmtId="41" fontId="21" fillId="16" borderId="51" xfId="1" applyNumberFormat="1" applyFont="1" applyFill="1" applyBorder="1" applyProtection="1"/>
    <xf numFmtId="41" fontId="21" fillId="16" borderId="95" xfId="1" applyNumberFormat="1" applyFont="1" applyFill="1" applyBorder="1" applyProtection="1"/>
    <xf numFmtId="164" fontId="35" fillId="16" borderId="39" xfId="1" applyNumberFormat="1" applyFont="1" applyFill="1" applyBorder="1" applyAlignment="1" applyProtection="1"/>
    <xf numFmtId="164" fontId="35" fillId="16" borderId="40" xfId="1" applyNumberFormat="1" applyFont="1" applyFill="1" applyBorder="1" applyAlignment="1" applyProtection="1">
      <alignment horizontal="right" wrapText="1"/>
    </xf>
    <xf numFmtId="43" fontId="35" fillId="16" borderId="58" xfId="1" applyNumberFormat="1" applyFont="1" applyFill="1" applyBorder="1" applyAlignment="1" applyProtection="1"/>
    <xf numFmtId="164" fontId="35" fillId="16" borderId="40" xfId="1" applyNumberFormat="1" applyFont="1" applyFill="1" applyBorder="1" applyAlignment="1" applyProtection="1"/>
    <xf numFmtId="164" fontId="35" fillId="16" borderId="40" xfId="1" applyNumberFormat="1" applyFont="1" applyFill="1" applyBorder="1" applyAlignment="1" applyProtection="1">
      <alignment horizontal="right"/>
    </xf>
    <xf numFmtId="41" fontId="21" fillId="16" borderId="41" xfId="0" applyNumberFormat="1" applyFont="1" applyFill="1" applyBorder="1" applyProtection="1"/>
    <xf numFmtId="49" fontId="26" fillId="16" borderId="14" xfId="0" applyNumberFormat="1" applyFont="1" applyFill="1" applyBorder="1" applyAlignment="1" applyProtection="1"/>
    <xf numFmtId="0" fontId="26" fillId="16" borderId="69" xfId="0" applyFont="1" applyFill="1" applyBorder="1" applyAlignment="1" applyProtection="1"/>
    <xf numFmtId="43" fontId="26" fillId="16" borderId="69" xfId="0" applyNumberFormat="1" applyFont="1" applyFill="1" applyBorder="1" applyAlignment="1" applyProtection="1"/>
    <xf numFmtId="164" fontId="26" fillId="16" borderId="69" xfId="1" applyNumberFormat="1" applyFont="1" applyFill="1" applyBorder="1" applyAlignment="1" applyProtection="1">
      <alignment horizontal="right"/>
    </xf>
    <xf numFmtId="41" fontId="21" fillId="16" borderId="70" xfId="1" applyNumberFormat="1" applyFont="1" applyFill="1" applyBorder="1" applyProtection="1"/>
    <xf numFmtId="164" fontId="26" fillId="16" borderId="0" xfId="1" applyNumberFormat="1" applyFont="1" applyFill="1" applyBorder="1" applyAlignment="1" applyProtection="1">
      <alignment horizontal="right"/>
    </xf>
    <xf numFmtId="43" fontId="21" fillId="27" borderId="23" xfId="0" applyNumberFormat="1" applyFont="1" applyFill="1" applyBorder="1" applyProtection="1"/>
    <xf numFmtId="43" fontId="21" fillId="7" borderId="90" xfId="0" applyNumberFormat="1" applyFont="1" applyFill="1" applyBorder="1" applyProtection="1"/>
    <xf numFmtId="0" fontId="21" fillId="16" borderId="83" xfId="0" applyNumberFormat="1" applyFont="1" applyFill="1" applyBorder="1" applyProtection="1"/>
    <xf numFmtId="0" fontId="21" fillId="16" borderId="71" xfId="0" applyNumberFormat="1" applyFont="1" applyFill="1" applyBorder="1" applyProtection="1"/>
    <xf numFmtId="43" fontId="21" fillId="27" borderId="72" xfId="0" applyNumberFormat="1" applyFont="1" applyFill="1" applyBorder="1" applyProtection="1"/>
    <xf numFmtId="43" fontId="21" fillId="16" borderId="72" xfId="0" applyNumberFormat="1" applyFont="1" applyFill="1" applyBorder="1" applyProtection="1">
      <protection locked="0"/>
    </xf>
    <xf numFmtId="41" fontId="21" fillId="16" borderId="72" xfId="1" applyNumberFormat="1" applyFont="1" applyFill="1" applyBorder="1" applyProtection="1">
      <protection locked="0"/>
    </xf>
    <xf numFmtId="41" fontId="21" fillId="16" borderId="10" xfId="1" applyNumberFormat="1" applyFont="1" applyFill="1" applyBorder="1" applyProtection="1">
      <protection locked="0"/>
    </xf>
    <xf numFmtId="43" fontId="21" fillId="16" borderId="10" xfId="1" applyNumberFormat="1" applyFont="1" applyFill="1" applyBorder="1" applyProtection="1">
      <protection locked="0"/>
    </xf>
    <xf numFmtId="41" fontId="21" fillId="16" borderId="126" xfId="1" applyNumberFormat="1" applyFont="1" applyFill="1" applyBorder="1" applyProtection="1">
      <protection locked="0"/>
    </xf>
    <xf numFmtId="43" fontId="21" fillId="25" borderId="25" xfId="1" applyNumberFormat="1" applyFont="1" applyFill="1" applyBorder="1"/>
    <xf numFmtId="43" fontId="21" fillId="0" borderId="25" xfId="1" applyNumberFormat="1" applyFont="1" applyFill="1" applyBorder="1"/>
    <xf numFmtId="43" fontId="4" fillId="14" borderId="25" xfId="1" applyNumberFormat="1" applyFont="1" applyFill="1" applyBorder="1"/>
    <xf numFmtId="43" fontId="0" fillId="15" borderId="25" xfId="1" applyNumberFormat="1" applyFont="1" applyFill="1" applyBorder="1"/>
    <xf numFmtId="43" fontId="0" fillId="15" borderId="0" xfId="1" applyNumberFormat="1" applyFont="1" applyFill="1"/>
    <xf numFmtId="43" fontId="21" fillId="25" borderId="0" xfId="0" applyNumberFormat="1" applyFont="1" applyFill="1"/>
    <xf numFmtId="43" fontId="4" fillId="0" borderId="0" xfId="1" applyNumberFormat="1" applyFont="1" applyFill="1"/>
    <xf numFmtId="43" fontId="0" fillId="0" borderId="0" xfId="1" applyNumberFormat="1" applyFont="1" applyFill="1"/>
    <xf numFmtId="43" fontId="4" fillId="14" borderId="0" xfId="1" applyNumberFormat="1" applyFont="1" applyFill="1"/>
    <xf numFmtId="43" fontId="21" fillId="0" borderId="0" xfId="0" applyNumberFormat="1" applyFont="1" applyFill="1"/>
    <xf numFmtId="43" fontId="21" fillId="25" borderId="28" xfId="1" applyNumberFormat="1" applyFont="1" applyFill="1" applyBorder="1" applyProtection="1"/>
    <xf numFmtId="43" fontId="21" fillId="25" borderId="28" xfId="0" applyNumberFormat="1" applyFont="1" applyFill="1" applyBorder="1" applyProtection="1">
      <protection locked="0"/>
    </xf>
    <xf numFmtId="0" fontId="21" fillId="16" borderId="44" xfId="0" applyFont="1" applyFill="1" applyBorder="1" applyProtection="1"/>
    <xf numFmtId="43" fontId="26" fillId="16" borderId="54" xfId="0" applyNumberFormat="1" applyFont="1" applyFill="1" applyBorder="1" applyAlignment="1" applyProtection="1"/>
    <xf numFmtId="164" fontId="35" fillId="16" borderId="54" xfId="1" applyNumberFormat="1" applyFont="1" applyFill="1" applyBorder="1" applyAlignment="1" applyProtection="1">
      <alignment horizontal="right"/>
    </xf>
    <xf numFmtId="41" fontId="21" fillId="16" borderId="42" xfId="1" applyNumberFormat="1" applyFont="1" applyFill="1" applyBorder="1" applyProtection="1"/>
    <xf numFmtId="0" fontId="21" fillId="16" borderId="26" xfId="0" applyNumberFormat="1" applyFont="1" applyFill="1" applyBorder="1" applyProtection="1"/>
    <xf numFmtId="0" fontId="21" fillId="16" borderId="48" xfId="0" applyNumberFormat="1" applyFont="1" applyFill="1" applyBorder="1" applyProtection="1"/>
    <xf numFmtId="43" fontId="21" fillId="16" borderId="23" xfId="1" applyNumberFormat="1" applyFont="1" applyFill="1" applyBorder="1" applyProtection="1"/>
    <xf numFmtId="164" fontId="21" fillId="16" borderId="23" xfId="1" applyNumberFormat="1" applyFont="1" applyFill="1" applyBorder="1" applyProtection="1">
      <protection locked="0"/>
    </xf>
    <xf numFmtId="164" fontId="21" fillId="16" borderId="47" xfId="1" applyNumberFormat="1" applyFont="1" applyFill="1" applyBorder="1" applyProtection="1">
      <protection locked="0"/>
    </xf>
    <xf numFmtId="49" fontId="21" fillId="16" borderId="14" xfId="0" applyNumberFormat="1" applyFont="1" applyFill="1" applyBorder="1" applyAlignment="1" applyProtection="1">
      <alignment horizontal="centerContinuous"/>
    </xf>
    <xf numFmtId="0" fontId="21" fillId="16" borderId="15" xfId="0" applyFont="1" applyFill="1" applyBorder="1" applyAlignment="1" applyProtection="1">
      <alignment horizontal="centerContinuous"/>
    </xf>
    <xf numFmtId="43" fontId="26" fillId="16" borderId="106" xfId="0" applyNumberFormat="1" applyFont="1" applyFill="1" applyBorder="1" applyAlignment="1" applyProtection="1">
      <alignment horizontal="center" wrapText="1"/>
      <protection locked="0"/>
    </xf>
    <xf numFmtId="49" fontId="20" fillId="16" borderId="16" xfId="0" applyNumberFormat="1" applyFont="1" applyFill="1" applyBorder="1" applyProtection="1"/>
    <xf numFmtId="0" fontId="20" fillId="16" borderId="17" xfId="0" applyNumberFormat="1" applyFont="1" applyFill="1" applyBorder="1" applyAlignment="1" applyProtection="1">
      <alignment shrinkToFit="1"/>
    </xf>
    <xf numFmtId="43" fontId="26" fillId="16" borderId="107" xfId="0" applyNumberFormat="1" applyFont="1" applyFill="1" applyBorder="1" applyAlignment="1" applyProtection="1">
      <alignment horizontal="center" wrapText="1"/>
      <protection locked="0"/>
    </xf>
    <xf numFmtId="49" fontId="35" fillId="16" borderId="18" xfId="1" applyNumberFormat="1" applyFont="1" applyFill="1" applyBorder="1" applyProtection="1"/>
    <xf numFmtId="43" fontId="21" fillId="16" borderId="19" xfId="1" applyNumberFormat="1" applyFont="1" applyFill="1" applyBorder="1" applyProtection="1"/>
    <xf numFmtId="164" fontId="21" fillId="16" borderId="19" xfId="1" applyNumberFormat="1" applyFont="1" applyFill="1" applyBorder="1" applyProtection="1"/>
    <xf numFmtId="164" fontId="21" fillId="16" borderId="4" xfId="1" applyNumberFormat="1" applyFont="1" applyFill="1" applyBorder="1" applyProtection="1"/>
    <xf numFmtId="41" fontId="21" fillId="16" borderId="20" xfId="0" applyNumberFormat="1" applyFont="1" applyFill="1" applyBorder="1" applyProtection="1"/>
    <xf numFmtId="49" fontId="21" fillId="16" borderId="21" xfId="1" applyNumberFormat="1" applyFont="1" applyFill="1" applyBorder="1" applyProtection="1"/>
    <xf numFmtId="0" fontId="21" fillId="16" borderId="22" xfId="1" applyNumberFormat="1" applyFont="1" applyFill="1" applyBorder="1" applyProtection="1"/>
    <xf numFmtId="0" fontId="21" fillId="16" borderId="26" xfId="1" applyNumberFormat="1" applyFont="1" applyFill="1" applyBorder="1" applyProtection="1"/>
    <xf numFmtId="0" fontId="21" fillId="16" borderId="27" xfId="1" applyNumberFormat="1" applyFont="1" applyFill="1" applyBorder="1" applyProtection="1"/>
    <xf numFmtId="43" fontId="21" fillId="16" borderId="28" xfId="1" applyNumberFormat="1" applyFont="1" applyFill="1" applyBorder="1" applyProtection="1"/>
    <xf numFmtId="43" fontId="21" fillId="16" borderId="28" xfId="1" applyNumberFormat="1" applyFont="1" applyFill="1" applyBorder="1" applyProtection="1">
      <protection locked="0"/>
    </xf>
    <xf numFmtId="164" fontId="21" fillId="16" borderId="28" xfId="1" applyNumberFormat="1" applyFont="1" applyFill="1" applyBorder="1" applyProtection="1">
      <protection locked="0"/>
    </xf>
    <xf numFmtId="41" fontId="21" fillId="16" borderId="29" xfId="1" applyNumberFormat="1" applyFont="1" applyFill="1" applyBorder="1" applyProtection="1">
      <protection locked="0"/>
    </xf>
    <xf numFmtId="0" fontId="21" fillId="16" borderId="27" xfId="0" applyNumberFormat="1" applyFont="1" applyFill="1" applyBorder="1" applyProtection="1"/>
    <xf numFmtId="43" fontId="21" fillId="16" borderId="28" xfId="0" applyNumberFormat="1" applyFont="1" applyFill="1" applyBorder="1" applyProtection="1"/>
    <xf numFmtId="43" fontId="21" fillId="16" borderId="28" xfId="0" applyNumberFormat="1" applyFont="1" applyFill="1" applyBorder="1" applyProtection="1">
      <protection locked="0"/>
    </xf>
    <xf numFmtId="43" fontId="21" fillId="16" borderId="33" xfId="0" applyNumberFormat="1" applyFont="1" applyFill="1" applyBorder="1" applyProtection="1">
      <protection locked="0"/>
    </xf>
    <xf numFmtId="164" fontId="21" fillId="16" borderId="33" xfId="1" applyNumberFormat="1" applyFont="1" applyFill="1" applyBorder="1" applyProtection="1">
      <protection locked="0"/>
    </xf>
    <xf numFmtId="0" fontId="37" fillId="16" borderId="35" xfId="0" applyNumberFormat="1" applyFont="1" applyFill="1" applyBorder="1" applyProtection="1"/>
    <xf numFmtId="0" fontId="37" fillId="16" borderId="36" xfId="0" applyNumberFormat="1" applyFont="1" applyFill="1" applyBorder="1" applyProtection="1"/>
    <xf numFmtId="43" fontId="21" fillId="16" borderId="37" xfId="0" applyNumberFormat="1" applyFont="1" applyFill="1" applyBorder="1" applyProtection="1">
      <protection locked="0"/>
    </xf>
    <xf numFmtId="164" fontId="21" fillId="16" borderId="37" xfId="1" applyNumberFormat="1" applyFont="1" applyFill="1" applyBorder="1" applyProtection="1">
      <protection locked="0"/>
    </xf>
    <xf numFmtId="43" fontId="21" fillId="16" borderId="33" xfId="1" applyNumberFormat="1" applyFont="1" applyFill="1" applyBorder="1" applyProtection="1">
      <protection locked="0"/>
    </xf>
    <xf numFmtId="41" fontId="21" fillId="16" borderId="38" xfId="1" applyNumberFormat="1" applyFont="1" applyFill="1" applyBorder="1" applyProtection="1">
      <protection locked="0"/>
    </xf>
    <xf numFmtId="164" fontId="35" fillId="16" borderId="39" xfId="1" applyNumberFormat="1" applyFont="1" applyFill="1" applyBorder="1" applyAlignment="1" applyProtection="1">
      <alignment horizontal="left"/>
    </xf>
    <xf numFmtId="49" fontId="35" fillId="16" borderId="43" xfId="0" applyNumberFormat="1" applyFont="1" applyFill="1" applyBorder="1" applyProtection="1"/>
    <xf numFmtId="41" fontId="26" fillId="16" borderId="45" xfId="0" applyNumberFormat="1" applyFont="1" applyFill="1" applyBorder="1" applyAlignment="1" applyProtection="1">
      <alignment horizontal="centerContinuous"/>
    </xf>
    <xf numFmtId="164" fontId="21" fillId="16" borderId="49" xfId="1" applyNumberFormat="1" applyFont="1" applyFill="1" applyBorder="1" applyProtection="1">
      <protection locked="0"/>
    </xf>
    <xf numFmtId="0" fontId="37" fillId="16" borderId="26" xfId="0" applyNumberFormat="1" applyFont="1" applyFill="1" applyBorder="1" applyProtection="1"/>
    <xf numFmtId="0" fontId="37" fillId="16" borderId="48" xfId="0" applyNumberFormat="1" applyFont="1" applyFill="1" applyBorder="1" applyProtection="1"/>
    <xf numFmtId="0" fontId="37" fillId="16" borderId="50" xfId="0" applyNumberFormat="1" applyFont="1" applyFill="1" applyBorder="1" applyProtection="1"/>
    <xf numFmtId="43" fontId="21" fillId="16" borderId="37" xfId="0" applyNumberFormat="1" applyFont="1" applyFill="1" applyBorder="1" applyProtection="1"/>
    <xf numFmtId="164" fontId="21" fillId="16" borderId="51" xfId="1" applyNumberFormat="1" applyFont="1" applyFill="1" applyBorder="1" applyProtection="1">
      <protection locked="0"/>
    </xf>
    <xf numFmtId="43" fontId="21" fillId="16" borderId="37" xfId="1" applyNumberFormat="1" applyFont="1" applyFill="1" applyBorder="1" applyProtection="1">
      <protection locked="0"/>
    </xf>
    <xf numFmtId="43" fontId="21" fillId="16" borderId="33" xfId="1" applyNumberFormat="1" applyFont="1" applyFill="1" applyBorder="1" applyProtection="1"/>
    <xf numFmtId="164" fontId="21" fillId="16" borderId="100" xfId="1" applyNumberFormat="1" applyFont="1" applyFill="1" applyBorder="1" applyProtection="1">
      <protection locked="0"/>
    </xf>
    <xf numFmtId="41" fontId="21" fillId="16" borderId="34" xfId="1" applyNumberFormat="1" applyFont="1" applyFill="1" applyBorder="1" applyProtection="1">
      <protection locked="0"/>
    </xf>
    <xf numFmtId="0" fontId="21" fillId="16" borderId="35" xfId="0" applyNumberFormat="1" applyFont="1" applyFill="1" applyBorder="1" applyProtection="1"/>
    <xf numFmtId="0" fontId="37" fillId="16" borderId="50" xfId="1" applyNumberFormat="1" applyFont="1" applyFill="1" applyBorder="1" applyProtection="1"/>
    <xf numFmtId="43" fontId="21" fillId="16" borderId="37" xfId="1" applyNumberFormat="1" applyFont="1" applyFill="1" applyBorder="1" applyProtection="1"/>
    <xf numFmtId="0" fontId="21" fillId="16" borderId="53" xfId="0" applyNumberFormat="1" applyFont="1" applyFill="1" applyBorder="1" applyProtection="1"/>
    <xf numFmtId="0" fontId="21" fillId="16" borderId="56" xfId="0" applyNumberFormat="1" applyFont="1" applyFill="1" applyBorder="1" applyProtection="1"/>
    <xf numFmtId="167" fontId="21" fillId="16" borderId="28" xfId="0" applyNumberFormat="1" applyFont="1" applyFill="1" applyBorder="1" applyProtection="1"/>
    <xf numFmtId="43" fontId="26" fillId="16" borderId="40" xfId="0" applyNumberFormat="1" applyFont="1" applyFill="1" applyBorder="1" applyAlignment="1" applyProtection="1">
      <alignment horizontal="centerContinuous"/>
    </xf>
    <xf numFmtId="37" fontId="21" fillId="16" borderId="28" xfId="1" applyNumberFormat="1" applyFont="1" applyFill="1" applyBorder="1" applyProtection="1">
      <protection locked="0"/>
    </xf>
    <xf numFmtId="37" fontId="21" fillId="16" borderId="49" xfId="1" applyNumberFormat="1" applyFont="1" applyFill="1" applyBorder="1" applyProtection="1">
      <protection locked="0"/>
    </xf>
    <xf numFmtId="49" fontId="35" fillId="16" borderId="57" xfId="0" applyNumberFormat="1" applyFont="1" applyFill="1" applyBorder="1" applyProtection="1"/>
    <xf numFmtId="43" fontId="21" fillId="16" borderId="23" xfId="0" applyNumberFormat="1" applyFont="1" applyFill="1" applyBorder="1" applyProtection="1"/>
    <xf numFmtId="3" fontId="21" fillId="16" borderId="23" xfId="1" applyNumberFormat="1" applyFont="1" applyFill="1" applyBorder="1" applyAlignment="1" applyProtection="1">
      <alignment horizontal="right"/>
      <protection locked="0"/>
    </xf>
    <xf numFmtId="3" fontId="21" fillId="16" borderId="28" xfId="1" applyNumberFormat="1" applyFont="1" applyFill="1" applyBorder="1" applyAlignment="1" applyProtection="1">
      <alignment horizontal="right"/>
      <protection locked="0"/>
    </xf>
    <xf numFmtId="43" fontId="21" fillId="16" borderId="49" xfId="0" applyNumberFormat="1" applyFont="1" applyFill="1" applyBorder="1" applyProtection="1">
      <protection locked="0"/>
    </xf>
    <xf numFmtId="3" fontId="21" fillId="16" borderId="49" xfId="1" applyNumberFormat="1" applyFont="1" applyFill="1" applyBorder="1" applyAlignment="1" applyProtection="1">
      <alignment horizontal="right"/>
      <protection locked="0"/>
    </xf>
    <xf numFmtId="43" fontId="21" fillId="16" borderId="48" xfId="0" applyNumberFormat="1" applyFont="1" applyFill="1" applyBorder="1" applyProtection="1">
      <protection locked="0"/>
    </xf>
    <xf numFmtId="3" fontId="21" fillId="16" borderId="48" xfId="0" applyNumberFormat="1" applyFont="1" applyFill="1" applyBorder="1" applyProtection="1">
      <protection locked="0"/>
    </xf>
    <xf numFmtId="49" fontId="26" fillId="16" borderId="14" xfId="0" applyNumberFormat="1" applyFont="1" applyFill="1" applyBorder="1" applyProtection="1"/>
    <xf numFmtId="0" fontId="26" fillId="16" borderId="69" xfId="0" applyFont="1" applyFill="1" applyBorder="1" applyProtection="1"/>
    <xf numFmtId="43" fontId="21" fillId="16" borderId="69" xfId="0" applyNumberFormat="1" applyFont="1" applyFill="1" applyBorder="1" applyProtection="1"/>
    <xf numFmtId="49" fontId="26" fillId="16" borderId="39" xfId="0" applyNumberFormat="1" applyFont="1" applyFill="1" applyBorder="1" applyAlignment="1" applyProtection="1"/>
    <xf numFmtId="0" fontId="26" fillId="16" borderId="40" xfId="0" applyFont="1" applyFill="1" applyBorder="1" applyAlignment="1" applyProtection="1">
      <alignment horizontal="right" wrapText="1"/>
    </xf>
    <xf numFmtId="43" fontId="26" fillId="16" borderId="58" xfId="0" applyNumberFormat="1" applyFont="1" applyFill="1" applyBorder="1" applyAlignment="1" applyProtection="1"/>
    <xf numFmtId="43" fontId="26" fillId="16" borderId="40" xfId="0" applyNumberFormat="1" applyFont="1" applyFill="1" applyBorder="1" applyAlignment="1" applyProtection="1"/>
    <xf numFmtId="164" fontId="26" fillId="16" borderId="40" xfId="1" applyNumberFormat="1" applyFont="1" applyFill="1" applyBorder="1" applyAlignment="1" applyProtection="1">
      <alignment horizontal="right"/>
    </xf>
    <xf numFmtId="41" fontId="21" fillId="16" borderId="41" xfId="1" applyNumberFormat="1" applyFont="1" applyFill="1" applyBorder="1" applyProtection="1"/>
    <xf numFmtId="164" fontId="22" fillId="16" borderId="54" xfId="1" applyNumberFormat="1" applyFont="1" applyFill="1" applyBorder="1" applyAlignment="1" applyProtection="1">
      <alignment horizontal="right"/>
    </xf>
    <xf numFmtId="49" fontId="31" fillId="16" borderId="14" xfId="0" applyNumberFormat="1" applyFont="1" applyFill="1" applyBorder="1" applyProtection="1"/>
    <xf numFmtId="0" fontId="20" fillId="16" borderId="69" xfId="0" applyFont="1" applyFill="1" applyBorder="1" applyProtection="1"/>
    <xf numFmtId="43" fontId="26" fillId="16" borderId="69" xfId="0" applyNumberFormat="1" applyFont="1" applyFill="1" applyBorder="1" applyAlignment="1" applyProtection="1">
      <alignment horizontal="centerContinuous"/>
    </xf>
    <xf numFmtId="0" fontId="31" fillId="16" borderId="69" xfId="0" applyFont="1" applyFill="1" applyBorder="1" applyAlignment="1" applyProtection="1">
      <alignment horizontal="right"/>
    </xf>
    <xf numFmtId="0" fontId="35" fillId="16" borderId="70" xfId="0" applyFont="1" applyFill="1" applyBorder="1" applyAlignment="1" applyProtection="1">
      <alignment horizontal="right"/>
    </xf>
    <xf numFmtId="49" fontId="35" fillId="16" borderId="44" xfId="0" applyNumberFormat="1" applyFont="1" applyFill="1" applyBorder="1" applyProtection="1"/>
    <xf numFmtId="49" fontId="21" fillId="16" borderId="21" xfId="0" applyNumberFormat="1" applyFont="1" applyFill="1" applyBorder="1" applyProtection="1"/>
    <xf numFmtId="49" fontId="21" fillId="16" borderId="53" xfId="0" applyNumberFormat="1" applyFont="1" applyFill="1" applyBorder="1" applyProtection="1"/>
    <xf numFmtId="49" fontId="35" fillId="16" borderId="78" xfId="0" applyNumberFormat="1" applyFont="1" applyFill="1" applyBorder="1" applyAlignment="1" applyProtection="1"/>
    <xf numFmtId="0" fontId="35" fillId="16" borderId="44" xfId="0" applyNumberFormat="1" applyFont="1" applyFill="1" applyBorder="1" applyAlignment="1" applyProtection="1"/>
    <xf numFmtId="49" fontId="21" fillId="16" borderId="57" xfId="0" applyNumberFormat="1" applyFont="1" applyFill="1" applyBorder="1" applyProtection="1"/>
    <xf numFmtId="49" fontId="21" fillId="16" borderId="35" xfId="0" applyNumberFormat="1" applyFont="1" applyFill="1" applyBorder="1" applyProtection="1"/>
    <xf numFmtId="0" fontId="21" fillId="16" borderId="50" xfId="0" applyFont="1" applyFill="1" applyBorder="1" applyProtection="1"/>
    <xf numFmtId="164" fontId="35" fillId="16" borderId="14" xfId="1" applyNumberFormat="1" applyFont="1" applyFill="1" applyBorder="1" applyAlignment="1" applyProtection="1"/>
    <xf numFmtId="164" fontId="35" fillId="16" borderId="69" xfId="1" applyNumberFormat="1" applyFont="1" applyFill="1" applyBorder="1" applyAlignment="1" applyProtection="1">
      <alignment horizontal="right"/>
    </xf>
    <xf numFmtId="43" fontId="35" fillId="16" borderId="69" xfId="1" applyNumberFormat="1" applyFont="1" applyFill="1" applyBorder="1" applyAlignment="1" applyProtection="1"/>
    <xf numFmtId="164" fontId="35" fillId="16" borderId="69" xfId="1" applyNumberFormat="1" applyFont="1" applyFill="1" applyBorder="1" applyAlignment="1" applyProtection="1"/>
    <xf numFmtId="41" fontId="21" fillId="16" borderId="70" xfId="0" applyNumberFormat="1" applyFont="1" applyFill="1" applyBorder="1" applyProtection="1"/>
    <xf numFmtId="0" fontId="21" fillId="16" borderId="91" xfId="0" applyNumberFormat="1" applyFont="1" applyFill="1" applyBorder="1" applyProtection="1"/>
    <xf numFmtId="164" fontId="21" fillId="16" borderId="72" xfId="1" applyNumberFormat="1" applyFont="1" applyFill="1" applyBorder="1" applyProtection="1">
      <protection locked="0"/>
    </xf>
    <xf numFmtId="164" fontId="21" fillId="16" borderId="92" xfId="1" applyNumberFormat="1" applyFont="1" applyFill="1" applyBorder="1" applyProtection="1">
      <protection locked="0"/>
    </xf>
    <xf numFmtId="43" fontId="21" fillId="16" borderId="72" xfId="1" applyNumberFormat="1" applyFont="1" applyFill="1" applyBorder="1" applyProtection="1">
      <protection locked="0"/>
    </xf>
    <xf numFmtId="41" fontId="21" fillId="16" borderId="93" xfId="1" applyNumberFormat="1" applyFont="1" applyFill="1" applyBorder="1" applyProtection="1">
      <protection locked="0"/>
    </xf>
    <xf numFmtId="41" fontId="21" fillId="16" borderId="95" xfId="1" applyNumberFormat="1" applyFont="1" applyFill="1" applyBorder="1" applyProtection="1">
      <protection locked="0"/>
    </xf>
    <xf numFmtId="0" fontId="35" fillId="16" borderId="78" xfId="0" applyNumberFormat="1" applyFont="1" applyFill="1" applyBorder="1" applyProtection="1"/>
    <xf numFmtId="0" fontId="21" fillId="5" borderId="5" xfId="0" applyNumberFormat="1" applyFont="1" applyFill="1" applyBorder="1" applyProtection="1"/>
    <xf numFmtId="0" fontId="21" fillId="5" borderId="6" xfId="0" applyNumberFormat="1" applyFont="1" applyFill="1" applyBorder="1" applyProtection="1"/>
    <xf numFmtId="49" fontId="21" fillId="16" borderId="26" xfId="0" applyNumberFormat="1" applyFont="1" applyFill="1" applyBorder="1" applyProtection="1"/>
    <xf numFmtId="0" fontId="21" fillId="16" borderId="109" xfId="0" applyNumberFormat="1" applyFont="1" applyFill="1" applyBorder="1" applyProtection="1"/>
    <xf numFmtId="0" fontId="37" fillId="16" borderId="27" xfId="0" applyNumberFormat="1" applyFont="1" applyFill="1" applyBorder="1" applyProtection="1"/>
    <xf numFmtId="0" fontId="37" fillId="16" borderId="96" xfId="0" applyNumberFormat="1" applyFont="1" applyFill="1" applyBorder="1" applyProtection="1"/>
    <xf numFmtId="0" fontId="37" fillId="16" borderId="97" xfId="0" applyNumberFormat="1" applyFont="1" applyFill="1" applyBorder="1" applyProtection="1"/>
    <xf numFmtId="0" fontId="26" fillId="16" borderId="4" xfId="0" applyFont="1" applyFill="1" applyBorder="1" applyProtection="1"/>
    <xf numFmtId="43" fontId="21" fillId="16" borderId="49" xfId="1" applyFont="1" applyFill="1" applyBorder="1" applyAlignment="1" applyProtection="1">
      <alignment horizontal="right"/>
      <protection locked="0"/>
    </xf>
    <xf numFmtId="49" fontId="36" fillId="16" borderId="39" xfId="0" applyNumberFormat="1" applyFont="1" applyFill="1" applyBorder="1" applyAlignment="1" applyProtection="1">
      <alignment horizontal="right"/>
    </xf>
    <xf numFmtId="0" fontId="35" fillId="16" borderId="40" xfId="0" applyFont="1" applyFill="1" applyBorder="1" applyAlignment="1" applyProtection="1">
      <alignment horizontal="right" wrapText="1"/>
    </xf>
    <xf numFmtId="43" fontId="26" fillId="16" borderId="58" xfId="0" applyNumberFormat="1" applyFont="1" applyFill="1" applyBorder="1" applyAlignment="1" applyProtection="1">
      <alignment horizontal="right"/>
    </xf>
    <xf numFmtId="49" fontId="26" fillId="16" borderId="0" xfId="0" applyNumberFormat="1" applyFont="1" applyFill="1" applyBorder="1" applyAlignment="1" applyProtection="1"/>
    <xf numFmtId="41" fontId="21" fillId="16" borderId="0" xfId="1" applyNumberFormat="1" applyFont="1" applyFill="1" applyBorder="1" applyProtection="1"/>
    <xf numFmtId="49" fontId="31" fillId="16" borderId="39" xfId="0" applyNumberFormat="1" applyFont="1" applyFill="1" applyBorder="1" applyProtection="1"/>
    <xf numFmtId="0" fontId="20" fillId="16" borderId="40" xfId="0" applyFont="1" applyFill="1" applyBorder="1" applyProtection="1"/>
    <xf numFmtId="0" fontId="21" fillId="16" borderId="102" xfId="0" applyNumberFormat="1" applyFont="1" applyFill="1" applyBorder="1" applyProtection="1"/>
    <xf numFmtId="0" fontId="21" fillId="16" borderId="9" xfId="0" applyNumberFormat="1" applyFont="1" applyFill="1" applyBorder="1" applyProtection="1"/>
    <xf numFmtId="49" fontId="37" fillId="16" borderId="31" xfId="0" applyNumberFormat="1" applyFont="1" applyFill="1" applyBorder="1" applyProtection="1"/>
    <xf numFmtId="0" fontId="26" fillId="16" borderId="85" xfId="0" applyFont="1" applyFill="1" applyBorder="1" applyProtection="1"/>
    <xf numFmtId="49" fontId="21" fillId="16" borderId="83" xfId="0" applyNumberFormat="1" applyFont="1" applyFill="1" applyBorder="1" applyProtection="1"/>
    <xf numFmtId="43" fontId="21" fillId="16" borderId="0" xfId="0" applyNumberFormat="1" applyFont="1" applyFill="1" applyBorder="1" applyProtection="1"/>
    <xf numFmtId="43" fontId="21" fillId="16" borderId="62" xfId="0" applyNumberFormat="1" applyFont="1" applyFill="1" applyBorder="1" applyProtection="1"/>
    <xf numFmtId="0" fontId="26" fillId="16" borderId="0" xfId="0" applyFont="1" applyFill="1" applyBorder="1" applyAlignment="1" applyProtection="1">
      <alignment horizontal="right" wrapText="1"/>
    </xf>
    <xf numFmtId="43" fontId="26" fillId="16" borderId="3" xfId="0" applyNumberFormat="1" applyFont="1" applyFill="1" applyBorder="1" applyAlignment="1" applyProtection="1"/>
    <xf numFmtId="43" fontId="26" fillId="16" borderId="4" xfId="0" applyNumberFormat="1" applyFont="1" applyFill="1" applyBorder="1" applyAlignment="1" applyProtection="1">
      <alignment horizontal="centerContinuous"/>
    </xf>
    <xf numFmtId="43" fontId="21" fillId="0" borderId="86" xfId="1" applyNumberFormat="1" applyFont="1" applyFill="1" applyBorder="1" applyProtection="1"/>
    <xf numFmtId="0" fontId="21" fillId="25" borderId="26" xfId="0" applyNumberFormat="1" applyFont="1" applyFill="1" applyBorder="1" applyProtection="1"/>
    <xf numFmtId="0" fontId="21" fillId="25" borderId="48" xfId="0" applyNumberFormat="1" applyFont="1" applyFill="1" applyBorder="1" applyProtection="1"/>
    <xf numFmtId="164" fontId="21" fillId="25" borderId="28" xfId="1" applyNumberFormat="1" applyFont="1" applyFill="1" applyBorder="1" applyProtection="1">
      <protection locked="0"/>
    </xf>
    <xf numFmtId="43" fontId="21" fillId="25" borderId="49" xfId="1" applyFont="1" applyFill="1" applyBorder="1" applyProtection="1">
      <protection locked="0"/>
    </xf>
    <xf numFmtId="41" fontId="21" fillId="25" borderId="29" xfId="1" applyNumberFormat="1" applyFont="1" applyFill="1" applyBorder="1" applyProtection="1">
      <protection locked="0"/>
    </xf>
    <xf numFmtId="0" fontId="21" fillId="25" borderId="0" xfId="0" applyFont="1" applyFill="1" applyProtection="1"/>
    <xf numFmtId="49" fontId="35" fillId="0" borderId="78" xfId="0" applyNumberFormat="1" applyFont="1" applyFill="1" applyBorder="1" applyProtection="1"/>
    <xf numFmtId="49" fontId="21" fillId="0" borderId="76" xfId="0" applyNumberFormat="1" applyFont="1" applyFill="1" applyBorder="1" applyProtection="1"/>
    <xf numFmtId="41" fontId="21" fillId="0" borderId="90" xfId="1" applyNumberFormat="1" applyFont="1" applyFill="1" applyBorder="1" applyProtection="1"/>
    <xf numFmtId="49" fontId="36" fillId="0" borderId="14" xfId="0" applyNumberFormat="1" applyFont="1" applyFill="1" applyBorder="1" applyAlignment="1" applyProtection="1">
      <alignment horizontal="right"/>
    </xf>
    <xf numFmtId="49" fontId="26" fillId="0" borderId="26" xfId="0" applyNumberFormat="1" applyFont="1" applyFill="1" applyBorder="1" applyAlignment="1" applyProtection="1"/>
    <xf numFmtId="49" fontId="26" fillId="0" borderId="76" xfId="0" applyNumberFormat="1" applyFont="1" applyFill="1" applyBorder="1" applyAlignment="1" applyProtection="1"/>
    <xf numFmtId="0" fontId="44" fillId="0" borderId="0" xfId="1" quotePrefix="1" applyNumberFormat="1" applyFont="1" applyFill="1" applyBorder="1" applyAlignment="1">
      <alignment horizontal="center" vertical="top"/>
    </xf>
    <xf numFmtId="0" fontId="26" fillId="25" borderId="0" xfId="0" applyFont="1" applyFill="1"/>
    <xf numFmtId="0" fontId="21" fillId="25" borderId="0" xfId="0" applyFont="1" applyFill="1"/>
    <xf numFmtId="2" fontId="21" fillId="25" borderId="0" xfId="0" applyNumberFormat="1" applyFont="1" applyFill="1"/>
    <xf numFmtId="41" fontId="21" fillId="25" borderId="4" xfId="0" applyNumberFormat="1" applyFont="1" applyFill="1" applyBorder="1"/>
    <xf numFmtId="41" fontId="21" fillId="25" borderId="1" xfId="0" applyNumberFormat="1" applyFont="1" applyFill="1" applyBorder="1"/>
    <xf numFmtId="43" fontId="21" fillId="27" borderId="0" xfId="0" applyNumberFormat="1" applyFont="1" applyFill="1" applyProtection="1"/>
    <xf numFmtId="43" fontId="21" fillId="27" borderId="0" xfId="0" applyNumberFormat="1" applyFont="1" applyFill="1" applyAlignment="1" applyProtection="1">
      <alignment horizontal="centerContinuous"/>
    </xf>
    <xf numFmtId="43" fontId="20" fillId="27" borderId="0" xfId="0" applyNumberFormat="1" applyFont="1" applyFill="1" applyAlignment="1" applyProtection="1">
      <alignment horizontal="centerContinuous"/>
    </xf>
    <xf numFmtId="43" fontId="23" fillId="27" borderId="0" xfId="0" applyNumberFormat="1" applyFont="1" applyFill="1" applyAlignment="1" applyProtection="1">
      <alignment horizontal="centerContinuous"/>
    </xf>
    <xf numFmtId="43" fontId="21" fillId="27" borderId="19" xfId="1" applyNumberFormat="1" applyFont="1" applyFill="1" applyBorder="1" applyProtection="1"/>
    <xf numFmtId="43" fontId="21" fillId="27" borderId="23" xfId="1" applyNumberFormat="1" applyFont="1" applyFill="1" applyBorder="1" applyProtection="1"/>
    <xf numFmtId="43" fontId="21" fillId="27" borderId="28" xfId="1" applyNumberFormat="1" applyFont="1" applyFill="1" applyBorder="1" applyProtection="1"/>
    <xf numFmtId="43" fontId="21" fillId="27" borderId="28" xfId="0" applyNumberFormat="1" applyFont="1" applyFill="1" applyBorder="1" applyProtection="1"/>
    <xf numFmtId="43" fontId="21" fillId="27" borderId="37" xfId="0" applyNumberFormat="1" applyFont="1" applyFill="1" applyBorder="1" applyProtection="1"/>
    <xf numFmtId="43" fontId="26" fillId="27" borderId="40" xfId="0" applyNumberFormat="1" applyFont="1" applyFill="1" applyBorder="1" applyAlignment="1" applyProtection="1"/>
    <xf numFmtId="43" fontId="26" fillId="27" borderId="44" xfId="0" applyNumberFormat="1" applyFont="1" applyFill="1" applyBorder="1" applyAlignment="1" applyProtection="1">
      <alignment horizontal="centerContinuous"/>
    </xf>
    <xf numFmtId="43" fontId="21" fillId="27" borderId="40" xfId="0" applyNumberFormat="1" applyFont="1" applyFill="1" applyBorder="1" applyProtection="1"/>
    <xf numFmtId="43" fontId="21" fillId="27" borderId="37" xfId="1" applyNumberFormat="1" applyFont="1" applyFill="1" applyBorder="1" applyProtection="1"/>
    <xf numFmtId="43" fontId="21" fillId="27" borderId="54" xfId="0" applyNumberFormat="1" applyFont="1" applyFill="1" applyBorder="1" applyProtection="1"/>
    <xf numFmtId="43" fontId="26" fillId="27" borderId="40" xfId="0" applyNumberFormat="1" applyFont="1" applyFill="1" applyBorder="1" applyAlignment="1" applyProtection="1">
      <alignment horizontal="centerContinuous"/>
    </xf>
    <xf numFmtId="43" fontId="21" fillId="27" borderId="40" xfId="1" applyNumberFormat="1" applyFont="1" applyFill="1" applyBorder="1" applyProtection="1"/>
    <xf numFmtId="43" fontId="21" fillId="27" borderId="60" xfId="0" applyNumberFormat="1" applyFont="1" applyFill="1" applyBorder="1" applyProtection="1"/>
    <xf numFmtId="43" fontId="26" fillId="27" borderId="56" xfId="0" applyNumberFormat="1" applyFont="1" applyFill="1" applyBorder="1" applyAlignment="1" applyProtection="1"/>
    <xf numFmtId="43" fontId="26" fillId="27" borderId="68" xfId="0" applyNumberFormat="1" applyFont="1" applyFill="1" applyBorder="1" applyAlignment="1" applyProtection="1"/>
    <xf numFmtId="43" fontId="26" fillId="27" borderId="69" xfId="0" applyNumberFormat="1" applyFont="1" applyFill="1" applyBorder="1" applyAlignment="1" applyProtection="1"/>
    <xf numFmtId="43" fontId="26" fillId="27" borderId="54" xfId="0" applyNumberFormat="1" applyFont="1" applyFill="1" applyBorder="1" applyAlignment="1" applyProtection="1"/>
    <xf numFmtId="43" fontId="21" fillId="27" borderId="81" xfId="0" applyNumberFormat="1" applyFont="1" applyFill="1" applyBorder="1" applyProtection="1"/>
    <xf numFmtId="43" fontId="21" fillId="27" borderId="84" xfId="0" applyNumberFormat="1" applyFont="1" applyFill="1" applyBorder="1" applyProtection="1"/>
    <xf numFmtId="43" fontId="26" fillId="27" borderId="4" xfId="0" applyNumberFormat="1" applyFont="1" applyFill="1" applyBorder="1" applyAlignment="1" applyProtection="1"/>
    <xf numFmtId="43" fontId="21" fillId="27" borderId="69" xfId="1" applyNumberFormat="1" applyFont="1" applyFill="1" applyBorder="1" applyProtection="1"/>
    <xf numFmtId="43" fontId="21" fillId="27" borderId="72" xfId="1" applyNumberFormat="1" applyFont="1" applyFill="1" applyBorder="1" applyProtection="1"/>
    <xf numFmtId="43" fontId="21" fillId="27" borderId="86" xfId="0" applyNumberFormat="1" applyFont="1" applyFill="1" applyBorder="1" applyProtection="1"/>
    <xf numFmtId="43" fontId="21" fillId="27" borderId="81" xfId="1" applyNumberFormat="1" applyFont="1" applyFill="1" applyBorder="1" applyProtection="1"/>
    <xf numFmtId="43" fontId="21" fillId="27" borderId="90" xfId="0" applyNumberFormat="1" applyFont="1" applyFill="1" applyBorder="1" applyProtection="1"/>
    <xf numFmtId="43" fontId="26" fillId="27" borderId="4" xfId="0" applyNumberFormat="1" applyFont="1" applyFill="1" applyBorder="1" applyAlignment="1" applyProtection="1">
      <alignment horizontal="centerContinuous"/>
    </xf>
    <xf numFmtId="167" fontId="21" fillId="27" borderId="28" xfId="0" applyNumberFormat="1" applyFont="1" applyFill="1" applyBorder="1" applyProtection="1"/>
    <xf numFmtId="0" fontId="26" fillId="27" borderId="44" xfId="0" applyFont="1" applyFill="1" applyBorder="1" applyProtection="1"/>
    <xf numFmtId="43" fontId="21" fillId="27" borderId="103" xfId="0" applyNumberFormat="1" applyFont="1" applyFill="1" applyBorder="1" applyProtection="1"/>
    <xf numFmtId="43" fontId="21" fillId="27" borderId="0" xfId="0" applyNumberFormat="1" applyFont="1" applyFill="1" applyBorder="1" applyProtection="1"/>
    <xf numFmtId="0" fontId="21" fillId="27" borderId="0" xfId="0" applyFont="1" applyFill="1" applyProtection="1"/>
    <xf numFmtId="0" fontId="21" fillId="27" borderId="0" xfId="0" applyFont="1" applyFill="1" applyAlignment="1" applyProtection="1">
      <alignment horizontal="centerContinuous"/>
    </xf>
    <xf numFmtId="0" fontId="20" fillId="27" borderId="0" xfId="0" applyFont="1" applyFill="1" applyAlignment="1" applyProtection="1">
      <alignment horizontal="centerContinuous"/>
    </xf>
    <xf numFmtId="0" fontId="23" fillId="27" borderId="0" xfId="0" applyFont="1" applyFill="1" applyAlignment="1" applyProtection="1">
      <alignment horizontal="centerContinuous"/>
    </xf>
    <xf numFmtId="164" fontId="21" fillId="27" borderId="4" xfId="1" applyNumberFormat="1" applyFont="1" applyFill="1" applyBorder="1" applyProtection="1"/>
    <xf numFmtId="164" fontId="21" fillId="27" borderId="23" xfId="1" applyNumberFormat="1" applyFont="1" applyFill="1" applyBorder="1" applyProtection="1"/>
    <xf numFmtId="164" fontId="21" fillId="27" borderId="28" xfId="1" applyNumberFormat="1" applyFont="1" applyFill="1" applyBorder="1" applyProtection="1"/>
    <xf numFmtId="164" fontId="21" fillId="27" borderId="37" xfId="1" applyNumberFormat="1" applyFont="1" applyFill="1" applyBorder="1" applyProtection="1"/>
    <xf numFmtId="164" fontId="35" fillId="27" borderId="42" xfId="1" applyNumberFormat="1" applyFont="1" applyFill="1" applyBorder="1" applyAlignment="1" applyProtection="1">
      <alignment horizontal="right"/>
    </xf>
    <xf numFmtId="164" fontId="26" fillId="27" borderId="44" xfId="1" applyNumberFormat="1" applyFont="1" applyFill="1" applyBorder="1" applyAlignment="1" applyProtection="1">
      <alignment horizontal="centerContinuous" wrapText="1"/>
    </xf>
    <xf numFmtId="164" fontId="21" fillId="27" borderId="47" xfId="1" applyNumberFormat="1" applyFont="1" applyFill="1" applyBorder="1" applyProtection="1"/>
    <xf numFmtId="164" fontId="21" fillId="27" borderId="49" xfId="1" applyNumberFormat="1" applyFont="1" applyFill="1" applyBorder="1" applyProtection="1"/>
    <xf numFmtId="164" fontId="21" fillId="27" borderId="51" xfId="1" applyNumberFormat="1" applyFont="1" applyFill="1" applyBorder="1" applyProtection="1"/>
    <xf numFmtId="164" fontId="35" fillId="27" borderId="41" xfId="1" applyNumberFormat="1" applyFont="1" applyFill="1" applyBorder="1" applyAlignment="1" applyProtection="1">
      <alignment horizontal="right"/>
    </xf>
    <xf numFmtId="164" fontId="26" fillId="27" borderId="40" xfId="1" applyNumberFormat="1" applyFont="1" applyFill="1" applyBorder="1" applyAlignment="1" applyProtection="1">
      <alignment horizontal="centerContinuous" wrapText="1"/>
    </xf>
    <xf numFmtId="37" fontId="21" fillId="27" borderId="49" xfId="1" applyNumberFormat="1" applyFont="1" applyFill="1" applyBorder="1" applyProtection="1"/>
    <xf numFmtId="3" fontId="21" fillId="27" borderId="23" xfId="1" applyNumberFormat="1" applyFont="1" applyFill="1" applyBorder="1" applyAlignment="1" applyProtection="1">
      <alignment horizontal="right"/>
    </xf>
    <xf numFmtId="3" fontId="21" fillId="27" borderId="28" xfId="1" applyNumberFormat="1" applyFont="1" applyFill="1" applyBorder="1" applyAlignment="1" applyProtection="1">
      <alignment horizontal="right"/>
    </xf>
    <xf numFmtId="3" fontId="21" fillId="27" borderId="28" xfId="0" applyNumberFormat="1" applyFont="1" applyFill="1" applyBorder="1" applyProtection="1"/>
    <xf numFmtId="3" fontId="21" fillId="27" borderId="49" xfId="1" applyNumberFormat="1" applyFont="1" applyFill="1" applyBorder="1" applyAlignment="1" applyProtection="1">
      <alignment horizontal="right"/>
    </xf>
    <xf numFmtId="3" fontId="21" fillId="27" borderId="49" xfId="0" applyNumberFormat="1" applyFont="1" applyFill="1" applyBorder="1" applyProtection="1"/>
    <xf numFmtId="3" fontId="21" fillId="27" borderId="48" xfId="1" applyNumberFormat="1" applyFont="1" applyFill="1" applyBorder="1" applyAlignment="1" applyProtection="1">
      <alignment horizontal="right"/>
    </xf>
    <xf numFmtId="3" fontId="21" fillId="27" borderId="56" xfId="1" applyNumberFormat="1" applyFont="1" applyFill="1" applyBorder="1" applyAlignment="1" applyProtection="1">
      <alignment horizontal="right"/>
    </xf>
    <xf numFmtId="3" fontId="21" fillId="27" borderId="51" xfId="1" applyNumberFormat="1" applyFont="1" applyFill="1" applyBorder="1" applyAlignment="1" applyProtection="1">
      <alignment horizontal="right"/>
    </xf>
    <xf numFmtId="164" fontId="26" fillId="27" borderId="62" xfId="1" applyNumberFormat="1" applyFont="1" applyFill="1" applyBorder="1" applyAlignment="1" applyProtection="1">
      <alignment horizontal="right"/>
    </xf>
    <xf numFmtId="164" fontId="26" fillId="27" borderId="64" xfId="1" applyNumberFormat="1" applyFont="1" applyFill="1" applyBorder="1" applyAlignment="1" applyProtection="1">
      <alignment horizontal="right"/>
    </xf>
    <xf numFmtId="164" fontId="26" fillId="27" borderId="66" xfId="1" applyNumberFormat="1" applyFont="1" applyFill="1" applyBorder="1" applyAlignment="1" applyProtection="1">
      <alignment horizontal="right"/>
    </xf>
    <xf numFmtId="164" fontId="22" fillId="27" borderId="42" xfId="1" applyNumberFormat="1" applyFont="1" applyFill="1" applyBorder="1" applyAlignment="1" applyProtection="1">
      <alignment horizontal="right"/>
    </xf>
    <xf numFmtId="164" fontId="22" fillId="27" borderId="40" xfId="1" applyNumberFormat="1" applyFont="1" applyFill="1" applyBorder="1" applyAlignment="1" applyProtection="1">
      <alignment horizontal="right"/>
    </xf>
    <xf numFmtId="0" fontId="31" fillId="27" borderId="69" xfId="0" applyFont="1" applyFill="1" applyBorder="1" applyAlignment="1" applyProtection="1">
      <alignment horizontal="right"/>
    </xf>
    <xf numFmtId="49" fontId="35" fillId="27" borderId="44" xfId="0" applyNumberFormat="1" applyFont="1" applyFill="1" applyBorder="1" applyProtection="1"/>
    <xf numFmtId="41" fontId="21" fillId="27" borderId="47" xfId="1" applyNumberFormat="1" applyFont="1" applyFill="1" applyBorder="1" applyProtection="1"/>
    <xf numFmtId="41" fontId="21" fillId="27" borderId="49" xfId="1" applyNumberFormat="1" applyFont="1" applyFill="1" applyBorder="1" applyProtection="1"/>
    <xf numFmtId="41" fontId="21" fillId="27" borderId="49" xfId="1" applyNumberFormat="1" applyFont="1" applyFill="1" applyBorder="1" applyAlignment="1" applyProtection="1">
      <alignment horizontal="right"/>
    </xf>
    <xf numFmtId="41" fontId="21" fillId="27" borderId="10" xfId="1" applyNumberFormat="1" applyFont="1" applyFill="1" applyBorder="1" applyProtection="1"/>
    <xf numFmtId="164" fontId="26" fillId="27" borderId="74" xfId="1" applyNumberFormat="1" applyFont="1" applyFill="1" applyBorder="1" applyAlignment="1" applyProtection="1">
      <alignment horizontal="right"/>
    </xf>
    <xf numFmtId="41" fontId="21" fillId="27" borderId="51" xfId="1" applyNumberFormat="1" applyFont="1" applyFill="1" applyBorder="1" applyProtection="1"/>
    <xf numFmtId="164" fontId="35" fillId="27" borderId="62" xfId="1" applyNumberFormat="1" applyFont="1" applyFill="1" applyBorder="1" applyAlignment="1" applyProtection="1">
      <alignment horizontal="right"/>
    </xf>
    <xf numFmtId="41" fontId="21" fillId="27" borderId="89" xfId="1" applyNumberFormat="1" applyFont="1" applyFill="1" applyBorder="1" applyProtection="1"/>
    <xf numFmtId="164" fontId="35" fillId="27" borderId="88" xfId="1" applyNumberFormat="1" applyFont="1" applyFill="1" applyBorder="1" applyAlignment="1" applyProtection="1">
      <alignment horizontal="right"/>
    </xf>
    <xf numFmtId="164" fontId="21" fillId="27" borderId="92" xfId="1" applyNumberFormat="1" applyFont="1" applyFill="1" applyBorder="1" applyProtection="1"/>
    <xf numFmtId="41" fontId="21" fillId="27" borderId="92" xfId="1" applyNumberFormat="1" applyFont="1" applyFill="1" applyBorder="1" applyProtection="1"/>
    <xf numFmtId="164" fontId="21" fillId="27" borderId="89" xfId="1" applyNumberFormat="1" applyFont="1" applyFill="1" applyBorder="1" applyProtection="1"/>
    <xf numFmtId="43" fontId="21" fillId="27" borderId="49" xfId="1" applyNumberFormat="1" applyFont="1" applyFill="1" applyBorder="1" applyProtection="1"/>
    <xf numFmtId="43" fontId="21" fillId="27" borderId="92" xfId="1" applyFont="1" applyFill="1" applyBorder="1" applyProtection="1"/>
    <xf numFmtId="43" fontId="21" fillId="27" borderId="49" xfId="1" applyFont="1" applyFill="1" applyBorder="1" applyProtection="1"/>
    <xf numFmtId="164" fontId="21" fillId="27" borderId="56" xfId="1" applyNumberFormat="1" applyFont="1" applyFill="1" applyBorder="1" applyProtection="1"/>
    <xf numFmtId="43" fontId="21" fillId="27" borderId="98" xfId="1" applyFont="1" applyFill="1" applyBorder="1" applyProtection="1"/>
    <xf numFmtId="164" fontId="26" fillId="27" borderId="4" xfId="1" applyNumberFormat="1" applyFont="1" applyFill="1" applyBorder="1" applyAlignment="1" applyProtection="1">
      <alignment horizontal="centerContinuous" wrapText="1"/>
    </xf>
    <xf numFmtId="43" fontId="21" fillId="27" borderId="23" xfId="1" applyFont="1" applyFill="1" applyBorder="1" applyAlignment="1" applyProtection="1">
      <alignment horizontal="right"/>
    </xf>
    <xf numFmtId="43" fontId="21" fillId="27" borderId="28" xfId="1" applyFont="1" applyFill="1" applyBorder="1" applyAlignment="1" applyProtection="1">
      <alignment horizontal="right"/>
    </xf>
    <xf numFmtId="43" fontId="21" fillId="27" borderId="49" xfId="1" applyFont="1" applyFill="1" applyBorder="1" applyAlignment="1" applyProtection="1">
      <alignment horizontal="right"/>
    </xf>
    <xf numFmtId="164" fontId="26" fillId="27" borderId="0" xfId="1" applyNumberFormat="1" applyFont="1" applyFill="1" applyBorder="1" applyAlignment="1" applyProtection="1">
      <alignment horizontal="right"/>
    </xf>
    <xf numFmtId="164" fontId="35" fillId="27" borderId="40" xfId="1" applyNumberFormat="1" applyFont="1" applyFill="1" applyBorder="1" applyAlignment="1" applyProtection="1">
      <alignment horizontal="right"/>
    </xf>
    <xf numFmtId="164" fontId="22" fillId="27" borderId="54" xfId="1" applyNumberFormat="1" applyFont="1" applyFill="1" applyBorder="1" applyAlignment="1" applyProtection="1">
      <alignment horizontal="right"/>
    </xf>
    <xf numFmtId="41" fontId="21" fillId="27" borderId="100" xfId="1" applyNumberFormat="1" applyFont="1" applyFill="1" applyBorder="1" applyAlignment="1" applyProtection="1">
      <alignment horizontal="right"/>
    </xf>
    <xf numFmtId="41" fontId="21" fillId="27" borderId="7" xfId="1" applyNumberFormat="1" applyFont="1" applyFill="1" applyBorder="1" applyProtection="1"/>
    <xf numFmtId="0" fontId="21" fillId="27" borderId="0" xfId="0" applyFont="1" applyFill="1" applyBorder="1" applyProtection="1"/>
    <xf numFmtId="43" fontId="21" fillId="27" borderId="33" xfId="1" applyNumberFormat="1" applyFont="1" applyFill="1" applyBorder="1" applyProtection="1"/>
    <xf numFmtId="164" fontId="35" fillId="27" borderId="39" xfId="1" applyNumberFormat="1" applyFont="1" applyFill="1" applyBorder="1" applyAlignment="1" applyProtection="1">
      <alignment horizontal="right"/>
    </xf>
    <xf numFmtId="164" fontId="26" fillId="27" borderId="60" xfId="1" applyNumberFormat="1" applyFont="1" applyFill="1" applyBorder="1" applyProtection="1"/>
    <xf numFmtId="164" fontId="26" fillId="27" borderId="56" xfId="1" applyNumberFormat="1" applyFont="1" applyFill="1" applyBorder="1" applyAlignment="1" applyProtection="1"/>
    <xf numFmtId="164" fontId="26" fillId="27" borderId="68" xfId="1" applyNumberFormat="1" applyFont="1" applyFill="1" applyBorder="1" applyAlignment="1" applyProtection="1"/>
    <xf numFmtId="164" fontId="26" fillId="27" borderId="70" xfId="1" applyNumberFormat="1" applyFont="1" applyFill="1" applyBorder="1" applyAlignment="1" applyProtection="1">
      <alignment horizontal="right"/>
    </xf>
    <xf numFmtId="43" fontId="21" fillId="27" borderId="90" xfId="1" applyNumberFormat="1" applyFont="1" applyFill="1" applyBorder="1" applyProtection="1"/>
    <xf numFmtId="43" fontId="21" fillId="27" borderId="86" xfId="1" applyNumberFormat="1" applyFont="1" applyFill="1" applyBorder="1" applyProtection="1"/>
    <xf numFmtId="164" fontId="35" fillId="27" borderId="99" xfId="1" applyNumberFormat="1" applyFont="1" applyFill="1" applyBorder="1" applyAlignment="1" applyProtection="1">
      <alignment horizontal="right"/>
    </xf>
    <xf numFmtId="164" fontId="22" fillId="27" borderId="88" xfId="1" applyNumberFormat="1" applyFont="1" applyFill="1" applyBorder="1" applyAlignment="1" applyProtection="1">
      <alignment horizontal="right"/>
    </xf>
    <xf numFmtId="0" fontId="31" fillId="27" borderId="0" xfId="0" applyFont="1" applyFill="1" applyBorder="1" applyAlignment="1" applyProtection="1">
      <alignment horizontal="right"/>
    </xf>
    <xf numFmtId="41" fontId="21" fillId="27" borderId="28" xfId="1" applyNumberFormat="1" applyFont="1" applyFill="1" applyBorder="1" applyAlignment="1" applyProtection="1">
      <alignment horizontal="right"/>
    </xf>
    <xf numFmtId="43" fontId="21" fillId="27" borderId="103" xfId="1" applyNumberFormat="1" applyFont="1" applyFill="1" applyBorder="1" applyProtection="1"/>
    <xf numFmtId="43" fontId="21" fillId="0" borderId="23" xfId="1" applyFont="1" applyFill="1" applyBorder="1" applyProtection="1">
      <protection locked="0"/>
    </xf>
    <xf numFmtId="43" fontId="21" fillId="0" borderId="37" xfId="1" applyFont="1" applyFill="1" applyBorder="1" applyProtection="1">
      <protection locked="0"/>
    </xf>
    <xf numFmtId="0" fontId="26" fillId="17" borderId="4" xfId="0" applyFont="1" applyFill="1" applyBorder="1" applyProtection="1"/>
    <xf numFmtId="49" fontId="35" fillId="0" borderId="78" xfId="0" applyNumberFormat="1" applyFont="1" applyFill="1" applyBorder="1" applyProtection="1"/>
    <xf numFmtId="49" fontId="35" fillId="5" borderId="44" xfId="0" applyNumberFormat="1" applyFont="1" applyFill="1" applyBorder="1" applyProtection="1"/>
    <xf numFmtId="49" fontId="35" fillId="13" borderId="78" xfId="0" applyNumberFormat="1" applyFont="1" applyFill="1" applyBorder="1" applyProtection="1"/>
    <xf numFmtId="49" fontId="35" fillId="13" borderId="44" xfId="0" applyNumberFormat="1" applyFont="1" applyFill="1" applyBorder="1" applyProtection="1"/>
    <xf numFmtId="49" fontId="35" fillId="16" borderId="78" xfId="0" applyNumberFormat="1" applyFont="1" applyFill="1" applyBorder="1" applyProtection="1"/>
    <xf numFmtId="43" fontId="21" fillId="5" borderId="72" xfId="0" applyNumberFormat="1" applyFont="1" applyFill="1" applyBorder="1" applyProtection="1"/>
    <xf numFmtId="43" fontId="21" fillId="5" borderId="72" xfId="0" applyNumberFormat="1" applyFont="1" applyFill="1" applyBorder="1" applyProtection="1">
      <protection locked="0"/>
    </xf>
    <xf numFmtId="41" fontId="21" fillId="5" borderId="72" xfId="1" applyNumberFormat="1" applyFont="1" applyFill="1" applyBorder="1" applyProtection="1">
      <protection locked="0"/>
    </xf>
    <xf numFmtId="41" fontId="21" fillId="5" borderId="92" xfId="1" applyNumberFormat="1" applyFont="1" applyFill="1" applyBorder="1" applyProtection="1">
      <protection locked="0"/>
    </xf>
    <xf numFmtId="43" fontId="21" fillId="5" borderId="72" xfId="1" applyNumberFormat="1" applyFont="1" applyFill="1" applyBorder="1" applyProtection="1">
      <protection locked="0"/>
    </xf>
    <xf numFmtId="41" fontId="21" fillId="5" borderId="93" xfId="1" applyNumberFormat="1" applyFont="1" applyFill="1" applyBorder="1" applyProtection="1">
      <protection locked="0"/>
    </xf>
    <xf numFmtId="0" fontId="26" fillId="16" borderId="44" xfId="0" applyFont="1" applyFill="1" applyBorder="1" applyAlignment="1" applyProtection="1"/>
    <xf numFmtId="43" fontId="26" fillId="16" borderId="44" xfId="0" applyNumberFormat="1" applyFont="1" applyFill="1" applyBorder="1" applyAlignment="1" applyProtection="1"/>
    <xf numFmtId="164" fontId="35" fillId="16" borderId="44" xfId="1" applyNumberFormat="1" applyFont="1" applyFill="1" applyBorder="1" applyAlignment="1" applyProtection="1">
      <alignment horizontal="right"/>
    </xf>
    <xf numFmtId="41" fontId="21" fillId="16" borderId="45" xfId="1" applyNumberFormat="1" applyFont="1" applyFill="1" applyBorder="1" applyProtection="1"/>
    <xf numFmtId="164" fontId="35" fillId="13" borderId="83" xfId="1" applyNumberFormat="1" applyFont="1" applyFill="1" applyBorder="1" applyAlignment="1" applyProtection="1"/>
    <xf numFmtId="43" fontId="35" fillId="13" borderId="0" xfId="1" applyNumberFormat="1" applyFont="1" applyFill="1" applyBorder="1" applyAlignment="1" applyProtection="1"/>
    <xf numFmtId="164" fontId="35" fillId="13" borderId="0" xfId="1" applyNumberFormat="1" applyFont="1" applyFill="1" applyBorder="1" applyAlignment="1" applyProtection="1"/>
    <xf numFmtId="41" fontId="21" fillId="13" borderId="62" xfId="0" applyNumberFormat="1" applyFont="1" applyFill="1" applyBorder="1" applyProtection="1"/>
    <xf numFmtId="41" fontId="26" fillId="5" borderId="44" xfId="0" applyNumberFormat="1" applyFont="1" applyFill="1" applyBorder="1" applyAlignment="1" applyProtection="1">
      <alignment horizontal="centerContinuous"/>
    </xf>
    <xf numFmtId="0" fontId="26" fillId="0" borderId="10" xfId="0" applyFont="1" applyFill="1" applyBorder="1" applyAlignment="1" applyProtection="1">
      <alignment horizontal="centerContinuous"/>
    </xf>
    <xf numFmtId="49" fontId="26" fillId="0" borderId="0" xfId="0" applyNumberFormat="1" applyFont="1" applyFill="1" applyBorder="1" applyAlignment="1" applyProtection="1">
      <alignment horizontal="centerContinuous"/>
    </xf>
    <xf numFmtId="0" fontId="15" fillId="25" borderId="4" xfId="0" applyFont="1" applyFill="1" applyBorder="1" applyProtection="1"/>
    <xf numFmtId="0" fontId="26" fillId="25" borderId="4" xfId="0" applyFont="1" applyFill="1" applyBorder="1" applyProtection="1"/>
    <xf numFmtId="0" fontId="26" fillId="25" borderId="0" xfId="0" applyFont="1" applyFill="1" applyProtection="1"/>
    <xf numFmtId="41" fontId="21" fillId="25" borderId="0" xfId="0" applyNumberFormat="1" applyFont="1" applyFill="1" applyBorder="1" applyProtection="1"/>
    <xf numFmtId="41" fontId="21" fillId="25" borderId="0" xfId="0" applyNumberFormat="1" applyFont="1" applyFill="1"/>
    <xf numFmtId="2" fontId="21" fillId="25" borderId="4" xfId="0" applyNumberFormat="1" applyFont="1" applyFill="1" applyBorder="1" applyProtection="1">
      <protection locked="0"/>
    </xf>
    <xf numFmtId="43" fontId="21" fillId="25" borderId="72" xfId="0" applyNumberFormat="1" applyFont="1" applyFill="1" applyBorder="1" applyProtection="1"/>
    <xf numFmtId="49" fontId="55" fillId="14" borderId="0" xfId="0" applyNumberFormat="1" applyFont="1" applyFill="1" applyAlignment="1">
      <alignment horizontal="left"/>
    </xf>
    <xf numFmtId="49" fontId="55" fillId="14" borderId="0" xfId="0" applyNumberFormat="1" applyFont="1" applyFill="1" applyAlignment="1">
      <alignment horizontal="center"/>
    </xf>
    <xf numFmtId="49" fontId="35" fillId="0" borderId="78" xfId="0" applyNumberFormat="1" applyFont="1" applyFill="1" applyBorder="1" applyProtection="1"/>
    <xf numFmtId="49" fontId="35" fillId="16" borderId="78" xfId="0" applyNumberFormat="1" applyFont="1" applyFill="1" applyBorder="1" applyProtection="1"/>
    <xf numFmtId="43" fontId="26" fillId="0" borderId="69" xfId="0" applyNumberFormat="1" applyFont="1" applyFill="1" applyBorder="1" applyAlignment="1" applyProtection="1"/>
    <xf numFmtId="164" fontId="26" fillId="0" borderId="62" xfId="1" applyNumberFormat="1" applyFont="1" applyFill="1" applyBorder="1" applyAlignment="1" applyProtection="1">
      <alignment horizontal="right"/>
    </xf>
    <xf numFmtId="43" fontId="26" fillId="0" borderId="54" xfId="0" applyNumberFormat="1" applyFont="1" applyFill="1" applyBorder="1" applyAlignment="1" applyProtection="1"/>
    <xf numFmtId="164" fontId="21" fillId="0" borderId="58" xfId="1" applyNumberFormat="1" applyFont="1" applyFill="1" applyBorder="1" applyAlignment="1" applyProtection="1"/>
    <xf numFmtId="0" fontId="55" fillId="5" borderId="4" xfId="0" applyFont="1" applyFill="1" applyBorder="1" applyProtection="1"/>
    <xf numFmtId="0" fontId="55" fillId="5" borderId="0" xfId="0" applyFont="1" applyFill="1" applyProtection="1"/>
    <xf numFmtId="41" fontId="56" fillId="5" borderId="0" xfId="0" applyNumberFormat="1" applyFont="1" applyFill="1"/>
    <xf numFmtId="0" fontId="55" fillId="0" borderId="0" xfId="0" applyFont="1" applyProtection="1"/>
    <xf numFmtId="43" fontId="35" fillId="0" borderId="58" xfId="1" applyNumberFormat="1" applyFont="1" applyFill="1" applyBorder="1" applyAlignment="1" applyProtection="1"/>
    <xf numFmtId="41" fontId="21" fillId="0" borderId="47" xfId="1" applyNumberFormat="1" applyFont="1" applyFill="1" applyBorder="1" applyProtection="1"/>
    <xf numFmtId="41" fontId="21" fillId="25" borderId="73" xfId="1" applyNumberFormat="1" applyFont="1" applyFill="1" applyBorder="1" applyProtection="1"/>
    <xf numFmtId="0" fontId="56" fillId="16" borderId="0" xfId="0" applyFont="1" applyFill="1"/>
    <xf numFmtId="2" fontId="56" fillId="16" borderId="0" xfId="0" applyNumberFormat="1" applyFont="1" applyFill="1"/>
    <xf numFmtId="43" fontId="55" fillId="0" borderId="33" xfId="0" applyNumberFormat="1" applyFont="1" applyFill="1" applyBorder="1" applyProtection="1">
      <protection locked="0"/>
    </xf>
    <xf numFmtId="43" fontId="55" fillId="27" borderId="33" xfId="0" applyNumberFormat="1" applyFont="1" applyFill="1" applyBorder="1" applyProtection="1"/>
    <xf numFmtId="164" fontId="55" fillId="27" borderId="33" xfId="1" applyNumberFormat="1" applyFont="1" applyFill="1" applyBorder="1" applyProtection="1"/>
    <xf numFmtId="43" fontId="55" fillId="27" borderId="28" xfId="1" applyNumberFormat="1" applyFont="1" applyFill="1" applyBorder="1" applyProtection="1"/>
    <xf numFmtId="41" fontId="55" fillId="0" borderId="34" xfId="1" applyNumberFormat="1" applyFont="1" applyFill="1" applyBorder="1" applyProtection="1"/>
    <xf numFmtId="49" fontId="26" fillId="25" borderId="83" xfId="0" applyNumberFormat="1" applyFont="1" applyFill="1" applyBorder="1" applyProtection="1"/>
    <xf numFmtId="0" fontId="26" fillId="25" borderId="11" xfId="0" applyFont="1" applyFill="1" applyBorder="1" applyProtection="1"/>
    <xf numFmtId="43" fontId="21" fillId="25" borderId="84" xfId="0" applyNumberFormat="1" applyFont="1" applyFill="1" applyBorder="1" applyProtection="1"/>
    <xf numFmtId="41" fontId="21" fillId="25" borderId="84" xfId="1" applyNumberFormat="1" applyFont="1" applyFill="1" applyBorder="1" applyProtection="1"/>
    <xf numFmtId="41" fontId="21" fillId="25" borderId="89" xfId="1" applyNumberFormat="1" applyFont="1" applyFill="1" applyBorder="1" applyProtection="1"/>
    <xf numFmtId="43" fontId="21" fillId="25" borderId="90" xfId="1" applyNumberFormat="1" applyFont="1" applyFill="1" applyBorder="1" applyProtection="1"/>
    <xf numFmtId="0" fontId="21" fillId="16" borderId="0" xfId="0" applyNumberFormat="1" applyFont="1" applyFill="1" applyBorder="1" applyProtection="1"/>
    <xf numFmtId="43" fontId="21" fillId="16" borderId="0" xfId="0" applyNumberFormat="1" applyFont="1" applyFill="1" applyBorder="1" applyProtection="1">
      <protection locked="0"/>
    </xf>
    <xf numFmtId="41" fontId="21" fillId="16" borderId="0" xfId="1" applyNumberFormat="1" applyFont="1" applyFill="1" applyBorder="1" applyProtection="1">
      <protection locked="0"/>
    </xf>
    <xf numFmtId="43" fontId="21" fillId="16" borderId="0" xfId="1" applyNumberFormat="1" applyFont="1" applyFill="1" applyBorder="1" applyProtection="1">
      <protection locked="0"/>
    </xf>
    <xf numFmtId="41" fontId="21" fillId="16" borderId="62" xfId="1" applyNumberFormat="1" applyFont="1" applyFill="1" applyBorder="1" applyProtection="1">
      <protection locked="0"/>
    </xf>
    <xf numFmtId="0" fontId="21" fillId="5" borderId="91" xfId="0" applyNumberFormat="1" applyFont="1" applyFill="1" applyBorder="1" applyProtection="1"/>
    <xf numFmtId="0" fontId="21" fillId="5" borderId="71" xfId="0" applyNumberFormat="1" applyFont="1" applyFill="1" applyBorder="1" applyProtection="1"/>
    <xf numFmtId="43" fontId="21" fillId="7" borderId="72" xfId="1" applyNumberFormat="1" applyFont="1" applyFill="1" applyBorder="1" applyProtection="1"/>
    <xf numFmtId="164" fontId="21" fillId="5" borderId="72" xfId="1" applyNumberFormat="1" applyFont="1" applyFill="1" applyBorder="1" applyProtection="1">
      <protection locked="0"/>
    </xf>
    <xf numFmtId="164" fontId="21" fillId="5" borderId="92" xfId="1" applyNumberFormat="1" applyFont="1" applyFill="1" applyBorder="1" applyProtection="1">
      <protection locked="0"/>
    </xf>
    <xf numFmtId="49" fontId="35" fillId="16" borderId="78" xfId="0" applyNumberFormat="1" applyFont="1" applyFill="1" applyBorder="1" applyProtection="1"/>
    <xf numFmtId="43" fontId="26" fillId="16" borderId="56" xfId="0" applyNumberFormat="1" applyFont="1" applyFill="1" applyBorder="1" applyAlignment="1" applyProtection="1"/>
    <xf numFmtId="164" fontId="35" fillId="16" borderId="42" xfId="1" applyNumberFormat="1" applyFont="1" applyFill="1" applyBorder="1" applyAlignment="1" applyProtection="1">
      <alignment horizontal="right"/>
    </xf>
    <xf numFmtId="41" fontId="21" fillId="0" borderId="38" xfId="1" applyNumberFormat="1" applyFont="1" applyFill="1" applyBorder="1" applyProtection="1">
      <protection locked="0"/>
    </xf>
    <xf numFmtId="0" fontId="38" fillId="16" borderId="5" xfId="6" applyFont="1" applyFill="1" applyBorder="1"/>
    <xf numFmtId="0" fontId="38" fillId="13" borderId="110" xfId="6" applyFont="1" applyFill="1" applyBorder="1"/>
    <xf numFmtId="43" fontId="38" fillId="16" borderId="6" xfId="3" applyFont="1" applyFill="1" applyBorder="1" applyAlignment="1">
      <alignment horizontal="right"/>
    </xf>
    <xf numFmtId="43" fontId="38" fillId="16" borderId="25" xfId="3" applyFont="1" applyFill="1" applyBorder="1" applyAlignment="1">
      <alignment horizontal="right"/>
    </xf>
    <xf numFmtId="43" fontId="38" fillId="16" borderId="5" xfId="3" applyFont="1" applyFill="1" applyBorder="1" applyAlignment="1">
      <alignment horizontal="right"/>
    </xf>
    <xf numFmtId="43" fontId="38" fillId="16" borderId="5" xfId="6" applyNumberFormat="1" applyFont="1" applyFill="1" applyBorder="1" applyAlignment="1">
      <alignment horizontal="right"/>
    </xf>
    <xf numFmtId="0" fontId="38" fillId="13" borderId="84" xfId="6" applyFont="1" applyFill="1" applyBorder="1"/>
    <xf numFmtId="0" fontId="38" fillId="16" borderId="25" xfId="6" applyFont="1" applyFill="1" applyBorder="1" applyAlignment="1">
      <alignment horizontal="center" wrapText="1"/>
    </xf>
    <xf numFmtId="43" fontId="39" fillId="16" borderId="25" xfId="6" applyNumberFormat="1" applyFont="1" applyFill="1" applyBorder="1" applyAlignment="1">
      <alignment horizontal="right"/>
    </xf>
    <xf numFmtId="43" fontId="38" fillId="16" borderId="25" xfId="6" applyNumberFormat="1" applyFont="1" applyFill="1" applyBorder="1" applyAlignment="1">
      <alignment horizontal="right"/>
    </xf>
    <xf numFmtId="43" fontId="26" fillId="16" borderId="0" xfId="0" applyNumberFormat="1" applyFont="1" applyFill="1" applyAlignment="1">
      <alignment horizontal="right"/>
    </xf>
    <xf numFmtId="43" fontId="26" fillId="16" borderId="4" xfId="0" applyNumberFormat="1" applyFont="1" applyFill="1" applyBorder="1" applyAlignment="1">
      <alignment horizontal="right"/>
    </xf>
    <xf numFmtId="43" fontId="29" fillId="16" borderId="0" xfId="0" applyNumberFormat="1" applyFont="1" applyFill="1" applyBorder="1" applyAlignment="1">
      <alignment horizontal="right"/>
    </xf>
    <xf numFmtId="42" fontId="21" fillId="16" borderId="4" xfId="4" applyNumberFormat="1" applyFont="1" applyFill="1" applyBorder="1"/>
    <xf numFmtId="168" fontId="21" fillId="16" borderId="0" xfId="4" applyNumberFormat="1" applyFont="1" applyFill="1" applyBorder="1" applyAlignment="1" applyProtection="1">
      <alignment horizontal="center" vertical="center" wrapText="1"/>
    </xf>
    <xf numFmtId="41" fontId="21" fillId="16" borderId="4" xfId="0" applyNumberFormat="1" applyFont="1" applyFill="1" applyBorder="1"/>
    <xf numFmtId="41" fontId="21" fillId="16" borderId="0" xfId="0" applyNumberFormat="1" applyFont="1" applyFill="1" applyBorder="1" applyAlignment="1" applyProtection="1">
      <alignment horizontal="center" vertical="center" wrapText="1"/>
    </xf>
    <xf numFmtId="41" fontId="21" fillId="16" borderId="0" xfId="0" applyNumberFormat="1" applyFont="1" applyFill="1" applyBorder="1" applyProtection="1"/>
    <xf numFmtId="41" fontId="21" fillId="16" borderId="4" xfId="4" applyNumberFormat="1" applyFont="1" applyFill="1" applyBorder="1"/>
    <xf numFmtId="41" fontId="56" fillId="16" borderId="4" xfId="0" applyNumberFormat="1" applyFont="1" applyFill="1" applyBorder="1"/>
    <xf numFmtId="41" fontId="56" fillId="16" borderId="0" xfId="0" applyNumberFormat="1" applyFont="1" applyFill="1" applyBorder="1" applyProtection="1"/>
    <xf numFmtId="41" fontId="21" fillId="16" borderId="1" xfId="0" applyNumberFormat="1" applyFont="1" applyFill="1" applyBorder="1"/>
    <xf numFmtId="41" fontId="21" fillId="16" borderId="4" xfId="1" applyNumberFormat="1" applyFont="1" applyFill="1" applyBorder="1"/>
    <xf numFmtId="168" fontId="21" fillId="16" borderId="0" xfId="4" applyNumberFormat="1" applyFont="1" applyFill="1" applyBorder="1" applyProtection="1"/>
    <xf numFmtId="43" fontId="26" fillId="16" borderId="4" xfId="1" applyFont="1" applyFill="1" applyBorder="1"/>
    <xf numFmtId="0" fontId="21" fillId="13" borderId="4" xfId="0" applyFont="1" applyFill="1" applyBorder="1" applyAlignment="1" applyProtection="1">
      <alignment horizontal="center"/>
    </xf>
    <xf numFmtId="0" fontId="21" fillId="0" borderId="4" xfId="0" applyFont="1" applyBorder="1" applyAlignment="1" applyProtection="1">
      <alignment horizontal="center"/>
    </xf>
    <xf numFmtId="0" fontId="21" fillId="0" borderId="4" xfId="0" applyFont="1" applyFill="1" applyBorder="1" applyAlignment="1" applyProtection="1">
      <alignment horizontal="center"/>
    </xf>
    <xf numFmtId="0" fontId="51" fillId="0" borderId="0" xfId="0" applyFont="1" applyFill="1" applyBorder="1" applyAlignment="1" applyProtection="1">
      <alignment horizontal="center"/>
    </xf>
    <xf numFmtId="0" fontId="23" fillId="0" borderId="0" xfId="0" applyFont="1" applyFill="1" applyAlignment="1" applyProtection="1">
      <alignment horizontal="left"/>
    </xf>
    <xf numFmtId="43" fontId="26" fillId="27" borderId="106" xfId="0" applyNumberFormat="1" applyFont="1" applyFill="1" applyBorder="1" applyAlignment="1" applyProtection="1">
      <alignment horizontal="center" wrapText="1"/>
    </xf>
    <xf numFmtId="43" fontId="26" fillId="27" borderId="107" xfId="0" applyNumberFormat="1" applyFont="1" applyFill="1" applyBorder="1" applyAlignment="1" applyProtection="1">
      <alignment horizontal="center" wrapText="1"/>
    </xf>
    <xf numFmtId="49" fontId="35" fillId="0" borderId="78" xfId="0" applyNumberFormat="1" applyFont="1" applyFill="1" applyBorder="1" applyProtection="1"/>
    <xf numFmtId="49" fontId="35" fillId="0" borderId="44" xfId="0" applyNumberFormat="1" applyFont="1" applyFill="1" applyBorder="1" applyProtection="1"/>
    <xf numFmtId="43" fontId="26" fillId="0" borderId="15" xfId="0" applyNumberFormat="1" applyFont="1" applyFill="1" applyBorder="1" applyAlignment="1" applyProtection="1">
      <alignment horizontal="center"/>
    </xf>
    <xf numFmtId="43" fontId="26" fillId="0" borderId="17" xfId="0" applyNumberFormat="1" applyFont="1" applyFill="1" applyBorder="1" applyAlignment="1" applyProtection="1">
      <alignment horizontal="center"/>
    </xf>
    <xf numFmtId="49" fontId="35" fillId="5" borderId="78" xfId="0" applyNumberFormat="1" applyFont="1" applyFill="1" applyBorder="1" applyProtection="1"/>
    <xf numFmtId="49" fontId="35" fillId="5" borderId="44" xfId="0" applyNumberFormat="1" applyFont="1" applyFill="1" applyBorder="1" applyProtection="1"/>
    <xf numFmtId="0" fontId="26" fillId="16" borderId="0" xfId="0" applyFont="1" applyFill="1" applyBorder="1" applyAlignment="1" applyProtection="1">
      <alignment horizontal="center"/>
    </xf>
    <xf numFmtId="165" fontId="26" fillId="5" borderId="0" xfId="0" applyNumberFormat="1" applyFont="1" applyFill="1" applyBorder="1" applyAlignment="1" applyProtection="1">
      <alignment horizontal="center"/>
    </xf>
    <xf numFmtId="43" fontId="26" fillId="5" borderId="0" xfId="0" applyNumberFormat="1" applyFont="1" applyFill="1" applyBorder="1" applyAlignment="1" applyProtection="1">
      <alignment horizontal="center"/>
    </xf>
    <xf numFmtId="0" fontId="21" fillId="5" borderId="0" xfId="0" applyFont="1" applyFill="1" applyBorder="1" applyAlignment="1" applyProtection="1">
      <alignment horizontal="center"/>
    </xf>
    <xf numFmtId="165" fontId="21" fillId="5" borderId="0" xfId="0" applyNumberFormat="1" applyFont="1" applyFill="1" applyBorder="1" applyAlignment="1" applyProtection="1">
      <alignment horizontal="center"/>
    </xf>
    <xf numFmtId="43" fontId="21" fillId="5" borderId="0" xfId="0" applyNumberFormat="1" applyFont="1" applyFill="1" applyBorder="1" applyAlignment="1" applyProtection="1">
      <alignment horizontal="center"/>
    </xf>
    <xf numFmtId="49" fontId="35" fillId="13" borderId="78" xfId="0" applyNumberFormat="1" applyFont="1" applyFill="1" applyBorder="1" applyProtection="1"/>
    <xf numFmtId="49" fontId="35" fillId="13" borderId="44" xfId="0" applyNumberFormat="1" applyFont="1" applyFill="1" applyBorder="1" applyProtection="1"/>
    <xf numFmtId="164" fontId="26" fillId="5" borderId="106" xfId="1" applyNumberFormat="1" applyFont="1" applyFill="1" applyBorder="1" applyAlignment="1" applyProtection="1">
      <alignment horizontal="center" wrapText="1"/>
    </xf>
    <xf numFmtId="164" fontId="26" fillId="5" borderId="107" xfId="1" applyNumberFormat="1" applyFont="1" applyFill="1" applyBorder="1" applyAlignment="1" applyProtection="1">
      <alignment horizontal="center" wrapText="1"/>
    </xf>
    <xf numFmtId="43" fontId="26" fillId="5" borderId="121" xfId="0" applyNumberFormat="1" applyFont="1" applyFill="1" applyBorder="1" applyAlignment="1" applyProtection="1">
      <alignment horizontal="center"/>
    </xf>
    <xf numFmtId="43" fontId="26" fillId="5" borderId="123" xfId="0" applyNumberFormat="1" applyFont="1" applyFill="1" applyBorder="1" applyAlignment="1" applyProtection="1">
      <alignment horizontal="center"/>
    </xf>
    <xf numFmtId="43" fontId="26" fillId="16" borderId="106" xfId="0" applyNumberFormat="1" applyFont="1" applyFill="1" applyBorder="1" applyAlignment="1" applyProtection="1">
      <alignment horizontal="center" wrapText="1"/>
      <protection locked="0"/>
    </xf>
    <xf numFmtId="43" fontId="26" fillId="16" borderId="107" xfId="0" applyNumberFormat="1" applyFont="1" applyFill="1" applyBorder="1" applyAlignment="1" applyProtection="1">
      <alignment horizontal="center" wrapText="1"/>
      <protection locked="0"/>
    </xf>
    <xf numFmtId="0" fontId="35" fillId="5" borderId="44" xfId="0" applyNumberFormat="1" applyFont="1" applyFill="1" applyBorder="1" applyProtection="1"/>
    <xf numFmtId="165" fontId="26" fillId="16" borderId="0" xfId="0" applyNumberFormat="1" applyFont="1" applyFill="1" applyBorder="1" applyAlignment="1" applyProtection="1">
      <alignment horizontal="center"/>
    </xf>
    <xf numFmtId="43" fontId="26" fillId="16" borderId="0" xfId="0" applyNumberFormat="1" applyFont="1" applyFill="1" applyBorder="1" applyAlignment="1" applyProtection="1">
      <alignment horizontal="center"/>
    </xf>
    <xf numFmtId="164" fontId="26" fillId="16" borderId="106" xfId="1" applyNumberFormat="1" applyFont="1" applyFill="1" applyBorder="1" applyAlignment="1" applyProtection="1">
      <alignment horizontal="center" wrapText="1"/>
      <protection locked="0"/>
    </xf>
    <xf numFmtId="164" fontId="26" fillId="16" borderId="107" xfId="1" applyNumberFormat="1" applyFont="1" applyFill="1" applyBorder="1" applyAlignment="1" applyProtection="1">
      <alignment horizontal="center" wrapText="1"/>
      <protection locked="0"/>
    </xf>
    <xf numFmtId="43" fontId="26" fillId="16" borderId="121" xfId="0" applyNumberFormat="1" applyFont="1" applyFill="1" applyBorder="1" applyAlignment="1" applyProtection="1">
      <alignment horizontal="center"/>
      <protection locked="0"/>
    </xf>
    <xf numFmtId="43" fontId="26" fillId="16" borderId="123" xfId="0" applyNumberFormat="1" applyFont="1" applyFill="1" applyBorder="1" applyAlignment="1" applyProtection="1">
      <alignment horizontal="center"/>
      <protection locked="0"/>
    </xf>
    <xf numFmtId="43" fontId="26" fillId="16" borderId="106" xfId="0" applyNumberFormat="1" applyFont="1" applyFill="1" applyBorder="1" applyAlignment="1" applyProtection="1">
      <alignment horizontal="center" wrapText="1"/>
    </xf>
    <xf numFmtId="43" fontId="26" fillId="16" borderId="107" xfId="0" applyNumberFormat="1" applyFont="1" applyFill="1" applyBorder="1" applyAlignment="1" applyProtection="1">
      <alignment horizontal="center" wrapText="1"/>
    </xf>
    <xf numFmtId="49" fontId="35" fillId="16" borderId="78" xfId="0" applyNumberFormat="1" applyFont="1" applyFill="1" applyBorder="1" applyProtection="1"/>
    <xf numFmtId="0" fontId="35" fillId="16" borderId="44" xfId="0" applyNumberFormat="1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49" fontId="35" fillId="5" borderId="124" xfId="1" applyNumberFormat="1" applyFont="1" applyFill="1" applyBorder="1" applyAlignment="1" applyProtection="1">
      <alignment horizontal="left" vertical="center" wrapText="1"/>
    </xf>
    <xf numFmtId="0" fontId="0" fillId="0" borderId="125" xfId="0" applyBorder="1"/>
    <xf numFmtId="49" fontId="31" fillId="5" borderId="39" xfId="0" applyNumberFormat="1" applyFont="1" applyFill="1" applyBorder="1" applyAlignment="1" applyProtection="1">
      <alignment horizontal="left" wrapText="1"/>
    </xf>
    <xf numFmtId="0" fontId="31" fillId="5" borderId="40" xfId="0" applyNumberFormat="1" applyFont="1" applyFill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left"/>
    </xf>
    <xf numFmtId="43" fontId="26" fillId="5" borderId="106" xfId="0" applyNumberFormat="1" applyFont="1" applyFill="1" applyBorder="1" applyAlignment="1" applyProtection="1">
      <alignment horizontal="center" wrapText="1"/>
    </xf>
    <xf numFmtId="43" fontId="26" fillId="5" borderId="107" xfId="0" applyNumberFormat="1" applyFont="1" applyFill="1" applyBorder="1" applyAlignment="1" applyProtection="1">
      <alignment horizontal="center" wrapText="1"/>
    </xf>
    <xf numFmtId="0" fontId="26" fillId="16" borderId="0" xfId="0" applyFont="1" applyFill="1" applyBorder="1" applyAlignment="1">
      <alignment horizontal="right" wrapText="1"/>
    </xf>
    <xf numFmtId="0" fontId="31" fillId="16" borderId="0" xfId="0" applyFont="1" applyFill="1" applyBorder="1" applyAlignment="1">
      <alignment horizontal="left" wrapText="1"/>
    </xf>
    <xf numFmtId="0" fontId="20" fillId="16" borderId="0" xfId="0" applyNumberFormat="1" applyFont="1" applyFill="1" applyBorder="1" applyAlignment="1" applyProtection="1">
      <alignment horizontal="left"/>
    </xf>
    <xf numFmtId="0" fontId="21" fillId="5" borderId="5" xfId="0" applyFont="1" applyFill="1" applyBorder="1" applyAlignment="1">
      <alignment horizontal="center"/>
    </xf>
    <xf numFmtId="0" fontId="21" fillId="5" borderId="6" xfId="0" applyFont="1" applyFill="1" applyBorder="1" applyAlignment="1">
      <alignment horizontal="center"/>
    </xf>
    <xf numFmtId="0" fontId="26" fillId="5" borderId="39" xfId="0" applyFont="1" applyFill="1" applyBorder="1" applyAlignment="1">
      <alignment horizontal="center"/>
    </xf>
    <xf numFmtId="0" fontId="26" fillId="5" borderId="40" xfId="0" applyFont="1" applyFill="1" applyBorder="1" applyAlignment="1">
      <alignment horizontal="center"/>
    </xf>
    <xf numFmtId="0" fontId="26" fillId="5" borderId="41" xfId="0" applyFont="1" applyFill="1" applyBorder="1" applyAlignment="1">
      <alignment horizontal="center"/>
    </xf>
    <xf numFmtId="0" fontId="21" fillId="5" borderId="25" xfId="0" applyFont="1" applyFill="1" applyBorder="1" applyAlignment="1">
      <alignment horizontal="center"/>
    </xf>
    <xf numFmtId="0" fontId="21" fillId="5" borderId="108" xfId="0" applyFont="1" applyFill="1" applyBorder="1" applyAlignment="1">
      <alignment horizontal="center"/>
    </xf>
    <xf numFmtId="0" fontId="21" fillId="5" borderId="80" xfId="0" applyFont="1" applyFill="1" applyBorder="1" applyAlignment="1">
      <alignment horizontal="center"/>
    </xf>
    <xf numFmtId="0" fontId="32" fillId="5" borderId="0" xfId="0" applyFont="1" applyFill="1" applyAlignment="1">
      <alignment horizontal="center"/>
    </xf>
    <xf numFmtId="0" fontId="31" fillId="5" borderId="0" xfId="0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0" fontId="21" fillId="5" borderId="25" xfId="0" applyFont="1" applyFill="1" applyBorder="1" applyAlignment="1" applyProtection="1">
      <alignment horizontal="center"/>
    </xf>
    <xf numFmtId="0" fontId="31" fillId="5" borderId="4" xfId="0" applyFont="1" applyFill="1" applyBorder="1" applyAlignment="1" applyProtection="1">
      <alignment horizontal="left" shrinkToFit="1"/>
    </xf>
    <xf numFmtId="0" fontId="26" fillId="16" borderId="112" xfId="0" applyFont="1" applyFill="1" applyBorder="1" applyAlignment="1">
      <alignment horizontal="center"/>
    </xf>
    <xf numFmtId="0" fontId="26" fillId="16" borderId="105" xfId="0" applyFont="1" applyFill="1" applyBorder="1" applyAlignment="1">
      <alignment horizontal="center"/>
    </xf>
    <xf numFmtId="0" fontId="26" fillId="5" borderId="39" xfId="0" applyFont="1" applyFill="1" applyBorder="1" applyAlignment="1" applyProtection="1">
      <alignment horizontal="center"/>
    </xf>
    <xf numFmtId="0" fontId="26" fillId="5" borderId="40" xfId="0" applyFont="1" applyFill="1" applyBorder="1" applyAlignment="1" applyProtection="1">
      <alignment horizontal="center"/>
    </xf>
    <xf numFmtId="0" fontId="26" fillId="5" borderId="41" xfId="0" applyFont="1" applyFill="1" applyBorder="1" applyAlignment="1" applyProtection="1">
      <alignment horizontal="center"/>
    </xf>
    <xf numFmtId="0" fontId="21" fillId="5" borderId="81" xfId="0" applyFont="1" applyFill="1" applyBorder="1" applyAlignment="1" applyProtection="1">
      <alignment horizontal="center"/>
    </xf>
    <xf numFmtId="0" fontId="32" fillId="5" borderId="0" xfId="0" applyFont="1" applyFill="1" applyAlignment="1" applyProtection="1">
      <alignment horizontal="center"/>
    </xf>
    <xf numFmtId="0" fontId="31" fillId="5" borderId="0" xfId="0" applyFont="1" applyFill="1" applyAlignment="1" applyProtection="1">
      <alignment horizontal="center"/>
    </xf>
    <xf numFmtId="0" fontId="20" fillId="5" borderId="0" xfId="0" applyFont="1" applyFill="1" applyAlignment="1" applyProtection="1">
      <alignment horizontal="center"/>
    </xf>
    <xf numFmtId="0" fontId="21" fillId="5" borderId="114" xfId="0" applyFont="1" applyFill="1" applyBorder="1" applyAlignment="1" applyProtection="1">
      <alignment horizontal="center"/>
    </xf>
    <xf numFmtId="0" fontId="26" fillId="16" borderId="112" xfId="0" applyFont="1" applyFill="1" applyBorder="1" applyAlignment="1" applyProtection="1">
      <alignment horizontal="center"/>
    </xf>
    <xf numFmtId="0" fontId="26" fillId="16" borderId="105" xfId="0" applyFont="1" applyFill="1" applyBorder="1" applyAlignment="1" applyProtection="1">
      <alignment horizontal="center"/>
    </xf>
    <xf numFmtId="0" fontId="26" fillId="16" borderId="120" xfId="0" applyFont="1" applyFill="1" applyBorder="1" applyAlignment="1" applyProtection="1">
      <alignment horizontal="center"/>
    </xf>
    <xf numFmtId="0" fontId="26" fillId="16" borderId="15" xfId="0" applyFont="1" applyFill="1" applyBorder="1" applyAlignment="1" applyProtection="1">
      <alignment horizontal="center"/>
    </xf>
    <xf numFmtId="0" fontId="21" fillId="5" borderId="5" xfId="0" applyFont="1" applyFill="1" applyBorder="1" applyAlignment="1" applyProtection="1">
      <alignment horizontal="center"/>
    </xf>
    <xf numFmtId="0" fontId="21" fillId="5" borderId="6" xfId="0" applyFont="1" applyFill="1" applyBorder="1" applyAlignment="1" applyProtection="1">
      <alignment horizontal="center"/>
    </xf>
    <xf numFmtId="0" fontId="52" fillId="0" borderId="4" xfId="0" applyFont="1" applyBorder="1" applyAlignment="1">
      <alignment horizontal="left"/>
    </xf>
    <xf numFmtId="0" fontId="20" fillId="0" borderId="0" xfId="0" applyFont="1" applyAlignment="1">
      <alignment horizontal="center"/>
    </xf>
  </cellXfs>
  <cellStyles count="9">
    <cellStyle name="Comma" xfId="1" builtinId="3"/>
    <cellStyle name="Comma 2" xfId="2"/>
    <cellStyle name="Comma 3" xfId="3"/>
    <cellStyle name="Currency" xfId="4" builtinId="4"/>
    <cellStyle name="Normal" xfId="0" builtinId="0"/>
    <cellStyle name="Normal 2" xfId="5"/>
    <cellStyle name="Normal 3" xfId="6"/>
    <cellStyle name="Percent" xfId="7" builtinId="5"/>
    <cellStyle name="Percent 2" xfId="8"/>
  </cellStyles>
  <dxfs count="9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indexed="4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CC66FF"/>
      <color rgb="FFCC00FF"/>
      <color rgb="FFFFFF99"/>
      <color rgb="FFCCFFCC"/>
      <color rgb="FFA7E8FF"/>
      <color rgb="FF00C1EE"/>
      <color rgb="FF75DBFF"/>
      <color rgb="FF4BD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Radio" checked="Checked" firstButton="1" fmlaLink="$A$3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10641</xdr:colOff>
      <xdr:row>0</xdr:row>
      <xdr:rowOff>30480</xdr:rowOff>
    </xdr:from>
    <xdr:ext cx="2883995" cy="1031629"/>
    <xdr:sp macro="" textlink="">
      <xdr:nvSpPr>
        <xdr:cNvPr id="2" name="Rectangle 1"/>
        <xdr:cNvSpPr/>
      </xdr:nvSpPr>
      <xdr:spPr>
        <a:xfrm>
          <a:off x="5641821" y="30480"/>
          <a:ext cx="2883995" cy="1031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2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</a:rPr>
            <a:t>Special Federal Leftover</a:t>
          </a:r>
        </a:p>
        <a:p>
          <a:pPr algn="ctr"/>
          <a:r>
            <a:rPr lang="en-US" sz="2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</a:rPr>
            <a:t>funds</a:t>
          </a:r>
          <a:r>
            <a:rPr lang="en-US" sz="2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</a:rPr>
            <a:t> S/B 0510 </a:t>
          </a:r>
        </a:p>
        <a:p>
          <a:pPr algn="ctr"/>
          <a:r>
            <a:rPr lang="en-US" sz="2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</a:rPr>
            <a:t>in lieu of 0750??</a:t>
          </a:r>
          <a:endParaRPr lang="en-US" sz="20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+mn-lt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0</xdr:row>
          <xdr:rowOff>22860</xdr:rowOff>
        </xdr:from>
        <xdr:to>
          <xdr:col>1</xdr:col>
          <xdr:colOff>518160</xdr:colOff>
          <xdr:row>4</xdr:row>
          <xdr:rowOff>30480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0</xdr:row>
      <xdr:rowOff>0</xdr:rowOff>
    </xdr:from>
    <xdr:to>
      <xdr:col>12</xdr:col>
      <xdr:colOff>847725</xdr:colOff>
      <xdr:row>0</xdr:row>
      <xdr:rowOff>0</xdr:rowOff>
    </xdr:to>
    <xdr:sp macro="" textlink="">
      <xdr:nvSpPr>
        <xdr:cNvPr id="10241" name="Text 2"/>
        <xdr:cNvSpPr txBox="1">
          <a:spLocks noChangeArrowheads="1"/>
        </xdr:cNvSpPr>
      </xdr:nvSpPr>
      <xdr:spPr bwMode="auto">
        <a:xfrm>
          <a:off x="12192000" y="0"/>
          <a:ext cx="7334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1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151</xdr:row>
      <xdr:rowOff>0</xdr:rowOff>
    </xdr:from>
    <xdr:to>
      <xdr:col>12</xdr:col>
      <xdr:colOff>714375</xdr:colOff>
      <xdr:row>151</xdr:row>
      <xdr:rowOff>0</xdr:rowOff>
    </xdr:to>
    <xdr:sp macro="" textlink="">
      <xdr:nvSpPr>
        <xdr:cNvPr id="10245" name="Text 2"/>
        <xdr:cNvSpPr txBox="1">
          <a:spLocks noChangeArrowheads="1"/>
        </xdr:cNvSpPr>
      </xdr:nvSpPr>
      <xdr:spPr bwMode="auto">
        <a:xfrm>
          <a:off x="12153900" y="199167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3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310</xdr:row>
      <xdr:rowOff>0</xdr:rowOff>
    </xdr:from>
    <xdr:to>
      <xdr:col>12</xdr:col>
      <xdr:colOff>714375</xdr:colOff>
      <xdr:row>310</xdr:row>
      <xdr:rowOff>0</xdr:rowOff>
    </xdr:to>
    <xdr:sp macro="" textlink="">
      <xdr:nvSpPr>
        <xdr:cNvPr id="10246" name="Text 2"/>
        <xdr:cNvSpPr txBox="1">
          <a:spLocks noChangeArrowheads="1"/>
        </xdr:cNvSpPr>
      </xdr:nvSpPr>
      <xdr:spPr bwMode="auto">
        <a:xfrm>
          <a:off x="12153900" y="441960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114300</xdr:colOff>
      <xdr:row>0</xdr:row>
      <xdr:rowOff>0</xdr:rowOff>
    </xdr:from>
    <xdr:to>
      <xdr:col>12</xdr:col>
      <xdr:colOff>847725</xdr:colOff>
      <xdr:row>0</xdr:row>
      <xdr:rowOff>0</xdr:rowOff>
    </xdr:to>
    <xdr:sp macro="" textlink="">
      <xdr:nvSpPr>
        <xdr:cNvPr id="10247" name="Text 2"/>
        <xdr:cNvSpPr txBox="1">
          <a:spLocks noChangeArrowheads="1"/>
        </xdr:cNvSpPr>
      </xdr:nvSpPr>
      <xdr:spPr bwMode="auto">
        <a:xfrm>
          <a:off x="12192000" y="0"/>
          <a:ext cx="7334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1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114</xdr:row>
      <xdr:rowOff>0</xdr:rowOff>
    </xdr:from>
    <xdr:to>
      <xdr:col>12</xdr:col>
      <xdr:colOff>723900</xdr:colOff>
      <xdr:row>114</xdr:row>
      <xdr:rowOff>0</xdr:rowOff>
    </xdr:to>
    <xdr:sp macro="" textlink="">
      <xdr:nvSpPr>
        <xdr:cNvPr id="10248" name="Text 3"/>
        <xdr:cNvSpPr txBox="1">
          <a:spLocks noChangeArrowheads="1"/>
        </xdr:cNvSpPr>
      </xdr:nvSpPr>
      <xdr:spPr bwMode="auto">
        <a:xfrm>
          <a:off x="12163425" y="153543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19050</xdr:colOff>
      <xdr:row>70</xdr:row>
      <xdr:rowOff>0</xdr:rowOff>
    </xdr:from>
    <xdr:to>
      <xdr:col>12</xdr:col>
      <xdr:colOff>657225</xdr:colOff>
      <xdr:row>70</xdr:row>
      <xdr:rowOff>0</xdr:rowOff>
    </xdr:to>
    <xdr:sp macro="" textlink="">
      <xdr:nvSpPr>
        <xdr:cNvPr id="10249" name="Text 4"/>
        <xdr:cNvSpPr txBox="1">
          <a:spLocks noChangeArrowheads="1"/>
        </xdr:cNvSpPr>
      </xdr:nvSpPr>
      <xdr:spPr bwMode="auto">
        <a:xfrm>
          <a:off x="12096750" y="89154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112</xdr:row>
      <xdr:rowOff>0</xdr:rowOff>
    </xdr:from>
    <xdr:to>
      <xdr:col>12</xdr:col>
      <xdr:colOff>762000</xdr:colOff>
      <xdr:row>112</xdr:row>
      <xdr:rowOff>0</xdr:rowOff>
    </xdr:to>
    <xdr:sp macro="" textlink="">
      <xdr:nvSpPr>
        <xdr:cNvPr id="10250" name="Text 2"/>
        <xdr:cNvSpPr txBox="1">
          <a:spLocks noChangeArrowheads="1"/>
        </xdr:cNvSpPr>
      </xdr:nvSpPr>
      <xdr:spPr bwMode="auto">
        <a:xfrm>
          <a:off x="12192000" y="15001875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180</xdr:row>
      <xdr:rowOff>0</xdr:rowOff>
    </xdr:from>
    <xdr:to>
      <xdr:col>12</xdr:col>
      <xdr:colOff>714375</xdr:colOff>
      <xdr:row>180</xdr:row>
      <xdr:rowOff>0</xdr:rowOff>
    </xdr:to>
    <xdr:sp macro="" textlink="">
      <xdr:nvSpPr>
        <xdr:cNvPr id="10251" name="Text 2"/>
        <xdr:cNvSpPr txBox="1">
          <a:spLocks noChangeArrowheads="1"/>
        </xdr:cNvSpPr>
      </xdr:nvSpPr>
      <xdr:spPr bwMode="auto">
        <a:xfrm>
          <a:off x="12153900" y="246126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3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526</xdr:row>
      <xdr:rowOff>0</xdr:rowOff>
    </xdr:from>
    <xdr:to>
      <xdr:col>12</xdr:col>
      <xdr:colOff>714375</xdr:colOff>
      <xdr:row>526</xdr:row>
      <xdr:rowOff>0</xdr:rowOff>
    </xdr:to>
    <xdr:sp macro="" textlink="">
      <xdr:nvSpPr>
        <xdr:cNvPr id="10252" name="Text 2"/>
        <xdr:cNvSpPr txBox="1">
          <a:spLocks noChangeArrowheads="1"/>
        </xdr:cNvSpPr>
      </xdr:nvSpPr>
      <xdr:spPr bwMode="auto">
        <a:xfrm>
          <a:off x="12153900" y="655796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210</xdr:row>
      <xdr:rowOff>0</xdr:rowOff>
    </xdr:from>
    <xdr:to>
      <xdr:col>12</xdr:col>
      <xdr:colOff>714375</xdr:colOff>
      <xdr:row>210</xdr:row>
      <xdr:rowOff>0</xdr:rowOff>
    </xdr:to>
    <xdr:sp macro="" textlink="">
      <xdr:nvSpPr>
        <xdr:cNvPr id="10253" name="Text 2"/>
        <xdr:cNvSpPr txBox="1">
          <a:spLocks noChangeArrowheads="1"/>
        </xdr:cNvSpPr>
      </xdr:nvSpPr>
      <xdr:spPr bwMode="auto">
        <a:xfrm>
          <a:off x="12153900" y="280035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484</xdr:row>
      <xdr:rowOff>0</xdr:rowOff>
    </xdr:from>
    <xdr:to>
      <xdr:col>12</xdr:col>
      <xdr:colOff>723900</xdr:colOff>
      <xdr:row>484</xdr:row>
      <xdr:rowOff>0</xdr:rowOff>
    </xdr:to>
    <xdr:sp macro="" textlink="">
      <xdr:nvSpPr>
        <xdr:cNvPr id="10254" name="Text 3"/>
        <xdr:cNvSpPr txBox="1">
          <a:spLocks noChangeArrowheads="1"/>
        </xdr:cNvSpPr>
      </xdr:nvSpPr>
      <xdr:spPr bwMode="auto">
        <a:xfrm>
          <a:off x="12163425" y="6452235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484</xdr:row>
      <xdr:rowOff>0</xdr:rowOff>
    </xdr:from>
    <xdr:to>
      <xdr:col>12</xdr:col>
      <xdr:colOff>762000</xdr:colOff>
      <xdr:row>484</xdr:row>
      <xdr:rowOff>0</xdr:rowOff>
    </xdr:to>
    <xdr:sp macro="" textlink="">
      <xdr:nvSpPr>
        <xdr:cNvPr id="10255" name="Text 2"/>
        <xdr:cNvSpPr txBox="1">
          <a:spLocks noChangeArrowheads="1"/>
        </xdr:cNvSpPr>
      </xdr:nvSpPr>
      <xdr:spPr bwMode="auto">
        <a:xfrm>
          <a:off x="12192000" y="64522350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467</xdr:row>
      <xdr:rowOff>0</xdr:rowOff>
    </xdr:from>
    <xdr:to>
      <xdr:col>12</xdr:col>
      <xdr:colOff>723900</xdr:colOff>
      <xdr:row>467</xdr:row>
      <xdr:rowOff>0</xdr:rowOff>
    </xdr:to>
    <xdr:sp macro="" textlink="">
      <xdr:nvSpPr>
        <xdr:cNvPr id="10256" name="Text 3"/>
        <xdr:cNvSpPr txBox="1">
          <a:spLocks noChangeArrowheads="1"/>
        </xdr:cNvSpPr>
      </xdr:nvSpPr>
      <xdr:spPr bwMode="auto">
        <a:xfrm>
          <a:off x="12163425" y="6132195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467</xdr:row>
      <xdr:rowOff>0</xdr:rowOff>
    </xdr:from>
    <xdr:to>
      <xdr:col>12</xdr:col>
      <xdr:colOff>762000</xdr:colOff>
      <xdr:row>467</xdr:row>
      <xdr:rowOff>0</xdr:rowOff>
    </xdr:to>
    <xdr:sp macro="" textlink="">
      <xdr:nvSpPr>
        <xdr:cNvPr id="10257" name="Text 2"/>
        <xdr:cNvSpPr txBox="1">
          <a:spLocks noChangeArrowheads="1"/>
        </xdr:cNvSpPr>
      </xdr:nvSpPr>
      <xdr:spPr bwMode="auto">
        <a:xfrm>
          <a:off x="12192000" y="61321950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416</xdr:row>
      <xdr:rowOff>0</xdr:rowOff>
    </xdr:from>
    <xdr:to>
      <xdr:col>12</xdr:col>
      <xdr:colOff>714375</xdr:colOff>
      <xdr:row>416</xdr:row>
      <xdr:rowOff>0</xdr:rowOff>
    </xdr:to>
    <xdr:sp macro="" textlink="">
      <xdr:nvSpPr>
        <xdr:cNvPr id="10263" name="Text 2"/>
        <xdr:cNvSpPr txBox="1">
          <a:spLocks noChangeArrowheads="1"/>
        </xdr:cNvSpPr>
      </xdr:nvSpPr>
      <xdr:spPr bwMode="auto">
        <a:xfrm>
          <a:off x="12153900" y="532542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230</xdr:row>
      <xdr:rowOff>0</xdr:rowOff>
    </xdr:from>
    <xdr:to>
      <xdr:col>12</xdr:col>
      <xdr:colOff>714375</xdr:colOff>
      <xdr:row>230</xdr:row>
      <xdr:rowOff>0</xdr:rowOff>
    </xdr:to>
    <xdr:sp macro="" textlink="">
      <xdr:nvSpPr>
        <xdr:cNvPr id="10264" name="Text 2"/>
        <xdr:cNvSpPr txBox="1">
          <a:spLocks noChangeArrowheads="1"/>
        </xdr:cNvSpPr>
      </xdr:nvSpPr>
      <xdr:spPr bwMode="auto">
        <a:xfrm>
          <a:off x="12153900" y="300132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526</xdr:row>
      <xdr:rowOff>0</xdr:rowOff>
    </xdr:from>
    <xdr:to>
      <xdr:col>12</xdr:col>
      <xdr:colOff>714375</xdr:colOff>
      <xdr:row>526</xdr:row>
      <xdr:rowOff>0</xdr:rowOff>
    </xdr:to>
    <xdr:sp macro="" textlink="">
      <xdr:nvSpPr>
        <xdr:cNvPr id="10265" name="Text 2"/>
        <xdr:cNvSpPr txBox="1">
          <a:spLocks noChangeArrowheads="1"/>
        </xdr:cNvSpPr>
      </xdr:nvSpPr>
      <xdr:spPr bwMode="auto">
        <a:xfrm>
          <a:off x="12153900" y="655796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302</xdr:row>
      <xdr:rowOff>0</xdr:rowOff>
    </xdr:from>
    <xdr:to>
      <xdr:col>12</xdr:col>
      <xdr:colOff>714375</xdr:colOff>
      <xdr:row>302</xdr:row>
      <xdr:rowOff>0</xdr:rowOff>
    </xdr:to>
    <xdr:sp macro="" textlink="">
      <xdr:nvSpPr>
        <xdr:cNvPr id="10267" name="Text 2"/>
        <xdr:cNvSpPr txBox="1">
          <a:spLocks noChangeArrowheads="1"/>
        </xdr:cNvSpPr>
      </xdr:nvSpPr>
      <xdr:spPr bwMode="auto">
        <a:xfrm>
          <a:off x="12153900" y="427101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315</xdr:row>
      <xdr:rowOff>0</xdr:rowOff>
    </xdr:from>
    <xdr:to>
      <xdr:col>12</xdr:col>
      <xdr:colOff>714375</xdr:colOff>
      <xdr:row>315</xdr:row>
      <xdr:rowOff>0</xdr:rowOff>
    </xdr:to>
    <xdr:sp macro="" textlink="">
      <xdr:nvSpPr>
        <xdr:cNvPr id="10268" name="Text 2"/>
        <xdr:cNvSpPr txBox="1">
          <a:spLocks noChangeArrowheads="1"/>
        </xdr:cNvSpPr>
      </xdr:nvSpPr>
      <xdr:spPr bwMode="auto">
        <a:xfrm>
          <a:off x="12153900" y="4520565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325</xdr:row>
      <xdr:rowOff>0</xdr:rowOff>
    </xdr:from>
    <xdr:to>
      <xdr:col>12</xdr:col>
      <xdr:colOff>714375</xdr:colOff>
      <xdr:row>325</xdr:row>
      <xdr:rowOff>0</xdr:rowOff>
    </xdr:to>
    <xdr:sp macro="" textlink="">
      <xdr:nvSpPr>
        <xdr:cNvPr id="10269" name="Text 2"/>
        <xdr:cNvSpPr txBox="1">
          <a:spLocks noChangeArrowheads="1"/>
        </xdr:cNvSpPr>
      </xdr:nvSpPr>
      <xdr:spPr bwMode="auto">
        <a:xfrm>
          <a:off x="12153900" y="470154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358</xdr:row>
      <xdr:rowOff>0</xdr:rowOff>
    </xdr:from>
    <xdr:to>
      <xdr:col>12</xdr:col>
      <xdr:colOff>714375</xdr:colOff>
      <xdr:row>358</xdr:row>
      <xdr:rowOff>0</xdr:rowOff>
    </xdr:to>
    <xdr:sp macro="" textlink="">
      <xdr:nvSpPr>
        <xdr:cNvPr id="10270" name="Text 2"/>
        <xdr:cNvSpPr txBox="1">
          <a:spLocks noChangeArrowheads="1"/>
        </xdr:cNvSpPr>
      </xdr:nvSpPr>
      <xdr:spPr bwMode="auto">
        <a:xfrm>
          <a:off x="12153900" y="522732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468</xdr:row>
      <xdr:rowOff>0</xdr:rowOff>
    </xdr:from>
    <xdr:to>
      <xdr:col>12</xdr:col>
      <xdr:colOff>714375</xdr:colOff>
      <xdr:row>468</xdr:row>
      <xdr:rowOff>0</xdr:rowOff>
    </xdr:to>
    <xdr:sp macro="" textlink="">
      <xdr:nvSpPr>
        <xdr:cNvPr id="10271" name="Text 2"/>
        <xdr:cNvSpPr txBox="1">
          <a:spLocks noChangeArrowheads="1"/>
        </xdr:cNvSpPr>
      </xdr:nvSpPr>
      <xdr:spPr bwMode="auto">
        <a:xfrm>
          <a:off x="12153900" y="614838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479</xdr:row>
      <xdr:rowOff>0</xdr:rowOff>
    </xdr:from>
    <xdr:to>
      <xdr:col>12</xdr:col>
      <xdr:colOff>714375</xdr:colOff>
      <xdr:row>479</xdr:row>
      <xdr:rowOff>0</xdr:rowOff>
    </xdr:to>
    <xdr:sp macro="" textlink="">
      <xdr:nvSpPr>
        <xdr:cNvPr id="10272" name="Text 2"/>
        <xdr:cNvSpPr txBox="1">
          <a:spLocks noChangeArrowheads="1"/>
        </xdr:cNvSpPr>
      </xdr:nvSpPr>
      <xdr:spPr bwMode="auto">
        <a:xfrm>
          <a:off x="12153900" y="6351270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486</xdr:row>
      <xdr:rowOff>0</xdr:rowOff>
    </xdr:from>
    <xdr:to>
      <xdr:col>12</xdr:col>
      <xdr:colOff>714375</xdr:colOff>
      <xdr:row>486</xdr:row>
      <xdr:rowOff>0</xdr:rowOff>
    </xdr:to>
    <xdr:sp macro="" textlink="">
      <xdr:nvSpPr>
        <xdr:cNvPr id="10273" name="Text Box 33"/>
        <xdr:cNvSpPr txBox="1">
          <a:spLocks noChangeArrowheads="1"/>
        </xdr:cNvSpPr>
      </xdr:nvSpPr>
      <xdr:spPr bwMode="auto">
        <a:xfrm>
          <a:off x="12153900" y="648747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255</xdr:row>
      <xdr:rowOff>0</xdr:rowOff>
    </xdr:from>
    <xdr:to>
      <xdr:col>12</xdr:col>
      <xdr:colOff>714375</xdr:colOff>
      <xdr:row>255</xdr:row>
      <xdr:rowOff>0</xdr:rowOff>
    </xdr:to>
    <xdr:sp macro="" textlink="">
      <xdr:nvSpPr>
        <xdr:cNvPr id="10274" name="Text 2"/>
        <xdr:cNvSpPr txBox="1">
          <a:spLocks noChangeArrowheads="1"/>
        </xdr:cNvSpPr>
      </xdr:nvSpPr>
      <xdr:spPr bwMode="auto">
        <a:xfrm>
          <a:off x="12153900" y="390239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355</xdr:row>
      <xdr:rowOff>0</xdr:rowOff>
    </xdr:from>
    <xdr:to>
      <xdr:col>12</xdr:col>
      <xdr:colOff>723900</xdr:colOff>
      <xdr:row>355</xdr:row>
      <xdr:rowOff>0</xdr:rowOff>
    </xdr:to>
    <xdr:sp macro="" textlink="">
      <xdr:nvSpPr>
        <xdr:cNvPr id="10275" name="Text 3"/>
        <xdr:cNvSpPr txBox="1">
          <a:spLocks noChangeArrowheads="1"/>
        </xdr:cNvSpPr>
      </xdr:nvSpPr>
      <xdr:spPr bwMode="auto">
        <a:xfrm>
          <a:off x="12163425" y="517874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355</xdr:row>
      <xdr:rowOff>0</xdr:rowOff>
    </xdr:from>
    <xdr:to>
      <xdr:col>12</xdr:col>
      <xdr:colOff>762000</xdr:colOff>
      <xdr:row>355</xdr:row>
      <xdr:rowOff>0</xdr:rowOff>
    </xdr:to>
    <xdr:sp macro="" textlink="">
      <xdr:nvSpPr>
        <xdr:cNvPr id="10276" name="Text 2"/>
        <xdr:cNvSpPr txBox="1">
          <a:spLocks noChangeArrowheads="1"/>
        </xdr:cNvSpPr>
      </xdr:nvSpPr>
      <xdr:spPr bwMode="auto">
        <a:xfrm>
          <a:off x="12192000" y="51787425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332</xdr:row>
      <xdr:rowOff>0</xdr:rowOff>
    </xdr:from>
    <xdr:to>
      <xdr:col>12</xdr:col>
      <xdr:colOff>714375</xdr:colOff>
      <xdr:row>332</xdr:row>
      <xdr:rowOff>0</xdr:rowOff>
    </xdr:to>
    <xdr:sp macro="" textlink="">
      <xdr:nvSpPr>
        <xdr:cNvPr id="10277" name="Text Box 37"/>
        <xdr:cNvSpPr txBox="1">
          <a:spLocks noChangeArrowheads="1"/>
        </xdr:cNvSpPr>
      </xdr:nvSpPr>
      <xdr:spPr bwMode="auto">
        <a:xfrm>
          <a:off x="12153900" y="483774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332</xdr:row>
      <xdr:rowOff>0</xdr:rowOff>
    </xdr:from>
    <xdr:to>
      <xdr:col>12</xdr:col>
      <xdr:colOff>714375</xdr:colOff>
      <xdr:row>332</xdr:row>
      <xdr:rowOff>0</xdr:rowOff>
    </xdr:to>
    <xdr:sp macro="" textlink="">
      <xdr:nvSpPr>
        <xdr:cNvPr id="10278" name="Text Box 38"/>
        <xdr:cNvSpPr txBox="1">
          <a:spLocks noChangeArrowheads="1"/>
        </xdr:cNvSpPr>
      </xdr:nvSpPr>
      <xdr:spPr bwMode="auto">
        <a:xfrm>
          <a:off x="12153900" y="483774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416</xdr:row>
      <xdr:rowOff>0</xdr:rowOff>
    </xdr:from>
    <xdr:to>
      <xdr:col>12</xdr:col>
      <xdr:colOff>714375</xdr:colOff>
      <xdr:row>416</xdr:row>
      <xdr:rowOff>0</xdr:rowOff>
    </xdr:to>
    <xdr:sp macro="" textlink="">
      <xdr:nvSpPr>
        <xdr:cNvPr id="10279" name="Text 2"/>
        <xdr:cNvSpPr txBox="1">
          <a:spLocks noChangeArrowheads="1"/>
        </xdr:cNvSpPr>
      </xdr:nvSpPr>
      <xdr:spPr bwMode="auto">
        <a:xfrm>
          <a:off x="12153900" y="532542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416</xdr:row>
      <xdr:rowOff>0</xdr:rowOff>
    </xdr:from>
    <xdr:to>
      <xdr:col>12</xdr:col>
      <xdr:colOff>714375</xdr:colOff>
      <xdr:row>416</xdr:row>
      <xdr:rowOff>0</xdr:rowOff>
    </xdr:to>
    <xdr:sp macro="" textlink="">
      <xdr:nvSpPr>
        <xdr:cNvPr id="10280" name="Text 2"/>
        <xdr:cNvSpPr txBox="1">
          <a:spLocks noChangeArrowheads="1"/>
        </xdr:cNvSpPr>
      </xdr:nvSpPr>
      <xdr:spPr bwMode="auto">
        <a:xfrm>
          <a:off x="12153900" y="532542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416</xdr:row>
      <xdr:rowOff>0</xdr:rowOff>
    </xdr:from>
    <xdr:to>
      <xdr:col>12</xdr:col>
      <xdr:colOff>714375</xdr:colOff>
      <xdr:row>416</xdr:row>
      <xdr:rowOff>0</xdr:rowOff>
    </xdr:to>
    <xdr:sp macro="" textlink="">
      <xdr:nvSpPr>
        <xdr:cNvPr id="10281" name="Text 2"/>
        <xdr:cNvSpPr txBox="1">
          <a:spLocks noChangeArrowheads="1"/>
        </xdr:cNvSpPr>
      </xdr:nvSpPr>
      <xdr:spPr bwMode="auto">
        <a:xfrm>
          <a:off x="12153900" y="532542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416</xdr:row>
      <xdr:rowOff>0</xdr:rowOff>
    </xdr:from>
    <xdr:to>
      <xdr:col>12</xdr:col>
      <xdr:colOff>714375</xdr:colOff>
      <xdr:row>416</xdr:row>
      <xdr:rowOff>0</xdr:rowOff>
    </xdr:to>
    <xdr:sp macro="" textlink="">
      <xdr:nvSpPr>
        <xdr:cNvPr id="10282" name="Text 2"/>
        <xdr:cNvSpPr txBox="1">
          <a:spLocks noChangeArrowheads="1"/>
        </xdr:cNvSpPr>
      </xdr:nvSpPr>
      <xdr:spPr bwMode="auto">
        <a:xfrm>
          <a:off x="12153900" y="532542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529</xdr:row>
      <xdr:rowOff>0</xdr:rowOff>
    </xdr:from>
    <xdr:to>
      <xdr:col>12</xdr:col>
      <xdr:colOff>723900</xdr:colOff>
      <xdr:row>529</xdr:row>
      <xdr:rowOff>0</xdr:rowOff>
    </xdr:to>
    <xdr:sp macro="" textlink="">
      <xdr:nvSpPr>
        <xdr:cNvPr id="10283" name="Text 3"/>
        <xdr:cNvSpPr txBox="1">
          <a:spLocks noChangeArrowheads="1"/>
        </xdr:cNvSpPr>
      </xdr:nvSpPr>
      <xdr:spPr bwMode="auto">
        <a:xfrm>
          <a:off x="12163425" y="655796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529</xdr:row>
      <xdr:rowOff>0</xdr:rowOff>
    </xdr:from>
    <xdr:to>
      <xdr:col>12</xdr:col>
      <xdr:colOff>762000</xdr:colOff>
      <xdr:row>529</xdr:row>
      <xdr:rowOff>0</xdr:rowOff>
    </xdr:to>
    <xdr:sp macro="" textlink="">
      <xdr:nvSpPr>
        <xdr:cNvPr id="10284" name="Text 2"/>
        <xdr:cNvSpPr txBox="1">
          <a:spLocks noChangeArrowheads="1"/>
        </xdr:cNvSpPr>
      </xdr:nvSpPr>
      <xdr:spPr bwMode="auto">
        <a:xfrm>
          <a:off x="12192000" y="65579625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529</xdr:row>
      <xdr:rowOff>0</xdr:rowOff>
    </xdr:from>
    <xdr:to>
      <xdr:col>12</xdr:col>
      <xdr:colOff>714375</xdr:colOff>
      <xdr:row>529</xdr:row>
      <xdr:rowOff>0</xdr:rowOff>
    </xdr:to>
    <xdr:sp macro="" textlink="">
      <xdr:nvSpPr>
        <xdr:cNvPr id="10285" name="Text 2"/>
        <xdr:cNvSpPr txBox="1">
          <a:spLocks noChangeArrowheads="1"/>
        </xdr:cNvSpPr>
      </xdr:nvSpPr>
      <xdr:spPr bwMode="auto">
        <a:xfrm>
          <a:off x="12153900" y="655796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540</xdr:row>
      <xdr:rowOff>0</xdr:rowOff>
    </xdr:from>
    <xdr:to>
      <xdr:col>12</xdr:col>
      <xdr:colOff>723900</xdr:colOff>
      <xdr:row>540</xdr:row>
      <xdr:rowOff>0</xdr:rowOff>
    </xdr:to>
    <xdr:sp macro="" textlink="">
      <xdr:nvSpPr>
        <xdr:cNvPr id="10286" name="Text 3"/>
        <xdr:cNvSpPr txBox="1">
          <a:spLocks noChangeArrowheads="1"/>
        </xdr:cNvSpPr>
      </xdr:nvSpPr>
      <xdr:spPr bwMode="auto">
        <a:xfrm>
          <a:off x="12163425" y="655796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540</xdr:row>
      <xdr:rowOff>0</xdr:rowOff>
    </xdr:from>
    <xdr:to>
      <xdr:col>12</xdr:col>
      <xdr:colOff>762000</xdr:colOff>
      <xdr:row>540</xdr:row>
      <xdr:rowOff>0</xdr:rowOff>
    </xdr:to>
    <xdr:sp macro="" textlink="">
      <xdr:nvSpPr>
        <xdr:cNvPr id="10287" name="Text 2"/>
        <xdr:cNvSpPr txBox="1">
          <a:spLocks noChangeArrowheads="1"/>
        </xdr:cNvSpPr>
      </xdr:nvSpPr>
      <xdr:spPr bwMode="auto">
        <a:xfrm>
          <a:off x="12192000" y="65579625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540</xdr:row>
      <xdr:rowOff>0</xdr:rowOff>
    </xdr:from>
    <xdr:to>
      <xdr:col>12</xdr:col>
      <xdr:colOff>714375</xdr:colOff>
      <xdr:row>540</xdr:row>
      <xdr:rowOff>0</xdr:rowOff>
    </xdr:to>
    <xdr:sp macro="" textlink="">
      <xdr:nvSpPr>
        <xdr:cNvPr id="10288" name="Text 2"/>
        <xdr:cNvSpPr txBox="1">
          <a:spLocks noChangeArrowheads="1"/>
        </xdr:cNvSpPr>
      </xdr:nvSpPr>
      <xdr:spPr bwMode="auto">
        <a:xfrm>
          <a:off x="12153900" y="655796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430</xdr:row>
      <xdr:rowOff>0</xdr:rowOff>
    </xdr:from>
    <xdr:to>
      <xdr:col>12</xdr:col>
      <xdr:colOff>723900</xdr:colOff>
      <xdr:row>430</xdr:row>
      <xdr:rowOff>0</xdr:rowOff>
    </xdr:to>
    <xdr:sp macro="" textlink="">
      <xdr:nvSpPr>
        <xdr:cNvPr id="10289" name="Text 3"/>
        <xdr:cNvSpPr txBox="1">
          <a:spLocks noChangeArrowheads="1"/>
        </xdr:cNvSpPr>
      </xdr:nvSpPr>
      <xdr:spPr bwMode="auto">
        <a:xfrm>
          <a:off x="12163425" y="55873650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19050</xdr:colOff>
      <xdr:row>421</xdr:row>
      <xdr:rowOff>0</xdr:rowOff>
    </xdr:from>
    <xdr:to>
      <xdr:col>12</xdr:col>
      <xdr:colOff>657225</xdr:colOff>
      <xdr:row>421</xdr:row>
      <xdr:rowOff>0</xdr:rowOff>
    </xdr:to>
    <xdr:sp macro="" textlink="">
      <xdr:nvSpPr>
        <xdr:cNvPr id="10290" name="Text 4"/>
        <xdr:cNvSpPr txBox="1">
          <a:spLocks noChangeArrowheads="1"/>
        </xdr:cNvSpPr>
      </xdr:nvSpPr>
      <xdr:spPr bwMode="auto">
        <a:xfrm>
          <a:off x="12096750" y="544163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430</xdr:row>
      <xdr:rowOff>0</xdr:rowOff>
    </xdr:from>
    <xdr:to>
      <xdr:col>12</xdr:col>
      <xdr:colOff>762000</xdr:colOff>
      <xdr:row>430</xdr:row>
      <xdr:rowOff>0</xdr:rowOff>
    </xdr:to>
    <xdr:sp macro="" textlink="">
      <xdr:nvSpPr>
        <xdr:cNvPr id="10291" name="Text 2"/>
        <xdr:cNvSpPr txBox="1">
          <a:spLocks noChangeArrowheads="1"/>
        </xdr:cNvSpPr>
      </xdr:nvSpPr>
      <xdr:spPr bwMode="auto">
        <a:xfrm>
          <a:off x="12192000" y="55873650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446</xdr:row>
      <xdr:rowOff>0</xdr:rowOff>
    </xdr:from>
    <xdr:to>
      <xdr:col>12</xdr:col>
      <xdr:colOff>714375</xdr:colOff>
      <xdr:row>446</xdr:row>
      <xdr:rowOff>0</xdr:rowOff>
    </xdr:to>
    <xdr:sp macro="" textlink="">
      <xdr:nvSpPr>
        <xdr:cNvPr id="10292" name="Text 2"/>
        <xdr:cNvSpPr txBox="1">
          <a:spLocks noChangeArrowheads="1"/>
        </xdr:cNvSpPr>
      </xdr:nvSpPr>
      <xdr:spPr bwMode="auto">
        <a:xfrm>
          <a:off x="12153900" y="583025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3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439</xdr:row>
      <xdr:rowOff>0</xdr:rowOff>
    </xdr:from>
    <xdr:to>
      <xdr:col>12</xdr:col>
      <xdr:colOff>723900</xdr:colOff>
      <xdr:row>439</xdr:row>
      <xdr:rowOff>0</xdr:rowOff>
    </xdr:to>
    <xdr:sp macro="" textlink="">
      <xdr:nvSpPr>
        <xdr:cNvPr id="10293" name="Text 3"/>
        <xdr:cNvSpPr txBox="1">
          <a:spLocks noChangeArrowheads="1"/>
        </xdr:cNvSpPr>
      </xdr:nvSpPr>
      <xdr:spPr bwMode="auto">
        <a:xfrm>
          <a:off x="12163425" y="573309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19050</xdr:colOff>
      <xdr:row>421</xdr:row>
      <xdr:rowOff>0</xdr:rowOff>
    </xdr:from>
    <xdr:to>
      <xdr:col>12</xdr:col>
      <xdr:colOff>657225</xdr:colOff>
      <xdr:row>421</xdr:row>
      <xdr:rowOff>0</xdr:rowOff>
    </xdr:to>
    <xdr:sp macro="" textlink="">
      <xdr:nvSpPr>
        <xdr:cNvPr id="10294" name="Text 4"/>
        <xdr:cNvSpPr txBox="1">
          <a:spLocks noChangeArrowheads="1"/>
        </xdr:cNvSpPr>
      </xdr:nvSpPr>
      <xdr:spPr bwMode="auto">
        <a:xfrm>
          <a:off x="12096750" y="544163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434</xdr:row>
      <xdr:rowOff>0</xdr:rowOff>
    </xdr:from>
    <xdr:to>
      <xdr:col>12</xdr:col>
      <xdr:colOff>762000</xdr:colOff>
      <xdr:row>434</xdr:row>
      <xdr:rowOff>0</xdr:rowOff>
    </xdr:to>
    <xdr:sp macro="" textlink="">
      <xdr:nvSpPr>
        <xdr:cNvPr id="10295" name="Text 2"/>
        <xdr:cNvSpPr txBox="1">
          <a:spLocks noChangeArrowheads="1"/>
        </xdr:cNvSpPr>
      </xdr:nvSpPr>
      <xdr:spPr bwMode="auto">
        <a:xfrm>
          <a:off x="12192000" y="56521350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446</xdr:row>
      <xdr:rowOff>0</xdr:rowOff>
    </xdr:from>
    <xdr:to>
      <xdr:col>12</xdr:col>
      <xdr:colOff>714375</xdr:colOff>
      <xdr:row>446</xdr:row>
      <xdr:rowOff>0</xdr:rowOff>
    </xdr:to>
    <xdr:sp macro="" textlink="">
      <xdr:nvSpPr>
        <xdr:cNvPr id="10296" name="Text 2"/>
        <xdr:cNvSpPr txBox="1">
          <a:spLocks noChangeArrowheads="1"/>
        </xdr:cNvSpPr>
      </xdr:nvSpPr>
      <xdr:spPr bwMode="auto">
        <a:xfrm>
          <a:off x="12153900" y="5830252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3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411</xdr:row>
      <xdr:rowOff>0</xdr:rowOff>
    </xdr:from>
    <xdr:to>
      <xdr:col>12</xdr:col>
      <xdr:colOff>714375</xdr:colOff>
      <xdr:row>411</xdr:row>
      <xdr:rowOff>0</xdr:rowOff>
    </xdr:to>
    <xdr:sp macro="" textlink="">
      <xdr:nvSpPr>
        <xdr:cNvPr id="53" name="Text 2"/>
        <xdr:cNvSpPr txBox="1">
          <a:spLocks noChangeArrowheads="1"/>
        </xdr:cNvSpPr>
      </xdr:nvSpPr>
      <xdr:spPr bwMode="auto">
        <a:xfrm>
          <a:off x="12153900" y="667416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85725</xdr:colOff>
      <xdr:row>408</xdr:row>
      <xdr:rowOff>0</xdr:rowOff>
    </xdr:from>
    <xdr:to>
      <xdr:col>12</xdr:col>
      <xdr:colOff>723900</xdr:colOff>
      <xdr:row>408</xdr:row>
      <xdr:rowOff>0</xdr:rowOff>
    </xdr:to>
    <xdr:sp macro="" textlink="">
      <xdr:nvSpPr>
        <xdr:cNvPr id="54" name="Text 3"/>
        <xdr:cNvSpPr txBox="1">
          <a:spLocks noChangeArrowheads="1"/>
        </xdr:cNvSpPr>
      </xdr:nvSpPr>
      <xdr:spPr bwMode="auto">
        <a:xfrm>
          <a:off x="12163425" y="662844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6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2/99</a:t>
          </a:r>
        </a:p>
      </xdr:txBody>
    </xdr:sp>
    <xdr:clientData/>
  </xdr:twoCellAnchor>
  <xdr:twoCellAnchor>
    <xdr:from>
      <xdr:col>12</xdr:col>
      <xdr:colOff>114300</xdr:colOff>
      <xdr:row>408</xdr:row>
      <xdr:rowOff>0</xdr:rowOff>
    </xdr:from>
    <xdr:to>
      <xdr:col>12</xdr:col>
      <xdr:colOff>762000</xdr:colOff>
      <xdr:row>408</xdr:row>
      <xdr:rowOff>0</xdr:rowOff>
    </xdr:to>
    <xdr:sp macro="" textlink="">
      <xdr:nvSpPr>
        <xdr:cNvPr id="55" name="Text 2"/>
        <xdr:cNvSpPr txBox="1">
          <a:spLocks noChangeArrowheads="1"/>
        </xdr:cNvSpPr>
      </xdr:nvSpPr>
      <xdr:spPr bwMode="auto">
        <a:xfrm>
          <a:off x="12192000" y="66284475"/>
          <a:ext cx="64770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2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xdr:twoCellAnchor>
    <xdr:from>
      <xdr:col>12</xdr:col>
      <xdr:colOff>76200</xdr:colOff>
      <xdr:row>220</xdr:row>
      <xdr:rowOff>0</xdr:rowOff>
    </xdr:from>
    <xdr:to>
      <xdr:col>12</xdr:col>
      <xdr:colOff>714375</xdr:colOff>
      <xdr:row>220</xdr:row>
      <xdr:rowOff>0</xdr:rowOff>
    </xdr:to>
    <xdr:sp macro="" textlink="">
      <xdr:nvSpPr>
        <xdr:cNvPr id="52" name="Text 2"/>
        <xdr:cNvSpPr txBox="1">
          <a:spLocks noChangeArrowheads="1"/>
        </xdr:cNvSpPr>
      </xdr:nvSpPr>
      <xdr:spPr bwMode="auto">
        <a:xfrm>
          <a:off x="12144375" y="46739175"/>
          <a:ext cx="63817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MIS 3382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Page 4 of 4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 2/00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0</xdr:row>
          <xdr:rowOff>38100</xdr:rowOff>
        </xdr:from>
        <xdr:to>
          <xdr:col>1</xdr:col>
          <xdr:colOff>1150620</xdr:colOff>
          <xdr:row>4</xdr:row>
          <xdr:rowOff>76200</xdr:rowOff>
        </xdr:to>
        <xdr:sp macro="" textlink="">
          <xdr:nvSpPr>
            <xdr:cNvPr id="10266" name="Object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45720</xdr:rowOff>
        </xdr:from>
        <xdr:to>
          <xdr:col>1</xdr:col>
          <xdr:colOff>449580</xdr:colOff>
          <xdr:row>3</xdr:row>
          <xdr:rowOff>251460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274320</xdr:colOff>
          <xdr:row>0</xdr:row>
          <xdr:rowOff>38100</xdr:rowOff>
        </xdr:from>
        <xdr:to>
          <xdr:col>1</xdr:col>
          <xdr:colOff>723900</xdr:colOff>
          <xdr:row>4</xdr:row>
          <xdr:rowOff>76200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106680</xdr:colOff>
          <xdr:row>0</xdr:row>
          <xdr:rowOff>45720</xdr:rowOff>
        </xdr:from>
        <xdr:to>
          <xdr:col>1</xdr:col>
          <xdr:colOff>441960</xdr:colOff>
          <xdr:row>4</xdr:row>
          <xdr:rowOff>83820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99060</xdr:colOff>
          <xdr:row>11</xdr:row>
          <xdr:rowOff>0</xdr:rowOff>
        </xdr:from>
        <xdr:to>
          <xdr:col>0</xdr:col>
          <xdr:colOff>403860</xdr:colOff>
          <xdr:row>12</xdr:row>
          <xdr:rowOff>22860</xdr:rowOff>
        </xdr:to>
        <xdr:sp macro="" textlink="">
          <xdr:nvSpPr>
            <xdr:cNvPr id="99329" name="Option 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99060</xdr:colOff>
          <xdr:row>15</xdr:row>
          <xdr:rowOff>0</xdr:rowOff>
        </xdr:from>
        <xdr:to>
          <xdr:col>0</xdr:col>
          <xdr:colOff>403860</xdr:colOff>
          <xdr:row>16</xdr:row>
          <xdr:rowOff>22860</xdr:rowOff>
        </xdr:to>
        <xdr:sp macro="" textlink="">
          <xdr:nvSpPr>
            <xdr:cNvPr id="99330" name="Option 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99060</xdr:colOff>
          <xdr:row>18</xdr:row>
          <xdr:rowOff>175260</xdr:rowOff>
        </xdr:from>
        <xdr:to>
          <xdr:col>0</xdr:col>
          <xdr:colOff>403860</xdr:colOff>
          <xdr:row>20</xdr:row>
          <xdr:rowOff>7620</xdr:rowOff>
        </xdr:to>
        <xdr:sp macro="" textlink="">
          <xdr:nvSpPr>
            <xdr:cNvPr id="99331" name="Option 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13"/>
    <pageSetUpPr fitToPage="1"/>
  </sheetPr>
  <dimension ref="A1:J51"/>
  <sheetViews>
    <sheetView tabSelected="1" view="pageBreakPreview" zoomScale="110" zoomScaleNormal="115" zoomScaleSheetLayoutView="110" workbookViewId="0">
      <selection activeCell="E13" sqref="E13"/>
    </sheetView>
  </sheetViews>
  <sheetFormatPr defaultColWidth="9.109375" defaultRowHeight="13.8" x14ac:dyDescent="0.3"/>
  <cols>
    <col min="1" max="1" width="11.33203125" style="92" customWidth="1"/>
    <col min="2" max="2" width="9.109375" style="92"/>
    <col min="3" max="3" width="28" style="92" customWidth="1"/>
    <col min="4" max="4" width="2.33203125" style="92" customWidth="1"/>
    <col min="5" max="5" width="13.6640625" style="92" customWidth="1"/>
    <col min="6" max="6" width="2.6640625" style="92" customWidth="1"/>
    <col min="7" max="7" width="13.6640625" style="92" customWidth="1"/>
    <col min="8" max="8" width="2.109375" style="92" customWidth="1"/>
    <col min="9" max="9" width="11.109375" style="92" customWidth="1"/>
    <col min="10" max="10" width="2" style="92" customWidth="1"/>
    <col min="11" max="16384" width="9.109375" style="92"/>
  </cols>
  <sheetData>
    <row r="1" spans="1:10" ht="18" x14ac:dyDescent="0.35">
      <c r="A1" s="93" t="s">
        <v>2321</v>
      </c>
      <c r="B1" s="91"/>
      <c r="C1" s="91"/>
      <c r="D1" s="91"/>
      <c r="E1" s="91"/>
      <c r="F1" s="91"/>
      <c r="G1" s="91"/>
      <c r="H1" s="91"/>
      <c r="I1" s="91"/>
      <c r="J1" s="91"/>
    </row>
    <row r="2" spans="1:10" ht="18" x14ac:dyDescent="0.35">
      <c r="A2" s="93" t="s">
        <v>1398</v>
      </c>
      <c r="B2" s="91"/>
      <c r="C2" s="91"/>
      <c r="D2" s="91"/>
      <c r="E2" s="91"/>
      <c r="F2" s="91"/>
      <c r="G2" s="91"/>
      <c r="H2" s="91"/>
      <c r="I2" s="91"/>
      <c r="J2" s="91"/>
    </row>
    <row r="3" spans="1:10" ht="18" hidden="1" x14ac:dyDescent="0.35">
      <c r="A3" s="93" t="s">
        <v>2414</v>
      </c>
      <c r="B3" s="91"/>
      <c r="C3" s="91"/>
      <c r="D3" s="91"/>
      <c r="E3" s="91"/>
      <c r="F3" s="91"/>
      <c r="G3" s="91"/>
      <c r="H3" s="91"/>
      <c r="I3" s="91"/>
      <c r="J3" s="91"/>
    </row>
    <row r="4" spans="1:10" ht="18" x14ac:dyDescent="0.35">
      <c r="A4" s="93" t="s">
        <v>2320</v>
      </c>
      <c r="B4" s="91"/>
      <c r="C4" s="91"/>
      <c r="D4" s="91"/>
      <c r="E4" s="91"/>
      <c r="F4" s="91"/>
      <c r="G4" s="91"/>
      <c r="H4" s="91"/>
      <c r="I4" s="91"/>
      <c r="J4" s="91"/>
    </row>
    <row r="5" spans="1:10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ht="15.6" x14ac:dyDescent="0.3">
      <c r="A6" s="95" t="s">
        <v>1282</v>
      </c>
      <c r="B6" s="96"/>
      <c r="C6" s="97"/>
      <c r="D6" s="97"/>
      <c r="E6" s="97"/>
      <c r="F6" s="97"/>
      <c r="G6" s="97"/>
      <c r="H6" s="97"/>
      <c r="I6" s="97"/>
      <c r="J6" s="98"/>
    </row>
    <row r="7" spans="1:10" x14ac:dyDescent="0.3">
      <c r="A7" s="91"/>
      <c r="B7" s="91"/>
      <c r="C7" s="91"/>
      <c r="D7" s="91"/>
      <c r="E7" s="91"/>
      <c r="F7" s="91"/>
      <c r="G7" s="91"/>
      <c r="H7" s="91"/>
      <c r="I7" s="91"/>
      <c r="J7" s="91"/>
    </row>
    <row r="8" spans="1:10" ht="15.6" x14ac:dyDescent="0.3">
      <c r="A8" s="94"/>
      <c r="B8" s="94"/>
      <c r="C8" s="94"/>
      <c r="D8" s="94"/>
      <c r="E8" s="99" t="s">
        <v>1283</v>
      </c>
      <c r="F8" s="100"/>
      <c r="G8" s="100"/>
      <c r="H8" s="91"/>
      <c r="I8" s="91"/>
      <c r="J8" s="99"/>
    </row>
    <row r="9" spans="1:10" ht="27.6" x14ac:dyDescent="0.3">
      <c r="A9" s="115" t="s">
        <v>1284</v>
      </c>
      <c r="B9" s="116"/>
      <c r="C9" s="113"/>
      <c r="D9" s="113"/>
      <c r="E9" s="115" t="s">
        <v>2292</v>
      </c>
      <c r="F9" s="101"/>
      <c r="G9" s="115" t="s">
        <v>2322</v>
      </c>
      <c r="H9" s="94"/>
      <c r="I9" s="117" t="s">
        <v>1285</v>
      </c>
      <c r="J9" s="94"/>
    </row>
    <row r="10" spans="1:10" x14ac:dyDescent="0.3">
      <c r="A10" s="118" t="s">
        <v>1286</v>
      </c>
      <c r="B10" s="119" t="s">
        <v>1287</v>
      </c>
      <c r="C10" s="94"/>
      <c r="D10" s="94"/>
      <c r="E10" s="121" t="s">
        <v>2222</v>
      </c>
      <c r="F10" s="120"/>
      <c r="G10" s="121" t="s">
        <v>2222</v>
      </c>
      <c r="H10" s="101"/>
      <c r="I10" s="122" t="s">
        <v>1289</v>
      </c>
      <c r="J10" s="94"/>
    </row>
    <row r="11" spans="1:10" x14ac:dyDescent="0.3">
      <c r="A11" s="94"/>
      <c r="B11" s="94"/>
      <c r="C11" s="94"/>
      <c r="D11" s="94"/>
      <c r="E11" s="94"/>
      <c r="F11" s="94"/>
      <c r="G11" s="94"/>
      <c r="H11" s="94"/>
      <c r="I11" s="94"/>
      <c r="J11" s="94"/>
    </row>
    <row r="12" spans="1:10" x14ac:dyDescent="0.3">
      <c r="A12" s="117">
        <v>101</v>
      </c>
      <c r="B12" s="113" t="s">
        <v>1290</v>
      </c>
      <c r="C12" s="94"/>
      <c r="D12" s="94"/>
      <c r="E12" s="2264">
        <v>221</v>
      </c>
      <c r="F12" s="2264"/>
      <c r="G12" s="2264">
        <v>183</v>
      </c>
      <c r="H12" s="102"/>
      <c r="I12" s="123">
        <f>+G12-E12</f>
        <v>-38</v>
      </c>
      <c r="J12" s="94"/>
    </row>
    <row r="13" spans="1:10" x14ac:dyDescent="0.3">
      <c r="A13" s="117">
        <v>102</v>
      </c>
      <c r="B13" s="113" t="s">
        <v>1291</v>
      </c>
      <c r="C13" s="94"/>
      <c r="D13" s="94"/>
      <c r="E13" s="2264">
        <v>102</v>
      </c>
      <c r="F13" s="2264"/>
      <c r="G13" s="2264">
        <v>83</v>
      </c>
      <c r="H13" s="102"/>
      <c r="I13" s="123">
        <f t="shared" ref="I13:I21" si="0">+G13-E13</f>
        <v>-19</v>
      </c>
      <c r="J13" s="94"/>
    </row>
    <row r="14" spans="1:10" x14ac:dyDescent="0.3">
      <c r="A14" s="117">
        <v>103</v>
      </c>
      <c r="B14" s="113" t="s">
        <v>1292</v>
      </c>
      <c r="C14" s="94"/>
      <c r="D14" s="94"/>
      <c r="E14" s="2264">
        <v>0</v>
      </c>
      <c r="F14" s="2264"/>
      <c r="G14" s="2264">
        <v>0</v>
      </c>
      <c r="H14" s="102"/>
      <c r="I14" s="123">
        <f t="shared" si="0"/>
        <v>0</v>
      </c>
      <c r="J14" s="94"/>
    </row>
    <row r="15" spans="1:10" x14ac:dyDescent="0.3">
      <c r="A15" s="117">
        <v>111</v>
      </c>
      <c r="B15" s="124" t="s">
        <v>1293</v>
      </c>
      <c r="C15" s="94"/>
      <c r="D15" s="94"/>
      <c r="E15" s="2264">
        <v>45</v>
      </c>
      <c r="F15" s="2264"/>
      <c r="G15" s="2264">
        <v>49</v>
      </c>
      <c r="H15" s="102"/>
      <c r="I15" s="123">
        <f t="shared" si="0"/>
        <v>4</v>
      </c>
      <c r="J15" s="94"/>
    </row>
    <row r="16" spans="1:10" x14ac:dyDescent="0.3">
      <c r="A16" s="117">
        <v>112</v>
      </c>
      <c r="B16" s="113" t="s">
        <v>1294</v>
      </c>
      <c r="C16" s="94"/>
      <c r="D16" s="94"/>
      <c r="E16" s="2264">
        <v>24</v>
      </c>
      <c r="F16" s="2264"/>
      <c r="G16" s="2264">
        <v>34</v>
      </c>
      <c r="H16" s="102"/>
      <c r="I16" s="123">
        <f t="shared" si="0"/>
        <v>10</v>
      </c>
      <c r="J16" s="94"/>
    </row>
    <row r="17" spans="1:10" x14ac:dyDescent="0.3">
      <c r="A17" s="117">
        <v>113</v>
      </c>
      <c r="B17" s="113" t="s">
        <v>1295</v>
      </c>
      <c r="C17" s="94"/>
      <c r="D17" s="94"/>
      <c r="E17" s="2264">
        <v>0</v>
      </c>
      <c r="F17" s="2264"/>
      <c r="G17" s="2264">
        <v>0</v>
      </c>
      <c r="H17" s="102"/>
      <c r="I17" s="123">
        <f t="shared" si="0"/>
        <v>0</v>
      </c>
      <c r="J17" s="94"/>
    </row>
    <row r="18" spans="1:10" x14ac:dyDescent="0.3">
      <c r="A18" s="117">
        <v>130</v>
      </c>
      <c r="B18" s="113" t="s">
        <v>1186</v>
      </c>
      <c r="C18" s="94"/>
      <c r="D18" s="94"/>
      <c r="E18" s="2264">
        <v>33</v>
      </c>
      <c r="F18" s="2264"/>
      <c r="G18" s="2264">
        <v>41.480000000000004</v>
      </c>
      <c r="H18" s="102"/>
      <c r="I18" s="123">
        <f t="shared" si="0"/>
        <v>8.480000000000004</v>
      </c>
      <c r="J18" s="94"/>
    </row>
    <row r="19" spans="1:10" x14ac:dyDescent="0.3">
      <c r="A19" s="117">
        <v>254</v>
      </c>
      <c r="B19" s="113" t="s">
        <v>1302</v>
      </c>
      <c r="C19" s="94"/>
      <c r="D19" s="94"/>
      <c r="E19" s="2264">
        <v>1</v>
      </c>
      <c r="F19" s="2264"/>
      <c r="G19" s="2264">
        <v>1</v>
      </c>
      <c r="H19" s="102"/>
      <c r="I19" s="123">
        <f t="shared" si="0"/>
        <v>0</v>
      </c>
      <c r="J19" s="94"/>
    </row>
    <row r="20" spans="1:10" x14ac:dyDescent="0.3">
      <c r="A20" s="117">
        <v>255</v>
      </c>
      <c r="B20" s="113" t="s">
        <v>1303</v>
      </c>
      <c r="C20" s="94"/>
      <c r="D20" s="94"/>
      <c r="E20" s="2264">
        <v>0</v>
      </c>
      <c r="F20" s="2264"/>
      <c r="G20" s="2264">
        <v>0</v>
      </c>
      <c r="H20" s="102"/>
      <c r="I20" s="123">
        <f t="shared" si="0"/>
        <v>0</v>
      </c>
      <c r="J20" s="94"/>
    </row>
    <row r="21" spans="1:10" ht="17.399999999999999" x14ac:dyDescent="0.6">
      <c r="A21" s="117">
        <v>300</v>
      </c>
      <c r="B21" s="113" t="s">
        <v>1304</v>
      </c>
      <c r="C21" s="94"/>
      <c r="D21" s="94"/>
      <c r="E21" s="2265">
        <v>0</v>
      </c>
      <c r="F21" s="2266"/>
      <c r="G21" s="2265">
        <v>0</v>
      </c>
      <c r="H21" s="102"/>
      <c r="I21" s="125">
        <f t="shared" si="0"/>
        <v>0</v>
      </c>
      <c r="J21" s="94"/>
    </row>
    <row r="22" spans="1:10" ht="16.2" thickBot="1" x14ac:dyDescent="0.5">
      <c r="A22" s="94"/>
      <c r="B22" s="94"/>
      <c r="C22" s="94"/>
      <c r="D22" s="94"/>
      <c r="E22" s="126">
        <f>SUM(E12:E21)</f>
        <v>426</v>
      </c>
      <c r="F22" s="127"/>
      <c r="G22" s="126">
        <f>SUM(G12:G21)</f>
        <v>391.48</v>
      </c>
      <c r="H22" s="102"/>
      <c r="I22" s="126">
        <f>SUM(I12:I21)</f>
        <v>-34.519999999999996</v>
      </c>
      <c r="J22" s="94"/>
    </row>
    <row r="23" spans="1:10" ht="14.4" thickTop="1" x14ac:dyDescent="0.3">
      <c r="A23" s="94"/>
      <c r="B23" s="94"/>
      <c r="C23" s="94"/>
      <c r="D23" s="94"/>
      <c r="E23" s="103"/>
      <c r="F23" s="103"/>
      <c r="G23" s="103"/>
      <c r="H23" s="103"/>
      <c r="I23" s="103"/>
      <c r="J23" s="94"/>
    </row>
    <row r="24" spans="1:10" x14ac:dyDescent="0.3">
      <c r="A24" s="94"/>
      <c r="B24" s="94"/>
      <c r="C24" s="94"/>
      <c r="D24" s="94"/>
      <c r="E24" s="103"/>
      <c r="F24" s="103"/>
      <c r="G24" s="103"/>
      <c r="H24" s="103"/>
      <c r="I24" s="104"/>
      <c r="J24" s="94"/>
    </row>
    <row r="25" spans="1:10" ht="15.6" x14ac:dyDescent="0.3">
      <c r="A25" s="94"/>
      <c r="B25" s="94"/>
      <c r="C25" s="94"/>
      <c r="D25" s="94"/>
      <c r="E25" s="105" t="s">
        <v>1305</v>
      </c>
      <c r="F25" s="106"/>
      <c r="G25" s="107"/>
      <c r="H25" s="108"/>
      <c r="I25" s="108"/>
      <c r="J25" s="105"/>
    </row>
    <row r="26" spans="1:10" ht="27.6" x14ac:dyDescent="0.3">
      <c r="A26" s="115" t="s">
        <v>1284</v>
      </c>
      <c r="B26" s="116"/>
      <c r="C26" s="113"/>
      <c r="D26" s="94"/>
      <c r="E26" s="115" t="s">
        <v>2292</v>
      </c>
      <c r="F26" s="101"/>
      <c r="G26" s="115" t="s">
        <v>2322</v>
      </c>
      <c r="H26" s="103"/>
      <c r="I26" s="128" t="s">
        <v>1285</v>
      </c>
      <c r="J26" s="94"/>
    </row>
    <row r="27" spans="1:10" x14ac:dyDescent="0.3">
      <c r="A27" s="118" t="s">
        <v>1286</v>
      </c>
      <c r="B27" s="119" t="s">
        <v>1287</v>
      </c>
      <c r="C27" s="94"/>
      <c r="D27" s="94"/>
      <c r="E27" s="121" t="s">
        <v>2222</v>
      </c>
      <c r="F27" s="120"/>
      <c r="G27" s="121" t="s">
        <v>2222</v>
      </c>
      <c r="H27" s="109"/>
      <c r="I27" s="129" t="s">
        <v>1289</v>
      </c>
      <c r="J27" s="94"/>
    </row>
    <row r="28" spans="1:10" x14ac:dyDescent="0.3">
      <c r="A28" s="94"/>
      <c r="B28" s="94"/>
      <c r="C28" s="94"/>
      <c r="D28" s="94"/>
      <c r="E28" s="103"/>
      <c r="F28" s="103"/>
      <c r="G28" s="103"/>
      <c r="H28" s="103"/>
      <c r="I28" s="103"/>
      <c r="J28" s="94"/>
    </row>
    <row r="29" spans="1:10" x14ac:dyDescent="0.3">
      <c r="A29" s="117">
        <v>101</v>
      </c>
      <c r="B29" s="113" t="s">
        <v>1290</v>
      </c>
      <c r="C29" s="94"/>
      <c r="D29" s="94"/>
      <c r="E29" s="2264">
        <v>246.86</v>
      </c>
      <c r="F29" s="2264"/>
      <c r="G29" s="2264">
        <v>205.88</v>
      </c>
      <c r="H29" s="103"/>
      <c r="I29" s="123">
        <f>+G29-E29</f>
        <v>-40.980000000000018</v>
      </c>
      <c r="J29" s="94"/>
    </row>
    <row r="30" spans="1:10" x14ac:dyDescent="0.3">
      <c r="A30" s="117">
        <v>102</v>
      </c>
      <c r="B30" s="113" t="s">
        <v>1291</v>
      </c>
      <c r="C30" s="94"/>
      <c r="D30" s="94"/>
      <c r="E30" s="2264">
        <v>102</v>
      </c>
      <c r="F30" s="2264"/>
      <c r="G30" s="2264">
        <v>83</v>
      </c>
      <c r="H30" s="103"/>
      <c r="I30" s="123">
        <f t="shared" ref="I30:I38" si="1">+G30-E30</f>
        <v>-19</v>
      </c>
      <c r="J30" s="94"/>
    </row>
    <row r="31" spans="1:10" x14ac:dyDescent="0.3">
      <c r="A31" s="117">
        <v>103</v>
      </c>
      <c r="B31" s="113" t="s">
        <v>1292</v>
      </c>
      <c r="C31" s="94"/>
      <c r="D31" s="94"/>
      <c r="E31" s="2264">
        <v>0</v>
      </c>
      <c r="F31" s="2264"/>
      <c r="G31" s="2264">
        <v>0</v>
      </c>
      <c r="H31" s="103"/>
      <c r="I31" s="123">
        <f t="shared" si="1"/>
        <v>0</v>
      </c>
      <c r="J31" s="94"/>
    </row>
    <row r="32" spans="1:10" x14ac:dyDescent="0.3">
      <c r="A32" s="117">
        <v>111</v>
      </c>
      <c r="B32" s="124" t="s">
        <v>1293</v>
      </c>
      <c r="C32" s="94"/>
      <c r="D32" s="94"/>
      <c r="E32" s="2264">
        <v>50.27</v>
      </c>
      <c r="F32" s="2264"/>
      <c r="G32" s="2264">
        <v>55.13</v>
      </c>
      <c r="H32" s="103"/>
      <c r="I32" s="123">
        <f t="shared" si="1"/>
        <v>4.8599999999999994</v>
      </c>
      <c r="J32" s="94"/>
    </row>
    <row r="33" spans="1:10" x14ac:dyDescent="0.3">
      <c r="A33" s="117">
        <v>112</v>
      </c>
      <c r="B33" s="113" t="s">
        <v>1294</v>
      </c>
      <c r="C33" s="94"/>
      <c r="D33" s="94"/>
      <c r="E33" s="2264">
        <v>24</v>
      </c>
      <c r="F33" s="2264"/>
      <c r="G33" s="2264">
        <v>34</v>
      </c>
      <c r="H33" s="103"/>
      <c r="I33" s="123">
        <f t="shared" si="1"/>
        <v>10</v>
      </c>
      <c r="J33" s="94"/>
    </row>
    <row r="34" spans="1:10" x14ac:dyDescent="0.3">
      <c r="A34" s="117">
        <v>113</v>
      </c>
      <c r="B34" s="113" t="s">
        <v>1295</v>
      </c>
      <c r="C34" s="94"/>
      <c r="D34" s="94"/>
      <c r="E34" s="2264">
        <v>0</v>
      </c>
      <c r="F34" s="2264"/>
      <c r="G34" s="2264">
        <v>0</v>
      </c>
      <c r="H34" s="103"/>
      <c r="I34" s="123">
        <f t="shared" si="1"/>
        <v>0</v>
      </c>
      <c r="J34" s="94"/>
    </row>
    <row r="35" spans="1:10" x14ac:dyDescent="0.3">
      <c r="A35" s="117">
        <v>130</v>
      </c>
      <c r="B35" s="113" t="s">
        <v>1186</v>
      </c>
      <c r="C35" s="94"/>
      <c r="D35" s="94"/>
      <c r="E35" s="2264">
        <v>38.51</v>
      </c>
      <c r="F35" s="2264"/>
      <c r="G35" s="2264">
        <v>47.49</v>
      </c>
      <c r="H35" s="103"/>
      <c r="I35" s="123">
        <f t="shared" si="1"/>
        <v>8.980000000000004</v>
      </c>
      <c r="J35" s="94"/>
    </row>
    <row r="36" spans="1:10" x14ac:dyDescent="0.3">
      <c r="A36" s="117">
        <v>254</v>
      </c>
      <c r="B36" s="113" t="s">
        <v>1302</v>
      </c>
      <c r="C36" s="94"/>
      <c r="D36" s="94"/>
      <c r="E36" s="2264">
        <v>3.52</v>
      </c>
      <c r="F36" s="2264"/>
      <c r="G36" s="2264">
        <v>3.56</v>
      </c>
      <c r="H36" s="103"/>
      <c r="I36" s="123">
        <f t="shared" si="1"/>
        <v>4.0000000000000036E-2</v>
      </c>
      <c r="J36" s="94"/>
    </row>
    <row r="37" spans="1:10" x14ac:dyDescent="0.3">
      <c r="A37" s="117">
        <v>255</v>
      </c>
      <c r="B37" s="113" t="s">
        <v>1303</v>
      </c>
      <c r="C37" s="94"/>
      <c r="D37" s="94"/>
      <c r="E37" s="2264">
        <v>0</v>
      </c>
      <c r="F37" s="2264"/>
      <c r="G37" s="2264">
        <v>0</v>
      </c>
      <c r="H37" s="103"/>
      <c r="I37" s="123">
        <f t="shared" si="1"/>
        <v>0</v>
      </c>
      <c r="J37" s="94"/>
    </row>
    <row r="38" spans="1:10" ht="17.399999999999999" x14ac:dyDescent="0.6">
      <c r="A38" s="117">
        <v>300</v>
      </c>
      <c r="B38" s="113" t="s">
        <v>1304</v>
      </c>
      <c r="C38" s="94"/>
      <c r="D38" s="94"/>
      <c r="E38" s="2265">
        <v>0</v>
      </c>
      <c r="F38" s="2266"/>
      <c r="G38" s="2265">
        <v>0</v>
      </c>
      <c r="H38" s="103"/>
      <c r="I38" s="125">
        <f t="shared" si="1"/>
        <v>0</v>
      </c>
      <c r="J38" s="94"/>
    </row>
    <row r="39" spans="1:10" ht="16.2" thickBot="1" x14ac:dyDescent="0.5">
      <c r="A39" s="94"/>
      <c r="B39" s="94"/>
      <c r="C39" s="94"/>
      <c r="D39" s="94"/>
      <c r="E39" s="126">
        <f>SUM(E29:E38)</f>
        <v>465.15999999999997</v>
      </c>
      <c r="F39" s="127"/>
      <c r="G39" s="126">
        <f>SUM(G29:G38)</f>
        <v>429.06</v>
      </c>
      <c r="H39" s="110"/>
      <c r="I39" s="126">
        <f>SUM(I29:I38)</f>
        <v>-36.100000000000016</v>
      </c>
      <c r="J39" s="94"/>
    </row>
    <row r="40" spans="1:10" ht="14.4" thickTop="1" x14ac:dyDescent="0.3">
      <c r="A40" s="94"/>
      <c r="B40" s="94"/>
      <c r="C40" s="94"/>
      <c r="D40" s="94"/>
      <c r="E40" s="94"/>
      <c r="F40" s="94"/>
      <c r="G40" s="94"/>
      <c r="H40" s="94"/>
      <c r="I40" s="94"/>
      <c r="J40" s="94"/>
    </row>
    <row r="41" spans="1:10" x14ac:dyDescent="0.3">
      <c r="A41" s="94"/>
      <c r="B41" s="94"/>
      <c r="C41" s="94"/>
      <c r="D41" s="94"/>
      <c r="E41" s="94"/>
      <c r="F41" s="94"/>
      <c r="G41" s="94"/>
      <c r="H41" s="94"/>
      <c r="I41" s="94"/>
      <c r="J41" s="94"/>
    </row>
    <row r="42" spans="1:10" x14ac:dyDescent="0.3">
      <c r="A42" s="94"/>
      <c r="B42" s="94"/>
      <c r="C42" s="94"/>
      <c r="D42" s="94"/>
      <c r="E42" s="94"/>
      <c r="F42" s="94"/>
      <c r="G42" s="94"/>
      <c r="H42" s="94"/>
      <c r="I42" s="94"/>
      <c r="J42" s="94"/>
    </row>
    <row r="43" spans="1:10" x14ac:dyDescent="0.3">
      <c r="A43" s="111"/>
      <c r="B43" s="94"/>
      <c r="C43" s="94"/>
      <c r="D43" s="94"/>
      <c r="E43" s="94"/>
      <c r="F43" s="94"/>
      <c r="G43" s="94"/>
      <c r="H43" s="94"/>
      <c r="I43" s="94"/>
      <c r="J43" s="94"/>
    </row>
    <row r="44" spans="1:10" x14ac:dyDescent="0.3">
      <c r="A44" s="111"/>
      <c r="B44" s="94"/>
      <c r="C44" s="94"/>
      <c r="D44" s="94"/>
      <c r="E44" s="94"/>
      <c r="F44" s="94"/>
      <c r="G44" s="94"/>
      <c r="H44" s="94"/>
      <c r="I44" s="94"/>
      <c r="J44" s="94"/>
    </row>
    <row r="45" spans="1:10" x14ac:dyDescent="0.3">
      <c r="A45" s="111"/>
      <c r="B45" s="94"/>
      <c r="C45" s="94"/>
      <c r="D45" s="94"/>
      <c r="E45" s="94"/>
      <c r="F45" s="94"/>
      <c r="G45" s="94"/>
      <c r="H45" s="94"/>
      <c r="I45" s="94"/>
      <c r="J45" s="94"/>
    </row>
    <row r="46" spans="1:10" x14ac:dyDescent="0.3">
      <c r="A46" s="112"/>
      <c r="B46" s="112"/>
      <c r="C46" s="112"/>
      <c r="D46" s="112"/>
      <c r="E46" s="112"/>
      <c r="F46" s="94"/>
      <c r="G46" s="112"/>
      <c r="H46" s="112"/>
      <c r="I46" s="112"/>
      <c r="J46" s="94"/>
    </row>
    <row r="47" spans="1:10" x14ac:dyDescent="0.3">
      <c r="A47" s="113" t="s">
        <v>1306</v>
      </c>
      <c r="B47" s="113"/>
      <c r="C47" s="94"/>
      <c r="D47" s="94"/>
      <c r="E47" s="94"/>
      <c r="F47" s="94"/>
      <c r="G47" s="113" t="s">
        <v>241</v>
      </c>
      <c r="H47" s="94"/>
      <c r="I47" s="94"/>
      <c r="J47" s="94"/>
    </row>
    <row r="48" spans="1:10" x14ac:dyDescent="0.3">
      <c r="A48" s="94"/>
      <c r="B48" s="94"/>
      <c r="C48" s="94"/>
      <c r="D48" s="94"/>
      <c r="E48" s="94"/>
      <c r="F48" s="94"/>
      <c r="G48" s="94"/>
      <c r="H48" s="94"/>
      <c r="I48" s="94"/>
      <c r="J48" s="94"/>
    </row>
    <row r="49" spans="1:10" x14ac:dyDescent="0.3">
      <c r="A49" s="94"/>
      <c r="B49" s="94"/>
      <c r="C49" s="94"/>
      <c r="D49" s="94"/>
      <c r="E49" s="94"/>
      <c r="F49" s="94"/>
      <c r="G49" s="94"/>
      <c r="H49" s="94"/>
      <c r="I49" s="94"/>
      <c r="J49" s="94"/>
    </row>
    <row r="50" spans="1:10" x14ac:dyDescent="0.3">
      <c r="A50" s="94"/>
      <c r="B50" s="94"/>
      <c r="C50" s="94"/>
      <c r="D50" s="94"/>
      <c r="E50" s="94"/>
      <c r="F50" s="94"/>
      <c r="G50" s="94"/>
      <c r="H50" s="94"/>
      <c r="I50" s="94"/>
      <c r="J50" s="94"/>
    </row>
    <row r="51" spans="1:10" x14ac:dyDescent="0.3">
      <c r="A51" s="94"/>
      <c r="B51" s="94"/>
      <c r="C51" s="94"/>
      <c r="D51" s="94"/>
      <c r="E51" s="94"/>
      <c r="F51" s="94"/>
      <c r="G51" s="94"/>
      <c r="H51" s="94"/>
      <c r="I51" s="94"/>
      <c r="J51" s="94"/>
    </row>
  </sheetData>
  <sheetProtection password="F723" sheet="1" objects="1" scenarios="1" selectLockedCells="1"/>
  <phoneticPr fontId="5" type="noConversion"/>
  <printOptions horizontalCentered="1"/>
  <pageMargins left="0.75" right="0.75" top="1" bottom="1" header="0.5" footer="0.5"/>
  <pageSetup scale="9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F39"/>
  <sheetViews>
    <sheetView view="pageBreakPreview" zoomScaleNormal="100" zoomScaleSheetLayoutView="100" workbookViewId="0">
      <selection activeCell="U30" sqref="U30"/>
    </sheetView>
  </sheetViews>
  <sheetFormatPr defaultColWidth="9.109375" defaultRowHeight="14.4" x14ac:dyDescent="0.3"/>
  <cols>
    <col min="1" max="1" width="6.109375" style="114" customWidth="1"/>
    <col min="2" max="2" width="14.6640625" style="114" customWidth="1"/>
    <col min="3" max="3" width="1.6640625" style="114" customWidth="1"/>
    <col min="4" max="4" width="19" style="114" customWidth="1"/>
    <col min="5" max="5" width="1.6640625" style="114" customWidth="1"/>
    <col min="6" max="6" width="30.33203125" style="114" customWidth="1"/>
    <col min="7" max="16384" width="9.109375" style="114"/>
  </cols>
  <sheetData>
    <row r="1" spans="1:6" s="1804" customFormat="1" x14ac:dyDescent="0.3">
      <c r="A1" s="1802" t="s">
        <v>107</v>
      </c>
      <c r="B1" s="1803"/>
      <c r="C1" s="1803"/>
      <c r="D1" s="1803"/>
      <c r="E1" s="1803"/>
      <c r="F1" s="1803"/>
    </row>
    <row r="2" spans="1:6" s="1804" customFormat="1" x14ac:dyDescent="0.3">
      <c r="A2" s="1802" t="s">
        <v>2293</v>
      </c>
      <c r="B2" s="1803"/>
      <c r="C2" s="1803"/>
      <c r="D2" s="1803"/>
      <c r="E2" s="1803"/>
      <c r="F2" s="1803"/>
    </row>
    <row r="3" spans="1:6" s="1804" customFormat="1" x14ac:dyDescent="0.3">
      <c r="A3" s="1802" t="str">
        <f>Enrollment!A4</f>
        <v>FISCAL YEAR 2013-2014</v>
      </c>
      <c r="B3" s="1803"/>
      <c r="C3" s="1803"/>
      <c r="D3" s="1803"/>
      <c r="E3" s="1803"/>
      <c r="F3" s="1803"/>
    </row>
    <row r="4" spans="1:6" s="1804" customFormat="1" x14ac:dyDescent="0.3"/>
    <row r="5" spans="1:6" s="1804" customFormat="1" x14ac:dyDescent="0.3"/>
    <row r="6" spans="1:6" s="1804" customFormat="1" x14ac:dyDescent="0.3">
      <c r="A6" s="1805" t="s">
        <v>531</v>
      </c>
      <c r="D6" s="1806" t="str">
        <f>Enrollment!A1</f>
        <v>SAMPLE SCHOOL</v>
      </c>
      <c r="E6" s="1807"/>
      <c r="F6" s="1807"/>
    </row>
    <row r="7" spans="1:6" s="1804" customFormat="1" x14ac:dyDescent="0.3"/>
    <row r="8" spans="1:6" s="1804" customFormat="1" x14ac:dyDescent="0.3">
      <c r="A8" s="1804" t="s">
        <v>2253</v>
      </c>
    </row>
    <row r="9" spans="1:6" s="1804" customFormat="1" x14ac:dyDescent="0.3"/>
    <row r="10" spans="1:6" s="1804" customFormat="1" x14ac:dyDescent="0.3">
      <c r="A10" s="1819" t="s">
        <v>1551</v>
      </c>
      <c r="B10" s="1820"/>
      <c r="D10" s="1818" t="s">
        <v>2254</v>
      </c>
      <c r="F10" s="1818" t="s">
        <v>2255</v>
      </c>
    </row>
    <row r="11" spans="1:6" s="1804" customFormat="1" x14ac:dyDescent="0.3"/>
    <row r="12" spans="1:6" s="1804" customFormat="1" ht="15" thickBot="1" x14ac:dyDescent="0.35">
      <c r="B12" s="1804" t="s">
        <v>2259</v>
      </c>
      <c r="D12" s="1811">
        <f>+D37</f>
        <v>5872</v>
      </c>
      <c r="F12" s="1815" t="s">
        <v>2256</v>
      </c>
    </row>
    <row r="13" spans="1:6" s="1808" customFormat="1" ht="12.6" thickTop="1" x14ac:dyDescent="0.25">
      <c r="D13" s="1809"/>
      <c r="F13" s="1808" t="s">
        <v>2257</v>
      </c>
    </row>
    <row r="14" spans="1:6" s="1804" customFormat="1" x14ac:dyDescent="0.3">
      <c r="D14" s="1810"/>
    </row>
    <row r="15" spans="1:6" s="1804" customFormat="1" x14ac:dyDescent="0.3">
      <c r="D15" s="1810">
        <f>D37</f>
        <v>5872</v>
      </c>
      <c r="F15" s="1804" t="s">
        <v>2256</v>
      </c>
    </row>
    <row r="16" spans="1:6" s="1804" customFormat="1" x14ac:dyDescent="0.3">
      <c r="B16" s="1804" t="s">
        <v>2260</v>
      </c>
      <c r="D16" s="1814">
        <f>+D38</f>
        <v>10707</v>
      </c>
      <c r="F16" s="1807" t="s">
        <v>2267</v>
      </c>
    </row>
    <row r="17" spans="1:6" s="1804" customFormat="1" ht="15" thickBot="1" x14ac:dyDescent="0.35">
      <c r="D17" s="1816">
        <f>SUM(D15:D16)</f>
        <v>16579</v>
      </c>
      <c r="F17" s="1817" t="s">
        <v>2268</v>
      </c>
    </row>
    <row r="18" spans="1:6" s="1804" customFormat="1" ht="15" thickTop="1" x14ac:dyDescent="0.3">
      <c r="D18" s="1810"/>
    </row>
    <row r="19" spans="1:6" s="1804" customFormat="1" x14ac:dyDescent="0.3">
      <c r="D19" s="1810">
        <f>D37</f>
        <v>5872</v>
      </c>
      <c r="F19" s="1804" t="s">
        <v>2256</v>
      </c>
    </row>
    <row r="20" spans="1:6" s="1804" customFormat="1" x14ac:dyDescent="0.3">
      <c r="B20" s="1804" t="s">
        <v>2261</v>
      </c>
      <c r="D20" s="1814">
        <f>+D39</f>
        <v>14144</v>
      </c>
      <c r="F20" s="1807" t="s">
        <v>2269</v>
      </c>
    </row>
    <row r="21" spans="1:6" s="1804" customFormat="1" ht="15" thickBot="1" x14ac:dyDescent="0.35">
      <c r="D21" s="1816">
        <f>SUM(D19:D20)</f>
        <v>20016</v>
      </c>
      <c r="F21" s="1817" t="s">
        <v>2270</v>
      </c>
    </row>
    <row r="22" spans="1:6" s="1804" customFormat="1" ht="15" thickTop="1" x14ac:dyDescent="0.3">
      <c r="D22" s="1810"/>
    </row>
    <row r="23" spans="1:6" s="1808" customFormat="1" ht="12" x14ac:dyDescent="0.25">
      <c r="A23" s="1813" t="s">
        <v>2258</v>
      </c>
      <c r="D23" s="1809"/>
    </row>
    <row r="24" spans="1:6" s="1808" customFormat="1" ht="12" x14ac:dyDescent="0.25">
      <c r="A24" s="1808" t="s">
        <v>2271</v>
      </c>
      <c r="D24" s="1809"/>
    </row>
    <row r="25" spans="1:6" s="1808" customFormat="1" ht="12" x14ac:dyDescent="0.25">
      <c r="A25" s="1808" t="s">
        <v>2272</v>
      </c>
      <c r="D25" s="1809"/>
    </row>
    <row r="26" spans="1:6" s="1804" customFormat="1" x14ac:dyDescent="0.3"/>
    <row r="27" spans="1:6" s="1804" customFormat="1" x14ac:dyDescent="0.3"/>
    <row r="28" spans="1:6" s="1804" customFormat="1" x14ac:dyDescent="0.3"/>
    <row r="29" spans="1:6" s="1804" customFormat="1" x14ac:dyDescent="0.3"/>
    <row r="30" spans="1:6" s="1804" customFormat="1" x14ac:dyDescent="0.3">
      <c r="A30" s="1807"/>
      <c r="B30" s="1807"/>
      <c r="C30" s="1807"/>
      <c r="D30" s="1807"/>
      <c r="E30" s="1807"/>
      <c r="F30" s="1807"/>
    </row>
    <row r="31" spans="1:6" s="1804" customFormat="1" x14ac:dyDescent="0.3">
      <c r="A31" s="1804" t="s">
        <v>240</v>
      </c>
      <c r="F31" s="1821" t="s">
        <v>241</v>
      </c>
    </row>
    <row r="32" spans="1:6" s="1804" customFormat="1" x14ac:dyDescent="0.3"/>
    <row r="33" spans="1:6" s="1804" customFormat="1" x14ac:dyDescent="0.3"/>
    <row r="34" spans="1:6" s="1804" customFormat="1" x14ac:dyDescent="0.3"/>
    <row r="35" spans="1:6" hidden="1" x14ac:dyDescent="0.3">
      <c r="A35" s="1801">
        <v>1</v>
      </c>
      <c r="B35" s="1797"/>
      <c r="C35" s="1797"/>
      <c r="D35" s="1812">
        <f>IF(A35=1,D37,IF(A35=2,(D37+D38),IF(A35=3,(D37+D39),"Error")))</f>
        <v>5872</v>
      </c>
      <c r="E35" s="1797"/>
      <c r="F35" s="1797"/>
    </row>
    <row r="36" spans="1:6" hidden="1" x14ac:dyDescent="0.3">
      <c r="A36" s="1797"/>
      <c r="B36" s="1797"/>
      <c r="C36" s="1797"/>
      <c r="D36" s="1797"/>
      <c r="E36" s="1797"/>
      <c r="F36" s="1797"/>
    </row>
    <row r="37" spans="1:6" hidden="1" x14ac:dyDescent="0.3">
      <c r="A37" s="1797" t="s">
        <v>2259</v>
      </c>
      <c r="B37" s="1797"/>
      <c r="C37" s="1797"/>
      <c r="D37" s="1798">
        <f>'Pre-Determined'!D11</f>
        <v>5872</v>
      </c>
      <c r="E37" s="1797"/>
      <c r="F37" s="1797"/>
    </row>
    <row r="38" spans="1:6" hidden="1" x14ac:dyDescent="0.3">
      <c r="A38" s="1797" t="s">
        <v>2260</v>
      </c>
      <c r="B38" s="1797"/>
      <c r="C38" s="1797"/>
      <c r="D38" s="1798">
        <f>'Pre-Determined'!D12</f>
        <v>10707</v>
      </c>
      <c r="E38" s="1797"/>
      <c r="F38" s="1797"/>
    </row>
    <row r="39" spans="1:6" hidden="1" x14ac:dyDescent="0.3">
      <c r="A39" s="1797" t="s">
        <v>2261</v>
      </c>
      <c r="B39" s="1797"/>
      <c r="C39" s="1797"/>
      <c r="D39" s="1798">
        <f>'Pre-Determined'!D13</f>
        <v>14144</v>
      </c>
      <c r="E39" s="1797"/>
      <c r="F39" s="1797"/>
    </row>
  </sheetData>
  <sheetProtection password="F723" sheet="1" objects="1" scenarios="1"/>
  <printOptions horizontalCentered="1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4" name="Option Button 1">
              <controlPr defaultSize="0" autoFill="0" autoLine="0" autoPict="0">
                <anchor moveWithCells="1" sizeWithCells="1">
                  <from>
                    <xdr:col>0</xdr:col>
                    <xdr:colOff>99060</xdr:colOff>
                    <xdr:row>11</xdr:row>
                    <xdr:rowOff>0</xdr:rowOff>
                  </from>
                  <to>
                    <xdr:col>0</xdr:col>
                    <xdr:colOff>403860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5" name="Option Button 2">
              <controlPr defaultSize="0" autoFill="0" autoLine="0" autoPict="0">
                <anchor moveWithCells="1" sizeWithCells="1">
                  <from>
                    <xdr:col>0</xdr:col>
                    <xdr:colOff>99060</xdr:colOff>
                    <xdr:row>15</xdr:row>
                    <xdr:rowOff>0</xdr:rowOff>
                  </from>
                  <to>
                    <xdr:col>0</xdr:col>
                    <xdr:colOff>403860</xdr:colOff>
                    <xdr:row>16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6" name="Option Button 3">
              <controlPr defaultSize="0" autoFill="0" autoLine="0" autoPict="0">
                <anchor moveWithCells="1" sizeWithCells="1">
                  <from>
                    <xdr:col>0</xdr:col>
                    <xdr:colOff>99060</xdr:colOff>
                    <xdr:row>18</xdr:row>
                    <xdr:rowOff>175260</xdr:rowOff>
                  </from>
                  <to>
                    <xdr:col>0</xdr:col>
                    <xdr:colOff>403860</xdr:colOff>
                    <xdr:row>20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indexed="42"/>
    <pageSetUpPr fitToPage="1"/>
  </sheetPr>
  <dimension ref="A1:J51"/>
  <sheetViews>
    <sheetView view="pageBreakPreview" zoomScaleNormal="90" zoomScaleSheetLayoutView="100" workbookViewId="0">
      <selection activeCell="E22" sqref="E22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1217" t="s">
        <v>1614</v>
      </c>
      <c r="B6" s="1218" t="str">
        <f>'Revenue Projection'!F2</f>
        <v>0000</v>
      </c>
      <c r="C6" s="1219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1217" t="s">
        <v>2227</v>
      </c>
      <c r="B7" s="1221"/>
      <c r="C7" s="1219" t="s">
        <v>2228</v>
      </c>
      <c r="D7" s="1222" t="s">
        <v>2264</v>
      </c>
      <c r="E7" s="1222"/>
      <c r="F7" s="1217"/>
      <c r="G7" s="1217"/>
      <c r="H7" s="1217"/>
      <c r="I7" s="1217"/>
      <c r="J7" s="1217"/>
    </row>
    <row r="8" spans="1:10" s="1220" customFormat="1" ht="12" customHeight="1" x14ac:dyDescent="0.3">
      <c r="A8" s="1217"/>
      <c r="B8" s="1217"/>
      <c r="C8" s="1217"/>
      <c r="D8" s="1217"/>
      <c r="E8" s="1217"/>
      <c r="F8" s="1217"/>
      <c r="G8" s="1217"/>
      <c r="H8" s="1217"/>
      <c r="I8" s="1217"/>
      <c r="J8" s="1217"/>
    </row>
    <row r="9" spans="1:10" s="1220" customFormat="1" ht="18.75" customHeight="1" x14ac:dyDescent="0.3">
      <c r="A9" s="1217" t="s">
        <v>2229</v>
      </c>
      <c r="B9" s="1223">
        <v>1010</v>
      </c>
      <c r="C9" s="1224"/>
      <c r="D9" s="1219" t="s">
        <v>1617</v>
      </c>
      <c r="E9" s="1225">
        <f>'Salary Menu MIS 3382'!H195</f>
        <v>1670986</v>
      </c>
      <c r="F9" s="1217"/>
      <c r="G9" s="1217"/>
      <c r="H9" s="1217"/>
      <c r="I9" s="1217"/>
      <c r="J9" s="1217"/>
    </row>
    <row r="10" spans="1:10" ht="10.5" customHeight="1" thickBot="1" x14ac:dyDescent="0.35">
      <c r="A10" s="94"/>
      <c r="B10" s="94"/>
      <c r="C10" s="94"/>
      <c r="D10" s="94"/>
      <c r="E10" s="94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29" t="s">
        <v>734</v>
      </c>
      <c r="B12" s="1230" t="s">
        <v>1684</v>
      </c>
      <c r="C12" s="2341" t="str">
        <f>IF(B12&gt;0,(VLOOKUP(B12,'Object Codes'!$C$8:$E$909,3,FALSE))," ")</f>
        <v>PROFESSIONAL &amp; TECHNICAL SERVICE</v>
      </c>
      <c r="D12" s="2341" t="e">
        <v>#N/A</v>
      </c>
      <c r="E12" s="1231">
        <f>'Health Services Position Choice'!D35</f>
        <v>5872</v>
      </c>
    </row>
    <row r="13" spans="1:10" ht="18" customHeight="1" x14ac:dyDescent="0.3">
      <c r="A13" s="1232" t="s">
        <v>2075</v>
      </c>
      <c r="B13" s="1233" t="s">
        <v>763</v>
      </c>
      <c r="C13" s="2335" t="str">
        <f>IF(B13&gt;0,(VLOOKUP(B13,'Object Codes'!$C$8:$E$909,3,FALSE))," ")</f>
        <v>CUSTODIAL SERVICES - MANAGED INTERNALLY</v>
      </c>
      <c r="D13" s="2335" t="e">
        <v>#N/A</v>
      </c>
      <c r="E13" s="1235">
        <f>'Pre-Determined'!D14</f>
        <v>90913</v>
      </c>
    </row>
    <row r="14" spans="1:10" ht="18" customHeight="1" x14ac:dyDescent="0.3">
      <c r="A14" s="1232" t="s">
        <v>2075</v>
      </c>
      <c r="B14" s="1233" t="s">
        <v>1724</v>
      </c>
      <c r="C14" s="2330" t="str">
        <f>IF(B14&gt;0,(VLOOKUP(B14,'Object Codes'!$C$8:$E$909,3,FALSE))," ")</f>
        <v>TELEPHONE- LOCAL SERVICE</v>
      </c>
      <c r="D14" s="2331" t="e">
        <v>#N/A</v>
      </c>
      <c r="E14" s="1234">
        <v>0</v>
      </c>
    </row>
    <row r="15" spans="1:10" ht="18" customHeight="1" x14ac:dyDescent="0.3">
      <c r="A15" s="1232" t="s">
        <v>2075</v>
      </c>
      <c r="B15" s="1233" t="s">
        <v>1732</v>
      </c>
      <c r="C15" s="2330" t="str">
        <f>IF(B15&gt;0,(VLOOKUP(B15,'Object Codes'!$C$8:$E$909,3,FALSE))," ")</f>
        <v>WATER AND SEWAGE</v>
      </c>
      <c r="D15" s="2331" t="e">
        <v>#N/A</v>
      </c>
      <c r="E15" s="1234">
        <v>0</v>
      </c>
    </row>
    <row r="16" spans="1:10" ht="18" customHeight="1" x14ac:dyDescent="0.3">
      <c r="A16" s="1232" t="s">
        <v>2075</v>
      </c>
      <c r="B16" s="1233" t="s">
        <v>1734</v>
      </c>
      <c r="C16" s="2330" t="str">
        <f>IF(B16&gt;0,(VLOOKUP(B16,'Object Codes'!$C$8:$E$909,3,FALSE))," ")</f>
        <v>GARBAGE</v>
      </c>
      <c r="D16" s="2331" t="e">
        <v>#N/A</v>
      </c>
      <c r="E16" s="1234">
        <v>0</v>
      </c>
    </row>
    <row r="17" spans="1:5" ht="18" customHeight="1" x14ac:dyDescent="0.3">
      <c r="A17" s="1232" t="s">
        <v>2075</v>
      </c>
      <c r="B17" s="1233" t="s">
        <v>1754</v>
      </c>
      <c r="C17" s="2330" t="str">
        <f>IF(B17&gt;0,(VLOOKUP(B17,'Object Codes'!$C$8:$E$909,3,FALSE))," ")</f>
        <v>NATURAL GAS</v>
      </c>
      <c r="D17" s="2331" t="e">
        <v>#N/A</v>
      </c>
      <c r="E17" s="1234">
        <v>0</v>
      </c>
    </row>
    <row r="18" spans="1:5" ht="18" customHeight="1" x14ac:dyDescent="0.3">
      <c r="A18" s="1232" t="s">
        <v>2075</v>
      </c>
      <c r="B18" s="1233" t="s">
        <v>1756</v>
      </c>
      <c r="C18" s="2330" t="str">
        <f>IF(B18&gt;0,(VLOOKUP(B18,'Object Codes'!$C$8:$E$909,3,FALSE))," ")</f>
        <v>ELECTRICITY</v>
      </c>
      <c r="D18" s="2331" t="e">
        <v>#N/A</v>
      </c>
      <c r="E18" s="1234">
        <v>0</v>
      </c>
    </row>
    <row r="19" spans="1:5" ht="18" customHeight="1" x14ac:dyDescent="0.3">
      <c r="A19" s="1232" t="s">
        <v>1468</v>
      </c>
      <c r="B19" s="1233" t="s">
        <v>1623</v>
      </c>
      <c r="C19" s="2330" t="str">
        <f>IF(B19&gt;0,(VLOOKUP(B19,'Object Codes'!$C$8:$E$909,3,FALSE))," ")</f>
        <v>SUPPLIES</v>
      </c>
      <c r="D19" s="2331" t="e">
        <v>#N/A</v>
      </c>
      <c r="E19" s="1234">
        <v>0</v>
      </c>
    </row>
    <row r="20" spans="1:5" ht="18" customHeight="1" x14ac:dyDescent="0.3">
      <c r="A20" s="1232" t="s">
        <v>2014</v>
      </c>
      <c r="B20" s="1233" t="s">
        <v>1623</v>
      </c>
      <c r="C20" s="2330" t="str">
        <f>IF(B20&gt;0,(VLOOKUP(B20,'Object Codes'!$C$8:$E$909,3,FALSE))," ")</f>
        <v>SUPPLIES</v>
      </c>
      <c r="D20" s="2331" t="e">
        <v>#N/A</v>
      </c>
      <c r="E20" s="1234">
        <v>0</v>
      </c>
    </row>
    <row r="21" spans="1:5" ht="18" customHeight="1" x14ac:dyDescent="0.3">
      <c r="A21" s="1232" t="s">
        <v>1579</v>
      </c>
      <c r="B21" s="1233" t="s">
        <v>1623</v>
      </c>
      <c r="C21" s="2330" t="str">
        <f>IF(B21&gt;0,(VLOOKUP(B21,'Object Codes'!$C$8:$E$909,3,FALSE))," ")</f>
        <v>SUPPLIES</v>
      </c>
      <c r="D21" s="2331" t="e">
        <v>#N/A</v>
      </c>
      <c r="E21" s="1234">
        <v>0</v>
      </c>
    </row>
    <row r="22" spans="1:5" ht="18" customHeight="1" x14ac:dyDescent="0.3">
      <c r="A22" s="1232" t="s">
        <v>2170</v>
      </c>
      <c r="B22" s="1233" t="s">
        <v>1623</v>
      </c>
      <c r="C22" s="2330" t="str">
        <f>IF(B22&gt;0,(VLOOKUP(B22,'Object Codes'!$C$8:$E$909,3,FALSE))," ")</f>
        <v>SUPPLIES</v>
      </c>
      <c r="D22" s="2331" t="e">
        <v>#N/A</v>
      </c>
      <c r="E22" s="1234">
        <v>0</v>
      </c>
    </row>
    <row r="23" spans="1:5" ht="18" customHeight="1" x14ac:dyDescent="0.3">
      <c r="A23" s="1232" t="s">
        <v>1468</v>
      </c>
      <c r="B23" s="1233" t="s">
        <v>90</v>
      </c>
      <c r="C23" s="2330" t="str">
        <f>IF(B23&gt;0,(VLOOKUP(B23,'Object Codes'!$C$8:$E$909,3,FALSE))," ")</f>
        <v>OTHER PERSONNEL SERVICES (TEMP)</v>
      </c>
      <c r="D23" s="2331" t="e">
        <v>#N/A</v>
      </c>
      <c r="E23" s="1234">
        <v>0</v>
      </c>
    </row>
    <row r="24" spans="1:5" ht="18" customHeight="1" x14ac:dyDescent="0.3">
      <c r="A24" s="1232" t="s">
        <v>2014</v>
      </c>
      <c r="B24" s="1233" t="s">
        <v>90</v>
      </c>
      <c r="C24" s="2330" t="str">
        <f>IF(B24&gt;0,(VLOOKUP(B24,'Object Codes'!$C$8:$E$909,3,FALSE))," ")</f>
        <v>OTHER PERSONNEL SERVICES (TEMP)</v>
      </c>
      <c r="D24" s="2331" t="e">
        <v>#N/A</v>
      </c>
      <c r="E24" s="1234">
        <v>0</v>
      </c>
    </row>
    <row r="25" spans="1:5" ht="18" customHeight="1" x14ac:dyDescent="0.3">
      <c r="A25" s="1232" t="s">
        <v>1579</v>
      </c>
      <c r="B25" s="1233" t="s">
        <v>90</v>
      </c>
      <c r="C25" s="2330" t="str">
        <f>IF(B25&gt;0,(VLOOKUP(B25,'Object Codes'!$C$8:$E$909,3,FALSE))," ")</f>
        <v>OTHER PERSONNEL SERVICES (TEMP)</v>
      </c>
      <c r="D25" s="2331" t="e">
        <v>#N/A</v>
      </c>
      <c r="E25" s="1234">
        <v>0</v>
      </c>
    </row>
    <row r="26" spans="1:5" ht="18" customHeight="1" x14ac:dyDescent="0.3">
      <c r="A26" s="1232" t="s">
        <v>2170</v>
      </c>
      <c r="B26" s="1233" t="s">
        <v>90</v>
      </c>
      <c r="C26" s="2330" t="str">
        <f>IF(B26&gt;0,(VLOOKUP(B26,'Object Codes'!$C$8:$E$909,3,FALSE))," ")</f>
        <v>OTHER PERSONNEL SERVICES (TEMP)</v>
      </c>
      <c r="D26" s="2331" t="e">
        <v>#N/A</v>
      </c>
      <c r="E26" s="1234">
        <v>0</v>
      </c>
    </row>
    <row r="27" spans="1:5" ht="18" customHeight="1" x14ac:dyDescent="0.3">
      <c r="A27" s="1236" t="s">
        <v>1469</v>
      </c>
      <c r="B27" s="1237" t="s">
        <v>188</v>
      </c>
      <c r="C27" s="2330" t="str">
        <f>IF(B27&gt;0,(VLOOKUP(B27,'Object Codes'!$C$8:$E$909,3,FALSE))," ")</f>
        <v>RESERVE-SCHOOLS/DEPARTMENTS</v>
      </c>
      <c r="D27" s="2331" t="e">
        <v>#N/A</v>
      </c>
      <c r="E27" s="1234">
        <v>0</v>
      </c>
    </row>
    <row r="28" spans="1:5" ht="18" customHeight="1" x14ac:dyDescent="0.3">
      <c r="A28" s="1236" t="s">
        <v>1613</v>
      </c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568</v>
      </c>
      <c r="E40" s="1244">
        <f>SUM(E12:E37)</f>
        <v>96785</v>
      </c>
    </row>
    <row r="41" spans="1:5" ht="18.75" customHeight="1" thickBot="1" x14ac:dyDescent="0.35">
      <c r="A41" s="1245"/>
      <c r="B41" s="1246"/>
      <c r="C41" s="1246"/>
      <c r="D41" s="94"/>
      <c r="E41" s="1247" t="str">
        <f>'Discretionary Pg 2'!E41</f>
        <v>OUT OF BALANCE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>(OVER)/UNDER</v>
      </c>
      <c r="E42" s="222">
        <f>'Discretionary Pg 2'!E42</f>
        <v>1574201</v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C12:D12"/>
    <mergeCell ref="D6:E6"/>
    <mergeCell ref="C11:D11"/>
    <mergeCell ref="A46:E46"/>
    <mergeCell ref="A47:B47"/>
    <mergeCell ref="C13:D13"/>
    <mergeCell ref="C14:D14"/>
    <mergeCell ref="C16:D16"/>
    <mergeCell ref="C17:D17"/>
    <mergeCell ref="C19:D19"/>
    <mergeCell ref="C20:D20"/>
    <mergeCell ref="C15:D15"/>
    <mergeCell ref="C18:D18"/>
    <mergeCell ref="C35:D35"/>
    <mergeCell ref="C36:D36"/>
    <mergeCell ref="C37:D37"/>
    <mergeCell ref="C33:D33"/>
    <mergeCell ref="C31:D31"/>
    <mergeCell ref="C32:D32"/>
    <mergeCell ref="C34:D34"/>
    <mergeCell ref="C27:D27"/>
    <mergeCell ref="C28:D28"/>
    <mergeCell ref="C21:D21"/>
    <mergeCell ref="C22:D22"/>
    <mergeCell ref="C29:D29"/>
    <mergeCell ref="C30:D30"/>
    <mergeCell ref="C23:D23"/>
    <mergeCell ref="C24:D24"/>
    <mergeCell ref="C25:D25"/>
    <mergeCell ref="C26:D26"/>
  </mergeCells>
  <phoneticPr fontId="5" type="noConversion"/>
  <conditionalFormatting sqref="D12:D13 C12:D12 C12:C37">
    <cfRule type="cellIs" dxfId="81" priority="1" stopIfTrue="1" operator="equal">
      <formula>"ERROR - USE FOUR (4) DIGITS IN OBJECT CODE"</formula>
    </cfRule>
    <cfRule type="cellIs" dxfId="80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tabColor rgb="FFCCFFCC"/>
    <pageSetUpPr fitToPage="1"/>
  </sheetPr>
  <dimension ref="A1:J51"/>
  <sheetViews>
    <sheetView view="pageBreakPreview" zoomScaleNormal="90" zoomScaleSheetLayoutView="100" workbookViewId="0">
      <selection activeCell="A12" sqref="A12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/>
      <c r="C7" s="1252" t="s">
        <v>2228</v>
      </c>
      <c r="D7" s="1254" t="s">
        <v>2263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18">
        <v>1010</v>
      </c>
      <c r="C9" s="1255"/>
      <c r="D9" s="1252" t="s">
        <v>1617</v>
      </c>
      <c r="E9" s="1256">
        <f>'Discretionary Pg 1'!E9</f>
        <v>1670986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/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567</v>
      </c>
      <c r="E40" s="1244">
        <f>SUM(E12:E37)+'Discretionary Pg 1'!E40</f>
        <v>96785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OUT OF BALANCE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>(OVER)/UNDER</v>
      </c>
      <c r="E42" s="222">
        <f>IF(E41="OUT OF BALANCE",+E9-E40,"")</f>
        <v>1574201</v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79" priority="3" stopIfTrue="1" operator="equal">
      <formula>"ERROR - OBJECT DOES NOT EXIST"</formula>
    </cfRule>
    <cfRule type="cellIs" dxfId="78" priority="4" stopIfTrue="1" operator="equal">
      <formula>"ERROR - USE FOUR (4) DIGITS IN OBJECT CODE"</formula>
    </cfRule>
  </conditionalFormatting>
  <conditionalFormatting sqref="C12:C37 D12:D13">
    <cfRule type="cellIs" dxfId="77" priority="1" stopIfTrue="1" operator="equal">
      <formula>"ERROR - USE FOUR (4) DIGITS IN OBJECT CODE"</formula>
    </cfRule>
    <cfRule type="cellIs" dxfId="76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CFFCC"/>
    <pageSetUpPr fitToPage="1"/>
  </sheetPr>
  <dimension ref="A1:J51"/>
  <sheetViews>
    <sheetView view="pageBreakPreview" zoomScaleNormal="90" zoomScaleSheetLayoutView="100" workbookViewId="0">
      <selection activeCell="E29" sqref="E29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9004</v>
      </c>
      <c r="C7" s="1252" t="s">
        <v>2228</v>
      </c>
      <c r="D7" s="211" t="s">
        <v>1948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3382'!H207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1468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D6:E6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6:D36"/>
    <mergeCell ref="C37:D37"/>
    <mergeCell ref="A46:E46"/>
    <mergeCell ref="A47:B47"/>
    <mergeCell ref="C30:D30"/>
    <mergeCell ref="C31:D31"/>
    <mergeCell ref="C32:D32"/>
    <mergeCell ref="C33:D33"/>
    <mergeCell ref="C34:D34"/>
    <mergeCell ref="C35:D35"/>
  </mergeCells>
  <conditionalFormatting sqref="C12:D37">
    <cfRule type="cellIs" dxfId="75" priority="3" stopIfTrue="1" operator="equal">
      <formula>"ERROR - OBJECT DOES NOT EXIST"</formula>
    </cfRule>
    <cfRule type="cellIs" dxfId="74" priority="4" stopIfTrue="1" operator="equal">
      <formula>"ERROR - USE FOUR (4) DIGITS IN OBJECT CODE"</formula>
    </cfRule>
  </conditionalFormatting>
  <conditionalFormatting sqref="C12:C37 D12:D13">
    <cfRule type="cellIs" dxfId="73" priority="1" stopIfTrue="1" operator="equal">
      <formula>"ERROR - USE FOUR (4) DIGITS IN OBJECT CODE"</formula>
    </cfRule>
    <cfRule type="cellIs" dxfId="72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tabColor rgb="FFCCFFCC"/>
    <pageSetUpPr fitToPage="1"/>
  </sheetPr>
  <dimension ref="A1:J51"/>
  <sheetViews>
    <sheetView view="pageBreakPreview" zoomScaleNormal="90" zoomScaleSheetLayoutView="100" workbookViewId="0">
      <selection activeCell="E29" sqref="E29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2154</v>
      </c>
      <c r="C7" s="1252" t="s">
        <v>2228</v>
      </c>
      <c r="D7" s="1254" t="s">
        <v>2262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3382'!H217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1468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71" priority="3" stopIfTrue="1" operator="equal">
      <formula>"ERROR - OBJECT DOES NOT EXIST"</formula>
    </cfRule>
    <cfRule type="cellIs" dxfId="70" priority="4" stopIfTrue="1" operator="equal">
      <formula>"ERROR - USE FOUR (4) DIGITS IN OBJECT CODE"</formula>
    </cfRule>
  </conditionalFormatting>
  <conditionalFormatting sqref="C12:C37 D12:D13">
    <cfRule type="cellIs" dxfId="69" priority="1" stopIfTrue="1" operator="equal">
      <formula>"ERROR - USE FOUR (4) DIGITS IN OBJECT CODE"</formula>
    </cfRule>
    <cfRule type="cellIs" dxfId="68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1"/>
    <pageSetUpPr fitToPage="1"/>
  </sheetPr>
  <dimension ref="A1:J51"/>
  <sheetViews>
    <sheetView view="pageBreakPreview" zoomScaleNormal="90" zoomScaleSheetLayoutView="100" workbookViewId="0">
      <selection activeCell="A13" sqref="A13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9007</v>
      </c>
      <c r="C7" s="1252" t="s">
        <v>2228</v>
      </c>
      <c r="D7" s="1254" t="s">
        <v>1952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3382'!H227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1579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D6:E6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6:D36"/>
    <mergeCell ref="C37:D37"/>
    <mergeCell ref="A46:E46"/>
    <mergeCell ref="A47:B47"/>
    <mergeCell ref="C30:D30"/>
    <mergeCell ref="C31:D31"/>
    <mergeCell ref="C32:D32"/>
    <mergeCell ref="C33:D33"/>
    <mergeCell ref="C34:D34"/>
    <mergeCell ref="C35:D35"/>
  </mergeCells>
  <conditionalFormatting sqref="C12:D37">
    <cfRule type="cellIs" dxfId="67" priority="3" stopIfTrue="1" operator="equal">
      <formula>"ERROR - OBJECT DOES NOT EXIST"</formula>
    </cfRule>
    <cfRule type="cellIs" dxfId="66" priority="4" stopIfTrue="1" operator="equal">
      <formula>"ERROR - USE FOUR (4) DIGITS IN OBJECT CODE"</formula>
    </cfRule>
  </conditionalFormatting>
  <conditionalFormatting sqref="C12:C37 D12:D13">
    <cfRule type="cellIs" dxfId="65" priority="1" stopIfTrue="1" operator="equal">
      <formula>"ERROR - USE FOUR (4) DIGITS IN OBJECT CODE"</formula>
    </cfRule>
    <cfRule type="cellIs" dxfId="64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rgb="FFCCFFCC"/>
    <pageSetUpPr fitToPage="1"/>
  </sheetPr>
  <dimension ref="A1:J51"/>
  <sheetViews>
    <sheetView view="pageBreakPreview" zoomScaleNormal="90" zoomScaleSheetLayoutView="100" workbookViewId="0">
      <selection activeCell="E29" sqref="E29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7055</v>
      </c>
      <c r="C7" s="1252" t="s">
        <v>2228</v>
      </c>
      <c r="D7" s="1254" t="s">
        <v>139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3382'!H237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1468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C12:D12"/>
    <mergeCell ref="D6:E6"/>
    <mergeCell ref="C11:D11"/>
    <mergeCell ref="A46:E46"/>
    <mergeCell ref="A47:B47"/>
    <mergeCell ref="C13:D13"/>
    <mergeCell ref="C14:D14"/>
    <mergeCell ref="C15:D15"/>
    <mergeCell ref="C16:D16"/>
    <mergeCell ref="C17:D17"/>
    <mergeCell ref="C18:D18"/>
    <mergeCell ref="C19:D19"/>
    <mergeCell ref="C20:D20"/>
    <mergeCell ref="C35:D35"/>
    <mergeCell ref="C36:D36"/>
    <mergeCell ref="C37:D37"/>
    <mergeCell ref="C33:D33"/>
    <mergeCell ref="C31:D31"/>
    <mergeCell ref="C32:D32"/>
    <mergeCell ref="C34:D34"/>
    <mergeCell ref="C27:D27"/>
    <mergeCell ref="C28:D28"/>
    <mergeCell ref="C21:D21"/>
    <mergeCell ref="C22:D22"/>
    <mergeCell ref="C29:D29"/>
    <mergeCell ref="C30:D30"/>
    <mergeCell ref="C23:D23"/>
    <mergeCell ref="C24:D24"/>
    <mergeCell ref="C25:D25"/>
    <mergeCell ref="C26:D26"/>
  </mergeCells>
  <phoneticPr fontId="5" type="noConversion"/>
  <conditionalFormatting sqref="C12:D37">
    <cfRule type="cellIs" dxfId="63" priority="3" stopIfTrue="1" operator="equal">
      <formula>"ERROR - OBJECT DOES NOT EXIST"</formula>
    </cfRule>
    <cfRule type="cellIs" dxfId="62" priority="4" stopIfTrue="1" operator="equal">
      <formula>"ERROR - USE FOUR (4) DIGITS IN OBJECT CODE"</formula>
    </cfRule>
  </conditionalFormatting>
  <conditionalFormatting sqref="C12:C37 D12:D13">
    <cfRule type="cellIs" dxfId="61" priority="1" stopIfTrue="1" operator="equal">
      <formula>"ERROR - USE FOUR (4) DIGITS IN OBJECT CODE"</formula>
    </cfRule>
    <cfRule type="cellIs" dxfId="60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>
    <tabColor indexed="42"/>
    <pageSetUpPr fitToPage="1"/>
  </sheetPr>
  <dimension ref="A1:J51"/>
  <sheetViews>
    <sheetView view="pageBreakPreview" zoomScaleNormal="90" zoomScaleSheetLayoutView="100" workbookViewId="0">
      <selection activeCell="A14" sqref="A14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 t="s">
        <v>544</v>
      </c>
      <c r="C7" s="1252" t="s">
        <v>2228</v>
      </c>
      <c r="D7" s="1254" t="s">
        <v>545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3382'!H289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2086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C12:D12"/>
    <mergeCell ref="D6:E6"/>
    <mergeCell ref="C11:D11"/>
    <mergeCell ref="A46:E46"/>
    <mergeCell ref="A47:B47"/>
    <mergeCell ref="C13:D13"/>
    <mergeCell ref="C14:D14"/>
    <mergeCell ref="C15:D15"/>
    <mergeCell ref="C16:D16"/>
    <mergeCell ref="C17:D17"/>
    <mergeCell ref="C18:D18"/>
    <mergeCell ref="C19:D19"/>
    <mergeCell ref="C20:D20"/>
    <mergeCell ref="C35:D35"/>
    <mergeCell ref="C36:D36"/>
    <mergeCell ref="C37:D37"/>
    <mergeCell ref="C33:D33"/>
    <mergeCell ref="C31:D31"/>
    <mergeCell ref="C32:D32"/>
    <mergeCell ref="C34:D34"/>
    <mergeCell ref="C27:D27"/>
    <mergeCell ref="C28:D28"/>
    <mergeCell ref="C21:D21"/>
    <mergeCell ref="C22:D22"/>
    <mergeCell ref="C29:D29"/>
    <mergeCell ref="C30:D30"/>
    <mergeCell ref="C23:D23"/>
    <mergeCell ref="C24:D24"/>
    <mergeCell ref="C25:D25"/>
    <mergeCell ref="C26:D26"/>
  </mergeCells>
  <phoneticPr fontId="5" type="noConversion"/>
  <conditionalFormatting sqref="C12:D37">
    <cfRule type="cellIs" dxfId="59" priority="3" stopIfTrue="1" operator="equal">
      <formula>"ERROR - OBJECT DOES NOT EXIST"</formula>
    </cfRule>
    <cfRule type="cellIs" dxfId="58" priority="4" stopIfTrue="1" operator="equal">
      <formula>"ERROR - USE FOUR (4) DIGITS IN OBJECT CODE"</formula>
    </cfRule>
  </conditionalFormatting>
  <conditionalFormatting sqref="C12:C37 D12:D13">
    <cfRule type="cellIs" dxfId="57" priority="1" stopIfTrue="1" operator="equal">
      <formula>"ERROR - USE FOUR (4) DIGITS IN OBJECT CODE"</formula>
    </cfRule>
    <cfRule type="cellIs" dxfId="56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42"/>
    <pageSetUpPr fitToPage="1"/>
  </sheetPr>
  <dimension ref="A1:J51"/>
  <sheetViews>
    <sheetView view="pageBreakPreview" zoomScaleNormal="90" zoomScaleSheetLayoutView="100" workbookViewId="0">
      <selection activeCell="A14" sqref="A14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8110</v>
      </c>
      <c r="C7" s="1252" t="s">
        <v>2228</v>
      </c>
      <c r="D7" s="1254" t="s">
        <v>1859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3382'!H299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1468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D6:E6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6:D36"/>
    <mergeCell ref="C37:D37"/>
    <mergeCell ref="A46:E46"/>
    <mergeCell ref="A47:B47"/>
    <mergeCell ref="C30:D30"/>
    <mergeCell ref="C31:D31"/>
    <mergeCell ref="C32:D32"/>
    <mergeCell ref="C33:D33"/>
    <mergeCell ref="C34:D34"/>
    <mergeCell ref="C35:D35"/>
  </mergeCells>
  <conditionalFormatting sqref="C12:D37">
    <cfRule type="cellIs" dxfId="55" priority="3" stopIfTrue="1" operator="equal">
      <formula>"ERROR - OBJECT DOES NOT EXIST"</formula>
    </cfRule>
    <cfRule type="cellIs" dxfId="54" priority="4" stopIfTrue="1" operator="equal">
      <formula>"ERROR - USE FOUR (4) DIGITS IN OBJECT CODE"</formula>
    </cfRule>
  </conditionalFormatting>
  <conditionalFormatting sqref="C12:C37 D12:D13">
    <cfRule type="cellIs" dxfId="53" priority="1" stopIfTrue="1" operator="equal">
      <formula>"ERROR - USE FOUR (4) DIGITS IN OBJECT CODE"</formula>
    </cfRule>
    <cfRule type="cellIs" dxfId="52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indexed="42"/>
    <pageSetUpPr fitToPage="1"/>
  </sheetPr>
  <dimension ref="A1:J51"/>
  <sheetViews>
    <sheetView view="pageBreakPreview" zoomScaleNormal="90" zoomScaleSheetLayoutView="100" workbookViewId="0">
      <selection activeCell="B13" sqref="B13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3001</v>
      </c>
      <c r="C7" s="1252" t="s">
        <v>2228</v>
      </c>
      <c r="D7" s="1254" t="s">
        <v>1620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3382'!H312</f>
        <v>846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29" t="s">
        <v>2014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OUT OF BALANCE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>(OVER)/UNDER</v>
      </c>
      <c r="E42" s="222">
        <f>IF(E41="OUT OF BALANCE",+E9-E40,"")</f>
        <v>846</v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51" priority="3" stopIfTrue="1" operator="equal">
      <formula>"ERROR - OBJECT DOES NOT EXIST"</formula>
    </cfRule>
    <cfRule type="cellIs" dxfId="50" priority="4" stopIfTrue="1" operator="equal">
      <formula>"ERROR - USE FOUR (4) DIGITS IN OBJECT CODE"</formula>
    </cfRule>
  </conditionalFormatting>
  <conditionalFormatting sqref="C12:C37 D12:D13">
    <cfRule type="cellIs" dxfId="49" priority="1" stopIfTrue="1" operator="equal">
      <formula>"ERROR - USE FOUR (4) DIGITS IN OBJECT CODE"</formula>
    </cfRule>
    <cfRule type="cellIs" dxfId="48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tabColor indexed="11"/>
    <pageSetUpPr fitToPage="1"/>
  </sheetPr>
  <dimension ref="A1:O102"/>
  <sheetViews>
    <sheetView view="pageBreakPreview" zoomScaleNormal="100" zoomScaleSheetLayoutView="100" workbookViewId="0">
      <selection activeCell="H15" sqref="H15"/>
    </sheetView>
  </sheetViews>
  <sheetFormatPr defaultColWidth="9.109375" defaultRowHeight="12" customHeight="1" x14ac:dyDescent="0.3"/>
  <cols>
    <col min="1" max="1" width="8.6640625" style="218" customWidth="1"/>
    <col min="2" max="2" width="2.6640625" style="218" customWidth="1"/>
    <col min="3" max="3" width="3.6640625" style="218" customWidth="1"/>
    <col min="4" max="4" width="56.33203125" style="218" customWidth="1"/>
    <col min="5" max="5" width="1.6640625" style="218" customWidth="1"/>
    <col min="6" max="6" width="21.5546875" style="234" customWidth="1"/>
    <col min="7" max="7" width="1.6640625" style="234" customWidth="1"/>
    <col min="8" max="8" width="21.5546875" style="234" customWidth="1"/>
    <col min="9" max="9" width="1.6640625" style="235" customWidth="1"/>
    <col min="10" max="10" width="15.44140625" style="235" customWidth="1"/>
    <col min="11" max="16384" width="9.109375" style="218"/>
  </cols>
  <sheetData>
    <row r="1" spans="1:10" s="134" customFormat="1" ht="18" customHeight="1" x14ac:dyDescent="0.35">
      <c r="A1" s="130" t="str">
        <f>Enrollment!A1</f>
        <v>SAMPLE SCHOOL</v>
      </c>
      <c r="B1" s="131"/>
      <c r="C1" s="132"/>
      <c r="D1" s="133"/>
      <c r="E1" s="133"/>
      <c r="F1" s="132"/>
      <c r="G1" s="132"/>
      <c r="H1" s="132"/>
      <c r="I1" s="132"/>
      <c r="J1" s="132"/>
    </row>
    <row r="2" spans="1:10" s="134" customFormat="1" ht="18" customHeight="1" x14ac:dyDescent="0.35">
      <c r="A2" s="135"/>
      <c r="B2" s="136"/>
      <c r="C2" s="137"/>
      <c r="E2" s="138" t="s">
        <v>1281</v>
      </c>
      <c r="F2" s="1178" t="s">
        <v>569</v>
      </c>
      <c r="G2" s="137"/>
      <c r="H2" s="137"/>
      <c r="I2" s="137"/>
      <c r="J2" s="137"/>
    </row>
    <row r="3" spans="1:10" s="143" customFormat="1" ht="18" hidden="1" customHeight="1" x14ac:dyDescent="0.35">
      <c r="A3" s="139" t="str">
        <f>Enrollment!A3</f>
        <v>NON-TRADITIONAL SCHOOLS</v>
      </c>
      <c r="B3" s="140"/>
      <c r="C3" s="141"/>
      <c r="D3" s="142"/>
      <c r="E3" s="142"/>
      <c r="F3" s="141"/>
      <c r="G3" s="141"/>
      <c r="H3" s="141"/>
      <c r="I3" s="141"/>
      <c r="J3" s="141"/>
    </row>
    <row r="4" spans="1:10" s="134" customFormat="1" ht="18" customHeight="1" x14ac:dyDescent="0.35">
      <c r="A4" s="130" t="str">
        <f>Enrollment!A4</f>
        <v>FISCAL YEAR 2013-2014</v>
      </c>
      <c r="B4" s="131"/>
      <c r="C4" s="132"/>
      <c r="D4" s="133"/>
      <c r="E4" s="133"/>
      <c r="F4" s="132"/>
      <c r="G4" s="132"/>
      <c r="H4" s="132"/>
      <c r="I4" s="132"/>
      <c r="J4" s="132"/>
    </row>
    <row r="5" spans="1:10" s="134" customFormat="1" ht="9" customHeight="1" x14ac:dyDescent="0.3">
      <c r="A5" s="136"/>
      <c r="B5" s="144"/>
      <c r="C5" s="137"/>
      <c r="D5" s="136"/>
      <c r="E5" s="136"/>
      <c r="F5" s="137"/>
      <c r="G5" s="137"/>
      <c r="H5" s="137"/>
      <c r="I5" s="137"/>
      <c r="J5" s="137"/>
    </row>
    <row r="6" spans="1:10" s="134" customFormat="1" ht="15.75" customHeight="1" x14ac:dyDescent="0.3">
      <c r="A6" s="145" t="s">
        <v>249</v>
      </c>
      <c r="B6" s="146"/>
      <c r="C6" s="147"/>
      <c r="D6" s="147"/>
      <c r="E6" s="147"/>
      <c r="F6" s="147"/>
      <c r="G6" s="147"/>
      <c r="H6" s="147"/>
      <c r="I6" s="147"/>
      <c r="J6" s="148"/>
    </row>
    <row r="7" spans="1:10" s="134" customFormat="1" ht="12" customHeight="1" x14ac:dyDescent="0.3">
      <c r="A7" s="149" t="s">
        <v>123</v>
      </c>
      <c r="B7" s="150"/>
      <c r="C7" s="151"/>
      <c r="D7" s="151"/>
      <c r="E7" s="151"/>
      <c r="F7" s="151"/>
      <c r="G7" s="151"/>
      <c r="H7" s="151"/>
      <c r="I7" s="151"/>
      <c r="J7" s="152"/>
    </row>
    <row r="8" spans="1:10" s="134" customFormat="1" ht="12" customHeight="1" x14ac:dyDescent="0.3">
      <c r="A8" s="2203" t="s">
        <v>2376</v>
      </c>
      <c r="B8" s="2204"/>
      <c r="C8" s="153"/>
      <c r="D8" s="153"/>
      <c r="E8" s="153"/>
      <c r="F8" s="153"/>
      <c r="G8" s="153"/>
      <c r="H8" s="153"/>
      <c r="I8" s="153"/>
      <c r="J8" s="154"/>
    </row>
    <row r="9" spans="1:10" s="92" customFormat="1" ht="13.8" x14ac:dyDescent="0.3">
      <c r="A9" s="155"/>
      <c r="B9" s="156"/>
      <c r="C9" s="156"/>
      <c r="D9" s="157"/>
      <c r="E9" s="157"/>
      <c r="F9" s="157"/>
      <c r="G9" s="157"/>
      <c r="H9" s="157"/>
      <c r="I9" s="157"/>
      <c r="J9" s="158"/>
    </row>
    <row r="10" spans="1:10" s="92" customFormat="1" ht="9" customHeight="1" x14ac:dyDescent="0.3">
      <c r="A10" s="159"/>
      <c r="B10" s="159"/>
      <c r="C10" s="159"/>
      <c r="D10" s="159"/>
      <c r="E10" s="159"/>
      <c r="F10" s="159"/>
      <c r="G10" s="160"/>
      <c r="H10" s="159"/>
      <c r="I10" s="159"/>
      <c r="J10" s="159"/>
    </row>
    <row r="11" spans="1:10" s="92" customFormat="1" ht="13.8" x14ac:dyDescent="0.3">
      <c r="A11" s="159"/>
      <c r="B11" s="159"/>
      <c r="C11" s="159"/>
      <c r="D11" s="159"/>
      <c r="E11" s="159"/>
      <c r="F11" s="161" t="s">
        <v>2290</v>
      </c>
      <c r="G11" s="161"/>
      <c r="H11" s="161" t="s">
        <v>2340</v>
      </c>
      <c r="I11" s="159"/>
      <c r="J11" s="159"/>
    </row>
    <row r="12" spans="1:10" s="92" customFormat="1" ht="13.8" x14ac:dyDescent="0.3">
      <c r="A12" s="159"/>
      <c r="B12" s="159"/>
      <c r="C12" s="159"/>
      <c r="D12" s="159"/>
      <c r="E12" s="159"/>
      <c r="F12" s="162" t="s">
        <v>2222</v>
      </c>
      <c r="G12" s="162"/>
      <c r="H12" s="162" t="s">
        <v>2222</v>
      </c>
      <c r="I12" s="159"/>
      <c r="J12" s="160" t="s">
        <v>1945</v>
      </c>
    </row>
    <row r="13" spans="1:10" s="134" customFormat="1" ht="12.75" customHeight="1" x14ac:dyDescent="0.3">
      <c r="A13" s="163" t="s">
        <v>230</v>
      </c>
      <c r="B13" s="164"/>
      <c r="C13" s="164"/>
      <c r="D13" s="165"/>
      <c r="E13" s="165"/>
      <c r="F13" s="166" t="s">
        <v>1943</v>
      </c>
      <c r="G13" s="162"/>
      <c r="H13" s="166" t="s">
        <v>1943</v>
      </c>
      <c r="I13" s="167"/>
      <c r="J13" s="168" t="s">
        <v>1289</v>
      </c>
    </row>
    <row r="14" spans="1:10" s="134" customFormat="1" ht="14.4" x14ac:dyDescent="0.3">
      <c r="A14" s="169" t="s">
        <v>250</v>
      </c>
      <c r="B14" s="165"/>
      <c r="C14" s="165"/>
      <c r="D14" s="165"/>
      <c r="E14" s="165"/>
      <c r="F14" s="162"/>
      <c r="G14" s="162"/>
      <c r="H14" s="162"/>
      <c r="I14" s="167"/>
      <c r="J14" s="170"/>
    </row>
    <row r="15" spans="1:10" s="134" customFormat="1" ht="13.8" x14ac:dyDescent="0.3">
      <c r="A15" s="171" t="s">
        <v>251</v>
      </c>
      <c r="B15" s="171"/>
      <c r="C15" s="171"/>
      <c r="D15" s="171"/>
      <c r="E15" s="136"/>
      <c r="F15" s="2267">
        <v>140240</v>
      </c>
      <c r="G15" s="2268"/>
      <c r="H15" s="2267">
        <v>176673</v>
      </c>
      <c r="I15" s="172"/>
      <c r="J15" s="173">
        <f t="shared" ref="J15:J20" si="0">+H15-F15</f>
        <v>36433</v>
      </c>
    </row>
    <row r="16" spans="1:10" s="134" customFormat="1" ht="13.8" x14ac:dyDescent="0.3">
      <c r="A16" s="174" t="s">
        <v>738</v>
      </c>
      <c r="B16" s="174"/>
      <c r="C16" s="174"/>
      <c r="D16" s="174"/>
      <c r="E16" s="136"/>
      <c r="F16" s="2269">
        <v>25353</v>
      </c>
      <c r="G16" s="2270"/>
      <c r="H16" s="2269">
        <v>23656</v>
      </c>
      <c r="I16" s="175"/>
      <c r="J16" s="176">
        <f t="shared" si="0"/>
        <v>-1697</v>
      </c>
    </row>
    <row r="17" spans="1:10" s="134" customFormat="1" ht="13.8" x14ac:dyDescent="0.3">
      <c r="A17" s="174" t="s">
        <v>1565</v>
      </c>
      <c r="B17" s="174"/>
      <c r="C17" s="174"/>
      <c r="D17" s="174"/>
      <c r="E17" s="136"/>
      <c r="F17" s="2269">
        <v>1496986</v>
      </c>
      <c r="G17" s="2270"/>
      <c r="H17" s="2269">
        <v>1454208</v>
      </c>
      <c r="I17" s="175"/>
      <c r="J17" s="176">
        <f t="shared" si="0"/>
        <v>-42778</v>
      </c>
    </row>
    <row r="18" spans="1:10" s="134" customFormat="1" ht="13.8" hidden="1" x14ac:dyDescent="0.3">
      <c r="A18" s="200" t="s">
        <v>2237</v>
      </c>
      <c r="B18" s="200"/>
      <c r="C18" s="200"/>
      <c r="D18" s="200"/>
      <c r="E18" s="143"/>
      <c r="F18" s="2269">
        <v>0</v>
      </c>
      <c r="G18" s="2270"/>
      <c r="H18" s="2269">
        <v>0</v>
      </c>
      <c r="I18" s="192"/>
      <c r="J18" s="190">
        <f t="shared" si="0"/>
        <v>0</v>
      </c>
    </row>
    <row r="19" spans="1:10" s="134" customFormat="1" ht="13.8" hidden="1" x14ac:dyDescent="0.3">
      <c r="A19" s="200" t="s">
        <v>2238</v>
      </c>
      <c r="B19" s="200"/>
      <c r="C19" s="200"/>
      <c r="D19" s="200"/>
      <c r="E19" s="143"/>
      <c r="F19" s="2269">
        <v>0</v>
      </c>
      <c r="G19" s="2270"/>
      <c r="H19" s="2269">
        <v>0</v>
      </c>
      <c r="I19" s="192"/>
      <c r="J19" s="190">
        <f t="shared" si="0"/>
        <v>0</v>
      </c>
    </row>
    <row r="20" spans="1:10" s="134" customFormat="1" ht="13.8" x14ac:dyDescent="0.3">
      <c r="A20" s="174" t="s">
        <v>124</v>
      </c>
      <c r="B20" s="174"/>
      <c r="C20" s="174"/>
      <c r="D20" s="174"/>
      <c r="E20" s="136"/>
      <c r="F20" s="2269">
        <v>74567</v>
      </c>
      <c r="G20" s="2270"/>
      <c r="H20" s="2269">
        <v>68449</v>
      </c>
      <c r="I20" s="175"/>
      <c r="J20" s="176">
        <f t="shared" si="0"/>
        <v>-6118</v>
      </c>
    </row>
    <row r="21" spans="1:10" s="134" customFormat="1" ht="13.8" x14ac:dyDescent="0.3">
      <c r="A21" s="177"/>
      <c r="B21" s="178"/>
      <c r="C21" s="178"/>
      <c r="D21" s="179" t="s">
        <v>231</v>
      </c>
      <c r="E21" s="180"/>
      <c r="F21" s="181">
        <f>SUM(F15:F20)</f>
        <v>1737146</v>
      </c>
      <c r="G21" s="182"/>
      <c r="H21" s="181">
        <f>SUM(H15:H20)</f>
        <v>1722986</v>
      </c>
      <c r="I21" s="183"/>
      <c r="J21" s="181">
        <f>SUM(J15:J20)</f>
        <v>-14160</v>
      </c>
    </row>
    <row r="22" spans="1:10" s="134" customFormat="1" ht="9" customHeight="1" x14ac:dyDescent="0.3">
      <c r="A22" s="177"/>
      <c r="B22" s="178"/>
      <c r="C22" s="178"/>
      <c r="D22" s="180"/>
      <c r="E22" s="180"/>
      <c r="F22" s="184"/>
      <c r="G22" s="185"/>
      <c r="H22" s="175"/>
      <c r="I22" s="175"/>
      <c r="J22" s="175"/>
    </row>
    <row r="23" spans="1:10" s="134" customFormat="1" ht="14.4" x14ac:dyDescent="0.3">
      <c r="A23" s="186" t="s">
        <v>232</v>
      </c>
      <c r="B23" s="178"/>
      <c r="C23" s="178"/>
      <c r="D23" s="136"/>
      <c r="E23" s="136"/>
      <c r="F23" s="184"/>
      <c r="G23" s="185"/>
      <c r="H23" s="175"/>
      <c r="I23" s="175"/>
      <c r="J23" s="175"/>
    </row>
    <row r="24" spans="1:10" s="134" customFormat="1" ht="13.8" x14ac:dyDescent="0.3">
      <c r="A24" s="171" t="s">
        <v>1979</v>
      </c>
      <c r="B24" s="171"/>
      <c r="C24" s="171"/>
      <c r="D24" s="171"/>
      <c r="E24" s="136"/>
      <c r="F24" s="2269">
        <v>388480</v>
      </c>
      <c r="G24" s="2271"/>
      <c r="H24" s="2272">
        <v>329400</v>
      </c>
      <c r="I24" s="175"/>
      <c r="J24" s="176">
        <f t="shared" ref="J24:J48" si="1">+H24-F24</f>
        <v>-59080</v>
      </c>
    </row>
    <row r="25" spans="1:10" s="188" customFormat="1" ht="13.8" x14ac:dyDescent="0.3">
      <c r="A25" s="171" t="s">
        <v>2341</v>
      </c>
      <c r="B25" s="171"/>
      <c r="C25" s="171"/>
      <c r="D25" s="171"/>
      <c r="E25" s="136"/>
      <c r="F25" s="2269">
        <v>0</v>
      </c>
      <c r="G25" s="2271"/>
      <c r="H25" s="2269">
        <v>0</v>
      </c>
      <c r="I25" s="175"/>
      <c r="J25" s="176">
        <f t="shared" si="1"/>
        <v>0</v>
      </c>
    </row>
    <row r="26" spans="1:10" s="188" customFormat="1" ht="13.8" x14ac:dyDescent="0.3">
      <c r="A26" s="171" t="s">
        <v>2240</v>
      </c>
      <c r="B26" s="171"/>
      <c r="C26" s="171"/>
      <c r="D26" s="171"/>
      <c r="E26" s="136"/>
      <c r="F26" s="2269">
        <v>0</v>
      </c>
      <c r="G26" s="2271"/>
      <c r="H26" s="2269">
        <v>0</v>
      </c>
      <c r="I26" s="175"/>
      <c r="J26" s="176">
        <f t="shared" si="1"/>
        <v>0</v>
      </c>
    </row>
    <row r="27" spans="1:10" s="134" customFormat="1" ht="13.8" x14ac:dyDescent="0.3">
      <c r="A27" s="171" t="s">
        <v>1980</v>
      </c>
      <c r="B27" s="171"/>
      <c r="C27" s="171"/>
      <c r="D27" s="171"/>
      <c r="E27" s="136"/>
      <c r="F27" s="2269">
        <v>0</v>
      </c>
      <c r="G27" s="2271"/>
      <c r="H27" s="2269">
        <v>0</v>
      </c>
      <c r="I27" s="175"/>
      <c r="J27" s="176">
        <f t="shared" si="1"/>
        <v>0</v>
      </c>
    </row>
    <row r="28" spans="1:10" s="134" customFormat="1" ht="13.8" x14ac:dyDescent="0.3">
      <c r="A28" s="171" t="s">
        <v>1981</v>
      </c>
      <c r="B28" s="171"/>
      <c r="C28" s="171"/>
      <c r="D28" s="171"/>
      <c r="E28" s="136"/>
      <c r="F28" s="2269">
        <v>234820</v>
      </c>
      <c r="G28" s="2271"/>
      <c r="H28" s="2269">
        <v>254502</v>
      </c>
      <c r="I28" s="175"/>
      <c r="J28" s="176">
        <f t="shared" si="1"/>
        <v>19682</v>
      </c>
    </row>
    <row r="29" spans="1:10" s="2223" customFormat="1" ht="13.8" x14ac:dyDescent="0.3">
      <c r="A29" s="171" t="s">
        <v>2383</v>
      </c>
      <c r="B29" s="2220"/>
      <c r="C29" s="2220"/>
      <c r="D29" s="2220"/>
      <c r="E29" s="2221"/>
      <c r="F29" s="2273">
        <v>0</v>
      </c>
      <c r="G29" s="2274"/>
      <c r="H29" s="2273">
        <v>34950</v>
      </c>
      <c r="I29" s="2222"/>
      <c r="J29" s="176">
        <f t="shared" si="1"/>
        <v>34950</v>
      </c>
    </row>
    <row r="30" spans="1:10" s="134" customFormat="1" ht="13.8" x14ac:dyDescent="0.3">
      <c r="A30" s="171" t="s">
        <v>1870</v>
      </c>
      <c r="B30" s="171"/>
      <c r="C30" s="171"/>
      <c r="D30" s="171"/>
      <c r="E30" s="136"/>
      <c r="F30" s="2269">
        <v>0</v>
      </c>
      <c r="G30" s="2271"/>
      <c r="H30" s="2269">
        <v>0</v>
      </c>
      <c r="I30" s="175"/>
      <c r="J30" s="176">
        <f t="shared" si="1"/>
        <v>0</v>
      </c>
    </row>
    <row r="31" spans="1:10" s="134" customFormat="1" ht="13.8" x14ac:dyDescent="0.3">
      <c r="A31" s="171" t="s">
        <v>226</v>
      </c>
      <c r="B31" s="171"/>
      <c r="C31" s="171"/>
      <c r="D31" s="171"/>
      <c r="E31" s="136"/>
      <c r="F31" s="2269">
        <v>920</v>
      </c>
      <c r="G31" s="2271"/>
      <c r="H31" s="2269">
        <v>846</v>
      </c>
      <c r="I31" s="175"/>
      <c r="J31" s="176">
        <f t="shared" si="1"/>
        <v>-74</v>
      </c>
    </row>
    <row r="32" spans="1:10" s="134" customFormat="1" ht="13.8" x14ac:dyDescent="0.3">
      <c r="A32" s="171" t="s">
        <v>1307</v>
      </c>
      <c r="B32" s="171"/>
      <c r="C32" s="171"/>
      <c r="D32" s="171"/>
      <c r="E32" s="136"/>
      <c r="F32" s="2269">
        <v>6200</v>
      </c>
      <c r="G32" s="2271"/>
      <c r="H32" s="2269">
        <v>8750</v>
      </c>
      <c r="I32" s="175"/>
      <c r="J32" s="176">
        <f t="shared" si="1"/>
        <v>2550</v>
      </c>
    </row>
    <row r="33" spans="1:10" s="134" customFormat="1" ht="13.8" x14ac:dyDescent="0.3">
      <c r="A33" s="171" t="s">
        <v>238</v>
      </c>
      <c r="B33" s="171"/>
      <c r="C33" s="171"/>
      <c r="D33" s="171"/>
      <c r="E33" s="136"/>
      <c r="F33" s="2269">
        <v>1649</v>
      </c>
      <c r="G33" s="2271"/>
      <c r="H33" s="2269">
        <v>1564</v>
      </c>
      <c r="I33" s="175"/>
      <c r="J33" s="176">
        <f t="shared" si="1"/>
        <v>-85</v>
      </c>
    </row>
    <row r="34" spans="1:10" s="134" customFormat="1" ht="13.8" x14ac:dyDescent="0.3">
      <c r="A34" s="171" t="s">
        <v>233</v>
      </c>
      <c r="B34" s="171"/>
      <c r="C34" s="171"/>
      <c r="D34" s="171"/>
      <c r="E34" s="136"/>
      <c r="F34" s="2269">
        <v>452</v>
      </c>
      <c r="G34" s="2271"/>
      <c r="H34" s="2269">
        <v>426</v>
      </c>
      <c r="I34" s="175"/>
      <c r="J34" s="176">
        <f t="shared" si="1"/>
        <v>-26</v>
      </c>
    </row>
    <row r="35" spans="1:10" s="134" customFormat="1" ht="13.8" x14ac:dyDescent="0.3">
      <c r="A35" s="171" t="s">
        <v>234</v>
      </c>
      <c r="B35" s="171"/>
      <c r="C35" s="171"/>
      <c r="D35" s="171"/>
      <c r="E35" s="136"/>
      <c r="F35" s="2269">
        <v>26539</v>
      </c>
      <c r="G35" s="2271"/>
      <c r="H35" s="2269">
        <v>25019</v>
      </c>
      <c r="I35" s="175"/>
      <c r="J35" s="176">
        <f t="shared" si="1"/>
        <v>-1520</v>
      </c>
    </row>
    <row r="36" spans="1:10" s="134" customFormat="1" ht="13.8" x14ac:dyDescent="0.3">
      <c r="A36" s="171" t="s">
        <v>235</v>
      </c>
      <c r="B36" s="171"/>
      <c r="C36" s="171"/>
      <c r="D36" s="171"/>
      <c r="E36" s="136"/>
      <c r="F36" s="2269">
        <v>0</v>
      </c>
      <c r="G36" s="2271"/>
      <c r="H36" s="2269">
        <v>0</v>
      </c>
      <c r="I36" s="175"/>
      <c r="J36" s="176">
        <f t="shared" si="1"/>
        <v>0</v>
      </c>
    </row>
    <row r="37" spans="1:10" s="134" customFormat="1" ht="13.8" x14ac:dyDescent="0.3">
      <c r="A37" s="171" t="s">
        <v>2323</v>
      </c>
      <c r="B37" s="171"/>
      <c r="C37" s="171"/>
      <c r="D37" s="171"/>
      <c r="E37" s="136"/>
      <c r="F37" s="2269">
        <v>0</v>
      </c>
      <c r="G37" s="2271"/>
      <c r="H37" s="2269">
        <v>0</v>
      </c>
      <c r="I37" s="175"/>
      <c r="J37" s="176">
        <f t="shared" si="1"/>
        <v>0</v>
      </c>
    </row>
    <row r="38" spans="1:10" s="134" customFormat="1" ht="13.8" x14ac:dyDescent="0.3">
      <c r="A38" s="171" t="s">
        <v>2324</v>
      </c>
      <c r="B38" s="171"/>
      <c r="C38" s="171"/>
      <c r="D38" s="171"/>
      <c r="E38" s="136"/>
      <c r="F38" s="2269">
        <v>0</v>
      </c>
      <c r="G38" s="2271"/>
      <c r="H38" s="2269">
        <v>0</v>
      </c>
      <c r="I38" s="175"/>
      <c r="J38" s="176">
        <f t="shared" si="1"/>
        <v>0</v>
      </c>
    </row>
    <row r="39" spans="1:10" s="92" customFormat="1" ht="13.8" x14ac:dyDescent="0.3">
      <c r="A39" s="171" t="s">
        <v>2367</v>
      </c>
      <c r="B39" s="171"/>
      <c r="C39" s="171"/>
      <c r="D39" s="171"/>
      <c r="E39" s="94"/>
      <c r="F39" s="2269">
        <v>0</v>
      </c>
      <c r="G39" s="204"/>
      <c r="H39" s="2269">
        <v>0</v>
      </c>
      <c r="I39" s="175"/>
      <c r="J39" s="176">
        <f t="shared" si="1"/>
        <v>0</v>
      </c>
    </row>
    <row r="40" spans="1:10" s="134" customFormat="1" ht="13.8" x14ac:dyDescent="0.3">
      <c r="A40" s="171" t="s">
        <v>2298</v>
      </c>
      <c r="B40" s="171"/>
      <c r="C40" s="171"/>
      <c r="D40" s="171"/>
      <c r="E40" s="136"/>
      <c r="F40" s="2269">
        <v>64100</v>
      </c>
      <c r="G40" s="2271"/>
      <c r="H40" s="2269">
        <v>65000</v>
      </c>
      <c r="I40" s="175"/>
      <c r="J40" s="176">
        <f t="shared" si="1"/>
        <v>900</v>
      </c>
    </row>
    <row r="41" spans="1:10" s="134" customFormat="1" ht="13.8" x14ac:dyDescent="0.3">
      <c r="A41" s="171" t="s">
        <v>1856</v>
      </c>
      <c r="B41" s="171"/>
      <c r="C41" s="171"/>
      <c r="D41" s="171"/>
      <c r="E41" s="136"/>
      <c r="F41" s="2269">
        <v>29600</v>
      </c>
      <c r="G41" s="2271"/>
      <c r="H41" s="2269">
        <v>31100</v>
      </c>
      <c r="I41" s="175"/>
      <c r="J41" s="176">
        <f t="shared" si="1"/>
        <v>1500</v>
      </c>
    </row>
    <row r="42" spans="1:10" s="134" customFormat="1" ht="13.8" x14ac:dyDescent="0.3">
      <c r="A42" s="171" t="s">
        <v>1982</v>
      </c>
      <c r="B42" s="171"/>
      <c r="C42" s="171"/>
      <c r="D42" s="171"/>
      <c r="E42" s="136"/>
      <c r="F42" s="2269">
        <v>0</v>
      </c>
      <c r="G42" s="2271"/>
      <c r="H42" s="2269">
        <v>0</v>
      </c>
      <c r="I42" s="175"/>
      <c r="J42" s="176">
        <f t="shared" si="1"/>
        <v>0</v>
      </c>
    </row>
    <row r="43" spans="1:10" s="2223" customFormat="1" ht="13.8" x14ac:dyDescent="0.3">
      <c r="A43" s="171" t="s">
        <v>2342</v>
      </c>
      <c r="B43" s="2220"/>
      <c r="C43" s="2220"/>
      <c r="D43" s="2220"/>
      <c r="E43" s="2221"/>
      <c r="F43" s="2269">
        <v>0</v>
      </c>
      <c r="G43" s="2271"/>
      <c r="H43" s="2269">
        <v>32500</v>
      </c>
      <c r="I43" s="175"/>
      <c r="J43" s="176">
        <f>+H43-F43</f>
        <v>32500</v>
      </c>
    </row>
    <row r="44" spans="1:10" s="134" customFormat="1" ht="13.8" x14ac:dyDescent="0.3">
      <c r="A44" s="171" t="s">
        <v>2377</v>
      </c>
      <c r="B44" s="171"/>
      <c r="C44" s="171"/>
      <c r="D44" s="171"/>
      <c r="E44" s="136"/>
      <c r="F44" s="2269">
        <v>0</v>
      </c>
      <c r="G44" s="2271"/>
      <c r="H44" s="2269">
        <v>0</v>
      </c>
      <c r="I44" s="175"/>
      <c r="J44" s="176">
        <f t="shared" si="1"/>
        <v>0</v>
      </c>
    </row>
    <row r="45" spans="1:10" s="134" customFormat="1" ht="13.8" x14ac:dyDescent="0.3">
      <c r="A45" s="171" t="s">
        <v>2010</v>
      </c>
      <c r="B45" s="171"/>
      <c r="C45" s="171"/>
      <c r="D45" s="171"/>
      <c r="E45" s="136"/>
      <c r="F45" s="2269">
        <v>16025</v>
      </c>
      <c r="G45" s="2271"/>
      <c r="H45" s="2269">
        <v>16250</v>
      </c>
      <c r="I45" s="175"/>
      <c r="J45" s="176">
        <f t="shared" si="1"/>
        <v>225</v>
      </c>
    </row>
    <row r="46" spans="1:10" s="143" customFormat="1" ht="13.8" hidden="1" x14ac:dyDescent="0.3">
      <c r="A46" s="2182" t="s">
        <v>2104</v>
      </c>
      <c r="B46" s="2182"/>
      <c r="C46" s="2182"/>
      <c r="D46" s="2182"/>
      <c r="E46" s="194"/>
      <c r="F46" s="2269">
        <v>0</v>
      </c>
      <c r="G46" s="2271"/>
      <c r="H46" s="2269">
        <v>0</v>
      </c>
      <c r="I46" s="196"/>
      <c r="J46" s="195">
        <f t="shared" si="1"/>
        <v>0</v>
      </c>
    </row>
    <row r="47" spans="1:10" s="194" customFormat="1" ht="13.8" hidden="1" x14ac:dyDescent="0.3">
      <c r="A47" s="193" t="s">
        <v>2085</v>
      </c>
      <c r="B47" s="193"/>
      <c r="C47" s="193"/>
      <c r="D47" s="193"/>
      <c r="F47" s="2269">
        <v>0</v>
      </c>
      <c r="G47" s="2271"/>
      <c r="H47" s="2269">
        <v>0</v>
      </c>
      <c r="I47" s="196"/>
      <c r="J47" s="195">
        <f>+H47-F47</f>
        <v>0</v>
      </c>
    </row>
    <row r="48" spans="1:10" s="134" customFormat="1" ht="13.8" x14ac:dyDescent="0.3">
      <c r="A48" s="171" t="s">
        <v>1413</v>
      </c>
      <c r="B48" s="171"/>
      <c r="C48" s="171"/>
      <c r="D48" s="171"/>
      <c r="E48" s="136"/>
      <c r="F48" s="2275">
        <v>0</v>
      </c>
      <c r="G48" s="2270"/>
      <c r="H48" s="2275">
        <v>0</v>
      </c>
      <c r="I48" s="175"/>
      <c r="J48" s="176">
        <f t="shared" si="1"/>
        <v>0</v>
      </c>
    </row>
    <row r="49" spans="1:10" s="134" customFormat="1" ht="13.8" x14ac:dyDescent="0.3">
      <c r="A49" s="177"/>
      <c r="B49" s="178"/>
      <c r="C49" s="178"/>
      <c r="D49" s="179" t="s">
        <v>252</v>
      </c>
      <c r="E49" s="180"/>
      <c r="F49" s="181">
        <f>SUM(F24:F48)</f>
        <v>768785</v>
      </c>
      <c r="G49" s="182"/>
      <c r="H49" s="181">
        <f>SUM(H24:H48)</f>
        <v>800307</v>
      </c>
      <c r="I49" s="183"/>
      <c r="J49" s="181">
        <f>SUM(J24:J48)</f>
        <v>31522</v>
      </c>
    </row>
    <row r="50" spans="1:10" s="134" customFormat="1" ht="9" customHeight="1" x14ac:dyDescent="0.3">
      <c r="A50" s="177"/>
      <c r="B50" s="178"/>
      <c r="C50" s="178"/>
      <c r="D50" s="180"/>
      <c r="E50" s="180"/>
      <c r="F50" s="184"/>
      <c r="G50" s="185"/>
      <c r="H50" s="175"/>
      <c r="I50" s="175"/>
      <c r="J50" s="175"/>
    </row>
    <row r="51" spans="1:10" s="134" customFormat="1" ht="14.4" x14ac:dyDescent="0.3">
      <c r="A51" s="197" t="s">
        <v>236</v>
      </c>
      <c r="B51" s="136"/>
      <c r="C51" s="136"/>
      <c r="D51" s="136"/>
      <c r="E51" s="136"/>
      <c r="F51" s="184"/>
      <c r="G51" s="185"/>
      <c r="H51" s="175"/>
      <c r="I51" s="175"/>
      <c r="J51" s="175"/>
    </row>
    <row r="52" spans="1:10" s="134" customFormat="1" ht="13.8" x14ac:dyDescent="0.3">
      <c r="A52" s="171" t="s">
        <v>1946</v>
      </c>
      <c r="B52" s="171"/>
      <c r="C52" s="171"/>
      <c r="D52" s="171"/>
      <c r="E52" s="136"/>
      <c r="F52" s="2269">
        <v>0</v>
      </c>
      <c r="G52" s="2271"/>
      <c r="H52" s="2272">
        <v>0</v>
      </c>
      <c r="I52" s="175"/>
      <c r="J52" s="176">
        <f>+H52-F52</f>
        <v>0</v>
      </c>
    </row>
    <row r="53" spans="1:10" s="134" customFormat="1" ht="13.8" x14ac:dyDescent="0.3">
      <c r="A53" s="171" t="s">
        <v>2169</v>
      </c>
      <c r="B53" s="171"/>
      <c r="C53" s="171"/>
      <c r="D53" s="171"/>
      <c r="E53" s="136"/>
      <c r="F53" s="2269">
        <v>0</v>
      </c>
      <c r="G53" s="2271"/>
      <c r="H53" s="2272">
        <v>0</v>
      </c>
      <c r="I53" s="175"/>
      <c r="J53" s="176">
        <f>+H53-F53</f>
        <v>0</v>
      </c>
    </row>
    <row r="54" spans="1:10" s="134" customFormat="1" ht="13.8" x14ac:dyDescent="0.3">
      <c r="A54" s="171" t="s">
        <v>125</v>
      </c>
      <c r="B54" s="171"/>
      <c r="C54" s="171"/>
      <c r="D54" s="171"/>
      <c r="E54" s="136"/>
      <c r="F54" s="2269">
        <v>0</v>
      </c>
      <c r="G54" s="2271"/>
      <c r="H54" s="2272">
        <v>0</v>
      </c>
      <c r="I54" s="175"/>
      <c r="J54" s="176">
        <f t="shared" ref="J54:J61" si="2">+H54-F54</f>
        <v>0</v>
      </c>
    </row>
    <row r="55" spans="1:10" s="188" customFormat="1" ht="13.8" x14ac:dyDescent="0.3">
      <c r="A55" s="171" t="s">
        <v>126</v>
      </c>
      <c r="B55" s="171"/>
      <c r="C55" s="171"/>
      <c r="D55" s="171"/>
      <c r="E55" s="136"/>
      <c r="F55" s="2276">
        <v>0</v>
      </c>
      <c r="G55" s="2043"/>
      <c r="H55" s="2276">
        <v>0</v>
      </c>
      <c r="I55" s="198"/>
      <c r="J55" s="199">
        <f t="shared" si="2"/>
        <v>0</v>
      </c>
    </row>
    <row r="56" spans="1:10" s="143" customFormat="1" ht="13.8" hidden="1" x14ac:dyDescent="0.3">
      <c r="A56" s="200" t="s">
        <v>1947</v>
      </c>
      <c r="B56" s="200"/>
      <c r="C56" s="200"/>
      <c r="D56" s="200"/>
      <c r="F56" s="2276">
        <v>0</v>
      </c>
      <c r="G56" s="2043"/>
      <c r="H56" s="2276">
        <v>0</v>
      </c>
      <c r="I56" s="203"/>
      <c r="J56" s="201">
        <f t="shared" si="2"/>
        <v>0</v>
      </c>
    </row>
    <row r="57" spans="1:10" s="134" customFormat="1" ht="13.8" x14ac:dyDescent="0.3">
      <c r="A57" s="171" t="s">
        <v>127</v>
      </c>
      <c r="B57" s="171"/>
      <c r="C57" s="171"/>
      <c r="D57" s="171"/>
      <c r="E57" s="136"/>
      <c r="F57" s="2269">
        <v>0</v>
      </c>
      <c r="G57" s="2271"/>
      <c r="H57" s="2269">
        <v>0</v>
      </c>
      <c r="I57" s="175"/>
      <c r="J57" s="176">
        <f t="shared" si="2"/>
        <v>0</v>
      </c>
    </row>
    <row r="58" spans="1:10" s="188" customFormat="1" ht="13.8" x14ac:dyDescent="0.3">
      <c r="A58" s="171" t="s">
        <v>128</v>
      </c>
      <c r="B58" s="171"/>
      <c r="C58" s="171"/>
      <c r="D58" s="171"/>
      <c r="E58" s="136"/>
      <c r="F58" s="2269">
        <v>0</v>
      </c>
      <c r="G58" s="2271"/>
      <c r="H58" s="2269">
        <v>0</v>
      </c>
      <c r="I58" s="175"/>
      <c r="J58" s="176">
        <f t="shared" si="2"/>
        <v>0</v>
      </c>
    </row>
    <row r="59" spans="1:10" s="134" customFormat="1" ht="13.8" x14ac:dyDescent="0.3">
      <c r="A59" s="171" t="s">
        <v>239</v>
      </c>
      <c r="B59" s="171"/>
      <c r="C59" s="171"/>
      <c r="D59" s="171"/>
      <c r="E59" s="136"/>
      <c r="F59" s="2269">
        <v>0</v>
      </c>
      <c r="G59" s="2271"/>
      <c r="H59" s="2269">
        <v>0</v>
      </c>
      <c r="I59" s="175"/>
      <c r="J59" s="176">
        <f t="shared" si="2"/>
        <v>0</v>
      </c>
    </row>
    <row r="60" spans="1:10" s="134" customFormat="1" ht="13.8" x14ac:dyDescent="0.3">
      <c r="A60" s="171" t="s">
        <v>2310</v>
      </c>
      <c r="B60" s="171"/>
      <c r="C60" s="171"/>
      <c r="D60" s="171"/>
      <c r="E60" s="136"/>
      <c r="F60" s="2269">
        <v>0</v>
      </c>
      <c r="G60" s="2271"/>
      <c r="H60" s="2269">
        <v>0</v>
      </c>
      <c r="I60" s="175"/>
      <c r="J60" s="176">
        <f t="shared" si="2"/>
        <v>0</v>
      </c>
    </row>
    <row r="61" spans="1:10" s="134" customFormat="1" ht="13.8" x14ac:dyDescent="0.3">
      <c r="A61" s="171" t="s">
        <v>237</v>
      </c>
      <c r="B61" s="171"/>
      <c r="C61" s="171"/>
      <c r="D61" s="171"/>
      <c r="E61" s="136"/>
      <c r="F61" s="2269">
        <v>25412</v>
      </c>
      <c r="G61" s="2271"/>
      <c r="H61" s="2269">
        <v>25412</v>
      </c>
      <c r="I61" s="175"/>
      <c r="J61" s="176">
        <f t="shared" si="2"/>
        <v>0</v>
      </c>
    </row>
    <row r="62" spans="1:10" s="134" customFormat="1" ht="13.8" x14ac:dyDescent="0.3">
      <c r="A62" s="177"/>
      <c r="B62" s="178"/>
      <c r="C62" s="178"/>
      <c r="D62" s="179" t="s">
        <v>253</v>
      </c>
      <c r="E62" s="180"/>
      <c r="F62" s="181">
        <f>SUM(F52:F61)</f>
        <v>25412</v>
      </c>
      <c r="G62" s="182"/>
      <c r="H62" s="181">
        <f>SUM(H52:H61)</f>
        <v>25412</v>
      </c>
      <c r="I62" s="183"/>
      <c r="J62" s="181">
        <f>SUM(J52:J61)</f>
        <v>0</v>
      </c>
    </row>
    <row r="63" spans="1:10" s="134" customFormat="1" ht="9" customHeight="1" x14ac:dyDescent="0.3">
      <c r="A63" s="177"/>
      <c r="B63" s="178"/>
      <c r="C63" s="178"/>
      <c r="D63" s="180"/>
      <c r="E63" s="180"/>
      <c r="F63" s="204"/>
      <c r="G63" s="185"/>
      <c r="H63" s="205"/>
      <c r="I63" s="175"/>
      <c r="J63" s="175"/>
    </row>
    <row r="64" spans="1:10" s="134" customFormat="1" ht="14.4" x14ac:dyDescent="0.3">
      <c r="A64" s="197" t="s">
        <v>254</v>
      </c>
      <c r="B64" s="136"/>
      <c r="C64" s="136"/>
      <c r="D64" s="136"/>
      <c r="E64" s="136"/>
      <c r="F64" s="184"/>
      <c r="G64" s="185"/>
      <c r="H64" s="175"/>
      <c r="I64" s="175"/>
      <c r="J64" s="175"/>
    </row>
    <row r="65" spans="1:10" s="134" customFormat="1" ht="13.8" x14ac:dyDescent="0.3">
      <c r="A65" s="206" t="s">
        <v>129</v>
      </c>
      <c r="B65" s="136"/>
      <c r="C65" s="136"/>
      <c r="D65" s="136"/>
      <c r="E65" s="136"/>
      <c r="F65" s="184"/>
      <c r="G65" s="185"/>
      <c r="H65" s="175"/>
      <c r="I65" s="175"/>
      <c r="J65" s="175"/>
    </row>
    <row r="66" spans="1:10" s="134" customFormat="1" ht="13.8" x14ac:dyDescent="0.3">
      <c r="A66" s="171" t="s">
        <v>130</v>
      </c>
      <c r="B66" s="171"/>
      <c r="C66" s="171"/>
      <c r="D66" s="171"/>
      <c r="E66" s="136"/>
      <c r="F66" s="2272">
        <v>2458</v>
      </c>
      <c r="G66" s="2271"/>
      <c r="H66" s="2272">
        <v>3026</v>
      </c>
      <c r="I66" s="175"/>
      <c r="J66" s="176">
        <f t="shared" ref="J66:J77" si="3">+H66-F66</f>
        <v>568</v>
      </c>
    </row>
    <row r="67" spans="1:10" s="188" customFormat="1" ht="13.8" x14ac:dyDescent="0.3">
      <c r="A67" s="171" t="s">
        <v>131</v>
      </c>
      <c r="B67" s="171"/>
      <c r="C67" s="171"/>
      <c r="D67" s="171"/>
      <c r="E67" s="136"/>
      <c r="F67" s="2276">
        <v>1775</v>
      </c>
      <c r="G67" s="2043"/>
      <c r="H67" s="2276">
        <v>2157</v>
      </c>
      <c r="I67" s="198"/>
      <c r="J67" s="199">
        <f t="shared" si="3"/>
        <v>382</v>
      </c>
    </row>
    <row r="68" spans="1:10" s="134" customFormat="1" ht="13.8" x14ac:dyDescent="0.3">
      <c r="A68" s="171" t="s">
        <v>132</v>
      </c>
      <c r="B68" s="171"/>
      <c r="C68" s="171"/>
      <c r="D68" s="171"/>
      <c r="E68" s="136"/>
      <c r="F68" s="2269">
        <v>1149</v>
      </c>
      <c r="G68" s="2271"/>
      <c r="H68" s="2269">
        <v>1374</v>
      </c>
      <c r="I68" s="175"/>
      <c r="J68" s="176">
        <f t="shared" si="3"/>
        <v>225</v>
      </c>
    </row>
    <row r="69" spans="1:10" s="134" customFormat="1" ht="13.8" x14ac:dyDescent="0.3">
      <c r="A69" s="171" t="s">
        <v>133</v>
      </c>
      <c r="B69" s="171"/>
      <c r="C69" s="171"/>
      <c r="D69" s="171"/>
      <c r="E69" s="136"/>
      <c r="F69" s="2269">
        <v>1600</v>
      </c>
      <c r="G69" s="2271"/>
      <c r="H69" s="2269">
        <v>2296</v>
      </c>
      <c r="I69" s="175"/>
      <c r="J69" s="176">
        <f t="shared" si="3"/>
        <v>696</v>
      </c>
    </row>
    <row r="70" spans="1:10" s="134" customFormat="1" ht="13.8" x14ac:dyDescent="0.3">
      <c r="A70" s="171" t="s">
        <v>134</v>
      </c>
      <c r="B70" s="171"/>
      <c r="C70" s="171"/>
      <c r="D70" s="171"/>
      <c r="E70" s="136"/>
      <c r="F70" s="2269">
        <v>12378</v>
      </c>
      <c r="G70" s="2271"/>
      <c r="H70" s="2269">
        <v>12644</v>
      </c>
      <c r="I70" s="175"/>
      <c r="J70" s="176">
        <f t="shared" si="3"/>
        <v>266</v>
      </c>
    </row>
    <row r="71" spans="1:10" s="188" customFormat="1" ht="13.8" x14ac:dyDescent="0.3">
      <c r="A71" s="171" t="s">
        <v>135</v>
      </c>
      <c r="B71" s="171"/>
      <c r="C71" s="171"/>
      <c r="D71" s="171"/>
      <c r="E71" s="136"/>
      <c r="F71" s="2269">
        <v>1993</v>
      </c>
      <c r="G71" s="2271"/>
      <c r="H71" s="2269">
        <v>7913</v>
      </c>
      <c r="I71" s="175"/>
      <c r="J71" s="176">
        <f t="shared" si="3"/>
        <v>5920</v>
      </c>
    </row>
    <row r="72" spans="1:10" s="134" customFormat="1" ht="13.8" x14ac:dyDescent="0.3">
      <c r="A72" s="171" t="s">
        <v>136</v>
      </c>
      <c r="B72" s="171"/>
      <c r="C72" s="171"/>
      <c r="D72" s="171"/>
      <c r="E72" s="136"/>
      <c r="F72" s="2269">
        <v>2691</v>
      </c>
      <c r="G72" s="2271"/>
      <c r="H72" s="2269">
        <v>2783</v>
      </c>
      <c r="I72" s="175"/>
      <c r="J72" s="176">
        <f t="shared" si="3"/>
        <v>92</v>
      </c>
    </row>
    <row r="73" spans="1:10" s="134" customFormat="1" ht="13.8" x14ac:dyDescent="0.3">
      <c r="A73" s="171" t="s">
        <v>137</v>
      </c>
      <c r="B73" s="171"/>
      <c r="C73" s="171"/>
      <c r="D73" s="171"/>
      <c r="E73" s="136"/>
      <c r="F73" s="2269">
        <v>18117</v>
      </c>
      <c r="G73" s="2271"/>
      <c r="H73" s="2269">
        <v>14018</v>
      </c>
      <c r="I73" s="175"/>
      <c r="J73" s="176">
        <f t="shared" si="3"/>
        <v>-4099</v>
      </c>
    </row>
    <row r="74" spans="1:10" s="134" customFormat="1" ht="13.8" x14ac:dyDescent="0.3">
      <c r="A74" s="207" t="s">
        <v>2219</v>
      </c>
      <c r="B74" s="174"/>
      <c r="C74" s="174"/>
      <c r="D74" s="174"/>
      <c r="E74" s="136"/>
      <c r="F74" s="2269">
        <v>8148</v>
      </c>
      <c r="G74" s="2271"/>
      <c r="H74" s="2269">
        <v>7769</v>
      </c>
      <c r="I74" s="175"/>
      <c r="J74" s="176">
        <f t="shared" si="3"/>
        <v>-379</v>
      </c>
    </row>
    <row r="75" spans="1:10" s="134" customFormat="1" ht="13.8" x14ac:dyDescent="0.3">
      <c r="A75" s="208" t="s">
        <v>2220</v>
      </c>
      <c r="B75" s="171"/>
      <c r="C75" s="171"/>
      <c r="D75" s="171"/>
      <c r="E75" s="136"/>
      <c r="F75" s="2269">
        <v>2661</v>
      </c>
      <c r="G75" s="2271"/>
      <c r="H75" s="2269">
        <v>2397</v>
      </c>
      <c r="I75" s="175"/>
      <c r="J75" s="176">
        <f t="shared" si="3"/>
        <v>-264</v>
      </c>
    </row>
    <row r="76" spans="1:10" s="134" customFormat="1" ht="13.8" x14ac:dyDescent="0.3">
      <c r="A76" s="208" t="s">
        <v>2221</v>
      </c>
      <c r="B76" s="171"/>
      <c r="C76" s="171"/>
      <c r="D76" s="171"/>
      <c r="E76" s="136"/>
      <c r="F76" s="2269">
        <v>0</v>
      </c>
      <c r="G76" s="2271"/>
      <c r="H76" s="2269">
        <v>0</v>
      </c>
      <c r="I76" s="175"/>
      <c r="J76" s="176">
        <f t="shared" ref="J76" si="4">+H76-F76</f>
        <v>0</v>
      </c>
    </row>
    <row r="77" spans="1:10" s="134" customFormat="1" ht="13.8" hidden="1" x14ac:dyDescent="0.3">
      <c r="A77" s="2205" t="s">
        <v>2332</v>
      </c>
      <c r="B77" s="2206"/>
      <c r="C77" s="2206"/>
      <c r="D77" s="2206"/>
      <c r="E77" s="2207"/>
      <c r="F77" s="2073">
        <v>0</v>
      </c>
      <c r="G77" s="2208"/>
      <c r="H77" s="2073">
        <v>0</v>
      </c>
      <c r="I77" s="2209"/>
      <c r="J77" s="2073">
        <f t="shared" si="3"/>
        <v>0</v>
      </c>
    </row>
    <row r="78" spans="1:10" s="134" customFormat="1" ht="13.8" x14ac:dyDescent="0.3">
      <c r="A78" s="177"/>
      <c r="B78" s="178"/>
      <c r="C78" s="178"/>
      <c r="D78" s="179" t="s">
        <v>255</v>
      </c>
      <c r="E78" s="180"/>
      <c r="F78" s="181">
        <f>SUM(F66:F77)</f>
        <v>52970</v>
      </c>
      <c r="G78" s="182"/>
      <c r="H78" s="181">
        <f>SUM(H66:H77)</f>
        <v>56377</v>
      </c>
      <c r="I78" s="183"/>
      <c r="J78" s="181">
        <f>SUM(J66:J77)</f>
        <v>3407</v>
      </c>
    </row>
    <row r="79" spans="1:10" s="134" customFormat="1" ht="9" customHeight="1" x14ac:dyDescent="0.3">
      <c r="A79" s="177"/>
      <c r="B79" s="178"/>
      <c r="C79" s="178"/>
      <c r="D79" s="180"/>
      <c r="E79" s="180"/>
      <c r="F79" s="204"/>
      <c r="G79" s="185"/>
      <c r="H79" s="205"/>
      <c r="I79" s="175"/>
      <c r="J79" s="175"/>
    </row>
    <row r="80" spans="1:10" s="134" customFormat="1" ht="14.4" x14ac:dyDescent="0.3">
      <c r="A80" s="209" t="s">
        <v>256</v>
      </c>
      <c r="B80" s="171"/>
      <c r="C80" s="171"/>
      <c r="D80" s="171"/>
      <c r="E80" s="136"/>
      <c r="F80" s="2272">
        <v>0</v>
      </c>
      <c r="G80" s="2271"/>
      <c r="H80" s="2272">
        <v>0</v>
      </c>
      <c r="I80" s="175"/>
      <c r="J80" s="210">
        <f>+H80-F80</f>
        <v>0</v>
      </c>
    </row>
    <row r="81" spans="1:15" s="134" customFormat="1" ht="14.4" x14ac:dyDescent="0.3">
      <c r="A81" s="211" t="s">
        <v>257</v>
      </c>
      <c r="B81" s="174"/>
      <c r="C81" s="174"/>
      <c r="D81" s="174"/>
      <c r="E81" s="136"/>
      <c r="F81" s="2269">
        <v>25119</v>
      </c>
      <c r="G81" s="2271"/>
      <c r="H81" s="2269">
        <v>23169</v>
      </c>
      <c r="I81" s="175"/>
      <c r="J81" s="176">
        <f>+H81-F81</f>
        <v>-1950</v>
      </c>
    </row>
    <row r="82" spans="1:15" s="134" customFormat="1" ht="9" customHeight="1" x14ac:dyDescent="0.3">
      <c r="A82" s="136"/>
      <c r="B82" s="136"/>
      <c r="C82" s="136"/>
      <c r="D82" s="136"/>
      <c r="E82" s="136"/>
      <c r="F82" s="204"/>
      <c r="G82" s="212"/>
      <c r="H82" s="205"/>
      <c r="I82" s="94"/>
      <c r="J82" s="94"/>
    </row>
    <row r="83" spans="1:15" s="134" customFormat="1" ht="14.4" thickBot="1" x14ac:dyDescent="0.35">
      <c r="A83" s="177"/>
      <c r="B83" s="178"/>
      <c r="C83" s="178"/>
      <c r="D83" s="213" t="s">
        <v>258</v>
      </c>
      <c r="E83" s="180"/>
      <c r="F83" s="214">
        <f>+F21+F49+F62+F78+F80+F81</f>
        <v>2609432</v>
      </c>
      <c r="G83" s="1771"/>
      <c r="H83" s="214">
        <f>+H21+H49+H62+H78+H80+H81</f>
        <v>2628251</v>
      </c>
      <c r="I83" s="1771"/>
      <c r="J83" s="214">
        <f>+J21+J49+J62+J78+J80+J81</f>
        <v>18819</v>
      </c>
    </row>
    <row r="84" spans="1:15" ht="9" customHeight="1" thickTop="1" x14ac:dyDescent="0.3">
      <c r="A84" s="216"/>
      <c r="B84" s="216"/>
      <c r="C84" s="216"/>
      <c r="D84" s="216"/>
      <c r="E84" s="216"/>
      <c r="F84" s="204"/>
      <c r="G84" s="217"/>
      <c r="H84" s="205"/>
      <c r="I84" s="94"/>
      <c r="J84" s="94"/>
    </row>
    <row r="85" spans="1:15" s="134" customFormat="1" ht="15.6" x14ac:dyDescent="0.3">
      <c r="A85" s="219" t="s">
        <v>259</v>
      </c>
      <c r="B85" s="136"/>
      <c r="C85" s="136"/>
      <c r="D85" s="136"/>
      <c r="E85" s="136"/>
      <c r="F85" s="204"/>
      <c r="G85" s="212"/>
      <c r="H85" s="205"/>
      <c r="I85" s="94"/>
      <c r="J85" s="94"/>
    </row>
    <row r="86" spans="1:15" s="134" customFormat="1" ht="15.6" x14ac:dyDescent="0.3">
      <c r="A86" s="220" t="s">
        <v>138</v>
      </c>
      <c r="B86" s="136"/>
      <c r="C86" s="136"/>
      <c r="D86" s="136"/>
      <c r="E86" s="136"/>
      <c r="F86" s="204"/>
      <c r="G86" s="212"/>
      <c r="H86" s="205"/>
      <c r="I86" s="94"/>
      <c r="J86" s="94"/>
    </row>
    <row r="87" spans="1:15" s="134" customFormat="1" ht="13.8" x14ac:dyDescent="0.3">
      <c r="A87" s="171" t="s">
        <v>2325</v>
      </c>
      <c r="B87" s="171"/>
      <c r="C87" s="171"/>
      <c r="D87" s="171"/>
      <c r="E87" s="136"/>
      <c r="F87" s="2267">
        <v>206955</v>
      </c>
      <c r="G87" s="2277"/>
      <c r="H87" s="2267">
        <v>176106</v>
      </c>
      <c r="I87" s="172"/>
      <c r="J87" s="173">
        <f t="shared" ref="J87:J90" si="5">+H87-F87</f>
        <v>-30849</v>
      </c>
    </row>
    <row r="88" spans="1:15" s="134" customFormat="1" ht="13.8" x14ac:dyDescent="0.3">
      <c r="A88" s="171" t="s">
        <v>2366</v>
      </c>
      <c r="B88" s="171"/>
      <c r="C88" s="171"/>
      <c r="D88" s="171"/>
      <c r="E88" s="136"/>
      <c r="F88" s="2269">
        <v>33950</v>
      </c>
      <c r="G88" s="2051"/>
      <c r="H88" s="2269">
        <v>69900</v>
      </c>
      <c r="I88" s="222"/>
      <c r="J88" s="176">
        <f t="shared" si="5"/>
        <v>35950</v>
      </c>
    </row>
    <row r="89" spans="1:15" s="134" customFormat="1" ht="13.8" x14ac:dyDescent="0.3">
      <c r="A89" s="171" t="s">
        <v>2326</v>
      </c>
      <c r="B89" s="171"/>
      <c r="C89" s="171"/>
      <c r="D89" s="171"/>
      <c r="E89" s="136"/>
      <c r="F89" s="2269">
        <v>263477</v>
      </c>
      <c r="G89" s="2051"/>
      <c r="H89" s="2269">
        <v>157798</v>
      </c>
      <c r="I89" s="222"/>
      <c r="J89" s="176">
        <f t="shared" si="5"/>
        <v>-105679</v>
      </c>
    </row>
    <row r="90" spans="1:15" s="134" customFormat="1" ht="13.8" x14ac:dyDescent="0.3">
      <c r="A90" s="171" t="s">
        <v>2327</v>
      </c>
      <c r="B90" s="171"/>
      <c r="C90" s="171"/>
      <c r="D90" s="171"/>
      <c r="E90" s="136"/>
      <c r="F90" s="2269">
        <v>16110</v>
      </c>
      <c r="G90" s="2051"/>
      <c r="H90" s="2269">
        <v>16920</v>
      </c>
      <c r="I90" s="222"/>
      <c r="J90" s="176">
        <f t="shared" si="5"/>
        <v>810</v>
      </c>
    </row>
    <row r="91" spans="1:15" s="134" customFormat="1" ht="14.4" thickBot="1" x14ac:dyDescent="0.35">
      <c r="A91" s="136"/>
      <c r="B91" s="136"/>
      <c r="C91" s="136"/>
      <c r="D91" s="223" t="s">
        <v>260</v>
      </c>
      <c r="E91" s="136"/>
      <c r="F91" s="224">
        <f>SUM(F87:F90)</f>
        <v>520492</v>
      </c>
      <c r="G91" s="225"/>
      <c r="H91" s="224">
        <f>SUM(H87:H90)</f>
        <v>420724</v>
      </c>
      <c r="I91" s="215"/>
      <c r="J91" s="224">
        <f>SUM(J87:J90)</f>
        <v>-99768</v>
      </c>
    </row>
    <row r="92" spans="1:15" ht="9" customHeight="1" thickTop="1" x14ac:dyDescent="0.3">
      <c r="A92" s="216"/>
      <c r="B92" s="216"/>
      <c r="C92" s="216"/>
      <c r="D92" s="216"/>
      <c r="E92" s="216"/>
      <c r="F92" s="204"/>
      <c r="G92" s="226"/>
      <c r="H92" s="205"/>
      <c r="I92" s="94"/>
      <c r="J92" s="205"/>
    </row>
    <row r="93" spans="1:15" s="134" customFormat="1" ht="14.4" thickBot="1" x14ac:dyDescent="0.35">
      <c r="A93" s="136"/>
      <c r="B93" s="136"/>
      <c r="C93" s="136"/>
      <c r="D93" s="213" t="s">
        <v>261</v>
      </c>
      <c r="E93" s="136"/>
      <c r="F93" s="214">
        <f>+F83+F91</f>
        <v>3129924</v>
      </c>
      <c r="G93" s="225"/>
      <c r="H93" s="214">
        <f>+H83+H91</f>
        <v>3048975</v>
      </c>
      <c r="I93" s="215"/>
      <c r="J93" s="214">
        <f>+J83+J91</f>
        <v>-80949</v>
      </c>
    </row>
    <row r="94" spans="1:15" ht="12" customHeight="1" thickTop="1" x14ac:dyDescent="0.3">
      <c r="A94" s="94"/>
      <c r="B94" s="94"/>
      <c r="C94" s="94"/>
      <c r="D94" s="94"/>
      <c r="E94" s="94"/>
      <c r="F94" s="94"/>
      <c r="G94" s="94"/>
      <c r="H94" s="94"/>
      <c r="I94" s="94"/>
      <c r="J94" s="94"/>
    </row>
    <row r="95" spans="1:15" ht="12" customHeight="1" x14ac:dyDescent="0.3">
      <c r="A95" s="227" t="s">
        <v>151</v>
      </c>
      <c r="B95" s="227"/>
      <c r="C95" s="227"/>
      <c r="D95" s="227"/>
      <c r="E95" s="227"/>
      <c r="F95" s="227"/>
      <c r="G95" s="228"/>
      <c r="H95" s="228"/>
      <c r="I95" s="94"/>
      <c r="J95" s="94"/>
    </row>
    <row r="96" spans="1:15" s="92" customFormat="1" ht="12.75" customHeight="1" x14ac:dyDescent="0.3">
      <c r="A96" s="229" t="s">
        <v>152</v>
      </c>
      <c r="B96" s="113" t="s">
        <v>1983</v>
      </c>
      <c r="C96" s="113"/>
      <c r="D96" s="113"/>
      <c r="E96" s="113"/>
      <c r="F96" s="113"/>
      <c r="G96" s="113"/>
      <c r="H96" s="2278">
        <v>-34.520000000000003</v>
      </c>
      <c r="I96" s="113"/>
      <c r="J96" s="113"/>
      <c r="K96" s="230"/>
      <c r="L96" s="230"/>
      <c r="M96" s="230"/>
      <c r="N96" s="230"/>
      <c r="O96" s="230"/>
    </row>
    <row r="97" spans="1:15" s="230" customFormat="1" ht="13.8" x14ac:dyDescent="0.3">
      <c r="A97" s="229" t="s">
        <v>153</v>
      </c>
      <c r="B97" s="113" t="s">
        <v>1984</v>
      </c>
      <c r="C97" s="113"/>
      <c r="D97" s="113"/>
      <c r="E97" s="113"/>
      <c r="F97" s="113"/>
      <c r="G97" s="113"/>
      <c r="H97" s="2278">
        <v>0</v>
      </c>
      <c r="I97" s="113"/>
      <c r="J97" s="113"/>
    </row>
    <row r="98" spans="1:15" s="92" customFormat="1" ht="13.8" x14ac:dyDescent="0.3">
      <c r="A98" s="229" t="s">
        <v>1985</v>
      </c>
      <c r="B98" s="113" t="s">
        <v>2105</v>
      </c>
      <c r="C98" s="113"/>
      <c r="D98" s="113"/>
      <c r="E98" s="113"/>
      <c r="F98" s="113"/>
      <c r="G98" s="113"/>
      <c r="H98" s="2278">
        <v>0</v>
      </c>
      <c r="I98" s="113"/>
      <c r="J98" s="113"/>
      <c r="K98" s="230"/>
      <c r="L98" s="230"/>
      <c r="M98" s="230"/>
      <c r="N98" s="230"/>
      <c r="O98" s="230"/>
    </row>
    <row r="99" spans="1:15" s="92" customFormat="1" ht="13.8" x14ac:dyDescent="0.3">
      <c r="A99" s="229" t="s">
        <v>1986</v>
      </c>
      <c r="B99" s="113" t="s">
        <v>2415</v>
      </c>
      <c r="C99" s="1485"/>
      <c r="D99" s="1485"/>
      <c r="E99" s="1485"/>
      <c r="F99" s="113"/>
      <c r="G99" s="113"/>
      <c r="H99" s="2278">
        <v>-7.52</v>
      </c>
      <c r="I99" s="113"/>
      <c r="J99" s="113"/>
      <c r="K99" s="230"/>
      <c r="L99" s="230"/>
      <c r="M99" s="230"/>
      <c r="N99" s="230"/>
      <c r="O99" s="230"/>
    </row>
    <row r="100" spans="1:15" s="92" customFormat="1" ht="13.8" x14ac:dyDescent="0.3">
      <c r="A100" s="231"/>
      <c r="B100" s="159"/>
      <c r="C100" s="159"/>
      <c r="D100" s="159"/>
      <c r="E100" s="159"/>
      <c r="F100" s="159"/>
      <c r="G100" s="159"/>
      <c r="H100" s="159"/>
      <c r="I100" s="159"/>
      <c r="J100" s="159"/>
      <c r="K100" s="232"/>
    </row>
    <row r="101" spans="1:15" s="92" customFormat="1" ht="18.75" customHeight="1" x14ac:dyDescent="0.3">
      <c r="A101" s="233"/>
      <c r="B101" s="233"/>
      <c r="C101" s="233"/>
      <c r="D101" s="233"/>
      <c r="E101" s="233"/>
      <c r="F101" s="159"/>
      <c r="G101" s="233"/>
      <c r="H101" s="233"/>
      <c r="I101" s="159"/>
      <c r="J101" s="159"/>
      <c r="K101" s="232"/>
    </row>
    <row r="102" spans="1:15" s="92" customFormat="1" ht="13.8" x14ac:dyDescent="0.3">
      <c r="A102" s="231" t="s">
        <v>1306</v>
      </c>
      <c r="B102" s="231"/>
      <c r="C102" s="159"/>
      <c r="D102" s="159"/>
      <c r="E102" s="159"/>
      <c r="F102" s="159"/>
      <c r="G102" s="231" t="s">
        <v>241</v>
      </c>
      <c r="H102" s="159"/>
      <c r="I102" s="159"/>
      <c r="J102" s="159"/>
      <c r="K102" s="232"/>
    </row>
  </sheetData>
  <sheetProtection password="F723" sheet="1" objects="1" scenarios="1" selectLockedCells="1"/>
  <phoneticPr fontId="5" type="noConversion"/>
  <printOptions horizontalCentered="1"/>
  <pageMargins left="0.5" right="0.5" top="0.5" bottom="0.5" header="0.5" footer="0.5"/>
  <pageSetup scale="6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 enableFormatConditionsCalculation="0">
    <tabColor indexed="42"/>
    <pageSetUpPr fitToPage="1"/>
  </sheetPr>
  <dimension ref="A1:J51"/>
  <sheetViews>
    <sheetView view="pageBreakPreview" zoomScaleNormal="90" zoomScaleSheetLayoutView="100" workbookViewId="0">
      <selection activeCell="A14" sqref="A14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2045</v>
      </c>
      <c r="C7" s="1252" t="s">
        <v>2228</v>
      </c>
      <c r="D7" s="1254" t="s">
        <v>1397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3382'!H340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 t="s">
        <v>1468</v>
      </c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C12:D12"/>
    <mergeCell ref="D6:E6"/>
    <mergeCell ref="C11:D11"/>
    <mergeCell ref="A46:E46"/>
    <mergeCell ref="A47:B47"/>
    <mergeCell ref="C13:D13"/>
    <mergeCell ref="C14:D14"/>
    <mergeCell ref="C15:D15"/>
    <mergeCell ref="C16:D16"/>
    <mergeCell ref="C17:D17"/>
    <mergeCell ref="C18:D18"/>
    <mergeCell ref="C19:D19"/>
    <mergeCell ref="C20:D20"/>
    <mergeCell ref="C35:D35"/>
    <mergeCell ref="C36:D36"/>
    <mergeCell ref="C37:D37"/>
    <mergeCell ref="C33:D33"/>
    <mergeCell ref="C31:D31"/>
    <mergeCell ref="C32:D32"/>
    <mergeCell ref="C34:D34"/>
    <mergeCell ref="C27:D27"/>
    <mergeCell ref="C28:D28"/>
    <mergeCell ref="C21:D21"/>
    <mergeCell ref="C22:D22"/>
    <mergeCell ref="C29:D29"/>
    <mergeCell ref="C30:D30"/>
    <mergeCell ref="C23:D23"/>
    <mergeCell ref="C24:D24"/>
    <mergeCell ref="C25:D25"/>
    <mergeCell ref="C26:D26"/>
  </mergeCells>
  <phoneticPr fontId="5" type="noConversion"/>
  <conditionalFormatting sqref="C12:D37">
    <cfRule type="cellIs" dxfId="47" priority="3" stopIfTrue="1" operator="equal">
      <formula>"ERROR - OBJECT DOES NOT EXIST"</formula>
    </cfRule>
    <cfRule type="cellIs" dxfId="46" priority="4" stopIfTrue="1" operator="equal">
      <formula>"ERROR - USE FOUR (4) DIGITS IN OBJECT CODE"</formula>
    </cfRule>
  </conditionalFormatting>
  <conditionalFormatting sqref="C12:C37 D12:D13">
    <cfRule type="cellIs" dxfId="45" priority="1" stopIfTrue="1" operator="equal">
      <formula>"ERROR - USE FOUR (4) DIGITS IN OBJECT CODE"</formula>
    </cfRule>
    <cfRule type="cellIs" dxfId="44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tabColor theme="1"/>
    <pageSetUpPr fitToPage="1"/>
  </sheetPr>
  <dimension ref="A1:J51"/>
  <sheetViews>
    <sheetView view="pageBreakPreview" zoomScaleNormal="90" zoomScaleSheetLayoutView="100" workbookViewId="0">
      <selection activeCell="A12" sqref="A12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3161</v>
      </c>
      <c r="C7" s="1252" t="s">
        <v>2228</v>
      </c>
      <c r="D7" s="1254" t="s">
        <v>1621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3382'!H360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/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43" priority="3" stopIfTrue="1" operator="equal">
      <formula>"ERROR - OBJECT DOES NOT EXIST"</formula>
    </cfRule>
    <cfRule type="cellIs" dxfId="42" priority="4" stopIfTrue="1" operator="equal">
      <formula>"ERROR - USE FOUR (4) DIGITS IN OBJECT CODE"</formula>
    </cfRule>
  </conditionalFormatting>
  <conditionalFormatting sqref="C12:C37 D12:D13">
    <cfRule type="cellIs" dxfId="41" priority="1" stopIfTrue="1" operator="equal">
      <formula>"ERROR - USE FOUR (4) DIGITS IN OBJECT CODE"</formula>
    </cfRule>
    <cfRule type="cellIs" dxfId="40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>
    <tabColor indexed="42"/>
    <pageSetUpPr fitToPage="1"/>
  </sheetPr>
  <dimension ref="A1:J51"/>
  <sheetViews>
    <sheetView view="pageBreakPreview" zoomScaleNormal="90" zoomScaleSheetLayoutView="100" workbookViewId="0">
      <selection activeCell="A13" sqref="A13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61" t="s">
        <v>2338</v>
      </c>
      <c r="C7" s="1252" t="s">
        <v>2228</v>
      </c>
      <c r="D7" s="1254" t="s">
        <v>1622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4201</v>
      </c>
      <c r="C9" s="1255"/>
      <c r="D9" s="1252" t="s">
        <v>1617</v>
      </c>
      <c r="E9" s="1256">
        <f>'Salary Menu MIS 3382'!H465</f>
        <v>176106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/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OUT OF BALANCE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>(OVER)/UNDER</v>
      </c>
      <c r="E42" s="222">
        <f>IF(E41="OUT OF BALANCE",+E9-E40,"")</f>
        <v>176106</v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39" priority="3" stopIfTrue="1" operator="equal">
      <formula>"ERROR - OBJECT DOES NOT EXIST"</formula>
    </cfRule>
    <cfRule type="cellIs" dxfId="38" priority="4" stopIfTrue="1" operator="equal">
      <formula>"ERROR - USE FOUR (4) DIGITS IN OBJECT CODE"</formula>
    </cfRule>
  </conditionalFormatting>
  <conditionalFormatting sqref="C12:C37 D12:D13">
    <cfRule type="cellIs" dxfId="37" priority="1" stopIfTrue="1" operator="equal">
      <formula>"ERROR - USE FOUR (4) DIGITS IN OBJECT CODE"</formula>
    </cfRule>
    <cfRule type="cellIs" dxfId="36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>
    <tabColor theme="9" tint="0.39997558519241921"/>
    <pageSetUpPr fitToPage="1"/>
  </sheetPr>
  <dimension ref="A1:J51"/>
  <sheetViews>
    <sheetView view="pageBreakPreview" topLeftCell="A4" zoomScaleNormal="90" zoomScaleSheetLayoutView="100" workbookViewId="0">
      <selection activeCell="B8" sqref="B8"/>
    </sheetView>
  </sheetViews>
  <sheetFormatPr defaultColWidth="9.109375" defaultRowHeight="13.8" x14ac:dyDescent="0.3"/>
  <cols>
    <col min="1" max="1" width="15.5546875" style="218" customWidth="1"/>
    <col min="2" max="2" width="13.6640625" style="218" customWidth="1"/>
    <col min="3" max="3" width="27.109375" style="218" customWidth="1"/>
    <col min="4" max="4" width="28.44140625" style="218" customWidth="1"/>
    <col min="5" max="5" width="20" style="218" customWidth="1"/>
    <col min="6" max="10" width="9.109375" style="218" hidden="1" customWidth="1"/>
    <col min="11" max="16384" width="9.109375" style="218"/>
  </cols>
  <sheetData>
    <row r="1" spans="1:10" s="1262" customFormat="1" ht="18" customHeight="1" x14ac:dyDescent="0.3">
      <c r="A1" s="2349" t="s">
        <v>213</v>
      </c>
      <c r="B1" s="2349"/>
      <c r="C1" s="2349"/>
      <c r="D1" s="2349"/>
      <c r="E1" s="2349"/>
      <c r="F1" s="2349"/>
      <c r="G1" s="2349"/>
      <c r="H1" s="2349"/>
      <c r="I1" s="2349"/>
      <c r="J1" s="2349"/>
    </row>
    <row r="2" spans="1:10" s="1262" customFormat="1" ht="16.5" customHeight="1" x14ac:dyDescent="0.3">
      <c r="A2" s="2350" t="s">
        <v>1606</v>
      </c>
      <c r="B2" s="2350"/>
      <c r="C2" s="2350"/>
      <c r="D2" s="2350"/>
      <c r="E2" s="2350"/>
      <c r="F2" s="2350"/>
      <c r="G2" s="2350"/>
      <c r="H2" s="2350"/>
      <c r="I2" s="2350"/>
      <c r="J2" s="2350"/>
    </row>
    <row r="3" spans="1:10" s="1263" customFormat="1" ht="18" customHeight="1" x14ac:dyDescent="0.35">
      <c r="A3" s="2351" t="s">
        <v>1607</v>
      </c>
      <c r="B3" s="2351"/>
      <c r="C3" s="2351"/>
      <c r="D3" s="2351"/>
      <c r="E3" s="2351"/>
      <c r="F3" s="2351"/>
      <c r="G3" s="2351"/>
      <c r="H3" s="2351"/>
      <c r="I3" s="2351"/>
      <c r="J3" s="2351"/>
    </row>
    <row r="4" spans="1:10" s="1264" customFormat="1" ht="18" customHeight="1" x14ac:dyDescent="0.3">
      <c r="A4" s="2350" t="str">
        <f>'Revenue Projection'!A4</f>
        <v>FISCAL YEAR 2013-2014</v>
      </c>
      <c r="B4" s="2350"/>
      <c r="C4" s="2350"/>
      <c r="D4" s="2350"/>
      <c r="E4" s="2350"/>
      <c r="F4" s="2350"/>
      <c r="G4" s="2350"/>
      <c r="H4" s="2350"/>
      <c r="I4" s="2350"/>
      <c r="J4" s="2350"/>
    </row>
    <row r="5" spans="1:10" ht="27.75" customHeight="1" x14ac:dyDescent="0.3">
      <c r="A5" s="216"/>
      <c r="B5" s="216"/>
      <c r="C5" s="216"/>
      <c r="D5" s="216"/>
      <c r="E5" s="216"/>
      <c r="F5" s="216"/>
      <c r="G5" s="216"/>
      <c r="H5" s="216"/>
      <c r="I5" s="216"/>
      <c r="J5" s="216"/>
    </row>
    <row r="6" spans="1:10" s="1265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219"/>
      <c r="G6" s="219"/>
      <c r="H6" s="219"/>
      <c r="I6" s="219"/>
      <c r="J6" s="219"/>
    </row>
    <row r="7" spans="1:10" s="1265" customFormat="1" ht="19.5" customHeight="1" x14ac:dyDescent="0.3">
      <c r="A7" s="219" t="s">
        <v>2227</v>
      </c>
      <c r="B7" s="1261" t="str">
        <f>'Title I'!B7</f>
        <v>4401</v>
      </c>
      <c r="C7" s="1252" t="s">
        <v>2228</v>
      </c>
      <c r="D7" s="1254" t="s">
        <v>1411</v>
      </c>
      <c r="E7" s="1254"/>
      <c r="F7" s="219"/>
      <c r="G7" s="219"/>
      <c r="H7" s="219"/>
      <c r="I7" s="219"/>
      <c r="J7" s="219"/>
    </row>
    <row r="8" spans="1:10" s="1265" customFormat="1" ht="12" customHeight="1" x14ac:dyDescent="0.3">
      <c r="A8" s="219"/>
      <c r="B8" s="219"/>
      <c r="C8" s="219"/>
      <c r="D8" s="219"/>
      <c r="E8" s="219"/>
      <c r="F8" s="219"/>
      <c r="G8" s="219"/>
      <c r="H8" s="219"/>
      <c r="I8" s="219"/>
      <c r="J8" s="219"/>
    </row>
    <row r="9" spans="1:10" s="1265" customFormat="1" ht="18.75" customHeight="1" x14ac:dyDescent="0.3">
      <c r="A9" s="219" t="s">
        <v>2229</v>
      </c>
      <c r="B9" s="1260">
        <v>4201</v>
      </c>
      <c r="C9" s="1255"/>
      <c r="D9" s="1252" t="s">
        <v>1617</v>
      </c>
      <c r="E9" s="1256">
        <f>'Revenue Projection'!H87</f>
        <v>176106</v>
      </c>
      <c r="F9" s="219"/>
      <c r="G9" s="219"/>
      <c r="H9" s="219"/>
      <c r="I9" s="219"/>
      <c r="J9" s="219"/>
    </row>
    <row r="10" spans="1:10" ht="10.5" customHeight="1" thickBot="1" x14ac:dyDescent="0.35">
      <c r="A10" s="216"/>
      <c r="B10" s="216"/>
      <c r="C10" s="216"/>
      <c r="D10" s="216"/>
      <c r="E10" s="216"/>
      <c r="F10" s="216"/>
      <c r="G10" s="216"/>
      <c r="H10" s="216"/>
      <c r="I10" s="216"/>
      <c r="J10" s="216"/>
    </row>
    <row r="11" spans="1:10" s="161" customFormat="1" ht="17.25" customHeight="1" thickBot="1" x14ac:dyDescent="0.35">
      <c r="A11" s="1266" t="s">
        <v>1608</v>
      </c>
      <c r="B11" s="1267" t="s">
        <v>1609</v>
      </c>
      <c r="C11" s="2353" t="s">
        <v>1618</v>
      </c>
      <c r="D11" s="2354"/>
      <c r="E11" s="1268" t="s">
        <v>1610</v>
      </c>
    </row>
    <row r="12" spans="1:10" ht="18" customHeight="1" x14ac:dyDescent="0.3">
      <c r="A12" s="1269">
        <f>'Matrix-Title I - 4401'!D92</f>
        <v>5100</v>
      </c>
      <c r="B12" s="1270" t="str">
        <f>'Matrix-Title I - 4401'!E92</f>
        <v>0104</v>
      </c>
      <c r="C12" s="2352" t="str">
        <f>IF(B12&gt;0,(LOOKUP(B12,'Object Codes'!$C$9:$C$909,'Object Codes'!$E$9:$E$909))," ")</f>
        <v>SALARY - PERFORMANCE PAY</v>
      </c>
      <c r="D12" s="2352" t="e">
        <v>#N/A</v>
      </c>
      <c r="E12" s="1231">
        <f>'Matrix-Title I - 4401'!H92</f>
        <v>0</v>
      </c>
    </row>
    <row r="13" spans="1:10" ht="18" customHeight="1" x14ac:dyDescent="0.3">
      <c r="A13" s="1271">
        <f>'Matrix-Title I - 4401'!D93</f>
        <v>5100</v>
      </c>
      <c r="B13" s="1272" t="str">
        <f>'Matrix-Title I - 4401'!E93</f>
        <v>0100</v>
      </c>
      <c r="C13" s="2341" t="str">
        <f>IF(B13&gt;0,(LOOKUP(B13,'Object Codes'!$C$9:$C$909,'Object Codes'!$E$9:$E$909))," ")</f>
        <v>SALARY - NON-INSTRUCTIONAL</v>
      </c>
      <c r="D13" s="2341" t="e">
        <v>#N/A</v>
      </c>
      <c r="E13" s="1235">
        <f>'Matrix-Title I - 4401'!H93</f>
        <v>0</v>
      </c>
    </row>
    <row r="14" spans="1:10" ht="18" customHeight="1" x14ac:dyDescent="0.3">
      <c r="A14" s="1271">
        <f>'Matrix-Title I - 4401'!D94</f>
        <v>5100</v>
      </c>
      <c r="B14" s="1272" t="str">
        <f>'Matrix-Title I - 4401'!E94</f>
        <v>0131</v>
      </c>
      <c r="C14" s="2341" t="str">
        <f>IF(B14&gt;0,(LOOKUP(B14,'Object Codes'!$C$9:$C$909,'Object Codes'!$E$9:$E$909))," ")</f>
        <v>SALARY - INSTRUCTIONAL</v>
      </c>
      <c r="D14" s="2341" t="e">
        <v>#N/A</v>
      </c>
      <c r="E14" s="1235">
        <f>'Matrix-Title I - 4401'!H94</f>
        <v>0</v>
      </c>
    </row>
    <row r="15" spans="1:10" ht="18" customHeight="1" x14ac:dyDescent="0.3">
      <c r="A15" s="1271">
        <f>'Matrix-Title I - 4401'!D95</f>
        <v>5100</v>
      </c>
      <c r="B15" s="1272" t="str">
        <f>'Matrix-Title I - 4401'!E95</f>
        <v>0132</v>
      </c>
      <c r="C15" s="2341" t="str">
        <f>IF(B15&gt;0,(LOOKUP(B15,'Object Codes'!$C$9:$C$909,'Object Codes'!$E$9:$E$909))," ")</f>
        <v>SALARY - HOURLY TEACHERS</v>
      </c>
      <c r="D15" s="2341" t="e">
        <v>#N/A</v>
      </c>
      <c r="E15" s="1235">
        <f>'Matrix-Title I - 4401'!H95</f>
        <v>0</v>
      </c>
    </row>
    <row r="16" spans="1:10" ht="18" customHeight="1" x14ac:dyDescent="0.3">
      <c r="A16" s="1271">
        <f>'Matrix-Title I - 4401'!D96</f>
        <v>5100</v>
      </c>
      <c r="B16" s="1272" t="str">
        <f>'Matrix-Title I - 4401'!E96</f>
        <v>0210</v>
      </c>
      <c r="C16" s="2341" t="str">
        <f>IF(B16&gt;0,(LOOKUP(B16,'Object Codes'!$C$9:$C$909,'Object Codes'!$E$9:$E$909))," ")</f>
        <v>FLORIDA RETIREMENT SYSTEM</v>
      </c>
      <c r="D16" s="2341" t="e">
        <v>#N/A</v>
      </c>
      <c r="E16" s="1235">
        <f>'Matrix-Title I - 4401'!H96</f>
        <v>0</v>
      </c>
    </row>
    <row r="17" spans="1:5" ht="18" customHeight="1" x14ac:dyDescent="0.3">
      <c r="A17" s="1271">
        <f>'Matrix-Title I - 4401'!D97</f>
        <v>5100</v>
      </c>
      <c r="B17" s="1272" t="str">
        <f>'Matrix-Title I - 4401'!E97</f>
        <v>0220</v>
      </c>
      <c r="C17" s="2341" t="str">
        <f>IF(B17&gt;0,(LOOKUP(B17,'Object Codes'!$C$9:$C$909,'Object Codes'!$E$9:$E$909))," ")</f>
        <v>FICA (SOCIAL SECURITY)</v>
      </c>
      <c r="D17" s="2341" t="e">
        <v>#N/A</v>
      </c>
      <c r="E17" s="1235">
        <f>'Matrix-Title I - 4401'!H97</f>
        <v>0</v>
      </c>
    </row>
    <row r="18" spans="1:5" ht="18" customHeight="1" x14ac:dyDescent="0.3">
      <c r="A18" s="1271">
        <f>'Matrix-Title I - 4401'!D98</f>
        <v>5100</v>
      </c>
      <c r="B18" s="1272" t="str">
        <f>'Matrix-Title I - 4401'!E98</f>
        <v>0231</v>
      </c>
      <c r="C18" s="2341" t="str">
        <f>IF(B18&gt;0,(LOOKUP(B18,'Object Codes'!$C$9:$C$909,'Object Codes'!$E$9:$E$909))," ")</f>
        <v>GROUP INSURANCE - HEALTH &amp; HOSPITAL</v>
      </c>
      <c r="D18" s="2341" t="e">
        <v>#N/A</v>
      </c>
      <c r="E18" s="1235">
        <f>'Matrix-Title I - 4401'!H98</f>
        <v>0</v>
      </c>
    </row>
    <row r="19" spans="1:5" ht="18" customHeight="1" x14ac:dyDescent="0.3">
      <c r="A19" s="1271">
        <f>'Matrix-Title I - 4401'!D99</f>
        <v>5100</v>
      </c>
      <c r="B19" s="1272" t="str">
        <f>'Matrix-Title I - 4401'!E99</f>
        <v>0232</v>
      </c>
      <c r="C19" s="2341" t="str">
        <f>IF(B19&gt;0,(LOOKUP(B19,'Object Codes'!$C$9:$C$909,'Object Codes'!$E$9:$E$909))," ")</f>
        <v>GROUP INSURANCE - LIFE</v>
      </c>
      <c r="D19" s="2341" t="e">
        <v>#N/A</v>
      </c>
      <c r="E19" s="1235">
        <f>'Matrix-Title I - 4401'!H99</f>
        <v>0</v>
      </c>
    </row>
    <row r="20" spans="1:5" ht="18" customHeight="1" x14ac:dyDescent="0.3">
      <c r="A20" s="1271">
        <f>'Matrix-Title I - 4401'!D100</f>
        <v>5100</v>
      </c>
      <c r="B20" s="1272" t="str">
        <f>'Matrix-Title I - 4401'!E100</f>
        <v>0233</v>
      </c>
      <c r="C20" s="2341" t="str">
        <f>IF(B20&gt;0,(LOOKUP(B20,'Object Codes'!$C$9:$C$909,'Object Codes'!$E$9:$E$909))," ")</f>
        <v>GROUP INSURANCE - DENTAL</v>
      </c>
      <c r="D20" s="2341" t="e">
        <v>#N/A</v>
      </c>
      <c r="E20" s="1235">
        <f>'Matrix-Title I - 4401'!H100</f>
        <v>0</v>
      </c>
    </row>
    <row r="21" spans="1:5" ht="18" customHeight="1" x14ac:dyDescent="0.3">
      <c r="A21" s="1271">
        <f>'Matrix-Title I - 4401'!D101</f>
        <v>5100</v>
      </c>
      <c r="B21" s="1272" t="str">
        <f>'Matrix-Title I - 4401'!E101</f>
        <v>0234</v>
      </c>
      <c r="C21" s="2341" t="str">
        <f>IF(B21&gt;0,(LOOKUP(B21,'Object Codes'!$C$9:$C$909,'Object Codes'!$E$9:$E$909))," ")</f>
        <v>GROUP INSURANCE - OTHER</v>
      </c>
      <c r="D21" s="2341" t="e">
        <v>#N/A</v>
      </c>
      <c r="E21" s="1235">
        <f>'Matrix-Title I - 4401'!H101</f>
        <v>0</v>
      </c>
    </row>
    <row r="22" spans="1:5" ht="18" customHeight="1" x14ac:dyDescent="0.3">
      <c r="A22" s="1271">
        <f>'Matrix-Title I - 4401'!D102</f>
        <v>6150</v>
      </c>
      <c r="B22" s="1272" t="str">
        <f>'Matrix-Title I - 4401'!E102</f>
        <v>0104</v>
      </c>
      <c r="C22" s="2341" t="str">
        <f>IF(B22&gt;0,(LOOKUP(B22,'Object Codes'!$C$9:$C$909,'Object Codes'!$E$9:$E$909))," ")</f>
        <v>SALARY - PERFORMANCE PAY</v>
      </c>
      <c r="D22" s="2341" t="e">
        <v>#N/A</v>
      </c>
      <c r="E22" s="1235">
        <f>'Matrix-Title I - 4401'!H102</f>
        <v>0</v>
      </c>
    </row>
    <row r="23" spans="1:5" ht="18" customHeight="1" x14ac:dyDescent="0.3">
      <c r="A23" s="1271">
        <f>'Matrix-Title I - 4401'!D103</f>
        <v>6150</v>
      </c>
      <c r="B23" s="1272" t="str">
        <f>'Matrix-Title I - 4401'!E103</f>
        <v>0100</v>
      </c>
      <c r="C23" s="2341" t="str">
        <f>IF(B23&gt;0,(LOOKUP(B23,'Object Codes'!$C$9:$C$909,'Object Codes'!$E$9:$E$909))," ")</f>
        <v>SALARY - NON-INSTRUCTIONAL</v>
      </c>
      <c r="D23" s="2341" t="e">
        <v>#N/A</v>
      </c>
      <c r="E23" s="1235">
        <f>'Matrix-Title I - 4401'!H103</f>
        <v>0</v>
      </c>
    </row>
    <row r="24" spans="1:5" ht="18" customHeight="1" x14ac:dyDescent="0.3">
      <c r="A24" s="1271">
        <f>'Matrix-Title I - 4401'!D105</f>
        <v>6150</v>
      </c>
      <c r="B24" s="1233" t="str">
        <f>'Matrix-Title I - 4401'!E105</f>
        <v>0210</v>
      </c>
      <c r="C24" s="2341" t="str">
        <f>IF(B24&gt;0,(LOOKUP(B24,'Object Codes'!$C$9:$C$909,'Object Codes'!$E$9:$E$909))," ")</f>
        <v>FLORIDA RETIREMENT SYSTEM</v>
      </c>
      <c r="D24" s="2341" t="e">
        <v>#N/A</v>
      </c>
      <c r="E24" s="1235">
        <f>'Matrix-Title I - 4401'!H105</f>
        <v>0</v>
      </c>
    </row>
    <row r="25" spans="1:5" ht="18" customHeight="1" x14ac:dyDescent="0.3">
      <c r="A25" s="1271">
        <f>'Matrix-Title I - 4401'!D106</f>
        <v>6150</v>
      </c>
      <c r="B25" s="1233" t="str">
        <f>'Matrix-Title I - 4401'!E106</f>
        <v>0220</v>
      </c>
      <c r="C25" s="2341" t="str">
        <f>IF(B25&gt;0,(LOOKUP(B25,'Object Codes'!$C$9:$C$909,'Object Codes'!$E$9:$E$909))," ")</f>
        <v>FICA (SOCIAL SECURITY)</v>
      </c>
      <c r="D25" s="2341" t="e">
        <v>#N/A</v>
      </c>
      <c r="E25" s="1235">
        <f>'Matrix-Title I - 4401'!H106</f>
        <v>0</v>
      </c>
    </row>
    <row r="26" spans="1:5" ht="18" customHeight="1" x14ac:dyDescent="0.3">
      <c r="A26" s="1271">
        <f>'Matrix-Title I - 4401'!D107</f>
        <v>6150</v>
      </c>
      <c r="B26" s="1233" t="str">
        <f>'Matrix-Title I - 4401'!E107</f>
        <v>0231</v>
      </c>
      <c r="C26" s="2341" t="str">
        <f>IF(B26&gt;0,(LOOKUP(B26,'Object Codes'!$C$9:$C$909,'Object Codes'!$E$9:$E$909))," ")</f>
        <v>GROUP INSURANCE - HEALTH &amp; HOSPITAL</v>
      </c>
      <c r="D26" s="2341" t="e">
        <v>#N/A</v>
      </c>
      <c r="E26" s="1235">
        <f>'Matrix-Title I - 4401'!H107</f>
        <v>0</v>
      </c>
    </row>
    <row r="27" spans="1:5" ht="18" customHeight="1" x14ac:dyDescent="0.3">
      <c r="A27" s="1271">
        <f>'Matrix-Title I - 4401'!D108</f>
        <v>6150</v>
      </c>
      <c r="B27" s="1233" t="str">
        <f>'Matrix-Title I - 4401'!E108</f>
        <v>0232</v>
      </c>
      <c r="C27" s="2341" t="str">
        <f>IF(B27&gt;0,(LOOKUP(B27,'Object Codes'!$C$9:$C$909,'Object Codes'!$E$9:$E$909))," ")</f>
        <v>GROUP INSURANCE - LIFE</v>
      </c>
      <c r="D27" s="2341" t="e">
        <v>#N/A</v>
      </c>
      <c r="E27" s="1235">
        <f>'Matrix-Title I - 4401'!H108</f>
        <v>0</v>
      </c>
    </row>
    <row r="28" spans="1:5" ht="18" customHeight="1" x14ac:dyDescent="0.3">
      <c r="A28" s="1271">
        <f>'Matrix-Title I - 4401'!D109</f>
        <v>6150</v>
      </c>
      <c r="B28" s="1233" t="str">
        <f>'Matrix-Title I - 4401'!E109</f>
        <v>0233</v>
      </c>
      <c r="C28" s="2341" t="str">
        <f>IF(B28&gt;0,(LOOKUP(B28,'Object Codes'!$C$9:$C$909,'Object Codes'!$E$9:$E$909))," ")</f>
        <v>GROUP INSURANCE - DENTAL</v>
      </c>
      <c r="D28" s="2341" t="e">
        <v>#N/A</v>
      </c>
      <c r="E28" s="1235">
        <f>'Matrix-Title I - 4401'!H109</f>
        <v>0</v>
      </c>
    </row>
    <row r="29" spans="1:5" ht="18" customHeight="1" x14ac:dyDescent="0.3">
      <c r="A29" s="1271">
        <f>'Matrix-Title I - 4401'!D111</f>
        <v>6400</v>
      </c>
      <c r="B29" s="1233" t="str">
        <f>'Matrix-Title I - 4401'!E111</f>
        <v>0104</v>
      </c>
      <c r="C29" s="2341" t="str">
        <f>IF(B29&gt;0,(LOOKUP(B29,'Object Codes'!$C$9:$C$909,'Object Codes'!$E$9:$E$909))," ")</f>
        <v>SALARY - PERFORMANCE PAY</v>
      </c>
      <c r="D29" s="2341" t="e">
        <v>#N/A</v>
      </c>
      <c r="E29" s="1235">
        <f>'Matrix-Title I - 4401'!H111</f>
        <v>0</v>
      </c>
    </row>
    <row r="30" spans="1:5" ht="18" customHeight="1" x14ac:dyDescent="0.3">
      <c r="A30" s="1271">
        <f>'Matrix-Title I - 4401'!D113</f>
        <v>6400</v>
      </c>
      <c r="B30" s="1233" t="str">
        <f>'Matrix-Title I - 4401'!E113</f>
        <v>0131</v>
      </c>
      <c r="C30" s="2341" t="str">
        <f>IF(B30&gt;0,(LOOKUP(B30,'Object Codes'!$C$9:$C$909,'Object Codes'!$E$9:$E$909))," ")</f>
        <v>SALARY - INSTRUCTIONAL</v>
      </c>
      <c r="D30" s="2341" t="e">
        <v>#N/A</v>
      </c>
      <c r="E30" s="1235">
        <f>'Matrix-Title I - 4401'!H113</f>
        <v>0</v>
      </c>
    </row>
    <row r="31" spans="1:5" ht="18" customHeight="1" x14ac:dyDescent="0.3">
      <c r="A31" s="1271">
        <f>'Matrix-Title I - 4401'!D114</f>
        <v>6400</v>
      </c>
      <c r="B31" s="1233" t="str">
        <f>'Matrix-Title I - 4401'!E114</f>
        <v>0210</v>
      </c>
      <c r="C31" s="2341" t="str">
        <f>IF(B31&gt;0,(LOOKUP(B31,'Object Codes'!$C$9:$C$909,'Object Codes'!$E$9:$E$909))," ")</f>
        <v>FLORIDA RETIREMENT SYSTEM</v>
      </c>
      <c r="D31" s="2341" t="e">
        <v>#N/A</v>
      </c>
      <c r="E31" s="1235">
        <f>'Matrix-Title I - 4401'!H114</f>
        <v>0</v>
      </c>
    </row>
    <row r="32" spans="1:5" ht="18" customHeight="1" x14ac:dyDescent="0.3">
      <c r="A32" s="1271">
        <f>'Matrix-Title I - 4401'!D115</f>
        <v>6400</v>
      </c>
      <c r="B32" s="1233" t="str">
        <f>'Matrix-Title I - 4401'!E115</f>
        <v>0220</v>
      </c>
      <c r="C32" s="2341" t="str">
        <f>IF(B32&gt;0,(LOOKUP(B32,'Object Codes'!$C$9:$C$909,'Object Codes'!$E$9:$E$909))," ")</f>
        <v>FICA (SOCIAL SECURITY)</v>
      </c>
      <c r="D32" s="2341" t="e">
        <v>#N/A</v>
      </c>
      <c r="E32" s="1235">
        <f>'Matrix-Title I - 4401'!H115</f>
        <v>0</v>
      </c>
    </row>
    <row r="33" spans="1:5" ht="18" customHeight="1" x14ac:dyDescent="0.3">
      <c r="A33" s="1271">
        <f>'Matrix-Title I - 4401'!D116</f>
        <v>6400</v>
      </c>
      <c r="B33" s="1233" t="str">
        <f>'Matrix-Title I - 4401'!E116</f>
        <v>0231</v>
      </c>
      <c r="C33" s="2341" t="str">
        <f>IF(B33&gt;0,(LOOKUP(B33,'Object Codes'!$C$9:$C$909,'Object Codes'!$E$9:$E$909))," ")</f>
        <v>GROUP INSURANCE - HEALTH &amp; HOSPITAL</v>
      </c>
      <c r="D33" s="2341" t="e">
        <v>#N/A</v>
      </c>
      <c r="E33" s="1235">
        <f>'Matrix-Title I - 4401'!H116</f>
        <v>0</v>
      </c>
    </row>
    <row r="34" spans="1:5" ht="18" customHeight="1" x14ac:dyDescent="0.3">
      <c r="A34" s="1271">
        <f>'Matrix-Title I - 4401'!D117</f>
        <v>6400</v>
      </c>
      <c r="B34" s="1233" t="str">
        <f>'Matrix-Title I - 4401'!E117</f>
        <v>0232</v>
      </c>
      <c r="C34" s="2341" t="str">
        <f>IF(B34&gt;0,(LOOKUP(B34,'Object Codes'!$C$9:$C$909,'Object Codes'!$E$9:$E$909))," ")</f>
        <v>GROUP INSURANCE - LIFE</v>
      </c>
      <c r="D34" s="2341" t="e">
        <v>#N/A</v>
      </c>
      <c r="E34" s="1235">
        <f>'Matrix-Title I - 4401'!H117</f>
        <v>0</v>
      </c>
    </row>
    <row r="35" spans="1:5" ht="18" customHeight="1" x14ac:dyDescent="0.3">
      <c r="A35" s="1271">
        <f>'Matrix-Title I - 4401'!D118</f>
        <v>6400</v>
      </c>
      <c r="B35" s="1233" t="str">
        <f>'Matrix-Title I - 4401'!E118</f>
        <v>0233</v>
      </c>
      <c r="C35" s="2341" t="str">
        <f>IF(B35&gt;0,(LOOKUP(B35,'Object Codes'!$C$9:$C$909,'Object Codes'!$E$9:$E$909))," ")</f>
        <v>GROUP INSURANCE - DENTAL</v>
      </c>
      <c r="D35" s="2341" t="e">
        <v>#N/A</v>
      </c>
      <c r="E35" s="1235">
        <f>'Matrix-Title I - 4401'!H118</f>
        <v>0</v>
      </c>
    </row>
    <row r="36" spans="1:5" ht="18" customHeight="1" x14ac:dyDescent="0.3">
      <c r="A36" s="1271" t="str">
        <f>IF('Title I'!A17&gt;0,'Title I'!A17," ")</f>
        <v xml:space="preserve"> </v>
      </c>
      <c r="B36" s="1233" t="str">
        <f>IF('Title I'!B17&gt;0,'Title I'!B17," ")</f>
        <v xml:space="preserve"> </v>
      </c>
      <c r="C36" s="2341" t="str">
        <f>IF('Title I'!B17&gt;0,(VLOOKUP(B36,'Object Codes'!$C$8:$E$909,3,FALSE))," ")</f>
        <v xml:space="preserve"> </v>
      </c>
      <c r="D36" s="2341" t="e">
        <v>#N/A</v>
      </c>
      <c r="E36" s="1235"/>
    </row>
    <row r="37" spans="1:5" ht="18" customHeight="1" thickBot="1" x14ac:dyDescent="0.35">
      <c r="A37" s="1273" t="str">
        <f>IF('Title I'!A18&gt;0,'Title I'!A18," ")</f>
        <v xml:space="preserve"> </v>
      </c>
      <c r="B37" s="1274" t="str">
        <f>IF('Title I'!B18&gt;0,'Title I'!B18," ")</f>
        <v xml:space="preserve"> </v>
      </c>
      <c r="C37" s="2348" t="s">
        <v>2007</v>
      </c>
      <c r="D37" s="2348"/>
      <c r="E37" s="1275"/>
    </row>
    <row r="38" spans="1:5" x14ac:dyDescent="0.3">
      <c r="A38" s="217" t="s">
        <v>1613</v>
      </c>
      <c r="B38" s="217"/>
      <c r="C38" s="217"/>
      <c r="D38" s="217"/>
      <c r="E38" s="1276"/>
    </row>
    <row r="39" spans="1:5" ht="6" customHeight="1" x14ac:dyDescent="0.3">
      <c r="A39" s="216"/>
      <c r="B39" s="216"/>
      <c r="C39" s="216"/>
      <c r="D39" s="216"/>
      <c r="E39" s="1276"/>
    </row>
    <row r="40" spans="1:5" ht="18.600000000000001" thickBot="1" x14ac:dyDescent="0.4">
      <c r="A40" s="216"/>
      <c r="B40" s="216"/>
      <c r="C40" s="216"/>
      <c r="D40" s="1252" t="s">
        <v>2008</v>
      </c>
      <c r="E40" s="1277">
        <f>SUM(E12:E37)</f>
        <v>0</v>
      </c>
    </row>
    <row r="41" spans="1:5" ht="18.75" customHeight="1" thickBot="1" x14ac:dyDescent="0.35">
      <c r="A41" s="1278"/>
      <c r="B41" s="1279"/>
      <c r="C41" s="1279"/>
      <c r="D41" s="216"/>
      <c r="E41" s="1280" t="str">
        <f>IF(E9='Title I +Salaries Pg2'!E40,"BALANCED","OUT OF BALANCE")</f>
        <v>OUT OF BALANCE</v>
      </c>
    </row>
    <row r="42" spans="1:5" x14ac:dyDescent="0.3">
      <c r="A42" s="136" t="s">
        <v>240</v>
      </c>
      <c r="B42" s="216"/>
      <c r="C42" s="1281" t="s">
        <v>241</v>
      </c>
      <c r="D42" s="1282" t="str">
        <f>IF(E41="OUT OF BALANCE","(OVER)/UNDER","")</f>
        <v>(OVER)/UNDER</v>
      </c>
      <c r="E42" s="1283">
        <f>IF(E41="OUT OF BALANCE",+E9-'Title I +Salaries Pg2'!E40,"")</f>
        <v>176106</v>
      </c>
    </row>
    <row r="43" spans="1:5" x14ac:dyDescent="0.3">
      <c r="A43" s="136"/>
      <c r="B43" s="216"/>
      <c r="C43" s="216"/>
      <c r="D43" s="216"/>
      <c r="E43" s="216"/>
    </row>
    <row r="44" spans="1:5" x14ac:dyDescent="0.3">
      <c r="A44" s="136"/>
      <c r="B44" s="216"/>
      <c r="C44" s="216"/>
      <c r="D44" s="216"/>
      <c r="E44" s="216"/>
    </row>
    <row r="45" spans="1:5" ht="9" customHeight="1" thickBot="1" x14ac:dyDescent="0.35">
      <c r="A45" s="216"/>
      <c r="B45" s="216"/>
      <c r="C45" s="216"/>
      <c r="D45" s="216"/>
      <c r="E45" s="216"/>
    </row>
    <row r="46" spans="1:5" ht="14.4" thickBot="1" x14ac:dyDescent="0.35">
      <c r="A46" s="2345" t="s">
        <v>1611</v>
      </c>
      <c r="B46" s="2346"/>
      <c r="C46" s="2346"/>
      <c r="D46" s="2346"/>
      <c r="E46" s="2347"/>
    </row>
    <row r="47" spans="1:5" ht="18" customHeight="1" thickBot="1" x14ac:dyDescent="0.35">
      <c r="A47" s="2345" t="s">
        <v>1612</v>
      </c>
      <c r="B47" s="2346"/>
      <c r="C47" s="1284"/>
      <c r="D47" s="1285"/>
      <c r="E47" s="1286"/>
    </row>
    <row r="48" spans="1:5" x14ac:dyDescent="0.3">
      <c r="A48" s="216"/>
      <c r="B48" s="216"/>
      <c r="C48" s="216"/>
      <c r="D48" s="216"/>
      <c r="E48" s="216"/>
    </row>
    <row r="49" spans="1:5" x14ac:dyDescent="0.3">
      <c r="A49" s="216"/>
      <c r="B49" s="216"/>
      <c r="C49" s="216"/>
      <c r="D49" s="216"/>
      <c r="E49" s="1287" t="s">
        <v>1613</v>
      </c>
    </row>
    <row r="50" spans="1:5" x14ac:dyDescent="0.3">
      <c r="A50" s="216"/>
      <c r="B50" s="216"/>
      <c r="C50" s="216"/>
      <c r="D50" s="216"/>
      <c r="E50" s="216"/>
    </row>
    <row r="51" spans="1:5" x14ac:dyDescent="0.3">
      <c r="A51" s="216"/>
      <c r="B51" s="216"/>
      <c r="C51" s="216"/>
      <c r="D51" s="216"/>
      <c r="E51" s="216"/>
    </row>
  </sheetData>
  <sheetProtection password="F723" sheet="1" objects="1" scenarios="1" selectLockedCells="1"/>
  <mergeCells count="34">
    <mergeCell ref="A1:J1"/>
    <mergeCell ref="A2:J2"/>
    <mergeCell ref="A3:J3"/>
    <mergeCell ref="A4:J4"/>
    <mergeCell ref="C12:D12"/>
    <mergeCell ref="D6:E6"/>
    <mergeCell ref="C11:D11"/>
    <mergeCell ref="A46:E46"/>
    <mergeCell ref="A47:B47"/>
    <mergeCell ref="C13:D13"/>
    <mergeCell ref="C14:D14"/>
    <mergeCell ref="C15:D15"/>
    <mergeCell ref="C16:D16"/>
    <mergeCell ref="C17:D17"/>
    <mergeCell ref="C18:D18"/>
    <mergeCell ref="C19:D19"/>
    <mergeCell ref="C20:D20"/>
    <mergeCell ref="C35:D35"/>
    <mergeCell ref="C36:D36"/>
    <mergeCell ref="C37:D37"/>
    <mergeCell ref="C33:D33"/>
    <mergeCell ref="C31:D31"/>
    <mergeCell ref="C32:D32"/>
    <mergeCell ref="C34:D34"/>
    <mergeCell ref="C27:D27"/>
    <mergeCell ref="C28:D28"/>
    <mergeCell ref="C21:D21"/>
    <mergeCell ref="C22:D22"/>
    <mergeCell ref="C29:D29"/>
    <mergeCell ref="C30:D30"/>
    <mergeCell ref="C23:D23"/>
    <mergeCell ref="C24:D24"/>
    <mergeCell ref="C25:D25"/>
    <mergeCell ref="C26:D26"/>
  </mergeCells>
  <phoneticPr fontId="5" type="noConversion"/>
  <conditionalFormatting sqref="C12:D37">
    <cfRule type="cellIs" dxfId="35" priority="5" stopIfTrue="1" operator="equal">
      <formula>"ERROR - OBJECT DOES NOT EXIST"</formula>
    </cfRule>
    <cfRule type="cellIs" dxfId="34" priority="6" stopIfTrue="1" operator="equal">
      <formula>"ERROR - USE FOUR (4) DIGITS IN OBJECT CODE"</formula>
    </cfRule>
  </conditionalFormatting>
  <conditionalFormatting sqref="C31:D37">
    <cfRule type="cellIs" dxfId="33" priority="3" stopIfTrue="1" operator="equal">
      <formula>"ERROR - OBJECT DOES NOT EXIST"</formula>
    </cfRule>
    <cfRule type="cellIs" dxfId="32" priority="4" stopIfTrue="1" operator="equal">
      <formula>"ERROR - USE FOUR (4) DIGITS IN OBJECT CODE"</formula>
    </cfRule>
  </conditionalFormatting>
  <conditionalFormatting sqref="C31:D37">
    <cfRule type="cellIs" dxfId="31" priority="1" stopIfTrue="1" operator="equal">
      <formula>"ERROR - USE FOUR (4) DIGITS IN OBJECT CODE"</formula>
    </cfRule>
    <cfRule type="cellIs" dxfId="30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 enableFormatConditionsCalculation="0">
    <tabColor theme="9" tint="0.39997558519241921"/>
    <pageSetUpPr fitToPage="1"/>
  </sheetPr>
  <dimension ref="A1:J51"/>
  <sheetViews>
    <sheetView view="pageBreakPreview" zoomScaleNormal="90" zoomScaleSheetLayoutView="100" workbookViewId="0">
      <selection activeCell="B8" sqref="B8"/>
    </sheetView>
  </sheetViews>
  <sheetFormatPr defaultColWidth="9.109375" defaultRowHeight="13.8" x14ac:dyDescent="0.3"/>
  <cols>
    <col min="1" max="1" width="15.5546875" style="218" customWidth="1"/>
    <col min="2" max="2" width="13.6640625" style="218" customWidth="1"/>
    <col min="3" max="3" width="27.109375" style="218" customWidth="1"/>
    <col min="4" max="4" width="28.44140625" style="218" customWidth="1"/>
    <col min="5" max="5" width="20.109375" style="218" customWidth="1"/>
    <col min="6" max="10" width="9.109375" style="218" hidden="1" customWidth="1"/>
    <col min="11" max="16384" width="9.109375" style="218"/>
  </cols>
  <sheetData>
    <row r="1" spans="1:10" s="1262" customFormat="1" ht="18" customHeight="1" x14ac:dyDescent="0.3">
      <c r="A1" s="2349" t="s">
        <v>213</v>
      </c>
      <c r="B1" s="2349"/>
      <c r="C1" s="2349"/>
      <c r="D1" s="2349"/>
      <c r="E1" s="2349"/>
      <c r="F1" s="2349"/>
      <c r="G1" s="2349"/>
      <c r="H1" s="2349"/>
      <c r="I1" s="2349"/>
      <c r="J1" s="2349"/>
    </row>
    <row r="2" spans="1:10" s="1262" customFormat="1" ht="16.5" customHeight="1" x14ac:dyDescent="0.3">
      <c r="A2" s="2350" t="s">
        <v>1606</v>
      </c>
      <c r="B2" s="2350"/>
      <c r="C2" s="2350"/>
      <c r="D2" s="2350"/>
      <c r="E2" s="2350"/>
      <c r="F2" s="2350"/>
      <c r="G2" s="2350"/>
      <c r="H2" s="2350"/>
      <c r="I2" s="2350"/>
      <c r="J2" s="2350"/>
    </row>
    <row r="3" spans="1:10" s="1263" customFormat="1" ht="18" customHeight="1" x14ac:dyDescent="0.35">
      <c r="A3" s="2351" t="s">
        <v>1607</v>
      </c>
      <c r="B3" s="2351"/>
      <c r="C3" s="2351"/>
      <c r="D3" s="2351"/>
      <c r="E3" s="2351"/>
      <c r="F3" s="2351"/>
      <c r="G3" s="2351"/>
      <c r="H3" s="2351"/>
      <c r="I3" s="2351"/>
      <c r="J3" s="2351"/>
    </row>
    <row r="4" spans="1:10" s="1264" customFormat="1" ht="18" customHeight="1" x14ac:dyDescent="0.3">
      <c r="A4" s="2350" t="str">
        <f>'Revenue Projection'!A4</f>
        <v>FISCAL YEAR 2013-2014</v>
      </c>
      <c r="B4" s="2350"/>
      <c r="C4" s="2350"/>
      <c r="D4" s="2350"/>
      <c r="E4" s="2350"/>
      <c r="F4" s="2350"/>
      <c r="G4" s="2350"/>
      <c r="H4" s="2350"/>
      <c r="I4" s="2350"/>
      <c r="J4" s="2350"/>
    </row>
    <row r="5" spans="1:10" ht="27.75" customHeight="1" x14ac:dyDescent="0.3">
      <c r="A5" s="216"/>
      <c r="B5" s="216"/>
      <c r="C5" s="216"/>
      <c r="D5" s="216"/>
      <c r="E5" s="216"/>
      <c r="F5" s="216"/>
      <c r="G5" s="216"/>
      <c r="H5" s="216"/>
      <c r="I5" s="216"/>
      <c r="J5" s="216"/>
    </row>
    <row r="6" spans="1:10" s="1265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219"/>
      <c r="G6" s="219"/>
      <c r="H6" s="219"/>
      <c r="I6" s="219"/>
      <c r="J6" s="219"/>
    </row>
    <row r="7" spans="1:10" s="1265" customFormat="1" ht="19.5" customHeight="1" x14ac:dyDescent="0.3">
      <c r="A7" s="219" t="s">
        <v>2227</v>
      </c>
      <c r="B7" s="1261" t="str">
        <f>+'Title I +Salaries Pg1'!B7</f>
        <v>4401</v>
      </c>
      <c r="C7" s="1252" t="s">
        <v>2228</v>
      </c>
      <c r="D7" s="1254" t="s">
        <v>1412</v>
      </c>
      <c r="E7" s="1254"/>
      <c r="F7" s="219"/>
      <c r="G7" s="219"/>
      <c r="H7" s="219"/>
      <c r="I7" s="219"/>
      <c r="J7" s="219"/>
    </row>
    <row r="8" spans="1:10" s="1265" customFormat="1" ht="12" customHeight="1" x14ac:dyDescent="0.3">
      <c r="A8" s="219"/>
      <c r="B8" s="219"/>
      <c r="C8" s="219"/>
      <c r="D8" s="219"/>
      <c r="E8" s="219"/>
      <c r="F8" s="219"/>
      <c r="G8" s="219"/>
      <c r="H8" s="219"/>
      <c r="I8" s="219"/>
      <c r="J8" s="219"/>
    </row>
    <row r="9" spans="1:10" s="1265" customFormat="1" ht="18.75" customHeight="1" x14ac:dyDescent="0.3">
      <c r="A9" s="219" t="s">
        <v>2229</v>
      </c>
      <c r="B9" s="1260">
        <v>4201</v>
      </c>
      <c r="C9" s="1255"/>
      <c r="D9" s="1252" t="s">
        <v>1617</v>
      </c>
      <c r="E9" s="1256">
        <f>'Revenue Projection'!H87</f>
        <v>176106</v>
      </c>
      <c r="F9" s="219"/>
      <c r="G9" s="219"/>
      <c r="H9" s="219"/>
      <c r="I9" s="219"/>
      <c r="J9" s="219"/>
    </row>
    <row r="10" spans="1:10" ht="10.5" customHeight="1" thickBot="1" x14ac:dyDescent="0.35">
      <c r="A10" s="216"/>
      <c r="B10" s="216"/>
      <c r="C10" s="216"/>
      <c r="D10" s="216"/>
      <c r="E10" s="216"/>
      <c r="F10" s="216"/>
      <c r="G10" s="216"/>
      <c r="H10" s="216"/>
      <c r="I10" s="216"/>
      <c r="J10" s="216"/>
    </row>
    <row r="11" spans="1:10" s="161" customFormat="1" ht="17.25" customHeight="1" thickBot="1" x14ac:dyDescent="0.35">
      <c r="A11" s="1288" t="s">
        <v>1608</v>
      </c>
      <c r="B11" s="1289" t="s">
        <v>1609</v>
      </c>
      <c r="C11" s="2355" t="s">
        <v>1618</v>
      </c>
      <c r="D11" s="2356"/>
      <c r="E11" s="1290" t="s">
        <v>1610</v>
      </c>
    </row>
    <row r="12" spans="1:10" ht="18" customHeight="1" x14ac:dyDescent="0.3">
      <c r="A12" s="1291" t="str">
        <f>IF('Title I'!A12&gt;0,'Title I'!A12," ")</f>
        <v xml:space="preserve"> </v>
      </c>
      <c r="B12" s="1292" t="str">
        <f>IF('Title I'!B12&gt;0,'Title I'!B12," ")</f>
        <v xml:space="preserve"> </v>
      </c>
      <c r="C12" s="2352" t="str">
        <f>IF('Title I'!B12&gt;0,(VLOOKUP(B12,'Object Codes'!$C$8:$E$909,3,FALSE))," ")</f>
        <v xml:space="preserve"> </v>
      </c>
      <c r="D12" s="2352" t="e">
        <v>#N/A</v>
      </c>
      <c r="E12" s="1231" t="str">
        <f>IF('Title I'!E12&gt;0,'Title I'!E12," ")</f>
        <v xml:space="preserve"> </v>
      </c>
    </row>
    <row r="13" spans="1:10" ht="18" customHeight="1" x14ac:dyDescent="0.3">
      <c r="A13" s="1293" t="str">
        <f>IF('Title I'!A13&gt;0,'Title I'!A13," ")</f>
        <v xml:space="preserve"> </v>
      </c>
      <c r="B13" s="1272" t="str">
        <f>IF('Title I'!B13&gt;0,'Title I'!B13," ")</f>
        <v xml:space="preserve"> </v>
      </c>
      <c r="C13" s="2341" t="str">
        <f>IF('Title I'!B13&gt;0,(VLOOKUP(B13,'Object Codes'!$C$8:$E$909,3,FALSE))," ")</f>
        <v xml:space="preserve"> </v>
      </c>
      <c r="D13" s="2341" t="e">
        <v>#N/A</v>
      </c>
      <c r="E13" s="1235" t="str">
        <f>IF('Title I'!E13&gt;0,'Title I'!E13," ")</f>
        <v xml:space="preserve"> </v>
      </c>
    </row>
    <row r="14" spans="1:10" ht="18" customHeight="1" x14ac:dyDescent="0.3">
      <c r="A14" s="1294" t="str">
        <f>IF('Title I'!A14&gt;0,'Title I'!A14," ")</f>
        <v xml:space="preserve"> </v>
      </c>
      <c r="B14" s="1295" t="str">
        <f>IF('Title I'!B14&gt;0,'Title I'!B14," ")</f>
        <v xml:space="preserve"> </v>
      </c>
      <c r="C14" s="2341" t="str">
        <f>IF('Title I'!B14&gt;0,(VLOOKUP(B14,'Object Codes'!$C$8:$E$909,3,FALSE))," ")</f>
        <v xml:space="preserve"> </v>
      </c>
      <c r="D14" s="2341" t="e">
        <v>#N/A</v>
      </c>
      <c r="E14" s="1235" t="str">
        <f>IF('Title I'!E14&gt;0,'Title I'!E14," ")</f>
        <v xml:space="preserve"> </v>
      </c>
    </row>
    <row r="15" spans="1:10" ht="18" customHeight="1" x14ac:dyDescent="0.3">
      <c r="A15" s="1294" t="str">
        <f>IF('Title I'!A15&gt;0,'Title I'!A15," ")</f>
        <v xml:space="preserve"> </v>
      </c>
      <c r="B15" s="1295" t="str">
        <f>IF('Title I'!B15&gt;0,'Title I'!B15," ")</f>
        <v xml:space="preserve"> </v>
      </c>
      <c r="C15" s="2341" t="str">
        <f>IF('Title I'!B15&gt;0,(VLOOKUP(B15,'Object Codes'!$C$8:$E$909,3,FALSE))," ")</f>
        <v xml:space="preserve"> </v>
      </c>
      <c r="D15" s="2341" t="e">
        <v>#N/A</v>
      </c>
      <c r="E15" s="1235" t="str">
        <f>IF('Title I'!E15&gt;0,'Title I'!E15," ")</f>
        <v xml:space="preserve"> </v>
      </c>
    </row>
    <row r="16" spans="1:10" ht="18" customHeight="1" x14ac:dyDescent="0.3">
      <c r="A16" s="1294" t="str">
        <f>IF('Title I'!A16&gt;0,'Title I'!A16," ")</f>
        <v xml:space="preserve"> </v>
      </c>
      <c r="B16" s="1295" t="str">
        <f>IF('Title I'!B16&gt;0,'Title I'!B16," ")</f>
        <v xml:space="preserve"> </v>
      </c>
      <c r="C16" s="2341" t="str">
        <f>IF('Title I'!B16&gt;0,(VLOOKUP(B16,'Object Codes'!$C$8:$E$909,3,FALSE))," ")</f>
        <v xml:space="preserve"> </v>
      </c>
      <c r="D16" s="2341" t="e">
        <v>#N/A</v>
      </c>
      <c r="E16" s="1235" t="str">
        <f>IF('Title I'!E16&gt;0,'Title I'!E16," ")</f>
        <v xml:space="preserve"> </v>
      </c>
    </row>
    <row r="17" spans="1:5" ht="18" customHeight="1" x14ac:dyDescent="0.3">
      <c r="A17" s="1271" t="str">
        <f>IF('Title I'!A17&gt;0,'Title I'!A17," ")</f>
        <v xml:space="preserve"> </v>
      </c>
      <c r="B17" s="1272" t="str">
        <f>IF('Title I'!B17&gt;0,'Title I'!B17," ")</f>
        <v xml:space="preserve"> </v>
      </c>
      <c r="C17" s="2341" t="str">
        <f>IF('Title I'!B17&gt;0,(VLOOKUP(B17,'Object Codes'!$C$8:$E$909,3,FALSE))," ")</f>
        <v xml:space="preserve"> </v>
      </c>
      <c r="D17" s="2341" t="e">
        <v>#N/A</v>
      </c>
      <c r="E17" s="1235" t="str">
        <f>IF('Title I'!E17&gt;0,'Title I'!E17," ")</f>
        <v xml:space="preserve"> </v>
      </c>
    </row>
    <row r="18" spans="1:5" ht="18" customHeight="1" x14ac:dyDescent="0.3">
      <c r="A18" s="1271" t="str">
        <f>IF('Title I'!A18&gt;0,'Title I'!A18," ")</f>
        <v xml:space="preserve"> </v>
      </c>
      <c r="B18" s="1272" t="str">
        <f>IF('Title I'!B18&gt;0,'Title I'!B18," ")</f>
        <v xml:space="preserve"> </v>
      </c>
      <c r="C18" s="2341" t="str">
        <f>IF('Title I'!B18&gt;0,(VLOOKUP(B18,'Object Codes'!$C$8:$E$909,3,FALSE))," ")</f>
        <v xml:space="preserve"> </v>
      </c>
      <c r="D18" s="2341" t="e">
        <v>#N/A</v>
      </c>
      <c r="E18" s="1235" t="str">
        <f>IF('Title I'!E18&gt;0,'Title I'!E18," ")</f>
        <v xml:space="preserve"> </v>
      </c>
    </row>
    <row r="19" spans="1:5" ht="18" customHeight="1" x14ac:dyDescent="0.3">
      <c r="A19" s="1271" t="str">
        <f>IF('Title I'!A19&gt;0,'Title I'!A19," ")</f>
        <v xml:space="preserve"> </v>
      </c>
      <c r="B19" s="1272" t="str">
        <f>IF('Title I'!B19&gt;0,'Title I'!B19," ")</f>
        <v xml:space="preserve"> </v>
      </c>
      <c r="C19" s="2341" t="str">
        <f>IF('Title I'!B19&gt;0,(VLOOKUP(B19,'Object Codes'!$C$8:$E$909,3,FALSE))," ")</f>
        <v xml:space="preserve"> </v>
      </c>
      <c r="D19" s="2341" t="e">
        <v>#N/A</v>
      </c>
      <c r="E19" s="1235" t="str">
        <f>IF('Title I'!E19&gt;0,'Title I'!E19," ")</f>
        <v xml:space="preserve"> </v>
      </c>
    </row>
    <row r="20" spans="1:5" ht="18" customHeight="1" x14ac:dyDescent="0.3">
      <c r="A20" s="1271" t="str">
        <f>IF('Title I'!A20&gt;0,'Title I'!A20," ")</f>
        <v xml:space="preserve"> </v>
      </c>
      <c r="B20" s="1272" t="str">
        <f>IF('Title I'!B20&gt;0,'Title I'!B20," ")</f>
        <v xml:space="preserve"> </v>
      </c>
      <c r="C20" s="2341" t="str">
        <f>IF('Title I'!B20&gt;0,(VLOOKUP(B20,'Object Codes'!$C$8:$E$909,3,FALSE))," ")</f>
        <v xml:space="preserve"> </v>
      </c>
      <c r="D20" s="2341" t="e">
        <v>#N/A</v>
      </c>
      <c r="E20" s="1235" t="str">
        <f>IF('Title I'!E20&gt;0,'Title I'!E20," ")</f>
        <v xml:space="preserve"> </v>
      </c>
    </row>
    <row r="21" spans="1:5" ht="18" customHeight="1" x14ac:dyDescent="0.3">
      <c r="A21" s="1271" t="str">
        <f>IF('Title I'!A21&gt;0,'Title I'!A21," ")</f>
        <v xml:space="preserve"> </v>
      </c>
      <c r="B21" s="1272" t="str">
        <f>IF('Title I'!B21&gt;0,'Title I'!B21," ")</f>
        <v xml:space="preserve"> </v>
      </c>
      <c r="C21" s="2341" t="str">
        <f>IF('Title I'!B21&gt;0,(VLOOKUP(B21,'Object Codes'!$C$8:$E$909,3,FALSE))," ")</f>
        <v xml:space="preserve"> </v>
      </c>
      <c r="D21" s="2341" t="e">
        <v>#N/A</v>
      </c>
      <c r="E21" s="1235" t="str">
        <f>IF('Title I'!E21&gt;0,'Title I'!E21," ")</f>
        <v xml:space="preserve"> </v>
      </c>
    </row>
    <row r="22" spans="1:5" ht="18" customHeight="1" x14ac:dyDescent="0.3">
      <c r="A22" s="1271" t="str">
        <f>IF('Title I'!A22&gt;0,'Title I'!A22," ")</f>
        <v xml:space="preserve"> </v>
      </c>
      <c r="B22" s="1272" t="str">
        <f>IF('Title I'!B22&gt;0,'Title I'!B22," ")</f>
        <v xml:space="preserve"> </v>
      </c>
      <c r="C22" s="2341" t="str">
        <f>IF('Title I'!B22&gt;0,(VLOOKUP(B22,'Object Codes'!$C$8:$E$909,3,FALSE))," ")</f>
        <v xml:space="preserve"> </v>
      </c>
      <c r="D22" s="2341" t="e">
        <v>#N/A</v>
      </c>
      <c r="E22" s="1235" t="str">
        <f>IF('Title I'!E22&gt;0,'Title I'!E22," ")</f>
        <v xml:space="preserve"> </v>
      </c>
    </row>
    <row r="23" spans="1:5" ht="18" customHeight="1" x14ac:dyDescent="0.3">
      <c r="A23" s="1271" t="str">
        <f>IF('Title I'!A23&gt;0,'Title I'!A23," ")</f>
        <v xml:space="preserve"> </v>
      </c>
      <c r="B23" s="1272" t="str">
        <f>IF('Title I'!B23&gt;0,'Title I'!B23," ")</f>
        <v xml:space="preserve"> </v>
      </c>
      <c r="C23" s="2341" t="str">
        <f>IF('Title I'!B23&gt;0,(VLOOKUP(B23,'Object Codes'!$C$8:$E$909,3,FALSE))," ")</f>
        <v xml:space="preserve"> </v>
      </c>
      <c r="D23" s="2341" t="e">
        <v>#N/A</v>
      </c>
      <c r="E23" s="1235" t="str">
        <f>IF('Title I'!E23&gt;0,'Title I'!E23," ")</f>
        <v xml:space="preserve"> </v>
      </c>
    </row>
    <row r="24" spans="1:5" ht="18" customHeight="1" x14ac:dyDescent="0.3">
      <c r="A24" s="1271" t="str">
        <f>IF('Title I'!A24&gt;0,'Title I'!A24," ")</f>
        <v xml:space="preserve"> </v>
      </c>
      <c r="B24" s="1272" t="str">
        <f>IF('Title I'!B24&gt;0,'Title I'!B24," ")</f>
        <v xml:space="preserve"> </v>
      </c>
      <c r="C24" s="2341" t="str">
        <f>IF('Title I'!B24&gt;0,(VLOOKUP(B24,'Object Codes'!$C$8:$E$909,3,FALSE))," ")</f>
        <v xml:space="preserve"> </v>
      </c>
      <c r="D24" s="2341" t="e">
        <v>#N/A</v>
      </c>
      <c r="E24" s="1235" t="str">
        <f>IF('Title I'!E24&gt;0,'Title I'!E24," ")</f>
        <v xml:space="preserve"> </v>
      </c>
    </row>
    <row r="25" spans="1:5" ht="18" customHeight="1" x14ac:dyDescent="0.3">
      <c r="A25" s="1271" t="str">
        <f>IF('Title I'!A25&gt;0,'Title I'!A25," ")</f>
        <v xml:space="preserve"> </v>
      </c>
      <c r="B25" s="1272" t="str">
        <f>IF('Title I'!B25&gt;0,'Title I'!B25," ")</f>
        <v xml:space="preserve"> </v>
      </c>
      <c r="C25" s="2341" t="str">
        <f>IF('Title I'!B25&gt;0,(VLOOKUP(B25,'Object Codes'!$C$8:$E$909,3,FALSE))," ")</f>
        <v xml:space="preserve"> </v>
      </c>
      <c r="D25" s="2341" t="e">
        <v>#N/A</v>
      </c>
      <c r="E25" s="1235" t="str">
        <f>IF('Title I'!E25&gt;0,'Title I'!E25," ")</f>
        <v xml:space="preserve"> </v>
      </c>
    </row>
    <row r="26" spans="1:5" ht="18" customHeight="1" x14ac:dyDescent="0.3">
      <c r="A26" s="1271" t="str">
        <f>IF('Title I'!A26&gt;0,'Title I'!A26," ")</f>
        <v xml:space="preserve"> </v>
      </c>
      <c r="B26" s="1272" t="str">
        <f>IF('Title I'!B26&gt;0,'Title I'!B26," ")</f>
        <v xml:space="preserve"> </v>
      </c>
      <c r="C26" s="2341" t="str">
        <f>IF('Title I'!B26&gt;0,(VLOOKUP(B26,'Object Codes'!$C$8:$E$909,3,FALSE))," ")</f>
        <v xml:space="preserve"> </v>
      </c>
      <c r="D26" s="2341" t="e">
        <v>#N/A</v>
      </c>
      <c r="E26" s="1235" t="str">
        <f>IF('Title I'!E26&gt;0,'Title I'!E26," ")</f>
        <v xml:space="preserve"> </v>
      </c>
    </row>
    <row r="27" spans="1:5" ht="18" customHeight="1" x14ac:dyDescent="0.3">
      <c r="A27" s="1271" t="str">
        <f>IF('Title I'!A27&gt;0,'Title I'!A27," ")</f>
        <v xml:space="preserve"> </v>
      </c>
      <c r="B27" s="1272" t="str">
        <f>IF('Title I'!B27&gt;0,'Title I'!B27," ")</f>
        <v xml:space="preserve"> </v>
      </c>
      <c r="C27" s="2341" t="str">
        <f>IF('Title I'!B27&gt;0,(VLOOKUP(B27,'Object Codes'!$C$8:$E$909,3,FALSE))," ")</f>
        <v xml:space="preserve"> </v>
      </c>
      <c r="D27" s="2341" t="e">
        <v>#N/A</v>
      </c>
      <c r="E27" s="1235" t="str">
        <f>IF('Title I'!E27&gt;0,'Title I'!E27," ")</f>
        <v xml:space="preserve"> </v>
      </c>
    </row>
    <row r="28" spans="1:5" ht="18" customHeight="1" x14ac:dyDescent="0.3">
      <c r="A28" s="1271" t="str">
        <f>IF('Title I'!A28&gt;0,'Title I'!A28," ")</f>
        <v xml:space="preserve"> </v>
      </c>
      <c r="B28" s="1272" t="str">
        <f>IF('Title I'!B28&gt;0,'Title I'!B28," ")</f>
        <v xml:space="preserve"> </v>
      </c>
      <c r="C28" s="2341" t="str">
        <f>IF('Title I'!B28&gt;0,(VLOOKUP(B28,'Object Codes'!$C$8:$E$909,3,FALSE))," ")</f>
        <v xml:space="preserve"> </v>
      </c>
      <c r="D28" s="2341" t="e">
        <v>#N/A</v>
      </c>
      <c r="E28" s="1235" t="str">
        <f>IF('Title I'!E28&gt;0,'Title I'!E28," ")</f>
        <v xml:space="preserve"> </v>
      </c>
    </row>
    <row r="29" spans="1:5" ht="18" customHeight="1" x14ac:dyDescent="0.3">
      <c r="A29" s="1271" t="str">
        <f>IF('Title I'!A29&gt;0,'Title I'!A29," ")</f>
        <v xml:space="preserve"> </v>
      </c>
      <c r="B29" s="1272" t="str">
        <f>IF('Title I'!B29&gt;0,'Title I'!B29," ")</f>
        <v xml:space="preserve"> </v>
      </c>
      <c r="C29" s="2341" t="str">
        <f>IF('Title I'!B29&gt;0,(VLOOKUP(B29,'Object Codes'!$C$8:$E$909,3,FALSE))," ")</f>
        <v xml:space="preserve"> </v>
      </c>
      <c r="D29" s="2341" t="e">
        <v>#N/A</v>
      </c>
      <c r="E29" s="1235" t="str">
        <f>IF('Title I'!E29&gt;0,'Title I'!E29," ")</f>
        <v xml:space="preserve"> </v>
      </c>
    </row>
    <row r="30" spans="1:5" ht="18" customHeight="1" x14ac:dyDescent="0.3">
      <c r="A30" s="1271" t="str">
        <f>IF('Title I'!A30&gt;0,'Title I'!A30," ")</f>
        <v xml:space="preserve"> </v>
      </c>
      <c r="B30" s="1272" t="str">
        <f>IF('Title I'!B30&gt;0,'Title I'!B30," ")</f>
        <v xml:space="preserve"> </v>
      </c>
      <c r="C30" s="2341" t="str">
        <f>IF('Title I'!B30&gt;0,(VLOOKUP(B30,'Object Codes'!$C$8:$E$909,3,FALSE))," ")</f>
        <v xml:space="preserve"> </v>
      </c>
      <c r="D30" s="2341" t="e">
        <v>#N/A</v>
      </c>
      <c r="E30" s="1235" t="str">
        <f>IF('Title I'!E30&gt;0,'Title I'!E30," ")</f>
        <v xml:space="preserve"> </v>
      </c>
    </row>
    <row r="31" spans="1:5" ht="18" customHeight="1" x14ac:dyDescent="0.3">
      <c r="A31" s="1271" t="str">
        <f>IF('Title I'!A31&gt;0,'Title I'!A31," ")</f>
        <v xml:space="preserve"> </v>
      </c>
      <c r="B31" s="1272" t="str">
        <f>IF('Title I'!B31&gt;0,'Title I'!B31," ")</f>
        <v xml:space="preserve"> </v>
      </c>
      <c r="C31" s="2341" t="str">
        <f>IF('Title I'!B31&gt;0,(VLOOKUP(B31,'Object Codes'!$C$8:$E$909,3,FALSE))," ")</f>
        <v xml:space="preserve"> </v>
      </c>
      <c r="D31" s="2341" t="e">
        <v>#N/A</v>
      </c>
      <c r="E31" s="1235" t="str">
        <f>IF('Title I'!E31&gt;0,'Title I'!E31," ")</f>
        <v xml:space="preserve"> </v>
      </c>
    </row>
    <row r="32" spans="1:5" ht="18" customHeight="1" x14ac:dyDescent="0.3">
      <c r="A32" s="1271" t="str">
        <f>IF('Title I'!A32&gt;0,'Title I'!A32," ")</f>
        <v xml:space="preserve"> </v>
      </c>
      <c r="B32" s="1272" t="str">
        <f>IF('Title I'!B32&gt;0,'Title I'!B32," ")</f>
        <v xml:space="preserve"> </v>
      </c>
      <c r="C32" s="2341" t="str">
        <f>IF('Title I'!B32&gt;0,(VLOOKUP(B32,'Object Codes'!$C$8:$E$909,3,FALSE))," ")</f>
        <v xml:space="preserve"> </v>
      </c>
      <c r="D32" s="2341" t="e">
        <v>#N/A</v>
      </c>
      <c r="E32" s="1235" t="str">
        <f>IF('Title I'!E32&gt;0,'Title I'!E32," ")</f>
        <v xml:space="preserve"> </v>
      </c>
    </row>
    <row r="33" spans="1:5" ht="18" customHeight="1" x14ac:dyDescent="0.3">
      <c r="A33" s="1271" t="str">
        <f>IF('Title I'!A33&gt;0,'Title I'!A33," ")</f>
        <v xml:space="preserve"> </v>
      </c>
      <c r="B33" s="1272" t="str">
        <f>IF('Title I'!B33&gt;0,'Title I'!B33," ")</f>
        <v xml:space="preserve"> </v>
      </c>
      <c r="C33" s="2341" t="str">
        <f>IF('Title I'!B33&gt;0,(VLOOKUP(B33,'Object Codes'!$C$8:$E$909,3,FALSE))," ")</f>
        <v xml:space="preserve"> </v>
      </c>
      <c r="D33" s="2341" t="e">
        <v>#N/A</v>
      </c>
      <c r="E33" s="1235" t="str">
        <f>IF('Title I'!E33&gt;0,'Title I'!E33," ")</f>
        <v xml:space="preserve"> </v>
      </c>
    </row>
    <row r="34" spans="1:5" ht="18" customHeight="1" x14ac:dyDescent="0.3">
      <c r="A34" s="1271" t="str">
        <f>IF('Title I'!A34&gt;0,'Title I'!A34," ")</f>
        <v xml:space="preserve"> </v>
      </c>
      <c r="B34" s="1272" t="str">
        <f>IF('Title I'!B34&gt;0,'Title I'!B34," ")</f>
        <v xml:space="preserve"> </v>
      </c>
      <c r="C34" s="2341" t="str">
        <f>IF('Title I'!B34&gt;0,(VLOOKUP(B34,'Object Codes'!$C$8:$E$909,3,FALSE))," ")</f>
        <v xml:space="preserve"> </v>
      </c>
      <c r="D34" s="2341" t="e">
        <v>#N/A</v>
      </c>
      <c r="E34" s="1235" t="str">
        <f>IF('Title I'!E34&gt;0,'Title I'!E34," ")</f>
        <v xml:space="preserve"> </v>
      </c>
    </row>
    <row r="35" spans="1:5" ht="18" customHeight="1" x14ac:dyDescent="0.3">
      <c r="A35" s="1271" t="str">
        <f>IF('Title I'!A35&gt;0,'Title I'!A35," ")</f>
        <v xml:space="preserve"> </v>
      </c>
      <c r="B35" s="1272" t="str">
        <f>IF('Title I'!B35&gt;0,'Title I'!B35," ")</f>
        <v xml:space="preserve"> </v>
      </c>
      <c r="C35" s="2341" t="str">
        <f>IF('Title I'!B35&gt;0,(VLOOKUP(B35,'Object Codes'!$C$8:$E$909,3,FALSE))," ")</f>
        <v xml:space="preserve"> </v>
      </c>
      <c r="D35" s="2341" t="e">
        <v>#N/A</v>
      </c>
      <c r="E35" s="1235" t="str">
        <f>IF('Title I'!E35&gt;0,'Title I'!E35," ")</f>
        <v xml:space="preserve"> </v>
      </c>
    </row>
    <row r="36" spans="1:5" ht="18" customHeight="1" x14ac:dyDescent="0.3">
      <c r="A36" s="1271" t="str">
        <f>IF('Title I'!A36&gt;0,'Title I'!A36," ")</f>
        <v xml:space="preserve"> </v>
      </c>
      <c r="B36" s="1272" t="str">
        <f>IF('Title I'!B36&gt;0,'Title I'!B36," ")</f>
        <v xml:space="preserve"> </v>
      </c>
      <c r="C36" s="2341" t="str">
        <f>IF('Title I'!B36&gt;0,(VLOOKUP(B36,'Object Codes'!$C$8:$E$909,3,FALSE))," ")</f>
        <v xml:space="preserve"> </v>
      </c>
      <c r="D36" s="2341" t="e">
        <v>#N/A</v>
      </c>
      <c r="E36" s="1235" t="str">
        <f>IF('Title I'!E36&gt;0,'Title I'!E36," ")</f>
        <v xml:space="preserve"> </v>
      </c>
    </row>
    <row r="37" spans="1:5" ht="18" customHeight="1" thickBot="1" x14ac:dyDescent="0.35">
      <c r="A37" s="1273" t="str">
        <f>IF('Title I'!A37&gt;0,'Title I'!A37," ")</f>
        <v xml:space="preserve"> </v>
      </c>
      <c r="B37" s="1296" t="str">
        <f>IF('Title I'!B37&gt;0,'Title I'!B37," ")</f>
        <v xml:space="preserve"> </v>
      </c>
      <c r="C37" s="2348" t="str">
        <f>IF('Title I'!B37&gt;0,(VLOOKUP(B37,'Object Codes'!$C$8:$E$909,3,FALSE))," ")</f>
        <v xml:space="preserve"> </v>
      </c>
      <c r="D37" s="2348" t="e">
        <v>#N/A</v>
      </c>
      <c r="E37" s="1275" t="str">
        <f>IF('Title I'!E37&gt;0,'Title I'!E37," ")</f>
        <v xml:space="preserve"> </v>
      </c>
    </row>
    <row r="38" spans="1:5" x14ac:dyDescent="0.3">
      <c r="A38" s="217" t="s">
        <v>1613</v>
      </c>
      <c r="B38" s="217"/>
      <c r="C38" s="217"/>
      <c r="D38" s="217"/>
      <c r="E38" s="1276"/>
    </row>
    <row r="39" spans="1:5" ht="6" customHeight="1" x14ac:dyDescent="0.3">
      <c r="A39" s="216"/>
      <c r="B39" s="216"/>
      <c r="C39" s="216"/>
      <c r="D39" s="216"/>
      <c r="E39" s="1276"/>
    </row>
    <row r="40" spans="1:5" ht="18.600000000000001" thickBot="1" x14ac:dyDescent="0.4">
      <c r="A40" s="216"/>
      <c r="B40" s="216"/>
      <c r="C40" s="216"/>
      <c r="D40" s="1252" t="s">
        <v>2009</v>
      </c>
      <c r="E40" s="1277">
        <f>SUM(E12:E37)+'Title I +Salaries Pg1'!E40</f>
        <v>0</v>
      </c>
    </row>
    <row r="41" spans="1:5" ht="18.75" customHeight="1" thickBot="1" x14ac:dyDescent="0.35">
      <c r="A41" s="1278"/>
      <c r="B41" s="1279"/>
      <c r="C41" s="1279"/>
      <c r="D41" s="216"/>
      <c r="E41" s="1280" t="str">
        <f>IF(E9=E40,"BALANCED","OUT OF BALANCE")</f>
        <v>OUT OF BALANCE</v>
      </c>
    </row>
    <row r="42" spans="1:5" x14ac:dyDescent="0.3">
      <c r="A42" s="136" t="s">
        <v>240</v>
      </c>
      <c r="B42" s="216"/>
      <c r="C42" s="1281" t="s">
        <v>241</v>
      </c>
      <c r="D42" s="1282" t="str">
        <f>IF(E41="OUT OF BALANCE","(OVER)/UNDER","")</f>
        <v>(OVER)/UNDER</v>
      </c>
      <c r="E42" s="1283">
        <f>IF(E41="OUT OF BALANCE",+E9-E40,"")</f>
        <v>176106</v>
      </c>
    </row>
    <row r="43" spans="1:5" x14ac:dyDescent="0.3">
      <c r="A43" s="136"/>
      <c r="B43" s="216"/>
      <c r="C43" s="216"/>
      <c r="D43" s="216"/>
      <c r="E43" s="216"/>
    </row>
    <row r="44" spans="1:5" x14ac:dyDescent="0.3">
      <c r="A44" s="136"/>
      <c r="B44" s="216"/>
      <c r="C44" s="216"/>
      <c r="D44" s="216"/>
      <c r="E44" s="216"/>
    </row>
    <row r="45" spans="1:5" ht="9" customHeight="1" thickBot="1" x14ac:dyDescent="0.35">
      <c r="A45" s="216"/>
      <c r="B45" s="216"/>
      <c r="C45" s="216"/>
      <c r="D45" s="216"/>
      <c r="E45" s="216"/>
    </row>
    <row r="46" spans="1:5" ht="14.4" thickBot="1" x14ac:dyDescent="0.35">
      <c r="A46" s="2345" t="s">
        <v>1611</v>
      </c>
      <c r="B46" s="2346"/>
      <c r="C46" s="2346"/>
      <c r="D46" s="2346"/>
      <c r="E46" s="2347"/>
    </row>
    <row r="47" spans="1:5" ht="18" customHeight="1" thickBot="1" x14ac:dyDescent="0.35">
      <c r="A47" s="2345" t="s">
        <v>1612</v>
      </c>
      <c r="B47" s="2346"/>
      <c r="C47" s="1284"/>
      <c r="D47" s="1285"/>
      <c r="E47" s="1286"/>
    </row>
    <row r="48" spans="1:5" x14ac:dyDescent="0.3">
      <c r="A48" s="216"/>
      <c r="B48" s="216"/>
      <c r="C48" s="216"/>
      <c r="D48" s="216"/>
      <c r="E48" s="216"/>
    </row>
    <row r="49" spans="1:5" x14ac:dyDescent="0.3">
      <c r="A49" s="216"/>
      <c r="B49" s="216"/>
      <c r="C49" s="216"/>
      <c r="D49" s="216"/>
      <c r="E49" s="1287" t="s">
        <v>1613</v>
      </c>
    </row>
    <row r="50" spans="1:5" x14ac:dyDescent="0.3">
      <c r="A50" s="216"/>
      <c r="B50" s="216"/>
      <c r="C50" s="216"/>
      <c r="D50" s="216"/>
      <c r="E50" s="216"/>
    </row>
    <row r="51" spans="1:5" x14ac:dyDescent="0.3">
      <c r="A51" s="216"/>
      <c r="B51" s="216"/>
      <c r="C51" s="216"/>
      <c r="D51" s="216"/>
      <c r="E51" s="216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29" priority="5" stopIfTrue="1" operator="equal">
      <formula>"ERROR - OBJECT DOES NOT EXIST"</formula>
    </cfRule>
    <cfRule type="cellIs" dxfId="28" priority="6" stopIfTrue="1" operator="equal">
      <formula>"ERROR - USE FOUR (4) DIGITS IN OBJECT CODE"</formula>
    </cfRule>
  </conditionalFormatting>
  <conditionalFormatting sqref="C12:D37">
    <cfRule type="cellIs" dxfId="27" priority="3" stopIfTrue="1" operator="equal">
      <formula>"ERROR - OBJECT DOES NOT EXIST"</formula>
    </cfRule>
    <cfRule type="cellIs" dxfId="26" priority="4" stopIfTrue="1" operator="equal">
      <formula>"ERROR - USE FOUR (4) DIGITS IN OBJECT CODE"</formula>
    </cfRule>
  </conditionalFormatting>
  <conditionalFormatting sqref="C12:D37">
    <cfRule type="cellIs" dxfId="25" priority="1" stopIfTrue="1" operator="equal">
      <formula>"ERROR - USE FOUR (4) DIGITS IN OBJECT CODE"</formula>
    </cfRule>
    <cfRule type="cellIs" dxfId="24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1"/>
    <pageSetUpPr fitToPage="1"/>
  </sheetPr>
  <dimension ref="A1:J51"/>
  <sheetViews>
    <sheetView view="pageBreakPreview" zoomScaleNormal="90" zoomScaleSheetLayoutView="100" workbookViewId="0">
      <selection activeCell="A12" sqref="A12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61" t="s">
        <v>896</v>
      </c>
      <c r="C7" s="1252" t="s">
        <v>2228</v>
      </c>
      <c r="D7" s="1254" t="s">
        <v>2033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4320</v>
      </c>
      <c r="C9" s="1255"/>
      <c r="D9" s="1252" t="s">
        <v>1617</v>
      </c>
      <c r="E9" s="1256">
        <f>+'Salary Menu MIS 3382'!H519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/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36:D36"/>
    <mergeCell ref="C37:D37"/>
    <mergeCell ref="A46:E46"/>
    <mergeCell ref="A47:B47"/>
    <mergeCell ref="C30:D30"/>
    <mergeCell ref="C31:D31"/>
    <mergeCell ref="C32:D32"/>
    <mergeCell ref="C33:D33"/>
    <mergeCell ref="C34:D34"/>
    <mergeCell ref="C35:D35"/>
    <mergeCell ref="C29:D29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17:D17"/>
    <mergeCell ref="A1:J1"/>
    <mergeCell ref="A2:J2"/>
    <mergeCell ref="A3:J3"/>
    <mergeCell ref="A4:J4"/>
    <mergeCell ref="D6:E6"/>
    <mergeCell ref="C11:D11"/>
    <mergeCell ref="C12:D12"/>
    <mergeCell ref="C13:D13"/>
    <mergeCell ref="C14:D14"/>
    <mergeCell ref="C15:D15"/>
    <mergeCell ref="C16:D16"/>
  </mergeCells>
  <conditionalFormatting sqref="C12:D37">
    <cfRule type="cellIs" dxfId="23" priority="3" stopIfTrue="1" operator="equal">
      <formula>"ERROR - OBJECT DOES NOT EXIST"</formula>
    </cfRule>
    <cfRule type="cellIs" dxfId="22" priority="4" stopIfTrue="1" operator="equal">
      <formula>"ERROR - USE FOUR (4) DIGITS IN OBJECT CODE"</formula>
    </cfRule>
  </conditionalFormatting>
  <conditionalFormatting sqref="C12:C37 D12:D13">
    <cfRule type="cellIs" dxfId="21" priority="1" stopIfTrue="1" operator="equal">
      <formula>"ERROR - USE FOUR (4) DIGITS IN OBJECT CODE"</formula>
    </cfRule>
    <cfRule type="cellIs" dxfId="20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>
    <tabColor indexed="42"/>
    <pageSetUpPr fitToPage="1"/>
  </sheetPr>
  <dimension ref="A1:J51"/>
  <sheetViews>
    <sheetView view="pageBreakPreview" zoomScaleNormal="90" zoomScaleSheetLayoutView="100" workbookViewId="0">
      <selection activeCell="A13" sqref="A13"/>
    </sheetView>
  </sheetViews>
  <sheetFormatPr defaultColWidth="9.109375" defaultRowHeight="13.8" x14ac:dyDescent="0.3"/>
  <cols>
    <col min="1" max="1" width="15.5546875" style="92" customWidth="1"/>
    <col min="2" max="2" width="13.6640625" style="92" customWidth="1"/>
    <col min="3" max="3" width="27.109375" style="92" customWidth="1"/>
    <col min="4" max="4" width="28.44140625" style="92" customWidth="1"/>
    <col min="5" max="5" width="20" style="92" customWidth="1"/>
    <col min="6" max="10" width="9.109375" style="92" hidden="1" customWidth="1"/>
    <col min="11" max="16384" width="9.109375" style="92"/>
  </cols>
  <sheetData>
    <row r="1" spans="1:10" s="1214" customFormat="1" ht="18" customHeight="1" x14ac:dyDescent="0.3">
      <c r="A1" s="2338" t="s">
        <v>107</v>
      </c>
      <c r="B1" s="2338"/>
      <c r="C1" s="2338"/>
      <c r="D1" s="2338"/>
      <c r="E1" s="2338"/>
      <c r="F1" s="2338"/>
      <c r="G1" s="2338"/>
      <c r="H1" s="2338"/>
      <c r="I1" s="2338"/>
      <c r="J1" s="2338"/>
    </row>
    <row r="2" spans="1:10" s="1214" customFormat="1" ht="16.5" customHeight="1" x14ac:dyDescent="0.3">
      <c r="A2" s="2339" t="s">
        <v>1606</v>
      </c>
      <c r="B2" s="2339"/>
      <c r="C2" s="2339"/>
      <c r="D2" s="2339"/>
      <c r="E2" s="2339"/>
      <c r="F2" s="2339"/>
      <c r="G2" s="2339"/>
      <c r="H2" s="2339"/>
      <c r="I2" s="2339"/>
      <c r="J2" s="2339"/>
    </row>
    <row r="3" spans="1:10" s="1215" customFormat="1" ht="18" customHeight="1" x14ac:dyDescent="0.35">
      <c r="A3" s="2340" t="s">
        <v>1607</v>
      </c>
      <c r="B3" s="2340"/>
      <c r="C3" s="2340"/>
      <c r="D3" s="2340"/>
      <c r="E3" s="2340"/>
      <c r="F3" s="2340"/>
      <c r="G3" s="2340"/>
      <c r="H3" s="2340"/>
      <c r="I3" s="2340"/>
      <c r="J3" s="2340"/>
    </row>
    <row r="4" spans="1:10" s="1216" customFormat="1" ht="18" customHeight="1" x14ac:dyDescent="0.3">
      <c r="A4" s="2339" t="str">
        <f>'Revenue Projection'!A4</f>
        <v>FISCAL YEAR 2013-2014</v>
      </c>
      <c r="B4" s="2339"/>
      <c r="C4" s="2339"/>
      <c r="D4" s="2339"/>
      <c r="E4" s="2339"/>
      <c r="F4" s="2339"/>
      <c r="G4" s="2339"/>
      <c r="H4" s="2339"/>
      <c r="I4" s="2339"/>
      <c r="J4" s="2339"/>
    </row>
    <row r="5" spans="1:10" ht="27.75" customHeight="1" x14ac:dyDescent="0.3">
      <c r="A5" s="94"/>
      <c r="B5" s="94"/>
      <c r="C5" s="94"/>
      <c r="D5" s="94"/>
      <c r="E5" s="94"/>
      <c r="F5" s="94"/>
      <c r="G5" s="94"/>
      <c r="H5" s="94"/>
      <c r="I5" s="94"/>
      <c r="J5" s="94"/>
    </row>
    <row r="6" spans="1:10" s="1220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1217"/>
      <c r="G6" s="1217"/>
      <c r="H6" s="1217"/>
      <c r="I6" s="1217"/>
      <c r="J6" s="1217"/>
    </row>
    <row r="7" spans="1:10" s="1220" customFormat="1" ht="19.5" customHeight="1" x14ac:dyDescent="0.3">
      <c r="A7" s="219" t="s">
        <v>2227</v>
      </c>
      <c r="B7" s="1253">
        <v>5110</v>
      </c>
      <c r="C7" s="1252" t="s">
        <v>2228</v>
      </c>
      <c r="D7" s="1254" t="s">
        <v>1414</v>
      </c>
      <c r="E7" s="1254"/>
      <c r="F7" s="1217"/>
      <c r="G7" s="1217"/>
      <c r="H7" s="1217"/>
      <c r="I7" s="1217"/>
      <c r="J7" s="1217"/>
    </row>
    <row r="8" spans="1:10" s="1220" customFormat="1" ht="12" customHeight="1" x14ac:dyDescent="0.3">
      <c r="A8" s="219"/>
      <c r="B8" s="219"/>
      <c r="C8" s="219"/>
      <c r="D8" s="219"/>
      <c r="E8" s="219"/>
      <c r="F8" s="1217"/>
      <c r="G8" s="1217"/>
      <c r="H8" s="1217"/>
      <c r="I8" s="1217"/>
      <c r="J8" s="1217"/>
    </row>
    <row r="9" spans="1:10" s="1220" customFormat="1" ht="18.75" customHeight="1" x14ac:dyDescent="0.3">
      <c r="A9" s="219" t="s">
        <v>2229</v>
      </c>
      <c r="B9" s="1260">
        <v>1010</v>
      </c>
      <c r="C9" s="1255"/>
      <c r="D9" s="1252" t="s">
        <v>1617</v>
      </c>
      <c r="E9" s="1256">
        <f>'Salary Menu MIS 3382'!H435</f>
        <v>0</v>
      </c>
      <c r="F9" s="1217"/>
      <c r="G9" s="1217"/>
      <c r="H9" s="1217"/>
      <c r="I9" s="1217"/>
      <c r="J9" s="1217"/>
    </row>
    <row r="10" spans="1:10" ht="10.5" customHeight="1" thickBot="1" x14ac:dyDescent="0.35">
      <c r="A10" s="216"/>
      <c r="B10" s="216"/>
      <c r="C10" s="216"/>
      <c r="D10" s="216"/>
      <c r="E10" s="216"/>
      <c r="F10" s="94"/>
      <c r="G10" s="94"/>
      <c r="H10" s="94"/>
      <c r="I10" s="94"/>
      <c r="J10" s="94"/>
    </row>
    <row r="11" spans="1:10" s="160" customFormat="1" ht="17.25" customHeight="1" thickBot="1" x14ac:dyDescent="0.35">
      <c r="A11" s="1226" t="s">
        <v>1608</v>
      </c>
      <c r="B11" s="1227" t="s">
        <v>1609</v>
      </c>
      <c r="C11" s="2343" t="s">
        <v>1618</v>
      </c>
      <c r="D11" s="2344"/>
      <c r="E11" s="1228" t="s">
        <v>1610</v>
      </c>
    </row>
    <row r="12" spans="1:10" ht="18" customHeight="1" x14ac:dyDescent="0.3">
      <c r="A12" s="1257"/>
      <c r="B12" s="1258"/>
      <c r="C12" s="2341" t="str">
        <f>IF(B12&gt;0,(VLOOKUP(B12,'Object Codes'!$C$8:$E$909,3,FALSE))," ")</f>
        <v xml:space="preserve"> </v>
      </c>
      <c r="D12" s="2341" t="e">
        <v>#N/A</v>
      </c>
      <c r="E12" s="1259"/>
    </row>
    <row r="13" spans="1:10" ht="18" customHeight="1" x14ac:dyDescent="0.3">
      <c r="A13" s="1236"/>
      <c r="B13" s="1237"/>
      <c r="C13" s="2335" t="str">
        <f>IF(B13&gt;0,(VLOOKUP(B13,'Object Codes'!$C$8:$E$909,3,FALSE))," ")</f>
        <v xml:space="preserve"> </v>
      </c>
      <c r="D13" s="2335" t="e">
        <v>#N/A</v>
      </c>
      <c r="E13" s="1234"/>
    </row>
    <row r="14" spans="1:10" ht="18" customHeight="1" x14ac:dyDescent="0.3">
      <c r="A14" s="1236"/>
      <c r="B14" s="1237"/>
      <c r="C14" s="2330" t="str">
        <f>IF(B14&gt;0,(VLOOKUP(B14,'Object Codes'!$C$8:$E$909,3,FALSE))," ")</f>
        <v xml:space="preserve"> </v>
      </c>
      <c r="D14" s="2331" t="e">
        <v>#N/A</v>
      </c>
      <c r="E14" s="1234"/>
    </row>
    <row r="15" spans="1:10" ht="18" customHeight="1" x14ac:dyDescent="0.3">
      <c r="A15" s="1236"/>
      <c r="B15" s="1237"/>
      <c r="C15" s="2330" t="str">
        <f>IF(B15&gt;0,(VLOOKUP(B15,'Object Codes'!$C$8:$E$909,3,FALSE))," ")</f>
        <v xml:space="preserve"> </v>
      </c>
      <c r="D15" s="2331" t="e">
        <v>#N/A</v>
      </c>
      <c r="E15" s="1234"/>
    </row>
    <row r="16" spans="1:10" ht="18" customHeight="1" x14ac:dyDescent="0.3">
      <c r="A16" s="1236"/>
      <c r="B16" s="1237"/>
      <c r="C16" s="2330" t="str">
        <f>IF(B16&gt;0,(VLOOKUP(B16,'Object Codes'!$C$8:$E$909,3,FALSE))," ")</f>
        <v xml:space="preserve"> </v>
      </c>
      <c r="D16" s="2331" t="e">
        <v>#N/A</v>
      </c>
      <c r="E16" s="1234"/>
    </row>
    <row r="17" spans="1:5" ht="18" customHeight="1" x14ac:dyDescent="0.3">
      <c r="A17" s="1236"/>
      <c r="B17" s="1237"/>
      <c r="C17" s="2330" t="str">
        <f>IF(B17&gt;0,(VLOOKUP(B17,'Object Codes'!$C$8:$E$909,3,FALSE))," ")</f>
        <v xml:space="preserve"> </v>
      </c>
      <c r="D17" s="2331" t="e">
        <v>#N/A</v>
      </c>
      <c r="E17" s="1234"/>
    </row>
    <row r="18" spans="1:5" ht="18" customHeight="1" x14ac:dyDescent="0.3">
      <c r="A18" s="1236"/>
      <c r="B18" s="1237"/>
      <c r="C18" s="2330" t="str">
        <f>IF(B18&gt;0,(VLOOKUP(B18,'Object Codes'!$C$8:$E$909,3,FALSE))," ")</f>
        <v xml:space="preserve"> </v>
      </c>
      <c r="D18" s="2331" t="e">
        <v>#N/A</v>
      </c>
      <c r="E18" s="1234"/>
    </row>
    <row r="19" spans="1:5" ht="18" customHeight="1" x14ac:dyDescent="0.3">
      <c r="A19" s="1236"/>
      <c r="B19" s="1237"/>
      <c r="C19" s="2330" t="str">
        <f>IF(B19&gt;0,(VLOOKUP(B19,'Object Codes'!$C$8:$E$909,3,FALSE))," ")</f>
        <v xml:space="preserve"> </v>
      </c>
      <c r="D19" s="2331" t="e">
        <v>#N/A</v>
      </c>
      <c r="E19" s="1234"/>
    </row>
    <row r="20" spans="1:5" ht="18" customHeight="1" x14ac:dyDescent="0.3">
      <c r="A20" s="1236"/>
      <c r="B20" s="1237"/>
      <c r="C20" s="2330" t="str">
        <f>IF(B20&gt;0,(VLOOKUP(B20,'Object Codes'!$C$8:$E$909,3,FALSE))," ")</f>
        <v xml:space="preserve"> </v>
      </c>
      <c r="D20" s="2331" t="e">
        <v>#N/A</v>
      </c>
      <c r="E20" s="1234"/>
    </row>
    <row r="21" spans="1:5" ht="18" customHeight="1" x14ac:dyDescent="0.3">
      <c r="A21" s="1236"/>
      <c r="B21" s="1237"/>
      <c r="C21" s="2330" t="str">
        <f>IF(B21&gt;0,(VLOOKUP(B21,'Object Codes'!$C$8:$E$909,3,FALSE))," ")</f>
        <v xml:space="preserve"> </v>
      </c>
      <c r="D21" s="2331" t="e">
        <v>#N/A</v>
      </c>
      <c r="E21" s="1234"/>
    </row>
    <row r="22" spans="1:5" ht="18" customHeight="1" x14ac:dyDescent="0.3">
      <c r="A22" s="1236"/>
      <c r="B22" s="1237"/>
      <c r="C22" s="2330" t="str">
        <f>IF(B22&gt;0,(VLOOKUP(B22,'Object Codes'!$C$8:$E$909,3,FALSE))," ")</f>
        <v xml:space="preserve"> </v>
      </c>
      <c r="D22" s="2331" t="e">
        <v>#N/A</v>
      </c>
      <c r="E22" s="1234"/>
    </row>
    <row r="23" spans="1:5" ht="18" customHeight="1" x14ac:dyDescent="0.3">
      <c r="A23" s="1236"/>
      <c r="B23" s="1237"/>
      <c r="C23" s="2330" t="str">
        <f>IF(B23&gt;0,(VLOOKUP(B23,'Object Codes'!$C$8:$E$909,3,FALSE))," ")</f>
        <v xml:space="preserve"> </v>
      </c>
      <c r="D23" s="2331" t="e">
        <v>#N/A</v>
      </c>
      <c r="E23" s="1234"/>
    </row>
    <row r="24" spans="1:5" ht="18" customHeight="1" x14ac:dyDescent="0.3">
      <c r="A24" s="1236"/>
      <c r="B24" s="1237"/>
      <c r="C24" s="2330" t="str">
        <f>IF(B24&gt;0,(VLOOKUP(B24,'Object Codes'!$C$8:$E$909,3,FALSE))," ")</f>
        <v xml:space="preserve"> </v>
      </c>
      <c r="D24" s="2331" t="e">
        <v>#N/A</v>
      </c>
      <c r="E24" s="1234"/>
    </row>
    <row r="25" spans="1:5" ht="18" customHeight="1" x14ac:dyDescent="0.3">
      <c r="A25" s="1236"/>
      <c r="B25" s="1237"/>
      <c r="C25" s="2330" t="str">
        <f>IF(B25&gt;0,(VLOOKUP(B25,'Object Codes'!$C$8:$E$909,3,FALSE))," ")</f>
        <v xml:space="preserve"> </v>
      </c>
      <c r="D25" s="2331" t="e">
        <v>#N/A</v>
      </c>
      <c r="E25" s="1234"/>
    </row>
    <row r="26" spans="1:5" ht="18" customHeight="1" x14ac:dyDescent="0.3">
      <c r="A26" s="1236"/>
      <c r="B26" s="1237"/>
      <c r="C26" s="2330" t="str">
        <f>IF(B26&gt;0,(VLOOKUP(B26,'Object Codes'!$C$8:$E$909,3,FALSE))," ")</f>
        <v xml:space="preserve"> </v>
      </c>
      <c r="D26" s="2331" t="e">
        <v>#N/A</v>
      </c>
      <c r="E26" s="1234"/>
    </row>
    <row r="27" spans="1:5" ht="18" customHeight="1" x14ac:dyDescent="0.3">
      <c r="A27" s="1236"/>
      <c r="B27" s="1237"/>
      <c r="C27" s="2330" t="str">
        <f>IF(B27&gt;0,(VLOOKUP(B27,'Object Codes'!$C$8:$E$909,3,FALSE))," ")</f>
        <v xml:space="preserve"> </v>
      </c>
      <c r="D27" s="2331" t="e">
        <v>#N/A</v>
      </c>
      <c r="E27" s="1234"/>
    </row>
    <row r="28" spans="1:5" ht="18" customHeight="1" x14ac:dyDescent="0.3">
      <c r="A28" s="1236"/>
      <c r="B28" s="1237"/>
      <c r="C28" s="2330" t="str">
        <f>IF(B28&gt;0,(VLOOKUP(B28,'Object Codes'!$C$8:$E$909,3,FALSE))," ")</f>
        <v xml:space="preserve"> </v>
      </c>
      <c r="D28" s="2331" t="e">
        <v>#N/A</v>
      </c>
      <c r="E28" s="1234"/>
    </row>
    <row r="29" spans="1:5" ht="18" customHeight="1" x14ac:dyDescent="0.3">
      <c r="A29" s="1236"/>
      <c r="B29" s="1237"/>
      <c r="C29" s="2330" t="str">
        <f>IF(B29&gt;0,(VLOOKUP(B29,'Object Codes'!$C$8:$E$909,3,FALSE))," ")</f>
        <v xml:space="preserve"> </v>
      </c>
      <c r="D29" s="2331" t="e">
        <v>#N/A</v>
      </c>
      <c r="E29" s="1234"/>
    </row>
    <row r="30" spans="1:5" ht="18" customHeight="1" x14ac:dyDescent="0.3">
      <c r="A30" s="1236"/>
      <c r="B30" s="1237"/>
      <c r="C30" s="2330" t="str">
        <f>IF(B30&gt;0,(VLOOKUP(B30,'Object Codes'!$C$8:$E$909,3,FALSE))," ")</f>
        <v xml:space="preserve"> </v>
      </c>
      <c r="D30" s="2331" t="e">
        <v>#N/A</v>
      </c>
      <c r="E30" s="1234"/>
    </row>
    <row r="31" spans="1:5" ht="18" customHeight="1" x14ac:dyDescent="0.3">
      <c r="A31" s="1236"/>
      <c r="B31" s="1237"/>
      <c r="C31" s="2330" t="str">
        <f>IF(B31&gt;0,(VLOOKUP(B31,'Object Codes'!$C$8:$E$909,3,FALSE))," ")</f>
        <v xml:space="preserve"> </v>
      </c>
      <c r="D31" s="2331" t="e">
        <v>#N/A</v>
      </c>
      <c r="E31" s="1234"/>
    </row>
    <row r="32" spans="1:5" ht="18" customHeight="1" x14ac:dyDescent="0.3">
      <c r="A32" s="1236"/>
      <c r="B32" s="1237"/>
      <c r="C32" s="2330" t="str">
        <f>IF(B32&gt;0,(VLOOKUP(B32,'Object Codes'!$C$8:$E$909,3,FALSE))," ")</f>
        <v xml:space="preserve"> </v>
      </c>
      <c r="D32" s="2331" t="e">
        <v>#N/A</v>
      </c>
      <c r="E32" s="1234"/>
    </row>
    <row r="33" spans="1:5" ht="18" customHeight="1" x14ac:dyDescent="0.3">
      <c r="A33" s="1236"/>
      <c r="B33" s="1237"/>
      <c r="C33" s="2330" t="str">
        <f>IF(B33&gt;0,(VLOOKUP(B33,'Object Codes'!$C$8:$E$909,3,FALSE))," ")</f>
        <v xml:space="preserve"> </v>
      </c>
      <c r="D33" s="2331" t="e">
        <v>#N/A</v>
      </c>
      <c r="E33" s="1234"/>
    </row>
    <row r="34" spans="1:5" ht="18" customHeight="1" x14ac:dyDescent="0.3">
      <c r="A34" s="1236"/>
      <c r="B34" s="1237"/>
      <c r="C34" s="2330" t="str">
        <f>IF(B34&gt;0,(VLOOKUP(B34,'Object Codes'!$C$8:$E$909,3,FALSE))," ")</f>
        <v xml:space="preserve"> </v>
      </c>
      <c r="D34" s="2331" t="e">
        <v>#N/A</v>
      </c>
      <c r="E34" s="1234"/>
    </row>
    <row r="35" spans="1:5" ht="18" customHeight="1" x14ac:dyDescent="0.3">
      <c r="A35" s="1236"/>
      <c r="B35" s="1237"/>
      <c r="C35" s="2330" t="str">
        <f>IF(B35&gt;0,(VLOOKUP(B35,'Object Codes'!$C$8:$E$909,3,FALSE))," ")</f>
        <v xml:space="preserve"> </v>
      </c>
      <c r="D35" s="2331" t="e">
        <v>#N/A</v>
      </c>
      <c r="E35" s="1234"/>
    </row>
    <row r="36" spans="1:5" ht="18" customHeight="1" x14ac:dyDescent="0.3">
      <c r="A36" s="1236"/>
      <c r="B36" s="1237"/>
      <c r="C36" s="2330" t="str">
        <f>IF(B36&gt;0,(VLOOKUP(B36,'Object Codes'!$C$8:$E$909,3,FALSE))," ")</f>
        <v xml:space="preserve"> </v>
      </c>
      <c r="D36" s="2331" t="e">
        <v>#N/A</v>
      </c>
      <c r="E36" s="1234"/>
    </row>
    <row r="37" spans="1:5" ht="18" customHeight="1" thickBot="1" x14ac:dyDescent="0.35">
      <c r="A37" s="1238"/>
      <c r="B37" s="1239"/>
      <c r="C37" s="2336" t="str">
        <f>IF(B37&gt;0,(VLOOKUP(B37,'Object Codes'!$C$8:$E$909,3,FALSE))," ")</f>
        <v xml:space="preserve"> </v>
      </c>
      <c r="D37" s="2337" t="e">
        <v>#N/A</v>
      </c>
      <c r="E37" s="1240"/>
    </row>
    <row r="38" spans="1:5" x14ac:dyDescent="0.3">
      <c r="A38" s="1241" t="s">
        <v>1613</v>
      </c>
      <c r="B38" s="1241"/>
      <c r="C38" s="1241"/>
      <c r="D38" s="1241"/>
      <c r="E38" s="1242"/>
    </row>
    <row r="39" spans="1:5" ht="6" customHeight="1" x14ac:dyDescent="0.3">
      <c r="A39" s="94"/>
      <c r="B39" s="94"/>
      <c r="C39" s="94"/>
      <c r="D39" s="94"/>
      <c r="E39" s="1243"/>
    </row>
    <row r="40" spans="1:5" ht="18.600000000000001" thickBot="1" x14ac:dyDescent="0.4">
      <c r="A40" s="94"/>
      <c r="B40" s="94"/>
      <c r="C40" s="94"/>
      <c r="D40" s="1219" t="s">
        <v>1619</v>
      </c>
      <c r="E40" s="1244">
        <f>SUM(E12:E37)</f>
        <v>0</v>
      </c>
    </row>
    <row r="41" spans="1:5" ht="18.75" customHeight="1" thickBot="1" x14ac:dyDescent="0.35">
      <c r="A41" s="1245"/>
      <c r="B41" s="1246"/>
      <c r="C41" s="1246"/>
      <c r="D41" s="94"/>
      <c r="E41" s="1247" t="str">
        <f>IF(E9=E40,"BALANCED","OUT OF BALANCE")</f>
        <v>BALANCED</v>
      </c>
    </row>
    <row r="42" spans="1:5" x14ac:dyDescent="0.3">
      <c r="A42" s="113" t="s">
        <v>240</v>
      </c>
      <c r="B42" s="94"/>
      <c r="C42" s="117" t="s">
        <v>241</v>
      </c>
      <c r="D42" s="101" t="str">
        <f>IF(E41="OUT OF BALANCE","(OVER)/UNDER","")</f>
        <v/>
      </c>
      <c r="E42" s="222" t="str">
        <f>IF(E41="OUT OF BALANCE",+E9-E40,"")</f>
        <v/>
      </c>
    </row>
    <row r="43" spans="1:5" x14ac:dyDescent="0.3">
      <c r="A43" s="113"/>
      <c r="B43" s="94"/>
      <c r="C43" s="94"/>
      <c r="D43" s="94"/>
      <c r="E43" s="94"/>
    </row>
    <row r="44" spans="1:5" x14ac:dyDescent="0.3">
      <c r="A44" s="113"/>
      <c r="B44" s="94"/>
      <c r="C44" s="94"/>
      <c r="D44" s="94"/>
      <c r="E44" s="94"/>
    </row>
    <row r="45" spans="1:5" ht="9" customHeight="1" thickBot="1" x14ac:dyDescent="0.35">
      <c r="A45" s="94"/>
      <c r="B45" s="94"/>
      <c r="C45" s="94"/>
      <c r="D45" s="94"/>
      <c r="E45" s="94"/>
    </row>
    <row r="46" spans="1:5" ht="14.4" thickBot="1" x14ac:dyDescent="0.35">
      <c r="A46" s="2332" t="s">
        <v>1611</v>
      </c>
      <c r="B46" s="2333"/>
      <c r="C46" s="2333"/>
      <c r="D46" s="2333"/>
      <c r="E46" s="2334"/>
    </row>
    <row r="47" spans="1:5" ht="18" customHeight="1" thickBot="1" x14ac:dyDescent="0.35">
      <c r="A47" s="2332" t="s">
        <v>1612</v>
      </c>
      <c r="B47" s="2333"/>
      <c r="C47" s="1248"/>
      <c r="D47" s="1249"/>
      <c r="E47" s="1250"/>
    </row>
    <row r="48" spans="1:5" x14ac:dyDescent="0.3">
      <c r="A48" s="94"/>
      <c r="B48" s="94"/>
      <c r="C48" s="94"/>
      <c r="D48" s="94"/>
      <c r="E48" s="94"/>
    </row>
    <row r="49" spans="1:5" x14ac:dyDescent="0.3">
      <c r="A49" s="94"/>
      <c r="B49" s="94"/>
      <c r="C49" s="94"/>
      <c r="D49" s="94"/>
      <c r="E49" s="1251" t="s">
        <v>1613</v>
      </c>
    </row>
    <row r="50" spans="1:5" x14ac:dyDescent="0.3">
      <c r="A50" s="94"/>
      <c r="B50" s="94"/>
      <c r="C50" s="94"/>
      <c r="D50" s="94"/>
      <c r="E50" s="94"/>
    </row>
    <row r="51" spans="1:5" x14ac:dyDescent="0.3">
      <c r="A51" s="94"/>
      <c r="B51" s="94"/>
      <c r="C51" s="94"/>
      <c r="D51" s="94"/>
      <c r="E51" s="94"/>
    </row>
  </sheetData>
  <sheetProtection password="F723" sheet="1" objects="1" scenarios="1" selectLockedCells="1"/>
  <mergeCells count="34">
    <mergeCell ref="C23:D23"/>
    <mergeCell ref="C24:D24"/>
    <mergeCell ref="C25:D25"/>
    <mergeCell ref="C26:D26"/>
    <mergeCell ref="C13:D13"/>
    <mergeCell ref="C14:D14"/>
    <mergeCell ref="C19:D19"/>
    <mergeCell ref="C20:D20"/>
    <mergeCell ref="C21:D21"/>
    <mergeCell ref="C15:D15"/>
    <mergeCell ref="C16:D16"/>
    <mergeCell ref="A1:J1"/>
    <mergeCell ref="A2:J2"/>
    <mergeCell ref="A3:J3"/>
    <mergeCell ref="A4:J4"/>
    <mergeCell ref="C12:D12"/>
    <mergeCell ref="C11:D11"/>
    <mergeCell ref="D6:E6"/>
    <mergeCell ref="C35:D35"/>
    <mergeCell ref="C36:D36"/>
    <mergeCell ref="C17:D17"/>
    <mergeCell ref="C18:D18"/>
    <mergeCell ref="A47:B47"/>
    <mergeCell ref="C22:D22"/>
    <mergeCell ref="C37:D37"/>
    <mergeCell ref="A46:E46"/>
    <mergeCell ref="C33:D33"/>
    <mergeCell ref="C31:D31"/>
    <mergeCell ref="C32:D32"/>
    <mergeCell ref="C34:D34"/>
    <mergeCell ref="C27:D27"/>
    <mergeCell ref="C28:D28"/>
    <mergeCell ref="C29:D29"/>
    <mergeCell ref="C30:D30"/>
  </mergeCells>
  <phoneticPr fontId="5" type="noConversion"/>
  <conditionalFormatting sqref="C12:D37">
    <cfRule type="cellIs" dxfId="19" priority="3" stopIfTrue="1" operator="equal">
      <formula>"ERROR - OBJECT DOES NOT EXIST"</formula>
    </cfRule>
    <cfRule type="cellIs" dxfId="18" priority="4" stopIfTrue="1" operator="equal">
      <formula>"ERROR - USE FOUR (4) DIGITS IN OBJECT CODE"</formula>
    </cfRule>
  </conditionalFormatting>
  <conditionalFormatting sqref="C12:C37 D12:D13">
    <cfRule type="cellIs" dxfId="17" priority="1" stopIfTrue="1" operator="equal">
      <formula>"ERROR - USE FOUR (4) DIGITS IN OBJECT CODE"</formula>
    </cfRule>
    <cfRule type="cellIs" dxfId="16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1"/>
    <pageSetUpPr fitToPage="1"/>
  </sheetPr>
  <dimension ref="A1:J51"/>
  <sheetViews>
    <sheetView view="pageBreakPreview" zoomScaleNormal="90" zoomScaleSheetLayoutView="100" workbookViewId="0">
      <selection activeCell="K5" sqref="K5"/>
    </sheetView>
  </sheetViews>
  <sheetFormatPr defaultColWidth="9.109375" defaultRowHeight="13.8" x14ac:dyDescent="0.3"/>
  <cols>
    <col min="1" max="1" width="15.5546875" style="218" customWidth="1"/>
    <col min="2" max="2" width="13.6640625" style="218" customWidth="1"/>
    <col min="3" max="3" width="27.109375" style="218" customWidth="1"/>
    <col min="4" max="4" width="28.44140625" style="218" customWidth="1"/>
    <col min="5" max="5" width="20" style="218" customWidth="1"/>
    <col min="6" max="10" width="9.109375" style="218" hidden="1" customWidth="1"/>
    <col min="11" max="16384" width="9.109375" style="218"/>
  </cols>
  <sheetData>
    <row r="1" spans="1:10" s="1262" customFormat="1" ht="18" customHeight="1" x14ac:dyDescent="0.3">
      <c r="A1" s="2349" t="s">
        <v>213</v>
      </c>
      <c r="B1" s="2349"/>
      <c r="C1" s="2349"/>
      <c r="D1" s="2349"/>
      <c r="E1" s="2349"/>
      <c r="F1" s="2349"/>
      <c r="G1" s="2349"/>
      <c r="H1" s="2349"/>
      <c r="I1" s="2349"/>
      <c r="J1" s="2349"/>
    </row>
    <row r="2" spans="1:10" s="1262" customFormat="1" ht="16.5" customHeight="1" x14ac:dyDescent="0.3">
      <c r="A2" s="2350" t="s">
        <v>1606</v>
      </c>
      <c r="B2" s="2350"/>
      <c r="C2" s="2350"/>
      <c r="D2" s="2350"/>
      <c r="E2" s="2350"/>
      <c r="F2" s="2350"/>
      <c r="G2" s="2350"/>
      <c r="H2" s="2350"/>
      <c r="I2" s="2350"/>
      <c r="J2" s="2350"/>
    </row>
    <row r="3" spans="1:10" s="1263" customFormat="1" ht="18" customHeight="1" x14ac:dyDescent="0.35">
      <c r="A3" s="2351" t="s">
        <v>1607</v>
      </c>
      <c r="B3" s="2351"/>
      <c r="C3" s="2351"/>
      <c r="D3" s="2351"/>
      <c r="E3" s="2351"/>
      <c r="F3" s="2351"/>
      <c r="G3" s="2351"/>
      <c r="H3" s="2351"/>
      <c r="I3" s="2351"/>
      <c r="J3" s="2351"/>
    </row>
    <row r="4" spans="1:10" s="1264" customFormat="1" ht="18" customHeight="1" x14ac:dyDescent="0.3">
      <c r="A4" s="2350" t="str">
        <f>'Revenue Projection'!A4</f>
        <v>FISCAL YEAR 2013-2014</v>
      </c>
      <c r="B4" s="2350"/>
      <c r="C4" s="2350"/>
      <c r="D4" s="2350"/>
      <c r="E4" s="2350"/>
      <c r="F4" s="2350"/>
      <c r="G4" s="2350"/>
      <c r="H4" s="2350"/>
      <c r="I4" s="2350"/>
      <c r="J4" s="2350"/>
    </row>
    <row r="5" spans="1:10" ht="27.75" customHeight="1" x14ac:dyDescent="0.3">
      <c r="A5" s="216"/>
      <c r="B5" s="216"/>
      <c r="C5" s="216"/>
      <c r="D5" s="216"/>
      <c r="E5" s="216"/>
      <c r="F5" s="216"/>
      <c r="G5" s="216"/>
      <c r="H5" s="216"/>
      <c r="I5" s="216"/>
      <c r="J5" s="216"/>
    </row>
    <row r="6" spans="1:10" s="1265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219"/>
      <c r="G6" s="219"/>
      <c r="H6" s="219"/>
      <c r="I6" s="219"/>
      <c r="J6" s="219"/>
    </row>
    <row r="7" spans="1:10" s="1265" customFormat="1" ht="19.5" customHeight="1" x14ac:dyDescent="0.3">
      <c r="A7" s="219" t="s">
        <v>2227</v>
      </c>
      <c r="B7" s="1261" t="s">
        <v>896</v>
      </c>
      <c r="C7" s="1252" t="s">
        <v>2228</v>
      </c>
      <c r="D7" s="1254" t="s">
        <v>2087</v>
      </c>
      <c r="E7" s="1254"/>
      <c r="F7" s="219"/>
      <c r="G7" s="219"/>
      <c r="H7" s="219"/>
      <c r="I7" s="219"/>
      <c r="J7" s="219"/>
    </row>
    <row r="8" spans="1:10" s="1265" customFormat="1" ht="12" customHeight="1" x14ac:dyDescent="0.3">
      <c r="A8" s="219"/>
      <c r="B8" s="219"/>
      <c r="C8" s="219"/>
      <c r="D8" s="219"/>
      <c r="E8" s="219"/>
      <c r="F8" s="219"/>
      <c r="G8" s="219"/>
      <c r="H8" s="219"/>
      <c r="I8" s="219"/>
      <c r="J8" s="219"/>
    </row>
    <row r="9" spans="1:10" s="1265" customFormat="1" ht="18.75" customHeight="1" x14ac:dyDescent="0.3">
      <c r="A9" s="219" t="s">
        <v>2229</v>
      </c>
      <c r="B9" s="1260">
        <v>4320</v>
      </c>
      <c r="C9" s="1255"/>
      <c r="D9" s="1252" t="s">
        <v>1617</v>
      </c>
      <c r="E9" s="1256" t="e">
        <f>+'Revenue Projection'!#REF!</f>
        <v>#REF!</v>
      </c>
      <c r="F9" s="219"/>
      <c r="G9" s="219"/>
      <c r="H9" s="219"/>
      <c r="I9" s="219"/>
      <c r="J9" s="219"/>
    </row>
    <row r="10" spans="1:10" ht="10.5" customHeight="1" thickBot="1" x14ac:dyDescent="0.35">
      <c r="A10" s="216"/>
      <c r="B10" s="216"/>
      <c r="C10" s="216"/>
      <c r="D10" s="216"/>
      <c r="E10" s="216"/>
      <c r="F10" s="216"/>
      <c r="G10" s="216"/>
      <c r="H10" s="216"/>
      <c r="I10" s="216"/>
      <c r="J10" s="216"/>
    </row>
    <row r="11" spans="1:10" s="161" customFormat="1" ht="17.25" customHeight="1" thickBot="1" x14ac:dyDescent="0.35">
      <c r="A11" s="1266" t="s">
        <v>1608</v>
      </c>
      <c r="B11" s="1267" t="s">
        <v>1609</v>
      </c>
      <c r="C11" s="2353" t="s">
        <v>1618</v>
      </c>
      <c r="D11" s="2354"/>
      <c r="E11" s="1268" t="s">
        <v>1610</v>
      </c>
    </row>
    <row r="12" spans="1:10" ht="18" customHeight="1" x14ac:dyDescent="0.3">
      <c r="A12" s="1269">
        <f>'Matrix-Title I-ARRA - 0491'!D90</f>
        <v>5100</v>
      </c>
      <c r="B12" s="1230" t="str">
        <f>'Matrix-Title I-ARRA - 0491'!E90</f>
        <v>0104</v>
      </c>
      <c r="C12" s="2352" t="str">
        <f>IF(B12&gt;0,(LOOKUP(B12,'Object Codes'!$C$9:$C$909,'Object Codes'!$E$9:$E$909))," ")</f>
        <v>SALARY - PERFORMANCE PAY</v>
      </c>
      <c r="D12" s="2352" t="e">
        <v>#N/A</v>
      </c>
      <c r="E12" s="1231">
        <f>'Matrix-Title I-ARRA - 0491'!H90</f>
        <v>0</v>
      </c>
    </row>
    <row r="13" spans="1:10" ht="18" customHeight="1" x14ac:dyDescent="0.3">
      <c r="A13" s="1271">
        <f>'Matrix-Title I-ARRA - 0491'!D91</f>
        <v>5100</v>
      </c>
      <c r="B13" s="1233" t="str">
        <f>'Matrix-Title I-ARRA - 0491'!E91</f>
        <v>0100</v>
      </c>
      <c r="C13" s="2341" t="str">
        <f>IF(B13&gt;0,(LOOKUP(B13,'Object Codes'!$C$9:$C$909,'Object Codes'!$E$9:$E$909))," ")</f>
        <v>SALARY - NON-INSTRUCTIONAL</v>
      </c>
      <c r="D13" s="2341" t="e">
        <v>#N/A</v>
      </c>
      <c r="E13" s="1235">
        <f>'Matrix-Title I-ARRA - 0491'!H91</f>
        <v>0</v>
      </c>
    </row>
    <row r="14" spans="1:10" ht="18" customHeight="1" x14ac:dyDescent="0.3">
      <c r="A14" s="1271">
        <f>'Matrix-Title I-ARRA - 0491'!D92</f>
        <v>5100</v>
      </c>
      <c r="B14" s="1233" t="str">
        <f>'Matrix-Title I-ARRA - 0491'!E92</f>
        <v>0131</v>
      </c>
      <c r="C14" s="2341" t="str">
        <f>IF(B14&gt;0,(LOOKUP(B14,'Object Codes'!$C$9:$C$909,'Object Codes'!$E$9:$E$909))," ")</f>
        <v>SALARY - INSTRUCTIONAL</v>
      </c>
      <c r="D14" s="2341" t="e">
        <v>#N/A</v>
      </c>
      <c r="E14" s="1235">
        <f>'Matrix-Title I-ARRA - 0491'!H92</f>
        <v>0</v>
      </c>
    </row>
    <row r="15" spans="1:10" ht="18" customHeight="1" x14ac:dyDescent="0.3">
      <c r="A15" s="1271">
        <f>'Matrix-Title I-ARRA - 0491'!D93</f>
        <v>5100</v>
      </c>
      <c r="B15" s="1233" t="str">
        <f>'Matrix-Title I-ARRA - 0491'!E93</f>
        <v>0132</v>
      </c>
      <c r="C15" s="2341" t="str">
        <f>IF(B15&gt;0,(LOOKUP(B15,'Object Codes'!$C$9:$C$909,'Object Codes'!$E$9:$E$909))," ")</f>
        <v>SALARY - HOURLY TEACHERS</v>
      </c>
      <c r="D15" s="2341" t="e">
        <v>#N/A</v>
      </c>
      <c r="E15" s="1235">
        <f>'Matrix-Title I-ARRA - 0491'!H93</f>
        <v>0</v>
      </c>
    </row>
    <row r="16" spans="1:10" ht="18" customHeight="1" x14ac:dyDescent="0.3">
      <c r="A16" s="1271">
        <f>'Matrix-Title I-ARRA - 0491'!D94</f>
        <v>5100</v>
      </c>
      <c r="B16" s="1233" t="str">
        <f>'Matrix-Title I-ARRA - 0491'!E94</f>
        <v>0210</v>
      </c>
      <c r="C16" s="2341" t="str">
        <f>IF(B16&gt;0,(LOOKUP(B16,'Object Codes'!$C$9:$C$909,'Object Codes'!$E$9:$E$909))," ")</f>
        <v>FLORIDA RETIREMENT SYSTEM</v>
      </c>
      <c r="D16" s="2341" t="e">
        <v>#N/A</v>
      </c>
      <c r="E16" s="1235">
        <f>'Matrix-Title I-ARRA - 0491'!H94</f>
        <v>0</v>
      </c>
    </row>
    <row r="17" spans="1:5" ht="18" customHeight="1" x14ac:dyDescent="0.3">
      <c r="A17" s="1271">
        <f>'Matrix-Title I-ARRA - 0491'!D95</f>
        <v>5100</v>
      </c>
      <c r="B17" s="1233" t="str">
        <f>'Matrix-Title I-ARRA - 0491'!E95</f>
        <v>0220</v>
      </c>
      <c r="C17" s="2341" t="str">
        <f>IF(B17&gt;0,(LOOKUP(B17,'Object Codes'!$C$9:$C$909,'Object Codes'!$E$9:$E$909))," ")</f>
        <v>FICA (SOCIAL SECURITY)</v>
      </c>
      <c r="D17" s="2341" t="e">
        <v>#N/A</v>
      </c>
      <c r="E17" s="1235">
        <f>'Matrix-Title I-ARRA - 0491'!H95</f>
        <v>0</v>
      </c>
    </row>
    <row r="18" spans="1:5" ht="18" customHeight="1" x14ac:dyDescent="0.3">
      <c r="A18" s="1271">
        <f>'Matrix-Title I-ARRA - 0491'!D96</f>
        <v>5100</v>
      </c>
      <c r="B18" s="1233" t="str">
        <f>'Matrix-Title I-ARRA - 0491'!E96</f>
        <v>0231</v>
      </c>
      <c r="C18" s="2341" t="str">
        <f>IF(B18&gt;0,(LOOKUP(B18,'Object Codes'!$C$9:$C$909,'Object Codes'!$E$9:$E$909))," ")</f>
        <v>GROUP INSURANCE - HEALTH &amp; HOSPITAL</v>
      </c>
      <c r="D18" s="2341" t="e">
        <v>#N/A</v>
      </c>
      <c r="E18" s="1235">
        <f>'Matrix-Title I-ARRA - 0491'!H96</f>
        <v>0</v>
      </c>
    </row>
    <row r="19" spans="1:5" ht="18" customHeight="1" x14ac:dyDescent="0.3">
      <c r="A19" s="1271">
        <f>'Matrix-Title I-ARRA - 0491'!D97</f>
        <v>5100</v>
      </c>
      <c r="B19" s="1233" t="str">
        <f>'Matrix-Title I-ARRA - 0491'!E97</f>
        <v>0232</v>
      </c>
      <c r="C19" s="2341" t="str">
        <f>IF(B19&gt;0,(LOOKUP(B19,'Object Codes'!$C$9:$C$909,'Object Codes'!$E$9:$E$909))," ")</f>
        <v>GROUP INSURANCE - LIFE</v>
      </c>
      <c r="D19" s="2341" t="e">
        <v>#N/A</v>
      </c>
      <c r="E19" s="1235">
        <f>'Matrix-Title I-ARRA - 0491'!H97</f>
        <v>0</v>
      </c>
    </row>
    <row r="20" spans="1:5" ht="18" customHeight="1" x14ac:dyDescent="0.3">
      <c r="A20" s="1271">
        <f>'Matrix-Title I-ARRA - 0491'!D98</f>
        <v>5100</v>
      </c>
      <c r="B20" s="1233" t="str">
        <f>'Matrix-Title I-ARRA - 0491'!E98</f>
        <v>0233</v>
      </c>
      <c r="C20" s="2341" t="str">
        <f>IF(B20&gt;0,(LOOKUP(B20,'Object Codes'!$C$9:$C$909,'Object Codes'!$E$9:$E$909))," ")</f>
        <v>GROUP INSURANCE - DENTAL</v>
      </c>
      <c r="D20" s="2341" t="e">
        <v>#N/A</v>
      </c>
      <c r="E20" s="1235">
        <f>'Matrix-Title I-ARRA - 0491'!H98</f>
        <v>0</v>
      </c>
    </row>
    <row r="21" spans="1:5" ht="18" customHeight="1" x14ac:dyDescent="0.3">
      <c r="A21" s="1271">
        <f>'Matrix-Title I-ARRA - 0491'!D99</f>
        <v>5100</v>
      </c>
      <c r="B21" s="1233" t="str">
        <f>'Matrix-Title I-ARRA - 0491'!E99</f>
        <v>0234</v>
      </c>
      <c r="C21" s="2341" t="str">
        <f>IF(B21&gt;0,(LOOKUP(B21,'Object Codes'!$C$9:$C$909,'Object Codes'!$E$9:$E$909))," ")</f>
        <v>GROUP INSURANCE - OTHER</v>
      </c>
      <c r="D21" s="2341" t="e">
        <v>#N/A</v>
      </c>
      <c r="E21" s="1235">
        <f>'Matrix-Title I-ARRA - 0491'!H99</f>
        <v>0</v>
      </c>
    </row>
    <row r="22" spans="1:5" ht="18" customHeight="1" x14ac:dyDescent="0.3">
      <c r="A22" s="1271">
        <f>'Matrix-Title I-ARRA - 0491'!D100</f>
        <v>6150</v>
      </c>
      <c r="B22" s="1233" t="str">
        <f>'Matrix-Title I-ARRA - 0491'!E100</f>
        <v>0104</v>
      </c>
      <c r="C22" s="2341" t="str">
        <f>IF(B22&gt;0,(LOOKUP(B22,'Object Codes'!$C$9:$C$909,'Object Codes'!$E$9:$E$909))," ")</f>
        <v>SALARY - PERFORMANCE PAY</v>
      </c>
      <c r="D22" s="2341" t="e">
        <v>#N/A</v>
      </c>
      <c r="E22" s="1235">
        <f>'Matrix-Title I-ARRA - 0491'!H100</f>
        <v>0</v>
      </c>
    </row>
    <row r="23" spans="1:5" ht="18" customHeight="1" x14ac:dyDescent="0.3">
      <c r="A23" s="1271">
        <f>'Matrix-Title I-ARRA - 0491'!D101</f>
        <v>6150</v>
      </c>
      <c r="B23" s="1233" t="str">
        <f>'Matrix-Title I-ARRA - 0491'!E101</f>
        <v>0100</v>
      </c>
      <c r="C23" s="2341" t="str">
        <f>IF(B23&gt;0,(LOOKUP(B23,'Object Codes'!$C$9:$C$909,'Object Codes'!$E$9:$E$909))," ")</f>
        <v>SALARY - NON-INSTRUCTIONAL</v>
      </c>
      <c r="D23" s="2341" t="e">
        <v>#N/A</v>
      </c>
      <c r="E23" s="1235">
        <f>'Matrix-Title I-ARRA - 0491'!H101</f>
        <v>0</v>
      </c>
    </row>
    <row r="24" spans="1:5" ht="18" customHeight="1" x14ac:dyDescent="0.3">
      <c r="A24" s="1271">
        <f>'Matrix-Title I-ARRA - 0491'!D102</f>
        <v>6150</v>
      </c>
      <c r="B24" s="1233" t="str">
        <f>'Matrix-Title I-ARRA - 0491'!E102</f>
        <v>0131</v>
      </c>
      <c r="C24" s="2341" t="str">
        <f>IF(B24&gt;0,(LOOKUP(B24,'Object Codes'!$C$9:$C$909,'Object Codes'!$E$9:$E$909))," ")</f>
        <v>SALARY - INSTRUCTIONAL</v>
      </c>
      <c r="D24" s="2341" t="e">
        <v>#N/A</v>
      </c>
      <c r="E24" s="1235">
        <f>'Matrix-Title I-ARRA - 0491'!H102</f>
        <v>0</v>
      </c>
    </row>
    <row r="25" spans="1:5" ht="18" customHeight="1" x14ac:dyDescent="0.3">
      <c r="A25" s="1271">
        <f>'Matrix-Title I-ARRA - 0491'!D103</f>
        <v>6150</v>
      </c>
      <c r="B25" s="1233" t="str">
        <f>'Matrix-Title I-ARRA - 0491'!E103</f>
        <v>0210</v>
      </c>
      <c r="C25" s="2341" t="str">
        <f>IF(B25&gt;0,(LOOKUP(B25,'Object Codes'!$C$9:$C$909,'Object Codes'!$E$9:$E$909))," ")</f>
        <v>FLORIDA RETIREMENT SYSTEM</v>
      </c>
      <c r="D25" s="2341" t="e">
        <v>#N/A</v>
      </c>
      <c r="E25" s="1235">
        <f>'Matrix-Title I-ARRA - 0491'!H103</f>
        <v>0</v>
      </c>
    </row>
    <row r="26" spans="1:5" ht="18" customHeight="1" x14ac:dyDescent="0.3">
      <c r="A26" s="1271">
        <f>'Matrix-Title I-ARRA - 0491'!D104</f>
        <v>6150</v>
      </c>
      <c r="B26" s="1233" t="str">
        <f>'Matrix-Title I-ARRA - 0491'!E104</f>
        <v>0220</v>
      </c>
      <c r="C26" s="2341" t="str">
        <f>IF(B26&gt;0,(LOOKUP(B26,'Object Codes'!$C$9:$C$909,'Object Codes'!$E$9:$E$909))," ")</f>
        <v>FICA (SOCIAL SECURITY)</v>
      </c>
      <c r="D26" s="2341" t="e">
        <v>#N/A</v>
      </c>
      <c r="E26" s="1235">
        <f>'Matrix-Title I-ARRA - 0491'!H104</f>
        <v>0</v>
      </c>
    </row>
    <row r="27" spans="1:5" ht="18" customHeight="1" x14ac:dyDescent="0.3">
      <c r="A27" s="1271">
        <f>'Matrix-Title I-ARRA - 0491'!D105</f>
        <v>6150</v>
      </c>
      <c r="B27" s="1233" t="str">
        <f>'Matrix-Title I-ARRA - 0491'!E105</f>
        <v>0231</v>
      </c>
      <c r="C27" s="2341" t="str">
        <f>IF(B27&gt;0,(LOOKUP(B27,'Object Codes'!$C$9:$C$909,'Object Codes'!$E$9:$E$909))," ")</f>
        <v>GROUP INSURANCE - HEALTH &amp; HOSPITAL</v>
      </c>
      <c r="D27" s="2341" t="e">
        <v>#N/A</v>
      </c>
      <c r="E27" s="1235">
        <f>'Matrix-Title I-ARRA - 0491'!H105</f>
        <v>0</v>
      </c>
    </row>
    <row r="28" spans="1:5" ht="18" customHeight="1" x14ac:dyDescent="0.3">
      <c r="A28" s="1271">
        <f>'Matrix-Title I-ARRA - 0491'!D106</f>
        <v>6150</v>
      </c>
      <c r="B28" s="1233" t="str">
        <f>'Matrix-Title I-ARRA - 0491'!E106</f>
        <v>0232</v>
      </c>
      <c r="C28" s="2341" t="str">
        <f>IF(B28&gt;0,(LOOKUP(B28,'Object Codes'!$C$9:$C$909,'Object Codes'!$E$9:$E$909))," ")</f>
        <v>GROUP INSURANCE - LIFE</v>
      </c>
      <c r="D28" s="2341" t="e">
        <v>#N/A</v>
      </c>
      <c r="E28" s="1235">
        <f>'Matrix-Title I-ARRA - 0491'!H106</f>
        <v>0</v>
      </c>
    </row>
    <row r="29" spans="1:5" ht="18" customHeight="1" x14ac:dyDescent="0.3">
      <c r="A29" s="1271">
        <f>'Matrix-Title I-ARRA - 0491'!D107</f>
        <v>6150</v>
      </c>
      <c r="B29" s="1233" t="str">
        <f>'Matrix-Title I-ARRA - 0491'!E107</f>
        <v>0233</v>
      </c>
      <c r="C29" s="2341" t="str">
        <f>IF(B29&gt;0,(LOOKUP(B29,'Object Codes'!$C$9:$C$909,'Object Codes'!$E$9:$E$909))," ")</f>
        <v>GROUP INSURANCE - DENTAL</v>
      </c>
      <c r="D29" s="2341" t="e">
        <v>#N/A</v>
      </c>
      <c r="E29" s="1235">
        <f>'Matrix-Title I-ARRA - 0491'!H107</f>
        <v>0</v>
      </c>
    </row>
    <row r="30" spans="1:5" ht="18" customHeight="1" x14ac:dyDescent="0.3">
      <c r="A30" s="1271">
        <f>'Matrix-Title I-ARRA - 0491'!D108</f>
        <v>6150</v>
      </c>
      <c r="B30" s="1233" t="str">
        <f>'Matrix-Title I-ARRA - 0491'!E108</f>
        <v>0234</v>
      </c>
      <c r="C30" s="2341" t="str">
        <f>IF(B30&gt;0,(LOOKUP(B30,'Object Codes'!$C$9:$C$909,'Object Codes'!$E$9:$E$909))," ")</f>
        <v>GROUP INSURANCE - OTHER</v>
      </c>
      <c r="D30" s="2341" t="e">
        <v>#N/A</v>
      </c>
      <c r="E30" s="1235">
        <f>'Matrix-Title I-ARRA - 0491'!H108</f>
        <v>0</v>
      </c>
    </row>
    <row r="31" spans="1:5" ht="18" customHeight="1" x14ac:dyDescent="0.3">
      <c r="A31" s="1271"/>
      <c r="B31" s="1233"/>
      <c r="C31" s="2341"/>
      <c r="D31" s="2341"/>
      <c r="E31" s="1235"/>
    </row>
    <row r="32" spans="1:5" ht="18" customHeight="1" x14ac:dyDescent="0.3">
      <c r="A32" s="1271"/>
      <c r="B32" s="1233"/>
      <c r="C32" s="2341" t="s">
        <v>2007</v>
      </c>
      <c r="D32" s="2341"/>
      <c r="E32" s="1235"/>
    </row>
    <row r="33" spans="1:5" ht="18" customHeight="1" x14ac:dyDescent="0.3">
      <c r="A33" s="1271"/>
      <c r="B33" s="1233"/>
      <c r="C33" s="2341"/>
      <c r="D33" s="2341"/>
      <c r="E33" s="1235"/>
    </row>
    <row r="34" spans="1:5" ht="18" customHeight="1" x14ac:dyDescent="0.3">
      <c r="A34" s="1271"/>
      <c r="B34" s="1233"/>
      <c r="C34" s="2341"/>
      <c r="D34" s="2341"/>
      <c r="E34" s="1235"/>
    </row>
    <row r="35" spans="1:5" ht="18" customHeight="1" x14ac:dyDescent="0.3">
      <c r="A35" s="1271"/>
      <c r="B35" s="1233"/>
      <c r="C35" s="2341"/>
      <c r="D35" s="2341"/>
      <c r="E35" s="1235"/>
    </row>
    <row r="36" spans="1:5" ht="18" customHeight="1" x14ac:dyDescent="0.3">
      <c r="A36" s="1271" t="str">
        <f>IF('Title I'!A17&gt;0,'Title I'!A17," ")</f>
        <v xml:space="preserve"> </v>
      </c>
      <c r="B36" s="1233" t="str">
        <f>IF('Title I'!B17&gt;0,'Title I'!B17," ")</f>
        <v xml:space="preserve"> </v>
      </c>
      <c r="C36" s="2341" t="str">
        <f>IF('Title I'!B17&gt;0,(VLOOKUP(B36,'Object Codes'!$C$8:$E$909,3,FALSE))," ")</f>
        <v xml:space="preserve"> </v>
      </c>
      <c r="D36" s="2341" t="e">
        <v>#N/A</v>
      </c>
      <c r="E36" s="1235"/>
    </row>
    <row r="37" spans="1:5" ht="18" customHeight="1" thickBot="1" x14ac:dyDescent="0.35">
      <c r="A37" s="1273" t="str">
        <f>IF('Title I'!A18&gt;0,'Title I'!A18," ")</f>
        <v xml:space="preserve"> </v>
      </c>
      <c r="B37" s="1274" t="str">
        <f>IF('Title I'!B18&gt;0,'Title I'!B18," ")</f>
        <v xml:space="preserve"> </v>
      </c>
      <c r="C37" s="2348" t="str">
        <f>IF('Title I'!B18&gt;0,(VLOOKUP(B37,'Object Codes'!$C$8:$E$909,3,FALSE))," ")</f>
        <v xml:space="preserve"> </v>
      </c>
      <c r="D37" s="2348" t="e">
        <v>#N/A</v>
      </c>
      <c r="E37" s="1275"/>
    </row>
    <row r="38" spans="1:5" x14ac:dyDescent="0.3">
      <c r="A38" s="217" t="s">
        <v>1613</v>
      </c>
      <c r="B38" s="217"/>
      <c r="C38" s="217"/>
      <c r="D38" s="217"/>
      <c r="E38" s="1276"/>
    </row>
    <row r="39" spans="1:5" ht="6" customHeight="1" x14ac:dyDescent="0.3">
      <c r="A39" s="216"/>
      <c r="B39" s="216"/>
      <c r="C39" s="216"/>
      <c r="D39" s="216"/>
      <c r="E39" s="1276"/>
    </row>
    <row r="40" spans="1:5" ht="18.600000000000001" thickBot="1" x14ac:dyDescent="0.4">
      <c r="A40" s="216"/>
      <c r="B40" s="216"/>
      <c r="C40" s="216"/>
      <c r="D40" s="1252" t="s">
        <v>2008</v>
      </c>
      <c r="E40" s="1277">
        <f>SUM(E12:E37)</f>
        <v>0</v>
      </c>
    </row>
    <row r="41" spans="1:5" ht="18.75" customHeight="1" thickBot="1" x14ac:dyDescent="0.35">
      <c r="A41" s="1278"/>
      <c r="B41" s="1279"/>
      <c r="C41" s="1279"/>
      <c r="D41" s="216"/>
      <c r="E41" s="1280" t="e">
        <f>IF(E9='Title I - ARRA +Salaries Pg2'!E40,"BALANCED","OUT OF BALANCE")</f>
        <v>#REF!</v>
      </c>
    </row>
    <row r="42" spans="1:5" x14ac:dyDescent="0.3">
      <c r="A42" s="136" t="s">
        <v>240</v>
      </c>
      <c r="B42" s="216"/>
      <c r="C42" s="1281" t="s">
        <v>241</v>
      </c>
      <c r="D42" s="1282" t="e">
        <f>IF(E41="OUT OF BALANCE","(OVER)/UNDER","")</f>
        <v>#REF!</v>
      </c>
      <c r="E42" s="1283" t="e">
        <f>IF(E41="OUT OF BALANCE",+E9-'Title I - ARRA +Salaries Pg2'!E40,"")</f>
        <v>#REF!</v>
      </c>
    </row>
    <row r="43" spans="1:5" x14ac:dyDescent="0.3">
      <c r="A43" s="136"/>
      <c r="B43" s="216"/>
      <c r="C43" s="216"/>
      <c r="D43" s="216"/>
      <c r="E43" s="216"/>
    </row>
    <row r="44" spans="1:5" x14ac:dyDescent="0.3">
      <c r="A44" s="136"/>
      <c r="B44" s="216"/>
      <c r="C44" s="216"/>
      <c r="D44" s="216"/>
      <c r="E44" s="216"/>
    </row>
    <row r="45" spans="1:5" ht="9" customHeight="1" thickBot="1" x14ac:dyDescent="0.35">
      <c r="A45" s="216"/>
      <c r="B45" s="216"/>
      <c r="C45" s="216"/>
      <c r="D45" s="216"/>
      <c r="E45" s="216"/>
    </row>
    <row r="46" spans="1:5" ht="14.4" thickBot="1" x14ac:dyDescent="0.35">
      <c r="A46" s="2345" t="s">
        <v>1611</v>
      </c>
      <c r="B46" s="2346"/>
      <c r="C46" s="2346"/>
      <c r="D46" s="2346"/>
      <c r="E46" s="2347"/>
    </row>
    <row r="47" spans="1:5" ht="18" customHeight="1" thickBot="1" x14ac:dyDescent="0.35">
      <c r="A47" s="2345" t="s">
        <v>1612</v>
      </c>
      <c r="B47" s="2346"/>
      <c r="C47" s="1284"/>
      <c r="D47" s="1285"/>
      <c r="E47" s="1286"/>
    </row>
    <row r="48" spans="1:5" x14ac:dyDescent="0.3">
      <c r="A48" s="216"/>
      <c r="B48" s="216"/>
      <c r="C48" s="216"/>
      <c r="D48" s="216"/>
      <c r="E48" s="216"/>
    </row>
    <row r="49" spans="1:5" x14ac:dyDescent="0.3">
      <c r="A49" s="216"/>
      <c r="B49" s="216"/>
      <c r="C49" s="216"/>
      <c r="D49" s="216"/>
      <c r="E49" s="1287" t="s">
        <v>1613</v>
      </c>
    </row>
    <row r="50" spans="1:5" x14ac:dyDescent="0.3">
      <c r="A50" s="216"/>
      <c r="B50" s="216"/>
      <c r="C50" s="216"/>
      <c r="D50" s="216"/>
      <c r="E50" s="216"/>
    </row>
    <row r="51" spans="1:5" x14ac:dyDescent="0.3">
      <c r="A51" s="216"/>
      <c r="B51" s="216"/>
      <c r="C51" s="216"/>
      <c r="D51" s="216"/>
      <c r="E51" s="216"/>
    </row>
  </sheetData>
  <sheetProtection password="F723" sheet="1" objects="1" scenarios="1" selectLockedCells="1"/>
  <mergeCells count="34">
    <mergeCell ref="C36:D36"/>
    <mergeCell ref="C37:D37"/>
    <mergeCell ref="A46:E46"/>
    <mergeCell ref="A47:B47"/>
    <mergeCell ref="C30:D30"/>
    <mergeCell ref="C31:D31"/>
    <mergeCell ref="C32:D32"/>
    <mergeCell ref="C33:D33"/>
    <mergeCell ref="C34:D34"/>
    <mergeCell ref="C35:D35"/>
    <mergeCell ref="C29:D29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17:D17"/>
    <mergeCell ref="A1:J1"/>
    <mergeCell ref="A2:J2"/>
    <mergeCell ref="A3:J3"/>
    <mergeCell ref="A4:J4"/>
    <mergeCell ref="D6:E6"/>
    <mergeCell ref="C11:D11"/>
    <mergeCell ref="C12:D12"/>
    <mergeCell ref="C13:D13"/>
    <mergeCell ref="C14:D14"/>
    <mergeCell ref="C15:D15"/>
    <mergeCell ref="C16:D16"/>
  </mergeCells>
  <conditionalFormatting sqref="C12:D37">
    <cfRule type="cellIs" dxfId="15" priority="5" stopIfTrue="1" operator="equal">
      <formula>"ERROR - OBJECT DOES NOT EXIST"</formula>
    </cfRule>
    <cfRule type="cellIs" dxfId="14" priority="6" stopIfTrue="1" operator="equal">
      <formula>"ERROR - USE FOUR (4) DIGITS IN OBJECT CODE"</formula>
    </cfRule>
  </conditionalFormatting>
  <conditionalFormatting sqref="C31:D37">
    <cfRule type="cellIs" dxfId="13" priority="3" stopIfTrue="1" operator="equal">
      <formula>"ERROR - OBJECT DOES NOT EXIST"</formula>
    </cfRule>
    <cfRule type="cellIs" dxfId="12" priority="4" stopIfTrue="1" operator="equal">
      <formula>"ERROR - USE FOUR (4) DIGITS IN OBJECT CODE"</formula>
    </cfRule>
  </conditionalFormatting>
  <conditionalFormatting sqref="C31:D37">
    <cfRule type="cellIs" dxfId="11" priority="1" stopIfTrue="1" operator="equal">
      <formula>"ERROR - USE FOUR (4) DIGITS IN OBJECT CODE"</formula>
    </cfRule>
    <cfRule type="cellIs" dxfId="10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1"/>
    <pageSetUpPr fitToPage="1"/>
  </sheetPr>
  <dimension ref="A1:J51"/>
  <sheetViews>
    <sheetView view="pageBreakPreview" topLeftCell="A4" zoomScaleNormal="90" zoomScaleSheetLayoutView="100" workbookViewId="0">
      <selection activeCell="K5" sqref="K5"/>
    </sheetView>
  </sheetViews>
  <sheetFormatPr defaultColWidth="9.109375" defaultRowHeight="13.8" x14ac:dyDescent="0.3"/>
  <cols>
    <col min="1" max="1" width="15.5546875" style="218" customWidth="1"/>
    <col min="2" max="2" width="13.6640625" style="218" customWidth="1"/>
    <col min="3" max="3" width="27.109375" style="218" customWidth="1"/>
    <col min="4" max="4" width="28.44140625" style="218" customWidth="1"/>
    <col min="5" max="5" width="20.109375" style="218" customWidth="1"/>
    <col min="6" max="10" width="9.109375" style="218" hidden="1" customWidth="1"/>
    <col min="11" max="16384" width="9.109375" style="218"/>
  </cols>
  <sheetData>
    <row r="1" spans="1:10" s="1262" customFormat="1" ht="18" customHeight="1" x14ac:dyDescent="0.3">
      <c r="A1" s="2349" t="s">
        <v>213</v>
      </c>
      <c r="B1" s="2349"/>
      <c r="C1" s="2349"/>
      <c r="D1" s="2349"/>
      <c r="E1" s="2349"/>
      <c r="F1" s="2349"/>
      <c r="G1" s="2349"/>
      <c r="H1" s="2349"/>
      <c r="I1" s="2349"/>
      <c r="J1" s="2349"/>
    </row>
    <row r="2" spans="1:10" s="1262" customFormat="1" ht="16.5" customHeight="1" x14ac:dyDescent="0.3">
      <c r="A2" s="2350" t="s">
        <v>1606</v>
      </c>
      <c r="B2" s="2350"/>
      <c r="C2" s="2350"/>
      <c r="D2" s="2350"/>
      <c r="E2" s="2350"/>
      <c r="F2" s="2350"/>
      <c r="G2" s="2350"/>
      <c r="H2" s="2350"/>
      <c r="I2" s="2350"/>
      <c r="J2" s="2350"/>
    </row>
    <row r="3" spans="1:10" s="1263" customFormat="1" ht="18" customHeight="1" x14ac:dyDescent="0.35">
      <c r="A3" s="2351" t="s">
        <v>1607</v>
      </c>
      <c r="B3" s="2351"/>
      <c r="C3" s="2351"/>
      <c r="D3" s="2351"/>
      <c r="E3" s="2351"/>
      <c r="F3" s="2351"/>
      <c r="G3" s="2351"/>
      <c r="H3" s="2351"/>
      <c r="I3" s="2351"/>
      <c r="J3" s="2351"/>
    </row>
    <row r="4" spans="1:10" s="1264" customFormat="1" ht="18" customHeight="1" x14ac:dyDescent="0.3">
      <c r="A4" s="2350" t="str">
        <f>'Revenue Projection'!A4</f>
        <v>FISCAL YEAR 2013-2014</v>
      </c>
      <c r="B4" s="2350"/>
      <c r="C4" s="2350"/>
      <c r="D4" s="2350"/>
      <c r="E4" s="2350"/>
      <c r="F4" s="2350"/>
      <c r="G4" s="2350"/>
      <c r="H4" s="2350"/>
      <c r="I4" s="2350"/>
      <c r="J4" s="2350"/>
    </row>
    <row r="5" spans="1:10" ht="27.75" customHeight="1" x14ac:dyDescent="0.3">
      <c r="A5" s="216"/>
      <c r="B5" s="216"/>
      <c r="C5" s="216"/>
      <c r="D5" s="216"/>
      <c r="E5" s="216"/>
      <c r="F5" s="216"/>
      <c r="G5" s="216"/>
      <c r="H5" s="216"/>
      <c r="I5" s="216"/>
      <c r="J5" s="216"/>
    </row>
    <row r="6" spans="1:10" s="1265" customFormat="1" ht="15.6" x14ac:dyDescent="0.3">
      <c r="A6" s="219" t="s">
        <v>1614</v>
      </c>
      <c r="B6" s="1218" t="str">
        <f>'Revenue Projection'!F2</f>
        <v>0000</v>
      </c>
      <c r="C6" s="1252" t="s">
        <v>1616</v>
      </c>
      <c r="D6" s="2342" t="str">
        <f>'Revenue Projection'!A1</f>
        <v>SAMPLE SCHOOL</v>
      </c>
      <c r="E6" s="2342"/>
      <c r="F6" s="219"/>
      <c r="G6" s="219"/>
      <c r="H6" s="219"/>
      <c r="I6" s="219"/>
      <c r="J6" s="219"/>
    </row>
    <row r="7" spans="1:10" s="1265" customFormat="1" ht="19.5" customHeight="1" x14ac:dyDescent="0.3">
      <c r="A7" s="219" t="s">
        <v>2227</v>
      </c>
      <c r="B7" s="1261" t="str">
        <f>+'Title I - ARRA +Salaries Pg1'!B7</f>
        <v>0491</v>
      </c>
      <c r="C7" s="1252" t="s">
        <v>2228</v>
      </c>
      <c r="D7" s="1254" t="s">
        <v>2088</v>
      </c>
      <c r="E7" s="1254"/>
      <c r="F7" s="219"/>
      <c r="G7" s="219"/>
      <c r="H7" s="219"/>
      <c r="I7" s="219"/>
      <c r="J7" s="219"/>
    </row>
    <row r="8" spans="1:10" s="1265" customFormat="1" ht="12" customHeight="1" x14ac:dyDescent="0.3">
      <c r="A8" s="219"/>
      <c r="B8" s="219"/>
      <c r="C8" s="219"/>
      <c r="D8" s="219"/>
      <c r="E8" s="219"/>
      <c r="F8" s="219"/>
      <c r="G8" s="219"/>
      <c r="H8" s="219"/>
      <c r="I8" s="219"/>
      <c r="J8" s="219"/>
    </row>
    <row r="9" spans="1:10" s="1265" customFormat="1" ht="18.75" customHeight="1" x14ac:dyDescent="0.3">
      <c r="A9" s="219" t="s">
        <v>2229</v>
      </c>
      <c r="B9" s="1260">
        <v>4320</v>
      </c>
      <c r="C9" s="1255"/>
      <c r="D9" s="1252" t="s">
        <v>1617</v>
      </c>
      <c r="E9" s="1256" t="e">
        <f>+'Revenue Projection'!#REF!</f>
        <v>#REF!</v>
      </c>
      <c r="F9" s="219"/>
      <c r="G9" s="219"/>
      <c r="H9" s="219"/>
      <c r="I9" s="219"/>
      <c r="J9" s="219"/>
    </row>
    <row r="10" spans="1:10" ht="10.5" customHeight="1" thickBot="1" x14ac:dyDescent="0.35">
      <c r="A10" s="216"/>
      <c r="B10" s="216"/>
      <c r="C10" s="216"/>
      <c r="D10" s="216"/>
      <c r="E10" s="216"/>
      <c r="F10" s="216"/>
      <c r="G10" s="216"/>
      <c r="H10" s="216"/>
      <c r="I10" s="216"/>
      <c r="J10" s="216"/>
    </row>
    <row r="11" spans="1:10" s="161" customFormat="1" ht="17.25" customHeight="1" thickBot="1" x14ac:dyDescent="0.35">
      <c r="A11" s="1288" t="s">
        <v>1608</v>
      </c>
      <c r="B11" s="1289" t="s">
        <v>1609</v>
      </c>
      <c r="C11" s="2355" t="s">
        <v>1618</v>
      </c>
      <c r="D11" s="2356"/>
      <c r="E11" s="1290" t="s">
        <v>1610</v>
      </c>
    </row>
    <row r="12" spans="1:10" ht="18" customHeight="1" x14ac:dyDescent="0.3">
      <c r="A12" s="1269" t="str">
        <f>IF('Title I ARRA 0491'!A12&gt;0,'Title I ARRA 0491'!A12," ")</f>
        <v xml:space="preserve"> </v>
      </c>
      <c r="B12" s="1270" t="str">
        <f>IF('Title I ARRA 0491'!B12&gt;0,'Title I ARRA 0491'!B12," ")</f>
        <v xml:space="preserve"> </v>
      </c>
      <c r="C12" s="2352" t="str">
        <f>IF('Title I ARRA 0491'!B12&gt;0,(VLOOKUP(B12,'Object Codes'!$C$8:$E$909,3,FALSE))," ")</f>
        <v xml:space="preserve"> </v>
      </c>
      <c r="D12" s="2352" t="e">
        <v>#N/A</v>
      </c>
      <c r="E12" s="1231" t="str">
        <f>IF('Title I ARRA 0491'!E12&gt;0,'Title I ARRA 0491'!E12," ")</f>
        <v xml:space="preserve"> </v>
      </c>
    </row>
    <row r="13" spans="1:10" ht="18" customHeight="1" x14ac:dyDescent="0.3">
      <c r="A13" s="1271" t="str">
        <f>IF('Title I ARRA 0491'!A13&gt;0,'Title I ARRA 0491'!A13," ")</f>
        <v xml:space="preserve"> </v>
      </c>
      <c r="B13" s="1272" t="str">
        <f>IF('Title I ARRA 0491'!B13&gt;0,'Title I ARRA 0491'!B13," ")</f>
        <v xml:space="preserve"> </v>
      </c>
      <c r="C13" s="2357" t="str">
        <f>IF('Title I ARRA 0491'!B13&gt;0,(VLOOKUP(B13,'Object Codes'!$C$8:$E$909,3,FALSE))," ")</f>
        <v xml:space="preserve"> </v>
      </c>
      <c r="D13" s="2358" t="e">
        <v>#N/A</v>
      </c>
      <c r="E13" s="1235" t="str">
        <f>IF('Title I ARRA 0491'!E13&gt;0,'Title I ARRA 0491'!E13," ")</f>
        <v xml:space="preserve"> </v>
      </c>
    </row>
    <row r="14" spans="1:10" ht="18" customHeight="1" x14ac:dyDescent="0.3">
      <c r="A14" s="1271" t="str">
        <f>IF('Title I ARRA 0491'!A14&gt;0,'Title I ARRA 0491'!A14," ")</f>
        <v xml:space="preserve"> </v>
      </c>
      <c r="B14" s="1272" t="str">
        <f>IF('Title I ARRA 0491'!B14&gt;0,'Title I ARRA 0491'!B14," ")</f>
        <v xml:space="preserve"> </v>
      </c>
      <c r="C14" s="2357" t="str">
        <f>IF('Title I ARRA 0491'!B14&gt;0,(VLOOKUP(B14,'Object Codes'!$C$8:$E$909,3,FALSE))," ")</f>
        <v xml:space="preserve"> </v>
      </c>
      <c r="D14" s="2358" t="e">
        <v>#N/A</v>
      </c>
      <c r="E14" s="1235" t="str">
        <f>IF('Title I ARRA 0491'!E14&gt;0,'Title I ARRA 0491'!E14," ")</f>
        <v xml:space="preserve"> </v>
      </c>
    </row>
    <row r="15" spans="1:10" ht="18" customHeight="1" x14ac:dyDescent="0.3">
      <c r="A15" s="1271" t="str">
        <f>IF('Title I ARRA 0491'!A15&gt;0,'Title I ARRA 0491'!A15," ")</f>
        <v xml:space="preserve"> </v>
      </c>
      <c r="B15" s="1272" t="str">
        <f>IF('Title I ARRA 0491'!B15&gt;0,'Title I ARRA 0491'!B15," ")</f>
        <v xml:space="preserve"> </v>
      </c>
      <c r="C15" s="2357" t="str">
        <f>IF('Title I ARRA 0491'!B15&gt;0,(VLOOKUP(B15,'Object Codes'!$C$8:$E$909,3,FALSE))," ")</f>
        <v xml:space="preserve"> </v>
      </c>
      <c r="D15" s="2358" t="e">
        <v>#N/A</v>
      </c>
      <c r="E15" s="1235" t="str">
        <f>IF('Title I ARRA 0491'!E15&gt;0,'Title I ARRA 0491'!E15," ")</f>
        <v xml:space="preserve"> </v>
      </c>
    </row>
    <row r="16" spans="1:10" ht="18" customHeight="1" x14ac:dyDescent="0.3">
      <c r="A16" s="1271" t="str">
        <f>IF('Title I ARRA 0491'!A16&gt;0,'Title I ARRA 0491'!A16," ")</f>
        <v xml:space="preserve"> </v>
      </c>
      <c r="B16" s="1272" t="str">
        <f>IF('Title I ARRA 0491'!B16&gt;0,'Title I ARRA 0491'!B16," ")</f>
        <v xml:space="preserve"> </v>
      </c>
      <c r="C16" s="2357" t="str">
        <f>IF('Title I ARRA 0491'!B16&gt;0,(VLOOKUP(B16,'Object Codes'!$C$8:$E$909,3,FALSE))," ")</f>
        <v xml:space="preserve"> </v>
      </c>
      <c r="D16" s="2358" t="e">
        <v>#N/A</v>
      </c>
      <c r="E16" s="1235" t="str">
        <f>IF('Title I ARRA 0491'!E16&gt;0,'Title I ARRA 0491'!E16," ")</f>
        <v xml:space="preserve"> </v>
      </c>
    </row>
    <row r="17" spans="1:5" ht="18" customHeight="1" x14ac:dyDescent="0.3">
      <c r="A17" s="1271" t="str">
        <f>IF('Title I ARRA 0491'!A17&gt;0,'Title I ARRA 0491'!A17," ")</f>
        <v xml:space="preserve"> </v>
      </c>
      <c r="B17" s="1272" t="str">
        <f>IF('Title I ARRA 0491'!B17&gt;0,'Title I ARRA 0491'!B17," ")</f>
        <v xml:space="preserve"> </v>
      </c>
      <c r="C17" s="2357" t="str">
        <f>IF('Title I ARRA 0491'!B17&gt;0,(VLOOKUP(B17,'Object Codes'!$C$8:$E$909,3,FALSE))," ")</f>
        <v xml:space="preserve"> </v>
      </c>
      <c r="D17" s="2358" t="e">
        <v>#N/A</v>
      </c>
      <c r="E17" s="1235" t="str">
        <f>IF('Title I ARRA 0491'!E17&gt;0,'Title I ARRA 0491'!E17," ")</f>
        <v xml:space="preserve"> </v>
      </c>
    </row>
    <row r="18" spans="1:5" ht="18" customHeight="1" x14ac:dyDescent="0.3">
      <c r="A18" s="1271" t="str">
        <f>IF('Title I ARRA 0491'!A18&gt;0,'Title I ARRA 0491'!A18," ")</f>
        <v xml:space="preserve"> </v>
      </c>
      <c r="B18" s="1272" t="str">
        <f>IF('Title I ARRA 0491'!B18&gt;0,'Title I ARRA 0491'!B18," ")</f>
        <v xml:space="preserve"> </v>
      </c>
      <c r="C18" s="2357" t="str">
        <f>IF('Title I ARRA 0491'!B18&gt;0,(VLOOKUP(B18,'Object Codes'!$C$8:$E$909,3,FALSE))," ")</f>
        <v xml:space="preserve"> </v>
      </c>
      <c r="D18" s="2358" t="e">
        <v>#N/A</v>
      </c>
      <c r="E18" s="1235" t="str">
        <f>IF('Title I ARRA 0491'!E18&gt;0,'Title I ARRA 0491'!E18," ")</f>
        <v xml:space="preserve"> </v>
      </c>
    </row>
    <row r="19" spans="1:5" ht="18" customHeight="1" x14ac:dyDescent="0.3">
      <c r="A19" s="1271" t="str">
        <f>IF('Title I ARRA 0491'!A19&gt;0,'Title I ARRA 0491'!A19," ")</f>
        <v xml:space="preserve"> </v>
      </c>
      <c r="B19" s="1272" t="str">
        <f>IF('Title I ARRA 0491'!B19&gt;0,'Title I ARRA 0491'!B19," ")</f>
        <v xml:space="preserve"> </v>
      </c>
      <c r="C19" s="2341" t="str">
        <f>IF('Title I ARRA 0491'!B19&gt;0,(VLOOKUP(B19,'Object Codes'!$C$8:$E$909,3,FALSE))," ")</f>
        <v xml:space="preserve"> </v>
      </c>
      <c r="D19" s="2341" t="e">
        <v>#N/A</v>
      </c>
      <c r="E19" s="1235" t="str">
        <f>IF('Title I ARRA 0491'!E19&gt;0,'Title I ARRA 0491'!E19," ")</f>
        <v xml:space="preserve"> </v>
      </c>
    </row>
    <row r="20" spans="1:5" ht="18" customHeight="1" x14ac:dyDescent="0.3">
      <c r="A20" s="1271" t="str">
        <f>IF('Title I ARRA 0491'!A20&gt;0,'Title I ARRA 0491'!A20," ")</f>
        <v xml:space="preserve"> </v>
      </c>
      <c r="B20" s="1272" t="str">
        <f>IF('Title I ARRA 0491'!B20&gt;0,'Title I ARRA 0491'!B20," ")</f>
        <v xml:space="preserve"> </v>
      </c>
      <c r="C20" s="2341" t="str">
        <f>IF('Title I ARRA 0491'!B20&gt;0,(VLOOKUP(B20,'Object Codes'!$C$8:$E$909,3,FALSE))," ")</f>
        <v xml:space="preserve"> </v>
      </c>
      <c r="D20" s="2341" t="e">
        <v>#N/A</v>
      </c>
      <c r="E20" s="1235" t="str">
        <f>IF('Title I ARRA 0491'!E20&gt;0,'Title I ARRA 0491'!E20," ")</f>
        <v xml:space="preserve"> </v>
      </c>
    </row>
    <row r="21" spans="1:5" ht="18" customHeight="1" x14ac:dyDescent="0.3">
      <c r="A21" s="1271" t="str">
        <f>IF('Title I ARRA 0491'!A21&gt;0,'Title I ARRA 0491'!A21," ")</f>
        <v xml:space="preserve"> </v>
      </c>
      <c r="B21" s="1272" t="str">
        <f>IF('Title I ARRA 0491'!B21&gt;0,'Title I ARRA 0491'!B21," ")</f>
        <v xml:space="preserve"> </v>
      </c>
      <c r="C21" s="2341" t="str">
        <f>IF('Title I ARRA 0491'!B21&gt;0,(VLOOKUP(B21,'Object Codes'!$C$8:$E$909,3,FALSE))," ")</f>
        <v xml:space="preserve"> </v>
      </c>
      <c r="D21" s="2341" t="e">
        <v>#N/A</v>
      </c>
      <c r="E21" s="1235" t="str">
        <f>IF('Title I ARRA 0491'!E21&gt;0,'Title I ARRA 0491'!E21," ")</f>
        <v xml:space="preserve"> </v>
      </c>
    </row>
    <row r="22" spans="1:5" ht="18" customHeight="1" x14ac:dyDescent="0.3">
      <c r="A22" s="1271" t="str">
        <f>IF('Title I ARRA 0491'!A22&gt;0,'Title I ARRA 0491'!A22," ")</f>
        <v xml:space="preserve"> </v>
      </c>
      <c r="B22" s="1272" t="str">
        <f>IF('Title I ARRA 0491'!B22&gt;0,'Title I ARRA 0491'!B22," ")</f>
        <v xml:space="preserve"> </v>
      </c>
      <c r="C22" s="2341" t="str">
        <f>IF('Title I ARRA 0491'!B22&gt;0,(VLOOKUP(B22,'Object Codes'!$C$8:$E$909,3,FALSE))," ")</f>
        <v xml:space="preserve"> </v>
      </c>
      <c r="D22" s="2341" t="e">
        <v>#N/A</v>
      </c>
      <c r="E22" s="1235" t="str">
        <f>IF('Title I ARRA 0491'!E22&gt;0,'Title I ARRA 0491'!E22," ")</f>
        <v xml:space="preserve"> </v>
      </c>
    </row>
    <row r="23" spans="1:5" ht="18" customHeight="1" x14ac:dyDescent="0.3">
      <c r="A23" s="1271" t="str">
        <f>IF('Title I ARRA 0491'!A23&gt;0,'Title I ARRA 0491'!A23," ")</f>
        <v xml:space="preserve"> </v>
      </c>
      <c r="B23" s="1272" t="str">
        <f>IF('Title I ARRA 0491'!B23&gt;0,'Title I ARRA 0491'!B23," ")</f>
        <v xml:space="preserve"> </v>
      </c>
      <c r="C23" s="2341" t="str">
        <f>IF('Title I ARRA 0491'!B23&gt;0,(VLOOKUP(B23,'Object Codes'!$C$8:$E$909,3,FALSE))," ")</f>
        <v xml:space="preserve"> </v>
      </c>
      <c r="D23" s="2341" t="e">
        <v>#N/A</v>
      </c>
      <c r="E23" s="1235" t="str">
        <f>IF('Title I ARRA 0491'!E23&gt;0,'Title I ARRA 0491'!E23," ")</f>
        <v xml:space="preserve"> </v>
      </c>
    </row>
    <row r="24" spans="1:5" ht="18" customHeight="1" x14ac:dyDescent="0.3">
      <c r="A24" s="1271" t="str">
        <f>IF('Title I ARRA 0491'!A24&gt;0,'Title I ARRA 0491'!A24," ")</f>
        <v xml:space="preserve"> </v>
      </c>
      <c r="B24" s="1272" t="str">
        <f>IF('Title I ARRA 0491'!B24&gt;0,'Title I ARRA 0491'!B24," ")</f>
        <v xml:space="preserve"> </v>
      </c>
      <c r="C24" s="2341" t="str">
        <f>IF('Title I ARRA 0491'!B24&gt;0,(VLOOKUP(B24,'Object Codes'!$C$8:$E$909,3,FALSE))," ")</f>
        <v xml:space="preserve"> </v>
      </c>
      <c r="D24" s="2341" t="e">
        <v>#N/A</v>
      </c>
      <c r="E24" s="1235" t="str">
        <f>IF('Title I ARRA 0491'!E24&gt;0,'Title I ARRA 0491'!E24," ")</f>
        <v xml:space="preserve"> </v>
      </c>
    </row>
    <row r="25" spans="1:5" ht="18" customHeight="1" x14ac:dyDescent="0.3">
      <c r="A25" s="1271" t="str">
        <f>IF('Title I ARRA 0491'!A25&gt;0,'Title I ARRA 0491'!A25," ")</f>
        <v xml:space="preserve"> </v>
      </c>
      <c r="B25" s="1272" t="str">
        <f>IF('Title I ARRA 0491'!B25&gt;0,'Title I ARRA 0491'!B25," ")</f>
        <v xml:space="preserve"> </v>
      </c>
      <c r="C25" s="2341" t="str">
        <f>IF('Title I ARRA 0491'!B25&gt;0,(VLOOKUP(B25,'Object Codes'!$C$8:$E$909,3,FALSE))," ")</f>
        <v xml:space="preserve"> </v>
      </c>
      <c r="D25" s="2341" t="e">
        <v>#N/A</v>
      </c>
      <c r="E25" s="1235" t="str">
        <f>IF('Title I ARRA 0491'!E25&gt;0,'Title I ARRA 0491'!E25," ")</f>
        <v xml:space="preserve"> </v>
      </c>
    </row>
    <row r="26" spans="1:5" ht="18" customHeight="1" x14ac:dyDescent="0.3">
      <c r="A26" s="1271" t="str">
        <f>IF('Title I ARRA 0491'!A26&gt;0,'Title I ARRA 0491'!A26," ")</f>
        <v xml:space="preserve"> </v>
      </c>
      <c r="B26" s="1272" t="str">
        <f>IF('Title I ARRA 0491'!B26&gt;0,'Title I ARRA 0491'!B26," ")</f>
        <v xml:space="preserve"> </v>
      </c>
      <c r="C26" s="2341" t="str">
        <f>IF('Title I ARRA 0491'!B26&gt;0,(VLOOKUP(B26,'Object Codes'!$C$8:$E$909,3,FALSE))," ")</f>
        <v xml:space="preserve"> </v>
      </c>
      <c r="D26" s="2341" t="e">
        <v>#N/A</v>
      </c>
      <c r="E26" s="1235" t="str">
        <f>IF('Title I ARRA 0491'!E26&gt;0,'Title I ARRA 0491'!E26," ")</f>
        <v xml:space="preserve"> </v>
      </c>
    </row>
    <row r="27" spans="1:5" ht="18" customHeight="1" x14ac:dyDescent="0.3">
      <c r="A27" s="1271" t="str">
        <f>IF('Title I ARRA 0491'!A27&gt;0,'Title I ARRA 0491'!A27," ")</f>
        <v xml:space="preserve"> </v>
      </c>
      <c r="B27" s="1272" t="str">
        <f>IF('Title I ARRA 0491'!B27&gt;0,'Title I ARRA 0491'!B27," ")</f>
        <v xml:space="preserve"> </v>
      </c>
      <c r="C27" s="2341" t="str">
        <f>IF('Title I ARRA 0491'!B27&gt;0,(VLOOKUP(B27,'Object Codes'!$C$8:$E$909,3,FALSE))," ")</f>
        <v xml:space="preserve"> </v>
      </c>
      <c r="D27" s="2341" t="e">
        <v>#N/A</v>
      </c>
      <c r="E27" s="1235" t="str">
        <f>IF('Title I ARRA 0491'!E27&gt;0,'Title I ARRA 0491'!E27," ")</f>
        <v xml:space="preserve"> </v>
      </c>
    </row>
    <row r="28" spans="1:5" ht="18" customHeight="1" x14ac:dyDescent="0.3">
      <c r="A28" s="1271" t="str">
        <f>IF('Title I ARRA 0491'!A28&gt;0,'Title I ARRA 0491'!A28," ")</f>
        <v xml:space="preserve"> </v>
      </c>
      <c r="B28" s="1272" t="str">
        <f>IF('Title I ARRA 0491'!B28&gt;0,'Title I ARRA 0491'!B28," ")</f>
        <v xml:space="preserve"> </v>
      </c>
      <c r="C28" s="2341" t="str">
        <f>IF('Title I ARRA 0491'!B28&gt;0,(VLOOKUP(B28,'Object Codes'!$C$8:$E$909,3,FALSE))," ")</f>
        <v xml:space="preserve"> </v>
      </c>
      <c r="D28" s="2341" t="e">
        <v>#N/A</v>
      </c>
      <c r="E28" s="1235" t="str">
        <f>IF('Title I ARRA 0491'!E28&gt;0,'Title I ARRA 0491'!E28," ")</f>
        <v xml:space="preserve"> </v>
      </c>
    </row>
    <row r="29" spans="1:5" ht="18" customHeight="1" x14ac:dyDescent="0.3">
      <c r="A29" s="1271" t="str">
        <f>IF('Title I ARRA 0491'!A29&gt;0,'Title I ARRA 0491'!A29," ")</f>
        <v xml:space="preserve"> </v>
      </c>
      <c r="B29" s="1272" t="str">
        <f>IF('Title I ARRA 0491'!B29&gt;0,'Title I ARRA 0491'!B29," ")</f>
        <v xml:space="preserve"> </v>
      </c>
      <c r="C29" s="2341" t="str">
        <f>IF('Title I ARRA 0491'!B29&gt;0,(VLOOKUP(B29,'Object Codes'!$C$8:$E$909,3,FALSE))," ")</f>
        <v xml:space="preserve"> </v>
      </c>
      <c r="D29" s="2341" t="e">
        <v>#N/A</v>
      </c>
      <c r="E29" s="1235" t="str">
        <f>IF('Title I ARRA 0491'!E29&gt;0,'Title I ARRA 0491'!E29," ")</f>
        <v xml:space="preserve"> </v>
      </c>
    </row>
    <row r="30" spans="1:5" ht="18" customHeight="1" x14ac:dyDescent="0.3">
      <c r="A30" s="1271" t="str">
        <f>IF('Title I ARRA 0491'!A30&gt;0,'Title I ARRA 0491'!A30," ")</f>
        <v xml:space="preserve"> </v>
      </c>
      <c r="B30" s="1272" t="str">
        <f>IF('Title I ARRA 0491'!B30&gt;0,'Title I ARRA 0491'!B30," ")</f>
        <v xml:space="preserve"> </v>
      </c>
      <c r="C30" s="2341" t="str">
        <f>IF('Title I ARRA 0491'!B30&gt;0,(VLOOKUP(B30,'Object Codes'!$C$8:$E$909,3,FALSE))," ")</f>
        <v xml:space="preserve"> </v>
      </c>
      <c r="D30" s="2341" t="e">
        <v>#N/A</v>
      </c>
      <c r="E30" s="1235" t="str">
        <f>IF('Title I ARRA 0491'!E30&gt;0,'Title I ARRA 0491'!E30," ")</f>
        <v xml:space="preserve"> </v>
      </c>
    </row>
    <row r="31" spans="1:5" ht="18" customHeight="1" x14ac:dyDescent="0.3">
      <c r="A31" s="1271" t="str">
        <f>IF('Title I ARRA 0491'!A31&gt;0,'Title I ARRA 0491'!A31," ")</f>
        <v xml:space="preserve"> </v>
      </c>
      <c r="B31" s="1272" t="str">
        <f>IF('Title I ARRA 0491'!B31&gt;0,'Title I ARRA 0491'!B31," ")</f>
        <v xml:space="preserve"> </v>
      </c>
      <c r="C31" s="2341" t="str">
        <f>IF('Title I ARRA 0491'!B31&gt;0,(VLOOKUP(B31,'Object Codes'!$C$8:$E$909,3,FALSE))," ")</f>
        <v xml:space="preserve"> </v>
      </c>
      <c r="D31" s="2341" t="e">
        <v>#N/A</v>
      </c>
      <c r="E31" s="1235" t="str">
        <f>IF('Title I ARRA 0491'!E31&gt;0,'Title I ARRA 0491'!E31," ")</f>
        <v xml:space="preserve"> </v>
      </c>
    </row>
    <row r="32" spans="1:5" ht="18" customHeight="1" x14ac:dyDescent="0.3">
      <c r="A32" s="1271" t="str">
        <f>IF('Title I ARRA 0491'!A32&gt;0,'Title I ARRA 0491'!A32," ")</f>
        <v xml:space="preserve"> </v>
      </c>
      <c r="B32" s="1272" t="str">
        <f>IF('Title I ARRA 0491'!B32&gt;0,'Title I ARRA 0491'!B32," ")</f>
        <v xml:space="preserve"> </v>
      </c>
      <c r="C32" s="2341" t="str">
        <f>IF('Title I ARRA 0491'!B32&gt;0,(VLOOKUP(B32,'Object Codes'!$C$8:$E$909,3,FALSE))," ")</f>
        <v xml:space="preserve"> </v>
      </c>
      <c r="D32" s="2341" t="e">
        <v>#N/A</v>
      </c>
      <c r="E32" s="1235" t="str">
        <f>IF('Title I ARRA 0491'!E32&gt;0,'Title I ARRA 0491'!E32," ")</f>
        <v xml:space="preserve"> </v>
      </c>
    </row>
    <row r="33" spans="1:5" ht="18" customHeight="1" x14ac:dyDescent="0.3">
      <c r="A33" s="1271" t="str">
        <f>IF('Title I ARRA 0491'!A33&gt;0,'Title I ARRA 0491'!A33," ")</f>
        <v xml:space="preserve"> </v>
      </c>
      <c r="B33" s="1272" t="str">
        <f>IF('Title I ARRA 0491'!B33&gt;0,'Title I ARRA 0491'!B33," ")</f>
        <v xml:space="preserve"> </v>
      </c>
      <c r="C33" s="2341" t="str">
        <f>IF('Title I ARRA 0491'!B33&gt;0,(VLOOKUP(B33,'Object Codes'!$C$8:$E$909,3,FALSE))," ")</f>
        <v xml:space="preserve"> </v>
      </c>
      <c r="D33" s="2341" t="e">
        <v>#N/A</v>
      </c>
      <c r="E33" s="1235" t="str">
        <f>IF('Title I ARRA 0491'!E33&gt;0,'Title I ARRA 0491'!E33," ")</f>
        <v xml:space="preserve"> </v>
      </c>
    </row>
    <row r="34" spans="1:5" ht="18" customHeight="1" x14ac:dyDescent="0.3">
      <c r="A34" s="1271" t="str">
        <f>IF('Title I ARRA 0491'!A34&gt;0,'Title I ARRA 0491'!A34," ")</f>
        <v xml:space="preserve"> </v>
      </c>
      <c r="B34" s="1272" t="str">
        <f>IF('Title I ARRA 0491'!B34&gt;0,'Title I ARRA 0491'!B34," ")</f>
        <v xml:space="preserve"> </v>
      </c>
      <c r="C34" s="2341" t="str">
        <f>IF('Title I ARRA 0491'!B34&gt;0,(VLOOKUP(B34,'Object Codes'!$C$8:$E$909,3,FALSE))," ")</f>
        <v xml:space="preserve"> </v>
      </c>
      <c r="D34" s="2341" t="e">
        <v>#N/A</v>
      </c>
      <c r="E34" s="1235" t="str">
        <f>IF('Title I ARRA 0491'!E34&gt;0,'Title I ARRA 0491'!E34," ")</f>
        <v xml:space="preserve"> </v>
      </c>
    </row>
    <row r="35" spans="1:5" ht="18" customHeight="1" x14ac:dyDescent="0.3">
      <c r="A35" s="1271" t="str">
        <f>IF('Title I ARRA 0491'!A35&gt;0,'Title I ARRA 0491'!A35," ")</f>
        <v xml:space="preserve"> </v>
      </c>
      <c r="B35" s="1272" t="str">
        <f>IF('Title I ARRA 0491'!B35&gt;0,'Title I ARRA 0491'!B35," ")</f>
        <v xml:space="preserve"> </v>
      </c>
      <c r="C35" s="2341" t="str">
        <f>IF('Title I ARRA 0491'!B35&gt;0,(VLOOKUP(B35,'Object Codes'!$C$8:$E$909,3,FALSE))," ")</f>
        <v xml:space="preserve"> </v>
      </c>
      <c r="D35" s="2341" t="e">
        <v>#N/A</v>
      </c>
      <c r="E35" s="1235" t="str">
        <f>IF('Title I ARRA 0491'!E35&gt;0,'Title I ARRA 0491'!E35," ")</f>
        <v xml:space="preserve"> </v>
      </c>
    </row>
    <row r="36" spans="1:5" ht="18" customHeight="1" x14ac:dyDescent="0.3">
      <c r="A36" s="1271" t="str">
        <f>IF('Title I ARRA 0491'!A36&gt;0,'Title I ARRA 0491'!A36," ")</f>
        <v xml:space="preserve"> </v>
      </c>
      <c r="B36" s="1272" t="str">
        <f>IF('Title I ARRA 0491'!B36&gt;0,'Title I ARRA 0491'!B36," ")</f>
        <v xml:space="preserve"> </v>
      </c>
      <c r="C36" s="2341" t="str">
        <f>IF('Title I ARRA 0491'!B36&gt;0,(VLOOKUP(B36,'Object Codes'!$C$8:$E$909,3,FALSE))," ")</f>
        <v xml:space="preserve"> </v>
      </c>
      <c r="D36" s="2341" t="e">
        <v>#N/A</v>
      </c>
      <c r="E36" s="1235" t="str">
        <f>IF('Title I ARRA 0491'!E36&gt;0,'Title I ARRA 0491'!E36," ")</f>
        <v xml:space="preserve"> </v>
      </c>
    </row>
    <row r="37" spans="1:5" ht="18" customHeight="1" thickBot="1" x14ac:dyDescent="0.35">
      <c r="A37" s="1273" t="str">
        <f>IF('Title I ARRA 0491'!A37&gt;0,'Title I ARRA 0491'!A37," ")</f>
        <v xml:space="preserve"> </v>
      </c>
      <c r="B37" s="1296" t="str">
        <f>IF('Title I ARRA 0491'!B37&gt;0,'Title I ARRA 0491'!B37," ")</f>
        <v xml:space="preserve"> </v>
      </c>
      <c r="C37" s="2348" t="str">
        <f>IF('Title I ARRA 0491'!B37&gt;0,(VLOOKUP(B37,'Object Codes'!$C$8:$E$909,3,FALSE))," ")</f>
        <v xml:space="preserve"> </v>
      </c>
      <c r="D37" s="2348" t="e">
        <v>#N/A</v>
      </c>
      <c r="E37" s="1275" t="str">
        <f>IF('Title I ARRA 0491'!E37&gt;0,'Title I ARRA 0491'!E37," ")</f>
        <v xml:space="preserve"> </v>
      </c>
    </row>
    <row r="38" spans="1:5" x14ac:dyDescent="0.3">
      <c r="A38" s="217" t="s">
        <v>1613</v>
      </c>
      <c r="B38" s="217"/>
      <c r="C38" s="217"/>
      <c r="D38" s="217"/>
      <c r="E38" s="1276"/>
    </row>
    <row r="39" spans="1:5" ht="6" customHeight="1" x14ac:dyDescent="0.3">
      <c r="A39" s="216"/>
      <c r="B39" s="216"/>
      <c r="C39" s="216"/>
      <c r="D39" s="216"/>
      <c r="E39" s="1276"/>
    </row>
    <row r="40" spans="1:5" ht="18.600000000000001" thickBot="1" x14ac:dyDescent="0.4">
      <c r="A40" s="216"/>
      <c r="B40" s="216"/>
      <c r="C40" s="216"/>
      <c r="D40" s="1252" t="s">
        <v>2009</v>
      </c>
      <c r="E40" s="1277">
        <f>SUM(E12:E37)+'Title I - ARRA +Salaries Pg1'!E40</f>
        <v>0</v>
      </c>
    </row>
    <row r="41" spans="1:5" ht="18.75" customHeight="1" thickBot="1" x14ac:dyDescent="0.35">
      <c r="A41" s="1278"/>
      <c r="B41" s="1279"/>
      <c r="C41" s="1279"/>
      <c r="D41" s="216"/>
      <c r="E41" s="1280" t="e">
        <f>IF(E9=E40,"BALANCED","OUT OF BALANCE")</f>
        <v>#REF!</v>
      </c>
    </row>
    <row r="42" spans="1:5" x14ac:dyDescent="0.3">
      <c r="A42" s="136" t="s">
        <v>240</v>
      </c>
      <c r="B42" s="216"/>
      <c r="C42" s="1281" t="s">
        <v>241</v>
      </c>
      <c r="D42" s="1282" t="e">
        <f>IF(E41="OUT OF BALANCE","(OVER)/UNDER","")</f>
        <v>#REF!</v>
      </c>
      <c r="E42" s="1283" t="e">
        <f>IF(E41="OUT OF BALANCE",+E9-E40,"")</f>
        <v>#REF!</v>
      </c>
    </row>
    <row r="43" spans="1:5" x14ac:dyDescent="0.3">
      <c r="A43" s="136"/>
      <c r="B43" s="216"/>
      <c r="C43" s="216"/>
      <c r="D43" s="216"/>
      <c r="E43" s="216"/>
    </row>
    <row r="44" spans="1:5" x14ac:dyDescent="0.3">
      <c r="A44" s="136"/>
      <c r="B44" s="216"/>
      <c r="C44" s="216"/>
      <c r="D44" s="216"/>
      <c r="E44" s="216"/>
    </row>
    <row r="45" spans="1:5" ht="9" customHeight="1" thickBot="1" x14ac:dyDescent="0.35">
      <c r="A45" s="216"/>
      <c r="B45" s="216"/>
      <c r="C45" s="216"/>
      <c r="D45" s="216"/>
      <c r="E45" s="216"/>
    </row>
    <row r="46" spans="1:5" ht="14.4" thickBot="1" x14ac:dyDescent="0.35">
      <c r="A46" s="2345" t="s">
        <v>1611</v>
      </c>
      <c r="B46" s="2346"/>
      <c r="C46" s="2346"/>
      <c r="D46" s="2346"/>
      <c r="E46" s="2347"/>
    </row>
    <row r="47" spans="1:5" ht="18" customHeight="1" thickBot="1" x14ac:dyDescent="0.35">
      <c r="A47" s="2345" t="s">
        <v>1612</v>
      </c>
      <c r="B47" s="2346"/>
      <c r="C47" s="1284"/>
      <c r="D47" s="1285"/>
      <c r="E47" s="1286"/>
    </row>
    <row r="48" spans="1:5" x14ac:dyDescent="0.3">
      <c r="A48" s="216"/>
      <c r="B48" s="216"/>
      <c r="C48" s="216"/>
      <c r="D48" s="216"/>
      <c r="E48" s="216"/>
    </row>
    <row r="49" spans="1:5" x14ac:dyDescent="0.3">
      <c r="A49" s="216"/>
      <c r="B49" s="216"/>
      <c r="C49" s="216"/>
      <c r="D49" s="216"/>
      <c r="E49" s="1287" t="s">
        <v>1613</v>
      </c>
    </row>
    <row r="50" spans="1:5" x14ac:dyDescent="0.3">
      <c r="A50" s="216"/>
      <c r="B50" s="216"/>
      <c r="C50" s="216"/>
      <c r="D50" s="216"/>
      <c r="E50" s="216"/>
    </row>
    <row r="51" spans="1:5" x14ac:dyDescent="0.3">
      <c r="A51" s="216"/>
      <c r="B51" s="216"/>
      <c r="C51" s="216"/>
      <c r="D51" s="216"/>
      <c r="E51" s="216"/>
    </row>
  </sheetData>
  <sheetProtection password="F723" sheet="1" objects="1" scenarios="1" selectLockedCells="1"/>
  <mergeCells count="34">
    <mergeCell ref="C36:D36"/>
    <mergeCell ref="C37:D37"/>
    <mergeCell ref="A46:E46"/>
    <mergeCell ref="A47:B47"/>
    <mergeCell ref="C30:D30"/>
    <mergeCell ref="C31:D31"/>
    <mergeCell ref="C32:D32"/>
    <mergeCell ref="C33:D33"/>
    <mergeCell ref="C34:D34"/>
    <mergeCell ref="C35:D35"/>
    <mergeCell ref="C29:D29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17:D17"/>
    <mergeCell ref="A1:J1"/>
    <mergeCell ref="A2:J2"/>
    <mergeCell ref="A3:J3"/>
    <mergeCell ref="A4:J4"/>
    <mergeCell ref="D6:E6"/>
    <mergeCell ref="C11:D11"/>
    <mergeCell ref="C12:D12"/>
    <mergeCell ref="C13:D13"/>
    <mergeCell ref="C14:D14"/>
    <mergeCell ref="C15:D15"/>
    <mergeCell ref="C16:D16"/>
  </mergeCells>
  <conditionalFormatting sqref="C12:C37 D12 D14:D37 C13:D13">
    <cfRule type="cellIs" dxfId="9" priority="5" stopIfTrue="1" operator="equal">
      <formula>"ERROR - OBJECT DOES NOT EXIST"</formula>
    </cfRule>
    <cfRule type="cellIs" dxfId="8" priority="6" stopIfTrue="1" operator="equal">
      <formula>"ERROR - USE FOUR (4) DIGITS IN OBJECT CODE"</formula>
    </cfRule>
  </conditionalFormatting>
  <conditionalFormatting sqref="D12 D19:D37 C12:C37">
    <cfRule type="cellIs" dxfId="7" priority="3" stopIfTrue="1" operator="equal">
      <formula>"ERROR - OBJECT DOES NOT EXIST"</formula>
    </cfRule>
    <cfRule type="cellIs" dxfId="6" priority="4" stopIfTrue="1" operator="equal">
      <formula>"ERROR - USE FOUR (4) DIGITS IN OBJECT CODE"</formula>
    </cfRule>
  </conditionalFormatting>
  <conditionalFormatting sqref="C12:C37 D12 D14:D37 C13:D13">
    <cfRule type="cellIs" dxfId="5" priority="1" stopIfTrue="1" operator="equal">
      <formula>"ERROR - USE FOUR (4) DIGITS IN OBJECT CODE"</formula>
    </cfRule>
    <cfRule type="cellIs" dxfId="4" priority="2" stopIfTrue="1" operator="equal">
      <formula>"ERROR - OBJECT DOES NOT EXIST"</formula>
    </cfRule>
  </conditionalFormatting>
  <printOptions horizontalCentered="1"/>
  <pageMargins left="0.75" right="0.75" top="0.75" bottom="0.75" header="0.5" footer="0.5"/>
  <pageSetup scale="86" orientation="portrait" r:id="rId1"/>
  <headerFooter alignWithMargins="0">
    <oddHeader>&amp;RMIS 3149</oddHeader>
    <oddFooter>&amp;L&amp;D -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3" enableFormatConditionsCalculation="0">
    <tabColor indexed="44"/>
    <pageSetUpPr fitToPage="1"/>
  </sheetPr>
  <dimension ref="A1:Z2731"/>
  <sheetViews>
    <sheetView view="pageBreakPreview" zoomScale="75" zoomScaleNormal="65" workbookViewId="0">
      <pane ySplit="9" topLeftCell="A10" activePane="bottomLeft" state="frozen"/>
      <selection activeCell="K5" sqref="K5"/>
      <selection pane="bottomLeft" activeCell="J4" sqref="J4"/>
    </sheetView>
  </sheetViews>
  <sheetFormatPr defaultColWidth="9.109375" defaultRowHeight="13.8" x14ac:dyDescent="0.3"/>
  <cols>
    <col min="1" max="1" width="8.44140625" style="1214" customWidth="1"/>
    <col min="2" max="2" width="41.5546875" style="92" customWidth="1"/>
    <col min="3" max="3" width="14.6640625" style="1298" bestFit="1" customWidth="1"/>
    <col min="4" max="5" width="12.33203125" style="1300" customWidth="1"/>
    <col min="6" max="6" width="23.44140625" style="1301" bestFit="1" customWidth="1"/>
    <col min="7" max="7" width="19.44140625" style="1301" customWidth="1"/>
    <col min="8" max="8" width="23.88671875" style="1301" bestFit="1" customWidth="1"/>
    <col min="9" max="9" width="21.5546875" style="1301" bestFit="1" customWidth="1"/>
    <col min="10" max="10" width="16.88671875" style="1301" bestFit="1" customWidth="1"/>
    <col min="11" max="11" width="14.6640625" style="1301" bestFit="1" customWidth="1"/>
    <col min="12" max="12" width="15.44140625" style="1301" bestFit="1" customWidth="1"/>
    <col min="13" max="13" width="12.44140625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9" t="s">
        <v>1310</v>
      </c>
      <c r="H1" s="1301">
        <f>'Salary Menu MIS 3382'!H193</f>
        <v>52000</v>
      </c>
    </row>
    <row r="2" spans="1:16" x14ac:dyDescent="0.3">
      <c r="A2" s="1304" t="s">
        <v>1311</v>
      </c>
      <c r="B2" s="230" t="s">
        <v>1415</v>
      </c>
      <c r="D2" s="1299" t="s">
        <v>1312</v>
      </c>
      <c r="H2" s="1301">
        <f>'Salary Menu MIS 3382'!H194</f>
        <v>0</v>
      </c>
    </row>
    <row r="3" spans="1:16" x14ac:dyDescent="0.3">
      <c r="A3" s="1305" t="str">
        <f>'Revenue Projection'!F2</f>
        <v>0000</v>
      </c>
      <c r="B3" s="1306" t="str">
        <f>'Revenue Projection'!A1</f>
        <v>SAMPLE SCHOOL</v>
      </c>
      <c r="H3" s="1307">
        <f>SUM(H1:H2)</f>
        <v>52000</v>
      </c>
    </row>
    <row r="4" spans="1:16" x14ac:dyDescent="0.3">
      <c r="A4" s="1305" t="s">
        <v>242</v>
      </c>
      <c r="B4" s="1308">
        <v>1010</v>
      </c>
    </row>
    <row r="5" spans="1:16" x14ac:dyDescent="0.3">
      <c r="A5" s="1309" t="str">
        <f>'Revenue Projection'!A4</f>
        <v>FISCAL YEAR 2013-2014</v>
      </c>
      <c r="B5" s="952"/>
    </row>
    <row r="6" spans="1:16" x14ac:dyDescent="0.3">
      <c r="A6" s="1297"/>
      <c r="B6" s="230"/>
      <c r="E6" s="1310" t="s">
        <v>1313</v>
      </c>
      <c r="G6" s="1311" t="s">
        <v>1635</v>
      </c>
    </row>
    <row r="7" spans="1:16" x14ac:dyDescent="0.3">
      <c r="E7" s="1310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4" t="s">
        <v>1337</v>
      </c>
      <c r="E8" s="1314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318">
        <v>0</v>
      </c>
      <c r="H9" s="1319">
        <f>'Salary Menu MIS 3382'!L1</f>
        <v>6.8699999999999997E-2</v>
      </c>
      <c r="I9" s="1320">
        <f>'Salary Menu MIS 3382'!L2</f>
        <v>7.6499999999999999E-2</v>
      </c>
      <c r="J9" s="1317">
        <f>'Salary Menu MIS 3382'!$P$2</f>
        <v>6458</v>
      </c>
      <c r="K9" s="1317">
        <f>'Salary Menu MIS 3382'!$P$3</f>
        <v>28</v>
      </c>
      <c r="L9" s="1317">
        <f>'Salary Menu MIS 3382'!$P$4</f>
        <v>204</v>
      </c>
      <c r="M9" s="1317"/>
      <c r="N9" s="1317"/>
    </row>
    <row r="10" spans="1:16" x14ac:dyDescent="0.3">
      <c r="A10" s="1321" t="s">
        <v>1346</v>
      </c>
      <c r="B10" s="1322"/>
      <c r="C10" s="1323"/>
      <c r="D10" s="1324"/>
      <c r="E10" s="1324"/>
    </row>
    <row r="11" spans="1:16" x14ac:dyDescent="0.3">
      <c r="A11" s="1325">
        <f>'Salary Menu MIS 3382'!A9</f>
        <v>31000</v>
      </c>
      <c r="B11" s="1326" t="str">
        <f>'Salary Menu MIS 3382'!B9</f>
        <v>Principal - Elementary</v>
      </c>
      <c r="C11" s="1327">
        <f>'Salary Menu MIS 3382'!D9</f>
        <v>0</v>
      </c>
      <c r="D11" s="1328">
        <f>'Salary Menu MIS 3382'!E9</f>
        <v>115900</v>
      </c>
      <c r="E11" s="1328">
        <f>'Salary Menu MIS 3382'!J9</f>
        <v>95363</v>
      </c>
      <c r="F11" s="1301">
        <f t="shared" ref="F11:F32" si="0">ROUND(C11*(ROUND((D11-$J$9-$K$9-$L$9)/(1+$H$9+$I$9),0)),0)</f>
        <v>0</v>
      </c>
      <c r="G11" s="1301">
        <f t="shared" ref="G11:G32" si="1">ROUND(C11*(ROUND(($G$9*E11)*(1+$H$9+$I$9),0)),0)</f>
        <v>0</v>
      </c>
      <c r="H11" s="1301">
        <f t="shared" ref="H11:H32" si="2">ROUND(F11*$H$9,0)</f>
        <v>0</v>
      </c>
      <c r="I11" s="1301">
        <f t="shared" ref="I11:I32" si="3">ROUND(F11*$I$9,0)</f>
        <v>0</v>
      </c>
      <c r="J11" s="1301">
        <f t="shared" ref="J11:J32" si="4">ROUND($J$9*C11,0)</f>
        <v>0</v>
      </c>
      <c r="K11" s="1301">
        <f t="shared" ref="K11:K32" si="5">ROUND($K$9*C11,0)</f>
        <v>0</v>
      </c>
      <c r="L11" s="1301">
        <f t="shared" ref="L11:L32" si="6">ROUND($L$9*C11,0)</f>
        <v>0</v>
      </c>
      <c r="M11" s="1301">
        <f t="shared" ref="M11:M32" si="7">ROUND((C11*D11)-(F11+H11+I11+J11+K11+L11),0)</f>
        <v>0</v>
      </c>
      <c r="N11" s="1301">
        <f t="shared" ref="N11:N32" si="8">SUM(F11:M11)</f>
        <v>0</v>
      </c>
      <c r="O11" s="1329">
        <v>7300</v>
      </c>
      <c r="P11" s="1330" t="s">
        <v>1641</v>
      </c>
    </row>
    <row r="12" spans="1:16" x14ac:dyDescent="0.3">
      <c r="A12" s="1326" t="str">
        <f>'Salary Menu MIS 3382'!A10</f>
        <v>31020</v>
      </c>
      <c r="B12" s="1326" t="str">
        <f>'Salary Menu MIS 3382'!B10</f>
        <v>Principal - Middle</v>
      </c>
      <c r="C12" s="1327">
        <f>'Salary Menu MIS 3382'!D10</f>
        <v>0</v>
      </c>
      <c r="D12" s="1328">
        <f>'Salary Menu MIS 3382'!E10</f>
        <v>122300</v>
      </c>
      <c r="E12" s="1328">
        <f>'Salary Menu MIS 3382'!J10</f>
        <v>100952</v>
      </c>
      <c r="F12" s="1301">
        <f t="shared" si="0"/>
        <v>0</v>
      </c>
      <c r="G12" s="1301">
        <f t="shared" si="1"/>
        <v>0</v>
      </c>
      <c r="H12" s="1301">
        <f t="shared" si="2"/>
        <v>0</v>
      </c>
      <c r="I12" s="1301">
        <f t="shared" si="3"/>
        <v>0</v>
      </c>
      <c r="J12" s="1301">
        <f t="shared" si="4"/>
        <v>0</v>
      </c>
      <c r="K12" s="1301">
        <f t="shared" si="5"/>
        <v>0</v>
      </c>
      <c r="L12" s="1301">
        <f t="shared" si="6"/>
        <v>0</v>
      </c>
      <c r="M12" s="1301">
        <f t="shared" si="7"/>
        <v>0</v>
      </c>
      <c r="N12" s="1301">
        <f t="shared" si="8"/>
        <v>0</v>
      </c>
      <c r="O12" s="1329">
        <v>7300</v>
      </c>
      <c r="P12" s="1330" t="s">
        <v>1641</v>
      </c>
    </row>
    <row r="13" spans="1:16" x14ac:dyDescent="0.3">
      <c r="A13" s="1326" t="str">
        <f>'Salary Menu MIS 3382'!A11</f>
        <v>31040</v>
      </c>
      <c r="B13" s="1326" t="str">
        <f>'Salary Menu MIS 3382'!B11</f>
        <v>Principal - High</v>
      </c>
      <c r="C13" s="1327">
        <f>'Salary Menu MIS 3382'!D11</f>
        <v>0</v>
      </c>
      <c r="D13" s="1328">
        <f>'Salary Menu MIS 3382'!E11</f>
        <v>135100</v>
      </c>
      <c r="E13" s="1328">
        <f>'Salary Menu MIS 3382'!J11</f>
        <v>112129</v>
      </c>
      <c r="F13" s="1301">
        <f t="shared" si="0"/>
        <v>0</v>
      </c>
      <c r="G13" s="1301">
        <f t="shared" si="1"/>
        <v>0</v>
      </c>
      <c r="H13" s="1301">
        <f t="shared" si="2"/>
        <v>0</v>
      </c>
      <c r="I13" s="1301">
        <f t="shared" si="3"/>
        <v>0</v>
      </c>
      <c r="J13" s="1301">
        <f t="shared" si="4"/>
        <v>0</v>
      </c>
      <c r="K13" s="1301">
        <f t="shared" si="5"/>
        <v>0</v>
      </c>
      <c r="L13" s="1301">
        <f t="shared" si="6"/>
        <v>0</v>
      </c>
      <c r="M13" s="1301">
        <f t="shared" si="7"/>
        <v>0</v>
      </c>
      <c r="N13" s="1301">
        <f t="shared" si="8"/>
        <v>0</v>
      </c>
      <c r="O13" s="1329">
        <v>7300</v>
      </c>
      <c r="P13" s="1330" t="s">
        <v>1641</v>
      </c>
    </row>
    <row r="14" spans="1:16" x14ac:dyDescent="0.3">
      <c r="A14" s="1326" t="str">
        <f>'Salary Menu MIS 3382'!A12</f>
        <v>31080</v>
      </c>
      <c r="B14" s="1326" t="str">
        <f>'Salary Menu MIS 3382'!B12</f>
        <v>Principal - K-12 (900+ Students)</v>
      </c>
      <c r="C14" s="1327">
        <f>'Salary Menu MIS 3382'!D12</f>
        <v>0</v>
      </c>
      <c r="D14" s="1328">
        <f>'Salary Menu MIS 3382'!E12</f>
        <v>132100</v>
      </c>
      <c r="E14" s="1328">
        <f>'Salary Menu MIS 3382'!J12</f>
        <v>109509</v>
      </c>
      <c r="F14" s="1301">
        <f t="shared" si="0"/>
        <v>0</v>
      </c>
      <c r="G14" s="1301">
        <f t="shared" si="1"/>
        <v>0</v>
      </c>
      <c r="H14" s="1301">
        <f t="shared" si="2"/>
        <v>0</v>
      </c>
      <c r="I14" s="1301">
        <f t="shared" si="3"/>
        <v>0</v>
      </c>
      <c r="J14" s="1301">
        <f t="shared" si="4"/>
        <v>0</v>
      </c>
      <c r="K14" s="1301">
        <f t="shared" si="5"/>
        <v>0</v>
      </c>
      <c r="L14" s="1301">
        <f t="shared" si="6"/>
        <v>0</v>
      </c>
      <c r="M14" s="1301">
        <f t="shared" si="7"/>
        <v>0</v>
      </c>
      <c r="N14" s="1301">
        <f t="shared" si="8"/>
        <v>0</v>
      </c>
      <c r="O14" s="1329">
        <v>7300</v>
      </c>
      <c r="P14" s="1330" t="s">
        <v>1641</v>
      </c>
    </row>
    <row r="15" spans="1:16" x14ac:dyDescent="0.3">
      <c r="A15" s="1326" t="str">
        <f>'Salary Menu MIS 3382'!A13</f>
        <v>31080</v>
      </c>
      <c r="B15" s="1326" t="str">
        <f>'Salary Menu MIS 3382'!B13</f>
        <v>Principal - K-12 (1-900 Students)</v>
      </c>
      <c r="C15" s="1327">
        <f>'Salary Menu MIS 3382'!D13</f>
        <v>0</v>
      </c>
      <c r="D15" s="1328">
        <f>'Salary Menu MIS 3382'!E13</f>
        <v>122300</v>
      </c>
      <c r="E15" s="1328">
        <f>'Salary Menu MIS 3382'!J13</f>
        <v>100952</v>
      </c>
      <c r="F15" s="1301">
        <f t="shared" si="0"/>
        <v>0</v>
      </c>
      <c r="G15" s="1301">
        <f t="shared" si="1"/>
        <v>0</v>
      </c>
      <c r="H15" s="1301">
        <f t="shared" si="2"/>
        <v>0</v>
      </c>
      <c r="I15" s="1301">
        <f t="shared" si="3"/>
        <v>0</v>
      </c>
      <c r="J15" s="1301">
        <f t="shared" si="4"/>
        <v>0</v>
      </c>
      <c r="K15" s="1301">
        <f t="shared" si="5"/>
        <v>0</v>
      </c>
      <c r="L15" s="1301">
        <f t="shared" si="6"/>
        <v>0</v>
      </c>
      <c r="M15" s="1301">
        <f t="shared" si="7"/>
        <v>0</v>
      </c>
      <c r="N15" s="1301">
        <f t="shared" si="8"/>
        <v>0</v>
      </c>
      <c r="O15" s="1329">
        <v>7300</v>
      </c>
      <c r="P15" s="1330" t="s">
        <v>1641</v>
      </c>
    </row>
    <row r="16" spans="1:16" x14ac:dyDescent="0.3">
      <c r="A16" s="1326" t="str">
        <f>'Salary Menu MIS 3382'!A14</f>
        <v>31090</v>
      </c>
      <c r="B16" s="1326" t="str">
        <f>'Salary Menu MIS 3382'!B14</f>
        <v>Principal - ESE School</v>
      </c>
      <c r="C16" s="1327">
        <f>'Salary Menu MIS 3382'!D14</f>
        <v>0</v>
      </c>
      <c r="D16" s="1328">
        <f>'Salary Menu MIS 3382'!E14</f>
        <v>115900</v>
      </c>
      <c r="E16" s="1328">
        <f>'Salary Menu MIS 3382'!J14</f>
        <v>95363</v>
      </c>
      <c r="F16" s="1301">
        <f t="shared" si="0"/>
        <v>0</v>
      </c>
      <c r="G16" s="1301">
        <f t="shared" si="1"/>
        <v>0</v>
      </c>
      <c r="H16" s="1301">
        <f t="shared" si="2"/>
        <v>0</v>
      </c>
      <c r="I16" s="1301">
        <f t="shared" si="3"/>
        <v>0</v>
      </c>
      <c r="J16" s="1301">
        <f t="shared" si="4"/>
        <v>0</v>
      </c>
      <c r="K16" s="1301">
        <f t="shared" si="5"/>
        <v>0</v>
      </c>
      <c r="L16" s="1301">
        <f t="shared" si="6"/>
        <v>0</v>
      </c>
      <c r="M16" s="1301">
        <f t="shared" si="7"/>
        <v>0</v>
      </c>
      <c r="N16" s="1301">
        <f t="shared" si="8"/>
        <v>0</v>
      </c>
      <c r="O16" s="1329">
        <v>7300</v>
      </c>
      <c r="P16" s="1330" t="s">
        <v>1641</v>
      </c>
    </row>
    <row r="17" spans="1:16" x14ac:dyDescent="0.3">
      <c r="A17" s="1326" t="str">
        <f>'Salary Menu MIS 3382'!A15</f>
        <v>31050</v>
      </c>
      <c r="B17" s="1326" t="str">
        <f>'Salary Menu MIS 3382'!B15</f>
        <v>Principal - CHOICE High School &amp; Vocational Center</v>
      </c>
      <c r="C17" s="1327">
        <f>'Salary Menu MIS 3382'!D15</f>
        <v>0</v>
      </c>
      <c r="D17" s="1328">
        <f>'Salary Menu MIS 3382'!E15</f>
        <v>122300</v>
      </c>
      <c r="E17" s="1328">
        <f>'Salary Menu MIS 3382'!J15</f>
        <v>100952</v>
      </c>
      <c r="F17" s="1301">
        <f t="shared" si="0"/>
        <v>0</v>
      </c>
      <c r="G17" s="1301">
        <f t="shared" si="1"/>
        <v>0</v>
      </c>
      <c r="H17" s="1301">
        <f t="shared" si="2"/>
        <v>0</v>
      </c>
      <c r="I17" s="1301">
        <f t="shared" si="3"/>
        <v>0</v>
      </c>
      <c r="J17" s="1301">
        <f t="shared" si="4"/>
        <v>0</v>
      </c>
      <c r="K17" s="1301">
        <f t="shared" si="5"/>
        <v>0</v>
      </c>
      <c r="L17" s="1301">
        <f t="shared" si="6"/>
        <v>0</v>
      </c>
      <c r="M17" s="1301">
        <f t="shared" si="7"/>
        <v>0</v>
      </c>
      <c r="N17" s="1301">
        <f t="shared" si="8"/>
        <v>0</v>
      </c>
      <c r="O17" s="1329">
        <v>7300</v>
      </c>
      <c r="P17" s="1330" t="s">
        <v>1641</v>
      </c>
    </row>
    <row r="18" spans="1:16" x14ac:dyDescent="0.3">
      <c r="A18" s="1326" t="str">
        <f>'Salary Menu MIS 3382'!A16</f>
        <v>36100</v>
      </c>
      <c r="B18" s="1326" t="str">
        <f>'Salary Menu MIS 3382'!B16</f>
        <v>Director - DJJ and NWFL Ballet</v>
      </c>
      <c r="C18" s="1327">
        <f>'Salary Menu MIS 3382'!D16</f>
        <v>0</v>
      </c>
      <c r="D18" s="1328">
        <f>'Salary Menu MIS 3382'!E16</f>
        <v>127100</v>
      </c>
      <c r="E18" s="1328">
        <f>'Salary Menu MIS 3382'!J16</f>
        <v>105143</v>
      </c>
      <c r="F18" s="1301">
        <f t="shared" si="0"/>
        <v>0</v>
      </c>
      <c r="G18" s="1301">
        <f t="shared" si="1"/>
        <v>0</v>
      </c>
      <c r="H18" s="1301">
        <f t="shared" si="2"/>
        <v>0</v>
      </c>
      <c r="I18" s="1301">
        <f t="shared" si="3"/>
        <v>0</v>
      </c>
      <c r="J18" s="1301">
        <f t="shared" si="4"/>
        <v>0</v>
      </c>
      <c r="K18" s="1301">
        <f t="shared" si="5"/>
        <v>0</v>
      </c>
      <c r="L18" s="1301">
        <f t="shared" si="6"/>
        <v>0</v>
      </c>
      <c r="M18" s="1301">
        <f t="shared" si="7"/>
        <v>0</v>
      </c>
      <c r="N18" s="1301">
        <f t="shared" si="8"/>
        <v>0</v>
      </c>
      <c r="O18" s="1329">
        <v>7300</v>
      </c>
      <c r="P18" s="1330" t="s">
        <v>1641</v>
      </c>
    </row>
    <row r="19" spans="1:16" x14ac:dyDescent="0.3">
      <c r="A19" s="1326" t="str">
        <f>'Salary Menu MIS 3382'!A17</f>
        <v>31220</v>
      </c>
      <c r="B19" s="1326" t="str">
        <f>'Salary Menu MIS 3382'!B17</f>
        <v>Assistant Principal I</v>
      </c>
      <c r="C19" s="1327">
        <f>'Salary Menu MIS 3382'!D17</f>
        <v>0</v>
      </c>
      <c r="D19" s="1328">
        <f>'Salary Menu MIS 3382'!E17</f>
        <v>109400</v>
      </c>
      <c r="E19" s="1328">
        <f>'Salary Menu MIS 3382'!J17</f>
        <v>89687</v>
      </c>
      <c r="F19" s="1301">
        <f t="shared" si="0"/>
        <v>0</v>
      </c>
      <c r="G19" s="1301">
        <f t="shared" si="1"/>
        <v>0</v>
      </c>
      <c r="H19" s="1301">
        <f t="shared" si="2"/>
        <v>0</v>
      </c>
      <c r="I19" s="1301">
        <f t="shared" si="3"/>
        <v>0</v>
      </c>
      <c r="J19" s="1301">
        <f t="shared" si="4"/>
        <v>0</v>
      </c>
      <c r="K19" s="1301">
        <f t="shared" si="5"/>
        <v>0</v>
      </c>
      <c r="L19" s="1301">
        <f t="shared" si="6"/>
        <v>0</v>
      </c>
      <c r="M19" s="1301">
        <f t="shared" si="7"/>
        <v>0</v>
      </c>
      <c r="N19" s="1301">
        <f t="shared" si="8"/>
        <v>0</v>
      </c>
      <c r="O19" s="1329">
        <v>7300</v>
      </c>
      <c r="P19" s="1330" t="s">
        <v>1641</v>
      </c>
    </row>
    <row r="20" spans="1:16" x14ac:dyDescent="0.3">
      <c r="A20" s="1326" t="str">
        <f>'Salary Menu MIS 3382'!A18</f>
        <v>31220</v>
      </c>
      <c r="B20" s="1326" t="str">
        <f>'Salary Menu MIS 3382'!B18</f>
        <v>Assistant Principal I - 11 Month</v>
      </c>
      <c r="C20" s="1327">
        <f>'Salary Menu MIS 3382'!D18</f>
        <v>0</v>
      </c>
      <c r="D20" s="1328">
        <f>'Salary Menu MIS 3382'!E18</f>
        <v>100841</v>
      </c>
      <c r="E20" s="1328">
        <f>'Salary Menu MIS 3382'!J18</f>
        <v>82214</v>
      </c>
      <c r="F20" s="1301">
        <f t="shared" si="0"/>
        <v>0</v>
      </c>
      <c r="G20" s="1301">
        <f t="shared" si="1"/>
        <v>0</v>
      </c>
      <c r="H20" s="1301">
        <f t="shared" si="2"/>
        <v>0</v>
      </c>
      <c r="I20" s="1301">
        <f t="shared" si="3"/>
        <v>0</v>
      </c>
      <c r="J20" s="1301">
        <f t="shared" si="4"/>
        <v>0</v>
      </c>
      <c r="K20" s="1301">
        <f t="shared" si="5"/>
        <v>0</v>
      </c>
      <c r="L20" s="1301">
        <f t="shared" si="6"/>
        <v>0</v>
      </c>
      <c r="M20" s="1301">
        <f t="shared" si="7"/>
        <v>0</v>
      </c>
      <c r="N20" s="1301">
        <f t="shared" si="8"/>
        <v>0</v>
      </c>
      <c r="O20" s="1329">
        <v>7300</v>
      </c>
      <c r="P20" s="1330" t="s">
        <v>1641</v>
      </c>
    </row>
    <row r="21" spans="1:16" x14ac:dyDescent="0.3">
      <c r="A21" s="1326" t="str">
        <f>'Salary Menu MIS 3382'!A19</f>
        <v>31220</v>
      </c>
      <c r="B21" s="1326" t="str">
        <f>'Salary Menu MIS 3382'!B19</f>
        <v>Assistant Principal I - 10 Month</v>
      </c>
      <c r="C21" s="1327">
        <f>'Salary Menu MIS 3382'!D19</f>
        <v>0</v>
      </c>
      <c r="D21" s="1328">
        <f>'Salary Menu MIS 3382'!E19</f>
        <v>92282</v>
      </c>
      <c r="E21" s="1328">
        <f>'Salary Menu MIS 3382'!J19</f>
        <v>74740</v>
      </c>
      <c r="F21" s="1301">
        <f t="shared" si="0"/>
        <v>0</v>
      </c>
      <c r="G21" s="1301">
        <f t="shared" si="1"/>
        <v>0</v>
      </c>
      <c r="H21" s="1301">
        <f t="shared" si="2"/>
        <v>0</v>
      </c>
      <c r="I21" s="1301">
        <f t="shared" si="3"/>
        <v>0</v>
      </c>
      <c r="J21" s="1301">
        <f t="shared" si="4"/>
        <v>0</v>
      </c>
      <c r="K21" s="1301">
        <f t="shared" si="5"/>
        <v>0</v>
      </c>
      <c r="L21" s="1301">
        <f t="shared" si="6"/>
        <v>0</v>
      </c>
      <c r="M21" s="1301">
        <f t="shared" si="7"/>
        <v>0</v>
      </c>
      <c r="N21" s="1301">
        <f t="shared" si="8"/>
        <v>0</v>
      </c>
      <c r="O21" s="1329">
        <v>7300</v>
      </c>
      <c r="P21" s="1330" t="s">
        <v>1641</v>
      </c>
    </row>
    <row r="22" spans="1:16" x14ac:dyDescent="0.3">
      <c r="A22" s="1326" t="str">
        <f>'Salary Menu MIS 3382'!A20</f>
        <v>31280</v>
      </c>
      <c r="B22" s="1326" t="str">
        <f>'Salary Menu MIS 3382'!B20</f>
        <v>Assistant Principal I - K-12</v>
      </c>
      <c r="C22" s="1327">
        <f>'Salary Menu MIS 3382'!D20</f>
        <v>0</v>
      </c>
      <c r="D22" s="1328">
        <f>'Salary Menu MIS 3382'!E20</f>
        <v>95200</v>
      </c>
      <c r="E22" s="1328">
        <f>'Salary Menu MIS 3382'!J20</f>
        <v>77288</v>
      </c>
      <c r="F22" s="1301">
        <f t="shared" si="0"/>
        <v>0</v>
      </c>
      <c r="G22" s="1301">
        <f t="shared" si="1"/>
        <v>0</v>
      </c>
      <c r="H22" s="1301">
        <f t="shared" si="2"/>
        <v>0</v>
      </c>
      <c r="I22" s="1301">
        <f t="shared" si="3"/>
        <v>0</v>
      </c>
      <c r="J22" s="1301">
        <f t="shared" si="4"/>
        <v>0</v>
      </c>
      <c r="K22" s="1301">
        <f t="shared" si="5"/>
        <v>0</v>
      </c>
      <c r="L22" s="1301">
        <f t="shared" si="6"/>
        <v>0</v>
      </c>
      <c r="M22" s="1301">
        <f t="shared" si="7"/>
        <v>0</v>
      </c>
      <c r="N22" s="1301">
        <f t="shared" si="8"/>
        <v>0</v>
      </c>
      <c r="O22" s="1329">
        <v>7300</v>
      </c>
      <c r="P22" s="1330" t="s">
        <v>1641</v>
      </c>
    </row>
    <row r="23" spans="1:16" x14ac:dyDescent="0.3">
      <c r="A23" s="1326" t="str">
        <f>'Salary Menu MIS 3382'!A21</f>
        <v>31220</v>
      </c>
      <c r="B23" s="1326" t="str">
        <f>'Salary Menu MIS 3382'!B21</f>
        <v>Assistant Principal I - K-12 - 11 Month</v>
      </c>
      <c r="C23" s="1327">
        <f>'Salary Menu MIS 3382'!D21</f>
        <v>0</v>
      </c>
      <c r="D23" s="1328">
        <f>'Salary Menu MIS 3382'!E21</f>
        <v>87824</v>
      </c>
      <c r="E23" s="1328">
        <f>'Salary Menu MIS 3382'!J21</f>
        <v>70847</v>
      </c>
      <c r="F23" s="1301">
        <f t="shared" si="0"/>
        <v>0</v>
      </c>
      <c r="G23" s="1301">
        <f t="shared" si="1"/>
        <v>0</v>
      </c>
      <c r="H23" s="1301">
        <f t="shared" si="2"/>
        <v>0</v>
      </c>
      <c r="I23" s="1301">
        <f t="shared" si="3"/>
        <v>0</v>
      </c>
      <c r="J23" s="1301">
        <f t="shared" si="4"/>
        <v>0</v>
      </c>
      <c r="K23" s="1301">
        <f t="shared" si="5"/>
        <v>0</v>
      </c>
      <c r="L23" s="1301">
        <f t="shared" si="6"/>
        <v>0</v>
      </c>
      <c r="M23" s="1301">
        <f t="shared" si="7"/>
        <v>0</v>
      </c>
      <c r="N23" s="1301">
        <f t="shared" si="8"/>
        <v>0</v>
      </c>
      <c r="O23" s="1329">
        <v>7300</v>
      </c>
      <c r="P23" s="1330" t="s">
        <v>1641</v>
      </c>
    </row>
    <row r="24" spans="1:16" x14ac:dyDescent="0.3">
      <c r="A24" s="1326" t="str">
        <f>'Salary Menu MIS 3382'!A22</f>
        <v>31220</v>
      </c>
      <c r="B24" s="1326" t="str">
        <f>'Salary Menu MIS 3382'!B22</f>
        <v>Assistant Principal I - K-12 - 10 Month</v>
      </c>
      <c r="C24" s="1327">
        <f>'Salary Menu MIS 3382'!D22</f>
        <v>0</v>
      </c>
      <c r="D24" s="1328">
        <f>'Salary Menu MIS 3382'!E22</f>
        <v>80448</v>
      </c>
      <c r="E24" s="1328">
        <f>'Salary Menu MIS 3382'!J22</f>
        <v>64406</v>
      </c>
      <c r="F24" s="1301">
        <f t="shared" si="0"/>
        <v>0</v>
      </c>
      <c r="G24" s="1301">
        <f t="shared" si="1"/>
        <v>0</v>
      </c>
      <c r="H24" s="1301">
        <f t="shared" si="2"/>
        <v>0</v>
      </c>
      <c r="I24" s="1301">
        <f t="shared" si="3"/>
        <v>0</v>
      </c>
      <c r="J24" s="1301">
        <f t="shared" si="4"/>
        <v>0</v>
      </c>
      <c r="K24" s="1301">
        <f t="shared" si="5"/>
        <v>0</v>
      </c>
      <c r="L24" s="1301">
        <f t="shared" si="6"/>
        <v>0</v>
      </c>
      <c r="M24" s="1301">
        <f t="shared" si="7"/>
        <v>0</v>
      </c>
      <c r="N24" s="1301">
        <f t="shared" si="8"/>
        <v>0</v>
      </c>
      <c r="O24" s="1329">
        <v>7300</v>
      </c>
      <c r="P24" s="1330" t="s">
        <v>1641</v>
      </c>
    </row>
    <row r="25" spans="1:16" x14ac:dyDescent="0.3">
      <c r="A25" s="1326" t="str">
        <f>'Salary Menu MIS 3382'!A23</f>
        <v>31240</v>
      </c>
      <c r="B25" s="1326" t="str">
        <f>'Salary Menu MIS 3382'!B23</f>
        <v>Assistant Principal II</v>
      </c>
      <c r="C25" s="1327">
        <f>'Salary Menu MIS 3382'!D23</f>
        <v>0</v>
      </c>
      <c r="D25" s="1328">
        <f>'Salary Menu MIS 3382'!E23</f>
        <v>93500</v>
      </c>
      <c r="E25" s="1328">
        <f>'Salary Menu MIS 3382'!J23</f>
        <v>75803</v>
      </c>
      <c r="F25" s="1301">
        <f t="shared" si="0"/>
        <v>0</v>
      </c>
      <c r="G25" s="1301">
        <f t="shared" si="1"/>
        <v>0</v>
      </c>
      <c r="H25" s="1301">
        <f t="shared" si="2"/>
        <v>0</v>
      </c>
      <c r="I25" s="1301">
        <f t="shared" si="3"/>
        <v>0</v>
      </c>
      <c r="J25" s="1301">
        <f t="shared" si="4"/>
        <v>0</v>
      </c>
      <c r="K25" s="1301">
        <f t="shared" si="5"/>
        <v>0</v>
      </c>
      <c r="L25" s="1301">
        <f t="shared" si="6"/>
        <v>0</v>
      </c>
      <c r="M25" s="1301">
        <f t="shared" si="7"/>
        <v>0</v>
      </c>
      <c r="N25" s="1301">
        <f t="shared" si="8"/>
        <v>0</v>
      </c>
      <c r="O25" s="1329">
        <v>7300</v>
      </c>
      <c r="P25" s="1330" t="s">
        <v>1641</v>
      </c>
    </row>
    <row r="26" spans="1:16" x14ac:dyDescent="0.3">
      <c r="A26" s="1326" t="str">
        <f>'Salary Menu MIS 3382'!A24</f>
        <v>31220</v>
      </c>
      <c r="B26" s="1326" t="str">
        <f>'Salary Menu MIS 3382'!B24</f>
        <v>Assistant Principal II - 11 Month</v>
      </c>
      <c r="C26" s="1327">
        <f>'Salary Menu MIS 3382'!D24</f>
        <v>0</v>
      </c>
      <c r="D26" s="1328">
        <f>'Salary Menu MIS 3382'!E24</f>
        <v>86266</v>
      </c>
      <c r="E26" s="1328">
        <f>'Salary Menu MIS 3382'!J24</f>
        <v>69487</v>
      </c>
      <c r="F26" s="1301">
        <f t="shared" si="0"/>
        <v>0</v>
      </c>
      <c r="G26" s="1301">
        <f t="shared" si="1"/>
        <v>0</v>
      </c>
      <c r="H26" s="1301">
        <f t="shared" si="2"/>
        <v>0</v>
      </c>
      <c r="I26" s="1301">
        <f t="shared" si="3"/>
        <v>0</v>
      </c>
      <c r="J26" s="1301">
        <f t="shared" si="4"/>
        <v>0</v>
      </c>
      <c r="K26" s="1301">
        <f t="shared" si="5"/>
        <v>0</v>
      </c>
      <c r="L26" s="1301">
        <f t="shared" si="6"/>
        <v>0</v>
      </c>
      <c r="M26" s="1301">
        <f t="shared" si="7"/>
        <v>0</v>
      </c>
      <c r="N26" s="1301">
        <f t="shared" si="8"/>
        <v>0</v>
      </c>
      <c r="O26" s="1329">
        <v>7300</v>
      </c>
      <c r="P26" s="1330" t="s">
        <v>1641</v>
      </c>
    </row>
    <row r="27" spans="1:16" x14ac:dyDescent="0.3">
      <c r="A27" s="1326" t="str">
        <f>'Salary Menu MIS 3382'!A25</f>
        <v>31220</v>
      </c>
      <c r="B27" s="1326" t="str">
        <f>'Salary Menu MIS 3382'!B25</f>
        <v>Assistant Principal II - 10 Month</v>
      </c>
      <c r="C27" s="1327">
        <f>'Salary Menu MIS 3382'!D25</f>
        <v>0</v>
      </c>
      <c r="D27" s="1328">
        <f>'Salary Menu MIS 3382'!E25</f>
        <v>79000</v>
      </c>
      <c r="E27" s="1328">
        <f>'Salary Menu MIS 3382'!J25</f>
        <v>63142</v>
      </c>
      <c r="F27" s="1301">
        <f t="shared" si="0"/>
        <v>0</v>
      </c>
      <c r="G27" s="1301">
        <f t="shared" si="1"/>
        <v>0</v>
      </c>
      <c r="H27" s="1301">
        <f t="shared" si="2"/>
        <v>0</v>
      </c>
      <c r="I27" s="1301">
        <f t="shared" si="3"/>
        <v>0</v>
      </c>
      <c r="J27" s="1301">
        <f t="shared" si="4"/>
        <v>0</v>
      </c>
      <c r="K27" s="1301">
        <f t="shared" si="5"/>
        <v>0</v>
      </c>
      <c r="L27" s="1301">
        <f t="shared" si="6"/>
        <v>0</v>
      </c>
      <c r="M27" s="1301">
        <f t="shared" si="7"/>
        <v>0</v>
      </c>
      <c r="N27" s="1301">
        <f t="shared" si="8"/>
        <v>0</v>
      </c>
      <c r="O27" s="1329">
        <v>7300</v>
      </c>
      <c r="P27" s="1330" t="s">
        <v>1641</v>
      </c>
    </row>
    <row r="28" spans="1:16" x14ac:dyDescent="0.3">
      <c r="A28" s="1326" t="str">
        <f>'Salary Menu MIS 3382'!A26</f>
        <v>31280</v>
      </c>
      <c r="B28" s="1326" t="str">
        <f>'Salary Menu MIS 3382'!B26</f>
        <v>Assistant Principal II - K-12</v>
      </c>
      <c r="C28" s="1327">
        <f>'Salary Menu MIS 3382'!D26</f>
        <v>0</v>
      </c>
      <c r="D28" s="1328">
        <f>'Salary Menu MIS 3382'!E26</f>
        <v>91300</v>
      </c>
      <c r="E28" s="1328">
        <f>'Salary Menu MIS 3382'!J26</f>
        <v>73882</v>
      </c>
      <c r="F28" s="1301">
        <f t="shared" si="0"/>
        <v>0</v>
      </c>
      <c r="G28" s="1301">
        <f t="shared" si="1"/>
        <v>0</v>
      </c>
      <c r="H28" s="1301">
        <f t="shared" si="2"/>
        <v>0</v>
      </c>
      <c r="I28" s="1301">
        <f t="shared" si="3"/>
        <v>0</v>
      </c>
      <c r="J28" s="1301">
        <f t="shared" si="4"/>
        <v>0</v>
      </c>
      <c r="K28" s="1301">
        <f t="shared" si="5"/>
        <v>0</v>
      </c>
      <c r="L28" s="1301">
        <f t="shared" si="6"/>
        <v>0</v>
      </c>
      <c r="M28" s="1301">
        <f t="shared" si="7"/>
        <v>0</v>
      </c>
      <c r="N28" s="1301">
        <f t="shared" si="8"/>
        <v>0</v>
      </c>
      <c r="O28" s="1329">
        <v>7300</v>
      </c>
      <c r="P28" s="1330" t="s">
        <v>1641</v>
      </c>
    </row>
    <row r="29" spans="1:16" x14ac:dyDescent="0.3">
      <c r="A29" s="1326" t="str">
        <f>'Salary Menu MIS 3382'!A27</f>
        <v>31220</v>
      </c>
      <c r="B29" s="1326" t="str">
        <f>'Salary Menu MIS 3382'!B27</f>
        <v>Assistant Principal II - K-12 - 11 Month</v>
      </c>
      <c r="C29" s="1327">
        <f>'Salary Menu MIS 3382'!D27</f>
        <v>0</v>
      </c>
      <c r="D29" s="1328">
        <f>'Salary Menu MIS 3382'!E27</f>
        <v>84249</v>
      </c>
      <c r="E29" s="1328">
        <f>'Salary Menu MIS 3382'!J27</f>
        <v>67725</v>
      </c>
      <c r="F29" s="1301">
        <f t="shared" si="0"/>
        <v>0</v>
      </c>
      <c r="G29" s="1301">
        <f t="shared" si="1"/>
        <v>0</v>
      </c>
      <c r="H29" s="1301">
        <f t="shared" si="2"/>
        <v>0</v>
      </c>
      <c r="I29" s="1301">
        <f t="shared" si="3"/>
        <v>0</v>
      </c>
      <c r="J29" s="1301">
        <f t="shared" si="4"/>
        <v>0</v>
      </c>
      <c r="K29" s="1301">
        <f t="shared" si="5"/>
        <v>0</v>
      </c>
      <c r="L29" s="1301">
        <f t="shared" si="6"/>
        <v>0</v>
      </c>
      <c r="M29" s="1301">
        <f t="shared" si="7"/>
        <v>0</v>
      </c>
      <c r="N29" s="1301">
        <f t="shared" si="8"/>
        <v>0</v>
      </c>
      <c r="O29" s="1329">
        <v>7300</v>
      </c>
      <c r="P29" s="1330" t="s">
        <v>1641</v>
      </c>
    </row>
    <row r="30" spans="1:16" x14ac:dyDescent="0.3">
      <c r="A30" s="1326" t="str">
        <f>'Salary Menu MIS 3382'!A28</f>
        <v>31220</v>
      </c>
      <c r="B30" s="1326" t="str">
        <f>'Salary Menu MIS 3382'!B28</f>
        <v>Assistant Principal II - K-12 - 10 Month</v>
      </c>
      <c r="C30" s="1327">
        <f>'Salary Menu MIS 3382'!D28</f>
        <v>0</v>
      </c>
      <c r="D30" s="1328">
        <f>'Salary Menu MIS 3382'!E28</f>
        <v>77198</v>
      </c>
      <c r="E30" s="1328">
        <f>'Salary Menu MIS 3382'!J28</f>
        <v>61568</v>
      </c>
      <c r="F30" s="1301">
        <f t="shared" si="0"/>
        <v>0</v>
      </c>
      <c r="G30" s="1301">
        <f t="shared" si="1"/>
        <v>0</v>
      </c>
      <c r="H30" s="1301">
        <f t="shared" si="2"/>
        <v>0</v>
      </c>
      <c r="I30" s="1301">
        <f t="shared" si="3"/>
        <v>0</v>
      </c>
      <c r="J30" s="1301">
        <f t="shared" si="4"/>
        <v>0</v>
      </c>
      <c r="K30" s="1301">
        <f t="shared" si="5"/>
        <v>0</v>
      </c>
      <c r="L30" s="1301">
        <f t="shared" si="6"/>
        <v>0</v>
      </c>
      <c r="M30" s="1301">
        <f t="shared" si="7"/>
        <v>0</v>
      </c>
      <c r="N30" s="1301">
        <f t="shared" si="8"/>
        <v>0</v>
      </c>
      <c r="O30" s="1329">
        <v>7300</v>
      </c>
      <c r="P30" s="1330" t="s">
        <v>1641</v>
      </c>
    </row>
    <row r="31" spans="1:16" x14ac:dyDescent="0.3">
      <c r="A31" s="1326" t="str">
        <f>'Salary Menu MIS 3382'!A29</f>
        <v>36---</v>
      </c>
      <c r="B31" s="1326" t="str">
        <f>'Salary Menu MIS 3382'!B29</f>
        <v>Specialist - Pre-K D/VPK</v>
      </c>
      <c r="C31" s="1327">
        <f>'Salary Menu MIS 3382'!D29</f>
        <v>0</v>
      </c>
      <c r="D31" s="1328">
        <f>'Salary Menu MIS 3382'!E29</f>
        <v>93500</v>
      </c>
      <c r="E31" s="1328">
        <f>'Salary Menu MIS 3382'!J29</f>
        <v>75803</v>
      </c>
      <c r="F31" s="1301">
        <f t="shared" si="0"/>
        <v>0</v>
      </c>
      <c r="G31" s="1301">
        <f t="shared" si="1"/>
        <v>0</v>
      </c>
      <c r="H31" s="1301">
        <f t="shared" si="2"/>
        <v>0</v>
      </c>
      <c r="I31" s="1301">
        <f t="shared" si="3"/>
        <v>0</v>
      </c>
      <c r="J31" s="1301">
        <f t="shared" si="4"/>
        <v>0</v>
      </c>
      <c r="K31" s="1301">
        <f t="shared" si="5"/>
        <v>0</v>
      </c>
      <c r="L31" s="1301">
        <f t="shared" si="6"/>
        <v>0</v>
      </c>
      <c r="M31" s="1301">
        <f t="shared" si="7"/>
        <v>0</v>
      </c>
      <c r="N31" s="1301">
        <f t="shared" si="8"/>
        <v>0</v>
      </c>
      <c r="O31" s="1329">
        <v>7300</v>
      </c>
      <c r="P31" s="1303" t="s">
        <v>1641</v>
      </c>
    </row>
    <row r="32" spans="1:16" x14ac:dyDescent="0.3">
      <c r="A32" s="1326" t="s">
        <v>366</v>
      </c>
      <c r="B32" s="1326" t="str">
        <f>'Salary Menu MIS 3382'!B30</f>
        <v>Administrative - Other:</v>
      </c>
      <c r="C32" s="1327">
        <f>'Salary Menu MIS 3382'!D30</f>
        <v>0</v>
      </c>
      <c r="D32" s="1328">
        <f>'Salary Menu MIS 3382'!E30</f>
        <v>0</v>
      </c>
      <c r="E32" s="1328">
        <f>'Salary Menu MIS 3382'!J30</f>
        <v>-5842</v>
      </c>
      <c r="F32" s="1331">
        <f t="shared" si="0"/>
        <v>0</v>
      </c>
      <c r="G32" s="1331">
        <f t="shared" si="1"/>
        <v>0</v>
      </c>
      <c r="H32" s="1331">
        <f t="shared" si="2"/>
        <v>0</v>
      </c>
      <c r="I32" s="1331">
        <f t="shared" si="3"/>
        <v>0</v>
      </c>
      <c r="J32" s="1331">
        <f t="shared" si="4"/>
        <v>0</v>
      </c>
      <c r="K32" s="1331">
        <f t="shared" si="5"/>
        <v>0</v>
      </c>
      <c r="L32" s="1331">
        <f t="shared" si="6"/>
        <v>0</v>
      </c>
      <c r="M32" s="1331">
        <f t="shared" si="7"/>
        <v>0</v>
      </c>
      <c r="N32" s="1331">
        <f t="shared" si="8"/>
        <v>0</v>
      </c>
      <c r="O32" s="1329">
        <v>7300</v>
      </c>
      <c r="P32" s="1330" t="s">
        <v>1641</v>
      </c>
    </row>
    <row r="33" spans="1:21" x14ac:dyDescent="0.3">
      <c r="A33" s="1332"/>
      <c r="B33" s="251"/>
      <c r="C33" s="1333"/>
      <c r="D33" s="1334"/>
      <c r="E33" s="1334"/>
      <c r="O33" s="1329"/>
    </row>
    <row r="34" spans="1:21" s="230" customFormat="1" x14ac:dyDescent="0.3">
      <c r="A34" s="1335" t="s">
        <v>1347</v>
      </c>
      <c r="B34" s="1336"/>
      <c r="C34" s="1337"/>
      <c r="D34" s="1338"/>
      <c r="E34" s="1338"/>
      <c r="F34" s="1339">
        <f t="shared" ref="F34:N34" si="9">SUM(F11:F33)</f>
        <v>0</v>
      </c>
      <c r="G34" s="1339">
        <f t="shared" si="9"/>
        <v>0</v>
      </c>
      <c r="H34" s="1339">
        <f t="shared" si="9"/>
        <v>0</v>
      </c>
      <c r="I34" s="1339">
        <f t="shared" si="9"/>
        <v>0</v>
      </c>
      <c r="J34" s="1339">
        <f t="shared" si="9"/>
        <v>0</v>
      </c>
      <c r="K34" s="1339">
        <f t="shared" si="9"/>
        <v>0</v>
      </c>
      <c r="L34" s="1339">
        <f t="shared" si="9"/>
        <v>0</v>
      </c>
      <c r="M34" s="1339">
        <f t="shared" si="9"/>
        <v>0</v>
      </c>
      <c r="N34" s="1339">
        <f t="shared" si="9"/>
        <v>0</v>
      </c>
      <c r="O34" s="1340"/>
      <c r="P34" s="1341"/>
      <c r="U34" s="1342"/>
    </row>
    <row r="35" spans="1:21" x14ac:dyDescent="0.3">
      <c r="A35" s="1332"/>
      <c r="B35" s="251"/>
      <c r="C35" s="1333"/>
      <c r="D35" s="1334"/>
      <c r="E35" s="1334"/>
      <c r="O35" s="1329"/>
    </row>
    <row r="36" spans="1:21" x14ac:dyDescent="0.3">
      <c r="A36" s="1321" t="s">
        <v>1348</v>
      </c>
      <c r="B36" s="1322"/>
      <c r="C36" s="1323"/>
      <c r="D36" s="1324"/>
      <c r="E36" s="1324"/>
      <c r="O36" s="1329" t="s">
        <v>1613</v>
      </c>
    </row>
    <row r="37" spans="1:21" x14ac:dyDescent="0.3">
      <c r="A37" s="1343" t="str">
        <f>'Salary Menu MIS 3382'!A33</f>
        <v>10060</v>
      </c>
      <c r="B37" s="1326" t="str">
        <f>'Salary Menu MIS 3382'!B33</f>
        <v>Teacher - Kindergarten</v>
      </c>
      <c r="C37" s="1327">
        <f>'Salary Menu MIS 3382'!D33</f>
        <v>0</v>
      </c>
      <c r="D37" s="1328">
        <f>'Salary Menu MIS 3382'!E33</f>
        <v>65000</v>
      </c>
      <c r="E37" s="1328">
        <f>'Salary Menu MIS 3382'!J33</f>
        <v>50917</v>
      </c>
      <c r="F37" s="1301">
        <f t="shared" ref="F37:F56" si="10">ROUND(C37*(ROUND((D37-$J$9-$K$9-$L$9)/(1+$H$9+$I$9),0)),0)</f>
        <v>0</v>
      </c>
      <c r="G37" s="1301">
        <f t="shared" ref="G37:G56" si="11">ROUND(C37*(ROUND(($G$9*E37)*(1+$H$9+$I$9),0)),0)</f>
        <v>0</v>
      </c>
      <c r="H37" s="1301">
        <f t="shared" ref="H37:H63" si="12">ROUND(F37*$H$9,0)</f>
        <v>0</v>
      </c>
      <c r="I37" s="1301">
        <f t="shared" ref="I37:I63" si="13">ROUND(F37*$I$9,0)</f>
        <v>0</v>
      </c>
      <c r="J37" s="1301">
        <f t="shared" ref="J37:J56" si="14">ROUND($J$9*C37,0)</f>
        <v>0</v>
      </c>
      <c r="K37" s="1301">
        <f t="shared" ref="K37:K56" si="15">ROUND($K$9*C37,0)</f>
        <v>0</v>
      </c>
      <c r="L37" s="1301">
        <f t="shared" ref="L37:L56" si="16">ROUND($L$9*C37,0)</f>
        <v>0</v>
      </c>
      <c r="M37" s="1301">
        <f t="shared" ref="M37:M51" si="17">ROUND((C37*D37)-(F37+H37+I37+J37+K37+L37),0)</f>
        <v>0</v>
      </c>
      <c r="N37" s="1301">
        <f t="shared" ref="N37:N63" si="18">SUM(F37:M37)</f>
        <v>0</v>
      </c>
      <c r="O37" s="1329">
        <v>5100</v>
      </c>
      <c r="P37" s="1330" t="s">
        <v>1649</v>
      </c>
    </row>
    <row r="38" spans="1:21" x14ac:dyDescent="0.3">
      <c r="A38" s="1343" t="str">
        <f>'Salary Menu MIS 3382'!A34</f>
        <v>10100</v>
      </c>
      <c r="B38" s="1326" t="str">
        <f>'Salary Menu MIS 3382'!B34</f>
        <v>Teacher - First Grade</v>
      </c>
      <c r="C38" s="1327">
        <f>'Salary Menu MIS 3382'!D34</f>
        <v>0</v>
      </c>
      <c r="D38" s="1328">
        <f>'Salary Menu MIS 3382'!E34</f>
        <v>65000</v>
      </c>
      <c r="E38" s="1328">
        <f>'Salary Menu MIS 3382'!J34</f>
        <v>50917</v>
      </c>
      <c r="F38" s="1301">
        <f t="shared" si="10"/>
        <v>0</v>
      </c>
      <c r="G38" s="1301">
        <f t="shared" si="11"/>
        <v>0</v>
      </c>
      <c r="H38" s="1301">
        <f t="shared" si="12"/>
        <v>0</v>
      </c>
      <c r="I38" s="1301">
        <f t="shared" si="13"/>
        <v>0</v>
      </c>
      <c r="J38" s="1301">
        <f t="shared" si="14"/>
        <v>0</v>
      </c>
      <c r="K38" s="1301">
        <f t="shared" si="15"/>
        <v>0</v>
      </c>
      <c r="L38" s="1301">
        <f t="shared" si="16"/>
        <v>0</v>
      </c>
      <c r="M38" s="1301">
        <f t="shared" si="17"/>
        <v>0</v>
      </c>
      <c r="N38" s="1301">
        <f t="shared" si="18"/>
        <v>0</v>
      </c>
      <c r="O38" s="1329">
        <v>5100</v>
      </c>
      <c r="P38" s="1330" t="s">
        <v>1649</v>
      </c>
    </row>
    <row r="39" spans="1:21" x14ac:dyDescent="0.3">
      <c r="A39" s="1343" t="str">
        <f>'Salary Menu MIS 3382'!A35</f>
        <v>10120</v>
      </c>
      <c r="B39" s="1326" t="str">
        <f>'Salary Menu MIS 3382'!B35</f>
        <v xml:space="preserve">Teacher - Second Grade      </v>
      </c>
      <c r="C39" s="1327">
        <f>'Salary Menu MIS 3382'!D35</f>
        <v>0</v>
      </c>
      <c r="D39" s="1328">
        <f>'Salary Menu MIS 3382'!E35</f>
        <v>65000</v>
      </c>
      <c r="E39" s="1328">
        <f>'Salary Menu MIS 3382'!J35</f>
        <v>50917</v>
      </c>
      <c r="F39" s="1301">
        <f t="shared" si="10"/>
        <v>0</v>
      </c>
      <c r="G39" s="1301">
        <f t="shared" si="11"/>
        <v>0</v>
      </c>
      <c r="H39" s="1301">
        <f t="shared" si="12"/>
        <v>0</v>
      </c>
      <c r="I39" s="1301">
        <f t="shared" si="13"/>
        <v>0</v>
      </c>
      <c r="J39" s="1301">
        <f t="shared" si="14"/>
        <v>0</v>
      </c>
      <c r="K39" s="1301">
        <f t="shared" si="15"/>
        <v>0</v>
      </c>
      <c r="L39" s="1301">
        <f t="shared" si="16"/>
        <v>0</v>
      </c>
      <c r="M39" s="1301">
        <f t="shared" si="17"/>
        <v>0</v>
      </c>
      <c r="N39" s="1301">
        <f t="shared" si="18"/>
        <v>0</v>
      </c>
      <c r="O39" s="1329">
        <v>5100</v>
      </c>
      <c r="P39" s="1330" t="s">
        <v>1649</v>
      </c>
    </row>
    <row r="40" spans="1:21" x14ac:dyDescent="0.3">
      <c r="A40" s="1343" t="str">
        <f>'Salary Menu MIS 3382'!A36</f>
        <v>10140</v>
      </c>
      <c r="B40" s="1326" t="str">
        <f>'Salary Menu MIS 3382'!B36</f>
        <v xml:space="preserve">Teacher - Third Grade          </v>
      </c>
      <c r="C40" s="1327">
        <f>'Salary Menu MIS 3382'!D36</f>
        <v>0</v>
      </c>
      <c r="D40" s="1328">
        <f>'Salary Menu MIS 3382'!E36</f>
        <v>65000</v>
      </c>
      <c r="E40" s="1328">
        <f>'Salary Menu MIS 3382'!J36</f>
        <v>50917</v>
      </c>
      <c r="F40" s="1301">
        <f t="shared" si="10"/>
        <v>0</v>
      </c>
      <c r="G40" s="1301">
        <f t="shared" si="11"/>
        <v>0</v>
      </c>
      <c r="H40" s="1301">
        <f t="shared" si="12"/>
        <v>0</v>
      </c>
      <c r="I40" s="1301">
        <f t="shared" si="13"/>
        <v>0</v>
      </c>
      <c r="J40" s="1301">
        <f t="shared" si="14"/>
        <v>0</v>
      </c>
      <c r="K40" s="1301">
        <f t="shared" si="15"/>
        <v>0</v>
      </c>
      <c r="L40" s="1301">
        <f t="shared" si="16"/>
        <v>0</v>
      </c>
      <c r="M40" s="1301">
        <f t="shared" si="17"/>
        <v>0</v>
      </c>
      <c r="N40" s="1301">
        <f t="shared" si="18"/>
        <v>0</v>
      </c>
      <c r="O40" s="1329">
        <v>5100</v>
      </c>
      <c r="P40" s="1330" t="s">
        <v>1649</v>
      </c>
    </row>
    <row r="41" spans="1:21" x14ac:dyDescent="0.3">
      <c r="A41" s="1343" t="str">
        <f>'Salary Menu MIS 3382'!A37</f>
        <v>10160</v>
      </c>
      <c r="B41" s="1326" t="str">
        <f>'Salary Menu MIS 3382'!B37</f>
        <v xml:space="preserve">Teacher - Fourth Grade      </v>
      </c>
      <c r="C41" s="1327">
        <f>'Salary Menu MIS 3382'!D37</f>
        <v>0</v>
      </c>
      <c r="D41" s="1328">
        <f>'Salary Menu MIS 3382'!E37</f>
        <v>65000</v>
      </c>
      <c r="E41" s="1328">
        <f>'Salary Menu MIS 3382'!J37</f>
        <v>50917</v>
      </c>
      <c r="F41" s="1301">
        <f t="shared" si="10"/>
        <v>0</v>
      </c>
      <c r="G41" s="1301">
        <f t="shared" si="11"/>
        <v>0</v>
      </c>
      <c r="H41" s="1301">
        <f t="shared" si="12"/>
        <v>0</v>
      </c>
      <c r="I41" s="1301">
        <f t="shared" si="13"/>
        <v>0</v>
      </c>
      <c r="J41" s="1301">
        <f t="shared" si="14"/>
        <v>0</v>
      </c>
      <c r="K41" s="1301">
        <f t="shared" si="15"/>
        <v>0</v>
      </c>
      <c r="L41" s="1301">
        <f t="shared" si="16"/>
        <v>0</v>
      </c>
      <c r="M41" s="1301">
        <f t="shared" si="17"/>
        <v>0</v>
      </c>
      <c r="N41" s="1301">
        <f t="shared" si="18"/>
        <v>0</v>
      </c>
      <c r="O41" s="1329">
        <v>5100</v>
      </c>
      <c r="P41" s="1330" t="s">
        <v>1649</v>
      </c>
    </row>
    <row r="42" spans="1:21" x14ac:dyDescent="0.3">
      <c r="A42" s="1343" t="str">
        <f>'Salary Menu MIS 3382'!A38</f>
        <v>10180</v>
      </c>
      <c r="B42" s="1326" t="str">
        <f>'Salary Menu MIS 3382'!B38</f>
        <v xml:space="preserve">Teacher - Fifth Grade           </v>
      </c>
      <c r="C42" s="1327">
        <f>'Salary Menu MIS 3382'!D38</f>
        <v>0</v>
      </c>
      <c r="D42" s="1328">
        <f>'Salary Menu MIS 3382'!E38</f>
        <v>65000</v>
      </c>
      <c r="E42" s="1328">
        <f>'Salary Menu MIS 3382'!J38</f>
        <v>50917</v>
      </c>
      <c r="F42" s="1301">
        <f t="shared" si="10"/>
        <v>0</v>
      </c>
      <c r="G42" s="1301">
        <f t="shared" si="11"/>
        <v>0</v>
      </c>
      <c r="H42" s="1301">
        <f t="shared" si="12"/>
        <v>0</v>
      </c>
      <c r="I42" s="1301">
        <f t="shared" si="13"/>
        <v>0</v>
      </c>
      <c r="J42" s="1301">
        <f t="shared" si="14"/>
        <v>0</v>
      </c>
      <c r="K42" s="1301">
        <f t="shared" si="15"/>
        <v>0</v>
      </c>
      <c r="L42" s="1301">
        <f t="shared" si="16"/>
        <v>0</v>
      </c>
      <c r="M42" s="1301">
        <f t="shared" si="17"/>
        <v>0</v>
      </c>
      <c r="N42" s="1301">
        <f t="shared" si="18"/>
        <v>0</v>
      </c>
      <c r="O42" s="1329">
        <v>5100</v>
      </c>
      <c r="P42" s="1330" t="s">
        <v>1649</v>
      </c>
    </row>
    <row r="43" spans="1:21" x14ac:dyDescent="0.3">
      <c r="A43" s="1343" t="str">
        <f>'Salary Menu MIS 3382'!A39</f>
        <v>10220</v>
      </c>
      <c r="B43" s="1326" t="str">
        <f>'Salary Menu MIS 3382'!B39</f>
        <v>Teacher - Elementary PE</v>
      </c>
      <c r="C43" s="1327">
        <f>'Salary Menu MIS 3382'!D39</f>
        <v>0</v>
      </c>
      <c r="D43" s="1328">
        <f>'Salary Menu MIS 3382'!E39</f>
        <v>65000</v>
      </c>
      <c r="E43" s="1328">
        <f>'Salary Menu MIS 3382'!J39</f>
        <v>50917</v>
      </c>
      <c r="F43" s="1301">
        <f>ROUND(C43*(ROUND((D43-$J$9-$K$9-$L$9)/(1+$H$9+$I$9),0)),0)</f>
        <v>0</v>
      </c>
      <c r="G43" s="1301">
        <f t="shared" si="11"/>
        <v>0</v>
      </c>
      <c r="H43" s="1301">
        <f t="shared" si="12"/>
        <v>0</v>
      </c>
      <c r="I43" s="1301">
        <f t="shared" si="13"/>
        <v>0</v>
      </c>
      <c r="J43" s="1301">
        <f t="shared" si="14"/>
        <v>0</v>
      </c>
      <c r="K43" s="1301">
        <f t="shared" si="15"/>
        <v>0</v>
      </c>
      <c r="L43" s="1301">
        <f t="shared" si="16"/>
        <v>0</v>
      </c>
      <c r="M43" s="1301">
        <f>ROUND((C43*D43)-(F43+H43+I43+J43+K43+L43),0)</f>
        <v>0</v>
      </c>
      <c r="N43" s="1301">
        <f t="shared" si="18"/>
        <v>0</v>
      </c>
      <c r="O43" s="1329">
        <v>5100</v>
      </c>
      <c r="P43" s="1330" t="s">
        <v>1649</v>
      </c>
    </row>
    <row r="44" spans="1:21" x14ac:dyDescent="0.3">
      <c r="A44" s="1343" t="str">
        <f>'Salary Menu MIS 3382'!A40</f>
        <v>10260</v>
      </c>
      <c r="B44" s="1326" t="str">
        <f>'Salary Menu MIS 3382'!B40</f>
        <v>Teacher - Elementary Music and/or Art</v>
      </c>
      <c r="C44" s="1327">
        <f>'Salary Menu MIS 3382'!D40</f>
        <v>0</v>
      </c>
      <c r="D44" s="1328">
        <f>'Salary Menu MIS 3382'!E40</f>
        <v>65000</v>
      </c>
      <c r="E44" s="1328">
        <f>'Salary Menu MIS 3382'!J40</f>
        <v>50917</v>
      </c>
      <c r="F44" s="1301">
        <f t="shared" si="10"/>
        <v>0</v>
      </c>
      <c r="G44" s="1301">
        <f t="shared" si="11"/>
        <v>0</v>
      </c>
      <c r="H44" s="1301">
        <f t="shared" si="12"/>
        <v>0</v>
      </c>
      <c r="I44" s="1301">
        <f t="shared" si="13"/>
        <v>0</v>
      </c>
      <c r="J44" s="1301">
        <f t="shared" si="14"/>
        <v>0</v>
      </c>
      <c r="K44" s="1301">
        <f t="shared" si="15"/>
        <v>0</v>
      </c>
      <c r="L44" s="1301">
        <f t="shared" si="16"/>
        <v>0</v>
      </c>
      <c r="M44" s="1301">
        <f t="shared" si="17"/>
        <v>0</v>
      </c>
      <c r="N44" s="1301">
        <f t="shared" si="18"/>
        <v>0</v>
      </c>
      <c r="O44" s="1329">
        <v>5100</v>
      </c>
      <c r="P44" s="1330" t="s">
        <v>1649</v>
      </c>
    </row>
    <row r="45" spans="1:21" x14ac:dyDescent="0.3">
      <c r="A45" s="1343" t="str">
        <f>'Salary Menu MIS 3382'!A41</f>
        <v>10360</v>
      </c>
      <c r="B45" s="1326" t="str">
        <f>'Salary Menu MIS 3382'!B41</f>
        <v>Teacher - Elementary Remediation</v>
      </c>
      <c r="C45" s="1327">
        <f>'Salary Menu MIS 3382'!D41</f>
        <v>0</v>
      </c>
      <c r="D45" s="1328">
        <f>'Salary Menu MIS 3382'!E41</f>
        <v>65000</v>
      </c>
      <c r="E45" s="1328">
        <f>'Salary Menu MIS 3382'!J41</f>
        <v>50917</v>
      </c>
      <c r="F45" s="1301">
        <f t="shared" si="10"/>
        <v>0</v>
      </c>
      <c r="G45" s="1301">
        <f t="shared" si="11"/>
        <v>0</v>
      </c>
      <c r="H45" s="1301">
        <f t="shared" si="12"/>
        <v>0</v>
      </c>
      <c r="I45" s="1301">
        <f t="shared" si="13"/>
        <v>0</v>
      </c>
      <c r="J45" s="1301">
        <f t="shared" si="14"/>
        <v>0</v>
      </c>
      <c r="K45" s="1301">
        <f t="shared" si="15"/>
        <v>0</v>
      </c>
      <c r="L45" s="1301">
        <f t="shared" si="16"/>
        <v>0</v>
      </c>
      <c r="M45" s="1301">
        <f t="shared" si="17"/>
        <v>0</v>
      </c>
      <c r="N45" s="1301">
        <f t="shared" si="18"/>
        <v>0</v>
      </c>
      <c r="O45" s="1329">
        <v>5100</v>
      </c>
      <c r="P45" s="1330" t="s">
        <v>1649</v>
      </c>
    </row>
    <row r="46" spans="1:21" x14ac:dyDescent="0.3">
      <c r="A46" s="1343" t="str">
        <f>'Salary Menu MIS 3382'!A42</f>
        <v>1----</v>
      </c>
      <c r="B46" s="1326" t="str">
        <f>'Salary Menu MIS 3382'!B42</f>
        <v>Teacher - Grades 6-8</v>
      </c>
      <c r="C46" s="1327">
        <f>'Salary Menu MIS 3382'!D42</f>
        <v>0</v>
      </c>
      <c r="D46" s="1328">
        <f>'Salary Menu MIS 3382'!E42</f>
        <v>65000</v>
      </c>
      <c r="E46" s="1328">
        <f>'Salary Menu MIS 3382'!J42</f>
        <v>50917</v>
      </c>
      <c r="F46" s="1301">
        <f t="shared" si="10"/>
        <v>0</v>
      </c>
      <c r="G46" s="1301">
        <f t="shared" si="11"/>
        <v>0</v>
      </c>
      <c r="H46" s="1301">
        <f t="shared" si="12"/>
        <v>0</v>
      </c>
      <c r="I46" s="1301">
        <f t="shared" si="13"/>
        <v>0</v>
      </c>
      <c r="J46" s="1301">
        <f t="shared" si="14"/>
        <v>0</v>
      </c>
      <c r="K46" s="1301">
        <f t="shared" si="15"/>
        <v>0</v>
      </c>
      <c r="L46" s="1301">
        <f t="shared" si="16"/>
        <v>0</v>
      </c>
      <c r="M46" s="1301">
        <f t="shared" si="17"/>
        <v>0</v>
      </c>
      <c r="N46" s="1301">
        <f t="shared" si="18"/>
        <v>0</v>
      </c>
      <c r="O46" s="1329">
        <v>5100</v>
      </c>
      <c r="P46" s="1330" t="s">
        <v>1649</v>
      </c>
    </row>
    <row r="47" spans="1:21" x14ac:dyDescent="0.3">
      <c r="A47" s="1343" t="str">
        <f>'Salary Menu MIS 3382'!A43</f>
        <v>1----</v>
      </c>
      <c r="B47" s="1326" t="str">
        <f>'Salary Menu MIS 3382'!B43</f>
        <v>Teacher - Grades 9-12</v>
      </c>
      <c r="C47" s="1327">
        <f>'Salary Menu MIS 3382'!D43</f>
        <v>0</v>
      </c>
      <c r="D47" s="1328">
        <f>'Salary Menu MIS 3382'!E43</f>
        <v>65000</v>
      </c>
      <c r="E47" s="1328">
        <f>'Salary Menu MIS 3382'!J43</f>
        <v>50917</v>
      </c>
      <c r="F47" s="1301">
        <f t="shared" si="10"/>
        <v>0</v>
      </c>
      <c r="G47" s="1301">
        <f t="shared" si="11"/>
        <v>0</v>
      </c>
      <c r="H47" s="1301">
        <f t="shared" si="12"/>
        <v>0</v>
      </c>
      <c r="I47" s="1301">
        <f t="shared" si="13"/>
        <v>0</v>
      </c>
      <c r="J47" s="1301">
        <f t="shared" si="14"/>
        <v>0</v>
      </c>
      <c r="K47" s="1301">
        <f t="shared" si="15"/>
        <v>0</v>
      </c>
      <c r="L47" s="1301">
        <f t="shared" si="16"/>
        <v>0</v>
      </c>
      <c r="M47" s="1301">
        <f t="shared" si="17"/>
        <v>0</v>
      </c>
      <c r="N47" s="1301">
        <f t="shared" si="18"/>
        <v>0</v>
      </c>
      <c r="O47" s="1329">
        <v>5100</v>
      </c>
      <c r="P47" s="1330" t="s">
        <v>1649</v>
      </c>
    </row>
    <row r="48" spans="1:21" x14ac:dyDescent="0.3">
      <c r="A48" s="1343" t="str">
        <f>'Salary Menu MIS 3382'!A44</f>
        <v>1----</v>
      </c>
      <c r="B48" s="1326" t="str">
        <f>'Salary Menu MIS 3382'!B44</f>
        <v>Teacher - Vocational - 10 Month</v>
      </c>
      <c r="C48" s="1327">
        <f>'Salary Menu MIS 3382'!D44</f>
        <v>0</v>
      </c>
      <c r="D48" s="1328">
        <f>'Salary Menu MIS 3382'!E44</f>
        <v>65000</v>
      </c>
      <c r="E48" s="1328">
        <f>'Salary Menu MIS 3382'!J44</f>
        <v>50917</v>
      </c>
      <c r="F48" s="1301">
        <f t="shared" si="10"/>
        <v>0</v>
      </c>
      <c r="G48" s="1301">
        <f t="shared" si="11"/>
        <v>0</v>
      </c>
      <c r="H48" s="1301">
        <f t="shared" si="12"/>
        <v>0</v>
      </c>
      <c r="I48" s="1301">
        <f t="shared" si="13"/>
        <v>0</v>
      </c>
      <c r="J48" s="1301">
        <f t="shared" si="14"/>
        <v>0</v>
      </c>
      <c r="K48" s="1301">
        <f t="shared" si="15"/>
        <v>0</v>
      </c>
      <c r="L48" s="1301">
        <f t="shared" si="16"/>
        <v>0</v>
      </c>
      <c r="M48" s="1301">
        <f t="shared" si="17"/>
        <v>0</v>
      </c>
      <c r="N48" s="1301">
        <f t="shared" si="18"/>
        <v>0</v>
      </c>
      <c r="O48" s="1344">
        <v>5300</v>
      </c>
      <c r="P48" s="1330" t="s">
        <v>1649</v>
      </c>
    </row>
    <row r="49" spans="1:16" x14ac:dyDescent="0.3">
      <c r="A49" s="1343" t="str">
        <f>'Salary Menu MIS 3382'!A45</f>
        <v>1----</v>
      </c>
      <c r="B49" s="1326" t="str">
        <f>'Salary Menu MIS 3382'!B45</f>
        <v>Teacher - Vocational - 12 Month</v>
      </c>
      <c r="C49" s="1327">
        <f>'Salary Menu MIS 3382'!D45</f>
        <v>0</v>
      </c>
      <c r="D49" s="1328">
        <f>'Salary Menu MIS 3382'!E45</f>
        <v>76600</v>
      </c>
      <c r="E49" s="1328">
        <f>'Salary Menu MIS 3382'!J45</f>
        <v>61046</v>
      </c>
      <c r="F49" s="1301">
        <f t="shared" si="10"/>
        <v>0</v>
      </c>
      <c r="G49" s="1301">
        <f t="shared" si="11"/>
        <v>0</v>
      </c>
      <c r="H49" s="1301">
        <f t="shared" si="12"/>
        <v>0</v>
      </c>
      <c r="I49" s="1301">
        <f t="shared" si="13"/>
        <v>0</v>
      </c>
      <c r="J49" s="1301">
        <f t="shared" si="14"/>
        <v>0</v>
      </c>
      <c r="K49" s="1301">
        <f t="shared" si="15"/>
        <v>0</v>
      </c>
      <c r="L49" s="1301">
        <f t="shared" si="16"/>
        <v>0</v>
      </c>
      <c r="M49" s="1301">
        <f t="shared" si="17"/>
        <v>0</v>
      </c>
      <c r="N49" s="1301">
        <f t="shared" si="18"/>
        <v>0</v>
      </c>
      <c r="O49" s="1344">
        <v>5300</v>
      </c>
      <c r="P49" s="1330" t="s">
        <v>1649</v>
      </c>
    </row>
    <row r="50" spans="1:16" x14ac:dyDescent="0.3">
      <c r="A50" s="1343" t="str">
        <f>'Salary Menu MIS 3382'!A46</f>
        <v>1----</v>
      </c>
      <c r="B50" s="1326" t="str">
        <f>'Salary Menu MIS 3382'!B46</f>
        <v xml:space="preserve">Teacher - Dropout Prevention  </v>
      </c>
      <c r="C50" s="1327">
        <f>'Salary Menu MIS 3382'!D46</f>
        <v>0</v>
      </c>
      <c r="D50" s="1328">
        <f>'Salary Menu MIS 3382'!E46</f>
        <v>65000</v>
      </c>
      <c r="E50" s="1328">
        <f>'Salary Menu MIS 3382'!J46</f>
        <v>50917</v>
      </c>
      <c r="F50" s="1301">
        <f t="shared" si="10"/>
        <v>0</v>
      </c>
      <c r="G50" s="1301">
        <f t="shared" si="11"/>
        <v>0</v>
      </c>
      <c r="H50" s="1301">
        <f t="shared" si="12"/>
        <v>0</v>
      </c>
      <c r="I50" s="1301">
        <f t="shared" si="13"/>
        <v>0</v>
      </c>
      <c r="J50" s="1301">
        <f t="shared" si="14"/>
        <v>0</v>
      </c>
      <c r="K50" s="1301">
        <f t="shared" si="15"/>
        <v>0</v>
      </c>
      <c r="L50" s="1301">
        <f t="shared" si="16"/>
        <v>0</v>
      </c>
      <c r="M50" s="1301">
        <f t="shared" si="17"/>
        <v>0</v>
      </c>
      <c r="N50" s="1301">
        <f t="shared" si="18"/>
        <v>0</v>
      </c>
      <c r="O50" s="1329">
        <v>5100</v>
      </c>
      <c r="P50" s="1330" t="s">
        <v>1649</v>
      </c>
    </row>
    <row r="51" spans="1:16" x14ac:dyDescent="0.3">
      <c r="A51" s="1343" t="str">
        <f>'Salary Menu MIS 3382'!A47</f>
        <v>19080</v>
      </c>
      <c r="B51" s="1326" t="str">
        <f>'Salary Menu MIS 3382'!B47</f>
        <v xml:space="preserve">Teacher - ESOL </v>
      </c>
      <c r="C51" s="1327">
        <f>'Salary Menu MIS 3382'!D47</f>
        <v>0</v>
      </c>
      <c r="D51" s="1328">
        <f>'Salary Menu MIS 3382'!E47</f>
        <v>65000</v>
      </c>
      <c r="E51" s="1328">
        <f>'Salary Menu MIS 3382'!J47</f>
        <v>50917</v>
      </c>
      <c r="F51" s="1301">
        <f t="shared" si="10"/>
        <v>0</v>
      </c>
      <c r="G51" s="1301">
        <f t="shared" si="11"/>
        <v>0</v>
      </c>
      <c r="H51" s="1301">
        <f t="shared" si="12"/>
        <v>0</v>
      </c>
      <c r="I51" s="1301">
        <f t="shared" si="13"/>
        <v>0</v>
      </c>
      <c r="J51" s="1345">
        <f t="shared" si="14"/>
        <v>0</v>
      </c>
      <c r="K51" s="1345">
        <f t="shared" si="15"/>
        <v>0</v>
      </c>
      <c r="L51" s="1345">
        <f t="shared" si="16"/>
        <v>0</v>
      </c>
      <c r="M51" s="1345">
        <f t="shared" si="17"/>
        <v>0</v>
      </c>
      <c r="N51" s="1301">
        <f t="shared" si="18"/>
        <v>0</v>
      </c>
      <c r="O51" s="1329">
        <v>5100</v>
      </c>
      <c r="P51" s="1330" t="s">
        <v>1649</v>
      </c>
    </row>
    <row r="52" spans="1:16" x14ac:dyDescent="0.3">
      <c r="A52" s="1343" t="str">
        <f>'Salary Menu MIS 3382'!A48</f>
        <v>1----</v>
      </c>
      <c r="B52" s="1326" t="str">
        <f>'Salary Menu MIS 3382'!B48</f>
        <v>Teacher - Less than 3.75 Hours</v>
      </c>
      <c r="C52" s="1327">
        <f>'Salary Menu MIS 3382'!D48</f>
        <v>0</v>
      </c>
      <c r="D52" s="1328">
        <f>'Salary Menu MIS 3382'!E48</f>
        <v>7800</v>
      </c>
      <c r="E52" s="1328">
        <f>'Salary Menu MIS 3382'!J48</f>
        <v>6811</v>
      </c>
      <c r="F52" s="1301">
        <f>ROUND(C52*(ROUND((D52)/(1+$H$9+$I$9),0)),0)</f>
        <v>0</v>
      </c>
      <c r="G52" s="1301">
        <f>ROUND(C52*(ROUND(($G$9*E52)*(1+$H$9+$I$9),0)),0)</f>
        <v>0</v>
      </c>
      <c r="H52" s="1301">
        <f>ROUND(F52*$H$9,0)</f>
        <v>0</v>
      </c>
      <c r="I52" s="1301">
        <f>ROUND(F52*$I$9,0)</f>
        <v>0</v>
      </c>
      <c r="J52" s="1345" t="s">
        <v>1350</v>
      </c>
      <c r="K52" s="1345" t="s">
        <v>1350</v>
      </c>
      <c r="L52" s="1345" t="s">
        <v>1350</v>
      </c>
      <c r="M52" s="1345">
        <f>ROUND((C52*D52)-(F52+H52+I52),0)</f>
        <v>0</v>
      </c>
      <c r="N52" s="1301">
        <f>SUM(F52:M52)</f>
        <v>0</v>
      </c>
      <c r="O52" s="1329">
        <v>5100</v>
      </c>
      <c r="P52" s="1330" t="s">
        <v>1649</v>
      </c>
    </row>
    <row r="53" spans="1:16" x14ac:dyDescent="0.3">
      <c r="A53" s="1343" t="str">
        <f>'Salary Menu MIS 3382'!A49</f>
        <v>1----</v>
      </c>
      <c r="B53" s="1326" t="str">
        <f>'Salary Menu MIS 3382'!B49</f>
        <v>Teacher - Vocational - Less than 3.75 Hours</v>
      </c>
      <c r="C53" s="1327">
        <f>'Salary Menu MIS 3382'!D49</f>
        <v>0</v>
      </c>
      <c r="D53" s="1328">
        <f>'Salary Menu MIS 3382'!E49</f>
        <v>7800</v>
      </c>
      <c r="E53" s="1328">
        <f>'Salary Menu MIS 3382'!J49</f>
        <v>6811</v>
      </c>
      <c r="F53" s="1301">
        <f>ROUND(C53*(ROUND((D53)/(1+$H$9+$I$9),0)),0)</f>
        <v>0</v>
      </c>
      <c r="G53" s="1301">
        <f>ROUND(C53*(ROUND(($G$9*E53)*(1+$H$9+$I$9),0)),0)</f>
        <v>0</v>
      </c>
      <c r="H53" s="1301">
        <f>ROUND(F53*$H$9,0)</f>
        <v>0</v>
      </c>
      <c r="I53" s="1301">
        <f>ROUND(F53*$I$9,0)</f>
        <v>0</v>
      </c>
      <c r="J53" s="1345" t="s">
        <v>1350</v>
      </c>
      <c r="K53" s="1345" t="s">
        <v>1350</v>
      </c>
      <c r="L53" s="1345" t="s">
        <v>1350</v>
      </c>
      <c r="M53" s="1345">
        <f>ROUND((C53*D53)-(F53+H53+I53),0)</f>
        <v>0</v>
      </c>
      <c r="N53" s="1301">
        <f>SUM(F53:M53)</f>
        <v>0</v>
      </c>
      <c r="O53" s="1344">
        <v>5300</v>
      </c>
      <c r="P53" s="1330" t="s">
        <v>1649</v>
      </c>
    </row>
    <row r="54" spans="1:16" x14ac:dyDescent="0.3">
      <c r="A54" s="1343" t="str">
        <f>'Salary Menu MIS 3382'!A50</f>
        <v>12160</v>
      </c>
      <c r="B54" s="1326" t="str">
        <f>'Salary Menu MIS 3382'!B50</f>
        <v>Teacher - ROTC - 12 Month</v>
      </c>
      <c r="C54" s="1327">
        <f>'Salary Menu MIS 3382'!D50</f>
        <v>0</v>
      </c>
      <c r="D54" s="1328">
        <f>'Salary Menu MIS 3382'!E50</f>
        <v>81800</v>
      </c>
      <c r="E54" s="1328">
        <f>'Salary Menu MIS 3382'!J50</f>
        <v>65587</v>
      </c>
      <c r="F54" s="1301">
        <f t="shared" si="10"/>
        <v>0</v>
      </c>
      <c r="G54" s="1301">
        <f t="shared" si="11"/>
        <v>0</v>
      </c>
      <c r="H54" s="1301">
        <f t="shared" si="12"/>
        <v>0</v>
      </c>
      <c r="I54" s="1301">
        <f t="shared" si="13"/>
        <v>0</v>
      </c>
      <c r="J54" s="1301">
        <f t="shared" si="14"/>
        <v>0</v>
      </c>
      <c r="K54" s="1301">
        <f t="shared" si="15"/>
        <v>0</v>
      </c>
      <c r="L54" s="1301">
        <f t="shared" si="16"/>
        <v>0</v>
      </c>
      <c r="M54" s="1301">
        <f>ROUND((C54*D54)-(F54+H54+I54+J54+K54+L54),0)</f>
        <v>0</v>
      </c>
      <c r="N54" s="1301">
        <f t="shared" si="18"/>
        <v>0</v>
      </c>
      <c r="O54" s="1329">
        <v>5100</v>
      </c>
      <c r="P54" s="1330" t="s">
        <v>1649</v>
      </c>
    </row>
    <row r="55" spans="1:16" x14ac:dyDescent="0.3">
      <c r="A55" s="1343" t="str">
        <f>'Salary Menu MIS 3382'!A51</f>
        <v>12160</v>
      </c>
      <c r="B55" s="1326" t="str">
        <f>'Salary Menu MIS 3382'!B51</f>
        <v>Teacher - ROTC - 10 Month</v>
      </c>
      <c r="C55" s="1327">
        <f>'Salary Menu MIS 3382'!D51</f>
        <v>0</v>
      </c>
      <c r="D55" s="1328">
        <f>'Salary Menu MIS 3382'!E51</f>
        <v>68600</v>
      </c>
      <c r="E55" s="1328">
        <f>'Salary Menu MIS 3382'!J51</f>
        <v>54060</v>
      </c>
      <c r="F55" s="1301">
        <f>ROUND(C55*(ROUND((D55-$J$9-$K$9-$L$9)/(1+$H$9+$I$9),0)),0)</f>
        <v>0</v>
      </c>
      <c r="G55" s="1301">
        <f>ROUND(C55*(ROUND(($G$9*E55)*(1+$H$9+$I$9),0)),0)</f>
        <v>0</v>
      </c>
      <c r="H55" s="1301">
        <f>ROUND(F55*$H$9,0)</f>
        <v>0</v>
      </c>
      <c r="I55" s="1301">
        <f>ROUND(F55*$I$9,0)</f>
        <v>0</v>
      </c>
      <c r="J55" s="1301">
        <f>ROUND($J$9*C55,0)</f>
        <v>0</v>
      </c>
      <c r="K55" s="1301">
        <f>ROUND($K$9*C55,0)</f>
        <v>0</v>
      </c>
      <c r="L55" s="1301">
        <f>ROUND($L$9*C55,0)</f>
        <v>0</v>
      </c>
      <c r="M55" s="1301">
        <f>ROUND((C55*D55)-(F55+H55+I55+J55+K55+L55),0)</f>
        <v>0</v>
      </c>
      <c r="N55" s="1301">
        <f>SUM(F55:M55)</f>
        <v>0</v>
      </c>
      <c r="O55" s="1329">
        <v>5100</v>
      </c>
      <c r="P55" s="1330" t="s">
        <v>1649</v>
      </c>
    </row>
    <row r="56" spans="1:16" x14ac:dyDescent="0.3">
      <c r="A56" s="1343" t="str">
        <f>'Salary Menu MIS 3382'!A52</f>
        <v>1----</v>
      </c>
      <c r="B56" s="1326" t="str">
        <f>'Salary Menu MIS 3382'!B52</f>
        <v>Teacher - 12 Month</v>
      </c>
      <c r="C56" s="1327">
        <f>'Salary Menu MIS 3382'!D52</f>
        <v>0</v>
      </c>
      <c r="D56" s="1328">
        <f>'Salary Menu MIS 3382'!E52</f>
        <v>76600</v>
      </c>
      <c r="E56" s="1328">
        <f>'Salary Menu MIS 3382'!J52</f>
        <v>61046</v>
      </c>
      <c r="F56" s="1301">
        <f t="shared" si="10"/>
        <v>0</v>
      </c>
      <c r="G56" s="1301">
        <f t="shared" si="11"/>
        <v>0</v>
      </c>
      <c r="H56" s="1301">
        <f t="shared" si="12"/>
        <v>0</v>
      </c>
      <c r="I56" s="1301">
        <f t="shared" si="13"/>
        <v>0</v>
      </c>
      <c r="J56" s="1301">
        <f t="shared" si="14"/>
        <v>0</v>
      </c>
      <c r="K56" s="1301">
        <f t="shared" si="15"/>
        <v>0</v>
      </c>
      <c r="L56" s="1301">
        <f t="shared" si="16"/>
        <v>0</v>
      </c>
      <c r="M56" s="1301">
        <f>ROUND((C56*D56)-(F56+H56+I56+J56+K56+L56),0)</f>
        <v>0</v>
      </c>
      <c r="N56" s="1301">
        <f t="shared" si="18"/>
        <v>0</v>
      </c>
      <c r="O56" s="1822">
        <v>6100</v>
      </c>
      <c r="P56" s="1330" t="s">
        <v>1649</v>
      </c>
    </row>
    <row r="57" spans="1:16" x14ac:dyDescent="0.3">
      <c r="A57" s="1343" t="str">
        <f>'Salary Menu MIS 3382'!A53</f>
        <v>12501</v>
      </c>
      <c r="B57" s="1326" t="str">
        <f>'Salary Menu MIS 3382'!B53</f>
        <v>Teacher - Hourly</v>
      </c>
      <c r="C57" s="1327">
        <f>'Salary Menu MIS 3382'!D53</f>
        <v>0</v>
      </c>
      <c r="D57" s="1328">
        <f>'Salary Menu MIS 3382'!E53</f>
        <v>37</v>
      </c>
      <c r="E57" s="1328">
        <f>'Salary Menu MIS 3382'!J53</f>
        <v>0</v>
      </c>
      <c r="F57" s="1301">
        <f>ROUND((C57*D57)/(1+$H$9+$I$9),0)</f>
        <v>0</v>
      </c>
      <c r="G57" s="1345" t="s">
        <v>1350</v>
      </c>
      <c r="H57" s="1301">
        <f>ROUND(F57*$H$9,0)</f>
        <v>0</v>
      </c>
      <c r="I57" s="1301">
        <f t="shared" si="13"/>
        <v>0</v>
      </c>
      <c r="J57" s="1345" t="s">
        <v>1350</v>
      </c>
      <c r="K57" s="1345" t="s">
        <v>1350</v>
      </c>
      <c r="L57" s="1345" t="s">
        <v>1350</v>
      </c>
      <c r="M57" s="1345">
        <f>ROUND((C57*D57)-(F57+H57+I57),0)</f>
        <v>0</v>
      </c>
      <c r="N57" s="1301">
        <f t="shared" si="18"/>
        <v>0</v>
      </c>
      <c r="O57" s="1329">
        <v>5100</v>
      </c>
      <c r="P57" s="1346" t="s">
        <v>262</v>
      </c>
    </row>
    <row r="58" spans="1:16" x14ac:dyDescent="0.3">
      <c r="A58" s="1343" t="str">
        <f>'Salary Menu MIS 3382'!A54</f>
        <v>12501</v>
      </c>
      <c r="B58" s="1326" t="str">
        <f>'Salary Menu MIS 3382'!B54</f>
        <v>Teacher - Vocational - Hourly</v>
      </c>
      <c r="C58" s="1327">
        <f>'Salary Menu MIS 3382'!D54</f>
        <v>0</v>
      </c>
      <c r="D58" s="1328">
        <f>'Salary Menu MIS 3382'!E54</f>
        <v>37</v>
      </c>
      <c r="E58" s="1328">
        <f>'Salary Menu MIS 3382'!J54</f>
        <v>0</v>
      </c>
      <c r="F58" s="1301">
        <f>ROUND((C58*D58)/(1+$H$9+$I$9),0)</f>
        <v>0</v>
      </c>
      <c r="G58" s="1345" t="s">
        <v>1350</v>
      </c>
      <c r="H58" s="1301">
        <f>ROUND(F58*$H$9,0)</f>
        <v>0</v>
      </c>
      <c r="I58" s="1301">
        <f>ROUND(F58*$I$9,0)</f>
        <v>0</v>
      </c>
      <c r="J58" s="1345" t="s">
        <v>1350</v>
      </c>
      <c r="K58" s="1345" t="s">
        <v>1350</v>
      </c>
      <c r="L58" s="1345" t="s">
        <v>1350</v>
      </c>
      <c r="M58" s="1345">
        <f>ROUND((C58*D58)-(F58+H58+I58),0)</f>
        <v>0</v>
      </c>
      <c r="N58" s="1301">
        <f>SUM(F58:M58)</f>
        <v>0</v>
      </c>
      <c r="O58" s="1344">
        <v>5300</v>
      </c>
      <c r="P58" s="1346" t="s">
        <v>262</v>
      </c>
    </row>
    <row r="59" spans="1:16" x14ac:dyDescent="0.3">
      <c r="A59" s="1343" t="str">
        <f>'Salary Menu MIS 3382'!A55</f>
        <v>1----</v>
      </c>
      <c r="B59" s="1326" t="str">
        <f>'Salary Menu MIS 3382'!B55</f>
        <v>Teacher - DJJ - 10 Month</v>
      </c>
      <c r="C59" s="1327">
        <f>'Salary Menu MIS 3382'!D55</f>
        <v>0</v>
      </c>
      <c r="D59" s="1328">
        <f>'Salary Menu MIS 3382'!E55</f>
        <v>64700</v>
      </c>
      <c r="E59" s="1328">
        <f>'Salary Menu MIS 3382'!J55</f>
        <v>50655</v>
      </c>
      <c r="F59" s="1301">
        <f>ROUND(C59*(ROUND((D59-$J$9-$K$9-$L$9)/(1+$H$9+$I$9),0)),0)</f>
        <v>0</v>
      </c>
      <c r="G59" s="1301">
        <f>ROUND(C59*(ROUND(($G$9*E59)*(1+$H$9+$I$9),0)),0)</f>
        <v>0</v>
      </c>
      <c r="H59" s="1301">
        <f t="shared" si="12"/>
        <v>0</v>
      </c>
      <c r="I59" s="1301">
        <f t="shared" si="13"/>
        <v>0</v>
      </c>
      <c r="J59" s="1301">
        <f>ROUND($J$9*C59,0)</f>
        <v>0</v>
      </c>
      <c r="K59" s="1301">
        <f>ROUND($K$9*C59,0)</f>
        <v>0</v>
      </c>
      <c r="L59" s="1301">
        <f>ROUND($L$9*C59,0)</f>
        <v>0</v>
      </c>
      <c r="M59" s="1301">
        <f>ROUND((C59*D59)-(F59+H59+I59+J59+K59+L59),0)</f>
        <v>0</v>
      </c>
      <c r="N59" s="1301">
        <f t="shared" si="18"/>
        <v>0</v>
      </c>
      <c r="O59" s="1329">
        <v>5100</v>
      </c>
      <c r="P59" s="1330" t="s">
        <v>1649</v>
      </c>
    </row>
    <row r="60" spans="1:16" x14ac:dyDescent="0.3">
      <c r="A60" s="1343" t="str">
        <f>'Salary Menu MIS 3382'!A56</f>
        <v>1----</v>
      </c>
      <c r="B60" s="1326" t="str">
        <f>'Salary Menu MIS 3382'!B56</f>
        <v>Teacher - DJJ Vocational - 10 Month</v>
      </c>
      <c r="C60" s="1327">
        <f>'Salary Menu MIS 3382'!D56</f>
        <v>0</v>
      </c>
      <c r="D60" s="1328">
        <f>'Salary Menu MIS 3382'!E56</f>
        <v>64700</v>
      </c>
      <c r="E60" s="1328">
        <f>'Salary Menu MIS 3382'!J56</f>
        <v>50655</v>
      </c>
      <c r="F60" s="1301">
        <f>ROUND(C60*(ROUND((D60-$J$9-$K$9-$L$9)/(1+$H$9+$I$9),0)),0)</f>
        <v>0</v>
      </c>
      <c r="G60" s="1301">
        <f>ROUND(C60*(ROUND(($G$9*E60)*(1+$H$9+$I$9),0)),0)</f>
        <v>0</v>
      </c>
      <c r="H60" s="1301">
        <f>ROUND(F60*$H$9,0)</f>
        <v>0</v>
      </c>
      <c r="I60" s="1301">
        <f>ROUND(F60*$I$9,0)</f>
        <v>0</v>
      </c>
      <c r="J60" s="1301">
        <f>ROUND($J$9*C60,0)</f>
        <v>0</v>
      </c>
      <c r="K60" s="1301">
        <f>ROUND($K$9*C60,0)</f>
        <v>0</v>
      </c>
      <c r="L60" s="1301">
        <f>ROUND($L$9*C60,0)</f>
        <v>0</v>
      </c>
      <c r="M60" s="1301">
        <f>ROUND((C60*D60)-(F60+H60+I60+J60+K60+L60),0)</f>
        <v>0</v>
      </c>
      <c r="N60" s="1301">
        <f>SUM(F60:M60)</f>
        <v>0</v>
      </c>
      <c r="O60" s="1344">
        <v>5300</v>
      </c>
      <c r="P60" s="1330" t="s">
        <v>1649</v>
      </c>
    </row>
    <row r="61" spans="1:16" x14ac:dyDescent="0.3">
      <c r="A61" s="1343" t="str">
        <f>'Salary Menu MIS 3382'!A57</f>
        <v>1----</v>
      </c>
      <c r="B61" s="1326" t="str">
        <f>'Salary Menu MIS 3382'!B57</f>
        <v>Teacher - DJJ - 12 Month</v>
      </c>
      <c r="C61" s="1327">
        <f>'Salary Menu MIS 3382'!D57</f>
        <v>0</v>
      </c>
      <c r="D61" s="1328">
        <f>'Salary Menu MIS 3382'!E57</f>
        <v>111600</v>
      </c>
      <c r="E61" s="1328">
        <f>'Salary Menu MIS 3382'!J57</f>
        <v>91608</v>
      </c>
      <c r="F61" s="1301">
        <f>ROUND(C61*(ROUND((D61-$J$9-$K$9-$L$9)/(1+$H$9+$I$9),0)),0)</f>
        <v>0</v>
      </c>
      <c r="G61" s="1301">
        <f>ROUND(C61*(ROUND(($G$9*E61)*(1+$H$9+$I$9),0)),0)</f>
        <v>0</v>
      </c>
      <c r="H61" s="1301">
        <f t="shared" si="12"/>
        <v>0</v>
      </c>
      <c r="I61" s="1301">
        <f t="shared" si="13"/>
        <v>0</v>
      </c>
      <c r="J61" s="1301">
        <f>ROUND($J$9*C61,0)</f>
        <v>0</v>
      </c>
      <c r="K61" s="1301">
        <f>ROUND($K$9*C61,0)</f>
        <v>0</v>
      </c>
      <c r="L61" s="1301">
        <f>ROUND($L$9*C61,0)</f>
        <v>0</v>
      </c>
      <c r="M61" s="1301">
        <f>ROUND((C61*D61)-(F61+H61+I61+J61+K61+L61),0)</f>
        <v>0</v>
      </c>
      <c r="N61" s="1301">
        <f t="shared" si="18"/>
        <v>0</v>
      </c>
      <c r="O61" s="1329">
        <v>5100</v>
      </c>
      <c r="P61" s="1330" t="s">
        <v>1649</v>
      </c>
    </row>
    <row r="62" spans="1:16" x14ac:dyDescent="0.3">
      <c r="A62" s="1347" t="str">
        <f>'Salary Menu MIS 3382'!A58</f>
        <v>1----</v>
      </c>
      <c r="B62" s="1348" t="str">
        <f>'Salary Menu MIS 3382'!B58</f>
        <v>Teacher - Other:</v>
      </c>
      <c r="C62" s="1327">
        <f>'Salary Menu MIS 3382'!D58</f>
        <v>0</v>
      </c>
      <c r="D62" s="1328">
        <f>'Salary Menu MIS 3382'!E58</f>
        <v>65000</v>
      </c>
      <c r="E62" s="1328">
        <f>'Salary Menu MIS 3382'!J58</f>
        <v>50917</v>
      </c>
      <c r="F62" s="1301">
        <f>ROUND(C62*(ROUND((D62-$J$9-$K$9-$L$9)/(1+$H$9+$I$9),0)),0)</f>
        <v>0</v>
      </c>
      <c r="G62" s="1301">
        <f>ROUND(C62*(ROUND(($G$9*E62)*(1+$H$9+$I$9),0)),0)</f>
        <v>0</v>
      </c>
      <c r="H62" s="1301">
        <f t="shared" si="12"/>
        <v>0</v>
      </c>
      <c r="I62" s="1301">
        <f t="shared" si="13"/>
        <v>0</v>
      </c>
      <c r="J62" s="1301">
        <f>ROUND($J$9*C62,0)</f>
        <v>0</v>
      </c>
      <c r="K62" s="1301">
        <f>ROUND($K$9*C62,0)</f>
        <v>0</v>
      </c>
      <c r="L62" s="1301">
        <f>ROUND($L$9*C62,0)</f>
        <v>0</v>
      </c>
      <c r="M62" s="1301">
        <f>ROUND((C62*D62)-(F62+H62+I62+J62+K62+L62),0)</f>
        <v>0</v>
      </c>
      <c r="N62" s="1301">
        <f t="shared" si="18"/>
        <v>0</v>
      </c>
      <c r="O62" s="1349">
        <v>5100</v>
      </c>
      <c r="P62" s="1350" t="s">
        <v>1649</v>
      </c>
    </row>
    <row r="63" spans="1:16" x14ac:dyDescent="0.3">
      <c r="A63" s="1347" t="str">
        <f>'Salary Menu MIS 3382'!A59</f>
        <v>1----</v>
      </c>
      <c r="B63" s="1348" t="str">
        <f>'Salary Menu MIS 3382'!B59</f>
        <v>Teacher - Other:</v>
      </c>
      <c r="C63" s="1327">
        <f>'Salary Menu MIS 3382'!D59</f>
        <v>0</v>
      </c>
      <c r="D63" s="1328">
        <f>'Salary Menu MIS 3382'!E59</f>
        <v>65000</v>
      </c>
      <c r="E63" s="1328">
        <f>'Salary Menu MIS 3382'!J59</f>
        <v>50917</v>
      </c>
      <c r="F63" s="1331">
        <f>ROUND(C63*(ROUND((D63-$J$9-$K$9-$L$9)/(1+$H$9+$I$9),0)),0)</f>
        <v>0</v>
      </c>
      <c r="G63" s="1331">
        <f>ROUND(C63*(ROUND(($G$9*E63)*(1+$H$9+$I$9),0)),0)</f>
        <v>0</v>
      </c>
      <c r="H63" s="1331">
        <f t="shared" si="12"/>
        <v>0</v>
      </c>
      <c r="I63" s="1331">
        <f t="shared" si="13"/>
        <v>0</v>
      </c>
      <c r="J63" s="1331">
        <f>ROUND($J$9*C63,0)</f>
        <v>0</v>
      </c>
      <c r="K63" s="1331">
        <f>ROUND($K$9*C63,0)</f>
        <v>0</v>
      </c>
      <c r="L63" s="1331">
        <f>ROUND($L$9*C63,0)</f>
        <v>0</v>
      </c>
      <c r="M63" s="1331">
        <f>ROUND((C63*D63)-(F63+H63+I63+J63+K63+L63),0)</f>
        <v>0</v>
      </c>
      <c r="N63" s="1331">
        <f t="shared" si="18"/>
        <v>0</v>
      </c>
      <c r="O63" s="1349">
        <v>5100</v>
      </c>
      <c r="P63" s="1350" t="s">
        <v>1649</v>
      </c>
    </row>
    <row r="64" spans="1:16" x14ac:dyDescent="0.3">
      <c r="A64" s="1332"/>
      <c r="B64" s="251"/>
      <c r="C64" s="1333"/>
      <c r="D64" s="1334"/>
      <c r="E64" s="1334"/>
      <c r="O64" s="1329"/>
    </row>
    <row r="65" spans="1:21" s="230" customFormat="1" x14ac:dyDescent="0.3">
      <c r="A65" s="1335" t="s">
        <v>1351</v>
      </c>
      <c r="B65" s="1336"/>
      <c r="C65" s="1337"/>
      <c r="D65" s="1338"/>
      <c r="E65" s="1338"/>
      <c r="F65" s="1339">
        <f t="shared" ref="F65:N65" si="19">ROUND(SUM(F37:F64),0)</f>
        <v>0</v>
      </c>
      <c r="G65" s="1339">
        <f t="shared" si="19"/>
        <v>0</v>
      </c>
      <c r="H65" s="1339">
        <f t="shared" si="19"/>
        <v>0</v>
      </c>
      <c r="I65" s="1339">
        <f t="shared" si="19"/>
        <v>0</v>
      </c>
      <c r="J65" s="1339">
        <f t="shared" si="19"/>
        <v>0</v>
      </c>
      <c r="K65" s="1339">
        <f t="shared" si="19"/>
        <v>0</v>
      </c>
      <c r="L65" s="1339">
        <f t="shared" si="19"/>
        <v>0</v>
      </c>
      <c r="M65" s="1339">
        <f t="shared" si="19"/>
        <v>0</v>
      </c>
      <c r="N65" s="1339">
        <f t="shared" si="19"/>
        <v>0</v>
      </c>
      <c r="O65" s="1340"/>
      <c r="P65" s="1341"/>
      <c r="U65" s="1342"/>
    </row>
    <row r="66" spans="1:21" x14ac:dyDescent="0.3">
      <c r="A66" s="1332"/>
      <c r="B66" s="251"/>
      <c r="C66" s="1333"/>
      <c r="D66" s="1334"/>
      <c r="E66" s="1334"/>
      <c r="O66" s="1329"/>
    </row>
    <row r="67" spans="1:21" x14ac:dyDescent="0.3">
      <c r="A67" s="1321" t="s">
        <v>1352</v>
      </c>
      <c r="B67" s="1322"/>
      <c r="C67" s="1323"/>
      <c r="D67" s="1324"/>
      <c r="E67" s="1324"/>
      <c r="O67" s="1329"/>
    </row>
    <row r="68" spans="1:21" x14ac:dyDescent="0.3">
      <c r="A68" s="1343" t="str">
        <f>'Salary Menu MIS 3382'!A62</f>
        <v>16640</v>
      </c>
      <c r="B68" s="1343" t="str">
        <f>'Salary Menu MIS 3382'!B62</f>
        <v>Teacher - Speech</v>
      </c>
      <c r="C68" s="1327">
        <f>'Salary Menu MIS 3382'!D62</f>
        <v>0.8</v>
      </c>
      <c r="D68" s="1328">
        <f>'Salary Menu MIS 3382'!E62</f>
        <v>65000</v>
      </c>
      <c r="E68" s="1328">
        <f>'Salary Menu MIS 3382'!J62</f>
        <v>50917</v>
      </c>
      <c r="F68" s="1301">
        <f>ROUND(C68*(ROUND((D68-$J$9-$K$9-$L$9)/(1+$H$9+$I$9),0)),0)</f>
        <v>40734</v>
      </c>
      <c r="G68" s="1301">
        <f>ROUND(C68*(ROUND(($G$9*E68)*(1+$H$9+$I$9),0)),0)</f>
        <v>0</v>
      </c>
      <c r="H68" s="1301">
        <f t="shared" ref="H68:H75" si="20">ROUND(F68*$H$9,0)</f>
        <v>2798</v>
      </c>
      <c r="I68" s="1301">
        <f t="shared" ref="I68:I75" si="21">ROUND(F68*$I$9,0)</f>
        <v>3116</v>
      </c>
      <c r="J68" s="1301">
        <f>ROUND($J$9*C68,0)</f>
        <v>5166</v>
      </c>
      <c r="K68" s="1301">
        <f>ROUND($K$9*C68,0)</f>
        <v>22</v>
      </c>
      <c r="L68" s="1301">
        <f>ROUND($L$9*C68,0)</f>
        <v>163</v>
      </c>
      <c r="M68" s="1301">
        <f>ROUND((C68*D68)-(F68+H68+I68+J68+K68+L68),0)</f>
        <v>1</v>
      </c>
      <c r="N68" s="1301">
        <f t="shared" ref="N68:N75" si="22">SUM(F68:M68)</f>
        <v>52000</v>
      </c>
      <c r="O68" s="1329">
        <v>5200</v>
      </c>
      <c r="P68" s="1330" t="s">
        <v>1649</v>
      </c>
    </row>
    <row r="69" spans="1:21" x14ac:dyDescent="0.3">
      <c r="A69" s="1343" t="str">
        <f>'Salary Menu MIS 3382'!A63</f>
        <v>16---</v>
      </c>
      <c r="B69" s="1343" t="str">
        <f>'Salary Menu MIS 3382'!B63</f>
        <v>Teacher - ESE (Non-Gifted)</v>
      </c>
      <c r="C69" s="1327">
        <f>'Salary Menu MIS 3382'!D63</f>
        <v>0</v>
      </c>
      <c r="D69" s="1328">
        <f>'Salary Menu MIS 3382'!E63</f>
        <v>65000</v>
      </c>
      <c r="E69" s="1328">
        <f>'Salary Menu MIS 3382'!J63</f>
        <v>50917</v>
      </c>
      <c r="F69" s="1301">
        <f>ROUND(C69*(ROUND((D69-$J$9-$K$9-$L$9)/(1+$H$9+$I$9),0)),0)</f>
        <v>0</v>
      </c>
      <c r="G69" s="1301">
        <f>ROUND(C69*(ROUND(($G$9*E69)*(1+$H$9+$I$9),0)),0)</f>
        <v>0</v>
      </c>
      <c r="H69" s="1301">
        <f t="shared" si="20"/>
        <v>0</v>
      </c>
      <c r="I69" s="1301">
        <f t="shared" si="21"/>
        <v>0</v>
      </c>
      <c r="J69" s="1301">
        <f>ROUND($J$9*C69,0)</f>
        <v>0</v>
      </c>
      <c r="K69" s="1301">
        <f>ROUND($K$9*C69,0)</f>
        <v>0</v>
      </c>
      <c r="L69" s="1301">
        <f>ROUND($L$9*C69,0)</f>
        <v>0</v>
      </c>
      <c r="M69" s="1301">
        <f>ROUND((C69*D69)-(F69+H69+I69+J69+K69+L69),0)</f>
        <v>0</v>
      </c>
      <c r="N69" s="1301">
        <f t="shared" si="22"/>
        <v>0</v>
      </c>
      <c r="O69" s="1329">
        <v>5200</v>
      </c>
      <c r="P69" s="1330" t="s">
        <v>1649</v>
      </c>
    </row>
    <row r="70" spans="1:21" x14ac:dyDescent="0.3">
      <c r="A70" s="1343" t="str">
        <f>'Salary Menu MIS 3382'!A64</f>
        <v>1----</v>
      </c>
      <c r="B70" s="1343" t="str">
        <f>'Salary Menu MIS 3382'!B64</f>
        <v>Teacher - ESE (Non-Gifted) - Less than 3.75 Hours</v>
      </c>
      <c r="C70" s="1327">
        <f>'Salary Menu MIS 3382'!D64</f>
        <v>0</v>
      </c>
      <c r="D70" s="1328">
        <f>'Salary Menu MIS 3382'!E64</f>
        <v>7800</v>
      </c>
      <c r="E70" s="1328">
        <f>'Salary Menu MIS 3382'!J64</f>
        <v>6811</v>
      </c>
      <c r="F70" s="1301">
        <f>ROUND(C70*(ROUND((D70)/(1+$H$9+$I$9),0)),0)</f>
        <v>0</v>
      </c>
      <c r="G70" s="1301">
        <f>ROUND(C70*(ROUND(($G$9*E70)*(1+$H$9+$I$9),0)),0)</f>
        <v>0</v>
      </c>
      <c r="H70" s="1301">
        <f t="shared" si="20"/>
        <v>0</v>
      </c>
      <c r="I70" s="1301">
        <f t="shared" si="21"/>
        <v>0</v>
      </c>
      <c r="J70" s="1345" t="s">
        <v>1350</v>
      </c>
      <c r="K70" s="1345" t="s">
        <v>1350</v>
      </c>
      <c r="L70" s="1345" t="s">
        <v>1350</v>
      </c>
      <c r="M70" s="1345">
        <f>ROUND((C70*D70)-(F70+H70+I70),0)</f>
        <v>0</v>
      </c>
      <c r="N70" s="1301">
        <f t="shared" si="22"/>
        <v>0</v>
      </c>
      <c r="O70" s="1329">
        <v>5200</v>
      </c>
      <c r="P70" s="1330" t="s">
        <v>1649</v>
      </c>
    </row>
    <row r="71" spans="1:21" x14ac:dyDescent="0.3">
      <c r="A71" s="1343" t="str">
        <f>'Salary Menu MIS 3382'!A65</f>
        <v>12501</v>
      </c>
      <c r="B71" s="1343" t="str">
        <f>'Salary Menu MIS 3382'!B65</f>
        <v>Teacher - Hourly - ESE (Non-Gifted)</v>
      </c>
      <c r="C71" s="1327">
        <f>'Salary Menu MIS 3382'!D65</f>
        <v>0</v>
      </c>
      <c r="D71" s="1328">
        <f>'Salary Menu MIS 3382'!E65</f>
        <v>37</v>
      </c>
      <c r="E71" s="1328">
        <f>'Salary Menu MIS 3382'!J65</f>
        <v>0</v>
      </c>
      <c r="F71" s="1301">
        <f>ROUND((C71*D71)/(1+$H$9+$I$9),0)</f>
        <v>0</v>
      </c>
      <c r="G71" s="1345" t="s">
        <v>1350</v>
      </c>
      <c r="H71" s="1301">
        <f t="shared" si="20"/>
        <v>0</v>
      </c>
      <c r="I71" s="1301">
        <f t="shared" si="21"/>
        <v>0</v>
      </c>
      <c r="J71" s="1345" t="s">
        <v>1350</v>
      </c>
      <c r="K71" s="1345" t="s">
        <v>1350</v>
      </c>
      <c r="L71" s="1345" t="s">
        <v>1350</v>
      </c>
      <c r="M71" s="1301">
        <f>ROUND((C71*D71)-(F71+H71+I71),0)</f>
        <v>0</v>
      </c>
      <c r="N71" s="1301">
        <f t="shared" si="22"/>
        <v>0</v>
      </c>
      <c r="O71" s="1329">
        <v>5200</v>
      </c>
      <c r="P71" s="1330" t="s">
        <v>262</v>
      </c>
    </row>
    <row r="72" spans="1:21" s="237" customFormat="1" x14ac:dyDescent="0.3">
      <c r="A72" s="1351" t="str">
        <f>'Salary Menu MIS 3382'!A66</f>
        <v>16---</v>
      </c>
      <c r="B72" s="1351" t="str">
        <f>'Salary Menu MIS 3382'!B66</f>
        <v>Teacher - ESE (Gifted)</v>
      </c>
      <c r="C72" s="1352">
        <f>'Salary Menu MIS 3382'!D66</f>
        <v>0</v>
      </c>
      <c r="D72" s="1353">
        <f>'Salary Menu MIS 3382'!E66</f>
        <v>65000</v>
      </c>
      <c r="E72" s="1353">
        <f>'Salary Menu MIS 3382'!J66</f>
        <v>50917</v>
      </c>
      <c r="F72" s="236">
        <f>ROUND(C72*(ROUND((D72-$J$9-$K$9-$L$9)/(1+$H$9+$I$9),0)),0)</f>
        <v>0</v>
      </c>
      <c r="G72" s="236">
        <f>ROUND(C72*(ROUND(($G$9*E72)*(1+$H$9+$I$9),0)),0)</f>
        <v>0</v>
      </c>
      <c r="H72" s="236">
        <f t="shared" si="20"/>
        <v>0</v>
      </c>
      <c r="I72" s="236">
        <f t="shared" si="21"/>
        <v>0</v>
      </c>
      <c r="J72" s="236">
        <f>ROUND($J$9*C72,0)</f>
        <v>0</v>
      </c>
      <c r="K72" s="236">
        <f>ROUND($K$9*C72,0)</f>
        <v>0</v>
      </c>
      <c r="L72" s="236">
        <f>ROUND($L$9*C72,0)</f>
        <v>0</v>
      </c>
      <c r="M72" s="236">
        <f>ROUND((C72*D72)-(F72+H72+I72+J72+K72+L72),0)</f>
        <v>0</v>
      </c>
      <c r="N72" s="236">
        <f t="shared" si="22"/>
        <v>0</v>
      </c>
      <c r="O72" s="1354">
        <v>5200</v>
      </c>
      <c r="P72" s="1355" t="s">
        <v>1649</v>
      </c>
      <c r="U72" s="1356"/>
    </row>
    <row r="73" spans="1:21" s="237" customFormat="1" x14ac:dyDescent="0.3">
      <c r="A73" s="1351" t="str">
        <f>'Salary Menu MIS 3382'!A67</f>
        <v>1----</v>
      </c>
      <c r="B73" s="1351" t="str">
        <f>'Salary Menu MIS 3382'!B67</f>
        <v>Teacher - ESE (Gifted) - Less than 3.75 Hours</v>
      </c>
      <c r="C73" s="1352">
        <f>'Salary Menu MIS 3382'!D67</f>
        <v>0</v>
      </c>
      <c r="D73" s="1353">
        <f>'Salary Menu MIS 3382'!E67</f>
        <v>7800</v>
      </c>
      <c r="E73" s="1353">
        <f>'Salary Menu MIS 3382'!J67</f>
        <v>6811</v>
      </c>
      <c r="F73" s="236">
        <f>ROUND(C73*(ROUND((D73)/(1+$H$9+$I$9),0)),0)</f>
        <v>0</v>
      </c>
      <c r="G73" s="236">
        <f>ROUND(C73*(ROUND(($G$9*E73)*(1+$H$9+$I$9),0)),0)</f>
        <v>0</v>
      </c>
      <c r="H73" s="236">
        <f t="shared" si="20"/>
        <v>0</v>
      </c>
      <c r="I73" s="236">
        <f t="shared" si="21"/>
        <v>0</v>
      </c>
      <c r="J73" s="1357" t="s">
        <v>1350</v>
      </c>
      <c r="K73" s="1357" t="s">
        <v>1350</v>
      </c>
      <c r="L73" s="1357" t="s">
        <v>1350</v>
      </c>
      <c r="M73" s="1357">
        <f>ROUND((C73*D73)-(F73+H73+I73),0)</f>
        <v>0</v>
      </c>
      <c r="N73" s="236">
        <f t="shared" si="22"/>
        <v>0</v>
      </c>
      <c r="O73" s="1354">
        <v>5200</v>
      </c>
      <c r="P73" s="1355" t="s">
        <v>1649</v>
      </c>
      <c r="U73" s="1356"/>
    </row>
    <row r="74" spans="1:21" s="237" customFormat="1" x14ac:dyDescent="0.3">
      <c r="A74" s="1351" t="str">
        <f>'Salary Menu MIS 3382'!A68</f>
        <v>12501</v>
      </c>
      <c r="B74" s="1351" t="str">
        <f>'Salary Menu MIS 3382'!B68</f>
        <v>Teacher - Hourly - ESE (Gifted)</v>
      </c>
      <c r="C74" s="1352">
        <f>'Salary Menu MIS 3382'!D68</f>
        <v>0</v>
      </c>
      <c r="D74" s="1353">
        <f>'Salary Menu MIS 3382'!E68</f>
        <v>37</v>
      </c>
      <c r="E74" s="1353">
        <f>'Salary Menu MIS 3382'!J68</f>
        <v>0</v>
      </c>
      <c r="F74" s="236">
        <f>ROUND((C74*D74)/(1+$H$9+$I$9),0)</f>
        <v>0</v>
      </c>
      <c r="G74" s="1357" t="s">
        <v>1350</v>
      </c>
      <c r="H74" s="236">
        <f t="shared" si="20"/>
        <v>0</v>
      </c>
      <c r="I74" s="236">
        <f t="shared" si="21"/>
        <v>0</v>
      </c>
      <c r="J74" s="1357" t="s">
        <v>1350</v>
      </c>
      <c r="K74" s="1357" t="s">
        <v>1350</v>
      </c>
      <c r="L74" s="1357" t="s">
        <v>1350</v>
      </c>
      <c r="M74" s="236">
        <f>ROUND((C74*D74)-(F74+H74+I74),0)</f>
        <v>0</v>
      </c>
      <c r="N74" s="236">
        <f t="shared" si="22"/>
        <v>0</v>
      </c>
      <c r="O74" s="1354">
        <v>5200</v>
      </c>
      <c r="P74" s="1355" t="s">
        <v>262</v>
      </c>
      <c r="U74" s="1356"/>
    </row>
    <row r="75" spans="1:21" x14ac:dyDescent="0.3">
      <c r="A75" s="1343" t="str">
        <f>'Salary Menu MIS 3382'!A69</f>
        <v>16---</v>
      </c>
      <c r="B75" s="1343" t="str">
        <f>'Salary Menu MIS 3382'!B69</f>
        <v>Teacher - ESE - Other:</v>
      </c>
      <c r="C75" s="1327">
        <f>'Salary Menu MIS 3382'!D69</f>
        <v>0</v>
      </c>
      <c r="D75" s="1328">
        <f>'Salary Menu MIS 3382'!E69</f>
        <v>65000</v>
      </c>
      <c r="E75" s="1328">
        <f>'Salary Menu MIS 3382'!J69</f>
        <v>50917</v>
      </c>
      <c r="F75" s="1331">
        <f>ROUND(C75*(ROUND((D75-$J$9-$K$9-$L$9)/(1+$H$9+$I$9),0)),0)</f>
        <v>0</v>
      </c>
      <c r="G75" s="1331">
        <f>ROUND(C75*(ROUND(($G$9*E75)*(1+$H$9+$I$9),0)),0)</f>
        <v>0</v>
      </c>
      <c r="H75" s="1331">
        <f t="shared" si="20"/>
        <v>0</v>
      </c>
      <c r="I75" s="1331">
        <f t="shared" si="21"/>
        <v>0</v>
      </c>
      <c r="J75" s="1331">
        <f>ROUND($J$9*C75,0)</f>
        <v>0</v>
      </c>
      <c r="K75" s="1331">
        <f>ROUND($K$9*C75,0)</f>
        <v>0</v>
      </c>
      <c r="L75" s="1331">
        <f>ROUND($L$9*C75,0)</f>
        <v>0</v>
      </c>
      <c r="M75" s="1331">
        <f>ROUND((C75*D75)-(F75+H75+I75+J75+K75+L75),0)</f>
        <v>0</v>
      </c>
      <c r="N75" s="1331">
        <f t="shared" si="22"/>
        <v>0</v>
      </c>
      <c r="O75" s="1329">
        <v>5200</v>
      </c>
      <c r="P75" s="1330" t="s">
        <v>1649</v>
      </c>
    </row>
    <row r="76" spans="1:21" x14ac:dyDescent="0.3">
      <c r="A76" s="1358"/>
      <c r="B76" s="393"/>
      <c r="C76" s="1333"/>
      <c r="D76" s="1334"/>
      <c r="E76" s="1334"/>
      <c r="O76" s="1329"/>
    </row>
    <row r="77" spans="1:21" s="230" customFormat="1" x14ac:dyDescent="0.3">
      <c r="A77" s="1335" t="s">
        <v>1353</v>
      </c>
      <c r="B77" s="1336"/>
      <c r="C77" s="1337"/>
      <c r="D77" s="1338"/>
      <c r="E77" s="1338"/>
      <c r="F77" s="1339">
        <f t="shared" ref="F77:N77" si="23">ROUND(SUM(F68:F76),0)</f>
        <v>40734</v>
      </c>
      <c r="G77" s="1339">
        <f t="shared" si="23"/>
        <v>0</v>
      </c>
      <c r="H77" s="1339">
        <f t="shared" si="23"/>
        <v>2798</v>
      </c>
      <c r="I77" s="1339">
        <f t="shared" si="23"/>
        <v>3116</v>
      </c>
      <c r="J77" s="1339">
        <f t="shared" si="23"/>
        <v>5166</v>
      </c>
      <c r="K77" s="1339">
        <f t="shared" si="23"/>
        <v>22</v>
      </c>
      <c r="L77" s="1339">
        <f t="shared" si="23"/>
        <v>163</v>
      </c>
      <c r="M77" s="1339">
        <f t="shared" si="23"/>
        <v>1</v>
      </c>
      <c r="N77" s="1339">
        <f t="shared" si="23"/>
        <v>52000</v>
      </c>
      <c r="O77" s="1340"/>
      <c r="P77" s="1341"/>
      <c r="U77" s="1342"/>
    </row>
    <row r="78" spans="1:21" x14ac:dyDescent="0.3">
      <c r="A78" s="1332"/>
      <c r="B78" s="251"/>
      <c r="C78" s="1333"/>
      <c r="D78" s="1334"/>
      <c r="E78" s="1334"/>
      <c r="O78" s="1329"/>
    </row>
    <row r="79" spans="1:21" x14ac:dyDescent="0.3">
      <c r="A79" s="1321" t="s">
        <v>1354</v>
      </c>
      <c r="B79" s="1322"/>
      <c r="C79" s="1323"/>
      <c r="D79" s="1324"/>
      <c r="E79" s="1324"/>
      <c r="O79" s="1329"/>
    </row>
    <row r="80" spans="1:21" x14ac:dyDescent="0.3">
      <c r="A80" s="1343" t="str">
        <f>'Salary Menu MIS 3382'!A72</f>
        <v>73024</v>
      </c>
      <c r="B80" s="1359" t="str">
        <f>'Salary Menu MIS 3382'!B72</f>
        <v>Athletic Director - 12 Month</v>
      </c>
      <c r="C80" s="1327">
        <f>'Salary Menu MIS 3382'!D72</f>
        <v>0</v>
      </c>
      <c r="D80" s="1328">
        <f>'Salary Menu MIS 3382'!E72</f>
        <v>115800</v>
      </c>
      <c r="E80" s="1328">
        <f>'Salary Menu MIS 3382'!J72</f>
        <v>95276</v>
      </c>
      <c r="F80" s="1301">
        <f t="shared" ref="F80:F90" si="24">ROUND(C80*(ROUND((D80-$J$9-$K$9-$L$9)/(1+$H$9+$I$9),0)),0)</f>
        <v>0</v>
      </c>
      <c r="G80" s="1301">
        <f t="shared" ref="G80:G90" si="25">ROUND(C80*(ROUND(($G$9*E80)*(1+$H$9+$I$9),0)),0)</f>
        <v>0</v>
      </c>
      <c r="H80" s="1301">
        <f t="shared" ref="H80:H90" si="26">ROUND(F80*$H$9,0)</f>
        <v>0</v>
      </c>
      <c r="I80" s="1301">
        <f t="shared" ref="I80:I90" si="27">ROUND(F80*$I$9,0)</f>
        <v>0</v>
      </c>
      <c r="J80" s="1301">
        <f t="shared" ref="J80:J90" si="28">ROUND($J$9*C80,0)</f>
        <v>0</v>
      </c>
      <c r="K80" s="1301">
        <f t="shared" ref="K80:K90" si="29">ROUND($K$9*C80,0)</f>
        <v>0</v>
      </c>
      <c r="L80" s="1301">
        <f t="shared" ref="L80:L90" si="30">ROUND($L$9*C80,0)</f>
        <v>0</v>
      </c>
      <c r="M80" s="1301">
        <f t="shared" ref="M80:M90" si="31">ROUND((C80*D80)-(F80+H80+I80+J80+K80+L80),0)</f>
        <v>0</v>
      </c>
      <c r="N80" s="1301">
        <f t="shared" ref="N80:N90" si="32">SUM(F80:M80)</f>
        <v>0</v>
      </c>
      <c r="O80" s="1329">
        <v>5100</v>
      </c>
      <c r="P80" s="1330" t="s">
        <v>1649</v>
      </c>
    </row>
    <row r="81" spans="1:21" x14ac:dyDescent="0.3">
      <c r="A81" s="1343" t="str">
        <f>'Salary Menu MIS 3382'!A73</f>
        <v>13900</v>
      </c>
      <c r="B81" s="1359" t="str">
        <f>'Salary Menu MIS 3382'!B73</f>
        <v>Band Director - High - 12 Month</v>
      </c>
      <c r="C81" s="1327">
        <f>'Salary Menu MIS 3382'!D73</f>
        <v>0</v>
      </c>
      <c r="D81" s="1328">
        <f>'Salary Menu MIS 3382'!E73</f>
        <v>108100</v>
      </c>
      <c r="E81" s="1328">
        <f>'Salary Menu MIS 3382'!J73</f>
        <v>88552</v>
      </c>
      <c r="F81" s="1301">
        <f t="shared" si="24"/>
        <v>0</v>
      </c>
      <c r="G81" s="1301">
        <f t="shared" si="25"/>
        <v>0</v>
      </c>
      <c r="H81" s="1301">
        <f t="shared" si="26"/>
        <v>0</v>
      </c>
      <c r="I81" s="1301">
        <f t="shared" si="27"/>
        <v>0</v>
      </c>
      <c r="J81" s="1301">
        <f t="shared" si="28"/>
        <v>0</v>
      </c>
      <c r="K81" s="1301">
        <f t="shared" si="29"/>
        <v>0</v>
      </c>
      <c r="L81" s="1301">
        <f t="shared" si="30"/>
        <v>0</v>
      </c>
      <c r="M81" s="1301">
        <f t="shared" si="31"/>
        <v>0</v>
      </c>
      <c r="N81" s="1301">
        <f t="shared" si="32"/>
        <v>0</v>
      </c>
      <c r="O81" s="1329">
        <v>5100</v>
      </c>
      <c r="P81" s="1330" t="s">
        <v>1649</v>
      </c>
    </row>
    <row r="82" spans="1:21" x14ac:dyDescent="0.3">
      <c r="A82" s="1343" t="str">
        <f>'Salary Menu MIS 3382'!A74</f>
        <v>13900</v>
      </c>
      <c r="B82" s="1359" t="str">
        <f>'Salary Menu MIS 3382'!B74</f>
        <v>Band Director (K-12) - 12 Month</v>
      </c>
      <c r="C82" s="1327">
        <f>'Salary Menu MIS 3382'!D74</f>
        <v>0</v>
      </c>
      <c r="D82" s="1328">
        <f>'Salary Menu MIS 3382'!E74</f>
        <v>101500</v>
      </c>
      <c r="E82" s="1328">
        <f>'Salary Menu MIS 3382'!J74</f>
        <v>82789</v>
      </c>
      <c r="F82" s="1301">
        <f t="shared" si="24"/>
        <v>0</v>
      </c>
      <c r="G82" s="1301">
        <f t="shared" si="25"/>
        <v>0</v>
      </c>
      <c r="H82" s="1301">
        <f t="shared" si="26"/>
        <v>0</v>
      </c>
      <c r="I82" s="1301">
        <f t="shared" si="27"/>
        <v>0</v>
      </c>
      <c r="J82" s="1301">
        <f t="shared" si="28"/>
        <v>0</v>
      </c>
      <c r="K82" s="1301">
        <f t="shared" si="29"/>
        <v>0</v>
      </c>
      <c r="L82" s="1301">
        <f t="shared" si="30"/>
        <v>0</v>
      </c>
      <c r="M82" s="1301">
        <f t="shared" si="31"/>
        <v>0</v>
      </c>
      <c r="N82" s="1301">
        <f t="shared" si="32"/>
        <v>0</v>
      </c>
      <c r="O82" s="1329">
        <v>5100</v>
      </c>
      <c r="P82" s="1330" t="s">
        <v>1649</v>
      </c>
    </row>
    <row r="83" spans="1:21" x14ac:dyDescent="0.3">
      <c r="A83" s="1343" t="str">
        <f>'Salary Menu MIS 3382'!A75</f>
        <v>13800</v>
      </c>
      <c r="B83" s="1359" t="str">
        <f>'Salary Menu MIS 3382'!B75</f>
        <v>Band Director - Middle - 10 Month</v>
      </c>
      <c r="C83" s="1327">
        <f>'Salary Menu MIS 3382'!D75</f>
        <v>0</v>
      </c>
      <c r="D83" s="1328">
        <f>'Salary Menu MIS 3382'!E75</f>
        <v>65000</v>
      </c>
      <c r="E83" s="1328">
        <f>'Salary Menu MIS 3382'!J75</f>
        <v>50917</v>
      </c>
      <c r="F83" s="1301">
        <f t="shared" si="24"/>
        <v>0</v>
      </c>
      <c r="G83" s="1301">
        <f t="shared" si="25"/>
        <v>0</v>
      </c>
      <c r="H83" s="1301">
        <f t="shared" si="26"/>
        <v>0</v>
      </c>
      <c r="I83" s="1301">
        <f t="shared" si="27"/>
        <v>0</v>
      </c>
      <c r="J83" s="1301">
        <f t="shared" si="28"/>
        <v>0</v>
      </c>
      <c r="K83" s="1301">
        <f t="shared" si="29"/>
        <v>0</v>
      </c>
      <c r="L83" s="1301">
        <f t="shared" si="30"/>
        <v>0</v>
      </c>
      <c r="M83" s="1301">
        <f t="shared" si="31"/>
        <v>0</v>
      </c>
      <c r="N83" s="1301">
        <f t="shared" si="32"/>
        <v>0</v>
      </c>
      <c r="O83" s="1329">
        <v>5100</v>
      </c>
      <c r="P83" s="1330" t="s">
        <v>1649</v>
      </c>
    </row>
    <row r="84" spans="1:21" x14ac:dyDescent="0.3">
      <c r="A84" s="1343" t="str">
        <f>'Salary Menu MIS 3382'!A76</f>
        <v>180--</v>
      </c>
      <c r="B84" s="1359" t="str">
        <f>'Salary Menu MIS 3382'!B76</f>
        <v xml:space="preserve">Guidance Counselor  - 10 Month      </v>
      </c>
      <c r="C84" s="1327">
        <f>'Salary Menu MIS 3382'!D76</f>
        <v>0</v>
      </c>
      <c r="D84" s="1328">
        <f>'Salary Menu MIS 3382'!E76</f>
        <v>77700</v>
      </c>
      <c r="E84" s="1328">
        <f>'Salary Menu MIS 3382'!J76</f>
        <v>62007</v>
      </c>
      <c r="F84" s="1301">
        <f t="shared" si="24"/>
        <v>0</v>
      </c>
      <c r="G84" s="1301">
        <f t="shared" si="25"/>
        <v>0</v>
      </c>
      <c r="H84" s="1301">
        <f t="shared" si="26"/>
        <v>0</v>
      </c>
      <c r="I84" s="1301">
        <f t="shared" si="27"/>
        <v>0</v>
      </c>
      <c r="J84" s="1301">
        <f t="shared" si="28"/>
        <v>0</v>
      </c>
      <c r="K84" s="1301">
        <f t="shared" si="29"/>
        <v>0</v>
      </c>
      <c r="L84" s="1301">
        <f t="shared" si="30"/>
        <v>0</v>
      </c>
      <c r="M84" s="1301">
        <f t="shared" si="31"/>
        <v>0</v>
      </c>
      <c r="N84" s="1301">
        <f t="shared" si="32"/>
        <v>0</v>
      </c>
      <c r="O84" s="1329">
        <v>6120</v>
      </c>
      <c r="P84" s="1330" t="s">
        <v>1649</v>
      </c>
    </row>
    <row r="85" spans="1:21" x14ac:dyDescent="0.3">
      <c r="A85" s="1343" t="str">
        <f>'Salary Menu MIS 3382'!A77</f>
        <v>180--</v>
      </c>
      <c r="B85" s="1359" t="str">
        <f>'Salary Menu MIS 3382'!B77</f>
        <v>Guidance Counselor - 12 Month</v>
      </c>
      <c r="C85" s="1327">
        <f>'Salary Menu MIS 3382'!D77</f>
        <v>0</v>
      </c>
      <c r="D85" s="1328">
        <f>'Salary Menu MIS 3382'!E77</f>
        <v>91900</v>
      </c>
      <c r="E85" s="1328">
        <f>'Salary Menu MIS 3382'!J77</f>
        <v>74406</v>
      </c>
      <c r="F85" s="1301">
        <f t="shared" si="24"/>
        <v>0</v>
      </c>
      <c r="G85" s="1301">
        <f t="shared" si="25"/>
        <v>0</v>
      </c>
      <c r="H85" s="1301">
        <f t="shared" si="26"/>
        <v>0</v>
      </c>
      <c r="I85" s="1301">
        <f t="shared" si="27"/>
        <v>0</v>
      </c>
      <c r="J85" s="1301">
        <f t="shared" si="28"/>
        <v>0</v>
      </c>
      <c r="K85" s="1301">
        <f t="shared" si="29"/>
        <v>0</v>
      </c>
      <c r="L85" s="1301">
        <f t="shared" si="30"/>
        <v>0</v>
      </c>
      <c r="M85" s="1301">
        <f t="shared" si="31"/>
        <v>0</v>
      </c>
      <c r="N85" s="1301">
        <f t="shared" si="32"/>
        <v>0</v>
      </c>
      <c r="O85" s="1329">
        <v>6120</v>
      </c>
      <c r="P85" s="1330" t="s">
        <v>1649</v>
      </c>
    </row>
    <row r="86" spans="1:21" x14ac:dyDescent="0.3">
      <c r="A86" s="1343" t="str">
        <f>'Salary Menu MIS 3382'!A78</f>
        <v>14000</v>
      </c>
      <c r="B86" s="1359" t="str">
        <f>'Salary Menu MIS 3382'!B78</f>
        <v>Instructional Coach - 10 Month</v>
      </c>
      <c r="C86" s="1327">
        <f>'Salary Menu MIS 3382'!D78</f>
        <v>0</v>
      </c>
      <c r="D86" s="1328">
        <f>'Salary Menu MIS 3382'!E78</f>
        <v>69900</v>
      </c>
      <c r="E86" s="1328">
        <f>'Salary Menu MIS 3382'!J78</f>
        <v>55196</v>
      </c>
      <c r="F86" s="1301">
        <f>ROUND(C86*(ROUND((D86-$J$9-$K$9-$L$9)/(1+$H$9+$I$9),0)),0)</f>
        <v>0</v>
      </c>
      <c r="G86" s="1301">
        <f>ROUND(C86*(ROUND(($G$9*E86)*(1+$H$9+$I$9),0)),0)</f>
        <v>0</v>
      </c>
      <c r="H86" s="1301">
        <f>ROUND(F86*$H$9,0)</f>
        <v>0</v>
      </c>
      <c r="I86" s="1301">
        <f>ROUND(F86*$I$9,0)</f>
        <v>0</v>
      </c>
      <c r="J86" s="1301">
        <f>ROUND($J$9*C86,0)</f>
        <v>0</v>
      </c>
      <c r="K86" s="1301">
        <f>ROUND($K$9*C86,0)</f>
        <v>0</v>
      </c>
      <c r="L86" s="1301">
        <f>ROUND($L$9*C86,0)</f>
        <v>0</v>
      </c>
      <c r="M86" s="1301">
        <f>ROUND((C86*D86)-(F86+H86+I86+J86+K86+L86),0)</f>
        <v>0</v>
      </c>
      <c r="N86" s="1301">
        <f>SUM(F86:M86)</f>
        <v>0</v>
      </c>
      <c r="O86" s="1329">
        <v>6300</v>
      </c>
      <c r="P86" s="1330" t="s">
        <v>1649</v>
      </c>
    </row>
    <row r="87" spans="1:21" x14ac:dyDescent="0.3">
      <c r="A87" s="1343" t="str">
        <f>'Salary Menu MIS 3382'!A79</f>
        <v>170--</v>
      </c>
      <c r="B87" s="1359" t="str">
        <f>'Salary Menu MIS 3382'!B79</f>
        <v>Media Specialist - 10 Month</v>
      </c>
      <c r="C87" s="1327">
        <f>'Salary Menu MIS 3382'!D79</f>
        <v>0</v>
      </c>
      <c r="D87" s="1328">
        <f>'Salary Menu MIS 3382'!E79</f>
        <v>64900</v>
      </c>
      <c r="E87" s="1328">
        <f>'Salary Menu MIS 3382'!J79</f>
        <v>50830</v>
      </c>
      <c r="F87" s="1301">
        <f t="shared" si="24"/>
        <v>0</v>
      </c>
      <c r="G87" s="1301">
        <f t="shared" si="25"/>
        <v>0</v>
      </c>
      <c r="H87" s="1301">
        <f t="shared" si="26"/>
        <v>0</v>
      </c>
      <c r="I87" s="1301">
        <f t="shared" si="27"/>
        <v>0</v>
      </c>
      <c r="J87" s="1301">
        <f t="shared" si="28"/>
        <v>0</v>
      </c>
      <c r="K87" s="1301">
        <f t="shared" si="29"/>
        <v>0</v>
      </c>
      <c r="L87" s="1301">
        <f t="shared" si="30"/>
        <v>0</v>
      </c>
      <c r="M87" s="1301">
        <f t="shared" si="31"/>
        <v>0</v>
      </c>
      <c r="N87" s="1301">
        <f t="shared" si="32"/>
        <v>0</v>
      </c>
      <c r="O87" s="1329">
        <v>6200</v>
      </c>
      <c r="P87" s="1330" t="s">
        <v>1649</v>
      </c>
    </row>
    <row r="88" spans="1:21" x14ac:dyDescent="0.3">
      <c r="A88" s="1343" t="str">
        <f>'Salary Menu MIS 3382'!A80</f>
        <v>20160</v>
      </c>
      <c r="B88" s="1359" t="str">
        <f>'Salary Menu MIS 3382'!B80</f>
        <v>Staffing Specialist - 10 Month</v>
      </c>
      <c r="C88" s="1327">
        <f>'Salary Menu MIS 3382'!D80</f>
        <v>0</v>
      </c>
      <c r="D88" s="1328">
        <f>'Salary Menu MIS 3382'!E80</f>
        <v>75200</v>
      </c>
      <c r="E88" s="1328">
        <f>'Salary Menu MIS 3382'!J80</f>
        <v>59824</v>
      </c>
      <c r="F88" s="1301">
        <f t="shared" si="24"/>
        <v>0</v>
      </c>
      <c r="G88" s="1301">
        <f t="shared" si="25"/>
        <v>0</v>
      </c>
      <c r="H88" s="1301">
        <f t="shared" si="26"/>
        <v>0</v>
      </c>
      <c r="I88" s="1301">
        <f t="shared" si="27"/>
        <v>0</v>
      </c>
      <c r="J88" s="1301">
        <f t="shared" si="28"/>
        <v>0</v>
      </c>
      <c r="K88" s="1301">
        <f t="shared" si="29"/>
        <v>0</v>
      </c>
      <c r="L88" s="1301">
        <f t="shared" si="30"/>
        <v>0</v>
      </c>
      <c r="M88" s="1301">
        <f t="shared" si="31"/>
        <v>0</v>
      </c>
      <c r="N88" s="1301">
        <f t="shared" si="32"/>
        <v>0</v>
      </c>
      <c r="O88" s="1360">
        <v>6300</v>
      </c>
      <c r="P88" s="1330" t="s">
        <v>1649</v>
      </c>
    </row>
    <row r="89" spans="1:21" x14ac:dyDescent="0.3">
      <c r="A89" s="1343" t="str">
        <f>'Salary Menu MIS 3382'!A81</f>
        <v>20160</v>
      </c>
      <c r="B89" s="1359" t="str">
        <f>'Salary Menu MIS 3382'!B81</f>
        <v>Staffing Specialist - 12 Month</v>
      </c>
      <c r="C89" s="1327">
        <f>'Salary Menu MIS 3382'!D81</f>
        <v>0</v>
      </c>
      <c r="D89" s="1328">
        <f>'Salary Menu MIS 3382'!E81</f>
        <v>88900</v>
      </c>
      <c r="E89" s="1328">
        <f>'Salary Menu MIS 3382'!J81</f>
        <v>71787</v>
      </c>
      <c r="F89" s="1301">
        <f t="shared" si="24"/>
        <v>0</v>
      </c>
      <c r="G89" s="1301">
        <f t="shared" si="25"/>
        <v>0</v>
      </c>
      <c r="H89" s="1301">
        <f t="shared" si="26"/>
        <v>0</v>
      </c>
      <c r="I89" s="1301">
        <f t="shared" si="27"/>
        <v>0</v>
      </c>
      <c r="J89" s="1301">
        <f t="shared" si="28"/>
        <v>0</v>
      </c>
      <c r="K89" s="1301">
        <f t="shared" si="29"/>
        <v>0</v>
      </c>
      <c r="L89" s="1301">
        <f t="shared" si="30"/>
        <v>0</v>
      </c>
      <c r="M89" s="1301">
        <f t="shared" si="31"/>
        <v>0</v>
      </c>
      <c r="N89" s="1301">
        <f t="shared" si="32"/>
        <v>0</v>
      </c>
      <c r="O89" s="1360">
        <v>6300</v>
      </c>
      <c r="P89" s="1330" t="s">
        <v>1649</v>
      </c>
    </row>
    <row r="90" spans="1:21" x14ac:dyDescent="0.3">
      <c r="A90" s="1347" t="str">
        <f>'Salary Menu MIS 3382'!A82</f>
        <v>-----</v>
      </c>
      <c r="B90" s="1361" t="str">
        <f>'Salary Menu MIS 3382'!B82</f>
        <v>Other Support:</v>
      </c>
      <c r="C90" s="1327">
        <f>'Salary Menu MIS 3382'!D82</f>
        <v>0</v>
      </c>
      <c r="D90" s="1328">
        <f>'Salary Menu MIS 3382'!E82</f>
        <v>0</v>
      </c>
      <c r="E90" s="1328">
        <f>'Salary Menu MIS 3382'!J82</f>
        <v>-5842</v>
      </c>
      <c r="F90" s="1331">
        <f t="shared" si="24"/>
        <v>0</v>
      </c>
      <c r="G90" s="1331">
        <f t="shared" si="25"/>
        <v>0</v>
      </c>
      <c r="H90" s="1331">
        <f t="shared" si="26"/>
        <v>0</v>
      </c>
      <c r="I90" s="1331">
        <f t="shared" si="27"/>
        <v>0</v>
      </c>
      <c r="J90" s="1331">
        <f t="shared" si="28"/>
        <v>0</v>
      </c>
      <c r="K90" s="1331">
        <f t="shared" si="29"/>
        <v>0</v>
      </c>
      <c r="L90" s="1331">
        <f t="shared" si="30"/>
        <v>0</v>
      </c>
      <c r="M90" s="1331">
        <f t="shared" si="31"/>
        <v>0</v>
      </c>
      <c r="N90" s="1331">
        <f t="shared" si="32"/>
        <v>0</v>
      </c>
      <c r="O90" s="1349">
        <v>5100</v>
      </c>
      <c r="P90" s="1350" t="s">
        <v>1649</v>
      </c>
    </row>
    <row r="91" spans="1:21" x14ac:dyDescent="0.3">
      <c r="A91" s="1332"/>
      <c r="B91" s="251"/>
      <c r="C91" s="1333"/>
      <c r="D91" s="1334"/>
      <c r="E91" s="1334"/>
      <c r="O91" s="1329"/>
    </row>
    <row r="92" spans="1:21" s="230" customFormat="1" x14ac:dyDescent="0.3">
      <c r="A92" s="1335" t="s">
        <v>1355</v>
      </c>
      <c r="B92" s="1336"/>
      <c r="C92" s="1337"/>
      <c r="D92" s="1338"/>
      <c r="E92" s="1338"/>
      <c r="F92" s="1339">
        <f t="shared" ref="F92:N92" si="33">ROUND(SUM(F80:F91),0)</f>
        <v>0</v>
      </c>
      <c r="G92" s="1339">
        <f t="shared" si="33"/>
        <v>0</v>
      </c>
      <c r="H92" s="1339">
        <f t="shared" si="33"/>
        <v>0</v>
      </c>
      <c r="I92" s="1339">
        <f t="shared" si="33"/>
        <v>0</v>
      </c>
      <c r="J92" s="1339">
        <f t="shared" si="33"/>
        <v>0</v>
      </c>
      <c r="K92" s="1339">
        <f t="shared" si="33"/>
        <v>0</v>
      </c>
      <c r="L92" s="1339">
        <f t="shared" si="33"/>
        <v>0</v>
      </c>
      <c r="M92" s="1339">
        <f t="shared" si="33"/>
        <v>0</v>
      </c>
      <c r="N92" s="1339">
        <f t="shared" si="33"/>
        <v>0</v>
      </c>
      <c r="O92" s="1340"/>
      <c r="P92" s="1341"/>
      <c r="U92" s="1342"/>
    </row>
    <row r="93" spans="1:21" x14ac:dyDescent="0.3">
      <c r="A93" s="1332"/>
      <c r="B93" s="251"/>
      <c r="C93" s="1333"/>
      <c r="D93" s="1334"/>
      <c r="E93" s="1334"/>
      <c r="O93" s="1329"/>
    </row>
    <row r="94" spans="1:21" x14ac:dyDescent="0.3">
      <c r="A94" s="1321" t="s">
        <v>222</v>
      </c>
      <c r="B94" s="1322"/>
      <c r="C94" s="1323"/>
      <c r="D94" s="1324"/>
      <c r="E94" s="1324"/>
      <c r="O94" s="1329"/>
    </row>
    <row r="95" spans="1:21" x14ac:dyDescent="0.3">
      <c r="A95" s="1343" t="str">
        <f>'Salary Menu MIS 3382'!A85</f>
        <v>41---</v>
      </c>
      <c r="B95" s="1359" t="str">
        <f>'Salary Menu MIS 3382'!B85</f>
        <v>Classroom Assistant - Full Time</v>
      </c>
      <c r="C95" s="1327">
        <f>'Salary Menu MIS 3382'!D85</f>
        <v>0</v>
      </c>
      <c r="D95" s="1328">
        <f>'Salary Menu MIS 3382'!E85</f>
        <v>30300</v>
      </c>
      <c r="E95" s="1328"/>
      <c r="F95" s="1301">
        <f>ROUND(C95*(ROUND((D95-$J$9-$K$9-$L$9)/(1+$H$9+$I$9),0)),0)</f>
        <v>0</v>
      </c>
      <c r="G95" s="1345" t="s">
        <v>1350</v>
      </c>
      <c r="H95" s="1301">
        <f t="shared" ref="H95:H120" si="34">ROUND(F95*$H$9,0)</f>
        <v>0</v>
      </c>
      <c r="I95" s="1301">
        <f t="shared" ref="I95:I120" si="35">ROUND(F95*$I$9,0)</f>
        <v>0</v>
      </c>
      <c r="J95" s="1301">
        <f>ROUND($J$9*C95,0)</f>
        <v>0</v>
      </c>
      <c r="K95" s="1301">
        <f>ROUND($K$9*C95,0)</f>
        <v>0</v>
      </c>
      <c r="L95" s="1301">
        <f>ROUND($L$9*C95,0)</f>
        <v>0</v>
      </c>
      <c r="M95" s="1301">
        <f>ROUND((C95*D95)-(F95+H95+I95+J95+K95+L95),0)</f>
        <v>0</v>
      </c>
      <c r="N95" s="1301">
        <f t="shared" ref="N95:N120" si="36">SUM(F95:M95)</f>
        <v>0</v>
      </c>
      <c r="O95" s="1329">
        <v>5100</v>
      </c>
      <c r="P95" s="1330" t="s">
        <v>1630</v>
      </c>
    </row>
    <row r="96" spans="1:21" x14ac:dyDescent="0.3">
      <c r="A96" s="1343" t="str">
        <f>'Salary Menu MIS 3382'!A86</f>
        <v>41---</v>
      </c>
      <c r="B96" s="1359" t="str">
        <f>'Salary Menu MIS 3382'!B86</f>
        <v>Classroom Assistant - DJJ - Full Time</v>
      </c>
      <c r="C96" s="1327">
        <f>'Salary Menu MIS 3382'!D86</f>
        <v>0</v>
      </c>
      <c r="D96" s="1328">
        <f>'Salary Menu MIS 3382'!E86</f>
        <v>34900</v>
      </c>
      <c r="E96" s="1328"/>
      <c r="F96" s="1301">
        <f>ROUND(C96*(ROUND((D96-$J$9-$K$9-$L$9)/(1+$H$9+$I$9),0)),0)</f>
        <v>0</v>
      </c>
      <c r="G96" s="1345" t="s">
        <v>1350</v>
      </c>
      <c r="H96" s="1301">
        <f>ROUND(F96*$H$9,0)</f>
        <v>0</v>
      </c>
      <c r="I96" s="1301">
        <f>ROUND(F96*$I$9,0)</f>
        <v>0</v>
      </c>
      <c r="J96" s="1301">
        <f>ROUND($J$9*C96,0)</f>
        <v>0</v>
      </c>
      <c r="K96" s="1301">
        <f>ROUND($K$9*C96,0)</f>
        <v>0</v>
      </c>
      <c r="L96" s="1301">
        <f>ROUND($L$9*C96,0)</f>
        <v>0</v>
      </c>
      <c r="M96" s="1301">
        <f>ROUND((C96*D96)-(F96+H96+I96+J96+K96+L96),0)</f>
        <v>0</v>
      </c>
      <c r="N96" s="1301">
        <f>SUM(F96:M96)</f>
        <v>0</v>
      </c>
      <c r="O96" s="1329">
        <v>5100</v>
      </c>
      <c r="P96" s="1330" t="s">
        <v>1630</v>
      </c>
    </row>
    <row r="97" spans="1:16" x14ac:dyDescent="0.3">
      <c r="A97" s="1343" t="str">
        <f>'Salary Menu MIS 3382'!A87</f>
        <v>415--</v>
      </c>
      <c r="B97" s="1359" t="str">
        <f>'Salary Menu MIS 3382'!B87</f>
        <v>Classroom Assistant - ESE - Full Time</v>
      </c>
      <c r="C97" s="1327">
        <f>'Salary Menu MIS 3382'!D87</f>
        <v>0</v>
      </c>
      <c r="D97" s="1328">
        <f>'Salary Menu MIS 3382'!E87</f>
        <v>32300</v>
      </c>
      <c r="E97" s="1328"/>
      <c r="F97" s="1301">
        <f>ROUND(C97*(ROUND((D97-$J$9-$K$9-$L$9)/(1+$H$9+$I$9),0)),0)</f>
        <v>0</v>
      </c>
      <c r="G97" s="1345" t="s">
        <v>1350</v>
      </c>
      <c r="H97" s="1301">
        <f>ROUND(F97*$H$9,0)</f>
        <v>0</v>
      </c>
      <c r="I97" s="1301">
        <f>ROUND(F97*$I$9,0)</f>
        <v>0</v>
      </c>
      <c r="J97" s="1301">
        <f>ROUND($J$9*C97,0)</f>
        <v>0</v>
      </c>
      <c r="K97" s="1301">
        <f>ROUND($K$9*C97,0)</f>
        <v>0</v>
      </c>
      <c r="L97" s="1301">
        <f>ROUND($L$9*C97,0)</f>
        <v>0</v>
      </c>
      <c r="M97" s="1301">
        <f>ROUND((C97*D97)-(F97+H97+I97+J97+K97+L97),0)</f>
        <v>0</v>
      </c>
      <c r="N97" s="1301">
        <f>SUM(F97:M97)</f>
        <v>0</v>
      </c>
      <c r="O97" s="1329">
        <v>5200</v>
      </c>
      <c r="P97" s="1330" t="s">
        <v>1630</v>
      </c>
    </row>
    <row r="98" spans="1:16" x14ac:dyDescent="0.3">
      <c r="A98" s="1343" t="str">
        <f>'Salary Menu MIS 3382'!A88</f>
        <v>41880</v>
      </c>
      <c r="B98" s="1359" t="str">
        <f>'Salary Menu MIS 3382'!B88</f>
        <v>Classroom Assistant - Vo-Tech</v>
      </c>
      <c r="C98" s="1327">
        <f>'Salary Menu MIS 3382'!D88</f>
        <v>0</v>
      </c>
      <c r="D98" s="1328">
        <f>'Salary Menu MIS 3382'!E88</f>
        <v>42000</v>
      </c>
      <c r="E98" s="1328"/>
      <c r="F98" s="1301">
        <f>ROUND(C98*(ROUND((D98-$J$9-$K$9-$L$9)/(1+$H$9+$I$9),0)),0)</f>
        <v>0</v>
      </c>
      <c r="G98" s="1345" t="s">
        <v>1350</v>
      </c>
      <c r="H98" s="1301">
        <f>ROUND(F98*$H$9,0)</f>
        <v>0</v>
      </c>
      <c r="I98" s="1301">
        <f>ROUND(F98*$I$9,0)</f>
        <v>0</v>
      </c>
      <c r="J98" s="1301">
        <f>ROUND($J$9*C98,0)</f>
        <v>0</v>
      </c>
      <c r="K98" s="1301">
        <f>ROUND($K$9*C98,0)</f>
        <v>0</v>
      </c>
      <c r="L98" s="1301">
        <f>ROUND($L$9*C98,0)</f>
        <v>0</v>
      </c>
      <c r="M98" s="1301">
        <f>ROUND((C98*D98)-(F98+H98+I98+J98+K98+L98),0)</f>
        <v>0</v>
      </c>
      <c r="N98" s="1301">
        <f>SUM(F98:M98)</f>
        <v>0</v>
      </c>
      <c r="O98" s="1329">
        <v>5300</v>
      </c>
      <c r="P98" s="1330" t="s">
        <v>1630</v>
      </c>
    </row>
    <row r="99" spans="1:16" x14ac:dyDescent="0.3">
      <c r="A99" s="1343" t="str">
        <f>'Salary Menu MIS 3382'!A89</f>
        <v>41---</v>
      </c>
      <c r="B99" s="1359" t="str">
        <f>'Salary Menu MIS 3382'!B89</f>
        <v>Classroom Assistant - Less than 4 hours</v>
      </c>
      <c r="C99" s="1327">
        <f>'Salary Menu MIS 3382'!D89</f>
        <v>0</v>
      </c>
      <c r="D99" s="1328">
        <f>'Salary Menu MIS 3382'!E89</f>
        <v>3100</v>
      </c>
      <c r="E99" s="1328"/>
      <c r="F99" s="1301">
        <f>ROUND(C99*(ROUND((D99)/(1+$H$9+$I$9),0)),0)</f>
        <v>0</v>
      </c>
      <c r="G99" s="1345" t="s">
        <v>1350</v>
      </c>
      <c r="H99" s="1301">
        <f t="shared" si="34"/>
        <v>0</v>
      </c>
      <c r="I99" s="1301">
        <f t="shared" si="35"/>
        <v>0</v>
      </c>
      <c r="J99" s="1345" t="s">
        <v>1350</v>
      </c>
      <c r="K99" s="1345" t="s">
        <v>1350</v>
      </c>
      <c r="L99" s="1345" t="s">
        <v>1350</v>
      </c>
      <c r="M99" s="1301">
        <f>ROUND((C99*D99)-(F99+H99+I99),0)</f>
        <v>0</v>
      </c>
      <c r="N99" s="1301">
        <f t="shared" si="36"/>
        <v>0</v>
      </c>
      <c r="O99" s="1329">
        <v>5100</v>
      </c>
      <c r="P99" s="1330" t="s">
        <v>1630</v>
      </c>
    </row>
    <row r="100" spans="1:16" x14ac:dyDescent="0.3">
      <c r="A100" s="1343" t="str">
        <f>'Salary Menu MIS 3382'!A90</f>
        <v>41---</v>
      </c>
      <c r="B100" s="1359" t="str">
        <f>'Salary Menu MIS 3382'!B90</f>
        <v>Classroom Assistant - DJJ - Less than 4 hours</v>
      </c>
      <c r="C100" s="1327">
        <f>'Salary Menu MIS 3382'!D90</f>
        <v>0</v>
      </c>
      <c r="D100" s="1328">
        <f>'Salary Menu MIS 3382'!E90</f>
        <v>3800</v>
      </c>
      <c r="E100" s="1328"/>
      <c r="F100" s="1301">
        <f>ROUND(C100*(ROUND((D100)/(1+$H$9+$I$9),0)),0)</f>
        <v>0</v>
      </c>
      <c r="G100" s="1345" t="s">
        <v>1350</v>
      </c>
      <c r="H100" s="1301">
        <f>ROUND(F100*$H$9,0)</f>
        <v>0</v>
      </c>
      <c r="I100" s="1301">
        <f>ROUND(F100*$I$9,0)</f>
        <v>0</v>
      </c>
      <c r="J100" s="1345" t="s">
        <v>1350</v>
      </c>
      <c r="K100" s="1345" t="s">
        <v>1350</v>
      </c>
      <c r="L100" s="1345" t="s">
        <v>1350</v>
      </c>
      <c r="M100" s="1301">
        <f>ROUND((C100*D100)-(F100+H100+I100),0)</f>
        <v>0</v>
      </c>
      <c r="N100" s="1301">
        <f>SUM(F100:M100)</f>
        <v>0</v>
      </c>
      <c r="O100" s="1329">
        <v>5100</v>
      </c>
      <c r="P100" s="1330" t="s">
        <v>1630</v>
      </c>
    </row>
    <row r="101" spans="1:16" x14ac:dyDescent="0.3">
      <c r="A101" s="1343" t="str">
        <f>'Salary Menu MIS 3382'!A91</f>
        <v>415--</v>
      </c>
      <c r="B101" s="1359" t="str">
        <f>'Salary Menu MIS 3382'!B91</f>
        <v>Classroom Assistant - ESE - Less than 4 hours</v>
      </c>
      <c r="C101" s="1327">
        <f>'Salary Menu MIS 3382'!D91</f>
        <v>0</v>
      </c>
      <c r="D101" s="1328">
        <f>'Salary Menu MIS 3382'!E91</f>
        <v>3400</v>
      </c>
      <c r="E101" s="1328"/>
      <c r="F101" s="1301">
        <f>ROUND(C101*(ROUND((D101)/(1+$H$9+$I$9),0)),0)</f>
        <v>0</v>
      </c>
      <c r="G101" s="1345" t="s">
        <v>1350</v>
      </c>
      <c r="H101" s="1301">
        <f>ROUND(F101*$H$9,0)</f>
        <v>0</v>
      </c>
      <c r="I101" s="1301">
        <f>ROUND(F101*$I$9,0)</f>
        <v>0</v>
      </c>
      <c r="J101" s="1345" t="s">
        <v>1350</v>
      </c>
      <c r="K101" s="1345" t="s">
        <v>1350</v>
      </c>
      <c r="L101" s="1345" t="s">
        <v>1350</v>
      </c>
      <c r="M101" s="1301">
        <f>ROUND((C101*D101)-(F101+H101+I101),0)</f>
        <v>0</v>
      </c>
      <c r="N101" s="1301">
        <f>SUM(F101:M101)</f>
        <v>0</v>
      </c>
      <c r="O101" s="1329">
        <v>5200</v>
      </c>
      <c r="P101" s="1330" t="s">
        <v>1630</v>
      </c>
    </row>
    <row r="102" spans="1:16" x14ac:dyDescent="0.3">
      <c r="A102" s="1343" t="str">
        <f>'Salary Menu MIS 3382'!A92</f>
        <v>428---</v>
      </c>
      <c r="B102" s="1359" t="str">
        <f>'Salary Menu MIS 3382'!B92</f>
        <v>Custodian I - 12 Month</v>
      </c>
      <c r="C102" s="1327">
        <f>'Salary Menu MIS 3382'!D92</f>
        <v>0</v>
      </c>
      <c r="D102" s="1328">
        <f>'Salary Menu MIS 3382'!E92</f>
        <v>0</v>
      </c>
      <c r="E102" s="1328"/>
      <c r="F102" s="1301">
        <f>ROUND(C102*(ROUND((D102-$J$9-$K$9-$L$9)/(1+$H$9+$I$9),0)),0)</f>
        <v>0</v>
      </c>
      <c r="G102" s="1345" t="s">
        <v>1350</v>
      </c>
      <c r="H102" s="1301">
        <f t="shared" si="34"/>
        <v>0</v>
      </c>
      <c r="I102" s="1301">
        <f t="shared" si="35"/>
        <v>0</v>
      </c>
      <c r="J102" s="1301">
        <f>ROUND($J$9*C102,0)</f>
        <v>0</v>
      </c>
      <c r="K102" s="1301">
        <f>ROUND($K$9*C102,0)</f>
        <v>0</v>
      </c>
      <c r="L102" s="1301">
        <f>ROUND($L$9*C102,0)</f>
        <v>0</v>
      </c>
      <c r="M102" s="1301">
        <f>ROUND((C102*D102)-(F102+H102+I102+J102+K102+L102),0)</f>
        <v>0</v>
      </c>
      <c r="N102" s="1301">
        <f t="shared" si="36"/>
        <v>0</v>
      </c>
      <c r="O102" s="1329">
        <v>7900</v>
      </c>
      <c r="P102" s="1330" t="s">
        <v>1630</v>
      </c>
    </row>
    <row r="103" spans="1:16" x14ac:dyDescent="0.3">
      <c r="A103" s="1343" t="str">
        <f>'Salary Menu MIS 3382'!A93</f>
        <v>428---</v>
      </c>
      <c r="B103" s="1359" t="str">
        <f>'Salary Menu MIS 3382'!B93</f>
        <v>Custodian - 12 Month</v>
      </c>
      <c r="C103" s="1327">
        <f>'Salary Menu MIS 3382'!D93</f>
        <v>0</v>
      </c>
      <c r="D103" s="1328">
        <f>'Salary Menu MIS 3382'!E93</f>
        <v>0</v>
      </c>
      <c r="E103" s="1328"/>
      <c r="F103" s="1301">
        <f>ROUND(C103*(ROUND((D103-$J$9-$K$9-$L$9)/(1+$H$9+$I$9),0)),0)</f>
        <v>0</v>
      </c>
      <c r="G103" s="1345" t="s">
        <v>1350</v>
      </c>
      <c r="H103" s="1301">
        <f t="shared" ref="H103:H108" si="37">ROUND(F103*$H$9,0)</f>
        <v>0</v>
      </c>
      <c r="I103" s="1301">
        <f t="shared" ref="I103:I108" si="38">ROUND(F103*$I$9,0)</f>
        <v>0</v>
      </c>
      <c r="J103" s="1301">
        <f>ROUND($J$9*C103,0)</f>
        <v>0</v>
      </c>
      <c r="K103" s="1301">
        <f>ROUND($K$9*C103,0)</f>
        <v>0</v>
      </c>
      <c r="L103" s="1301">
        <f>ROUND($L$9*C103,0)</f>
        <v>0</v>
      </c>
      <c r="M103" s="1301">
        <f>ROUND((C103*D103)-(F103+H103+I103+J103+K103+L103),0)</f>
        <v>0</v>
      </c>
      <c r="N103" s="1301">
        <f t="shared" ref="N103:N108" si="39">SUM(F103:M103)</f>
        <v>0</v>
      </c>
      <c r="O103" s="1329">
        <v>7900</v>
      </c>
      <c r="P103" s="1330" t="s">
        <v>1630</v>
      </c>
    </row>
    <row r="104" spans="1:16" x14ac:dyDescent="0.3">
      <c r="A104" s="1343" t="str">
        <f>'Salary Menu MIS 3382'!A94</f>
        <v>428---</v>
      </c>
      <c r="B104" s="1359" t="str">
        <f>'Salary Menu MIS 3382'!B94</f>
        <v>Custodian - 10 Month</v>
      </c>
      <c r="C104" s="1327">
        <f>'Salary Menu MIS 3382'!D94</f>
        <v>0</v>
      </c>
      <c r="D104" s="1328">
        <f>'Salary Menu MIS 3382'!E94</f>
        <v>0</v>
      </c>
      <c r="E104" s="1328"/>
      <c r="F104" s="1301">
        <f>ROUND(C104*(ROUND((D104-$J$9-$K$9-$L$9)/(1+$H$9+$I$9),0)),0)</f>
        <v>0</v>
      </c>
      <c r="G104" s="1345" t="s">
        <v>1350</v>
      </c>
      <c r="H104" s="1301">
        <f t="shared" si="37"/>
        <v>0</v>
      </c>
      <c r="I104" s="1301">
        <f t="shared" si="38"/>
        <v>0</v>
      </c>
      <c r="J104" s="1301">
        <f>ROUND($J$9*C104,0)</f>
        <v>0</v>
      </c>
      <c r="K104" s="1301">
        <f>ROUND($K$9*C104,0)</f>
        <v>0</v>
      </c>
      <c r="L104" s="1301">
        <f>ROUND($L$9*C104,0)</f>
        <v>0</v>
      </c>
      <c r="M104" s="1301">
        <f>ROUND((C104*D104)-(F104+H104+I104+J104+K104+L104),0)</f>
        <v>0</v>
      </c>
      <c r="N104" s="1301">
        <f t="shared" si="39"/>
        <v>0</v>
      </c>
      <c r="O104" s="1329">
        <v>7900</v>
      </c>
      <c r="P104" s="1330" t="s">
        <v>1630</v>
      </c>
    </row>
    <row r="105" spans="1:16" x14ac:dyDescent="0.3">
      <c r="A105" s="1343" t="str">
        <f>'Salary Menu MIS 3382'!A95</f>
        <v>428---</v>
      </c>
      <c r="B105" s="1359" t="str">
        <f>'Salary Menu MIS 3382'!B95</f>
        <v>Custodian - 9 Month</v>
      </c>
      <c r="C105" s="1327">
        <f>'Salary Menu MIS 3382'!D95</f>
        <v>0</v>
      </c>
      <c r="D105" s="1328">
        <f>'Salary Menu MIS 3382'!E95</f>
        <v>0</v>
      </c>
      <c r="E105" s="1328"/>
      <c r="F105" s="1301">
        <f>ROUND(C105*(ROUND((D105-$J$9-$K$9-$L$9)/(1+$H$9+$I$9),0)),0)</f>
        <v>0</v>
      </c>
      <c r="G105" s="1345" t="s">
        <v>1350</v>
      </c>
      <c r="H105" s="1301">
        <f t="shared" si="37"/>
        <v>0</v>
      </c>
      <c r="I105" s="1301">
        <f t="shared" si="38"/>
        <v>0</v>
      </c>
      <c r="J105" s="1301">
        <f>ROUND($J$9*C105,0)</f>
        <v>0</v>
      </c>
      <c r="K105" s="1301">
        <f>ROUND($K$9*C105,0)</f>
        <v>0</v>
      </c>
      <c r="L105" s="1301">
        <f>ROUND($L$9*C105,0)</f>
        <v>0</v>
      </c>
      <c r="M105" s="1301">
        <f>ROUND((C105*D105)-(F105+H105+I105+J105+K105+L105),0)</f>
        <v>0</v>
      </c>
      <c r="N105" s="1301">
        <f t="shared" si="39"/>
        <v>0</v>
      </c>
      <c r="O105" s="1329">
        <v>7900</v>
      </c>
      <c r="P105" s="1330" t="s">
        <v>1630</v>
      </c>
    </row>
    <row r="106" spans="1:16" x14ac:dyDescent="0.3">
      <c r="A106" s="1343" t="str">
        <f>'Salary Menu MIS 3382'!A96</f>
        <v>428---</v>
      </c>
      <c r="B106" s="1359" t="str">
        <f>'Salary Menu MIS 3382'!B96</f>
        <v>Custodian - 12 Month - Less than 4 hours</v>
      </c>
      <c r="C106" s="1327">
        <f>'Salary Menu MIS 3382'!D96</f>
        <v>0</v>
      </c>
      <c r="D106" s="1328">
        <f>'Salary Menu MIS 3382'!E96</f>
        <v>0</v>
      </c>
      <c r="E106" s="1328"/>
      <c r="F106" s="1301">
        <f>ROUND(C106*(ROUND((D106)/(1+$H$9+$I$9),0)),0)</f>
        <v>0</v>
      </c>
      <c r="G106" s="1345" t="s">
        <v>1350</v>
      </c>
      <c r="H106" s="1301">
        <f t="shared" si="37"/>
        <v>0</v>
      </c>
      <c r="I106" s="1301">
        <f t="shared" si="38"/>
        <v>0</v>
      </c>
      <c r="J106" s="1345" t="s">
        <v>1350</v>
      </c>
      <c r="K106" s="1345" t="s">
        <v>1350</v>
      </c>
      <c r="L106" s="1345" t="s">
        <v>1350</v>
      </c>
      <c r="M106" s="1301">
        <f>ROUND((C106*D106)-(F106+H106+I106),0)</f>
        <v>0</v>
      </c>
      <c r="N106" s="1301">
        <f t="shared" si="39"/>
        <v>0</v>
      </c>
      <c r="O106" s="1329">
        <v>7900</v>
      </c>
      <c r="P106" s="1330" t="s">
        <v>1630</v>
      </c>
    </row>
    <row r="107" spans="1:16" x14ac:dyDescent="0.3">
      <c r="A107" s="1343" t="str">
        <f>'Salary Menu MIS 3382'!A97</f>
        <v>428---</v>
      </c>
      <c r="B107" s="1359" t="str">
        <f>'Salary Menu MIS 3382'!B97</f>
        <v>Custodian - 10 Month - Less than 4 hours</v>
      </c>
      <c r="C107" s="1327">
        <f>'Salary Menu MIS 3382'!D97</f>
        <v>0</v>
      </c>
      <c r="D107" s="1328">
        <f>'Salary Menu MIS 3382'!E97</f>
        <v>0</v>
      </c>
      <c r="E107" s="1328"/>
      <c r="F107" s="1301">
        <f>ROUND(C107*(ROUND((D107)/(1+$H$9+$I$9),0)),0)</f>
        <v>0</v>
      </c>
      <c r="G107" s="1345" t="s">
        <v>1350</v>
      </c>
      <c r="H107" s="1301">
        <f t="shared" si="37"/>
        <v>0</v>
      </c>
      <c r="I107" s="1301">
        <f t="shared" si="38"/>
        <v>0</v>
      </c>
      <c r="J107" s="1345" t="s">
        <v>1350</v>
      </c>
      <c r="K107" s="1345" t="s">
        <v>1350</v>
      </c>
      <c r="L107" s="1345" t="s">
        <v>1350</v>
      </c>
      <c r="M107" s="1301">
        <f>ROUND((C107*D107)-(F107+H107+I107),0)</f>
        <v>0</v>
      </c>
      <c r="N107" s="1301">
        <f t="shared" si="39"/>
        <v>0</v>
      </c>
      <c r="O107" s="1329">
        <v>7900</v>
      </c>
      <c r="P107" s="1330" t="s">
        <v>1630</v>
      </c>
    </row>
    <row r="108" spans="1:16" x14ac:dyDescent="0.3">
      <c r="A108" s="1343" t="str">
        <f>'Salary Menu MIS 3382'!A98</f>
        <v>428---</v>
      </c>
      <c r="B108" s="1359" t="str">
        <f>'Salary Menu MIS 3382'!B98</f>
        <v>Custodian - 9 Month - Less than 4 hours</v>
      </c>
      <c r="C108" s="1327">
        <f>'Salary Menu MIS 3382'!D98</f>
        <v>0</v>
      </c>
      <c r="D108" s="1328">
        <f>'Salary Menu MIS 3382'!E98</f>
        <v>0</v>
      </c>
      <c r="E108" s="1328"/>
      <c r="F108" s="1301">
        <f>ROUND(C108*(ROUND((D108)/(1+$H$9+$I$9),0)),0)</f>
        <v>0</v>
      </c>
      <c r="G108" s="1345" t="s">
        <v>1350</v>
      </c>
      <c r="H108" s="1301">
        <f t="shared" si="37"/>
        <v>0</v>
      </c>
      <c r="I108" s="1301">
        <f t="shared" si="38"/>
        <v>0</v>
      </c>
      <c r="J108" s="1345" t="s">
        <v>1350</v>
      </c>
      <c r="K108" s="1345" t="s">
        <v>1350</v>
      </c>
      <c r="L108" s="1345" t="s">
        <v>1350</v>
      </c>
      <c r="M108" s="1301">
        <f>ROUND((C108*D108)-(F108+H108+I108),0)</f>
        <v>0</v>
      </c>
      <c r="N108" s="1301">
        <f t="shared" si="39"/>
        <v>0</v>
      </c>
      <c r="O108" s="1329">
        <v>7900</v>
      </c>
      <c r="P108" s="1330" t="s">
        <v>1630</v>
      </c>
    </row>
    <row r="109" spans="1:16" x14ac:dyDescent="0.3">
      <c r="A109" s="1343" t="str">
        <f>'Salary Menu MIS 3382'!A99</f>
        <v>4330-</v>
      </c>
      <c r="B109" s="1359" t="str">
        <f>'Salary Menu MIS 3382'!B99</f>
        <v>Interpreter - ESE - 9 Month</v>
      </c>
      <c r="C109" s="1327">
        <f>'Salary Menu MIS 3382'!D99</f>
        <v>0</v>
      </c>
      <c r="D109" s="1328">
        <f>'Salary Menu MIS 3382'!E99</f>
        <v>39300</v>
      </c>
      <c r="E109" s="1334"/>
      <c r="F109" s="1301">
        <f>ROUND(C109*(ROUND((D109-$J$9-$K$9-$L$9)/(1+$H$9+$I$9),0)),0)</f>
        <v>0</v>
      </c>
      <c r="G109" s="1345" t="s">
        <v>1350</v>
      </c>
      <c r="H109" s="1301">
        <f t="shared" si="34"/>
        <v>0</v>
      </c>
      <c r="I109" s="1301">
        <f t="shared" si="35"/>
        <v>0</v>
      </c>
      <c r="J109" s="1301">
        <f>ROUND($J$9*C109,0)</f>
        <v>0</v>
      </c>
      <c r="K109" s="1301">
        <f>ROUND($K$9*C109,0)</f>
        <v>0</v>
      </c>
      <c r="L109" s="1301">
        <f>ROUND($L$9*C109,0)</f>
        <v>0</v>
      </c>
      <c r="M109" s="1301">
        <f>ROUND((C109*D109)-(F109+H109+I109+J109+K109+L109),0)</f>
        <v>0</v>
      </c>
      <c r="N109" s="1301">
        <f t="shared" si="36"/>
        <v>0</v>
      </c>
      <c r="O109" s="1329">
        <v>5200</v>
      </c>
      <c r="P109" s="1330" t="s">
        <v>1630</v>
      </c>
    </row>
    <row r="110" spans="1:16" x14ac:dyDescent="0.3">
      <c r="A110" s="1343" t="str">
        <f>'Salary Menu MIS 3382'!A100</f>
        <v>43400</v>
      </c>
      <c r="B110" s="1359" t="str">
        <f>'Salary Menu MIS 3382'!B100</f>
        <v>Interpreter - ESOL</v>
      </c>
      <c r="C110" s="1327">
        <f>'Salary Menu MIS 3382'!D100</f>
        <v>0</v>
      </c>
      <c r="D110" s="1328">
        <f>'Salary Menu MIS 3382'!E100</f>
        <v>31100</v>
      </c>
      <c r="E110" s="1328"/>
      <c r="F110" s="1301">
        <f>ROUND(C110*(ROUND((D110-$J$9-$K$9-$L$9)/(1+$H$9+$I$9),0)),0)</f>
        <v>0</v>
      </c>
      <c r="G110" s="1345" t="s">
        <v>1350</v>
      </c>
      <c r="H110" s="1301">
        <f>ROUND(F110*$H$9,0)</f>
        <v>0</v>
      </c>
      <c r="I110" s="1301">
        <f>ROUND(F110*$I$9,0)</f>
        <v>0</v>
      </c>
      <c r="J110" s="1301">
        <f>ROUND($J$9*C110,0)</f>
        <v>0</v>
      </c>
      <c r="K110" s="1301">
        <f>ROUND($K$9*C110,0)</f>
        <v>0</v>
      </c>
      <c r="L110" s="1301">
        <f>ROUND($L$9*C110,0)</f>
        <v>0</v>
      </c>
      <c r="M110" s="1301">
        <f>ROUND((C110*D110)-(F110+H110+I110+J110+K110+L110),0)</f>
        <v>0</v>
      </c>
      <c r="N110" s="1301">
        <f>SUM(F110:M110)</f>
        <v>0</v>
      </c>
      <c r="O110" s="1329">
        <v>5100</v>
      </c>
      <c r="P110" s="1330" t="s">
        <v>1630</v>
      </c>
    </row>
    <row r="111" spans="1:16" x14ac:dyDescent="0.3">
      <c r="A111" s="1343" t="str">
        <f>'Salary Menu MIS 3382'!A101</f>
        <v>41890</v>
      </c>
      <c r="B111" s="1359" t="str">
        <f>'Salary Menu MIS 3382'!B101</f>
        <v>Job Coach - ESE - 9 Month</v>
      </c>
      <c r="C111" s="1327">
        <f>'Salary Menu MIS 3382'!D101</f>
        <v>0</v>
      </c>
      <c r="D111" s="1328">
        <f>'Salary Menu MIS 3382'!E101</f>
        <v>37800</v>
      </c>
      <c r="E111" s="1334"/>
      <c r="F111" s="1301">
        <f>ROUND(C111*(ROUND((D111-$J$9-$K$9-$L$9)/(1+$H$9+$I$9),0)),0)</f>
        <v>0</v>
      </c>
      <c r="G111" s="1345" t="s">
        <v>1350</v>
      </c>
      <c r="H111" s="1301">
        <f t="shared" si="34"/>
        <v>0</v>
      </c>
      <c r="I111" s="1301">
        <f t="shared" si="35"/>
        <v>0</v>
      </c>
      <c r="J111" s="1301">
        <f>ROUND($J$9*C111,0)</f>
        <v>0</v>
      </c>
      <c r="K111" s="1301">
        <f>ROUND($K$9*C111,0)</f>
        <v>0</v>
      </c>
      <c r="L111" s="1301">
        <f>ROUND($L$9*C111,0)</f>
        <v>0</v>
      </c>
      <c r="M111" s="1301">
        <f>ROUND((C111*D111)-(F111+H111+I111+J111+K111+L111),0)</f>
        <v>0</v>
      </c>
      <c r="N111" s="1301">
        <f t="shared" si="36"/>
        <v>0</v>
      </c>
      <c r="O111" s="1329">
        <v>5200</v>
      </c>
      <c r="P111" s="1330" t="s">
        <v>1630</v>
      </c>
    </row>
    <row r="112" spans="1:16" x14ac:dyDescent="0.3">
      <c r="A112" s="1343" t="str">
        <f>'Salary Menu MIS 3382'!A102</f>
        <v>41900</v>
      </c>
      <c r="B112" s="1359" t="str">
        <f>'Salary Menu MIS 3382'!B102</f>
        <v>Library Assistant School</v>
      </c>
      <c r="C112" s="1327">
        <f>'Salary Menu MIS 3382'!D102</f>
        <v>0</v>
      </c>
      <c r="D112" s="1328">
        <f>'Salary Menu MIS 3382'!E102</f>
        <v>33200</v>
      </c>
      <c r="E112" s="1328"/>
      <c r="F112" s="1301">
        <f>ROUND(C112*(ROUND((D112-$J$9-$K$9-$L$9)/(1+$H$9+$I$9),0)),0)</f>
        <v>0</v>
      </c>
      <c r="G112" s="1345" t="s">
        <v>1350</v>
      </c>
      <c r="H112" s="1301">
        <f t="shared" si="34"/>
        <v>0</v>
      </c>
      <c r="I112" s="1301">
        <f t="shared" si="35"/>
        <v>0</v>
      </c>
      <c r="J112" s="1301">
        <f>ROUND($J$9*C112,0)</f>
        <v>0</v>
      </c>
      <c r="K112" s="1301">
        <f>ROUND($K$9*C112,0)</f>
        <v>0</v>
      </c>
      <c r="L112" s="1301">
        <f>ROUND($L$9*C112,0)</f>
        <v>0</v>
      </c>
      <c r="M112" s="1301">
        <f>ROUND((C112*D112)-(F112+H112+I112+J112+K112+L112),0)</f>
        <v>0</v>
      </c>
      <c r="N112" s="1301">
        <f t="shared" si="36"/>
        <v>0</v>
      </c>
      <c r="O112" s="1329">
        <v>6200</v>
      </c>
      <c r="P112" s="1330" t="s">
        <v>1630</v>
      </c>
    </row>
    <row r="113" spans="1:21" x14ac:dyDescent="0.3">
      <c r="A113" s="1343" t="str">
        <f>'Salary Menu MIS 3382'!A103</f>
        <v>41950</v>
      </c>
      <c r="B113" s="1359" t="str">
        <f>'Salary Menu MIS 3382'!B103</f>
        <v>Lunchroom Monitor (2.5 hrs) - 9 Month</v>
      </c>
      <c r="C113" s="1327">
        <f>'Salary Menu MIS 3382'!D103</f>
        <v>0</v>
      </c>
      <c r="D113" s="1328">
        <f>'Salary Menu MIS 3382'!E103</f>
        <v>5400</v>
      </c>
      <c r="E113" s="1328"/>
      <c r="F113" s="1362">
        <f>ROUND(C113*(ROUND(D113/(1+$H$9+$I$9),0)),0)</f>
        <v>0</v>
      </c>
      <c r="G113" s="1363" t="s">
        <v>1350</v>
      </c>
      <c r="H113" s="1362">
        <f t="shared" si="34"/>
        <v>0</v>
      </c>
      <c r="I113" s="1362">
        <f t="shared" si="35"/>
        <v>0</v>
      </c>
      <c r="J113" s="1363" t="s">
        <v>1350</v>
      </c>
      <c r="K113" s="1363" t="s">
        <v>1350</v>
      </c>
      <c r="L113" s="1363" t="s">
        <v>1350</v>
      </c>
      <c r="M113" s="1301">
        <f>ROUND((C113*D113)-(F113+H113+I113),0)</f>
        <v>0</v>
      </c>
      <c r="N113" s="1362">
        <f t="shared" si="36"/>
        <v>0</v>
      </c>
      <c r="O113" s="1329">
        <v>5100</v>
      </c>
      <c r="P113" s="1330" t="s">
        <v>1630</v>
      </c>
    </row>
    <row r="114" spans="1:21" x14ac:dyDescent="0.3">
      <c r="A114" s="1343" t="str">
        <f>'Salary Menu MIS 3382'!A104</f>
        <v>41120</v>
      </c>
      <c r="B114" s="1359" t="str">
        <f>'Salary Menu MIS 3382'!B104</f>
        <v>School Bookkeeper - 12 Month</v>
      </c>
      <c r="C114" s="1327">
        <f>'Salary Menu MIS 3382'!D104</f>
        <v>0</v>
      </c>
      <c r="D114" s="1328">
        <f>'Salary Menu MIS 3382'!E104</f>
        <v>48400</v>
      </c>
      <c r="E114" s="1328"/>
      <c r="F114" s="1301">
        <f t="shared" ref="F114:F120" si="40">ROUND(C114*(ROUND((D114-$J$9-$K$9-$L$9)/(1+$H$9+$I$9),0)),0)</f>
        <v>0</v>
      </c>
      <c r="G114" s="1345" t="s">
        <v>1350</v>
      </c>
      <c r="H114" s="1301">
        <f t="shared" si="34"/>
        <v>0</v>
      </c>
      <c r="I114" s="1301">
        <f t="shared" si="35"/>
        <v>0</v>
      </c>
      <c r="J114" s="1345">
        <f t="shared" ref="J114:J120" si="41">ROUND($J$9*C114,0)</f>
        <v>0</v>
      </c>
      <c r="K114" s="1345">
        <f t="shared" ref="K114:K120" si="42">ROUND($K$9*C114,0)</f>
        <v>0</v>
      </c>
      <c r="L114" s="1345">
        <f t="shared" ref="L114:L120" si="43">ROUND($L$9*C114,0)</f>
        <v>0</v>
      </c>
      <c r="M114" s="1301">
        <f t="shared" ref="M114:M120" si="44">ROUND((C114*D114)-(F114+H114+I114+J114+K114+L114),0)</f>
        <v>0</v>
      </c>
      <c r="N114" s="1301">
        <f t="shared" si="36"/>
        <v>0</v>
      </c>
      <c r="O114" s="1329">
        <v>7300</v>
      </c>
      <c r="P114" s="1330" t="s">
        <v>1630</v>
      </c>
    </row>
    <row r="115" spans="1:21" x14ac:dyDescent="0.3">
      <c r="A115" s="1343" t="str">
        <f>'Salary Menu MIS 3382'!A105</f>
        <v>47070</v>
      </c>
      <c r="B115" s="1359" t="str">
        <f>'Salary Menu MIS 3382'!B105</f>
        <v>School Level Clerk - 10 Month</v>
      </c>
      <c r="C115" s="1327">
        <f>'Salary Menu MIS 3382'!D105</f>
        <v>0</v>
      </c>
      <c r="D115" s="1328">
        <f>'Salary Menu MIS 3382'!E105</f>
        <v>28600</v>
      </c>
      <c r="E115" s="1328"/>
      <c r="F115" s="1301">
        <f t="shared" si="40"/>
        <v>0</v>
      </c>
      <c r="G115" s="1345" t="s">
        <v>1350</v>
      </c>
      <c r="H115" s="1301">
        <f t="shared" si="34"/>
        <v>0</v>
      </c>
      <c r="I115" s="1301">
        <f t="shared" si="35"/>
        <v>0</v>
      </c>
      <c r="J115" s="1301">
        <f t="shared" si="41"/>
        <v>0</v>
      </c>
      <c r="K115" s="1301">
        <f t="shared" si="42"/>
        <v>0</v>
      </c>
      <c r="L115" s="1301">
        <f t="shared" si="43"/>
        <v>0</v>
      </c>
      <c r="M115" s="1301">
        <f t="shared" si="44"/>
        <v>0</v>
      </c>
      <c r="N115" s="1301">
        <f t="shared" si="36"/>
        <v>0</v>
      </c>
      <c r="O115" s="1329">
        <v>7300</v>
      </c>
      <c r="P115" s="1330" t="s">
        <v>1630</v>
      </c>
    </row>
    <row r="116" spans="1:21" x14ac:dyDescent="0.3">
      <c r="A116" s="1343" t="str">
        <f>'Salary Menu MIS 3382'!A106</f>
        <v>47070</v>
      </c>
      <c r="B116" s="1359" t="str">
        <f>'Salary Menu MIS 3382'!B106</f>
        <v>School Level Clerk - 9 Month</v>
      </c>
      <c r="C116" s="1327">
        <f>'Salary Menu MIS 3382'!D106</f>
        <v>0</v>
      </c>
      <c r="D116" s="1328">
        <f>'Salary Menu MIS 3382'!E106</f>
        <v>26400</v>
      </c>
      <c r="E116" s="1328"/>
      <c r="F116" s="1301">
        <f>ROUND(C116*(ROUND((D116-$J$9-$K$9-$L$9)/(1+$H$9+$I$9),0)),0)</f>
        <v>0</v>
      </c>
      <c r="G116" s="1345" t="s">
        <v>1350</v>
      </c>
      <c r="H116" s="1301">
        <f>ROUND(F116*$H$9,0)</f>
        <v>0</v>
      </c>
      <c r="I116" s="1301">
        <f>ROUND(F116*$I$9,0)</f>
        <v>0</v>
      </c>
      <c r="J116" s="1301">
        <f>ROUND($J$9*C116,0)</f>
        <v>0</v>
      </c>
      <c r="K116" s="1301">
        <f>ROUND($K$9*C116,0)</f>
        <v>0</v>
      </c>
      <c r="L116" s="1301">
        <f>ROUND($L$9*C116,0)</f>
        <v>0</v>
      </c>
      <c r="M116" s="1301">
        <f>ROUND((C116*D116)-(F116+H116+I116+J116+K116+L116),0)</f>
        <v>0</v>
      </c>
      <c r="N116" s="1301">
        <f>SUM(F116:M116)</f>
        <v>0</v>
      </c>
      <c r="O116" s="1329">
        <v>7300</v>
      </c>
      <c r="P116" s="1330" t="s">
        <v>1630</v>
      </c>
    </row>
    <row r="117" spans="1:21" x14ac:dyDescent="0.3">
      <c r="A117" s="1343" t="str">
        <f>'Salary Menu MIS 3382'!A107</f>
        <v>4110-</v>
      </c>
      <c r="B117" s="1359" t="str">
        <f>'Salary Menu MIS 3382'!B107</f>
        <v>Secretary - 10 Month</v>
      </c>
      <c r="C117" s="1327">
        <f>'Salary Menu MIS 3382'!D107</f>
        <v>0</v>
      </c>
      <c r="D117" s="1328">
        <f>'Salary Menu MIS 3382'!E107</f>
        <v>43000</v>
      </c>
      <c r="E117" s="1328"/>
      <c r="F117" s="1301">
        <f t="shared" si="40"/>
        <v>0</v>
      </c>
      <c r="G117" s="1345" t="s">
        <v>1350</v>
      </c>
      <c r="H117" s="1301">
        <f t="shared" si="34"/>
        <v>0</v>
      </c>
      <c r="I117" s="1301">
        <f t="shared" si="35"/>
        <v>0</v>
      </c>
      <c r="J117" s="1301">
        <f t="shared" si="41"/>
        <v>0</v>
      </c>
      <c r="K117" s="1301">
        <f t="shared" si="42"/>
        <v>0</v>
      </c>
      <c r="L117" s="1301">
        <f t="shared" si="43"/>
        <v>0</v>
      </c>
      <c r="M117" s="1301">
        <f t="shared" si="44"/>
        <v>0</v>
      </c>
      <c r="N117" s="1301">
        <f t="shared" si="36"/>
        <v>0</v>
      </c>
      <c r="O117" s="1329">
        <v>7300</v>
      </c>
      <c r="P117" s="1330" t="s">
        <v>1630</v>
      </c>
    </row>
    <row r="118" spans="1:21" x14ac:dyDescent="0.3">
      <c r="A118" s="1343" t="str">
        <f>'Salary Menu MIS 3382'!A108</f>
        <v>4112-</v>
      </c>
      <c r="B118" s="1359" t="str">
        <f>'Salary Menu MIS 3382'!B108</f>
        <v>Secretary - 12 Month</v>
      </c>
      <c r="C118" s="1327">
        <f>'Salary Menu MIS 3382'!D108</f>
        <v>0</v>
      </c>
      <c r="D118" s="1328">
        <f>'Salary Menu MIS 3382'!E108</f>
        <v>50200</v>
      </c>
      <c r="E118" s="1328"/>
      <c r="F118" s="1301">
        <f t="shared" si="40"/>
        <v>0</v>
      </c>
      <c r="G118" s="1345" t="s">
        <v>1350</v>
      </c>
      <c r="H118" s="1301">
        <f t="shared" si="34"/>
        <v>0</v>
      </c>
      <c r="I118" s="1301">
        <f t="shared" si="35"/>
        <v>0</v>
      </c>
      <c r="J118" s="1301">
        <f t="shared" si="41"/>
        <v>0</v>
      </c>
      <c r="K118" s="1301">
        <f t="shared" si="42"/>
        <v>0</v>
      </c>
      <c r="L118" s="1301">
        <f t="shared" si="43"/>
        <v>0</v>
      </c>
      <c r="M118" s="1301">
        <f t="shared" si="44"/>
        <v>0</v>
      </c>
      <c r="N118" s="1301">
        <f t="shared" si="36"/>
        <v>0</v>
      </c>
      <c r="O118" s="1329">
        <v>7300</v>
      </c>
      <c r="P118" s="1330" t="s">
        <v>1630</v>
      </c>
    </row>
    <row r="119" spans="1:21" x14ac:dyDescent="0.3">
      <c r="A119" s="1343" t="str">
        <f>'Salary Menu MIS 3382'!A109</f>
        <v>47040</v>
      </c>
      <c r="B119" s="1359" t="str">
        <f>'Salary Menu MIS 3382'!B109</f>
        <v>Stadium Manager</v>
      </c>
      <c r="C119" s="1327">
        <f>'Salary Menu MIS 3382'!D109</f>
        <v>0</v>
      </c>
      <c r="D119" s="1328">
        <f>'Salary Menu MIS 3382'!E109</f>
        <v>0</v>
      </c>
      <c r="E119" s="1328"/>
      <c r="F119" s="1301">
        <f t="shared" si="40"/>
        <v>0</v>
      </c>
      <c r="G119" s="1345" t="s">
        <v>1350</v>
      </c>
      <c r="H119" s="1301">
        <f t="shared" si="34"/>
        <v>0</v>
      </c>
      <c r="I119" s="1301">
        <f t="shared" si="35"/>
        <v>0</v>
      </c>
      <c r="J119" s="1301">
        <f t="shared" si="41"/>
        <v>0</v>
      </c>
      <c r="K119" s="1301">
        <f t="shared" si="42"/>
        <v>0</v>
      </c>
      <c r="L119" s="1301">
        <f t="shared" si="43"/>
        <v>0</v>
      </c>
      <c r="M119" s="1301">
        <f t="shared" si="44"/>
        <v>0</v>
      </c>
      <c r="N119" s="1301">
        <f t="shared" si="36"/>
        <v>0</v>
      </c>
      <c r="O119" s="1329">
        <v>8120</v>
      </c>
      <c r="P119" s="1330" t="s">
        <v>1630</v>
      </c>
    </row>
    <row r="120" spans="1:21" x14ac:dyDescent="0.3">
      <c r="A120" s="1347" t="str">
        <f>'Salary Menu MIS 3382'!A110</f>
        <v>-----</v>
      </c>
      <c r="B120" s="1361" t="str">
        <f>'Salary Menu MIS 3382'!B110</f>
        <v xml:space="preserve">Other Support:  </v>
      </c>
      <c r="C120" s="1327">
        <f>'Salary Menu MIS 3382'!D110</f>
        <v>0</v>
      </c>
      <c r="D120" s="1328">
        <f>'Salary Menu MIS 3382'!E110</f>
        <v>0</v>
      </c>
      <c r="E120" s="1328"/>
      <c r="F120" s="1331">
        <f t="shared" si="40"/>
        <v>0</v>
      </c>
      <c r="G120" s="1364" t="s">
        <v>1350</v>
      </c>
      <c r="H120" s="1331">
        <f t="shared" si="34"/>
        <v>0</v>
      </c>
      <c r="I120" s="1331">
        <f t="shared" si="35"/>
        <v>0</v>
      </c>
      <c r="J120" s="1331">
        <f t="shared" si="41"/>
        <v>0</v>
      </c>
      <c r="K120" s="1331">
        <f t="shared" si="42"/>
        <v>0</v>
      </c>
      <c r="L120" s="1331">
        <f t="shared" si="43"/>
        <v>0</v>
      </c>
      <c r="M120" s="1331">
        <f t="shared" si="44"/>
        <v>0</v>
      </c>
      <c r="N120" s="1331">
        <f t="shared" si="36"/>
        <v>0</v>
      </c>
      <c r="O120" s="1349">
        <v>5100</v>
      </c>
      <c r="P120" s="1350" t="s">
        <v>1630</v>
      </c>
    </row>
    <row r="121" spans="1:21" x14ac:dyDescent="0.3">
      <c r="A121" s="1358"/>
      <c r="B121" s="393"/>
      <c r="C121" s="1327"/>
      <c r="D121" s="1328"/>
      <c r="E121" s="1328"/>
      <c r="O121" s="1329"/>
    </row>
    <row r="122" spans="1:21" s="230" customFormat="1" x14ac:dyDescent="0.3">
      <c r="A122" s="1335" t="s">
        <v>1356</v>
      </c>
      <c r="B122" s="1336"/>
      <c r="C122" s="1337"/>
      <c r="D122" s="1338"/>
      <c r="E122" s="1338"/>
      <c r="F122" s="1339">
        <f t="shared" ref="F122:N122" si="45">ROUND(SUM(F95:F121),0)</f>
        <v>0</v>
      </c>
      <c r="G122" s="1339">
        <f t="shared" si="45"/>
        <v>0</v>
      </c>
      <c r="H122" s="1339">
        <f t="shared" si="45"/>
        <v>0</v>
      </c>
      <c r="I122" s="1339">
        <f t="shared" si="45"/>
        <v>0</v>
      </c>
      <c r="J122" s="1339">
        <f t="shared" si="45"/>
        <v>0</v>
      </c>
      <c r="K122" s="1339">
        <f t="shared" si="45"/>
        <v>0</v>
      </c>
      <c r="L122" s="1339">
        <f t="shared" si="45"/>
        <v>0</v>
      </c>
      <c r="M122" s="1339">
        <f t="shared" si="45"/>
        <v>0</v>
      </c>
      <c r="N122" s="1339">
        <f t="shared" si="45"/>
        <v>0</v>
      </c>
      <c r="O122" s="1340"/>
      <c r="P122" s="1341"/>
      <c r="U122" s="1342"/>
    </row>
    <row r="123" spans="1:21" x14ac:dyDescent="0.3">
      <c r="A123" s="1332"/>
      <c r="B123" s="251"/>
      <c r="C123" s="1333"/>
      <c r="D123" s="1334"/>
      <c r="E123" s="1334"/>
      <c r="O123" s="1329"/>
    </row>
    <row r="124" spans="1:21" ht="17.399999999999999" x14ac:dyDescent="0.6">
      <c r="A124" s="1321" t="s">
        <v>223</v>
      </c>
      <c r="B124" s="1322"/>
      <c r="C124" s="1365"/>
      <c r="D124" s="1366" t="s">
        <v>247</v>
      </c>
      <c r="E124" s="1366"/>
      <c r="F124" s="1367">
        <v>0</v>
      </c>
      <c r="G124" s="1368">
        <v>104</v>
      </c>
      <c r="H124" s="1368">
        <v>210</v>
      </c>
      <c r="I124" s="1368">
        <v>220</v>
      </c>
      <c r="J124" s="1368">
        <v>231</v>
      </c>
      <c r="K124" s="1368">
        <v>232</v>
      </c>
      <c r="L124" s="1368">
        <v>233</v>
      </c>
      <c r="M124" s="1368">
        <v>234</v>
      </c>
      <c r="N124" s="1368" t="s">
        <v>248</v>
      </c>
      <c r="O124" s="1369" t="s">
        <v>243</v>
      </c>
      <c r="P124" s="1316" t="s">
        <v>1345</v>
      </c>
    </row>
    <row r="125" spans="1:21" x14ac:dyDescent="0.3">
      <c r="A125" s="1358"/>
      <c r="B125" s="393"/>
      <c r="C125" s="1327"/>
      <c r="D125" s="1328"/>
      <c r="E125" s="1328"/>
      <c r="O125" s="1329"/>
      <c r="P125" s="1330"/>
    </row>
    <row r="126" spans="1:21" x14ac:dyDescent="0.3">
      <c r="A126" s="1370" t="str">
        <f>'Salary Menu MIS 3382'!A113</f>
        <v>SP322</v>
      </c>
      <c r="B126" s="1370" t="str">
        <f>'Salary Menu MIS 3382'!B113</f>
        <v>Annual Sponsor</v>
      </c>
      <c r="C126" s="1327">
        <f>'Salary Menu MIS 3382'!D113</f>
        <v>0</v>
      </c>
      <c r="D126" s="1328">
        <f>'Salary Menu MIS 3382'!E113</f>
        <v>2452</v>
      </c>
      <c r="E126" s="1328"/>
      <c r="F126" s="1301">
        <f t="shared" ref="F126:F160" si="46">ROUND(C126*(D126/(1+$H$9+$I$9)),0)</f>
        <v>0</v>
      </c>
      <c r="G126" s="1345" t="s">
        <v>1350</v>
      </c>
      <c r="H126" s="1301">
        <f t="shared" ref="H126:H160" si="47">ROUND(+F126*$H$9,0)</f>
        <v>0</v>
      </c>
      <c r="I126" s="1301">
        <f t="shared" ref="I126:I160" si="48">ROUND(+F126*$I$9,0)</f>
        <v>0</v>
      </c>
      <c r="J126" s="1363" t="s">
        <v>1350</v>
      </c>
      <c r="K126" s="1363" t="s">
        <v>1350</v>
      </c>
      <c r="L126" s="1363" t="s">
        <v>1350</v>
      </c>
      <c r="M126" s="1363" t="s">
        <v>1350</v>
      </c>
      <c r="N126" s="1362">
        <f t="shared" ref="N126:N160" si="49">ROUND(SUM(F126:M126),0)</f>
        <v>0</v>
      </c>
      <c r="O126" s="1329">
        <v>5100</v>
      </c>
      <c r="P126" s="1330" t="s">
        <v>1633</v>
      </c>
    </row>
    <row r="127" spans="1:21" x14ac:dyDescent="0.3">
      <c r="A127" s="1370" t="str">
        <f>'Salary Menu MIS 3382'!A114</f>
        <v>SP310</v>
      </c>
      <c r="B127" s="1370" t="str">
        <f>'Salary Menu MIS 3382'!B114</f>
        <v>Elementary Grade Level Chair</v>
      </c>
      <c r="C127" s="1327">
        <f>'Salary Menu MIS 3382'!D114</f>
        <v>0</v>
      </c>
      <c r="D127" s="1328">
        <f>'Salary Menu MIS 3382'!E114</f>
        <v>1465</v>
      </c>
      <c r="E127" s="1328"/>
      <c r="F127" s="1301">
        <f t="shared" si="46"/>
        <v>0</v>
      </c>
      <c r="G127" s="1345" t="s">
        <v>1350</v>
      </c>
      <c r="H127" s="1301">
        <f t="shared" si="47"/>
        <v>0</v>
      </c>
      <c r="I127" s="1301">
        <f t="shared" si="48"/>
        <v>0</v>
      </c>
      <c r="J127" s="1363" t="s">
        <v>1350</v>
      </c>
      <c r="K127" s="1363" t="s">
        <v>1350</v>
      </c>
      <c r="L127" s="1363" t="s">
        <v>1350</v>
      </c>
      <c r="M127" s="1363" t="s">
        <v>1350</v>
      </c>
      <c r="N127" s="1362">
        <f t="shared" si="49"/>
        <v>0</v>
      </c>
      <c r="O127" s="1329">
        <v>5100</v>
      </c>
      <c r="P127" s="1330" t="s">
        <v>1633</v>
      </c>
    </row>
    <row r="128" spans="1:21" x14ac:dyDescent="0.3">
      <c r="A128" s="1370" t="str">
        <f>'Salary Menu MIS 3382'!A115</f>
        <v>SP332</v>
      </c>
      <c r="B128" s="1370" t="str">
        <f>'Salary Menu MIS 3382'!B115</f>
        <v>Future Farmers</v>
      </c>
      <c r="C128" s="1327">
        <f>'Salary Menu MIS 3382'!D115</f>
        <v>0</v>
      </c>
      <c r="D128" s="1328">
        <f>'Salary Menu MIS 3382'!E115</f>
        <v>1395</v>
      </c>
      <c r="E128" s="1328"/>
      <c r="F128" s="1301">
        <f t="shared" si="46"/>
        <v>0</v>
      </c>
      <c r="G128" s="1345" t="s">
        <v>1350</v>
      </c>
      <c r="H128" s="1301">
        <f t="shared" si="47"/>
        <v>0</v>
      </c>
      <c r="I128" s="1301">
        <f t="shared" si="48"/>
        <v>0</v>
      </c>
      <c r="J128" s="1363" t="s">
        <v>1350</v>
      </c>
      <c r="K128" s="1363" t="s">
        <v>1350</v>
      </c>
      <c r="L128" s="1363" t="s">
        <v>1350</v>
      </c>
      <c r="M128" s="1363" t="s">
        <v>1350</v>
      </c>
      <c r="N128" s="1362">
        <f t="shared" si="49"/>
        <v>0</v>
      </c>
      <c r="O128" s="1329">
        <v>5100</v>
      </c>
      <c r="P128" s="1330" t="s">
        <v>1633</v>
      </c>
    </row>
    <row r="129" spans="1:16" x14ac:dyDescent="0.3">
      <c r="A129" s="1370" t="str">
        <f>'Salary Menu MIS 3382'!A116</f>
        <v>SP315</v>
      </c>
      <c r="B129" s="1370" t="str">
        <f>'Salary Menu MIS 3382'!B116</f>
        <v>Lead Teacher</v>
      </c>
      <c r="C129" s="1327">
        <f>'Salary Menu MIS 3382'!D116</f>
        <v>0</v>
      </c>
      <c r="D129" s="1328">
        <f>'Salary Menu MIS 3382'!E116</f>
        <v>1813</v>
      </c>
      <c r="E129" s="1328"/>
      <c r="F129" s="1301">
        <f>ROUND(C129*(D129/(1+$H$9+$I$9)),0)</f>
        <v>0</v>
      </c>
      <c r="G129" s="1345" t="s">
        <v>1350</v>
      </c>
      <c r="H129" s="1301">
        <f>ROUND(+F129*$H$9,0)</f>
        <v>0</v>
      </c>
      <c r="I129" s="1301">
        <f>ROUND(+F129*$I$9,0)</f>
        <v>0</v>
      </c>
      <c r="J129" s="1363" t="s">
        <v>1350</v>
      </c>
      <c r="K129" s="1363" t="s">
        <v>1350</v>
      </c>
      <c r="L129" s="1363" t="s">
        <v>1350</v>
      </c>
      <c r="M129" s="1363" t="s">
        <v>1350</v>
      </c>
      <c r="N129" s="1362">
        <f>ROUND(SUM(F129:M129),0)</f>
        <v>0</v>
      </c>
      <c r="O129" s="1329">
        <v>5100</v>
      </c>
      <c r="P129" s="1330" t="s">
        <v>1633</v>
      </c>
    </row>
    <row r="130" spans="1:16" x14ac:dyDescent="0.3">
      <c r="A130" s="1370" t="str">
        <f>'Salary Menu MIS 3382'!A117</f>
        <v>SP365</v>
      </c>
      <c r="B130" s="1370" t="str">
        <f>'Salary Menu MIS 3382'!B117</f>
        <v>Middle Academic Team</v>
      </c>
      <c r="C130" s="1327">
        <f>'Salary Menu MIS 3382'!D117</f>
        <v>0</v>
      </c>
      <c r="D130" s="1328">
        <f>'Salary Menu MIS 3382'!E117</f>
        <v>2452</v>
      </c>
      <c r="E130" s="1328"/>
      <c r="F130" s="1301">
        <f t="shared" si="46"/>
        <v>0</v>
      </c>
      <c r="G130" s="1345" t="s">
        <v>1350</v>
      </c>
      <c r="H130" s="1301">
        <f t="shared" si="47"/>
        <v>0</v>
      </c>
      <c r="I130" s="1301">
        <f t="shared" si="48"/>
        <v>0</v>
      </c>
      <c r="J130" s="1363" t="s">
        <v>1350</v>
      </c>
      <c r="K130" s="1363" t="s">
        <v>1350</v>
      </c>
      <c r="L130" s="1363" t="s">
        <v>1350</v>
      </c>
      <c r="M130" s="1363" t="s">
        <v>1350</v>
      </c>
      <c r="N130" s="1362">
        <f t="shared" si="49"/>
        <v>0</v>
      </c>
      <c r="O130" s="1329">
        <v>5100</v>
      </c>
      <c r="P130" s="1330" t="s">
        <v>1633</v>
      </c>
    </row>
    <row r="131" spans="1:16" x14ac:dyDescent="0.3">
      <c r="A131" s="1370" t="str">
        <f>'Salary Menu MIS 3382'!A118</f>
        <v>SP531</v>
      </c>
      <c r="B131" s="1370" t="str">
        <f>'Salary Menu MIS 3382'!B118</f>
        <v>Middle Assistant Basketball</v>
      </c>
      <c r="C131" s="1327">
        <f>'Salary Menu MIS 3382'!D118</f>
        <v>0</v>
      </c>
      <c r="D131" s="1328">
        <f>'Salary Menu MIS 3382'!E118</f>
        <v>2452</v>
      </c>
      <c r="E131" s="1334"/>
      <c r="F131" s="1301">
        <f t="shared" si="46"/>
        <v>0</v>
      </c>
      <c r="G131" s="1345" t="s">
        <v>1350</v>
      </c>
      <c r="H131" s="1301">
        <f t="shared" si="47"/>
        <v>0</v>
      </c>
      <c r="I131" s="1301">
        <f t="shared" si="48"/>
        <v>0</v>
      </c>
      <c r="J131" s="1363" t="s">
        <v>1350</v>
      </c>
      <c r="K131" s="1363" t="s">
        <v>1350</v>
      </c>
      <c r="L131" s="1363" t="s">
        <v>1350</v>
      </c>
      <c r="M131" s="1363" t="s">
        <v>1350</v>
      </c>
      <c r="N131" s="1362">
        <f t="shared" si="49"/>
        <v>0</v>
      </c>
      <c r="O131" s="1329">
        <v>5100</v>
      </c>
      <c r="P131" s="1330" t="s">
        <v>1633</v>
      </c>
    </row>
    <row r="132" spans="1:16" x14ac:dyDescent="0.3">
      <c r="A132" s="1370" t="str">
        <f>'Salary Menu MIS 3382'!A119</f>
        <v>SP512</v>
      </c>
      <c r="B132" s="1370" t="str">
        <f>'Salary Menu MIS 3382'!B119</f>
        <v>Middle Assistant Football</v>
      </c>
      <c r="C132" s="1327">
        <f>'Salary Menu MIS 3382'!D119</f>
        <v>0</v>
      </c>
      <c r="D132" s="1328">
        <f>'Salary Menu MIS 3382'!E119</f>
        <v>4181</v>
      </c>
      <c r="E132" s="1328"/>
      <c r="F132" s="1301">
        <f t="shared" si="46"/>
        <v>0</v>
      </c>
      <c r="G132" s="1345" t="s">
        <v>1350</v>
      </c>
      <c r="H132" s="1301">
        <f t="shared" si="47"/>
        <v>0</v>
      </c>
      <c r="I132" s="1301">
        <f t="shared" si="48"/>
        <v>0</v>
      </c>
      <c r="J132" s="1363" t="s">
        <v>1350</v>
      </c>
      <c r="K132" s="1363" t="s">
        <v>1350</v>
      </c>
      <c r="L132" s="1363" t="s">
        <v>1350</v>
      </c>
      <c r="M132" s="1363" t="s">
        <v>1350</v>
      </c>
      <c r="N132" s="1362">
        <f t="shared" si="49"/>
        <v>0</v>
      </c>
      <c r="O132" s="1329">
        <v>5100</v>
      </c>
      <c r="P132" s="1330" t="s">
        <v>1633</v>
      </c>
    </row>
    <row r="133" spans="1:16" x14ac:dyDescent="0.3">
      <c r="A133" s="1370" t="str">
        <f>'Salary Menu MIS 3382'!A120</f>
        <v>SP500</v>
      </c>
      <c r="B133" s="1370" t="str">
        <f>'Salary Menu MIS 3382'!B120</f>
        <v>Middle Athletic Director</v>
      </c>
      <c r="C133" s="1327">
        <f>'Salary Menu MIS 3382'!D120</f>
        <v>0</v>
      </c>
      <c r="D133" s="1328">
        <f>'Salary Menu MIS 3382'!E120</f>
        <v>3760</v>
      </c>
      <c r="E133" s="1328"/>
      <c r="F133" s="1301">
        <f t="shared" si="46"/>
        <v>0</v>
      </c>
      <c r="G133" s="1345" t="s">
        <v>1350</v>
      </c>
      <c r="H133" s="1301">
        <f t="shared" si="47"/>
        <v>0</v>
      </c>
      <c r="I133" s="1301">
        <f t="shared" si="48"/>
        <v>0</v>
      </c>
      <c r="J133" s="1363" t="s">
        <v>1350</v>
      </c>
      <c r="K133" s="1363" t="s">
        <v>1350</v>
      </c>
      <c r="L133" s="1363" t="s">
        <v>1350</v>
      </c>
      <c r="M133" s="1363" t="s">
        <v>1350</v>
      </c>
      <c r="N133" s="1362">
        <f t="shared" si="49"/>
        <v>0</v>
      </c>
      <c r="O133" s="1329">
        <v>5100</v>
      </c>
      <c r="P133" s="1330" t="s">
        <v>1633</v>
      </c>
    </row>
    <row r="134" spans="1:16" x14ac:dyDescent="0.3">
      <c r="A134" s="1370" t="str">
        <f>'Salary Menu MIS 3382'!A121</f>
        <v>SP465</v>
      </c>
      <c r="B134" s="1370" t="str">
        <f>'Salary Menu MIS 3382'!B121</f>
        <v>Middle Band Director</v>
      </c>
      <c r="C134" s="1327">
        <f>'Salary Menu MIS 3382'!D121</f>
        <v>0</v>
      </c>
      <c r="D134" s="1328">
        <f>'Salary Menu MIS 3382'!E121</f>
        <v>6965</v>
      </c>
      <c r="E134" s="1328"/>
      <c r="F134" s="1301">
        <f t="shared" si="46"/>
        <v>0</v>
      </c>
      <c r="G134" s="1345" t="s">
        <v>1350</v>
      </c>
      <c r="H134" s="1301">
        <f t="shared" si="47"/>
        <v>0</v>
      </c>
      <c r="I134" s="1301">
        <f t="shared" si="48"/>
        <v>0</v>
      </c>
      <c r="J134" s="1363" t="s">
        <v>1350</v>
      </c>
      <c r="K134" s="1363" t="s">
        <v>1350</v>
      </c>
      <c r="L134" s="1363" t="s">
        <v>1350</v>
      </c>
      <c r="M134" s="1363" t="s">
        <v>1350</v>
      </c>
      <c r="N134" s="1362">
        <f t="shared" si="49"/>
        <v>0</v>
      </c>
      <c r="O134" s="1344">
        <v>5300</v>
      </c>
      <c r="P134" s="1330" t="s">
        <v>1633</v>
      </c>
    </row>
    <row r="135" spans="1:16" x14ac:dyDescent="0.3">
      <c r="A135" s="1370" t="str">
        <f>'Salary Menu MIS 3382'!A122</f>
        <v>SP540</v>
      </c>
      <c r="B135" s="1370" t="str">
        <f>'Salary Menu MIS 3382'!B122</f>
        <v>Middle Boys Baseball</v>
      </c>
      <c r="C135" s="1327">
        <f>'Salary Menu MIS 3382'!D122</f>
        <v>0</v>
      </c>
      <c r="D135" s="1328">
        <f>'Salary Menu MIS 3382'!E122</f>
        <v>2452</v>
      </c>
      <c r="E135" s="1328"/>
      <c r="F135" s="1301">
        <f t="shared" si="46"/>
        <v>0</v>
      </c>
      <c r="G135" s="1345" t="s">
        <v>1350</v>
      </c>
      <c r="H135" s="1301">
        <f t="shared" si="47"/>
        <v>0</v>
      </c>
      <c r="I135" s="1301">
        <f t="shared" si="48"/>
        <v>0</v>
      </c>
      <c r="J135" s="1363" t="s">
        <v>1350</v>
      </c>
      <c r="K135" s="1363" t="s">
        <v>1350</v>
      </c>
      <c r="L135" s="1363" t="s">
        <v>1350</v>
      </c>
      <c r="M135" s="1363" t="s">
        <v>1350</v>
      </c>
      <c r="N135" s="1362">
        <f t="shared" si="49"/>
        <v>0</v>
      </c>
      <c r="O135" s="1344">
        <v>5300</v>
      </c>
      <c r="P135" s="1330" t="s">
        <v>1633</v>
      </c>
    </row>
    <row r="136" spans="1:16" x14ac:dyDescent="0.3">
      <c r="A136" s="1370" t="str">
        <f>'Salary Menu MIS 3382'!A123</f>
        <v>SP530</v>
      </c>
      <c r="B136" s="1370" t="str">
        <f>'Salary Menu MIS 3382'!B123</f>
        <v>Middle Boys Basketball</v>
      </c>
      <c r="C136" s="1327">
        <f>'Salary Menu MIS 3382'!D123</f>
        <v>0</v>
      </c>
      <c r="D136" s="1328">
        <f>'Salary Menu MIS 3382'!E123</f>
        <v>4181</v>
      </c>
      <c r="E136" s="1328"/>
      <c r="F136" s="1301">
        <f t="shared" si="46"/>
        <v>0</v>
      </c>
      <c r="G136" s="1345" t="s">
        <v>1350</v>
      </c>
      <c r="H136" s="1301">
        <f t="shared" si="47"/>
        <v>0</v>
      </c>
      <c r="I136" s="1301">
        <f t="shared" si="48"/>
        <v>0</v>
      </c>
      <c r="J136" s="1363" t="s">
        <v>1350</v>
      </c>
      <c r="K136" s="1363" t="s">
        <v>1350</v>
      </c>
      <c r="L136" s="1363" t="s">
        <v>1350</v>
      </c>
      <c r="M136" s="1363" t="s">
        <v>1350</v>
      </c>
      <c r="N136" s="1362">
        <f t="shared" si="49"/>
        <v>0</v>
      </c>
      <c r="O136" s="1329">
        <v>5100</v>
      </c>
      <c r="P136" s="1330" t="s">
        <v>1633</v>
      </c>
    </row>
    <row r="137" spans="1:16" x14ac:dyDescent="0.3">
      <c r="A137" s="1370" t="str">
        <f>'Salary Menu MIS 3382'!A124</f>
        <v>SP520</v>
      </c>
      <c r="B137" s="1370" t="str">
        <f>'Salary Menu MIS 3382'!B124</f>
        <v>Middle Boys Cross Country</v>
      </c>
      <c r="C137" s="1327">
        <f>'Salary Menu MIS 3382'!D124</f>
        <v>0</v>
      </c>
      <c r="D137" s="1328">
        <f>'Salary Menu MIS 3382'!E124</f>
        <v>2452</v>
      </c>
      <c r="E137" s="1328"/>
      <c r="F137" s="1301">
        <f t="shared" si="46"/>
        <v>0</v>
      </c>
      <c r="G137" s="1345" t="s">
        <v>1350</v>
      </c>
      <c r="H137" s="1301">
        <f t="shared" si="47"/>
        <v>0</v>
      </c>
      <c r="I137" s="1301">
        <f t="shared" si="48"/>
        <v>0</v>
      </c>
      <c r="J137" s="1363" t="s">
        <v>1350</v>
      </c>
      <c r="K137" s="1363" t="s">
        <v>1350</v>
      </c>
      <c r="L137" s="1363" t="s">
        <v>1350</v>
      </c>
      <c r="M137" s="1363" t="s">
        <v>1350</v>
      </c>
      <c r="N137" s="1362">
        <f t="shared" si="49"/>
        <v>0</v>
      </c>
      <c r="O137" s="1329">
        <v>5100</v>
      </c>
      <c r="P137" s="1330" t="s">
        <v>1633</v>
      </c>
    </row>
    <row r="138" spans="1:16" x14ac:dyDescent="0.3">
      <c r="A138" s="1370" t="str">
        <f>'Salary Menu MIS 3382'!A125</f>
        <v>SP560</v>
      </c>
      <c r="B138" s="1370" t="str">
        <f>'Salary Menu MIS 3382'!B125</f>
        <v>Middle Boys Golf</v>
      </c>
      <c r="C138" s="1327">
        <f>'Salary Menu MIS 3382'!D125</f>
        <v>0</v>
      </c>
      <c r="D138" s="1328">
        <f>'Salary Menu MIS 3382'!E125</f>
        <v>2452</v>
      </c>
      <c r="E138" s="1328"/>
      <c r="F138" s="1301">
        <f t="shared" si="46"/>
        <v>0</v>
      </c>
      <c r="G138" s="1345" t="s">
        <v>1350</v>
      </c>
      <c r="H138" s="1301">
        <f t="shared" si="47"/>
        <v>0</v>
      </c>
      <c r="I138" s="1301">
        <f t="shared" si="48"/>
        <v>0</v>
      </c>
      <c r="J138" s="1363" t="s">
        <v>1350</v>
      </c>
      <c r="K138" s="1363" t="s">
        <v>1350</v>
      </c>
      <c r="L138" s="1363" t="s">
        <v>1350</v>
      </c>
      <c r="M138" s="1363" t="s">
        <v>1350</v>
      </c>
      <c r="N138" s="1362">
        <f t="shared" si="49"/>
        <v>0</v>
      </c>
      <c r="O138" s="1329">
        <v>5100</v>
      </c>
      <c r="P138" s="1330" t="s">
        <v>1633</v>
      </c>
    </row>
    <row r="139" spans="1:16" x14ac:dyDescent="0.3">
      <c r="A139" s="1370" t="str">
        <f>'Salary Menu MIS 3382'!A126</f>
        <v>SP596</v>
      </c>
      <c r="B139" s="1370" t="str">
        <f>'Salary Menu MIS 3382'!B126</f>
        <v>Middle Boys Soccer</v>
      </c>
      <c r="C139" s="1327">
        <f>'Salary Menu MIS 3382'!D126</f>
        <v>0</v>
      </c>
      <c r="D139" s="1328">
        <f>'Salary Menu MIS 3382'!E126</f>
        <v>2452</v>
      </c>
      <c r="E139" s="1328"/>
      <c r="F139" s="1301">
        <f t="shared" si="46"/>
        <v>0</v>
      </c>
      <c r="G139" s="1345" t="s">
        <v>1350</v>
      </c>
      <c r="H139" s="1301">
        <f t="shared" si="47"/>
        <v>0</v>
      </c>
      <c r="I139" s="1301">
        <f t="shared" si="48"/>
        <v>0</v>
      </c>
      <c r="J139" s="1363" t="s">
        <v>1350</v>
      </c>
      <c r="K139" s="1363" t="s">
        <v>1350</v>
      </c>
      <c r="L139" s="1363" t="s">
        <v>1350</v>
      </c>
      <c r="M139" s="1363" t="s">
        <v>1350</v>
      </c>
      <c r="N139" s="1362">
        <f t="shared" si="49"/>
        <v>0</v>
      </c>
      <c r="O139" s="1329">
        <v>5100</v>
      </c>
      <c r="P139" s="1330" t="s">
        <v>1633</v>
      </c>
    </row>
    <row r="140" spans="1:16" x14ac:dyDescent="0.3">
      <c r="A140" s="1370" t="str">
        <f>'Salary Menu MIS 3382'!A127</f>
        <v>SP570</v>
      </c>
      <c r="B140" s="1370" t="str">
        <f>'Salary Menu MIS 3382'!B127</f>
        <v>Middle Boys Tennis</v>
      </c>
      <c r="C140" s="1327">
        <f>'Salary Menu MIS 3382'!D127</f>
        <v>0</v>
      </c>
      <c r="D140" s="1328">
        <f>'Salary Menu MIS 3382'!E127</f>
        <v>2452</v>
      </c>
      <c r="E140" s="1328"/>
      <c r="F140" s="1301">
        <f t="shared" si="46"/>
        <v>0</v>
      </c>
      <c r="G140" s="1345" t="s">
        <v>1350</v>
      </c>
      <c r="H140" s="1301">
        <f t="shared" si="47"/>
        <v>0</v>
      </c>
      <c r="I140" s="1301">
        <f t="shared" si="48"/>
        <v>0</v>
      </c>
      <c r="J140" s="1363" t="s">
        <v>1350</v>
      </c>
      <c r="K140" s="1363" t="s">
        <v>1350</v>
      </c>
      <c r="L140" s="1363" t="s">
        <v>1350</v>
      </c>
      <c r="M140" s="1363" t="s">
        <v>1350</v>
      </c>
      <c r="N140" s="1362">
        <f t="shared" si="49"/>
        <v>0</v>
      </c>
      <c r="O140" s="1329">
        <v>5100</v>
      </c>
      <c r="P140" s="1330" t="s">
        <v>1633</v>
      </c>
    </row>
    <row r="141" spans="1:16" x14ac:dyDescent="0.3">
      <c r="A141" s="1370" t="str">
        <f>'Salary Menu MIS 3382'!A128</f>
        <v>SP550</v>
      </c>
      <c r="B141" s="1370" t="str">
        <f>'Salary Menu MIS 3382'!B128</f>
        <v>Middle Boys Track</v>
      </c>
      <c r="C141" s="1327">
        <f>'Salary Menu MIS 3382'!D128</f>
        <v>0</v>
      </c>
      <c r="D141" s="1328">
        <f>'Salary Menu MIS 3382'!E128</f>
        <v>2452</v>
      </c>
      <c r="E141" s="1328"/>
      <c r="F141" s="1301">
        <f t="shared" si="46"/>
        <v>0</v>
      </c>
      <c r="G141" s="1345" t="s">
        <v>1350</v>
      </c>
      <c r="H141" s="1301">
        <f t="shared" si="47"/>
        <v>0</v>
      </c>
      <c r="I141" s="1301">
        <f t="shared" si="48"/>
        <v>0</v>
      </c>
      <c r="J141" s="1363" t="s">
        <v>1350</v>
      </c>
      <c r="K141" s="1363" t="s">
        <v>1350</v>
      </c>
      <c r="L141" s="1363" t="s">
        <v>1350</v>
      </c>
      <c r="M141" s="1363" t="s">
        <v>1350</v>
      </c>
      <c r="N141" s="1362">
        <f t="shared" si="49"/>
        <v>0</v>
      </c>
      <c r="O141" s="1329">
        <v>5100</v>
      </c>
      <c r="P141" s="1330" t="s">
        <v>1633</v>
      </c>
    </row>
    <row r="142" spans="1:16" x14ac:dyDescent="0.3">
      <c r="A142" s="1370" t="str">
        <f>'Salary Menu MIS 3382'!A129</f>
        <v>SP580</v>
      </c>
      <c r="B142" s="1370" t="str">
        <f>'Salary Menu MIS 3382'!B129</f>
        <v>Middle Cheerleader</v>
      </c>
      <c r="C142" s="1327">
        <f>'Salary Menu MIS 3382'!D129</f>
        <v>0</v>
      </c>
      <c r="D142" s="1328">
        <f>'Salary Menu MIS 3382'!E129</f>
        <v>4181</v>
      </c>
      <c r="E142" s="1328"/>
      <c r="F142" s="1301">
        <f t="shared" si="46"/>
        <v>0</v>
      </c>
      <c r="G142" s="1345" t="s">
        <v>1350</v>
      </c>
      <c r="H142" s="1301">
        <f t="shared" si="47"/>
        <v>0</v>
      </c>
      <c r="I142" s="1301">
        <f t="shared" si="48"/>
        <v>0</v>
      </c>
      <c r="J142" s="1363" t="s">
        <v>1350</v>
      </c>
      <c r="K142" s="1363" t="s">
        <v>1350</v>
      </c>
      <c r="L142" s="1363" t="s">
        <v>1350</v>
      </c>
      <c r="M142" s="1363" t="s">
        <v>1350</v>
      </c>
      <c r="N142" s="1362">
        <f t="shared" si="49"/>
        <v>0</v>
      </c>
      <c r="O142" s="1329">
        <v>5100</v>
      </c>
      <c r="P142" s="1330" t="s">
        <v>1633</v>
      </c>
    </row>
    <row r="143" spans="1:16" x14ac:dyDescent="0.3">
      <c r="A143" s="1370" t="str">
        <f>'Salary Menu MIS 3382'!A130</f>
        <v>SP475</v>
      </c>
      <c r="B143" s="1370" t="str">
        <f>'Salary Menu MIS 3382'!B130</f>
        <v>Middle Choral Director</v>
      </c>
      <c r="C143" s="1327">
        <f>'Salary Menu MIS 3382'!D130</f>
        <v>0</v>
      </c>
      <c r="D143" s="1328">
        <f>'Salary Menu MIS 3382'!E130</f>
        <v>4181</v>
      </c>
      <c r="E143" s="1328"/>
      <c r="F143" s="1301">
        <f t="shared" si="46"/>
        <v>0</v>
      </c>
      <c r="G143" s="1345" t="s">
        <v>1350</v>
      </c>
      <c r="H143" s="1301">
        <f t="shared" si="47"/>
        <v>0</v>
      </c>
      <c r="I143" s="1301">
        <f t="shared" si="48"/>
        <v>0</v>
      </c>
      <c r="J143" s="1363" t="s">
        <v>1350</v>
      </c>
      <c r="K143" s="1363" t="s">
        <v>1350</v>
      </c>
      <c r="L143" s="1363" t="s">
        <v>1350</v>
      </c>
      <c r="M143" s="1363" t="s">
        <v>1350</v>
      </c>
      <c r="N143" s="1362">
        <f t="shared" si="49"/>
        <v>0</v>
      </c>
      <c r="O143" s="1329">
        <v>5100</v>
      </c>
      <c r="P143" s="1330" t="s">
        <v>1633</v>
      </c>
    </row>
    <row r="144" spans="1:16" x14ac:dyDescent="0.3">
      <c r="A144" s="1370" t="str">
        <f>'Salary Menu MIS 3382'!A131</f>
        <v>SP585</v>
      </c>
      <c r="B144" s="1370" t="str">
        <f>'Salary Menu MIS 3382'!B131</f>
        <v>Middle Dance Team Director</v>
      </c>
      <c r="C144" s="1327">
        <f>'Salary Menu MIS 3382'!D131</f>
        <v>0</v>
      </c>
      <c r="D144" s="1328">
        <f>'Salary Menu MIS 3382'!E131</f>
        <v>4181</v>
      </c>
      <c r="E144" s="1328"/>
      <c r="F144" s="1301">
        <f t="shared" si="46"/>
        <v>0</v>
      </c>
      <c r="G144" s="1345" t="s">
        <v>1350</v>
      </c>
      <c r="H144" s="1301">
        <f t="shared" si="47"/>
        <v>0</v>
      </c>
      <c r="I144" s="1301">
        <f t="shared" si="48"/>
        <v>0</v>
      </c>
      <c r="J144" s="1363" t="s">
        <v>1350</v>
      </c>
      <c r="K144" s="1363" t="s">
        <v>1350</v>
      </c>
      <c r="L144" s="1363" t="s">
        <v>1350</v>
      </c>
      <c r="M144" s="1363" t="s">
        <v>1350</v>
      </c>
      <c r="N144" s="1362">
        <f t="shared" si="49"/>
        <v>0</v>
      </c>
      <c r="O144" s="1329">
        <v>5100</v>
      </c>
      <c r="P144" s="1330" t="s">
        <v>1633</v>
      </c>
    </row>
    <row r="145" spans="1:16" x14ac:dyDescent="0.3">
      <c r="A145" s="1370" t="str">
        <f>'Salary Menu MIS 3382'!A132</f>
        <v>SP532</v>
      </c>
      <c r="B145" s="1370" t="str">
        <f>'Salary Menu MIS 3382'!B132</f>
        <v>Middle Girls Basketball</v>
      </c>
      <c r="C145" s="1327">
        <f>'Salary Menu MIS 3382'!D132</f>
        <v>0</v>
      </c>
      <c r="D145" s="1328">
        <f>'Salary Menu MIS 3382'!E132</f>
        <v>4181</v>
      </c>
      <c r="E145" s="1328"/>
      <c r="F145" s="1301">
        <f t="shared" si="46"/>
        <v>0</v>
      </c>
      <c r="G145" s="1345" t="s">
        <v>1350</v>
      </c>
      <c r="H145" s="1301">
        <f t="shared" si="47"/>
        <v>0</v>
      </c>
      <c r="I145" s="1301">
        <f t="shared" si="48"/>
        <v>0</v>
      </c>
      <c r="J145" s="1363" t="s">
        <v>1350</v>
      </c>
      <c r="K145" s="1363" t="s">
        <v>1350</v>
      </c>
      <c r="L145" s="1363" t="s">
        <v>1350</v>
      </c>
      <c r="M145" s="1363" t="s">
        <v>1350</v>
      </c>
      <c r="N145" s="1362">
        <f t="shared" si="49"/>
        <v>0</v>
      </c>
      <c r="O145" s="1329">
        <v>5100</v>
      </c>
      <c r="P145" s="1330" t="s">
        <v>1633</v>
      </c>
    </row>
    <row r="146" spans="1:16" x14ac:dyDescent="0.3">
      <c r="A146" s="1370" t="str">
        <f>'Salary Menu MIS 3382'!A133</f>
        <v>SP521</v>
      </c>
      <c r="B146" s="1370" t="str">
        <f>'Salary Menu MIS 3382'!B133</f>
        <v>Middle Girls Cross Country</v>
      </c>
      <c r="C146" s="1327">
        <f>'Salary Menu MIS 3382'!D133</f>
        <v>0</v>
      </c>
      <c r="D146" s="1328">
        <f>'Salary Menu MIS 3382'!E133</f>
        <v>2452</v>
      </c>
      <c r="E146" s="1328"/>
      <c r="F146" s="1301">
        <f t="shared" si="46"/>
        <v>0</v>
      </c>
      <c r="G146" s="1345" t="s">
        <v>1350</v>
      </c>
      <c r="H146" s="1301">
        <f t="shared" si="47"/>
        <v>0</v>
      </c>
      <c r="I146" s="1301">
        <f t="shared" si="48"/>
        <v>0</v>
      </c>
      <c r="J146" s="1363" t="s">
        <v>1350</v>
      </c>
      <c r="K146" s="1363" t="s">
        <v>1350</v>
      </c>
      <c r="L146" s="1363" t="s">
        <v>1350</v>
      </c>
      <c r="M146" s="1363" t="s">
        <v>1350</v>
      </c>
      <c r="N146" s="1362">
        <f t="shared" si="49"/>
        <v>0</v>
      </c>
      <c r="O146" s="1329">
        <v>5100</v>
      </c>
      <c r="P146" s="1330" t="s">
        <v>1633</v>
      </c>
    </row>
    <row r="147" spans="1:16" x14ac:dyDescent="0.3">
      <c r="A147" s="1370" t="str">
        <f>'Salary Menu MIS 3382'!A134</f>
        <v>SP561</v>
      </c>
      <c r="B147" s="1370" t="str">
        <f>'Salary Menu MIS 3382'!B134</f>
        <v>Middle Girls Golf</v>
      </c>
      <c r="C147" s="1327">
        <f>'Salary Menu MIS 3382'!D134</f>
        <v>0</v>
      </c>
      <c r="D147" s="1328">
        <f>'Salary Menu MIS 3382'!E134</f>
        <v>2452</v>
      </c>
      <c r="E147" s="1328"/>
      <c r="F147" s="1301">
        <f t="shared" si="46"/>
        <v>0</v>
      </c>
      <c r="G147" s="1345" t="s">
        <v>1350</v>
      </c>
      <c r="H147" s="1301">
        <f t="shared" si="47"/>
        <v>0</v>
      </c>
      <c r="I147" s="1301">
        <f t="shared" si="48"/>
        <v>0</v>
      </c>
      <c r="J147" s="1363" t="s">
        <v>1350</v>
      </c>
      <c r="K147" s="1363" t="s">
        <v>1350</v>
      </c>
      <c r="L147" s="1363" t="s">
        <v>1350</v>
      </c>
      <c r="M147" s="1363" t="s">
        <v>1350</v>
      </c>
      <c r="N147" s="1362">
        <f t="shared" si="49"/>
        <v>0</v>
      </c>
      <c r="O147" s="1329">
        <v>5100</v>
      </c>
      <c r="P147" s="1330" t="s">
        <v>1633</v>
      </c>
    </row>
    <row r="148" spans="1:16" x14ac:dyDescent="0.3">
      <c r="A148" s="1370" t="str">
        <f>'Salary Menu MIS 3382'!A135</f>
        <v>SP597</v>
      </c>
      <c r="B148" s="1370" t="str">
        <f>'Salary Menu MIS 3382'!B135</f>
        <v>Middle Girls Soccer</v>
      </c>
      <c r="C148" s="1327">
        <f>'Salary Menu MIS 3382'!D135</f>
        <v>0</v>
      </c>
      <c r="D148" s="1328">
        <f>'Salary Menu MIS 3382'!E135</f>
        <v>2452</v>
      </c>
      <c r="E148" s="1328"/>
      <c r="F148" s="1301">
        <f>ROUND(C148*(D148/(1+$H$9+$I$9)),0)</f>
        <v>0</v>
      </c>
      <c r="G148" s="1345" t="s">
        <v>1350</v>
      </c>
      <c r="H148" s="1301">
        <f>ROUND(+F148*$H$9,0)</f>
        <v>0</v>
      </c>
      <c r="I148" s="1301">
        <f>ROUND(+F148*$I$9,0)</f>
        <v>0</v>
      </c>
      <c r="J148" s="1363" t="s">
        <v>1350</v>
      </c>
      <c r="K148" s="1363" t="s">
        <v>1350</v>
      </c>
      <c r="L148" s="1363" t="s">
        <v>1350</v>
      </c>
      <c r="M148" s="1363" t="s">
        <v>1350</v>
      </c>
      <c r="N148" s="1362">
        <f>ROUND(SUM(F148:M148),0)</f>
        <v>0</v>
      </c>
      <c r="O148" s="1329">
        <v>5100</v>
      </c>
      <c r="P148" s="1330" t="s">
        <v>1633</v>
      </c>
    </row>
    <row r="149" spans="1:16" x14ac:dyDescent="0.3">
      <c r="A149" s="1370" t="str">
        <f>'Salary Menu MIS 3382'!A136</f>
        <v>SP542</v>
      </c>
      <c r="B149" s="1370" t="str">
        <f>'Salary Menu MIS 3382'!B136</f>
        <v>Middle Girls Softball</v>
      </c>
      <c r="C149" s="1327">
        <f>'Salary Menu MIS 3382'!D136</f>
        <v>0</v>
      </c>
      <c r="D149" s="1328">
        <f>'Salary Menu MIS 3382'!E136</f>
        <v>2452</v>
      </c>
      <c r="E149" s="1328"/>
      <c r="F149" s="1301">
        <f t="shared" si="46"/>
        <v>0</v>
      </c>
      <c r="G149" s="1345" t="s">
        <v>1350</v>
      </c>
      <c r="H149" s="1301">
        <f t="shared" si="47"/>
        <v>0</v>
      </c>
      <c r="I149" s="1301">
        <f t="shared" si="48"/>
        <v>0</v>
      </c>
      <c r="J149" s="1363" t="s">
        <v>1350</v>
      </c>
      <c r="K149" s="1363" t="s">
        <v>1350</v>
      </c>
      <c r="L149" s="1363" t="s">
        <v>1350</v>
      </c>
      <c r="M149" s="1363" t="s">
        <v>1350</v>
      </c>
      <c r="N149" s="1362">
        <f t="shared" si="49"/>
        <v>0</v>
      </c>
      <c r="O149" s="1329">
        <v>5100</v>
      </c>
      <c r="P149" s="1330" t="s">
        <v>1633</v>
      </c>
    </row>
    <row r="150" spans="1:16" x14ac:dyDescent="0.3">
      <c r="A150" s="1370" t="str">
        <f>'Salary Menu MIS 3382'!A137</f>
        <v>SP571</v>
      </c>
      <c r="B150" s="1370" t="str">
        <f>'Salary Menu MIS 3382'!B137</f>
        <v>Middle Girls Tennis</v>
      </c>
      <c r="C150" s="1327">
        <f>'Salary Menu MIS 3382'!D137</f>
        <v>0</v>
      </c>
      <c r="D150" s="1328">
        <f>'Salary Menu MIS 3382'!E137</f>
        <v>2452</v>
      </c>
      <c r="E150" s="1328"/>
      <c r="F150" s="1301">
        <f t="shared" si="46"/>
        <v>0</v>
      </c>
      <c r="G150" s="1345" t="s">
        <v>1350</v>
      </c>
      <c r="H150" s="1301">
        <f t="shared" si="47"/>
        <v>0</v>
      </c>
      <c r="I150" s="1301">
        <f t="shared" si="48"/>
        <v>0</v>
      </c>
      <c r="J150" s="1363" t="s">
        <v>1350</v>
      </c>
      <c r="K150" s="1363" t="s">
        <v>1350</v>
      </c>
      <c r="L150" s="1363" t="s">
        <v>1350</v>
      </c>
      <c r="M150" s="1363" t="s">
        <v>1350</v>
      </c>
      <c r="N150" s="1362">
        <f t="shared" si="49"/>
        <v>0</v>
      </c>
      <c r="O150" s="1329">
        <v>5100</v>
      </c>
      <c r="P150" s="1330" t="s">
        <v>1633</v>
      </c>
    </row>
    <row r="151" spans="1:16" x14ac:dyDescent="0.3">
      <c r="A151" s="1370" t="str">
        <f>'Salary Menu MIS 3382'!A138</f>
        <v>SP552</v>
      </c>
      <c r="B151" s="1370" t="str">
        <f>'Salary Menu MIS 3382'!B138</f>
        <v>Middle Girls Track</v>
      </c>
      <c r="C151" s="1327">
        <f>'Salary Menu MIS 3382'!D138</f>
        <v>0</v>
      </c>
      <c r="D151" s="1328">
        <f>'Salary Menu MIS 3382'!E138</f>
        <v>2452</v>
      </c>
      <c r="E151" s="1328"/>
      <c r="F151" s="1301">
        <f t="shared" si="46"/>
        <v>0</v>
      </c>
      <c r="G151" s="1345" t="s">
        <v>1350</v>
      </c>
      <c r="H151" s="1301">
        <f t="shared" si="47"/>
        <v>0</v>
      </c>
      <c r="I151" s="1301">
        <f t="shared" si="48"/>
        <v>0</v>
      </c>
      <c r="J151" s="1363" t="s">
        <v>1350</v>
      </c>
      <c r="K151" s="1363" t="s">
        <v>1350</v>
      </c>
      <c r="L151" s="1363" t="s">
        <v>1350</v>
      </c>
      <c r="M151" s="1363" t="s">
        <v>1350</v>
      </c>
      <c r="N151" s="1362">
        <f t="shared" si="49"/>
        <v>0</v>
      </c>
      <c r="O151" s="1329">
        <v>5100</v>
      </c>
      <c r="P151" s="1330" t="s">
        <v>1633</v>
      </c>
    </row>
    <row r="152" spans="1:16" x14ac:dyDescent="0.3">
      <c r="A152" s="1370" t="str">
        <f>'Salary Menu MIS 3382'!A139</f>
        <v>SP510</v>
      </c>
      <c r="B152" s="1370" t="str">
        <f>'Salary Menu MIS 3382'!B139</f>
        <v>Middle Head Football</v>
      </c>
      <c r="C152" s="1327">
        <f>'Salary Menu MIS 3382'!D139</f>
        <v>0</v>
      </c>
      <c r="D152" s="1328">
        <f>'Salary Menu MIS 3382'!E139</f>
        <v>5684</v>
      </c>
      <c r="E152" s="1328"/>
      <c r="F152" s="1301">
        <f t="shared" si="46"/>
        <v>0</v>
      </c>
      <c r="G152" s="1345" t="s">
        <v>1350</v>
      </c>
      <c r="H152" s="1301">
        <f t="shared" si="47"/>
        <v>0</v>
      </c>
      <c r="I152" s="1301">
        <f t="shared" si="48"/>
        <v>0</v>
      </c>
      <c r="J152" s="1363" t="s">
        <v>1350</v>
      </c>
      <c r="K152" s="1363" t="s">
        <v>1350</v>
      </c>
      <c r="L152" s="1363" t="s">
        <v>1350</v>
      </c>
      <c r="M152" s="1363" t="s">
        <v>1350</v>
      </c>
      <c r="N152" s="1362">
        <f t="shared" si="49"/>
        <v>0</v>
      </c>
      <c r="O152" s="1329">
        <v>5100</v>
      </c>
      <c r="P152" s="1330" t="s">
        <v>1633</v>
      </c>
    </row>
    <row r="153" spans="1:16" x14ac:dyDescent="0.3">
      <c r="A153" s="1370" t="str">
        <f>'Salary Menu MIS 3382'!A140</f>
        <v>SP594</v>
      </c>
      <c r="B153" s="1370" t="str">
        <f>'Salary Menu MIS 3382'!B140</f>
        <v>Middle Swimming</v>
      </c>
      <c r="C153" s="1327">
        <f>'Salary Menu MIS 3382'!D140</f>
        <v>0</v>
      </c>
      <c r="D153" s="1328">
        <f>'Salary Menu MIS 3382'!E140</f>
        <v>2452</v>
      </c>
      <c r="E153" s="1328"/>
      <c r="F153" s="1301">
        <f>ROUND(C153*(D153/(1+$H$9+$I$9)),0)</f>
        <v>0</v>
      </c>
      <c r="G153" s="1345" t="s">
        <v>1350</v>
      </c>
      <c r="H153" s="1301">
        <f>ROUND(+F153*$H$9,0)</f>
        <v>0</v>
      </c>
      <c r="I153" s="1301">
        <f>ROUND(+F153*$I$9,0)</f>
        <v>0</v>
      </c>
      <c r="J153" s="1363" t="s">
        <v>1350</v>
      </c>
      <c r="K153" s="1363" t="s">
        <v>1350</v>
      </c>
      <c r="L153" s="1363" t="s">
        <v>1350</v>
      </c>
      <c r="M153" s="1363" t="s">
        <v>1350</v>
      </c>
      <c r="N153" s="1362">
        <f>ROUND(SUM(F153:M153),0)</f>
        <v>0</v>
      </c>
      <c r="O153" s="1329">
        <v>5100</v>
      </c>
      <c r="P153" s="1330" t="s">
        <v>1633</v>
      </c>
    </row>
    <row r="154" spans="1:16" x14ac:dyDescent="0.3">
      <c r="A154" s="1370" t="str">
        <f>'Salary Menu MIS 3382'!A141</f>
        <v>SP301</v>
      </c>
      <c r="B154" s="1370" t="str">
        <f>'Salary Menu MIS 3382'!B141</f>
        <v>Middle Team Leader</v>
      </c>
      <c r="C154" s="1327">
        <f>'Salary Menu MIS 3382'!D141</f>
        <v>0</v>
      </c>
      <c r="D154" s="1328">
        <f>'Salary Menu MIS 3382'!E141</f>
        <v>1465</v>
      </c>
      <c r="E154" s="1328"/>
      <c r="F154" s="1301">
        <f t="shared" si="46"/>
        <v>0</v>
      </c>
      <c r="G154" s="1345" t="s">
        <v>1350</v>
      </c>
      <c r="H154" s="1301">
        <f t="shared" si="47"/>
        <v>0</v>
      </c>
      <c r="I154" s="1301">
        <f t="shared" si="48"/>
        <v>0</v>
      </c>
      <c r="J154" s="1363" t="s">
        <v>1350</v>
      </c>
      <c r="K154" s="1363" t="s">
        <v>1350</v>
      </c>
      <c r="L154" s="1363" t="s">
        <v>1350</v>
      </c>
      <c r="M154" s="1363" t="s">
        <v>1350</v>
      </c>
      <c r="N154" s="1362">
        <f t="shared" si="49"/>
        <v>0</v>
      </c>
      <c r="O154" s="1329">
        <v>5100</v>
      </c>
      <c r="P154" s="1330" t="s">
        <v>1633</v>
      </c>
    </row>
    <row r="155" spans="1:16" x14ac:dyDescent="0.3">
      <c r="A155" s="1370" t="str">
        <f>'Salary Menu MIS 3382'!A142</f>
        <v>SP590</v>
      </c>
      <c r="B155" s="1370" t="str">
        <f>'Salary Menu MIS 3382'!B142</f>
        <v>Middle Volleyball</v>
      </c>
      <c r="C155" s="1327">
        <f>'Salary Menu MIS 3382'!D142</f>
        <v>0</v>
      </c>
      <c r="D155" s="1328">
        <f>'Salary Menu MIS 3382'!E142</f>
        <v>2452</v>
      </c>
      <c r="E155" s="1328"/>
      <c r="F155" s="1301">
        <f t="shared" si="46"/>
        <v>0</v>
      </c>
      <c r="G155" s="1345" t="s">
        <v>1350</v>
      </c>
      <c r="H155" s="1301">
        <f t="shared" si="47"/>
        <v>0</v>
      </c>
      <c r="I155" s="1301">
        <f t="shared" si="48"/>
        <v>0</v>
      </c>
      <c r="J155" s="1363" t="s">
        <v>1350</v>
      </c>
      <c r="K155" s="1363" t="s">
        <v>1350</v>
      </c>
      <c r="L155" s="1363" t="s">
        <v>1350</v>
      </c>
      <c r="M155" s="1363" t="s">
        <v>1350</v>
      </c>
      <c r="N155" s="1362">
        <f t="shared" si="49"/>
        <v>0</v>
      </c>
      <c r="O155" s="1329">
        <v>5100</v>
      </c>
      <c r="P155" s="1330" t="s">
        <v>1633</v>
      </c>
    </row>
    <row r="156" spans="1:16" x14ac:dyDescent="0.3">
      <c r="A156" s="1370" t="str">
        <f>'Salary Menu MIS 3382'!A143</f>
        <v>SP324</v>
      </c>
      <c r="B156" s="1370" t="str">
        <f>'Salary Menu MIS 3382'!B143</f>
        <v>Newspaper Sponsor</v>
      </c>
      <c r="C156" s="1327">
        <f>'Salary Menu MIS 3382'!D143</f>
        <v>0</v>
      </c>
      <c r="D156" s="1328">
        <f>'Salary Menu MIS 3382'!E143</f>
        <v>1948</v>
      </c>
      <c r="E156" s="1328"/>
      <c r="F156" s="1301">
        <f t="shared" si="46"/>
        <v>0</v>
      </c>
      <c r="G156" s="1345" t="s">
        <v>1350</v>
      </c>
      <c r="H156" s="1301">
        <f t="shared" si="47"/>
        <v>0</v>
      </c>
      <c r="I156" s="1301">
        <f t="shared" si="48"/>
        <v>0</v>
      </c>
      <c r="J156" s="1363" t="s">
        <v>1350</v>
      </c>
      <c r="K156" s="1363" t="s">
        <v>1350</v>
      </c>
      <c r="L156" s="1363" t="s">
        <v>1350</v>
      </c>
      <c r="M156" s="1363" t="s">
        <v>1350</v>
      </c>
      <c r="N156" s="1362">
        <f t="shared" si="49"/>
        <v>0</v>
      </c>
      <c r="O156" s="1329">
        <v>5100</v>
      </c>
      <c r="P156" s="1330" t="s">
        <v>1633</v>
      </c>
    </row>
    <row r="157" spans="1:16" x14ac:dyDescent="0.3">
      <c r="A157" s="1370" t="str">
        <f>'Salary Menu MIS 3382'!A144</f>
        <v>SP360</v>
      </c>
      <c r="B157" s="1370" t="str">
        <f>'Salary Menu MIS 3382'!B144</f>
        <v>Senior Academic Team</v>
      </c>
      <c r="C157" s="1327">
        <f>'Salary Menu MIS 3382'!D144</f>
        <v>0</v>
      </c>
      <c r="D157" s="1328">
        <f>'Salary Menu MIS 3382'!E144</f>
        <v>2452</v>
      </c>
      <c r="E157" s="1328"/>
      <c r="F157" s="1301">
        <f t="shared" si="46"/>
        <v>0</v>
      </c>
      <c r="G157" s="1345" t="s">
        <v>1350</v>
      </c>
      <c r="H157" s="1301">
        <f t="shared" si="47"/>
        <v>0</v>
      </c>
      <c r="I157" s="1301">
        <f t="shared" si="48"/>
        <v>0</v>
      </c>
      <c r="J157" s="1363" t="s">
        <v>1350</v>
      </c>
      <c r="K157" s="1363" t="s">
        <v>1350</v>
      </c>
      <c r="L157" s="1363" t="s">
        <v>1350</v>
      </c>
      <c r="M157" s="1363" t="s">
        <v>1350</v>
      </c>
      <c r="N157" s="1362">
        <f t="shared" si="49"/>
        <v>0</v>
      </c>
      <c r="O157" s="1329">
        <v>5100</v>
      </c>
      <c r="P157" s="1330" t="s">
        <v>1633</v>
      </c>
    </row>
    <row r="158" spans="1:16" x14ac:dyDescent="0.3">
      <c r="A158" s="1370" t="str">
        <f>'Salary Menu MIS 3382'!A145</f>
        <v>SP460</v>
      </c>
      <c r="B158" s="1370" t="str">
        <f>'Salary Menu MIS 3382'!B145</f>
        <v>Senior Assistant Band Director</v>
      </c>
      <c r="C158" s="1327">
        <f>'Salary Menu MIS 3382'!D145</f>
        <v>0</v>
      </c>
      <c r="D158" s="1328">
        <f>'Salary Menu MIS 3382'!E145</f>
        <v>5574</v>
      </c>
      <c r="E158" s="1328"/>
      <c r="F158" s="1301">
        <f t="shared" si="46"/>
        <v>0</v>
      </c>
      <c r="G158" s="1345" t="s">
        <v>1350</v>
      </c>
      <c r="H158" s="1301">
        <f t="shared" si="47"/>
        <v>0</v>
      </c>
      <c r="I158" s="1301">
        <f t="shared" si="48"/>
        <v>0</v>
      </c>
      <c r="J158" s="1363" t="s">
        <v>1350</v>
      </c>
      <c r="K158" s="1363" t="s">
        <v>1350</v>
      </c>
      <c r="L158" s="1363" t="s">
        <v>1350</v>
      </c>
      <c r="M158" s="1363" t="s">
        <v>1350</v>
      </c>
      <c r="N158" s="1362">
        <f t="shared" si="49"/>
        <v>0</v>
      </c>
      <c r="O158" s="1329">
        <v>5100</v>
      </c>
      <c r="P158" s="1330" t="s">
        <v>1633</v>
      </c>
    </row>
    <row r="159" spans="1:16" x14ac:dyDescent="0.3">
      <c r="A159" s="1370" t="str">
        <f>'Salary Menu MIS 3382'!A146</f>
        <v>SP631</v>
      </c>
      <c r="B159" s="1370" t="str">
        <f>'Salary Menu MIS 3382'!B146</f>
        <v>Senior Assistant Basketball</v>
      </c>
      <c r="C159" s="1327">
        <f>'Salary Menu MIS 3382'!D146</f>
        <v>0</v>
      </c>
      <c r="D159" s="1328">
        <f>'Salary Menu MIS 3382'!E146</f>
        <v>2452</v>
      </c>
      <c r="E159" s="1328"/>
      <c r="F159" s="1301">
        <f t="shared" si="46"/>
        <v>0</v>
      </c>
      <c r="G159" s="1345" t="s">
        <v>1350</v>
      </c>
      <c r="H159" s="1301">
        <f t="shared" si="47"/>
        <v>0</v>
      </c>
      <c r="I159" s="1301">
        <f t="shared" si="48"/>
        <v>0</v>
      </c>
      <c r="J159" s="1363" t="s">
        <v>1350</v>
      </c>
      <c r="K159" s="1363" t="s">
        <v>1350</v>
      </c>
      <c r="L159" s="1363" t="s">
        <v>1350</v>
      </c>
      <c r="M159" s="1363" t="s">
        <v>1350</v>
      </c>
      <c r="N159" s="1362">
        <f t="shared" si="49"/>
        <v>0</v>
      </c>
      <c r="O159" s="1329">
        <v>5100</v>
      </c>
      <c r="P159" s="1330" t="s">
        <v>1633</v>
      </c>
    </row>
    <row r="160" spans="1:16" x14ac:dyDescent="0.3">
      <c r="A160" s="1370" t="str">
        <f>'Salary Menu MIS 3382'!A147</f>
        <v>SP681</v>
      </c>
      <c r="B160" s="1370" t="str">
        <f>'Salary Menu MIS 3382'!B147</f>
        <v>Senior Assistant Cheerleader</v>
      </c>
      <c r="C160" s="1327">
        <f>'Salary Menu MIS 3382'!D147</f>
        <v>0</v>
      </c>
      <c r="D160" s="1328">
        <f>'Salary Menu MIS 3382'!E147</f>
        <v>1948</v>
      </c>
      <c r="E160" s="1328"/>
      <c r="F160" s="1301">
        <f t="shared" si="46"/>
        <v>0</v>
      </c>
      <c r="G160" s="1345" t="s">
        <v>1350</v>
      </c>
      <c r="H160" s="1301">
        <f t="shared" si="47"/>
        <v>0</v>
      </c>
      <c r="I160" s="1301">
        <f t="shared" si="48"/>
        <v>0</v>
      </c>
      <c r="J160" s="1363" t="s">
        <v>1350</v>
      </c>
      <c r="K160" s="1363" t="s">
        <v>1350</v>
      </c>
      <c r="L160" s="1363" t="s">
        <v>1350</v>
      </c>
      <c r="M160" s="1363" t="s">
        <v>1350</v>
      </c>
      <c r="N160" s="1362">
        <f t="shared" si="49"/>
        <v>0</v>
      </c>
      <c r="O160" s="1329">
        <v>5100</v>
      </c>
      <c r="P160" s="1330" t="s">
        <v>1633</v>
      </c>
    </row>
    <row r="161" spans="1:16" x14ac:dyDescent="0.3">
      <c r="A161" s="1370" t="str">
        <f>'Salary Menu MIS 3382'!A148</f>
        <v>SP612</v>
      </c>
      <c r="B161" s="1370" t="str">
        <f>'Salary Menu MIS 3382'!B148</f>
        <v>Senior Assistant Football</v>
      </c>
      <c r="C161" s="1327">
        <f>'Salary Menu MIS 3382'!D148</f>
        <v>0</v>
      </c>
      <c r="D161" s="1328">
        <f>'Salary Menu MIS 3382'!E148</f>
        <v>5574</v>
      </c>
      <c r="E161" s="1328"/>
      <c r="F161" s="1301">
        <f>ROUND(C161*(D161/(1+$H$9+$I$9)),0)</f>
        <v>0</v>
      </c>
      <c r="G161" s="1345" t="s">
        <v>1350</v>
      </c>
      <c r="H161" s="1301">
        <f>ROUND(+F161*$H$9,0)</f>
        <v>0</v>
      </c>
      <c r="I161" s="1301">
        <f>ROUND(+F161*$I$9,0)</f>
        <v>0</v>
      </c>
      <c r="J161" s="1363" t="s">
        <v>1350</v>
      </c>
      <c r="K161" s="1363" t="s">
        <v>1350</v>
      </c>
      <c r="L161" s="1363" t="s">
        <v>1350</v>
      </c>
      <c r="M161" s="1363" t="s">
        <v>1350</v>
      </c>
      <c r="N161" s="1362">
        <f>ROUND(SUM(F161:M161),0)</f>
        <v>0</v>
      </c>
      <c r="O161" s="1329">
        <v>5100</v>
      </c>
      <c r="P161" s="1330" t="s">
        <v>1633</v>
      </c>
    </row>
    <row r="162" spans="1:16" x14ac:dyDescent="0.3">
      <c r="A162" s="1370" t="str">
        <f>'Salary Menu MIS 3382'!A149</f>
        <v>SP698</v>
      </c>
      <c r="B162" s="1370" t="str">
        <f>'Salary Menu MIS 3382'!B149</f>
        <v>Senior Assistant Soccer</v>
      </c>
      <c r="C162" s="1327">
        <f>'Salary Menu MIS 3382'!D149</f>
        <v>0</v>
      </c>
      <c r="D162" s="1328">
        <f>'Salary Menu MIS 3382'!E149</f>
        <v>1948</v>
      </c>
      <c r="E162" s="1328"/>
      <c r="F162" s="1301">
        <f t="shared" ref="F162:F203" si="50">ROUND(C162*(D162/(1+$H$9+$I$9)),0)</f>
        <v>0</v>
      </c>
      <c r="G162" s="1345" t="s">
        <v>1350</v>
      </c>
      <c r="H162" s="1301">
        <f t="shared" ref="H162:H203" si="51">ROUND(+F162*$H$9,0)</f>
        <v>0</v>
      </c>
      <c r="I162" s="1301">
        <f t="shared" ref="I162:I203" si="52">ROUND(+F162*$I$9,0)</f>
        <v>0</v>
      </c>
      <c r="J162" s="1363" t="s">
        <v>1350</v>
      </c>
      <c r="K162" s="1363" t="s">
        <v>1350</v>
      </c>
      <c r="L162" s="1363" t="s">
        <v>1350</v>
      </c>
      <c r="M162" s="1363" t="s">
        <v>1350</v>
      </c>
      <c r="N162" s="1362">
        <f t="shared" ref="N162:N200" si="53">ROUND(SUM(F162:M162),0)</f>
        <v>0</v>
      </c>
      <c r="O162" s="1329">
        <v>5100</v>
      </c>
      <c r="P162" s="1330" t="s">
        <v>1633</v>
      </c>
    </row>
    <row r="163" spans="1:16" x14ac:dyDescent="0.3">
      <c r="A163" s="1370" t="str">
        <f>'Salary Menu MIS 3382'!A150</f>
        <v>SP545</v>
      </c>
      <c r="B163" s="1370" t="str">
        <f>'Salary Menu MIS 3382'!B150</f>
        <v>Senior Assistant Softball</v>
      </c>
      <c r="C163" s="1327">
        <f>'Salary Menu MIS 3382'!D150</f>
        <v>0</v>
      </c>
      <c r="D163" s="1328">
        <f>'Salary Menu MIS 3382'!E150</f>
        <v>2452</v>
      </c>
      <c r="E163" s="1328"/>
      <c r="F163" s="1301">
        <f t="shared" si="50"/>
        <v>0</v>
      </c>
      <c r="G163" s="1345" t="s">
        <v>1350</v>
      </c>
      <c r="H163" s="1301">
        <f t="shared" si="51"/>
        <v>0</v>
      </c>
      <c r="I163" s="1301">
        <f t="shared" si="52"/>
        <v>0</v>
      </c>
      <c r="J163" s="1363" t="s">
        <v>1350</v>
      </c>
      <c r="K163" s="1363" t="s">
        <v>1350</v>
      </c>
      <c r="L163" s="1363" t="s">
        <v>1350</v>
      </c>
      <c r="M163" s="1363" t="s">
        <v>1350</v>
      </c>
      <c r="N163" s="1362">
        <f t="shared" si="53"/>
        <v>0</v>
      </c>
      <c r="O163" s="1329">
        <v>5100</v>
      </c>
      <c r="P163" s="1330" t="s">
        <v>1633</v>
      </c>
    </row>
    <row r="164" spans="1:16" x14ac:dyDescent="0.3">
      <c r="A164" s="1370" t="str">
        <f>'Salary Menu MIS 3382'!A151</f>
        <v>SP551</v>
      </c>
      <c r="B164" s="1370" t="str">
        <f>'Salary Menu MIS 3382'!B151</f>
        <v>Senior Assistant Track</v>
      </c>
      <c r="C164" s="1327">
        <f>'Salary Menu MIS 3382'!D151</f>
        <v>0</v>
      </c>
      <c r="D164" s="1328">
        <f>'Salary Menu MIS 3382'!E151</f>
        <v>1948</v>
      </c>
      <c r="E164" s="1328"/>
      <c r="F164" s="1301">
        <f t="shared" si="50"/>
        <v>0</v>
      </c>
      <c r="G164" s="1345" t="s">
        <v>1350</v>
      </c>
      <c r="H164" s="1301">
        <f t="shared" si="51"/>
        <v>0</v>
      </c>
      <c r="I164" s="1301">
        <f t="shared" si="52"/>
        <v>0</v>
      </c>
      <c r="J164" s="1363" t="s">
        <v>1350</v>
      </c>
      <c r="K164" s="1363" t="s">
        <v>1350</v>
      </c>
      <c r="L164" s="1363" t="s">
        <v>1350</v>
      </c>
      <c r="M164" s="1363" t="s">
        <v>1350</v>
      </c>
      <c r="N164" s="1362">
        <f t="shared" si="53"/>
        <v>0</v>
      </c>
      <c r="O164" s="1329">
        <v>5100</v>
      </c>
      <c r="P164" s="1330" t="s">
        <v>1633</v>
      </c>
    </row>
    <row r="165" spans="1:16" x14ac:dyDescent="0.3">
      <c r="A165" s="1370" t="str">
        <f>'Salary Menu MIS 3382'!A152</f>
        <v>SP691</v>
      </c>
      <c r="B165" s="1370" t="str">
        <f>'Salary Menu MIS 3382'!B152</f>
        <v>Senior Assistant Volleyball</v>
      </c>
      <c r="C165" s="1327">
        <f>'Salary Menu MIS 3382'!D152</f>
        <v>0</v>
      </c>
      <c r="D165" s="1328">
        <f>'Salary Menu MIS 3382'!E152</f>
        <v>1948</v>
      </c>
      <c r="E165" s="1328"/>
      <c r="F165" s="1301">
        <f t="shared" si="50"/>
        <v>0</v>
      </c>
      <c r="G165" s="1345" t="s">
        <v>1350</v>
      </c>
      <c r="H165" s="1301">
        <f t="shared" si="51"/>
        <v>0</v>
      </c>
      <c r="I165" s="1301">
        <f t="shared" si="52"/>
        <v>0</v>
      </c>
      <c r="J165" s="1363" t="s">
        <v>1350</v>
      </c>
      <c r="K165" s="1363" t="s">
        <v>1350</v>
      </c>
      <c r="L165" s="1363" t="s">
        <v>1350</v>
      </c>
      <c r="M165" s="1363" t="s">
        <v>1350</v>
      </c>
      <c r="N165" s="1362">
        <f t="shared" si="53"/>
        <v>0</v>
      </c>
      <c r="O165" s="1329">
        <v>5100</v>
      </c>
      <c r="P165" s="1330" t="s">
        <v>1633</v>
      </c>
    </row>
    <row r="166" spans="1:16" x14ac:dyDescent="0.3">
      <c r="A166" s="1370" t="str">
        <f>'Salary Menu MIS 3382'!A153</f>
        <v>SP641</v>
      </c>
      <c r="B166" s="1370" t="str">
        <f>'Salary Menu MIS 3382'!B153</f>
        <v>Senior Boys Assistant Baseball</v>
      </c>
      <c r="C166" s="1327">
        <f>'Salary Menu MIS 3382'!D153</f>
        <v>0</v>
      </c>
      <c r="D166" s="1328">
        <f>'Salary Menu MIS 3382'!E153</f>
        <v>2452</v>
      </c>
      <c r="E166" s="1328"/>
      <c r="F166" s="1301">
        <f t="shared" si="50"/>
        <v>0</v>
      </c>
      <c r="G166" s="1345" t="s">
        <v>1350</v>
      </c>
      <c r="H166" s="1301">
        <f t="shared" si="51"/>
        <v>0</v>
      </c>
      <c r="I166" s="1301">
        <f t="shared" si="52"/>
        <v>0</v>
      </c>
      <c r="J166" s="1363" t="s">
        <v>1350</v>
      </c>
      <c r="K166" s="1363" t="s">
        <v>1350</v>
      </c>
      <c r="L166" s="1363" t="s">
        <v>1350</v>
      </c>
      <c r="M166" s="1363" t="s">
        <v>1350</v>
      </c>
      <c r="N166" s="1362">
        <f t="shared" si="53"/>
        <v>0</v>
      </c>
      <c r="O166" s="1329">
        <v>5100</v>
      </c>
      <c r="P166" s="1330" t="s">
        <v>1633</v>
      </c>
    </row>
    <row r="167" spans="1:16" x14ac:dyDescent="0.3">
      <c r="A167" s="1370" t="str">
        <f>'Salary Menu MIS 3382'!A154</f>
        <v>SP620</v>
      </c>
      <c r="B167" s="1370" t="str">
        <f>'Salary Menu MIS 3382'!B154</f>
        <v>Senior Boys Cross Country</v>
      </c>
      <c r="C167" s="1327">
        <f>'Salary Menu MIS 3382'!D154</f>
        <v>0</v>
      </c>
      <c r="D167" s="1328">
        <f>'Salary Menu MIS 3382'!E154</f>
        <v>2452</v>
      </c>
      <c r="E167" s="1328"/>
      <c r="F167" s="1301">
        <f t="shared" si="50"/>
        <v>0</v>
      </c>
      <c r="G167" s="1345" t="s">
        <v>1350</v>
      </c>
      <c r="H167" s="1301">
        <f t="shared" si="51"/>
        <v>0</v>
      </c>
      <c r="I167" s="1301">
        <f t="shared" si="52"/>
        <v>0</v>
      </c>
      <c r="J167" s="1363" t="s">
        <v>1350</v>
      </c>
      <c r="K167" s="1363" t="s">
        <v>1350</v>
      </c>
      <c r="L167" s="1363" t="s">
        <v>1350</v>
      </c>
      <c r="M167" s="1363" t="s">
        <v>1350</v>
      </c>
      <c r="N167" s="1362">
        <f t="shared" si="53"/>
        <v>0</v>
      </c>
      <c r="O167" s="1329">
        <v>5100</v>
      </c>
      <c r="P167" s="1330" t="s">
        <v>1633</v>
      </c>
    </row>
    <row r="168" spans="1:16" x14ac:dyDescent="0.3">
      <c r="A168" s="1370" t="str">
        <f>'Salary Menu MIS 3382'!A155</f>
        <v>SP660</v>
      </c>
      <c r="B168" s="1370" t="str">
        <f>'Salary Menu MIS 3382'!B155</f>
        <v>Senior Boys Golf</v>
      </c>
      <c r="C168" s="1327">
        <f>'Salary Menu MIS 3382'!D155</f>
        <v>0</v>
      </c>
      <c r="D168" s="1328">
        <f>'Salary Menu MIS 3382'!E155</f>
        <v>2452</v>
      </c>
      <c r="E168" s="1328"/>
      <c r="F168" s="1301">
        <f t="shared" si="50"/>
        <v>0</v>
      </c>
      <c r="G168" s="1345" t="s">
        <v>1350</v>
      </c>
      <c r="H168" s="1301">
        <f t="shared" si="51"/>
        <v>0</v>
      </c>
      <c r="I168" s="1301">
        <f t="shared" si="52"/>
        <v>0</v>
      </c>
      <c r="J168" s="1363" t="s">
        <v>1350</v>
      </c>
      <c r="K168" s="1363" t="s">
        <v>1350</v>
      </c>
      <c r="L168" s="1363" t="s">
        <v>1350</v>
      </c>
      <c r="M168" s="1363" t="s">
        <v>1350</v>
      </c>
      <c r="N168" s="1362">
        <f t="shared" si="53"/>
        <v>0</v>
      </c>
      <c r="O168" s="1329">
        <v>5100</v>
      </c>
      <c r="P168" s="1330" t="s">
        <v>1633</v>
      </c>
    </row>
    <row r="169" spans="1:16" x14ac:dyDescent="0.3">
      <c r="A169" s="1370" t="str">
        <f>'Salary Menu MIS 3382'!A156</f>
        <v>SP640</v>
      </c>
      <c r="B169" s="1370" t="str">
        <f>'Salary Menu MIS 3382'!B156</f>
        <v>Senior Boys Head Baseball</v>
      </c>
      <c r="C169" s="1327">
        <f>'Salary Menu MIS 3382'!D156</f>
        <v>0</v>
      </c>
      <c r="D169" s="1328">
        <f>'Salary Menu MIS 3382'!E156</f>
        <v>4281</v>
      </c>
      <c r="E169" s="1328"/>
      <c r="F169" s="1301">
        <f t="shared" si="50"/>
        <v>0</v>
      </c>
      <c r="G169" s="1345" t="s">
        <v>1350</v>
      </c>
      <c r="H169" s="1301">
        <f t="shared" si="51"/>
        <v>0</v>
      </c>
      <c r="I169" s="1301">
        <f t="shared" si="52"/>
        <v>0</v>
      </c>
      <c r="J169" s="1363" t="s">
        <v>1350</v>
      </c>
      <c r="K169" s="1363" t="s">
        <v>1350</v>
      </c>
      <c r="L169" s="1363" t="s">
        <v>1350</v>
      </c>
      <c r="M169" s="1363" t="s">
        <v>1350</v>
      </c>
      <c r="N169" s="1362">
        <f t="shared" si="53"/>
        <v>0</v>
      </c>
      <c r="O169" s="1329">
        <v>5100</v>
      </c>
      <c r="P169" s="1330" t="s">
        <v>1633</v>
      </c>
    </row>
    <row r="170" spans="1:16" x14ac:dyDescent="0.3">
      <c r="A170" s="1370" t="str">
        <f>'Salary Menu MIS 3382'!A157</f>
        <v>SP630</v>
      </c>
      <c r="B170" s="1370" t="str">
        <f>'Salary Menu MIS 3382'!B157</f>
        <v>Senior Boys Head Basketball</v>
      </c>
      <c r="C170" s="1327">
        <f>'Salary Menu MIS 3382'!D157</f>
        <v>0</v>
      </c>
      <c r="D170" s="1328">
        <f>'Salary Menu MIS 3382'!E157</f>
        <v>6269</v>
      </c>
      <c r="E170" s="1328"/>
      <c r="F170" s="1301">
        <f t="shared" si="50"/>
        <v>0</v>
      </c>
      <c r="G170" s="1345" t="s">
        <v>1350</v>
      </c>
      <c r="H170" s="1301">
        <f t="shared" si="51"/>
        <v>0</v>
      </c>
      <c r="I170" s="1301">
        <f t="shared" si="52"/>
        <v>0</v>
      </c>
      <c r="J170" s="1363" t="s">
        <v>1350</v>
      </c>
      <c r="K170" s="1363" t="s">
        <v>1350</v>
      </c>
      <c r="L170" s="1363" t="s">
        <v>1350</v>
      </c>
      <c r="M170" s="1363" t="s">
        <v>1350</v>
      </c>
      <c r="N170" s="1362">
        <f t="shared" si="53"/>
        <v>0</v>
      </c>
      <c r="O170" s="1329">
        <v>5100</v>
      </c>
      <c r="P170" s="1330" t="s">
        <v>1633</v>
      </c>
    </row>
    <row r="171" spans="1:16" x14ac:dyDescent="0.3">
      <c r="A171" s="1370" t="str">
        <f>'Salary Menu MIS 3382'!A158</f>
        <v>SP535</v>
      </c>
      <c r="B171" s="1370" t="str">
        <f>'Salary Menu MIS 3382'!B158</f>
        <v>Senior Boys JV Basketball</v>
      </c>
      <c r="C171" s="1327">
        <f>'Salary Menu MIS 3382'!D158</f>
        <v>0</v>
      </c>
      <c r="D171" s="1328">
        <f>'Salary Menu MIS 3382'!E158</f>
        <v>2452</v>
      </c>
      <c r="E171" s="1328"/>
      <c r="F171" s="1301">
        <f t="shared" si="50"/>
        <v>0</v>
      </c>
      <c r="G171" s="1345" t="s">
        <v>1350</v>
      </c>
      <c r="H171" s="1301">
        <f t="shared" si="51"/>
        <v>0</v>
      </c>
      <c r="I171" s="1301">
        <f t="shared" si="52"/>
        <v>0</v>
      </c>
      <c r="J171" s="1363" t="s">
        <v>1350</v>
      </c>
      <c r="K171" s="1363" t="s">
        <v>1350</v>
      </c>
      <c r="L171" s="1363" t="s">
        <v>1350</v>
      </c>
      <c r="M171" s="1363" t="s">
        <v>1350</v>
      </c>
      <c r="N171" s="1362">
        <f t="shared" si="53"/>
        <v>0</v>
      </c>
      <c r="O171" s="1329">
        <v>5100</v>
      </c>
      <c r="P171" s="1330" t="s">
        <v>1633</v>
      </c>
    </row>
    <row r="172" spans="1:16" x14ac:dyDescent="0.3">
      <c r="A172" s="1370" t="str">
        <f>'Salary Menu MIS 3382'!A159</f>
        <v>SP696</v>
      </c>
      <c r="B172" s="1370" t="str">
        <f>'Salary Menu MIS 3382'!B159</f>
        <v>Senior Boys Soccer</v>
      </c>
      <c r="C172" s="1327">
        <f>'Salary Menu MIS 3382'!D159</f>
        <v>0</v>
      </c>
      <c r="D172" s="1328">
        <f>'Salary Menu MIS 3382'!E159</f>
        <v>2452</v>
      </c>
      <c r="E172" s="1328"/>
      <c r="F172" s="1301">
        <f t="shared" si="50"/>
        <v>0</v>
      </c>
      <c r="G172" s="1345" t="s">
        <v>1350</v>
      </c>
      <c r="H172" s="1301">
        <f t="shared" si="51"/>
        <v>0</v>
      </c>
      <c r="I172" s="1301">
        <f t="shared" si="52"/>
        <v>0</v>
      </c>
      <c r="J172" s="1363" t="s">
        <v>1350</v>
      </c>
      <c r="K172" s="1363" t="s">
        <v>1350</v>
      </c>
      <c r="L172" s="1363" t="s">
        <v>1350</v>
      </c>
      <c r="M172" s="1363" t="s">
        <v>1350</v>
      </c>
      <c r="N172" s="1362">
        <f t="shared" si="53"/>
        <v>0</v>
      </c>
      <c r="O172" s="1329">
        <v>5100</v>
      </c>
      <c r="P172" s="1330" t="s">
        <v>1633</v>
      </c>
    </row>
    <row r="173" spans="1:16" x14ac:dyDescent="0.3">
      <c r="A173" s="1370" t="str">
        <f>'Salary Menu MIS 3382'!A160</f>
        <v>SP694</v>
      </c>
      <c r="B173" s="1370" t="str">
        <f>'Salary Menu MIS 3382'!B160</f>
        <v>Senior Boys Swimming</v>
      </c>
      <c r="C173" s="1327">
        <f>'Salary Menu MIS 3382'!D160</f>
        <v>0</v>
      </c>
      <c r="D173" s="1328">
        <f>'Salary Menu MIS 3382'!E160</f>
        <v>2452</v>
      </c>
      <c r="E173" s="1328"/>
      <c r="F173" s="1301">
        <f t="shared" ref="F173" si="54">ROUND(C173*(D173/(1+$H$9+$I$9)),0)</f>
        <v>0</v>
      </c>
      <c r="G173" s="1345" t="s">
        <v>1350</v>
      </c>
      <c r="H173" s="1301">
        <f t="shared" ref="H173" si="55">ROUND(+F173*$H$9,0)</f>
        <v>0</v>
      </c>
      <c r="I173" s="1301">
        <f t="shared" ref="I173" si="56">ROUND(+F173*$I$9,0)</f>
        <v>0</v>
      </c>
      <c r="J173" s="1363" t="s">
        <v>1350</v>
      </c>
      <c r="K173" s="1363" t="s">
        <v>1350</v>
      </c>
      <c r="L173" s="1363" t="s">
        <v>1350</v>
      </c>
      <c r="M173" s="1363" t="s">
        <v>1350</v>
      </c>
      <c r="N173" s="1362">
        <f t="shared" ref="N173" si="57">ROUND(SUM(F173:M173),0)</f>
        <v>0</v>
      </c>
      <c r="O173" s="1329">
        <v>5100</v>
      </c>
      <c r="P173" s="1330" t="s">
        <v>1633</v>
      </c>
    </row>
    <row r="174" spans="1:16" x14ac:dyDescent="0.3">
      <c r="A174" s="1370" t="str">
        <f>'Salary Menu MIS 3382'!A161</f>
        <v>SP670</v>
      </c>
      <c r="B174" s="1370" t="str">
        <f>'Salary Menu MIS 3382'!B161</f>
        <v>Senior Boys Tennis</v>
      </c>
      <c r="C174" s="1327">
        <f>'Salary Menu MIS 3382'!D161</f>
        <v>0</v>
      </c>
      <c r="D174" s="1328">
        <f>'Salary Menu MIS 3382'!E161</f>
        <v>2452</v>
      </c>
      <c r="E174" s="1328"/>
      <c r="F174" s="1301">
        <f t="shared" si="50"/>
        <v>0</v>
      </c>
      <c r="G174" s="1345" t="s">
        <v>1350</v>
      </c>
      <c r="H174" s="1301">
        <f t="shared" si="51"/>
        <v>0</v>
      </c>
      <c r="I174" s="1301">
        <f t="shared" si="52"/>
        <v>0</v>
      </c>
      <c r="J174" s="1363" t="s">
        <v>1350</v>
      </c>
      <c r="K174" s="1363" t="s">
        <v>1350</v>
      </c>
      <c r="L174" s="1363" t="s">
        <v>1350</v>
      </c>
      <c r="M174" s="1363" t="s">
        <v>1350</v>
      </c>
      <c r="N174" s="1362">
        <f t="shared" si="53"/>
        <v>0</v>
      </c>
      <c r="O174" s="1329">
        <v>5100</v>
      </c>
      <c r="P174" s="1330" t="s">
        <v>1633</v>
      </c>
    </row>
    <row r="175" spans="1:16" x14ac:dyDescent="0.3">
      <c r="A175" s="1370" t="str">
        <f>'Salary Menu MIS 3382'!A162</f>
        <v>SP650</v>
      </c>
      <c r="B175" s="1370" t="str">
        <f>'Salary Menu MIS 3382'!B162</f>
        <v>Senior Boys Track</v>
      </c>
      <c r="C175" s="1327">
        <f>'Salary Menu MIS 3382'!D162</f>
        <v>0</v>
      </c>
      <c r="D175" s="1328">
        <f>'Salary Menu MIS 3382'!E162</f>
        <v>2452</v>
      </c>
      <c r="E175" s="1328"/>
      <c r="F175" s="1301">
        <f t="shared" si="50"/>
        <v>0</v>
      </c>
      <c r="G175" s="1345" t="s">
        <v>1350</v>
      </c>
      <c r="H175" s="1301">
        <f t="shared" si="51"/>
        <v>0</v>
      </c>
      <c r="I175" s="1301">
        <f t="shared" si="52"/>
        <v>0</v>
      </c>
      <c r="J175" s="1363" t="s">
        <v>1350</v>
      </c>
      <c r="K175" s="1363" t="s">
        <v>1350</v>
      </c>
      <c r="L175" s="1363" t="s">
        <v>1350</v>
      </c>
      <c r="M175" s="1363" t="s">
        <v>1350</v>
      </c>
      <c r="N175" s="1362">
        <f t="shared" si="53"/>
        <v>0</v>
      </c>
      <c r="O175" s="1329">
        <v>5100</v>
      </c>
      <c r="P175" s="1330" t="s">
        <v>1633</v>
      </c>
    </row>
    <row r="176" spans="1:16" x14ac:dyDescent="0.3">
      <c r="A176" s="1370" t="str">
        <f>'Salary Menu MIS 3382'!A163</f>
        <v>SP693</v>
      </c>
      <c r="B176" s="1370" t="str">
        <f>'Salary Menu MIS 3382'!B163</f>
        <v>Senior Boys Weightlifting</v>
      </c>
      <c r="C176" s="1327">
        <f>'Salary Menu MIS 3382'!D163</f>
        <v>0</v>
      </c>
      <c r="D176" s="1328">
        <f>'Salary Menu MIS 3382'!E163</f>
        <v>2452</v>
      </c>
      <c r="E176" s="1328"/>
      <c r="F176" s="1301">
        <f t="shared" si="50"/>
        <v>0</v>
      </c>
      <c r="G176" s="1345" t="s">
        <v>1350</v>
      </c>
      <c r="H176" s="1301">
        <f t="shared" si="51"/>
        <v>0</v>
      </c>
      <c r="I176" s="1301">
        <f t="shared" si="52"/>
        <v>0</v>
      </c>
      <c r="J176" s="1363" t="s">
        <v>1350</v>
      </c>
      <c r="K176" s="1363" t="s">
        <v>1350</v>
      </c>
      <c r="L176" s="1363" t="s">
        <v>1350</v>
      </c>
      <c r="M176" s="1363" t="s">
        <v>1350</v>
      </c>
      <c r="N176" s="1362">
        <f t="shared" si="53"/>
        <v>0</v>
      </c>
      <c r="O176" s="1329">
        <v>5100</v>
      </c>
      <c r="P176" s="1330" t="s">
        <v>1633</v>
      </c>
    </row>
    <row r="177" spans="1:16" x14ac:dyDescent="0.3">
      <c r="A177" s="1370" t="str">
        <f>'Salary Menu MIS 3382'!A164</f>
        <v>SP680</v>
      </c>
      <c r="B177" s="1370" t="str">
        <f>'Salary Menu MIS 3382'!B164</f>
        <v>Senior Cheerleader</v>
      </c>
      <c r="C177" s="1327">
        <f>'Salary Menu MIS 3382'!D164</f>
        <v>0</v>
      </c>
      <c r="D177" s="1328">
        <f>'Salary Menu MIS 3382'!E164</f>
        <v>5574</v>
      </c>
      <c r="E177" s="1328"/>
      <c r="F177" s="1301">
        <f t="shared" si="50"/>
        <v>0</v>
      </c>
      <c r="G177" s="1345" t="s">
        <v>1350</v>
      </c>
      <c r="H177" s="1301">
        <f t="shared" si="51"/>
        <v>0</v>
      </c>
      <c r="I177" s="1301">
        <f t="shared" si="52"/>
        <v>0</v>
      </c>
      <c r="J177" s="1363" t="s">
        <v>1350</v>
      </c>
      <c r="K177" s="1363" t="s">
        <v>1350</v>
      </c>
      <c r="L177" s="1363" t="s">
        <v>1350</v>
      </c>
      <c r="M177" s="1363" t="s">
        <v>1350</v>
      </c>
      <c r="N177" s="1362">
        <f t="shared" si="53"/>
        <v>0</v>
      </c>
      <c r="O177" s="1329">
        <v>5100</v>
      </c>
      <c r="P177" s="1330" t="s">
        <v>1633</v>
      </c>
    </row>
    <row r="178" spans="1:16" x14ac:dyDescent="0.3">
      <c r="A178" s="1370" t="str">
        <f>'Salary Menu MIS 3382'!A165</f>
        <v>SP470</v>
      </c>
      <c r="B178" s="1370" t="str">
        <f>'Salary Menu MIS 3382'!B165</f>
        <v>Senior Choral Director</v>
      </c>
      <c r="C178" s="1327">
        <f>'Salary Menu MIS 3382'!D165</f>
        <v>0</v>
      </c>
      <c r="D178" s="1328">
        <f>'Salary Menu MIS 3382'!E165</f>
        <v>5574</v>
      </c>
      <c r="E178" s="1328"/>
      <c r="F178" s="1301">
        <f t="shared" si="50"/>
        <v>0</v>
      </c>
      <c r="G178" s="1345" t="s">
        <v>1350</v>
      </c>
      <c r="H178" s="1301">
        <f t="shared" si="51"/>
        <v>0</v>
      </c>
      <c r="I178" s="1301">
        <f t="shared" si="52"/>
        <v>0</v>
      </c>
      <c r="J178" s="1363" t="s">
        <v>1350</v>
      </c>
      <c r="K178" s="1363" t="s">
        <v>1350</v>
      </c>
      <c r="L178" s="1363" t="s">
        <v>1350</v>
      </c>
      <c r="M178" s="1363" t="s">
        <v>1350</v>
      </c>
      <c r="N178" s="1362">
        <f t="shared" si="53"/>
        <v>0</v>
      </c>
      <c r="O178" s="1329">
        <v>5100</v>
      </c>
      <c r="P178" s="1330" t="s">
        <v>1633</v>
      </c>
    </row>
    <row r="179" spans="1:16" x14ac:dyDescent="0.3">
      <c r="A179" s="1370" t="str">
        <f>'Salary Menu MIS 3382'!A166</f>
        <v>SP685</v>
      </c>
      <c r="B179" s="1370" t="str">
        <f>'Salary Menu MIS 3382'!B166</f>
        <v>Senior Dance Team Director</v>
      </c>
      <c r="C179" s="1327">
        <f>'Salary Menu MIS 3382'!D166</f>
        <v>0</v>
      </c>
      <c r="D179" s="1328">
        <f>'Salary Menu MIS 3382'!E166</f>
        <v>5574</v>
      </c>
      <c r="E179" s="1328"/>
      <c r="F179" s="1301">
        <f t="shared" si="50"/>
        <v>0</v>
      </c>
      <c r="G179" s="1345" t="s">
        <v>1350</v>
      </c>
      <c r="H179" s="1301">
        <f t="shared" si="51"/>
        <v>0</v>
      </c>
      <c r="I179" s="1301">
        <f t="shared" si="52"/>
        <v>0</v>
      </c>
      <c r="J179" s="1363" t="s">
        <v>1350</v>
      </c>
      <c r="K179" s="1363" t="s">
        <v>1350</v>
      </c>
      <c r="L179" s="1363" t="s">
        <v>1350</v>
      </c>
      <c r="M179" s="1363" t="s">
        <v>1350</v>
      </c>
      <c r="N179" s="1362">
        <f t="shared" si="53"/>
        <v>0</v>
      </c>
      <c r="O179" s="1329">
        <v>5100</v>
      </c>
      <c r="P179" s="1330" t="s">
        <v>1633</v>
      </c>
    </row>
    <row r="180" spans="1:16" x14ac:dyDescent="0.3">
      <c r="A180" s="1370" t="str">
        <f>'Salary Menu MIS 3382'!A167</f>
        <v>SP302</v>
      </c>
      <c r="B180" s="1370" t="str">
        <f>'Salary Menu MIS 3382'!B167</f>
        <v xml:space="preserve">Senior Department Chair </v>
      </c>
      <c r="C180" s="1327">
        <f>'Salary Menu MIS 3382'!D167</f>
        <v>0</v>
      </c>
      <c r="D180" s="1328">
        <f>'Salary Menu MIS 3382'!E167</f>
        <v>1813</v>
      </c>
      <c r="E180" s="1328"/>
      <c r="F180" s="1301">
        <f t="shared" si="50"/>
        <v>0</v>
      </c>
      <c r="G180" s="1345" t="s">
        <v>1350</v>
      </c>
      <c r="H180" s="1301">
        <f t="shared" si="51"/>
        <v>0</v>
      </c>
      <c r="I180" s="1301">
        <f t="shared" si="52"/>
        <v>0</v>
      </c>
      <c r="J180" s="1363" t="s">
        <v>1350</v>
      </c>
      <c r="K180" s="1363" t="s">
        <v>1350</v>
      </c>
      <c r="L180" s="1363" t="s">
        <v>1350</v>
      </c>
      <c r="M180" s="1363" t="s">
        <v>1350</v>
      </c>
      <c r="N180" s="1362">
        <f t="shared" si="53"/>
        <v>0</v>
      </c>
      <c r="O180" s="1329">
        <v>5100</v>
      </c>
      <c r="P180" s="1330" t="s">
        <v>1633</v>
      </c>
    </row>
    <row r="181" spans="1:16" x14ac:dyDescent="0.3">
      <c r="A181" s="1370" t="str">
        <f>'Salary Menu MIS 3382'!A168</f>
        <v>SP621</v>
      </c>
      <c r="B181" s="1370" t="str">
        <f>'Salary Menu MIS 3382'!B168</f>
        <v>Senior Girls Cross Country</v>
      </c>
      <c r="C181" s="1327">
        <f>'Salary Menu MIS 3382'!D168</f>
        <v>0</v>
      </c>
      <c r="D181" s="1328">
        <f>'Salary Menu MIS 3382'!E168</f>
        <v>2452</v>
      </c>
      <c r="E181" s="1328"/>
      <c r="F181" s="1301">
        <f t="shared" si="50"/>
        <v>0</v>
      </c>
      <c r="G181" s="1345" t="s">
        <v>1350</v>
      </c>
      <c r="H181" s="1301">
        <f t="shared" si="51"/>
        <v>0</v>
      </c>
      <c r="I181" s="1301">
        <f t="shared" si="52"/>
        <v>0</v>
      </c>
      <c r="J181" s="1363" t="s">
        <v>1350</v>
      </c>
      <c r="K181" s="1363" t="s">
        <v>1350</v>
      </c>
      <c r="L181" s="1363" t="s">
        <v>1350</v>
      </c>
      <c r="M181" s="1363" t="s">
        <v>1350</v>
      </c>
      <c r="N181" s="1362">
        <f t="shared" si="53"/>
        <v>0</v>
      </c>
      <c r="O181" s="1329">
        <v>5100</v>
      </c>
      <c r="P181" s="1330" t="s">
        <v>1633</v>
      </c>
    </row>
    <row r="182" spans="1:16" x14ac:dyDescent="0.3">
      <c r="A182" s="1370" t="str">
        <f>'Salary Menu MIS 3382'!A169</f>
        <v>SP661</v>
      </c>
      <c r="B182" s="1370" t="str">
        <f>'Salary Menu MIS 3382'!B169</f>
        <v>Senior Girls Golf</v>
      </c>
      <c r="C182" s="1327">
        <f>'Salary Menu MIS 3382'!D169</f>
        <v>0</v>
      </c>
      <c r="D182" s="1328">
        <f>'Salary Menu MIS 3382'!E169</f>
        <v>2452</v>
      </c>
      <c r="E182" s="1328"/>
      <c r="F182" s="1301">
        <f t="shared" si="50"/>
        <v>0</v>
      </c>
      <c r="G182" s="1345" t="s">
        <v>1350</v>
      </c>
      <c r="H182" s="1301">
        <f t="shared" si="51"/>
        <v>0</v>
      </c>
      <c r="I182" s="1301">
        <f t="shared" si="52"/>
        <v>0</v>
      </c>
      <c r="J182" s="1363" t="s">
        <v>1350</v>
      </c>
      <c r="K182" s="1363" t="s">
        <v>1350</v>
      </c>
      <c r="L182" s="1363" t="s">
        <v>1350</v>
      </c>
      <c r="M182" s="1363" t="s">
        <v>1350</v>
      </c>
      <c r="N182" s="1362">
        <f t="shared" si="53"/>
        <v>0</v>
      </c>
      <c r="O182" s="1329">
        <v>5100</v>
      </c>
      <c r="P182" s="1330" t="s">
        <v>1633</v>
      </c>
    </row>
    <row r="183" spans="1:16" x14ac:dyDescent="0.3">
      <c r="A183" s="1370" t="str">
        <f>'Salary Menu MIS 3382'!A170</f>
        <v>SP632</v>
      </c>
      <c r="B183" s="1370" t="str">
        <f>'Salary Menu MIS 3382'!B170</f>
        <v>Senior Girls Head Basketball</v>
      </c>
      <c r="C183" s="1327">
        <f>'Salary Menu MIS 3382'!D170</f>
        <v>0</v>
      </c>
      <c r="D183" s="1328">
        <f>'Salary Menu MIS 3382'!E170</f>
        <v>6269</v>
      </c>
      <c r="E183" s="1328"/>
      <c r="F183" s="1301">
        <f>ROUND(C183*(D183/(1+$H$9+$I$9)),0)</f>
        <v>0</v>
      </c>
      <c r="G183" s="1345" t="s">
        <v>1350</v>
      </c>
      <c r="H183" s="1301">
        <f>ROUND(+F183*$H$9,0)</f>
        <v>0</v>
      </c>
      <c r="I183" s="1301">
        <f>ROUND(+F183*$I$9,0)</f>
        <v>0</v>
      </c>
      <c r="J183" s="1363" t="s">
        <v>1350</v>
      </c>
      <c r="K183" s="1363" t="s">
        <v>1350</v>
      </c>
      <c r="L183" s="1363" t="s">
        <v>1350</v>
      </c>
      <c r="M183" s="1363" t="s">
        <v>1350</v>
      </c>
      <c r="N183" s="1362">
        <f>ROUND(SUM(F183:M183),0)</f>
        <v>0</v>
      </c>
      <c r="O183" s="1329">
        <v>5100</v>
      </c>
      <c r="P183" s="1330" t="s">
        <v>1633</v>
      </c>
    </row>
    <row r="184" spans="1:16" x14ac:dyDescent="0.3">
      <c r="A184" s="1370" t="str">
        <f>'Salary Menu MIS 3382'!A171</f>
        <v>SP642</v>
      </c>
      <c r="B184" s="1370" t="str">
        <f>'Salary Menu MIS 3382'!B171</f>
        <v>Senior Girls Head Softball</v>
      </c>
      <c r="C184" s="1327">
        <f>'Salary Menu MIS 3382'!D171</f>
        <v>0</v>
      </c>
      <c r="D184" s="1328">
        <f>'Salary Menu MIS 3382'!E171</f>
        <v>4281</v>
      </c>
      <c r="E184" s="1328"/>
      <c r="F184" s="1301">
        <f t="shared" si="50"/>
        <v>0</v>
      </c>
      <c r="G184" s="1345" t="s">
        <v>1350</v>
      </c>
      <c r="H184" s="1301">
        <f t="shared" si="51"/>
        <v>0</v>
      </c>
      <c r="I184" s="1301">
        <f t="shared" si="52"/>
        <v>0</v>
      </c>
      <c r="J184" s="1363" t="s">
        <v>1350</v>
      </c>
      <c r="K184" s="1363" t="s">
        <v>1350</v>
      </c>
      <c r="L184" s="1363" t="s">
        <v>1350</v>
      </c>
      <c r="M184" s="1363" t="s">
        <v>1350</v>
      </c>
      <c r="N184" s="1362">
        <f t="shared" si="53"/>
        <v>0</v>
      </c>
      <c r="O184" s="1329">
        <v>5100</v>
      </c>
      <c r="P184" s="1330" t="s">
        <v>1633</v>
      </c>
    </row>
    <row r="185" spans="1:16" x14ac:dyDescent="0.3">
      <c r="A185" s="1370" t="str">
        <f>'Salary Menu MIS 3382'!A172</f>
        <v>SP536</v>
      </c>
      <c r="B185" s="1370" t="str">
        <f>'Salary Menu MIS 3382'!B172</f>
        <v>Senior Girls JV Basketball</v>
      </c>
      <c r="C185" s="1327">
        <f>'Salary Menu MIS 3382'!D172</f>
        <v>0</v>
      </c>
      <c r="D185" s="1328">
        <f>'Salary Menu MIS 3382'!E172</f>
        <v>2452</v>
      </c>
      <c r="E185" s="1328"/>
      <c r="F185" s="1301">
        <f>ROUND(C185*(D185/(1+$H$9+$I$9)),0)</f>
        <v>0</v>
      </c>
      <c r="G185" s="1345" t="s">
        <v>1350</v>
      </c>
      <c r="H185" s="1301">
        <f>ROUND(+F185*$H$9,0)</f>
        <v>0</v>
      </c>
      <c r="I185" s="1301">
        <f>ROUND(+F185*$I$9,0)</f>
        <v>0</v>
      </c>
      <c r="J185" s="1363" t="s">
        <v>1350</v>
      </c>
      <c r="K185" s="1363" t="s">
        <v>1350</v>
      </c>
      <c r="L185" s="1363" t="s">
        <v>1350</v>
      </c>
      <c r="M185" s="1363" t="s">
        <v>1350</v>
      </c>
      <c r="N185" s="1362">
        <f>ROUND(SUM(F185:M185),0)</f>
        <v>0</v>
      </c>
      <c r="O185" s="1329">
        <v>5100</v>
      </c>
      <c r="P185" s="1330" t="s">
        <v>1633</v>
      </c>
    </row>
    <row r="186" spans="1:16" x14ac:dyDescent="0.3">
      <c r="A186" s="1370" t="str">
        <f>'Salary Menu MIS 3382'!A173</f>
        <v>SP697</v>
      </c>
      <c r="B186" s="1370" t="str">
        <f>'Salary Menu MIS 3382'!B173</f>
        <v>Senior Girls Soccer</v>
      </c>
      <c r="C186" s="1327">
        <f>'Salary Menu MIS 3382'!D173</f>
        <v>0</v>
      </c>
      <c r="D186" s="1328">
        <f>'Salary Menu MIS 3382'!E173</f>
        <v>2452</v>
      </c>
      <c r="E186" s="1328"/>
      <c r="F186" s="1301">
        <f t="shared" si="50"/>
        <v>0</v>
      </c>
      <c r="G186" s="1345" t="s">
        <v>1350</v>
      </c>
      <c r="H186" s="1301">
        <f t="shared" si="51"/>
        <v>0</v>
      </c>
      <c r="I186" s="1301">
        <f t="shared" si="52"/>
        <v>0</v>
      </c>
      <c r="J186" s="1363" t="s">
        <v>1350</v>
      </c>
      <c r="K186" s="1363" t="s">
        <v>1350</v>
      </c>
      <c r="L186" s="1363" t="s">
        <v>1350</v>
      </c>
      <c r="M186" s="1363" t="s">
        <v>1350</v>
      </c>
      <c r="N186" s="1362">
        <f t="shared" si="53"/>
        <v>0</v>
      </c>
      <c r="O186" s="1329">
        <v>5100</v>
      </c>
      <c r="P186" s="1330" t="s">
        <v>1633</v>
      </c>
    </row>
    <row r="187" spans="1:16" x14ac:dyDescent="0.3">
      <c r="A187" s="1370" t="str">
        <f>'Salary Menu MIS 3382'!A174</f>
        <v>SP699</v>
      </c>
      <c r="B187" s="1370" t="str">
        <f>'Salary Menu MIS 3382'!B174</f>
        <v>Senior Girls Swimming</v>
      </c>
      <c r="C187" s="1327">
        <f>'Salary Menu MIS 3382'!D174</f>
        <v>0</v>
      </c>
      <c r="D187" s="1328">
        <f>'Salary Menu MIS 3382'!E174</f>
        <v>2452</v>
      </c>
      <c r="E187" s="1328"/>
      <c r="F187" s="1301">
        <f t="shared" si="50"/>
        <v>0</v>
      </c>
      <c r="G187" s="1345" t="s">
        <v>1350</v>
      </c>
      <c r="H187" s="1301">
        <f t="shared" si="51"/>
        <v>0</v>
      </c>
      <c r="I187" s="1301">
        <f t="shared" si="52"/>
        <v>0</v>
      </c>
      <c r="J187" s="1363" t="s">
        <v>1350</v>
      </c>
      <c r="K187" s="1363" t="s">
        <v>1350</v>
      </c>
      <c r="L187" s="1363" t="s">
        <v>1350</v>
      </c>
      <c r="M187" s="1363" t="s">
        <v>1350</v>
      </c>
      <c r="N187" s="1362">
        <f t="shared" si="53"/>
        <v>0</v>
      </c>
      <c r="O187" s="1329">
        <v>5100</v>
      </c>
      <c r="P187" s="1330" t="s">
        <v>1633</v>
      </c>
    </row>
    <row r="188" spans="1:16" x14ac:dyDescent="0.3">
      <c r="A188" s="1370" t="str">
        <f>'Salary Menu MIS 3382'!A175</f>
        <v>SP671</v>
      </c>
      <c r="B188" s="1370" t="str">
        <f>'Salary Menu MIS 3382'!B175</f>
        <v>Senior Girls Tennis</v>
      </c>
      <c r="C188" s="1327">
        <f>'Salary Menu MIS 3382'!D175</f>
        <v>0</v>
      </c>
      <c r="D188" s="1328">
        <f>'Salary Menu MIS 3382'!E175</f>
        <v>2452</v>
      </c>
      <c r="E188" s="1328"/>
      <c r="F188" s="1301">
        <f t="shared" si="50"/>
        <v>0</v>
      </c>
      <c r="G188" s="1345" t="s">
        <v>1350</v>
      </c>
      <c r="H188" s="1301">
        <f t="shared" si="51"/>
        <v>0</v>
      </c>
      <c r="I188" s="1301">
        <f t="shared" si="52"/>
        <v>0</v>
      </c>
      <c r="J188" s="1363" t="s">
        <v>1350</v>
      </c>
      <c r="K188" s="1363" t="s">
        <v>1350</v>
      </c>
      <c r="L188" s="1363" t="s">
        <v>1350</v>
      </c>
      <c r="M188" s="1363" t="s">
        <v>1350</v>
      </c>
      <c r="N188" s="1362">
        <f t="shared" si="53"/>
        <v>0</v>
      </c>
      <c r="O188" s="1329">
        <v>5100</v>
      </c>
      <c r="P188" s="1330" t="s">
        <v>1633</v>
      </c>
    </row>
    <row r="189" spans="1:16" x14ac:dyDescent="0.3">
      <c r="A189" s="1370" t="str">
        <f>'Salary Menu MIS 3382'!A176</f>
        <v>SP652</v>
      </c>
      <c r="B189" s="1370" t="str">
        <f>'Salary Menu MIS 3382'!B176</f>
        <v>Senior Girls Track</v>
      </c>
      <c r="C189" s="1327">
        <f>'Salary Menu MIS 3382'!D176</f>
        <v>0</v>
      </c>
      <c r="D189" s="1328">
        <f>'Salary Menu MIS 3382'!E176</f>
        <v>2452</v>
      </c>
      <c r="E189" s="1328"/>
      <c r="F189" s="1301">
        <f t="shared" si="50"/>
        <v>0</v>
      </c>
      <c r="G189" s="1345" t="s">
        <v>1350</v>
      </c>
      <c r="H189" s="1301">
        <f t="shared" si="51"/>
        <v>0</v>
      </c>
      <c r="I189" s="1301">
        <f t="shared" si="52"/>
        <v>0</v>
      </c>
      <c r="J189" s="1363" t="s">
        <v>1350</v>
      </c>
      <c r="K189" s="1363" t="s">
        <v>1350</v>
      </c>
      <c r="L189" s="1363" t="s">
        <v>1350</v>
      </c>
      <c r="M189" s="1363" t="s">
        <v>1350</v>
      </c>
      <c r="N189" s="1362">
        <f t="shared" si="53"/>
        <v>0</v>
      </c>
      <c r="O189" s="1329">
        <v>5100</v>
      </c>
      <c r="P189" s="1330" t="s">
        <v>1633</v>
      </c>
    </row>
    <row r="190" spans="1:16" x14ac:dyDescent="0.3">
      <c r="A190" s="1370" t="str">
        <f>'Salary Menu MIS 3382'!A177</f>
        <v>SP695</v>
      </c>
      <c r="B190" s="1370" t="str">
        <f>'Salary Menu MIS 3382'!B177</f>
        <v>Senior Girls Weightlifting</v>
      </c>
      <c r="C190" s="1327">
        <f>'Salary Menu MIS 3382'!D177</f>
        <v>0</v>
      </c>
      <c r="D190" s="1328">
        <f>'Salary Menu MIS 3382'!E177</f>
        <v>2452</v>
      </c>
      <c r="E190" s="1328"/>
      <c r="F190" s="1301">
        <f t="shared" si="50"/>
        <v>0</v>
      </c>
      <c r="G190" s="1345" t="s">
        <v>1350</v>
      </c>
      <c r="H190" s="1301">
        <f t="shared" si="51"/>
        <v>0</v>
      </c>
      <c r="I190" s="1301">
        <f t="shared" si="52"/>
        <v>0</v>
      </c>
      <c r="J190" s="1363" t="s">
        <v>1350</v>
      </c>
      <c r="K190" s="1363" t="s">
        <v>1350</v>
      </c>
      <c r="L190" s="1363" t="s">
        <v>1350</v>
      </c>
      <c r="M190" s="1363" t="s">
        <v>1350</v>
      </c>
      <c r="N190" s="1362">
        <f t="shared" si="53"/>
        <v>0</v>
      </c>
      <c r="O190" s="1329">
        <v>5100</v>
      </c>
      <c r="P190" s="1330" t="s">
        <v>1633</v>
      </c>
    </row>
    <row r="191" spans="1:16" x14ac:dyDescent="0.3">
      <c r="A191" s="1370" t="str">
        <f>'Salary Menu MIS 3382'!A178</f>
        <v>SP515</v>
      </c>
      <c r="B191" s="1370" t="str">
        <f>'Salary Menu MIS 3382'!B178</f>
        <v>Senior JV Assistant Football</v>
      </c>
      <c r="C191" s="1327">
        <f>'Salary Menu MIS 3382'!D178</f>
        <v>0</v>
      </c>
      <c r="D191" s="1328">
        <f>'Salary Menu MIS 3382'!E178</f>
        <v>4181</v>
      </c>
      <c r="E191" s="1328"/>
      <c r="F191" s="1301">
        <f t="shared" si="50"/>
        <v>0</v>
      </c>
      <c r="G191" s="1345" t="s">
        <v>1350</v>
      </c>
      <c r="H191" s="1301">
        <f t="shared" si="51"/>
        <v>0</v>
      </c>
      <c r="I191" s="1301">
        <f t="shared" si="52"/>
        <v>0</v>
      </c>
      <c r="J191" s="1363" t="s">
        <v>1350</v>
      </c>
      <c r="K191" s="1363" t="s">
        <v>1350</v>
      </c>
      <c r="L191" s="1363" t="s">
        <v>1350</v>
      </c>
      <c r="M191" s="1363" t="s">
        <v>1350</v>
      </c>
      <c r="N191" s="1362">
        <f t="shared" si="53"/>
        <v>0</v>
      </c>
      <c r="O191" s="1329">
        <v>5100</v>
      </c>
      <c r="P191" s="1330" t="s">
        <v>1633</v>
      </c>
    </row>
    <row r="192" spans="1:16" x14ac:dyDescent="0.3">
      <c r="A192" s="1370" t="str">
        <f>'Salary Menu MIS 3382'!A179</f>
        <v>SP514</v>
      </c>
      <c r="B192" s="1370" t="str">
        <f>'Salary Menu MIS 3382'!B179</f>
        <v>Senior JV Football</v>
      </c>
      <c r="C192" s="1327">
        <f>'Salary Menu MIS 3382'!D179</f>
        <v>0</v>
      </c>
      <c r="D192" s="1328">
        <f>'Salary Menu MIS 3382'!E179</f>
        <v>5574</v>
      </c>
      <c r="E192" s="1328"/>
      <c r="F192" s="1301">
        <f t="shared" si="50"/>
        <v>0</v>
      </c>
      <c r="G192" s="1345" t="s">
        <v>1350</v>
      </c>
      <c r="H192" s="1301">
        <f t="shared" si="51"/>
        <v>0</v>
      </c>
      <c r="I192" s="1301">
        <f t="shared" si="52"/>
        <v>0</v>
      </c>
      <c r="J192" s="1363" t="s">
        <v>1350</v>
      </c>
      <c r="K192" s="1363" t="s">
        <v>1350</v>
      </c>
      <c r="L192" s="1363" t="s">
        <v>1350</v>
      </c>
      <c r="M192" s="1363" t="s">
        <v>1350</v>
      </c>
      <c r="N192" s="1362">
        <f t="shared" si="53"/>
        <v>0</v>
      </c>
      <c r="O192" s="1329">
        <v>5100</v>
      </c>
      <c r="P192" s="1330" t="s">
        <v>1633</v>
      </c>
    </row>
    <row r="193" spans="1:21" x14ac:dyDescent="0.3">
      <c r="A193" s="1370" t="str">
        <f>'Salary Menu MIS 3382'!A180</f>
        <v>SP610</v>
      </c>
      <c r="B193" s="1370" t="str">
        <f>'Salary Menu MIS 3382'!B180</f>
        <v>Senior Off/Def. Coordinator</v>
      </c>
      <c r="C193" s="1327">
        <f>'Salary Menu MIS 3382'!D180</f>
        <v>0</v>
      </c>
      <c r="D193" s="1328">
        <f>'Salary Menu MIS 3382'!E180</f>
        <v>5849</v>
      </c>
      <c r="E193" s="1328"/>
      <c r="F193" s="1301">
        <f t="shared" si="50"/>
        <v>0</v>
      </c>
      <c r="G193" s="1345" t="s">
        <v>1350</v>
      </c>
      <c r="H193" s="1301">
        <f t="shared" si="51"/>
        <v>0</v>
      </c>
      <c r="I193" s="1301">
        <f t="shared" si="52"/>
        <v>0</v>
      </c>
      <c r="J193" s="1363" t="s">
        <v>1350</v>
      </c>
      <c r="K193" s="1363" t="s">
        <v>1350</v>
      </c>
      <c r="L193" s="1363" t="s">
        <v>1350</v>
      </c>
      <c r="M193" s="1363" t="s">
        <v>1350</v>
      </c>
      <c r="N193" s="1362">
        <f t="shared" si="53"/>
        <v>0</v>
      </c>
      <c r="O193" s="1329">
        <v>5100</v>
      </c>
      <c r="P193" s="1330" t="s">
        <v>1633</v>
      </c>
    </row>
    <row r="194" spans="1:21" x14ac:dyDescent="0.3">
      <c r="A194" s="1370" t="str">
        <f>'Salary Menu MIS 3382'!A181</f>
        <v>SP690</v>
      </c>
      <c r="B194" s="1370" t="str">
        <f>'Salary Menu MIS 3382'!B181</f>
        <v>Senior Volleyball</v>
      </c>
      <c r="C194" s="1327">
        <f>'Salary Menu MIS 3382'!D181</f>
        <v>0</v>
      </c>
      <c r="D194" s="1328">
        <f>'Salary Menu MIS 3382'!E181</f>
        <v>2452</v>
      </c>
      <c r="E194" s="1328"/>
      <c r="F194" s="1301">
        <f>ROUND(C194*(D194/(1+$H$9+$I$9)),0)</f>
        <v>0</v>
      </c>
      <c r="G194" s="1345" t="s">
        <v>1350</v>
      </c>
      <c r="H194" s="1301">
        <f>ROUND(+F194*$H$9,0)</f>
        <v>0</v>
      </c>
      <c r="I194" s="1301">
        <f>ROUND(+F194*$I$9,0)</f>
        <v>0</v>
      </c>
      <c r="J194" s="1363" t="s">
        <v>1350</v>
      </c>
      <c r="K194" s="1363" t="s">
        <v>1350</v>
      </c>
      <c r="L194" s="1363" t="s">
        <v>1350</v>
      </c>
      <c r="M194" s="1363" t="s">
        <v>1350</v>
      </c>
      <c r="N194" s="1362">
        <f>ROUND(SUM(F194:M194),0)</f>
        <v>0</v>
      </c>
      <c r="O194" s="1329">
        <v>5100</v>
      </c>
      <c r="P194" s="1330" t="s">
        <v>1633</v>
      </c>
    </row>
    <row r="195" spans="1:21" x14ac:dyDescent="0.3">
      <c r="A195" s="1370" t="str">
        <f>'Salary Menu MIS 3382'!A182</f>
        <v>SP692</v>
      </c>
      <c r="B195" s="1370" t="str">
        <f>'Salary Menu MIS 3382'!B182</f>
        <v>Senior Wrestling</v>
      </c>
      <c r="C195" s="1327">
        <f>'Salary Menu MIS 3382'!D182</f>
        <v>0</v>
      </c>
      <c r="D195" s="1328">
        <f>'Salary Menu MIS 3382'!E182</f>
        <v>2452</v>
      </c>
      <c r="E195" s="1328"/>
      <c r="F195" s="1301">
        <f t="shared" si="50"/>
        <v>0</v>
      </c>
      <c r="G195" s="1345" t="s">
        <v>1350</v>
      </c>
      <c r="H195" s="1301">
        <f t="shared" si="51"/>
        <v>0</v>
      </c>
      <c r="I195" s="1301">
        <f t="shared" si="52"/>
        <v>0</v>
      </c>
      <c r="J195" s="1363" t="s">
        <v>1350</v>
      </c>
      <c r="K195" s="1363" t="s">
        <v>1350</v>
      </c>
      <c r="L195" s="1363" t="s">
        <v>1350</v>
      </c>
      <c r="M195" s="1363" t="s">
        <v>1350</v>
      </c>
      <c r="N195" s="1362">
        <f t="shared" si="53"/>
        <v>0</v>
      </c>
      <c r="O195" s="1329">
        <v>5100</v>
      </c>
      <c r="P195" s="1330" t="s">
        <v>1633</v>
      </c>
    </row>
    <row r="196" spans="1:21" x14ac:dyDescent="0.3">
      <c r="A196" s="1370" t="str">
        <f>'Salary Menu MIS 3382'!A183</f>
        <v>SP320</v>
      </c>
      <c r="B196" s="1370" t="str">
        <f>'Salary Menu MIS 3382'!B183</f>
        <v>Speech Sponsor</v>
      </c>
      <c r="C196" s="1327">
        <f>'Salary Menu MIS 3382'!D183</f>
        <v>0</v>
      </c>
      <c r="D196" s="1328">
        <f>'Salary Menu MIS 3382'!E183</f>
        <v>2452</v>
      </c>
      <c r="E196" s="1328"/>
      <c r="F196" s="1301">
        <f t="shared" si="50"/>
        <v>0</v>
      </c>
      <c r="G196" s="1345" t="s">
        <v>1350</v>
      </c>
      <c r="H196" s="1301">
        <f t="shared" si="51"/>
        <v>0</v>
      </c>
      <c r="I196" s="1301">
        <f t="shared" si="52"/>
        <v>0</v>
      </c>
      <c r="J196" s="1363" t="s">
        <v>1350</v>
      </c>
      <c r="K196" s="1363" t="s">
        <v>1350</v>
      </c>
      <c r="L196" s="1363" t="s">
        <v>1350</v>
      </c>
      <c r="M196" s="1363" t="s">
        <v>1350</v>
      </c>
      <c r="N196" s="1362">
        <f t="shared" si="53"/>
        <v>0</v>
      </c>
      <c r="O196" s="1329">
        <v>5100</v>
      </c>
      <c r="P196" s="1330" t="s">
        <v>1633</v>
      </c>
    </row>
    <row r="197" spans="1:21" x14ac:dyDescent="0.3">
      <c r="A197" s="1370" t="str">
        <f>'Salary Menu MIS 3382'!A184</f>
        <v>SP325</v>
      </c>
      <c r="B197" s="1370" t="str">
        <f>'Salary Menu MIS 3382'!B184</f>
        <v xml:space="preserve">Staff Development Coordinator </v>
      </c>
      <c r="C197" s="1327">
        <f>'Salary Menu MIS 3382'!D184</f>
        <v>0</v>
      </c>
      <c r="D197" s="1328">
        <f>'Salary Menu MIS 3382'!E184</f>
        <v>1465</v>
      </c>
      <c r="E197" s="1328"/>
      <c r="F197" s="1301">
        <f t="shared" si="50"/>
        <v>0</v>
      </c>
      <c r="G197" s="1345" t="s">
        <v>1350</v>
      </c>
      <c r="H197" s="1301">
        <f t="shared" si="51"/>
        <v>0</v>
      </c>
      <c r="I197" s="1301">
        <f t="shared" si="52"/>
        <v>0</v>
      </c>
      <c r="J197" s="1363" t="s">
        <v>1350</v>
      </c>
      <c r="K197" s="1363" t="s">
        <v>1350</v>
      </c>
      <c r="L197" s="1363" t="s">
        <v>1350</v>
      </c>
      <c r="M197" s="1363" t="s">
        <v>1350</v>
      </c>
      <c r="N197" s="1362">
        <f t="shared" si="53"/>
        <v>0</v>
      </c>
      <c r="O197" s="1329">
        <v>5100</v>
      </c>
      <c r="P197" s="1330" t="s">
        <v>1633</v>
      </c>
    </row>
    <row r="198" spans="1:21" x14ac:dyDescent="0.3">
      <c r="A198" s="1370" t="str">
        <f>'Salary Menu MIS 3382'!A185</f>
        <v>SP828</v>
      </c>
      <c r="B198" s="1370" t="str">
        <f>'Salary Menu MIS 3382'!B185</f>
        <v>Swimming Pool License</v>
      </c>
      <c r="C198" s="1327">
        <f>'Salary Menu MIS 3382'!D185</f>
        <v>0</v>
      </c>
      <c r="D198" s="1328">
        <f>'Salary Menu MIS 3382'!E185</f>
        <v>687</v>
      </c>
      <c r="E198" s="1328"/>
      <c r="F198" s="1301">
        <f>ROUND(C198*(D198/(1+$H$9+$I$9)),0)</f>
        <v>0</v>
      </c>
      <c r="G198" s="1345" t="s">
        <v>1350</v>
      </c>
      <c r="H198" s="1301">
        <f>ROUND(+F198*$H$9,0)</f>
        <v>0</v>
      </c>
      <c r="I198" s="1301">
        <f>ROUND(+F198*$I$9,0)</f>
        <v>0</v>
      </c>
      <c r="J198" s="1363" t="s">
        <v>1350</v>
      </c>
      <c r="K198" s="1363" t="s">
        <v>1350</v>
      </c>
      <c r="L198" s="1363" t="s">
        <v>1350</v>
      </c>
      <c r="M198" s="1363" t="s">
        <v>1350</v>
      </c>
      <c r="N198" s="1362">
        <f>ROUND(SUM(F198:M198),0)</f>
        <v>0</v>
      </c>
      <c r="O198" s="1329">
        <v>5100</v>
      </c>
      <c r="P198" s="1330" t="s">
        <v>1633</v>
      </c>
    </row>
    <row r="199" spans="1:21" x14ac:dyDescent="0.3">
      <c r="A199" s="1370" t="str">
        <f>'Salary Menu MIS 3382'!A186</f>
        <v>SP330</v>
      </c>
      <c r="B199" s="1370" t="str">
        <f>'Salary Menu MIS 3382'!B186</f>
        <v>Vocational Agriculture</v>
      </c>
      <c r="C199" s="1327">
        <f>'Salary Menu MIS 3382'!D186</f>
        <v>0</v>
      </c>
      <c r="D199" s="1328">
        <f>'Salary Menu MIS 3382'!E186</f>
        <v>2083</v>
      </c>
      <c r="E199" s="1328"/>
      <c r="F199" s="1301">
        <f>ROUND(C199*(D199/(1+$H$9+$I$9)),0)</f>
        <v>0</v>
      </c>
      <c r="G199" s="1345" t="s">
        <v>1350</v>
      </c>
      <c r="H199" s="1301">
        <f>ROUND(+F199*$H$9,0)</f>
        <v>0</v>
      </c>
      <c r="I199" s="1301">
        <f>ROUND(+F199*$I$9,0)</f>
        <v>0</v>
      </c>
      <c r="J199" s="1363" t="s">
        <v>1350</v>
      </c>
      <c r="K199" s="1363" t="s">
        <v>1350</v>
      </c>
      <c r="L199" s="1363" t="s">
        <v>1350</v>
      </c>
      <c r="M199" s="1363" t="s">
        <v>1350</v>
      </c>
      <c r="N199" s="1362">
        <f>ROUND(SUM(F199:M199),0)</f>
        <v>0</v>
      </c>
      <c r="O199" s="1349">
        <v>7300</v>
      </c>
      <c r="P199" s="1330" t="s">
        <v>1633</v>
      </c>
    </row>
    <row r="200" spans="1:21" x14ac:dyDescent="0.3">
      <c r="A200" s="1370" t="str">
        <f>'Salary Menu MIS 3382'!A187</f>
        <v>SP925</v>
      </c>
      <c r="B200" s="1370" t="str">
        <f>'Salary Menu MIS 3382'!B187</f>
        <v>Confidential Secretary - School</v>
      </c>
      <c r="C200" s="1327">
        <f>'Salary Menu MIS 3382'!D187</f>
        <v>0</v>
      </c>
      <c r="D200" s="1328">
        <f>'Salary Menu MIS 3382'!E187</f>
        <v>275</v>
      </c>
      <c r="E200" s="1328"/>
      <c r="F200" s="1301">
        <f t="shared" si="50"/>
        <v>0</v>
      </c>
      <c r="G200" s="1345" t="s">
        <v>1350</v>
      </c>
      <c r="H200" s="1301">
        <f t="shared" si="51"/>
        <v>0</v>
      </c>
      <c r="I200" s="1301">
        <f t="shared" si="52"/>
        <v>0</v>
      </c>
      <c r="J200" s="1363" t="s">
        <v>1350</v>
      </c>
      <c r="K200" s="1363" t="s">
        <v>1350</v>
      </c>
      <c r="L200" s="1363" t="s">
        <v>1350</v>
      </c>
      <c r="M200" s="1363" t="s">
        <v>1350</v>
      </c>
      <c r="N200" s="1362">
        <f t="shared" si="53"/>
        <v>0</v>
      </c>
      <c r="O200" s="1344">
        <v>7300</v>
      </c>
      <c r="P200" s="1330" t="s">
        <v>1633</v>
      </c>
    </row>
    <row r="201" spans="1:21" x14ac:dyDescent="0.3">
      <c r="A201" s="1370" t="str">
        <f>'Salary Menu MIS 3382'!A188</f>
        <v>SP930</v>
      </c>
      <c r="B201" s="1370" t="str">
        <f>'Salary Menu MIS 3382'!B188</f>
        <v>Elementary Bookkeeper</v>
      </c>
      <c r="C201" s="1327">
        <f>'Salary Menu MIS 3382'!D188</f>
        <v>0</v>
      </c>
      <c r="D201" s="1328">
        <f>'Salary Menu MIS 3382'!E188</f>
        <v>1718</v>
      </c>
      <c r="E201" s="1328"/>
      <c r="F201" s="1301">
        <f t="shared" si="50"/>
        <v>0</v>
      </c>
      <c r="G201" s="1345" t="s">
        <v>1350</v>
      </c>
      <c r="H201" s="1301">
        <f t="shared" si="51"/>
        <v>0</v>
      </c>
      <c r="I201" s="1301">
        <f t="shared" si="52"/>
        <v>0</v>
      </c>
      <c r="J201" s="1363" t="s">
        <v>1350</v>
      </c>
      <c r="K201" s="1363" t="s">
        <v>1350</v>
      </c>
      <c r="L201" s="1363" t="s">
        <v>1350</v>
      </c>
      <c r="M201" s="1363" t="s">
        <v>1350</v>
      </c>
      <c r="N201" s="1362">
        <f>ROUND(SUM(F201:M201),0)</f>
        <v>0</v>
      </c>
      <c r="O201" s="1344">
        <v>7300</v>
      </c>
      <c r="P201" s="1330" t="s">
        <v>1633</v>
      </c>
    </row>
    <row r="202" spans="1:21" x14ac:dyDescent="0.3">
      <c r="A202" s="1370" t="str">
        <f>'Salary Menu MIS 3382'!A189</f>
        <v>SP931</v>
      </c>
      <c r="B202" s="1370" t="str">
        <f>'Salary Menu MIS 3382'!B189</f>
        <v>Middle Bookkeeper</v>
      </c>
      <c r="C202" s="1327">
        <f>'Salary Menu MIS 3382'!D189</f>
        <v>0</v>
      </c>
      <c r="D202" s="1328">
        <f>'Salary Menu MIS 3382'!E189</f>
        <v>2405</v>
      </c>
      <c r="E202" s="1328"/>
      <c r="F202" s="1301">
        <f t="shared" si="50"/>
        <v>0</v>
      </c>
      <c r="G202" s="1345" t="s">
        <v>1350</v>
      </c>
      <c r="H202" s="1301">
        <f t="shared" si="51"/>
        <v>0</v>
      </c>
      <c r="I202" s="1301">
        <f t="shared" si="52"/>
        <v>0</v>
      </c>
      <c r="J202" s="1363" t="s">
        <v>1350</v>
      </c>
      <c r="K202" s="1363" t="s">
        <v>1350</v>
      </c>
      <c r="L202" s="1363" t="s">
        <v>1350</v>
      </c>
      <c r="M202" s="1363" t="s">
        <v>1350</v>
      </c>
      <c r="N202" s="1362">
        <f>ROUND(SUM(F202:M202),0)</f>
        <v>0</v>
      </c>
      <c r="O202" s="1344">
        <v>7300</v>
      </c>
      <c r="P202" s="1330" t="s">
        <v>1633</v>
      </c>
    </row>
    <row r="203" spans="1:21" x14ac:dyDescent="0.3">
      <c r="A203" s="1370" t="str">
        <f>'Salary Menu MIS 3382'!A190</f>
        <v>SP932</v>
      </c>
      <c r="B203" s="1370" t="str">
        <f>'Salary Menu MIS 3382'!B190</f>
        <v>Senior Bookkeeper</v>
      </c>
      <c r="C203" s="1327">
        <f>'Salary Menu MIS 3382'!D190</f>
        <v>0</v>
      </c>
      <c r="D203" s="1328">
        <f>'Salary Menu MIS 3382'!E190</f>
        <v>3092</v>
      </c>
      <c r="E203" s="1328"/>
      <c r="F203" s="1331">
        <f t="shared" si="50"/>
        <v>0</v>
      </c>
      <c r="G203" s="1364" t="s">
        <v>1350</v>
      </c>
      <c r="H203" s="1331">
        <f t="shared" si="51"/>
        <v>0</v>
      </c>
      <c r="I203" s="1331">
        <f t="shared" si="52"/>
        <v>0</v>
      </c>
      <c r="J203" s="1364" t="s">
        <v>1350</v>
      </c>
      <c r="K203" s="1364" t="s">
        <v>1350</v>
      </c>
      <c r="L203" s="1364" t="s">
        <v>1350</v>
      </c>
      <c r="M203" s="1364" t="s">
        <v>1350</v>
      </c>
      <c r="N203" s="1331">
        <f>ROUND(SUM(F203:M203),0)</f>
        <v>0</v>
      </c>
      <c r="O203" s="1344">
        <v>7300</v>
      </c>
      <c r="P203" s="1330" t="s">
        <v>1633</v>
      </c>
    </row>
    <row r="204" spans="1:21" x14ac:dyDescent="0.3">
      <c r="A204" s="1371"/>
      <c r="B204" s="1192"/>
      <c r="C204" s="1372"/>
      <c r="D204" s="1373"/>
      <c r="E204" s="1373"/>
      <c r="O204" s="1329"/>
    </row>
    <row r="205" spans="1:21" s="230" customFormat="1" x14ac:dyDescent="0.3">
      <c r="A205" s="1297" t="s">
        <v>1357</v>
      </c>
      <c r="B205" s="1374"/>
      <c r="C205" s="1375"/>
      <c r="D205" s="1376"/>
      <c r="E205" s="1376"/>
      <c r="F205" s="1339">
        <f t="shared" ref="F205:N205" si="58">SUM(F126:F203)</f>
        <v>0</v>
      </c>
      <c r="G205" s="1339">
        <f t="shared" si="58"/>
        <v>0</v>
      </c>
      <c r="H205" s="1339">
        <f t="shared" si="58"/>
        <v>0</v>
      </c>
      <c r="I205" s="1339">
        <f t="shared" si="58"/>
        <v>0</v>
      </c>
      <c r="J205" s="1339">
        <f t="shared" si="58"/>
        <v>0</v>
      </c>
      <c r="K205" s="1339">
        <f t="shared" si="58"/>
        <v>0</v>
      </c>
      <c r="L205" s="1339">
        <f t="shared" si="58"/>
        <v>0</v>
      </c>
      <c r="M205" s="1339">
        <f t="shared" si="58"/>
        <v>0</v>
      </c>
      <c r="N205" s="1339">
        <f t="shared" si="58"/>
        <v>0</v>
      </c>
      <c r="O205" s="1340"/>
      <c r="P205" s="1341"/>
      <c r="U205" s="1342"/>
    </row>
    <row r="206" spans="1:21" x14ac:dyDescent="0.3">
      <c r="O206" s="1329"/>
    </row>
    <row r="207" spans="1:21" s="230" customFormat="1" x14ac:dyDescent="0.3">
      <c r="A207" s="1297" t="s">
        <v>1358</v>
      </c>
      <c r="B207" s="1374"/>
      <c r="C207" s="1375"/>
      <c r="D207" s="1376"/>
      <c r="E207" s="1376"/>
      <c r="F207" s="1339">
        <f t="shared" ref="F207:N207" si="59">ROUND(+F205+F122+F92+F77+F65+F34,0)</f>
        <v>40734</v>
      </c>
      <c r="G207" s="1339">
        <f t="shared" si="59"/>
        <v>0</v>
      </c>
      <c r="H207" s="1339">
        <f t="shared" si="59"/>
        <v>2798</v>
      </c>
      <c r="I207" s="1339">
        <f t="shared" si="59"/>
        <v>3116</v>
      </c>
      <c r="J207" s="1339">
        <f t="shared" si="59"/>
        <v>5166</v>
      </c>
      <c r="K207" s="1339">
        <f t="shared" si="59"/>
        <v>22</v>
      </c>
      <c r="L207" s="1339">
        <f t="shared" si="59"/>
        <v>163</v>
      </c>
      <c r="M207" s="1339">
        <f t="shared" si="59"/>
        <v>1</v>
      </c>
      <c r="N207" s="1339">
        <f t="shared" si="59"/>
        <v>52000</v>
      </c>
      <c r="O207" s="1340"/>
      <c r="P207" s="1341"/>
      <c r="U207" s="1342"/>
    </row>
    <row r="208" spans="1:21" x14ac:dyDescent="0.3">
      <c r="O208" s="1329"/>
    </row>
    <row r="209" spans="1:16" x14ac:dyDescent="0.3">
      <c r="O209" s="1329"/>
    </row>
    <row r="210" spans="1:16" x14ac:dyDescent="0.3">
      <c r="O210" s="1329"/>
    </row>
    <row r="211" spans="1:16" x14ac:dyDescent="0.3">
      <c r="O211" s="1329"/>
    </row>
    <row r="212" spans="1:16" x14ac:dyDescent="0.3">
      <c r="O212" s="1329"/>
    </row>
    <row r="213" spans="1:16" x14ac:dyDescent="0.3">
      <c r="O213" s="1329"/>
    </row>
    <row r="214" spans="1:16" x14ac:dyDescent="0.3">
      <c r="O214" s="1329"/>
    </row>
    <row r="215" spans="1:16" x14ac:dyDescent="0.3">
      <c r="O215" s="1329"/>
    </row>
    <row r="216" spans="1:16" x14ac:dyDescent="0.3">
      <c r="O216" s="1329"/>
    </row>
    <row r="217" spans="1:16" x14ac:dyDescent="0.3">
      <c r="A217" s="1297" t="str">
        <f>A1</f>
        <v>Salary Budget</v>
      </c>
      <c r="B217" s="230"/>
    </row>
    <row r="218" spans="1:16" x14ac:dyDescent="0.3">
      <c r="A218" s="1377" t="str">
        <f>A2</f>
        <v>--</v>
      </c>
      <c r="B218" s="230" t="str">
        <f>B2</f>
        <v>Discretionary</v>
      </c>
    </row>
    <row r="219" spans="1:16" x14ac:dyDescent="0.3">
      <c r="A219" s="1377" t="str">
        <f>A3</f>
        <v>0000</v>
      </c>
      <c r="B219" s="230" t="str">
        <f>B3</f>
        <v>SAMPLE SCHOOL</v>
      </c>
    </row>
    <row r="220" spans="1:16" x14ac:dyDescent="0.3">
      <c r="A220" s="1378" t="str">
        <f>A5</f>
        <v>FISCAL YEAR 2013-2014</v>
      </c>
      <c r="B220" s="1379"/>
      <c r="G220" s="1311"/>
    </row>
    <row r="221" spans="1:16" x14ac:dyDescent="0.3">
      <c r="A221" s="1297"/>
      <c r="B221" s="230"/>
      <c r="G221" s="1311" t="s">
        <v>1635</v>
      </c>
    </row>
    <row r="222" spans="1:16" x14ac:dyDescent="0.3">
      <c r="F222" s="1311"/>
      <c r="G222" s="1312" t="s">
        <v>1314</v>
      </c>
      <c r="H222" s="1311" t="s">
        <v>1652</v>
      </c>
      <c r="I222" s="1311" t="s">
        <v>1625</v>
      </c>
      <c r="J222" s="1311" t="s">
        <v>1656</v>
      </c>
      <c r="K222" s="1311" t="s">
        <v>1666</v>
      </c>
      <c r="L222" s="1311" t="s">
        <v>1668</v>
      </c>
      <c r="M222" s="1311" t="s">
        <v>1670</v>
      </c>
      <c r="N222" s="1312"/>
    </row>
    <row r="223" spans="1:16" x14ac:dyDescent="0.3">
      <c r="C223" s="1313" t="s">
        <v>1315</v>
      </c>
      <c r="D223" s="1314" t="s">
        <v>1337</v>
      </c>
      <c r="E223" s="1314"/>
      <c r="F223" s="1315" t="s">
        <v>273</v>
      </c>
      <c r="G223" s="1311"/>
      <c r="H223" s="1315" t="s">
        <v>1339</v>
      </c>
      <c r="I223" s="1315" t="s">
        <v>1340</v>
      </c>
      <c r="J223" s="1315" t="s">
        <v>1341</v>
      </c>
      <c r="K223" s="1315" t="s">
        <v>1342</v>
      </c>
      <c r="L223" s="1315" t="s">
        <v>1343</v>
      </c>
      <c r="M223" s="1315" t="s">
        <v>1344</v>
      </c>
      <c r="N223" s="1315" t="s">
        <v>248</v>
      </c>
      <c r="O223" s="1316" t="s">
        <v>243</v>
      </c>
      <c r="P223" s="1316" t="s">
        <v>1345</v>
      </c>
    </row>
    <row r="224" spans="1:16" x14ac:dyDescent="0.3">
      <c r="G224" s="1380">
        <f t="shared" ref="G224:L224" si="60">G9</f>
        <v>0</v>
      </c>
      <c r="H224" s="1381">
        <f t="shared" si="60"/>
        <v>6.8699999999999997E-2</v>
      </c>
      <c r="I224" s="1381">
        <f t="shared" si="60"/>
        <v>7.6499999999999999E-2</v>
      </c>
      <c r="J224" s="1301">
        <f t="shared" si="60"/>
        <v>6458</v>
      </c>
      <c r="K224" s="1301">
        <f t="shared" si="60"/>
        <v>28</v>
      </c>
      <c r="L224" s="1301">
        <f t="shared" si="60"/>
        <v>204</v>
      </c>
    </row>
    <row r="225" spans="1:21" x14ac:dyDescent="0.3">
      <c r="H225" s="1382"/>
      <c r="I225" s="1382"/>
    </row>
    <row r="226" spans="1:21" x14ac:dyDescent="0.3">
      <c r="A226" s="1371" t="str">
        <f t="shared" ref="A226:P226" si="61">A37</f>
        <v>10060</v>
      </c>
      <c r="B226" s="1371" t="str">
        <f t="shared" si="61"/>
        <v>Teacher - Kindergarten</v>
      </c>
      <c r="C226" s="1383">
        <f t="shared" si="61"/>
        <v>0</v>
      </c>
      <c r="D226" s="1384">
        <f t="shared" si="61"/>
        <v>65000</v>
      </c>
      <c r="E226" s="1384">
        <f t="shared" si="61"/>
        <v>50917</v>
      </c>
      <c r="F226" s="1385">
        <f t="shared" si="61"/>
        <v>0</v>
      </c>
      <c r="G226" s="1385">
        <f t="shared" si="61"/>
        <v>0</v>
      </c>
      <c r="H226" s="1385">
        <f t="shared" ref="H226:H236" si="62">H37+M37</f>
        <v>0</v>
      </c>
      <c r="I226" s="1385">
        <f t="shared" si="61"/>
        <v>0</v>
      </c>
      <c r="J226" s="1385">
        <f t="shared" si="61"/>
        <v>0</v>
      </c>
      <c r="K226" s="1385">
        <f t="shared" si="61"/>
        <v>0</v>
      </c>
      <c r="L226" s="1385">
        <f t="shared" si="61"/>
        <v>0</v>
      </c>
      <c r="M226" s="1385">
        <v>0</v>
      </c>
      <c r="N226" s="1385">
        <f>SUM(F226:M226)</f>
        <v>0</v>
      </c>
      <c r="O226" s="1386">
        <f t="shared" si="61"/>
        <v>5100</v>
      </c>
      <c r="P226" s="1386" t="str">
        <f t="shared" si="61"/>
        <v>0131</v>
      </c>
    </row>
    <row r="227" spans="1:21" x14ac:dyDescent="0.3">
      <c r="A227" s="1371" t="str">
        <f t="shared" ref="A227:P227" si="63">A38</f>
        <v>10100</v>
      </c>
      <c r="B227" s="1371" t="str">
        <f t="shared" si="63"/>
        <v>Teacher - First Grade</v>
      </c>
      <c r="C227" s="1383">
        <f t="shared" si="63"/>
        <v>0</v>
      </c>
      <c r="D227" s="1384">
        <f t="shared" si="63"/>
        <v>65000</v>
      </c>
      <c r="E227" s="1384">
        <f t="shared" si="63"/>
        <v>50917</v>
      </c>
      <c r="F227" s="1385">
        <f t="shared" si="63"/>
        <v>0</v>
      </c>
      <c r="G227" s="1385">
        <f t="shared" si="63"/>
        <v>0</v>
      </c>
      <c r="H227" s="1385">
        <f t="shared" si="62"/>
        <v>0</v>
      </c>
      <c r="I227" s="1385">
        <f t="shared" si="63"/>
        <v>0</v>
      </c>
      <c r="J227" s="1385">
        <f t="shared" si="63"/>
        <v>0</v>
      </c>
      <c r="K227" s="1385">
        <f t="shared" si="63"/>
        <v>0</v>
      </c>
      <c r="L227" s="1385">
        <f t="shared" si="63"/>
        <v>0</v>
      </c>
      <c r="M227" s="1385">
        <v>0</v>
      </c>
      <c r="N227" s="1385">
        <f t="shared" ref="N227:N250" si="64">SUM(F227:M227)</f>
        <v>0</v>
      </c>
      <c r="O227" s="1386">
        <f t="shared" si="63"/>
        <v>5100</v>
      </c>
      <c r="P227" s="1386" t="str">
        <f t="shared" si="63"/>
        <v>0131</v>
      </c>
    </row>
    <row r="228" spans="1:21" x14ac:dyDescent="0.3">
      <c r="A228" s="1371" t="str">
        <f t="shared" ref="A228:P228" si="65">A39</f>
        <v>10120</v>
      </c>
      <c r="B228" s="1371" t="str">
        <f t="shared" si="65"/>
        <v xml:space="preserve">Teacher - Second Grade      </v>
      </c>
      <c r="C228" s="1383">
        <f t="shared" si="65"/>
        <v>0</v>
      </c>
      <c r="D228" s="1384">
        <f t="shared" si="65"/>
        <v>65000</v>
      </c>
      <c r="E228" s="1384">
        <f t="shared" si="65"/>
        <v>50917</v>
      </c>
      <c r="F228" s="1385">
        <f t="shared" si="65"/>
        <v>0</v>
      </c>
      <c r="G228" s="1385">
        <f t="shared" si="65"/>
        <v>0</v>
      </c>
      <c r="H228" s="1385">
        <f t="shared" si="62"/>
        <v>0</v>
      </c>
      <c r="I228" s="1385">
        <f t="shared" si="65"/>
        <v>0</v>
      </c>
      <c r="J228" s="1385">
        <f t="shared" si="65"/>
        <v>0</v>
      </c>
      <c r="K228" s="1385">
        <f t="shared" si="65"/>
        <v>0</v>
      </c>
      <c r="L228" s="1385">
        <f t="shared" si="65"/>
        <v>0</v>
      </c>
      <c r="M228" s="1385">
        <v>0</v>
      </c>
      <c r="N228" s="1385">
        <f t="shared" si="64"/>
        <v>0</v>
      </c>
      <c r="O228" s="1386">
        <f t="shared" si="65"/>
        <v>5100</v>
      </c>
      <c r="P228" s="1386" t="str">
        <f t="shared" si="65"/>
        <v>0131</v>
      </c>
    </row>
    <row r="229" spans="1:21" x14ac:dyDescent="0.3">
      <c r="A229" s="1371" t="str">
        <f t="shared" ref="A229:P229" si="66">A40</f>
        <v>10140</v>
      </c>
      <c r="B229" s="1371" t="str">
        <f t="shared" si="66"/>
        <v xml:space="preserve">Teacher - Third Grade          </v>
      </c>
      <c r="C229" s="1383">
        <f t="shared" si="66"/>
        <v>0</v>
      </c>
      <c r="D229" s="1384">
        <f t="shared" si="66"/>
        <v>65000</v>
      </c>
      <c r="E229" s="1384">
        <f t="shared" si="66"/>
        <v>50917</v>
      </c>
      <c r="F229" s="1385">
        <f t="shared" si="66"/>
        <v>0</v>
      </c>
      <c r="G229" s="1385">
        <f t="shared" si="66"/>
        <v>0</v>
      </c>
      <c r="H229" s="1385">
        <f t="shared" si="62"/>
        <v>0</v>
      </c>
      <c r="I229" s="1385">
        <f t="shared" si="66"/>
        <v>0</v>
      </c>
      <c r="J229" s="1385">
        <f t="shared" si="66"/>
        <v>0</v>
      </c>
      <c r="K229" s="1385">
        <f t="shared" si="66"/>
        <v>0</v>
      </c>
      <c r="L229" s="1385">
        <f t="shared" si="66"/>
        <v>0</v>
      </c>
      <c r="M229" s="1385">
        <v>0</v>
      </c>
      <c r="N229" s="1385">
        <f t="shared" si="64"/>
        <v>0</v>
      </c>
      <c r="O229" s="1386">
        <f t="shared" si="66"/>
        <v>5100</v>
      </c>
      <c r="P229" s="1386" t="str">
        <f t="shared" si="66"/>
        <v>0131</v>
      </c>
    </row>
    <row r="230" spans="1:21" x14ac:dyDescent="0.3">
      <c r="A230" s="1371" t="str">
        <f t="shared" ref="A230:P230" si="67">A41</f>
        <v>10160</v>
      </c>
      <c r="B230" s="1371" t="str">
        <f t="shared" si="67"/>
        <v xml:space="preserve">Teacher - Fourth Grade      </v>
      </c>
      <c r="C230" s="1383">
        <f t="shared" si="67"/>
        <v>0</v>
      </c>
      <c r="D230" s="1384">
        <f t="shared" si="67"/>
        <v>65000</v>
      </c>
      <c r="E230" s="1384">
        <f t="shared" si="67"/>
        <v>50917</v>
      </c>
      <c r="F230" s="1385">
        <f t="shared" si="67"/>
        <v>0</v>
      </c>
      <c r="G230" s="1385">
        <f t="shared" si="67"/>
        <v>0</v>
      </c>
      <c r="H230" s="1385">
        <f t="shared" si="62"/>
        <v>0</v>
      </c>
      <c r="I230" s="1385">
        <f t="shared" si="67"/>
        <v>0</v>
      </c>
      <c r="J230" s="1385">
        <f t="shared" si="67"/>
        <v>0</v>
      </c>
      <c r="K230" s="1385">
        <f t="shared" si="67"/>
        <v>0</v>
      </c>
      <c r="L230" s="1385">
        <f t="shared" si="67"/>
        <v>0</v>
      </c>
      <c r="M230" s="1385">
        <v>0</v>
      </c>
      <c r="N230" s="1385">
        <f t="shared" si="64"/>
        <v>0</v>
      </c>
      <c r="O230" s="1386">
        <f t="shared" si="67"/>
        <v>5100</v>
      </c>
      <c r="P230" s="1386" t="str">
        <f t="shared" si="67"/>
        <v>0131</v>
      </c>
    </row>
    <row r="231" spans="1:21" x14ac:dyDescent="0.3">
      <c r="A231" s="1371" t="str">
        <f t="shared" ref="A231:P231" si="68">A42</f>
        <v>10180</v>
      </c>
      <c r="B231" s="1371" t="str">
        <f t="shared" si="68"/>
        <v xml:space="preserve">Teacher - Fifth Grade           </v>
      </c>
      <c r="C231" s="1383">
        <f t="shared" si="68"/>
        <v>0</v>
      </c>
      <c r="D231" s="1384">
        <f t="shared" si="68"/>
        <v>65000</v>
      </c>
      <c r="E231" s="1384">
        <f t="shared" si="68"/>
        <v>50917</v>
      </c>
      <c r="F231" s="1385">
        <f t="shared" si="68"/>
        <v>0</v>
      </c>
      <c r="G231" s="1385">
        <f t="shared" si="68"/>
        <v>0</v>
      </c>
      <c r="H231" s="1385">
        <f t="shared" si="62"/>
        <v>0</v>
      </c>
      <c r="I231" s="1385">
        <f t="shared" si="68"/>
        <v>0</v>
      </c>
      <c r="J231" s="1385">
        <f t="shared" si="68"/>
        <v>0</v>
      </c>
      <c r="K231" s="1385">
        <f t="shared" si="68"/>
        <v>0</v>
      </c>
      <c r="L231" s="1385">
        <f t="shared" si="68"/>
        <v>0</v>
      </c>
      <c r="M231" s="1385">
        <v>0</v>
      </c>
      <c r="N231" s="1385">
        <f t="shared" si="64"/>
        <v>0</v>
      </c>
      <c r="O231" s="1386">
        <f t="shared" si="68"/>
        <v>5100</v>
      </c>
      <c r="P231" s="1386" t="str">
        <f t="shared" si="68"/>
        <v>0131</v>
      </c>
    </row>
    <row r="232" spans="1:21" x14ac:dyDescent="0.3">
      <c r="A232" s="1371" t="str">
        <f t="shared" ref="A232:P232" si="69">A43</f>
        <v>10220</v>
      </c>
      <c r="B232" s="1371" t="str">
        <f t="shared" si="69"/>
        <v>Teacher - Elementary PE</v>
      </c>
      <c r="C232" s="1383">
        <f t="shared" si="69"/>
        <v>0</v>
      </c>
      <c r="D232" s="1384">
        <f t="shared" si="69"/>
        <v>65000</v>
      </c>
      <c r="E232" s="1384">
        <f t="shared" si="69"/>
        <v>50917</v>
      </c>
      <c r="F232" s="1385">
        <f t="shared" si="69"/>
        <v>0</v>
      </c>
      <c r="G232" s="1385">
        <f t="shared" si="69"/>
        <v>0</v>
      </c>
      <c r="H232" s="1385">
        <f t="shared" si="62"/>
        <v>0</v>
      </c>
      <c r="I232" s="1385">
        <f t="shared" si="69"/>
        <v>0</v>
      </c>
      <c r="J232" s="1385">
        <f t="shared" si="69"/>
        <v>0</v>
      </c>
      <c r="K232" s="1385">
        <f t="shared" si="69"/>
        <v>0</v>
      </c>
      <c r="L232" s="1385">
        <f t="shared" si="69"/>
        <v>0</v>
      </c>
      <c r="M232" s="1385">
        <v>0</v>
      </c>
      <c r="N232" s="1385">
        <f t="shared" si="64"/>
        <v>0</v>
      </c>
      <c r="O232" s="1386">
        <f t="shared" si="69"/>
        <v>5100</v>
      </c>
      <c r="P232" s="1386" t="str">
        <f t="shared" si="69"/>
        <v>0131</v>
      </c>
    </row>
    <row r="233" spans="1:21" x14ac:dyDescent="0.3">
      <c r="A233" s="1371" t="str">
        <f t="shared" ref="A233:P233" si="70">A44</f>
        <v>10260</v>
      </c>
      <c r="B233" s="1371" t="str">
        <f t="shared" si="70"/>
        <v>Teacher - Elementary Music and/or Art</v>
      </c>
      <c r="C233" s="1383">
        <f t="shared" si="70"/>
        <v>0</v>
      </c>
      <c r="D233" s="1384">
        <f t="shared" si="70"/>
        <v>65000</v>
      </c>
      <c r="E233" s="1384">
        <f t="shared" si="70"/>
        <v>50917</v>
      </c>
      <c r="F233" s="1385">
        <f t="shared" si="70"/>
        <v>0</v>
      </c>
      <c r="G233" s="1385">
        <f t="shared" si="70"/>
        <v>0</v>
      </c>
      <c r="H233" s="1385">
        <f t="shared" si="62"/>
        <v>0</v>
      </c>
      <c r="I233" s="1385">
        <f t="shared" si="70"/>
        <v>0</v>
      </c>
      <c r="J233" s="1385">
        <f t="shared" si="70"/>
        <v>0</v>
      </c>
      <c r="K233" s="1385">
        <f t="shared" si="70"/>
        <v>0</v>
      </c>
      <c r="L233" s="1385">
        <f t="shared" si="70"/>
        <v>0</v>
      </c>
      <c r="M233" s="1385">
        <v>0</v>
      </c>
      <c r="N233" s="1385">
        <f t="shared" si="64"/>
        <v>0</v>
      </c>
      <c r="O233" s="1386">
        <f t="shared" si="70"/>
        <v>5100</v>
      </c>
      <c r="P233" s="1386" t="str">
        <f t="shared" si="70"/>
        <v>0131</v>
      </c>
    </row>
    <row r="234" spans="1:21" x14ac:dyDescent="0.3">
      <c r="A234" s="1371" t="str">
        <f t="shared" ref="A234:P234" si="71">A45</f>
        <v>10360</v>
      </c>
      <c r="B234" s="1371" t="str">
        <f t="shared" si="71"/>
        <v>Teacher - Elementary Remediation</v>
      </c>
      <c r="C234" s="1383">
        <f t="shared" si="71"/>
        <v>0</v>
      </c>
      <c r="D234" s="1384">
        <f t="shared" si="71"/>
        <v>65000</v>
      </c>
      <c r="E234" s="1384">
        <f t="shared" si="71"/>
        <v>50917</v>
      </c>
      <c r="F234" s="1385">
        <f t="shared" si="71"/>
        <v>0</v>
      </c>
      <c r="G234" s="1385">
        <f t="shared" si="71"/>
        <v>0</v>
      </c>
      <c r="H234" s="1385">
        <f t="shared" si="62"/>
        <v>0</v>
      </c>
      <c r="I234" s="1385">
        <f t="shared" si="71"/>
        <v>0</v>
      </c>
      <c r="J234" s="1385">
        <f t="shared" si="71"/>
        <v>0</v>
      </c>
      <c r="K234" s="1385">
        <f t="shared" si="71"/>
        <v>0</v>
      </c>
      <c r="L234" s="1385">
        <f t="shared" si="71"/>
        <v>0</v>
      </c>
      <c r="M234" s="1385">
        <v>0</v>
      </c>
      <c r="N234" s="1385">
        <f t="shared" si="64"/>
        <v>0</v>
      </c>
      <c r="O234" s="1386">
        <f t="shared" si="71"/>
        <v>5100</v>
      </c>
      <c r="P234" s="1386" t="str">
        <f t="shared" si="71"/>
        <v>0131</v>
      </c>
    </row>
    <row r="235" spans="1:21" x14ac:dyDescent="0.3">
      <c r="A235" s="1371" t="str">
        <f t="shared" ref="A235:P235" si="72">A46</f>
        <v>1----</v>
      </c>
      <c r="B235" s="1371" t="str">
        <f t="shared" si="72"/>
        <v>Teacher - Grades 6-8</v>
      </c>
      <c r="C235" s="1383">
        <f t="shared" si="72"/>
        <v>0</v>
      </c>
      <c r="D235" s="1384">
        <f t="shared" si="72"/>
        <v>65000</v>
      </c>
      <c r="E235" s="1384">
        <f t="shared" si="72"/>
        <v>50917</v>
      </c>
      <c r="F235" s="1385">
        <f t="shared" si="72"/>
        <v>0</v>
      </c>
      <c r="G235" s="1385">
        <f t="shared" si="72"/>
        <v>0</v>
      </c>
      <c r="H235" s="1385">
        <f t="shared" si="62"/>
        <v>0</v>
      </c>
      <c r="I235" s="1385">
        <f t="shared" si="72"/>
        <v>0</v>
      </c>
      <c r="J235" s="1385">
        <f t="shared" si="72"/>
        <v>0</v>
      </c>
      <c r="K235" s="1385">
        <f t="shared" si="72"/>
        <v>0</v>
      </c>
      <c r="L235" s="1385">
        <f t="shared" si="72"/>
        <v>0</v>
      </c>
      <c r="M235" s="1385">
        <v>0</v>
      </c>
      <c r="N235" s="1385">
        <f t="shared" si="64"/>
        <v>0</v>
      </c>
      <c r="O235" s="1386">
        <f t="shared" si="72"/>
        <v>5100</v>
      </c>
      <c r="P235" s="1386" t="str">
        <f t="shared" si="72"/>
        <v>0131</v>
      </c>
    </row>
    <row r="236" spans="1:21" x14ac:dyDescent="0.3">
      <c r="A236" s="1371" t="str">
        <f t="shared" ref="A236:P236" si="73">A47</f>
        <v>1----</v>
      </c>
      <c r="B236" s="1371" t="str">
        <f t="shared" si="73"/>
        <v>Teacher - Grades 9-12</v>
      </c>
      <c r="C236" s="1383">
        <f t="shared" si="73"/>
        <v>0</v>
      </c>
      <c r="D236" s="1384">
        <f t="shared" si="73"/>
        <v>65000</v>
      </c>
      <c r="E236" s="1384">
        <f t="shared" si="73"/>
        <v>50917</v>
      </c>
      <c r="F236" s="1385">
        <f t="shared" si="73"/>
        <v>0</v>
      </c>
      <c r="G236" s="1385">
        <f t="shared" si="73"/>
        <v>0</v>
      </c>
      <c r="H236" s="1385">
        <f t="shared" si="62"/>
        <v>0</v>
      </c>
      <c r="I236" s="1385">
        <f t="shared" si="73"/>
        <v>0</v>
      </c>
      <c r="J236" s="1385">
        <f t="shared" si="73"/>
        <v>0</v>
      </c>
      <c r="K236" s="1385">
        <f t="shared" si="73"/>
        <v>0</v>
      </c>
      <c r="L236" s="1385">
        <f t="shared" si="73"/>
        <v>0</v>
      </c>
      <c r="M236" s="1385">
        <v>0</v>
      </c>
      <c r="N236" s="1385">
        <f t="shared" si="64"/>
        <v>0</v>
      </c>
      <c r="O236" s="1386">
        <f t="shared" si="73"/>
        <v>5100</v>
      </c>
      <c r="P236" s="1386" t="str">
        <f t="shared" si="73"/>
        <v>0131</v>
      </c>
    </row>
    <row r="237" spans="1:21" x14ac:dyDescent="0.3">
      <c r="A237" s="1371" t="str">
        <f t="shared" ref="A237:P237" si="74">A50</f>
        <v>1----</v>
      </c>
      <c r="B237" s="1371" t="str">
        <f t="shared" si="74"/>
        <v xml:space="preserve">Teacher - Dropout Prevention  </v>
      </c>
      <c r="C237" s="1383">
        <f t="shared" si="74"/>
        <v>0</v>
      </c>
      <c r="D237" s="1384">
        <f t="shared" si="74"/>
        <v>65000</v>
      </c>
      <c r="E237" s="1384">
        <f t="shared" si="74"/>
        <v>50917</v>
      </c>
      <c r="F237" s="1385">
        <f t="shared" si="74"/>
        <v>0</v>
      </c>
      <c r="G237" s="1385">
        <f t="shared" si="74"/>
        <v>0</v>
      </c>
      <c r="H237" s="1385">
        <f>H50+M50</f>
        <v>0</v>
      </c>
      <c r="I237" s="1385">
        <f t="shared" si="74"/>
        <v>0</v>
      </c>
      <c r="J237" s="1385">
        <f t="shared" si="74"/>
        <v>0</v>
      </c>
      <c r="K237" s="1385">
        <f t="shared" si="74"/>
        <v>0</v>
      </c>
      <c r="L237" s="1385">
        <f t="shared" si="74"/>
        <v>0</v>
      </c>
      <c r="M237" s="1385">
        <v>0</v>
      </c>
      <c r="N237" s="1385">
        <f t="shared" si="64"/>
        <v>0</v>
      </c>
      <c r="O237" s="1386">
        <f t="shared" si="74"/>
        <v>5100</v>
      </c>
      <c r="P237" s="1386" t="str">
        <f t="shared" si="74"/>
        <v>0131</v>
      </c>
    </row>
    <row r="238" spans="1:21" x14ac:dyDescent="0.3">
      <c r="A238" s="1371" t="str">
        <f t="shared" ref="A238:G239" si="75">A51</f>
        <v>19080</v>
      </c>
      <c r="B238" s="1371" t="str">
        <f t="shared" si="75"/>
        <v xml:space="preserve">Teacher - ESOL </v>
      </c>
      <c r="C238" s="1383">
        <f t="shared" si="75"/>
        <v>0</v>
      </c>
      <c r="D238" s="1384">
        <f t="shared" si="75"/>
        <v>65000</v>
      </c>
      <c r="E238" s="1384">
        <f t="shared" si="75"/>
        <v>50917</v>
      </c>
      <c r="F238" s="1385">
        <f t="shared" si="75"/>
        <v>0</v>
      </c>
      <c r="G238" s="1385">
        <f t="shared" si="75"/>
        <v>0</v>
      </c>
      <c r="H238" s="1385">
        <f>H51+M51</f>
        <v>0</v>
      </c>
      <c r="I238" s="1385">
        <f t="shared" ref="I238:L239" si="76">I51</f>
        <v>0</v>
      </c>
      <c r="J238" s="1385">
        <f t="shared" si="76"/>
        <v>0</v>
      </c>
      <c r="K238" s="1385">
        <f t="shared" si="76"/>
        <v>0</v>
      </c>
      <c r="L238" s="1385">
        <f t="shared" si="76"/>
        <v>0</v>
      </c>
      <c r="M238" s="1385">
        <v>0</v>
      </c>
      <c r="N238" s="1385">
        <f t="shared" si="64"/>
        <v>0</v>
      </c>
      <c r="O238" s="1386">
        <f>O51</f>
        <v>5100</v>
      </c>
      <c r="P238" s="1386" t="str">
        <f>P51</f>
        <v>0131</v>
      </c>
    </row>
    <row r="239" spans="1:21" s="251" customFormat="1" x14ac:dyDescent="0.3">
      <c r="A239" s="1358" t="str">
        <f t="shared" si="75"/>
        <v>1----</v>
      </c>
      <c r="B239" s="1358" t="str">
        <f t="shared" si="75"/>
        <v>Teacher - Less than 3.75 Hours</v>
      </c>
      <c r="C239" s="1370">
        <f t="shared" si="75"/>
        <v>0</v>
      </c>
      <c r="D239" s="1387">
        <f t="shared" si="75"/>
        <v>7800</v>
      </c>
      <c r="E239" s="1387">
        <f t="shared" si="75"/>
        <v>6811</v>
      </c>
      <c r="F239" s="1388">
        <f t="shared" si="75"/>
        <v>0</v>
      </c>
      <c r="G239" s="1388">
        <f t="shared" si="75"/>
        <v>0</v>
      </c>
      <c r="H239" s="1385">
        <f>H52+M52</f>
        <v>0</v>
      </c>
      <c r="I239" s="1388">
        <f t="shared" si="76"/>
        <v>0</v>
      </c>
      <c r="J239" s="1389" t="str">
        <f t="shared" si="76"/>
        <v>N/A</v>
      </c>
      <c r="K239" s="1389" t="str">
        <f t="shared" si="76"/>
        <v>N/A</v>
      </c>
      <c r="L239" s="1389" t="str">
        <f t="shared" si="76"/>
        <v>N/A</v>
      </c>
      <c r="M239" s="1388">
        <v>0</v>
      </c>
      <c r="N239" s="1385">
        <f t="shared" si="64"/>
        <v>0</v>
      </c>
      <c r="O239" s="1390">
        <f>O52</f>
        <v>5100</v>
      </c>
      <c r="P239" s="1390" t="str">
        <f>P52</f>
        <v>0131</v>
      </c>
      <c r="U239" s="1391"/>
    </row>
    <row r="240" spans="1:21" x14ac:dyDescent="0.3">
      <c r="A240" s="1371" t="str">
        <f t="shared" ref="A240:G241" si="77">A54</f>
        <v>12160</v>
      </c>
      <c r="B240" s="1371" t="str">
        <f t="shared" si="77"/>
        <v>Teacher - ROTC - 12 Month</v>
      </c>
      <c r="C240" s="1383">
        <f t="shared" si="77"/>
        <v>0</v>
      </c>
      <c r="D240" s="1384">
        <f t="shared" si="77"/>
        <v>81800</v>
      </c>
      <c r="E240" s="1384">
        <f t="shared" si="77"/>
        <v>65587</v>
      </c>
      <c r="F240" s="1385">
        <f t="shared" si="77"/>
        <v>0</v>
      </c>
      <c r="G240" s="1385">
        <f t="shared" si="77"/>
        <v>0</v>
      </c>
      <c r="H240" s="1385">
        <f>H54+M54</f>
        <v>0</v>
      </c>
      <c r="I240" s="1385">
        <f t="shared" ref="I240:L241" si="78">I54</f>
        <v>0</v>
      </c>
      <c r="J240" s="1385">
        <f t="shared" si="78"/>
        <v>0</v>
      </c>
      <c r="K240" s="1385">
        <f t="shared" si="78"/>
        <v>0</v>
      </c>
      <c r="L240" s="1385">
        <f t="shared" si="78"/>
        <v>0</v>
      </c>
      <c r="M240" s="1385">
        <v>0</v>
      </c>
      <c r="N240" s="1385">
        <f t="shared" si="64"/>
        <v>0</v>
      </c>
      <c r="O240" s="1386">
        <f>O54</f>
        <v>5100</v>
      </c>
      <c r="P240" s="1386" t="str">
        <f>P54</f>
        <v>0131</v>
      </c>
    </row>
    <row r="241" spans="1:16" x14ac:dyDescent="0.3">
      <c r="A241" s="1371" t="str">
        <f t="shared" si="77"/>
        <v>12160</v>
      </c>
      <c r="B241" s="1371" t="str">
        <f t="shared" si="77"/>
        <v>Teacher - ROTC - 10 Month</v>
      </c>
      <c r="C241" s="1383">
        <f t="shared" si="77"/>
        <v>0</v>
      </c>
      <c r="D241" s="1384">
        <f t="shared" si="77"/>
        <v>68600</v>
      </c>
      <c r="E241" s="1384">
        <f t="shared" si="77"/>
        <v>54060</v>
      </c>
      <c r="F241" s="1385">
        <f t="shared" si="77"/>
        <v>0</v>
      </c>
      <c r="G241" s="1385">
        <f t="shared" si="77"/>
        <v>0</v>
      </c>
      <c r="H241" s="1385">
        <f>H55+M55</f>
        <v>0</v>
      </c>
      <c r="I241" s="1385">
        <f t="shared" si="78"/>
        <v>0</v>
      </c>
      <c r="J241" s="1385">
        <f t="shared" si="78"/>
        <v>0</v>
      </c>
      <c r="K241" s="1385">
        <f t="shared" si="78"/>
        <v>0</v>
      </c>
      <c r="L241" s="1385">
        <f t="shared" si="78"/>
        <v>0</v>
      </c>
      <c r="M241" s="1385">
        <v>0</v>
      </c>
      <c r="N241" s="1385">
        <f>SUM(F241:M241)</f>
        <v>0</v>
      </c>
      <c r="O241" s="1386">
        <f>O55</f>
        <v>5100</v>
      </c>
      <c r="P241" s="1386" t="str">
        <f>P55</f>
        <v>0131</v>
      </c>
    </row>
    <row r="242" spans="1:16" x14ac:dyDescent="0.3">
      <c r="A242" s="1371" t="str">
        <f t="shared" ref="A242:G242" si="79">A59</f>
        <v>1----</v>
      </c>
      <c r="B242" s="1371" t="str">
        <f t="shared" si="79"/>
        <v>Teacher - DJJ - 10 Month</v>
      </c>
      <c r="C242" s="1383">
        <f t="shared" si="79"/>
        <v>0</v>
      </c>
      <c r="D242" s="1384">
        <f t="shared" si="79"/>
        <v>64700</v>
      </c>
      <c r="E242" s="1384">
        <f t="shared" si="79"/>
        <v>50655</v>
      </c>
      <c r="F242" s="1385">
        <f t="shared" si="79"/>
        <v>0</v>
      </c>
      <c r="G242" s="1385">
        <f t="shared" si="79"/>
        <v>0</v>
      </c>
      <c r="H242" s="1385">
        <f>H59+M59</f>
        <v>0</v>
      </c>
      <c r="I242" s="1385">
        <f>I59</f>
        <v>0</v>
      </c>
      <c r="J242" s="1385">
        <f>J59</f>
        <v>0</v>
      </c>
      <c r="K242" s="1385">
        <f>K59</f>
        <v>0</v>
      </c>
      <c r="L242" s="1385">
        <f>L59</f>
        <v>0</v>
      </c>
      <c r="M242" s="1385">
        <v>0</v>
      </c>
      <c r="N242" s="1385">
        <f t="shared" si="64"/>
        <v>0</v>
      </c>
      <c r="O242" s="1386">
        <f>O59</f>
        <v>5100</v>
      </c>
      <c r="P242" s="1386" t="str">
        <f>P59</f>
        <v>0131</v>
      </c>
    </row>
    <row r="243" spans="1:16" x14ac:dyDescent="0.3">
      <c r="A243" s="1371" t="str">
        <f t="shared" ref="A243:G243" si="80">A61</f>
        <v>1----</v>
      </c>
      <c r="B243" s="1371" t="str">
        <f t="shared" si="80"/>
        <v>Teacher - DJJ - 12 Month</v>
      </c>
      <c r="C243" s="1383">
        <f t="shared" si="80"/>
        <v>0</v>
      </c>
      <c r="D243" s="1384">
        <f t="shared" si="80"/>
        <v>111600</v>
      </c>
      <c r="E243" s="1384">
        <f t="shared" si="80"/>
        <v>91608</v>
      </c>
      <c r="F243" s="1385">
        <f t="shared" si="80"/>
        <v>0</v>
      </c>
      <c r="G243" s="1385">
        <f t="shared" si="80"/>
        <v>0</v>
      </c>
      <c r="H243" s="1385">
        <f>H61+M61</f>
        <v>0</v>
      </c>
      <c r="I243" s="1385">
        <f>I61</f>
        <v>0</v>
      </c>
      <c r="J243" s="1385">
        <f>J61</f>
        <v>0</v>
      </c>
      <c r="K243" s="1385">
        <f>K61</f>
        <v>0</v>
      </c>
      <c r="L243" s="1385">
        <f>L61</f>
        <v>0</v>
      </c>
      <c r="M243" s="1385">
        <v>0</v>
      </c>
      <c r="N243" s="1385">
        <f t="shared" si="64"/>
        <v>0</v>
      </c>
      <c r="O243" s="1386">
        <f>O61</f>
        <v>5100</v>
      </c>
      <c r="P243" s="1386" t="str">
        <f>P61</f>
        <v>0131</v>
      </c>
    </row>
    <row r="244" spans="1:16" x14ac:dyDescent="0.3">
      <c r="A244" s="1371" t="str">
        <f t="shared" ref="A244:G247" si="81">A80</f>
        <v>73024</v>
      </c>
      <c r="B244" s="1371" t="str">
        <f t="shared" si="81"/>
        <v>Athletic Director - 12 Month</v>
      </c>
      <c r="C244" s="1383">
        <f t="shared" si="81"/>
        <v>0</v>
      </c>
      <c r="D244" s="1384">
        <f t="shared" si="81"/>
        <v>115800</v>
      </c>
      <c r="E244" s="1384">
        <f t="shared" si="81"/>
        <v>95276</v>
      </c>
      <c r="F244" s="1385">
        <f t="shared" si="81"/>
        <v>0</v>
      </c>
      <c r="G244" s="1385">
        <f t="shared" si="81"/>
        <v>0</v>
      </c>
      <c r="H244" s="1385">
        <f>H80+M80</f>
        <v>0</v>
      </c>
      <c r="I244" s="1385">
        <f t="shared" ref="I244:L247" si="82">I80</f>
        <v>0</v>
      </c>
      <c r="J244" s="1385">
        <f t="shared" si="82"/>
        <v>0</v>
      </c>
      <c r="K244" s="1385">
        <f t="shared" si="82"/>
        <v>0</v>
      </c>
      <c r="L244" s="1385">
        <f t="shared" si="82"/>
        <v>0</v>
      </c>
      <c r="M244" s="1385">
        <v>0</v>
      </c>
      <c r="N244" s="1385">
        <f t="shared" si="64"/>
        <v>0</v>
      </c>
      <c r="O244" s="1386">
        <f t="shared" ref="O244:P247" si="83">O80</f>
        <v>5100</v>
      </c>
      <c r="P244" s="1386" t="str">
        <f t="shared" si="83"/>
        <v>0131</v>
      </c>
    </row>
    <row r="245" spans="1:16" x14ac:dyDescent="0.3">
      <c r="A245" s="1371" t="str">
        <f t="shared" si="81"/>
        <v>13900</v>
      </c>
      <c r="B245" s="1371" t="str">
        <f t="shared" si="81"/>
        <v>Band Director - High - 12 Month</v>
      </c>
      <c r="C245" s="1383">
        <f t="shared" si="81"/>
        <v>0</v>
      </c>
      <c r="D245" s="1384">
        <f t="shared" si="81"/>
        <v>108100</v>
      </c>
      <c r="E245" s="1384">
        <f t="shared" si="81"/>
        <v>88552</v>
      </c>
      <c r="F245" s="1385">
        <f t="shared" si="81"/>
        <v>0</v>
      </c>
      <c r="G245" s="1385">
        <f t="shared" si="81"/>
        <v>0</v>
      </c>
      <c r="H245" s="1385">
        <f>H81+M81</f>
        <v>0</v>
      </c>
      <c r="I245" s="1385">
        <f t="shared" si="82"/>
        <v>0</v>
      </c>
      <c r="J245" s="1385">
        <f t="shared" si="82"/>
        <v>0</v>
      </c>
      <c r="K245" s="1385">
        <f t="shared" si="82"/>
        <v>0</v>
      </c>
      <c r="L245" s="1385">
        <f t="shared" si="82"/>
        <v>0</v>
      </c>
      <c r="M245" s="1385">
        <v>0</v>
      </c>
      <c r="N245" s="1385">
        <f t="shared" si="64"/>
        <v>0</v>
      </c>
      <c r="O245" s="1386">
        <f t="shared" si="83"/>
        <v>5100</v>
      </c>
      <c r="P245" s="1386" t="str">
        <f t="shared" si="83"/>
        <v>0131</v>
      </c>
    </row>
    <row r="246" spans="1:16" x14ac:dyDescent="0.3">
      <c r="A246" s="1371" t="str">
        <f t="shared" si="81"/>
        <v>13900</v>
      </c>
      <c r="B246" s="1371" t="str">
        <f t="shared" si="81"/>
        <v>Band Director (K-12) - 12 Month</v>
      </c>
      <c r="C246" s="1383">
        <f t="shared" si="81"/>
        <v>0</v>
      </c>
      <c r="D246" s="1384">
        <f t="shared" si="81"/>
        <v>101500</v>
      </c>
      <c r="E246" s="1384">
        <f t="shared" si="81"/>
        <v>82789</v>
      </c>
      <c r="F246" s="1385">
        <f t="shared" si="81"/>
        <v>0</v>
      </c>
      <c r="G246" s="1385">
        <f t="shared" si="81"/>
        <v>0</v>
      </c>
      <c r="H246" s="1385">
        <f>H82+M82</f>
        <v>0</v>
      </c>
      <c r="I246" s="1385">
        <f t="shared" si="82"/>
        <v>0</v>
      </c>
      <c r="J246" s="1385">
        <f t="shared" si="82"/>
        <v>0</v>
      </c>
      <c r="K246" s="1385">
        <f t="shared" si="82"/>
        <v>0</v>
      </c>
      <c r="L246" s="1385">
        <f t="shared" si="82"/>
        <v>0</v>
      </c>
      <c r="M246" s="1385">
        <v>0</v>
      </c>
      <c r="N246" s="1385">
        <f t="shared" si="64"/>
        <v>0</v>
      </c>
      <c r="O246" s="1386">
        <f t="shared" si="83"/>
        <v>5100</v>
      </c>
      <c r="P246" s="1386" t="str">
        <f t="shared" si="83"/>
        <v>0131</v>
      </c>
    </row>
    <row r="247" spans="1:16" x14ac:dyDescent="0.3">
      <c r="A247" s="1371" t="str">
        <f t="shared" si="81"/>
        <v>13800</v>
      </c>
      <c r="B247" s="1371" t="str">
        <f t="shared" si="81"/>
        <v>Band Director - Middle - 10 Month</v>
      </c>
      <c r="C247" s="1383">
        <f t="shared" si="81"/>
        <v>0</v>
      </c>
      <c r="D247" s="1384">
        <f t="shared" si="81"/>
        <v>65000</v>
      </c>
      <c r="E247" s="1384">
        <f t="shared" si="81"/>
        <v>50917</v>
      </c>
      <c r="F247" s="1385">
        <f t="shared" si="81"/>
        <v>0</v>
      </c>
      <c r="G247" s="1385">
        <f t="shared" si="81"/>
        <v>0</v>
      </c>
      <c r="H247" s="1385">
        <f>H83+M83</f>
        <v>0</v>
      </c>
      <c r="I247" s="1385">
        <f t="shared" si="82"/>
        <v>0</v>
      </c>
      <c r="J247" s="1385">
        <f t="shared" si="82"/>
        <v>0</v>
      </c>
      <c r="K247" s="1385">
        <f t="shared" si="82"/>
        <v>0</v>
      </c>
      <c r="L247" s="1385">
        <f t="shared" si="82"/>
        <v>0</v>
      </c>
      <c r="M247" s="1385">
        <v>0</v>
      </c>
      <c r="N247" s="1385">
        <f t="shared" si="64"/>
        <v>0</v>
      </c>
      <c r="O247" s="1386">
        <f t="shared" si="83"/>
        <v>5100</v>
      </c>
      <c r="P247" s="1386" t="str">
        <f t="shared" si="83"/>
        <v>0131</v>
      </c>
    </row>
    <row r="248" spans="1:16" x14ac:dyDescent="0.3">
      <c r="A248" s="1371" t="str">
        <f t="shared" ref="A248:G249" si="84">A62</f>
        <v>1----</v>
      </c>
      <c r="B248" s="1371" t="str">
        <f t="shared" si="84"/>
        <v>Teacher - Other:</v>
      </c>
      <c r="C248" s="1383">
        <f t="shared" si="84"/>
        <v>0</v>
      </c>
      <c r="D248" s="1384">
        <f t="shared" si="84"/>
        <v>65000</v>
      </c>
      <c r="E248" s="1384">
        <f t="shared" si="84"/>
        <v>50917</v>
      </c>
      <c r="F248" s="1385">
        <f t="shared" si="84"/>
        <v>0</v>
      </c>
      <c r="G248" s="1385">
        <f t="shared" si="84"/>
        <v>0</v>
      </c>
      <c r="H248" s="1385">
        <f>H62+M62</f>
        <v>0</v>
      </c>
      <c r="I248" s="1385">
        <f t="shared" ref="I248:L249" si="85">I62</f>
        <v>0</v>
      </c>
      <c r="J248" s="1385">
        <f t="shared" si="85"/>
        <v>0</v>
      </c>
      <c r="K248" s="1385">
        <f t="shared" si="85"/>
        <v>0</v>
      </c>
      <c r="L248" s="1385">
        <f t="shared" si="85"/>
        <v>0</v>
      </c>
      <c r="M248" s="1385">
        <v>0</v>
      </c>
      <c r="N248" s="1385">
        <f t="shared" si="64"/>
        <v>0</v>
      </c>
      <c r="O248" s="1386">
        <f>O62</f>
        <v>5100</v>
      </c>
      <c r="P248" s="1386" t="str">
        <f>P62</f>
        <v>0131</v>
      </c>
    </row>
    <row r="249" spans="1:16" x14ac:dyDescent="0.3">
      <c r="A249" s="1371" t="str">
        <f t="shared" si="84"/>
        <v>1----</v>
      </c>
      <c r="B249" s="1371" t="str">
        <f t="shared" si="84"/>
        <v>Teacher - Other:</v>
      </c>
      <c r="C249" s="1383">
        <f t="shared" si="84"/>
        <v>0</v>
      </c>
      <c r="D249" s="1384">
        <f t="shared" si="84"/>
        <v>65000</v>
      </c>
      <c r="E249" s="1384">
        <f t="shared" si="84"/>
        <v>50917</v>
      </c>
      <c r="F249" s="1385">
        <f t="shared" si="84"/>
        <v>0</v>
      </c>
      <c r="G249" s="1385">
        <f t="shared" si="84"/>
        <v>0</v>
      </c>
      <c r="H249" s="1385">
        <f>H63+M63</f>
        <v>0</v>
      </c>
      <c r="I249" s="1385">
        <f t="shared" si="85"/>
        <v>0</v>
      </c>
      <c r="J249" s="1385">
        <f t="shared" si="85"/>
        <v>0</v>
      </c>
      <c r="K249" s="1385">
        <f t="shared" si="85"/>
        <v>0</v>
      </c>
      <c r="L249" s="1385">
        <f t="shared" si="85"/>
        <v>0</v>
      </c>
      <c r="M249" s="1385">
        <v>0</v>
      </c>
      <c r="N249" s="1385">
        <f t="shared" si="64"/>
        <v>0</v>
      </c>
      <c r="O249" s="1386">
        <f>O63</f>
        <v>5100</v>
      </c>
      <c r="P249" s="1386" t="str">
        <f>P63</f>
        <v>0131</v>
      </c>
    </row>
    <row r="250" spans="1:16" x14ac:dyDescent="0.3">
      <c r="A250" s="1371" t="str">
        <f t="shared" ref="A250:G250" si="86">A90</f>
        <v>-----</v>
      </c>
      <c r="B250" s="1371" t="str">
        <f t="shared" si="86"/>
        <v>Other Support:</v>
      </c>
      <c r="C250" s="1383">
        <f t="shared" si="86"/>
        <v>0</v>
      </c>
      <c r="D250" s="1384">
        <f t="shared" si="86"/>
        <v>0</v>
      </c>
      <c r="E250" s="1384">
        <f t="shared" si="86"/>
        <v>-5842</v>
      </c>
      <c r="F250" s="1385">
        <f t="shared" si="86"/>
        <v>0</v>
      </c>
      <c r="G250" s="1385">
        <f t="shared" si="86"/>
        <v>0</v>
      </c>
      <c r="H250" s="1385">
        <f>H90+M90</f>
        <v>0</v>
      </c>
      <c r="I250" s="1385">
        <f>I90</f>
        <v>0</v>
      </c>
      <c r="J250" s="1385">
        <f>J90</f>
        <v>0</v>
      </c>
      <c r="K250" s="1385">
        <f>K90</f>
        <v>0</v>
      </c>
      <c r="L250" s="1385">
        <f>L90</f>
        <v>0</v>
      </c>
      <c r="M250" s="1385">
        <v>0</v>
      </c>
      <c r="N250" s="1385">
        <f t="shared" si="64"/>
        <v>0</v>
      </c>
      <c r="O250" s="1386">
        <f>O90</f>
        <v>5100</v>
      </c>
      <c r="P250" s="1386" t="str">
        <f>P90</f>
        <v>0131</v>
      </c>
    </row>
    <row r="251" spans="1:16" x14ac:dyDescent="0.3">
      <c r="A251" s="1371"/>
      <c r="B251" s="1192"/>
      <c r="C251" s="1372"/>
      <c r="D251" s="1373"/>
      <c r="E251" s="1373"/>
      <c r="F251" s="1392">
        <f t="shared" ref="F251:N251" si="87">SUM(F226:F250)</f>
        <v>0</v>
      </c>
      <c r="G251" s="1392">
        <f t="shared" si="87"/>
        <v>0</v>
      </c>
      <c r="H251" s="1392">
        <f t="shared" si="87"/>
        <v>0</v>
      </c>
      <c r="I251" s="1392">
        <f t="shared" si="87"/>
        <v>0</v>
      </c>
      <c r="J251" s="1392">
        <f t="shared" si="87"/>
        <v>0</v>
      </c>
      <c r="K251" s="1392">
        <f t="shared" si="87"/>
        <v>0</v>
      </c>
      <c r="L251" s="1392">
        <f t="shared" si="87"/>
        <v>0</v>
      </c>
      <c r="M251" s="1392">
        <f t="shared" si="87"/>
        <v>0</v>
      </c>
      <c r="N251" s="1392">
        <f t="shared" si="87"/>
        <v>0</v>
      </c>
      <c r="O251" s="1393">
        <f>O250</f>
        <v>5100</v>
      </c>
      <c r="P251" s="1393" t="str">
        <f>P250</f>
        <v>0131</v>
      </c>
    </row>
    <row r="252" spans="1:16" x14ac:dyDescent="0.3">
      <c r="A252" s="1371"/>
      <c r="B252" s="1192"/>
      <c r="C252" s="1372"/>
      <c r="D252" s="1373"/>
      <c r="E252" s="1373"/>
      <c r="F252" s="1362"/>
      <c r="G252" s="1362"/>
      <c r="H252" s="1362"/>
      <c r="I252" s="1362"/>
      <c r="J252" s="1362"/>
      <c r="K252" s="1362"/>
      <c r="L252" s="1362"/>
      <c r="M252" s="1362"/>
      <c r="N252" s="1362"/>
      <c r="O252" s="1394"/>
      <c r="P252" s="1394"/>
    </row>
    <row r="253" spans="1:16" x14ac:dyDescent="0.3">
      <c r="A253" s="1371" t="str">
        <f t="shared" ref="A253:G253" si="88">A57</f>
        <v>12501</v>
      </c>
      <c r="B253" s="1371" t="str">
        <f t="shared" si="88"/>
        <v>Teacher - Hourly</v>
      </c>
      <c r="C253" s="1383">
        <f t="shared" si="88"/>
        <v>0</v>
      </c>
      <c r="D253" s="1384">
        <f t="shared" si="88"/>
        <v>37</v>
      </c>
      <c r="E253" s="1384">
        <f t="shared" si="88"/>
        <v>0</v>
      </c>
      <c r="F253" s="1385">
        <f t="shared" si="88"/>
        <v>0</v>
      </c>
      <c r="G253" s="1395" t="str">
        <f t="shared" si="88"/>
        <v>N/A</v>
      </c>
      <c r="H253" s="1385">
        <f>H57+M57</f>
        <v>0</v>
      </c>
      <c r="I253" s="1385">
        <f>I57</f>
        <v>0</v>
      </c>
      <c r="J253" s="1395" t="str">
        <f>J57</f>
        <v>N/A</v>
      </c>
      <c r="K253" s="1395" t="str">
        <f>K57</f>
        <v>N/A</v>
      </c>
      <c r="L253" s="1395" t="str">
        <f>L57</f>
        <v>N/A</v>
      </c>
      <c r="M253" s="1385">
        <v>0</v>
      </c>
      <c r="N253" s="1385">
        <f>SUM(F253:M253)</f>
        <v>0</v>
      </c>
      <c r="O253" s="1386">
        <f>O57</f>
        <v>5100</v>
      </c>
      <c r="P253" s="1396" t="str">
        <f>P57</f>
        <v>0132</v>
      </c>
    </row>
    <row r="254" spans="1:16" x14ac:dyDescent="0.3">
      <c r="A254" s="1371"/>
      <c r="B254" s="1192"/>
      <c r="C254" s="1383"/>
      <c r="D254" s="1384"/>
      <c r="E254" s="1384"/>
      <c r="F254" s="1392">
        <f t="shared" ref="F254:N254" si="89">SUM(F253:F253)</f>
        <v>0</v>
      </c>
      <c r="G254" s="1392">
        <f t="shared" si="89"/>
        <v>0</v>
      </c>
      <c r="H254" s="1392">
        <f t="shared" si="89"/>
        <v>0</v>
      </c>
      <c r="I254" s="1392">
        <f t="shared" si="89"/>
        <v>0</v>
      </c>
      <c r="J254" s="1392">
        <f t="shared" si="89"/>
        <v>0</v>
      </c>
      <c r="K254" s="1392">
        <f t="shared" si="89"/>
        <v>0</v>
      </c>
      <c r="L254" s="1392">
        <f t="shared" si="89"/>
        <v>0</v>
      </c>
      <c r="M254" s="1392">
        <f t="shared" si="89"/>
        <v>0</v>
      </c>
      <c r="N254" s="1392">
        <f t="shared" si="89"/>
        <v>0</v>
      </c>
      <c r="O254" s="1393">
        <f>O253</f>
        <v>5100</v>
      </c>
      <c r="P254" s="1393" t="str">
        <f>P253</f>
        <v>0132</v>
      </c>
    </row>
    <row r="255" spans="1:16" x14ac:dyDescent="0.3">
      <c r="A255" s="1371"/>
      <c r="B255" s="1192"/>
      <c r="C255" s="1383"/>
      <c r="D255" s="1384"/>
      <c r="E255" s="1384"/>
      <c r="F255" s="1385"/>
      <c r="G255" s="1385"/>
      <c r="H255" s="1385"/>
      <c r="I255" s="1385"/>
      <c r="J255" s="1385"/>
      <c r="K255" s="1385"/>
      <c r="L255" s="1385"/>
      <c r="M255" s="1385"/>
      <c r="N255" s="1385"/>
      <c r="O255" s="1394"/>
      <c r="P255" s="1394"/>
    </row>
    <row r="256" spans="1:16" x14ac:dyDescent="0.3">
      <c r="A256" s="1371" t="str">
        <f t="shared" ref="A256:G257" si="90">A95</f>
        <v>41---</v>
      </c>
      <c r="B256" s="1371" t="str">
        <f t="shared" si="90"/>
        <v>Classroom Assistant - Full Time</v>
      </c>
      <c r="C256" s="1383">
        <f t="shared" si="90"/>
        <v>0</v>
      </c>
      <c r="D256" s="1384">
        <f t="shared" si="90"/>
        <v>30300</v>
      </c>
      <c r="E256" s="1384">
        <f t="shared" si="90"/>
        <v>0</v>
      </c>
      <c r="F256" s="1385">
        <f t="shared" si="90"/>
        <v>0</v>
      </c>
      <c r="G256" s="1395" t="str">
        <f t="shared" si="90"/>
        <v>N/A</v>
      </c>
      <c r="H256" s="1385">
        <f>H95+M95</f>
        <v>0</v>
      </c>
      <c r="I256" s="1385">
        <f t="shared" ref="I256:L257" si="91">I95</f>
        <v>0</v>
      </c>
      <c r="J256" s="1385">
        <f t="shared" si="91"/>
        <v>0</v>
      </c>
      <c r="K256" s="1385">
        <f t="shared" si="91"/>
        <v>0</v>
      </c>
      <c r="L256" s="1385">
        <f t="shared" si="91"/>
        <v>0</v>
      </c>
      <c r="M256" s="1385">
        <v>0</v>
      </c>
      <c r="N256" s="1385">
        <f t="shared" ref="N256:N262" si="92">SUM(F256:M256)</f>
        <v>0</v>
      </c>
      <c r="O256" s="1386">
        <f>O95</f>
        <v>5100</v>
      </c>
      <c r="P256" s="1386" t="str">
        <f>P95</f>
        <v>0100</v>
      </c>
    </row>
    <row r="257" spans="1:21" x14ac:dyDescent="0.3">
      <c r="A257" s="1371" t="str">
        <f t="shared" si="90"/>
        <v>41---</v>
      </c>
      <c r="B257" s="1371" t="str">
        <f t="shared" si="90"/>
        <v>Classroom Assistant - DJJ - Full Time</v>
      </c>
      <c r="C257" s="1383">
        <f t="shared" si="90"/>
        <v>0</v>
      </c>
      <c r="D257" s="1384">
        <f t="shared" si="90"/>
        <v>34900</v>
      </c>
      <c r="E257" s="1384">
        <f t="shared" si="90"/>
        <v>0</v>
      </c>
      <c r="F257" s="1385">
        <f t="shared" si="90"/>
        <v>0</v>
      </c>
      <c r="G257" s="1395" t="str">
        <f t="shared" si="90"/>
        <v>N/A</v>
      </c>
      <c r="H257" s="1385">
        <f>H96+M96</f>
        <v>0</v>
      </c>
      <c r="I257" s="1385">
        <f t="shared" si="91"/>
        <v>0</v>
      </c>
      <c r="J257" s="1385">
        <f t="shared" si="91"/>
        <v>0</v>
      </c>
      <c r="K257" s="1385">
        <f t="shared" si="91"/>
        <v>0</v>
      </c>
      <c r="L257" s="1385">
        <f t="shared" si="91"/>
        <v>0</v>
      </c>
      <c r="M257" s="1385">
        <v>0</v>
      </c>
      <c r="N257" s="1385">
        <f t="shared" si="92"/>
        <v>0</v>
      </c>
      <c r="O257" s="1386">
        <f>O96</f>
        <v>5100</v>
      </c>
      <c r="P257" s="1386" t="str">
        <f>P96</f>
        <v>0100</v>
      </c>
    </row>
    <row r="258" spans="1:21" x14ac:dyDescent="0.3">
      <c r="A258" s="1371" t="str">
        <f t="shared" ref="A258:G259" si="93">A99</f>
        <v>41---</v>
      </c>
      <c r="B258" s="1371" t="str">
        <f t="shared" si="93"/>
        <v>Classroom Assistant - Less than 4 hours</v>
      </c>
      <c r="C258" s="1383">
        <f t="shared" si="93"/>
        <v>0</v>
      </c>
      <c r="D258" s="1384">
        <f t="shared" si="93"/>
        <v>3100</v>
      </c>
      <c r="E258" s="1384">
        <f t="shared" si="93"/>
        <v>0</v>
      </c>
      <c r="F258" s="1385">
        <f t="shared" si="93"/>
        <v>0</v>
      </c>
      <c r="G258" s="1395" t="str">
        <f t="shared" si="93"/>
        <v>N/A</v>
      </c>
      <c r="H258" s="1385">
        <f>H99+M99</f>
        <v>0</v>
      </c>
      <c r="I258" s="1385">
        <f t="shared" ref="I258:L259" si="94">I99</f>
        <v>0</v>
      </c>
      <c r="J258" s="1395" t="str">
        <f t="shared" si="94"/>
        <v>N/A</v>
      </c>
      <c r="K258" s="1395" t="str">
        <f t="shared" si="94"/>
        <v>N/A</v>
      </c>
      <c r="L258" s="1395" t="str">
        <f t="shared" si="94"/>
        <v>N/A</v>
      </c>
      <c r="M258" s="1385">
        <v>0</v>
      </c>
      <c r="N258" s="1385">
        <f t="shared" si="92"/>
        <v>0</v>
      </c>
      <c r="O258" s="1386">
        <f>O99</f>
        <v>5100</v>
      </c>
      <c r="P258" s="1386" t="str">
        <f>P99</f>
        <v>0100</v>
      </c>
    </row>
    <row r="259" spans="1:21" x14ac:dyDescent="0.3">
      <c r="A259" s="1371" t="str">
        <f t="shared" si="93"/>
        <v>41---</v>
      </c>
      <c r="B259" s="1371" t="str">
        <f t="shared" si="93"/>
        <v>Classroom Assistant - DJJ - Less than 4 hours</v>
      </c>
      <c r="C259" s="1383">
        <f t="shared" si="93"/>
        <v>0</v>
      </c>
      <c r="D259" s="1384">
        <f t="shared" si="93"/>
        <v>3800</v>
      </c>
      <c r="E259" s="1384">
        <f t="shared" si="93"/>
        <v>0</v>
      </c>
      <c r="F259" s="1385">
        <f t="shared" si="93"/>
        <v>0</v>
      </c>
      <c r="G259" s="1395" t="str">
        <f t="shared" si="93"/>
        <v>N/A</v>
      </c>
      <c r="H259" s="1385">
        <f>H100+M100</f>
        <v>0</v>
      </c>
      <c r="I259" s="1385">
        <f t="shared" si="94"/>
        <v>0</v>
      </c>
      <c r="J259" s="1395" t="str">
        <f t="shared" si="94"/>
        <v>N/A</v>
      </c>
      <c r="K259" s="1395" t="str">
        <f t="shared" si="94"/>
        <v>N/A</v>
      </c>
      <c r="L259" s="1395" t="str">
        <f t="shared" si="94"/>
        <v>N/A</v>
      </c>
      <c r="M259" s="1385">
        <v>0</v>
      </c>
      <c r="N259" s="1385">
        <f t="shared" si="92"/>
        <v>0</v>
      </c>
      <c r="O259" s="1386">
        <f>O100</f>
        <v>5100</v>
      </c>
      <c r="P259" s="1386" t="str">
        <f>P100</f>
        <v>0100</v>
      </c>
    </row>
    <row r="260" spans="1:21" x14ac:dyDescent="0.3">
      <c r="A260" s="1371" t="str">
        <f t="shared" ref="A260:G260" si="95">A110</f>
        <v>43400</v>
      </c>
      <c r="B260" s="1371" t="str">
        <f t="shared" si="95"/>
        <v>Interpreter - ESOL</v>
      </c>
      <c r="C260" s="1383">
        <f t="shared" si="95"/>
        <v>0</v>
      </c>
      <c r="D260" s="1384">
        <f t="shared" si="95"/>
        <v>31100</v>
      </c>
      <c r="E260" s="1384">
        <f t="shared" si="95"/>
        <v>0</v>
      </c>
      <c r="F260" s="1385">
        <f t="shared" si="95"/>
        <v>0</v>
      </c>
      <c r="G260" s="1395" t="str">
        <f t="shared" si="95"/>
        <v>N/A</v>
      </c>
      <c r="H260" s="1385">
        <f>H110+M110</f>
        <v>0</v>
      </c>
      <c r="I260" s="1385">
        <f>I110</f>
        <v>0</v>
      </c>
      <c r="J260" s="1385">
        <f>J110</f>
        <v>0</v>
      </c>
      <c r="K260" s="1385">
        <f>K110</f>
        <v>0</v>
      </c>
      <c r="L260" s="1385">
        <f>L110</f>
        <v>0</v>
      </c>
      <c r="M260" s="1385">
        <v>0</v>
      </c>
      <c r="N260" s="1385">
        <f t="shared" si="92"/>
        <v>0</v>
      </c>
      <c r="O260" s="1386">
        <f>O110</f>
        <v>5100</v>
      </c>
      <c r="P260" s="1386" t="str">
        <f>P110</f>
        <v>0100</v>
      </c>
    </row>
    <row r="261" spans="1:21" x14ac:dyDescent="0.3">
      <c r="A261" s="1371" t="str">
        <f t="shared" ref="A261:G261" si="96">A113</f>
        <v>41950</v>
      </c>
      <c r="B261" s="1371" t="str">
        <f t="shared" si="96"/>
        <v>Lunchroom Monitor (2.5 hrs) - 9 Month</v>
      </c>
      <c r="C261" s="1383">
        <f t="shared" si="96"/>
        <v>0</v>
      </c>
      <c r="D261" s="1384">
        <f t="shared" si="96"/>
        <v>5400</v>
      </c>
      <c r="E261" s="1384">
        <f t="shared" si="96"/>
        <v>0</v>
      </c>
      <c r="F261" s="1385">
        <f t="shared" si="96"/>
        <v>0</v>
      </c>
      <c r="G261" s="1395" t="str">
        <f t="shared" si="96"/>
        <v>N/A</v>
      </c>
      <c r="H261" s="1385">
        <f>H113+M113</f>
        <v>0</v>
      </c>
      <c r="I261" s="1385">
        <f>I113</f>
        <v>0</v>
      </c>
      <c r="J261" s="1395" t="str">
        <f>J113</f>
        <v>N/A</v>
      </c>
      <c r="K261" s="1395" t="str">
        <f>K113</f>
        <v>N/A</v>
      </c>
      <c r="L261" s="1395" t="str">
        <f>L113</f>
        <v>N/A</v>
      </c>
      <c r="M261" s="1385">
        <v>0</v>
      </c>
      <c r="N261" s="1385">
        <f t="shared" si="92"/>
        <v>0</v>
      </c>
      <c r="O261" s="1386">
        <f>O113</f>
        <v>5100</v>
      </c>
      <c r="P261" s="1386" t="str">
        <f>P113</f>
        <v>0100</v>
      </c>
    </row>
    <row r="262" spans="1:21" x14ac:dyDescent="0.3">
      <c r="A262" s="1371" t="str">
        <f t="shared" ref="A262:G262" si="97">A120</f>
        <v>-----</v>
      </c>
      <c r="B262" s="1371" t="str">
        <f t="shared" si="97"/>
        <v xml:space="preserve">Other Support:  </v>
      </c>
      <c r="C262" s="1383">
        <f t="shared" si="97"/>
        <v>0</v>
      </c>
      <c r="D262" s="1384">
        <f t="shared" si="97"/>
        <v>0</v>
      </c>
      <c r="E262" s="1384">
        <f t="shared" si="97"/>
        <v>0</v>
      </c>
      <c r="F262" s="1385">
        <f t="shared" si="97"/>
        <v>0</v>
      </c>
      <c r="G262" s="1395" t="str">
        <f t="shared" si="97"/>
        <v>N/A</v>
      </c>
      <c r="H262" s="1385">
        <f>H120+M120</f>
        <v>0</v>
      </c>
      <c r="I262" s="1385">
        <f>I120</f>
        <v>0</v>
      </c>
      <c r="J262" s="1385">
        <f>J120</f>
        <v>0</v>
      </c>
      <c r="K262" s="1385">
        <f>K120</f>
        <v>0</v>
      </c>
      <c r="L262" s="1385">
        <f>L120</f>
        <v>0</v>
      </c>
      <c r="M262" s="1385">
        <v>0</v>
      </c>
      <c r="N262" s="1385">
        <f t="shared" si="92"/>
        <v>0</v>
      </c>
      <c r="O262" s="1386">
        <f>O120</f>
        <v>5100</v>
      </c>
      <c r="P262" s="1386" t="str">
        <f>P120</f>
        <v>0100</v>
      </c>
    </row>
    <row r="263" spans="1:21" x14ac:dyDescent="0.3">
      <c r="A263" s="1371"/>
      <c r="B263" s="1192"/>
      <c r="C263" s="1383"/>
      <c r="D263" s="1384"/>
      <c r="E263" s="1384"/>
      <c r="F263" s="1392">
        <f>SUM(F256:F262)</f>
        <v>0</v>
      </c>
      <c r="G263" s="1392">
        <f t="shared" ref="G263:M263" si="98">SUM(G256:G262)</f>
        <v>0</v>
      </c>
      <c r="H263" s="1392">
        <f t="shared" si="98"/>
        <v>0</v>
      </c>
      <c r="I263" s="1392">
        <f t="shared" si="98"/>
        <v>0</v>
      </c>
      <c r="J263" s="1392">
        <f t="shared" si="98"/>
        <v>0</v>
      </c>
      <c r="K263" s="1392">
        <f t="shared" si="98"/>
        <v>0</v>
      </c>
      <c r="L263" s="1392">
        <f t="shared" si="98"/>
        <v>0</v>
      </c>
      <c r="M263" s="1392">
        <f t="shared" si="98"/>
        <v>0</v>
      </c>
      <c r="N263" s="1392">
        <f>SUM(N256:N262)</f>
        <v>0</v>
      </c>
      <c r="O263" s="1393">
        <v>5100</v>
      </c>
      <c r="P263" s="1393" t="str">
        <f>P120</f>
        <v>0100</v>
      </c>
    </row>
    <row r="264" spans="1:21" x14ac:dyDescent="0.3">
      <c r="A264" s="1371"/>
      <c r="B264" s="1192"/>
      <c r="C264" s="1383"/>
      <c r="D264" s="1384"/>
      <c r="E264" s="1384"/>
      <c r="F264" s="1362"/>
      <c r="G264" s="1362"/>
      <c r="H264" s="1362"/>
      <c r="I264" s="1362"/>
      <c r="J264" s="1362"/>
      <c r="K264" s="1362"/>
      <c r="L264" s="1362"/>
      <c r="M264" s="1362"/>
      <c r="N264" s="1362"/>
      <c r="O264" s="1394"/>
      <c r="P264" s="1394"/>
    </row>
    <row r="265" spans="1:21" s="230" customFormat="1" x14ac:dyDescent="0.3">
      <c r="A265" s="1397" t="s">
        <v>1364</v>
      </c>
      <c r="B265" s="1398"/>
      <c r="C265" s="1399"/>
      <c r="D265" s="1400"/>
      <c r="E265" s="1400"/>
      <c r="F265" s="1401">
        <f t="shared" ref="F265:N265" si="99">SUM(F263,F254,F251)</f>
        <v>0</v>
      </c>
      <c r="G265" s="1401">
        <f t="shared" si="99"/>
        <v>0</v>
      </c>
      <c r="H265" s="1401">
        <f t="shared" si="99"/>
        <v>0</v>
      </c>
      <c r="I265" s="1401">
        <f t="shared" si="99"/>
        <v>0</v>
      </c>
      <c r="J265" s="1401">
        <f t="shared" si="99"/>
        <v>0</v>
      </c>
      <c r="K265" s="1401">
        <f t="shared" si="99"/>
        <v>0</v>
      </c>
      <c r="L265" s="1401">
        <f t="shared" si="99"/>
        <v>0</v>
      </c>
      <c r="M265" s="1401">
        <f t="shared" si="99"/>
        <v>0</v>
      </c>
      <c r="N265" s="1401">
        <f t="shared" si="99"/>
        <v>0</v>
      </c>
      <c r="O265" s="1393">
        <f>O263</f>
        <v>5100</v>
      </c>
      <c r="P265" s="1402"/>
      <c r="U265" s="1342"/>
    </row>
    <row r="266" spans="1:21" x14ac:dyDescent="0.3">
      <c r="A266" s="1371"/>
      <c r="B266" s="1192"/>
      <c r="C266" s="1372"/>
      <c r="D266" s="1373"/>
      <c r="E266" s="1373"/>
      <c r="F266" s="1382"/>
      <c r="G266" s="1382"/>
      <c r="H266" s="1382"/>
      <c r="I266" s="1382"/>
      <c r="J266" s="1382"/>
      <c r="K266" s="1382"/>
      <c r="L266" s="1382"/>
      <c r="M266" s="1382"/>
      <c r="N266" s="1382"/>
      <c r="O266" s="1329"/>
    </row>
    <row r="267" spans="1:21" x14ac:dyDescent="0.3">
      <c r="A267" s="1371" t="str">
        <f t="shared" ref="A267:P267" si="100">A126</f>
        <v>SP322</v>
      </c>
      <c r="B267" s="1371" t="str">
        <f t="shared" si="100"/>
        <v>Annual Sponsor</v>
      </c>
      <c r="C267" s="1372">
        <f t="shared" si="100"/>
        <v>0</v>
      </c>
      <c r="D267" s="1373">
        <f t="shared" si="100"/>
        <v>2452</v>
      </c>
      <c r="E267" s="1373">
        <f t="shared" si="100"/>
        <v>0</v>
      </c>
      <c r="F267" s="1301">
        <f t="shared" si="100"/>
        <v>0</v>
      </c>
      <c r="G267" s="1345" t="str">
        <f t="shared" si="100"/>
        <v>N/A</v>
      </c>
      <c r="H267" s="1301">
        <f t="shared" si="100"/>
        <v>0</v>
      </c>
      <c r="I267" s="1301">
        <f t="shared" si="100"/>
        <v>0</v>
      </c>
      <c r="J267" s="1345" t="str">
        <f t="shared" si="100"/>
        <v>N/A</v>
      </c>
      <c r="K267" s="1345" t="str">
        <f t="shared" si="100"/>
        <v>N/A</v>
      </c>
      <c r="L267" s="1345" t="str">
        <f t="shared" si="100"/>
        <v>N/A</v>
      </c>
      <c r="M267" s="1345" t="str">
        <f t="shared" si="100"/>
        <v>N/A</v>
      </c>
      <c r="N267" s="1301">
        <f t="shared" si="100"/>
        <v>0</v>
      </c>
      <c r="O267" s="1329">
        <f t="shared" si="100"/>
        <v>5100</v>
      </c>
      <c r="P267" s="1329" t="str">
        <f t="shared" si="100"/>
        <v>0103</v>
      </c>
    </row>
    <row r="268" spans="1:21" x14ac:dyDescent="0.3">
      <c r="A268" s="1371" t="str">
        <f t="shared" ref="A268:P268" si="101">A127</f>
        <v>SP310</v>
      </c>
      <c r="B268" s="1371" t="str">
        <f t="shared" si="101"/>
        <v>Elementary Grade Level Chair</v>
      </c>
      <c r="C268" s="1372">
        <f t="shared" si="101"/>
        <v>0</v>
      </c>
      <c r="D268" s="1300">
        <f t="shared" si="101"/>
        <v>1465</v>
      </c>
      <c r="E268" s="1300">
        <f t="shared" si="101"/>
        <v>0</v>
      </c>
      <c r="F268" s="1301">
        <f t="shared" si="101"/>
        <v>0</v>
      </c>
      <c r="G268" s="1345" t="str">
        <f t="shared" si="101"/>
        <v>N/A</v>
      </c>
      <c r="H268" s="1301">
        <f t="shared" si="101"/>
        <v>0</v>
      </c>
      <c r="I268" s="1301">
        <f t="shared" si="101"/>
        <v>0</v>
      </c>
      <c r="J268" s="1345" t="str">
        <f t="shared" si="101"/>
        <v>N/A</v>
      </c>
      <c r="K268" s="1345" t="str">
        <f t="shared" si="101"/>
        <v>N/A</v>
      </c>
      <c r="L268" s="1345" t="str">
        <f t="shared" si="101"/>
        <v>N/A</v>
      </c>
      <c r="M268" s="1345" t="str">
        <f t="shared" si="101"/>
        <v>N/A</v>
      </c>
      <c r="N268" s="1301">
        <f t="shared" si="101"/>
        <v>0</v>
      </c>
      <c r="O268" s="1329">
        <f t="shared" si="101"/>
        <v>5100</v>
      </c>
      <c r="P268" s="1329" t="str">
        <f t="shared" si="101"/>
        <v>0103</v>
      </c>
    </row>
    <row r="269" spans="1:21" x14ac:dyDescent="0.3">
      <c r="A269" s="1371" t="str">
        <f t="shared" ref="A269:P269" si="102">A128</f>
        <v>SP332</v>
      </c>
      <c r="B269" s="1371" t="str">
        <f t="shared" si="102"/>
        <v>Future Farmers</v>
      </c>
      <c r="C269" s="1372">
        <f t="shared" si="102"/>
        <v>0</v>
      </c>
      <c r="D269" s="1373">
        <f t="shared" si="102"/>
        <v>1395</v>
      </c>
      <c r="E269" s="1373">
        <f t="shared" si="102"/>
        <v>0</v>
      </c>
      <c r="F269" s="1301">
        <f t="shared" si="102"/>
        <v>0</v>
      </c>
      <c r="G269" s="1345" t="str">
        <f t="shared" si="102"/>
        <v>N/A</v>
      </c>
      <c r="H269" s="1301">
        <f t="shared" si="102"/>
        <v>0</v>
      </c>
      <c r="I269" s="1301">
        <f t="shared" si="102"/>
        <v>0</v>
      </c>
      <c r="J269" s="1345" t="str">
        <f t="shared" si="102"/>
        <v>N/A</v>
      </c>
      <c r="K269" s="1345" t="str">
        <f t="shared" si="102"/>
        <v>N/A</v>
      </c>
      <c r="L269" s="1345" t="str">
        <f t="shared" si="102"/>
        <v>N/A</v>
      </c>
      <c r="M269" s="1345" t="str">
        <f t="shared" si="102"/>
        <v>N/A</v>
      </c>
      <c r="N269" s="1301">
        <f t="shared" si="102"/>
        <v>0</v>
      </c>
      <c r="O269" s="1329">
        <f t="shared" si="102"/>
        <v>5100</v>
      </c>
      <c r="P269" s="1329" t="str">
        <f t="shared" si="102"/>
        <v>0103</v>
      </c>
    </row>
    <row r="270" spans="1:21" x14ac:dyDescent="0.3">
      <c r="A270" s="1371" t="str">
        <f t="shared" ref="A270:P270" si="103">A129</f>
        <v>SP315</v>
      </c>
      <c r="B270" s="1371" t="str">
        <f t="shared" si="103"/>
        <v>Lead Teacher</v>
      </c>
      <c r="C270" s="1372">
        <f t="shared" si="103"/>
        <v>0</v>
      </c>
      <c r="D270" s="1373">
        <f t="shared" si="103"/>
        <v>1813</v>
      </c>
      <c r="E270" s="1373">
        <f t="shared" si="103"/>
        <v>0</v>
      </c>
      <c r="F270" s="1301">
        <f t="shared" si="103"/>
        <v>0</v>
      </c>
      <c r="G270" s="1345" t="str">
        <f t="shared" si="103"/>
        <v>N/A</v>
      </c>
      <c r="H270" s="1301">
        <f t="shared" si="103"/>
        <v>0</v>
      </c>
      <c r="I270" s="1301">
        <f t="shared" si="103"/>
        <v>0</v>
      </c>
      <c r="J270" s="1345" t="str">
        <f t="shared" si="103"/>
        <v>N/A</v>
      </c>
      <c r="K270" s="1345" t="str">
        <f t="shared" si="103"/>
        <v>N/A</v>
      </c>
      <c r="L270" s="1345" t="str">
        <f t="shared" si="103"/>
        <v>N/A</v>
      </c>
      <c r="M270" s="1345" t="str">
        <f t="shared" si="103"/>
        <v>N/A</v>
      </c>
      <c r="N270" s="1301">
        <f t="shared" si="103"/>
        <v>0</v>
      </c>
      <c r="O270" s="1329">
        <f t="shared" si="103"/>
        <v>5100</v>
      </c>
      <c r="P270" s="1329" t="str">
        <f t="shared" si="103"/>
        <v>0103</v>
      </c>
    </row>
    <row r="271" spans="1:21" x14ac:dyDescent="0.3">
      <c r="A271" s="1371" t="str">
        <f t="shared" ref="A271:P271" si="104">A130</f>
        <v>SP365</v>
      </c>
      <c r="B271" s="1371" t="str">
        <f t="shared" si="104"/>
        <v>Middle Academic Team</v>
      </c>
      <c r="C271" s="1372">
        <f t="shared" si="104"/>
        <v>0</v>
      </c>
      <c r="D271" s="1373">
        <f t="shared" si="104"/>
        <v>2452</v>
      </c>
      <c r="E271" s="1373">
        <f t="shared" si="104"/>
        <v>0</v>
      </c>
      <c r="F271" s="1301">
        <f t="shared" si="104"/>
        <v>0</v>
      </c>
      <c r="G271" s="1345" t="str">
        <f t="shared" si="104"/>
        <v>N/A</v>
      </c>
      <c r="H271" s="1301">
        <f t="shared" si="104"/>
        <v>0</v>
      </c>
      <c r="I271" s="1301">
        <f t="shared" si="104"/>
        <v>0</v>
      </c>
      <c r="J271" s="1345" t="str">
        <f t="shared" si="104"/>
        <v>N/A</v>
      </c>
      <c r="K271" s="1345" t="str">
        <f t="shared" si="104"/>
        <v>N/A</v>
      </c>
      <c r="L271" s="1345" t="str">
        <f t="shared" si="104"/>
        <v>N/A</v>
      </c>
      <c r="M271" s="1345" t="str">
        <f t="shared" si="104"/>
        <v>N/A</v>
      </c>
      <c r="N271" s="1301">
        <f t="shared" si="104"/>
        <v>0</v>
      </c>
      <c r="O271" s="1329">
        <f t="shared" si="104"/>
        <v>5100</v>
      </c>
      <c r="P271" s="1329" t="str">
        <f t="shared" si="104"/>
        <v>0103</v>
      </c>
    </row>
    <row r="272" spans="1:21" x14ac:dyDescent="0.3">
      <c r="A272" s="1371" t="str">
        <f t="shared" ref="A272:P272" si="105">A131</f>
        <v>SP531</v>
      </c>
      <c r="B272" s="1371" t="str">
        <f t="shared" si="105"/>
        <v>Middle Assistant Basketball</v>
      </c>
      <c r="C272" s="1372">
        <f t="shared" si="105"/>
        <v>0</v>
      </c>
      <c r="D272" s="1373">
        <f t="shared" si="105"/>
        <v>2452</v>
      </c>
      <c r="E272" s="1373">
        <f t="shared" si="105"/>
        <v>0</v>
      </c>
      <c r="F272" s="1301">
        <f t="shared" si="105"/>
        <v>0</v>
      </c>
      <c r="G272" s="1345" t="str">
        <f t="shared" si="105"/>
        <v>N/A</v>
      </c>
      <c r="H272" s="1301">
        <f t="shared" si="105"/>
        <v>0</v>
      </c>
      <c r="I272" s="1301">
        <f t="shared" si="105"/>
        <v>0</v>
      </c>
      <c r="J272" s="1345" t="str">
        <f t="shared" si="105"/>
        <v>N/A</v>
      </c>
      <c r="K272" s="1345" t="str">
        <f t="shared" si="105"/>
        <v>N/A</v>
      </c>
      <c r="L272" s="1345" t="str">
        <f t="shared" si="105"/>
        <v>N/A</v>
      </c>
      <c r="M272" s="1345" t="str">
        <f t="shared" si="105"/>
        <v>N/A</v>
      </c>
      <c r="N272" s="1301">
        <f t="shared" si="105"/>
        <v>0</v>
      </c>
      <c r="O272" s="1329">
        <f t="shared" si="105"/>
        <v>5100</v>
      </c>
      <c r="P272" s="1329" t="str">
        <f t="shared" si="105"/>
        <v>0103</v>
      </c>
    </row>
    <row r="273" spans="1:16" x14ac:dyDescent="0.3">
      <c r="A273" s="1371" t="str">
        <f t="shared" ref="A273:P273" si="106">A132</f>
        <v>SP512</v>
      </c>
      <c r="B273" s="1371" t="str">
        <f t="shared" si="106"/>
        <v>Middle Assistant Football</v>
      </c>
      <c r="C273" s="1372">
        <f t="shared" si="106"/>
        <v>0</v>
      </c>
      <c r="D273" s="1373">
        <f t="shared" si="106"/>
        <v>4181</v>
      </c>
      <c r="E273" s="1373">
        <f t="shared" si="106"/>
        <v>0</v>
      </c>
      <c r="F273" s="1301">
        <f t="shared" si="106"/>
        <v>0</v>
      </c>
      <c r="G273" s="1345" t="str">
        <f t="shared" si="106"/>
        <v>N/A</v>
      </c>
      <c r="H273" s="1301">
        <f t="shared" si="106"/>
        <v>0</v>
      </c>
      <c r="I273" s="1301">
        <f t="shared" si="106"/>
        <v>0</v>
      </c>
      <c r="J273" s="1345" t="str">
        <f t="shared" si="106"/>
        <v>N/A</v>
      </c>
      <c r="K273" s="1345" t="str">
        <f t="shared" si="106"/>
        <v>N/A</v>
      </c>
      <c r="L273" s="1345" t="str">
        <f t="shared" si="106"/>
        <v>N/A</v>
      </c>
      <c r="M273" s="1345" t="str">
        <f t="shared" si="106"/>
        <v>N/A</v>
      </c>
      <c r="N273" s="1301">
        <f t="shared" si="106"/>
        <v>0</v>
      </c>
      <c r="O273" s="1329">
        <f t="shared" si="106"/>
        <v>5100</v>
      </c>
      <c r="P273" s="1329" t="str">
        <f t="shared" si="106"/>
        <v>0103</v>
      </c>
    </row>
    <row r="274" spans="1:16" x14ac:dyDescent="0.3">
      <c r="A274" s="1371" t="str">
        <f t="shared" ref="A274:P274" si="107">A133</f>
        <v>SP500</v>
      </c>
      <c r="B274" s="1371" t="str">
        <f t="shared" si="107"/>
        <v>Middle Athletic Director</v>
      </c>
      <c r="C274" s="1372">
        <f t="shared" si="107"/>
        <v>0</v>
      </c>
      <c r="D274" s="1373">
        <f t="shared" si="107"/>
        <v>3760</v>
      </c>
      <c r="E274" s="1373">
        <f t="shared" si="107"/>
        <v>0</v>
      </c>
      <c r="F274" s="1301">
        <f t="shared" si="107"/>
        <v>0</v>
      </c>
      <c r="G274" s="1345" t="str">
        <f t="shared" si="107"/>
        <v>N/A</v>
      </c>
      <c r="H274" s="1301">
        <f t="shared" si="107"/>
        <v>0</v>
      </c>
      <c r="I274" s="1301">
        <f t="shared" si="107"/>
        <v>0</v>
      </c>
      <c r="J274" s="1345" t="str">
        <f t="shared" si="107"/>
        <v>N/A</v>
      </c>
      <c r="K274" s="1345" t="str">
        <f t="shared" si="107"/>
        <v>N/A</v>
      </c>
      <c r="L274" s="1345" t="str">
        <f t="shared" si="107"/>
        <v>N/A</v>
      </c>
      <c r="M274" s="1345" t="str">
        <f t="shared" si="107"/>
        <v>N/A</v>
      </c>
      <c r="N274" s="1301">
        <f t="shared" si="107"/>
        <v>0</v>
      </c>
      <c r="O274" s="1329">
        <f t="shared" si="107"/>
        <v>5100</v>
      </c>
      <c r="P274" s="1329" t="str">
        <f t="shared" si="107"/>
        <v>0103</v>
      </c>
    </row>
    <row r="275" spans="1:16" x14ac:dyDescent="0.3">
      <c r="A275" s="1371" t="str">
        <f t="shared" ref="A275:P275" si="108">A136</f>
        <v>SP530</v>
      </c>
      <c r="B275" s="1371" t="str">
        <f t="shared" si="108"/>
        <v>Middle Boys Basketball</v>
      </c>
      <c r="C275" s="1372">
        <f t="shared" si="108"/>
        <v>0</v>
      </c>
      <c r="D275" s="1373">
        <f t="shared" si="108"/>
        <v>4181</v>
      </c>
      <c r="E275" s="1373">
        <f t="shared" si="108"/>
        <v>0</v>
      </c>
      <c r="F275" s="1301">
        <f t="shared" si="108"/>
        <v>0</v>
      </c>
      <c r="G275" s="1345" t="str">
        <f t="shared" si="108"/>
        <v>N/A</v>
      </c>
      <c r="H275" s="1301">
        <f t="shared" si="108"/>
        <v>0</v>
      </c>
      <c r="I275" s="1301">
        <f t="shared" si="108"/>
        <v>0</v>
      </c>
      <c r="J275" s="1345" t="str">
        <f t="shared" si="108"/>
        <v>N/A</v>
      </c>
      <c r="K275" s="1345" t="str">
        <f t="shared" si="108"/>
        <v>N/A</v>
      </c>
      <c r="L275" s="1345" t="str">
        <f t="shared" si="108"/>
        <v>N/A</v>
      </c>
      <c r="M275" s="1345" t="str">
        <f t="shared" si="108"/>
        <v>N/A</v>
      </c>
      <c r="N275" s="1301">
        <f t="shared" si="108"/>
        <v>0</v>
      </c>
      <c r="O275" s="1329">
        <f t="shared" si="108"/>
        <v>5100</v>
      </c>
      <c r="P275" s="1329" t="str">
        <f t="shared" si="108"/>
        <v>0103</v>
      </c>
    </row>
    <row r="276" spans="1:16" x14ac:dyDescent="0.3">
      <c r="A276" s="1371" t="str">
        <f t="shared" ref="A276:P276" si="109">A137</f>
        <v>SP520</v>
      </c>
      <c r="B276" s="1371" t="str">
        <f t="shared" si="109"/>
        <v>Middle Boys Cross Country</v>
      </c>
      <c r="C276" s="1372">
        <f t="shared" si="109"/>
        <v>0</v>
      </c>
      <c r="D276" s="1373">
        <f t="shared" si="109"/>
        <v>2452</v>
      </c>
      <c r="E276" s="1373">
        <f t="shared" si="109"/>
        <v>0</v>
      </c>
      <c r="F276" s="1301">
        <f t="shared" si="109"/>
        <v>0</v>
      </c>
      <c r="G276" s="1345" t="str">
        <f t="shared" si="109"/>
        <v>N/A</v>
      </c>
      <c r="H276" s="1301">
        <f t="shared" si="109"/>
        <v>0</v>
      </c>
      <c r="I276" s="1301">
        <f t="shared" si="109"/>
        <v>0</v>
      </c>
      <c r="J276" s="1345" t="str">
        <f t="shared" si="109"/>
        <v>N/A</v>
      </c>
      <c r="K276" s="1345" t="str">
        <f t="shared" si="109"/>
        <v>N/A</v>
      </c>
      <c r="L276" s="1345" t="str">
        <f t="shared" si="109"/>
        <v>N/A</v>
      </c>
      <c r="M276" s="1345" t="str">
        <f t="shared" si="109"/>
        <v>N/A</v>
      </c>
      <c r="N276" s="1301">
        <f t="shared" si="109"/>
        <v>0</v>
      </c>
      <c r="O276" s="1329">
        <f t="shared" si="109"/>
        <v>5100</v>
      </c>
      <c r="P276" s="1329" t="str">
        <f t="shared" si="109"/>
        <v>0103</v>
      </c>
    </row>
    <row r="277" spans="1:16" x14ac:dyDescent="0.3">
      <c r="A277" s="1371" t="str">
        <f t="shared" ref="A277:P277" si="110">A138</f>
        <v>SP560</v>
      </c>
      <c r="B277" s="1371" t="str">
        <f t="shared" si="110"/>
        <v>Middle Boys Golf</v>
      </c>
      <c r="C277" s="1372">
        <f t="shared" si="110"/>
        <v>0</v>
      </c>
      <c r="D277" s="1373">
        <f t="shared" si="110"/>
        <v>2452</v>
      </c>
      <c r="E277" s="1373">
        <f t="shared" si="110"/>
        <v>0</v>
      </c>
      <c r="F277" s="1301">
        <f t="shared" si="110"/>
        <v>0</v>
      </c>
      <c r="G277" s="1345" t="str">
        <f t="shared" si="110"/>
        <v>N/A</v>
      </c>
      <c r="H277" s="1301">
        <f t="shared" si="110"/>
        <v>0</v>
      </c>
      <c r="I277" s="1301">
        <f t="shared" si="110"/>
        <v>0</v>
      </c>
      <c r="J277" s="1345" t="str">
        <f t="shared" si="110"/>
        <v>N/A</v>
      </c>
      <c r="K277" s="1345" t="str">
        <f t="shared" si="110"/>
        <v>N/A</v>
      </c>
      <c r="L277" s="1345" t="str">
        <f t="shared" si="110"/>
        <v>N/A</v>
      </c>
      <c r="M277" s="1345" t="str">
        <f t="shared" si="110"/>
        <v>N/A</v>
      </c>
      <c r="N277" s="1301">
        <f t="shared" si="110"/>
        <v>0</v>
      </c>
      <c r="O277" s="1329">
        <f t="shared" si="110"/>
        <v>5100</v>
      </c>
      <c r="P277" s="1329" t="str">
        <f t="shared" si="110"/>
        <v>0103</v>
      </c>
    </row>
    <row r="278" spans="1:16" x14ac:dyDescent="0.3">
      <c r="A278" s="1371" t="str">
        <f t="shared" ref="A278:P278" si="111">A139</f>
        <v>SP596</v>
      </c>
      <c r="B278" s="1371" t="str">
        <f t="shared" si="111"/>
        <v>Middle Boys Soccer</v>
      </c>
      <c r="C278" s="1372">
        <f t="shared" si="111"/>
        <v>0</v>
      </c>
      <c r="D278" s="1373">
        <f t="shared" si="111"/>
        <v>2452</v>
      </c>
      <c r="E278" s="1373">
        <f t="shared" si="111"/>
        <v>0</v>
      </c>
      <c r="F278" s="1301">
        <f t="shared" si="111"/>
        <v>0</v>
      </c>
      <c r="G278" s="1345" t="str">
        <f t="shared" si="111"/>
        <v>N/A</v>
      </c>
      <c r="H278" s="1301">
        <f t="shared" si="111"/>
        <v>0</v>
      </c>
      <c r="I278" s="1301">
        <f t="shared" si="111"/>
        <v>0</v>
      </c>
      <c r="J278" s="1345" t="str">
        <f t="shared" si="111"/>
        <v>N/A</v>
      </c>
      <c r="K278" s="1345" t="str">
        <f t="shared" si="111"/>
        <v>N/A</v>
      </c>
      <c r="L278" s="1345" t="str">
        <f t="shared" si="111"/>
        <v>N/A</v>
      </c>
      <c r="M278" s="1345" t="str">
        <f t="shared" si="111"/>
        <v>N/A</v>
      </c>
      <c r="N278" s="1301">
        <f t="shared" si="111"/>
        <v>0</v>
      </c>
      <c r="O278" s="1329">
        <f t="shared" si="111"/>
        <v>5100</v>
      </c>
      <c r="P278" s="1329" t="str">
        <f t="shared" si="111"/>
        <v>0103</v>
      </c>
    </row>
    <row r="279" spans="1:16" x14ac:dyDescent="0.3">
      <c r="A279" s="1371" t="str">
        <f t="shared" ref="A279:P279" si="112">A140</f>
        <v>SP570</v>
      </c>
      <c r="B279" s="1371" t="str">
        <f t="shared" si="112"/>
        <v>Middle Boys Tennis</v>
      </c>
      <c r="C279" s="1372">
        <f t="shared" si="112"/>
        <v>0</v>
      </c>
      <c r="D279" s="1373">
        <f t="shared" si="112"/>
        <v>2452</v>
      </c>
      <c r="E279" s="1373">
        <f t="shared" si="112"/>
        <v>0</v>
      </c>
      <c r="F279" s="1301">
        <f t="shared" si="112"/>
        <v>0</v>
      </c>
      <c r="G279" s="1345" t="str">
        <f t="shared" si="112"/>
        <v>N/A</v>
      </c>
      <c r="H279" s="1301">
        <f t="shared" si="112"/>
        <v>0</v>
      </c>
      <c r="I279" s="1301">
        <f t="shared" si="112"/>
        <v>0</v>
      </c>
      <c r="J279" s="1345" t="str">
        <f t="shared" si="112"/>
        <v>N/A</v>
      </c>
      <c r="K279" s="1345" t="str">
        <f t="shared" si="112"/>
        <v>N/A</v>
      </c>
      <c r="L279" s="1345" t="str">
        <f t="shared" si="112"/>
        <v>N/A</v>
      </c>
      <c r="M279" s="1345" t="str">
        <f t="shared" si="112"/>
        <v>N/A</v>
      </c>
      <c r="N279" s="1301">
        <f t="shared" si="112"/>
        <v>0</v>
      </c>
      <c r="O279" s="1329">
        <f t="shared" si="112"/>
        <v>5100</v>
      </c>
      <c r="P279" s="1329" t="str">
        <f t="shared" si="112"/>
        <v>0103</v>
      </c>
    </row>
    <row r="280" spans="1:16" x14ac:dyDescent="0.3">
      <c r="A280" s="1371" t="str">
        <f t="shared" ref="A280:P280" si="113">A141</f>
        <v>SP550</v>
      </c>
      <c r="B280" s="1371" t="str">
        <f t="shared" si="113"/>
        <v>Middle Boys Track</v>
      </c>
      <c r="C280" s="1372">
        <f t="shared" si="113"/>
        <v>0</v>
      </c>
      <c r="D280" s="1373">
        <f t="shared" si="113"/>
        <v>2452</v>
      </c>
      <c r="E280" s="1373">
        <f t="shared" si="113"/>
        <v>0</v>
      </c>
      <c r="F280" s="1301">
        <f t="shared" si="113"/>
        <v>0</v>
      </c>
      <c r="G280" s="1345" t="str">
        <f t="shared" si="113"/>
        <v>N/A</v>
      </c>
      <c r="H280" s="1301">
        <f t="shared" si="113"/>
        <v>0</v>
      </c>
      <c r="I280" s="1301">
        <f t="shared" si="113"/>
        <v>0</v>
      </c>
      <c r="J280" s="1345" t="str">
        <f t="shared" si="113"/>
        <v>N/A</v>
      </c>
      <c r="K280" s="1345" t="str">
        <f t="shared" si="113"/>
        <v>N/A</v>
      </c>
      <c r="L280" s="1345" t="str">
        <f t="shared" si="113"/>
        <v>N/A</v>
      </c>
      <c r="M280" s="1345" t="str">
        <f t="shared" si="113"/>
        <v>N/A</v>
      </c>
      <c r="N280" s="1301">
        <f t="shared" si="113"/>
        <v>0</v>
      </c>
      <c r="O280" s="1329">
        <f t="shared" si="113"/>
        <v>5100</v>
      </c>
      <c r="P280" s="1329" t="str">
        <f t="shared" si="113"/>
        <v>0103</v>
      </c>
    </row>
    <row r="281" spans="1:16" x14ac:dyDescent="0.3">
      <c r="A281" s="1371" t="str">
        <f t="shared" ref="A281:P281" si="114">A142</f>
        <v>SP580</v>
      </c>
      <c r="B281" s="1371" t="str">
        <f t="shared" si="114"/>
        <v>Middle Cheerleader</v>
      </c>
      <c r="C281" s="1372">
        <f t="shared" si="114"/>
        <v>0</v>
      </c>
      <c r="D281" s="1373">
        <f t="shared" si="114"/>
        <v>4181</v>
      </c>
      <c r="E281" s="1373">
        <f t="shared" si="114"/>
        <v>0</v>
      </c>
      <c r="F281" s="1301">
        <f t="shared" si="114"/>
        <v>0</v>
      </c>
      <c r="G281" s="1345" t="str">
        <f t="shared" si="114"/>
        <v>N/A</v>
      </c>
      <c r="H281" s="1301">
        <f t="shared" si="114"/>
        <v>0</v>
      </c>
      <c r="I281" s="1301">
        <f t="shared" si="114"/>
        <v>0</v>
      </c>
      <c r="J281" s="1345" t="str">
        <f t="shared" si="114"/>
        <v>N/A</v>
      </c>
      <c r="K281" s="1345" t="str">
        <f t="shared" si="114"/>
        <v>N/A</v>
      </c>
      <c r="L281" s="1345" t="str">
        <f t="shared" si="114"/>
        <v>N/A</v>
      </c>
      <c r="M281" s="1345" t="str">
        <f t="shared" si="114"/>
        <v>N/A</v>
      </c>
      <c r="N281" s="1301">
        <f t="shared" si="114"/>
        <v>0</v>
      </c>
      <c r="O281" s="1329">
        <f t="shared" si="114"/>
        <v>5100</v>
      </c>
      <c r="P281" s="1329" t="str">
        <f t="shared" si="114"/>
        <v>0103</v>
      </c>
    </row>
    <row r="282" spans="1:16" x14ac:dyDescent="0.3">
      <c r="A282" s="1371" t="str">
        <f t="shared" ref="A282:P282" si="115">A143</f>
        <v>SP475</v>
      </c>
      <c r="B282" s="1371" t="str">
        <f t="shared" si="115"/>
        <v>Middle Choral Director</v>
      </c>
      <c r="C282" s="1372">
        <f t="shared" si="115"/>
        <v>0</v>
      </c>
      <c r="D282" s="1373">
        <f t="shared" si="115"/>
        <v>4181</v>
      </c>
      <c r="E282" s="1373">
        <f t="shared" si="115"/>
        <v>0</v>
      </c>
      <c r="F282" s="1301">
        <f t="shared" si="115"/>
        <v>0</v>
      </c>
      <c r="G282" s="1345" t="str">
        <f t="shared" si="115"/>
        <v>N/A</v>
      </c>
      <c r="H282" s="1301">
        <f t="shared" si="115"/>
        <v>0</v>
      </c>
      <c r="I282" s="1301">
        <f t="shared" si="115"/>
        <v>0</v>
      </c>
      <c r="J282" s="1345" t="str">
        <f t="shared" si="115"/>
        <v>N/A</v>
      </c>
      <c r="K282" s="1345" t="str">
        <f t="shared" si="115"/>
        <v>N/A</v>
      </c>
      <c r="L282" s="1345" t="str">
        <f t="shared" si="115"/>
        <v>N/A</v>
      </c>
      <c r="M282" s="1345" t="str">
        <f t="shared" si="115"/>
        <v>N/A</v>
      </c>
      <c r="N282" s="1301">
        <f t="shared" si="115"/>
        <v>0</v>
      </c>
      <c r="O282" s="1329">
        <f t="shared" si="115"/>
        <v>5100</v>
      </c>
      <c r="P282" s="1329" t="str">
        <f t="shared" si="115"/>
        <v>0103</v>
      </c>
    </row>
    <row r="283" spans="1:16" x14ac:dyDescent="0.3">
      <c r="A283" s="1371" t="str">
        <f t="shared" ref="A283:P283" si="116">A144</f>
        <v>SP585</v>
      </c>
      <c r="B283" s="1371" t="str">
        <f t="shared" si="116"/>
        <v>Middle Dance Team Director</v>
      </c>
      <c r="C283" s="1372">
        <f t="shared" si="116"/>
        <v>0</v>
      </c>
      <c r="D283" s="1373">
        <f t="shared" si="116"/>
        <v>4181</v>
      </c>
      <c r="E283" s="1373">
        <f t="shared" si="116"/>
        <v>0</v>
      </c>
      <c r="F283" s="1301">
        <f t="shared" si="116"/>
        <v>0</v>
      </c>
      <c r="G283" s="1345" t="str">
        <f t="shared" si="116"/>
        <v>N/A</v>
      </c>
      <c r="H283" s="1301">
        <f t="shared" si="116"/>
        <v>0</v>
      </c>
      <c r="I283" s="1301">
        <f t="shared" si="116"/>
        <v>0</v>
      </c>
      <c r="J283" s="1345" t="str">
        <f t="shared" si="116"/>
        <v>N/A</v>
      </c>
      <c r="K283" s="1345" t="str">
        <f t="shared" si="116"/>
        <v>N/A</v>
      </c>
      <c r="L283" s="1345" t="str">
        <f t="shared" si="116"/>
        <v>N/A</v>
      </c>
      <c r="M283" s="1345" t="str">
        <f t="shared" si="116"/>
        <v>N/A</v>
      </c>
      <c r="N283" s="1301">
        <f t="shared" si="116"/>
        <v>0</v>
      </c>
      <c r="O283" s="1329">
        <f t="shared" si="116"/>
        <v>5100</v>
      </c>
      <c r="P283" s="1329" t="str">
        <f t="shared" si="116"/>
        <v>0103</v>
      </c>
    </row>
    <row r="284" spans="1:16" x14ac:dyDescent="0.3">
      <c r="A284" s="1371" t="str">
        <f t="shared" ref="A284:P284" si="117">A145</f>
        <v>SP532</v>
      </c>
      <c r="B284" s="1371" t="str">
        <f t="shared" si="117"/>
        <v>Middle Girls Basketball</v>
      </c>
      <c r="C284" s="1372">
        <f t="shared" si="117"/>
        <v>0</v>
      </c>
      <c r="D284" s="1373">
        <f t="shared" si="117"/>
        <v>4181</v>
      </c>
      <c r="E284" s="1373">
        <f t="shared" si="117"/>
        <v>0</v>
      </c>
      <c r="F284" s="1301">
        <f t="shared" si="117"/>
        <v>0</v>
      </c>
      <c r="G284" s="1345" t="str">
        <f t="shared" si="117"/>
        <v>N/A</v>
      </c>
      <c r="H284" s="1301">
        <f t="shared" si="117"/>
        <v>0</v>
      </c>
      <c r="I284" s="1301">
        <f t="shared" si="117"/>
        <v>0</v>
      </c>
      <c r="J284" s="1345" t="str">
        <f t="shared" si="117"/>
        <v>N/A</v>
      </c>
      <c r="K284" s="1345" t="str">
        <f t="shared" si="117"/>
        <v>N/A</v>
      </c>
      <c r="L284" s="1345" t="str">
        <f t="shared" si="117"/>
        <v>N/A</v>
      </c>
      <c r="M284" s="1345" t="str">
        <f t="shared" si="117"/>
        <v>N/A</v>
      </c>
      <c r="N284" s="1301">
        <f t="shared" si="117"/>
        <v>0</v>
      </c>
      <c r="O284" s="1329">
        <f t="shared" si="117"/>
        <v>5100</v>
      </c>
      <c r="P284" s="1329" t="str">
        <f t="shared" si="117"/>
        <v>0103</v>
      </c>
    </row>
    <row r="285" spans="1:16" x14ac:dyDescent="0.3">
      <c r="A285" s="1371" t="str">
        <f t="shared" ref="A285:P285" si="118">A146</f>
        <v>SP521</v>
      </c>
      <c r="B285" s="1371" t="str">
        <f t="shared" si="118"/>
        <v>Middle Girls Cross Country</v>
      </c>
      <c r="C285" s="1372">
        <f t="shared" si="118"/>
        <v>0</v>
      </c>
      <c r="D285" s="1373">
        <f t="shared" si="118"/>
        <v>2452</v>
      </c>
      <c r="E285" s="1373">
        <f t="shared" si="118"/>
        <v>0</v>
      </c>
      <c r="F285" s="1301">
        <f t="shared" si="118"/>
        <v>0</v>
      </c>
      <c r="G285" s="1345" t="str">
        <f t="shared" si="118"/>
        <v>N/A</v>
      </c>
      <c r="H285" s="1301">
        <f t="shared" si="118"/>
        <v>0</v>
      </c>
      <c r="I285" s="1301">
        <f t="shared" si="118"/>
        <v>0</v>
      </c>
      <c r="J285" s="1345" t="str">
        <f t="shared" si="118"/>
        <v>N/A</v>
      </c>
      <c r="K285" s="1345" t="str">
        <f t="shared" si="118"/>
        <v>N/A</v>
      </c>
      <c r="L285" s="1345" t="str">
        <f t="shared" si="118"/>
        <v>N/A</v>
      </c>
      <c r="M285" s="1345" t="str">
        <f t="shared" si="118"/>
        <v>N/A</v>
      </c>
      <c r="N285" s="1301">
        <f t="shared" si="118"/>
        <v>0</v>
      </c>
      <c r="O285" s="1329">
        <f t="shared" si="118"/>
        <v>5100</v>
      </c>
      <c r="P285" s="1329" t="str">
        <f t="shared" si="118"/>
        <v>0103</v>
      </c>
    </row>
    <row r="286" spans="1:16" x14ac:dyDescent="0.3">
      <c r="A286" s="1371" t="str">
        <f t="shared" ref="A286:P286" si="119">A147</f>
        <v>SP561</v>
      </c>
      <c r="B286" s="1371" t="str">
        <f t="shared" si="119"/>
        <v>Middle Girls Golf</v>
      </c>
      <c r="C286" s="1372">
        <f t="shared" si="119"/>
        <v>0</v>
      </c>
      <c r="D286" s="1373">
        <f t="shared" si="119"/>
        <v>2452</v>
      </c>
      <c r="E286" s="1373">
        <f t="shared" si="119"/>
        <v>0</v>
      </c>
      <c r="F286" s="1301">
        <f t="shared" si="119"/>
        <v>0</v>
      </c>
      <c r="G286" s="1345" t="str">
        <f t="shared" si="119"/>
        <v>N/A</v>
      </c>
      <c r="H286" s="1301">
        <f t="shared" si="119"/>
        <v>0</v>
      </c>
      <c r="I286" s="1301">
        <f t="shared" si="119"/>
        <v>0</v>
      </c>
      <c r="J286" s="1345" t="str">
        <f t="shared" si="119"/>
        <v>N/A</v>
      </c>
      <c r="K286" s="1345" t="str">
        <f t="shared" si="119"/>
        <v>N/A</v>
      </c>
      <c r="L286" s="1345" t="str">
        <f t="shared" si="119"/>
        <v>N/A</v>
      </c>
      <c r="M286" s="1345" t="str">
        <f t="shared" si="119"/>
        <v>N/A</v>
      </c>
      <c r="N286" s="1301">
        <f t="shared" si="119"/>
        <v>0</v>
      </c>
      <c r="O286" s="1329">
        <f t="shared" si="119"/>
        <v>5100</v>
      </c>
      <c r="P286" s="1329" t="str">
        <f t="shared" si="119"/>
        <v>0103</v>
      </c>
    </row>
    <row r="287" spans="1:16" x14ac:dyDescent="0.3">
      <c r="A287" s="1371" t="str">
        <f t="shared" ref="A287:P287" si="120">A148</f>
        <v>SP597</v>
      </c>
      <c r="B287" s="1371" t="str">
        <f t="shared" si="120"/>
        <v>Middle Girls Soccer</v>
      </c>
      <c r="C287" s="1372">
        <f t="shared" si="120"/>
        <v>0</v>
      </c>
      <c r="D287" s="1373">
        <f t="shared" si="120"/>
        <v>2452</v>
      </c>
      <c r="E287" s="1373">
        <f t="shared" si="120"/>
        <v>0</v>
      </c>
      <c r="F287" s="1301">
        <f t="shared" si="120"/>
        <v>0</v>
      </c>
      <c r="G287" s="1345" t="str">
        <f t="shared" si="120"/>
        <v>N/A</v>
      </c>
      <c r="H287" s="1301">
        <f t="shared" si="120"/>
        <v>0</v>
      </c>
      <c r="I287" s="1301">
        <f t="shared" si="120"/>
        <v>0</v>
      </c>
      <c r="J287" s="1345" t="str">
        <f t="shared" si="120"/>
        <v>N/A</v>
      </c>
      <c r="K287" s="1345" t="str">
        <f t="shared" si="120"/>
        <v>N/A</v>
      </c>
      <c r="L287" s="1345" t="str">
        <f t="shared" si="120"/>
        <v>N/A</v>
      </c>
      <c r="M287" s="1345" t="str">
        <f t="shared" si="120"/>
        <v>N/A</v>
      </c>
      <c r="N287" s="1301">
        <f t="shared" si="120"/>
        <v>0</v>
      </c>
      <c r="O287" s="1329">
        <f t="shared" si="120"/>
        <v>5100</v>
      </c>
      <c r="P287" s="1329" t="str">
        <f t="shared" si="120"/>
        <v>0103</v>
      </c>
    </row>
    <row r="288" spans="1:16" x14ac:dyDescent="0.3">
      <c r="A288" s="1371" t="str">
        <f t="shared" ref="A288:P288" si="121">A149</f>
        <v>SP542</v>
      </c>
      <c r="B288" s="1371" t="str">
        <f t="shared" si="121"/>
        <v>Middle Girls Softball</v>
      </c>
      <c r="C288" s="1372">
        <f t="shared" si="121"/>
        <v>0</v>
      </c>
      <c r="D288" s="1373">
        <f t="shared" si="121"/>
        <v>2452</v>
      </c>
      <c r="E288" s="1373">
        <f t="shared" si="121"/>
        <v>0</v>
      </c>
      <c r="F288" s="1301">
        <f t="shared" si="121"/>
        <v>0</v>
      </c>
      <c r="G288" s="1345" t="str">
        <f t="shared" si="121"/>
        <v>N/A</v>
      </c>
      <c r="H288" s="1301">
        <f t="shared" si="121"/>
        <v>0</v>
      </c>
      <c r="I288" s="1301">
        <f t="shared" si="121"/>
        <v>0</v>
      </c>
      <c r="J288" s="1345" t="str">
        <f t="shared" si="121"/>
        <v>N/A</v>
      </c>
      <c r="K288" s="1345" t="str">
        <f t="shared" si="121"/>
        <v>N/A</v>
      </c>
      <c r="L288" s="1345" t="str">
        <f t="shared" si="121"/>
        <v>N/A</v>
      </c>
      <c r="M288" s="1345" t="str">
        <f t="shared" si="121"/>
        <v>N/A</v>
      </c>
      <c r="N288" s="1301">
        <f t="shared" si="121"/>
        <v>0</v>
      </c>
      <c r="O288" s="1329">
        <f t="shared" si="121"/>
        <v>5100</v>
      </c>
      <c r="P288" s="1329" t="str">
        <f t="shared" si="121"/>
        <v>0103</v>
      </c>
    </row>
    <row r="289" spans="1:16" x14ac:dyDescent="0.3">
      <c r="A289" s="1371" t="str">
        <f t="shared" ref="A289:P289" si="122">A150</f>
        <v>SP571</v>
      </c>
      <c r="B289" s="1371" t="str">
        <f t="shared" si="122"/>
        <v>Middle Girls Tennis</v>
      </c>
      <c r="C289" s="1372">
        <f t="shared" si="122"/>
        <v>0</v>
      </c>
      <c r="D289" s="1373">
        <f t="shared" si="122"/>
        <v>2452</v>
      </c>
      <c r="E289" s="1373">
        <f t="shared" si="122"/>
        <v>0</v>
      </c>
      <c r="F289" s="1301">
        <f t="shared" si="122"/>
        <v>0</v>
      </c>
      <c r="G289" s="1345" t="str">
        <f t="shared" si="122"/>
        <v>N/A</v>
      </c>
      <c r="H289" s="1301">
        <f t="shared" si="122"/>
        <v>0</v>
      </c>
      <c r="I289" s="1301">
        <f t="shared" si="122"/>
        <v>0</v>
      </c>
      <c r="J289" s="1345" t="str">
        <f t="shared" si="122"/>
        <v>N/A</v>
      </c>
      <c r="K289" s="1345" t="str">
        <f t="shared" si="122"/>
        <v>N/A</v>
      </c>
      <c r="L289" s="1345" t="str">
        <f t="shared" si="122"/>
        <v>N/A</v>
      </c>
      <c r="M289" s="1345" t="str">
        <f t="shared" si="122"/>
        <v>N/A</v>
      </c>
      <c r="N289" s="1301">
        <f t="shared" si="122"/>
        <v>0</v>
      </c>
      <c r="O289" s="1329">
        <f t="shared" si="122"/>
        <v>5100</v>
      </c>
      <c r="P289" s="1329" t="str">
        <f t="shared" si="122"/>
        <v>0103</v>
      </c>
    </row>
    <row r="290" spans="1:16" x14ac:dyDescent="0.3">
      <c r="A290" s="1371" t="str">
        <f t="shared" ref="A290:P290" si="123">A151</f>
        <v>SP552</v>
      </c>
      <c r="B290" s="1371" t="str">
        <f t="shared" si="123"/>
        <v>Middle Girls Track</v>
      </c>
      <c r="C290" s="1372">
        <f t="shared" si="123"/>
        <v>0</v>
      </c>
      <c r="D290" s="1373">
        <f t="shared" si="123"/>
        <v>2452</v>
      </c>
      <c r="E290" s="1373">
        <f t="shared" si="123"/>
        <v>0</v>
      </c>
      <c r="F290" s="1301">
        <f t="shared" si="123"/>
        <v>0</v>
      </c>
      <c r="G290" s="1345" t="str">
        <f t="shared" si="123"/>
        <v>N/A</v>
      </c>
      <c r="H290" s="1301">
        <f t="shared" si="123"/>
        <v>0</v>
      </c>
      <c r="I290" s="1301">
        <f t="shared" si="123"/>
        <v>0</v>
      </c>
      <c r="J290" s="1345" t="str">
        <f t="shared" si="123"/>
        <v>N/A</v>
      </c>
      <c r="K290" s="1345" t="str">
        <f t="shared" si="123"/>
        <v>N/A</v>
      </c>
      <c r="L290" s="1345" t="str">
        <f t="shared" si="123"/>
        <v>N/A</v>
      </c>
      <c r="M290" s="1345" t="str">
        <f t="shared" si="123"/>
        <v>N/A</v>
      </c>
      <c r="N290" s="1301">
        <f t="shared" si="123"/>
        <v>0</v>
      </c>
      <c r="O290" s="1329">
        <f t="shared" si="123"/>
        <v>5100</v>
      </c>
      <c r="P290" s="1329" t="str">
        <f t="shared" si="123"/>
        <v>0103</v>
      </c>
    </row>
    <row r="291" spans="1:16" x14ac:dyDescent="0.3">
      <c r="A291" s="1371" t="str">
        <f t="shared" ref="A291:P291" si="124">A152</f>
        <v>SP510</v>
      </c>
      <c r="B291" s="1371" t="str">
        <f t="shared" si="124"/>
        <v>Middle Head Football</v>
      </c>
      <c r="C291" s="1372">
        <f t="shared" si="124"/>
        <v>0</v>
      </c>
      <c r="D291" s="1373">
        <f t="shared" si="124"/>
        <v>5684</v>
      </c>
      <c r="E291" s="1373">
        <f t="shared" si="124"/>
        <v>0</v>
      </c>
      <c r="F291" s="1301">
        <f t="shared" si="124"/>
        <v>0</v>
      </c>
      <c r="G291" s="1345" t="str">
        <f t="shared" si="124"/>
        <v>N/A</v>
      </c>
      <c r="H291" s="1301">
        <f t="shared" si="124"/>
        <v>0</v>
      </c>
      <c r="I291" s="1301">
        <f t="shared" si="124"/>
        <v>0</v>
      </c>
      <c r="J291" s="1345" t="str">
        <f t="shared" si="124"/>
        <v>N/A</v>
      </c>
      <c r="K291" s="1345" t="str">
        <f t="shared" si="124"/>
        <v>N/A</v>
      </c>
      <c r="L291" s="1345" t="str">
        <f t="shared" si="124"/>
        <v>N/A</v>
      </c>
      <c r="M291" s="1345" t="str">
        <f t="shared" si="124"/>
        <v>N/A</v>
      </c>
      <c r="N291" s="1301">
        <f t="shared" si="124"/>
        <v>0</v>
      </c>
      <c r="O291" s="1329">
        <f t="shared" si="124"/>
        <v>5100</v>
      </c>
      <c r="P291" s="1329" t="str">
        <f t="shared" si="124"/>
        <v>0103</v>
      </c>
    </row>
    <row r="292" spans="1:16" x14ac:dyDescent="0.3">
      <c r="A292" s="1371" t="str">
        <f t="shared" ref="A292:P292" si="125">A153</f>
        <v>SP594</v>
      </c>
      <c r="B292" s="1371" t="str">
        <f t="shared" si="125"/>
        <v>Middle Swimming</v>
      </c>
      <c r="C292" s="1372">
        <f t="shared" si="125"/>
        <v>0</v>
      </c>
      <c r="D292" s="1373">
        <f t="shared" si="125"/>
        <v>2452</v>
      </c>
      <c r="E292" s="1373">
        <f t="shared" si="125"/>
        <v>0</v>
      </c>
      <c r="F292" s="1301">
        <f t="shared" si="125"/>
        <v>0</v>
      </c>
      <c r="G292" s="1345" t="str">
        <f t="shared" si="125"/>
        <v>N/A</v>
      </c>
      <c r="H292" s="1301">
        <f t="shared" si="125"/>
        <v>0</v>
      </c>
      <c r="I292" s="1301">
        <f t="shared" si="125"/>
        <v>0</v>
      </c>
      <c r="J292" s="1345" t="str">
        <f t="shared" si="125"/>
        <v>N/A</v>
      </c>
      <c r="K292" s="1345" t="str">
        <f t="shared" si="125"/>
        <v>N/A</v>
      </c>
      <c r="L292" s="1345" t="str">
        <f t="shared" si="125"/>
        <v>N/A</v>
      </c>
      <c r="M292" s="1345" t="str">
        <f t="shared" si="125"/>
        <v>N/A</v>
      </c>
      <c r="N292" s="1301">
        <f t="shared" si="125"/>
        <v>0</v>
      </c>
      <c r="O292" s="1329">
        <f t="shared" si="125"/>
        <v>5100</v>
      </c>
      <c r="P292" s="1329" t="str">
        <f t="shared" si="125"/>
        <v>0103</v>
      </c>
    </row>
    <row r="293" spans="1:16" x14ac:dyDescent="0.3">
      <c r="A293" s="1371" t="str">
        <f t="shared" ref="A293:P293" si="126">A154</f>
        <v>SP301</v>
      </c>
      <c r="B293" s="1371" t="str">
        <f t="shared" si="126"/>
        <v>Middle Team Leader</v>
      </c>
      <c r="C293" s="1372">
        <f t="shared" si="126"/>
        <v>0</v>
      </c>
      <c r="D293" s="1373">
        <f t="shared" si="126"/>
        <v>1465</v>
      </c>
      <c r="E293" s="1373">
        <f t="shared" si="126"/>
        <v>0</v>
      </c>
      <c r="F293" s="1301">
        <f t="shared" si="126"/>
        <v>0</v>
      </c>
      <c r="G293" s="1345" t="str">
        <f t="shared" si="126"/>
        <v>N/A</v>
      </c>
      <c r="H293" s="1301">
        <f t="shared" si="126"/>
        <v>0</v>
      </c>
      <c r="I293" s="1301">
        <f t="shared" si="126"/>
        <v>0</v>
      </c>
      <c r="J293" s="1345" t="str">
        <f t="shared" si="126"/>
        <v>N/A</v>
      </c>
      <c r="K293" s="1345" t="str">
        <f t="shared" si="126"/>
        <v>N/A</v>
      </c>
      <c r="L293" s="1345" t="str">
        <f t="shared" si="126"/>
        <v>N/A</v>
      </c>
      <c r="M293" s="1345" t="str">
        <f t="shared" si="126"/>
        <v>N/A</v>
      </c>
      <c r="N293" s="1301">
        <f t="shared" si="126"/>
        <v>0</v>
      </c>
      <c r="O293" s="1329">
        <f t="shared" si="126"/>
        <v>5100</v>
      </c>
      <c r="P293" s="1329" t="str">
        <f t="shared" si="126"/>
        <v>0103</v>
      </c>
    </row>
    <row r="294" spans="1:16" x14ac:dyDescent="0.3">
      <c r="A294" s="1371" t="str">
        <f t="shared" ref="A294:P294" si="127">A155</f>
        <v>SP590</v>
      </c>
      <c r="B294" s="1371" t="str">
        <f t="shared" si="127"/>
        <v>Middle Volleyball</v>
      </c>
      <c r="C294" s="1372">
        <f t="shared" si="127"/>
        <v>0</v>
      </c>
      <c r="D294" s="1373">
        <f t="shared" si="127"/>
        <v>2452</v>
      </c>
      <c r="E294" s="1373">
        <f t="shared" si="127"/>
        <v>0</v>
      </c>
      <c r="F294" s="1301">
        <f t="shared" si="127"/>
        <v>0</v>
      </c>
      <c r="G294" s="1345" t="str">
        <f t="shared" si="127"/>
        <v>N/A</v>
      </c>
      <c r="H294" s="1301">
        <f t="shared" si="127"/>
        <v>0</v>
      </c>
      <c r="I294" s="1301">
        <f t="shared" si="127"/>
        <v>0</v>
      </c>
      <c r="J294" s="1345" t="str">
        <f t="shared" si="127"/>
        <v>N/A</v>
      </c>
      <c r="K294" s="1345" t="str">
        <f t="shared" si="127"/>
        <v>N/A</v>
      </c>
      <c r="L294" s="1345" t="str">
        <f t="shared" si="127"/>
        <v>N/A</v>
      </c>
      <c r="M294" s="1345" t="str">
        <f t="shared" si="127"/>
        <v>N/A</v>
      </c>
      <c r="N294" s="1301">
        <f t="shared" si="127"/>
        <v>0</v>
      </c>
      <c r="O294" s="1329">
        <f t="shared" si="127"/>
        <v>5100</v>
      </c>
      <c r="P294" s="1329" t="str">
        <f t="shared" si="127"/>
        <v>0103</v>
      </c>
    </row>
    <row r="295" spans="1:16" x14ac:dyDescent="0.3">
      <c r="A295" s="1371" t="str">
        <f t="shared" ref="A295:P295" si="128">A156</f>
        <v>SP324</v>
      </c>
      <c r="B295" s="1371" t="str">
        <f t="shared" si="128"/>
        <v>Newspaper Sponsor</v>
      </c>
      <c r="C295" s="1372">
        <f t="shared" si="128"/>
        <v>0</v>
      </c>
      <c r="D295" s="1373">
        <f t="shared" si="128"/>
        <v>1948</v>
      </c>
      <c r="E295" s="1373">
        <f t="shared" si="128"/>
        <v>0</v>
      </c>
      <c r="F295" s="1301">
        <f t="shared" si="128"/>
        <v>0</v>
      </c>
      <c r="G295" s="1345" t="str">
        <f t="shared" si="128"/>
        <v>N/A</v>
      </c>
      <c r="H295" s="1301">
        <f t="shared" si="128"/>
        <v>0</v>
      </c>
      <c r="I295" s="1301">
        <f t="shared" si="128"/>
        <v>0</v>
      </c>
      <c r="J295" s="1345" t="str">
        <f t="shared" si="128"/>
        <v>N/A</v>
      </c>
      <c r="K295" s="1345" t="str">
        <f t="shared" si="128"/>
        <v>N/A</v>
      </c>
      <c r="L295" s="1345" t="str">
        <f t="shared" si="128"/>
        <v>N/A</v>
      </c>
      <c r="M295" s="1345" t="str">
        <f t="shared" si="128"/>
        <v>N/A</v>
      </c>
      <c r="N295" s="1301">
        <f t="shared" si="128"/>
        <v>0</v>
      </c>
      <c r="O295" s="1329">
        <f t="shared" si="128"/>
        <v>5100</v>
      </c>
      <c r="P295" s="1329" t="str">
        <f t="shared" si="128"/>
        <v>0103</v>
      </c>
    </row>
    <row r="296" spans="1:16" x14ac:dyDescent="0.3">
      <c r="A296" s="1371" t="str">
        <f t="shared" ref="A296:P296" si="129">A157</f>
        <v>SP360</v>
      </c>
      <c r="B296" s="1371" t="str">
        <f t="shared" si="129"/>
        <v>Senior Academic Team</v>
      </c>
      <c r="C296" s="1372">
        <f t="shared" si="129"/>
        <v>0</v>
      </c>
      <c r="D296" s="1373">
        <f t="shared" si="129"/>
        <v>2452</v>
      </c>
      <c r="E296" s="1373">
        <f t="shared" si="129"/>
        <v>0</v>
      </c>
      <c r="F296" s="1301">
        <f t="shared" si="129"/>
        <v>0</v>
      </c>
      <c r="G296" s="1345" t="str">
        <f t="shared" si="129"/>
        <v>N/A</v>
      </c>
      <c r="H296" s="1301">
        <f t="shared" si="129"/>
        <v>0</v>
      </c>
      <c r="I296" s="1301">
        <f t="shared" si="129"/>
        <v>0</v>
      </c>
      <c r="J296" s="1345" t="str">
        <f t="shared" si="129"/>
        <v>N/A</v>
      </c>
      <c r="K296" s="1345" t="str">
        <f t="shared" si="129"/>
        <v>N/A</v>
      </c>
      <c r="L296" s="1345" t="str">
        <f t="shared" si="129"/>
        <v>N/A</v>
      </c>
      <c r="M296" s="1345" t="str">
        <f t="shared" si="129"/>
        <v>N/A</v>
      </c>
      <c r="N296" s="1301">
        <f t="shared" si="129"/>
        <v>0</v>
      </c>
      <c r="O296" s="1329">
        <f t="shared" si="129"/>
        <v>5100</v>
      </c>
      <c r="P296" s="1329" t="str">
        <f t="shared" si="129"/>
        <v>0103</v>
      </c>
    </row>
    <row r="297" spans="1:16" x14ac:dyDescent="0.3">
      <c r="A297" s="1371" t="str">
        <f t="shared" ref="A297:P297" si="130">A158</f>
        <v>SP460</v>
      </c>
      <c r="B297" s="1371" t="str">
        <f t="shared" si="130"/>
        <v>Senior Assistant Band Director</v>
      </c>
      <c r="C297" s="1372">
        <f t="shared" si="130"/>
        <v>0</v>
      </c>
      <c r="D297" s="1373">
        <f t="shared" si="130"/>
        <v>5574</v>
      </c>
      <c r="E297" s="1373">
        <f t="shared" si="130"/>
        <v>0</v>
      </c>
      <c r="F297" s="1301">
        <f t="shared" si="130"/>
        <v>0</v>
      </c>
      <c r="G297" s="1345" t="str">
        <f t="shared" si="130"/>
        <v>N/A</v>
      </c>
      <c r="H297" s="1301">
        <f t="shared" si="130"/>
        <v>0</v>
      </c>
      <c r="I297" s="1301">
        <f t="shared" si="130"/>
        <v>0</v>
      </c>
      <c r="J297" s="1345" t="str">
        <f t="shared" si="130"/>
        <v>N/A</v>
      </c>
      <c r="K297" s="1345" t="str">
        <f t="shared" si="130"/>
        <v>N/A</v>
      </c>
      <c r="L297" s="1345" t="str">
        <f t="shared" si="130"/>
        <v>N/A</v>
      </c>
      <c r="M297" s="1345" t="str">
        <f t="shared" si="130"/>
        <v>N/A</v>
      </c>
      <c r="N297" s="1301">
        <f t="shared" si="130"/>
        <v>0</v>
      </c>
      <c r="O297" s="1329">
        <f t="shared" si="130"/>
        <v>5100</v>
      </c>
      <c r="P297" s="1329" t="str">
        <f t="shared" si="130"/>
        <v>0103</v>
      </c>
    </row>
    <row r="298" spans="1:16" x14ac:dyDescent="0.3">
      <c r="A298" s="1371" t="str">
        <f t="shared" ref="A298:P298" si="131">A159</f>
        <v>SP631</v>
      </c>
      <c r="B298" s="1371" t="str">
        <f t="shared" si="131"/>
        <v>Senior Assistant Basketball</v>
      </c>
      <c r="C298" s="1372">
        <f t="shared" si="131"/>
        <v>0</v>
      </c>
      <c r="D298" s="1373">
        <f t="shared" si="131"/>
        <v>2452</v>
      </c>
      <c r="E298" s="1373">
        <f t="shared" si="131"/>
        <v>0</v>
      </c>
      <c r="F298" s="1301">
        <f t="shared" si="131"/>
        <v>0</v>
      </c>
      <c r="G298" s="1345" t="str">
        <f t="shared" si="131"/>
        <v>N/A</v>
      </c>
      <c r="H298" s="1301">
        <f t="shared" si="131"/>
        <v>0</v>
      </c>
      <c r="I298" s="1301">
        <f t="shared" si="131"/>
        <v>0</v>
      </c>
      <c r="J298" s="1345" t="str">
        <f t="shared" si="131"/>
        <v>N/A</v>
      </c>
      <c r="K298" s="1345" t="str">
        <f t="shared" si="131"/>
        <v>N/A</v>
      </c>
      <c r="L298" s="1345" t="str">
        <f t="shared" si="131"/>
        <v>N/A</v>
      </c>
      <c r="M298" s="1345" t="str">
        <f t="shared" si="131"/>
        <v>N/A</v>
      </c>
      <c r="N298" s="1301">
        <f t="shared" si="131"/>
        <v>0</v>
      </c>
      <c r="O298" s="1329">
        <f t="shared" si="131"/>
        <v>5100</v>
      </c>
      <c r="P298" s="1329" t="str">
        <f t="shared" si="131"/>
        <v>0103</v>
      </c>
    </row>
    <row r="299" spans="1:16" x14ac:dyDescent="0.3">
      <c r="A299" s="1371" t="str">
        <f t="shared" ref="A299:P299" si="132">A160</f>
        <v>SP681</v>
      </c>
      <c r="B299" s="1371" t="str">
        <f t="shared" si="132"/>
        <v>Senior Assistant Cheerleader</v>
      </c>
      <c r="C299" s="1372">
        <f t="shared" si="132"/>
        <v>0</v>
      </c>
      <c r="D299" s="1373">
        <f t="shared" si="132"/>
        <v>1948</v>
      </c>
      <c r="E299" s="1373">
        <f t="shared" si="132"/>
        <v>0</v>
      </c>
      <c r="F299" s="1301">
        <f t="shared" si="132"/>
        <v>0</v>
      </c>
      <c r="G299" s="1345" t="str">
        <f t="shared" si="132"/>
        <v>N/A</v>
      </c>
      <c r="H299" s="1301">
        <f t="shared" si="132"/>
        <v>0</v>
      </c>
      <c r="I299" s="1301">
        <f t="shared" si="132"/>
        <v>0</v>
      </c>
      <c r="J299" s="1345" t="str">
        <f t="shared" si="132"/>
        <v>N/A</v>
      </c>
      <c r="K299" s="1345" t="str">
        <f t="shared" si="132"/>
        <v>N/A</v>
      </c>
      <c r="L299" s="1345" t="str">
        <f t="shared" si="132"/>
        <v>N/A</v>
      </c>
      <c r="M299" s="1345" t="str">
        <f t="shared" si="132"/>
        <v>N/A</v>
      </c>
      <c r="N299" s="1301">
        <f t="shared" si="132"/>
        <v>0</v>
      </c>
      <c r="O299" s="1329">
        <f t="shared" si="132"/>
        <v>5100</v>
      </c>
      <c r="P299" s="1329" t="str">
        <f t="shared" si="132"/>
        <v>0103</v>
      </c>
    </row>
    <row r="300" spans="1:16" x14ac:dyDescent="0.3">
      <c r="A300" s="1371" t="str">
        <f t="shared" ref="A300:P300" si="133">A161</f>
        <v>SP612</v>
      </c>
      <c r="B300" s="1371" t="str">
        <f t="shared" si="133"/>
        <v>Senior Assistant Football</v>
      </c>
      <c r="C300" s="1372">
        <f t="shared" si="133"/>
        <v>0</v>
      </c>
      <c r="D300" s="1373">
        <f t="shared" si="133"/>
        <v>5574</v>
      </c>
      <c r="E300" s="1373">
        <f t="shared" si="133"/>
        <v>0</v>
      </c>
      <c r="F300" s="1301">
        <f t="shared" si="133"/>
        <v>0</v>
      </c>
      <c r="G300" s="1345" t="str">
        <f t="shared" si="133"/>
        <v>N/A</v>
      </c>
      <c r="H300" s="1301">
        <f t="shared" si="133"/>
        <v>0</v>
      </c>
      <c r="I300" s="1301">
        <f t="shared" si="133"/>
        <v>0</v>
      </c>
      <c r="J300" s="1345" t="str">
        <f t="shared" si="133"/>
        <v>N/A</v>
      </c>
      <c r="K300" s="1345" t="str">
        <f t="shared" si="133"/>
        <v>N/A</v>
      </c>
      <c r="L300" s="1345" t="str">
        <f t="shared" si="133"/>
        <v>N/A</v>
      </c>
      <c r="M300" s="1345" t="str">
        <f t="shared" si="133"/>
        <v>N/A</v>
      </c>
      <c r="N300" s="1301">
        <f t="shared" si="133"/>
        <v>0</v>
      </c>
      <c r="O300" s="1329">
        <f t="shared" si="133"/>
        <v>5100</v>
      </c>
      <c r="P300" s="1329" t="str">
        <f t="shared" si="133"/>
        <v>0103</v>
      </c>
    </row>
    <row r="301" spans="1:16" x14ac:dyDescent="0.3">
      <c r="A301" s="1371" t="str">
        <f t="shared" ref="A301:P301" si="134">A162</f>
        <v>SP698</v>
      </c>
      <c r="B301" s="1371" t="str">
        <f t="shared" si="134"/>
        <v>Senior Assistant Soccer</v>
      </c>
      <c r="C301" s="1372">
        <f t="shared" si="134"/>
        <v>0</v>
      </c>
      <c r="D301" s="1373">
        <f t="shared" si="134"/>
        <v>1948</v>
      </c>
      <c r="E301" s="1373">
        <f t="shared" si="134"/>
        <v>0</v>
      </c>
      <c r="F301" s="1301">
        <f t="shared" si="134"/>
        <v>0</v>
      </c>
      <c r="G301" s="1345" t="str">
        <f t="shared" si="134"/>
        <v>N/A</v>
      </c>
      <c r="H301" s="1301">
        <f t="shared" si="134"/>
        <v>0</v>
      </c>
      <c r="I301" s="1301">
        <f t="shared" si="134"/>
        <v>0</v>
      </c>
      <c r="J301" s="1345" t="str">
        <f t="shared" si="134"/>
        <v>N/A</v>
      </c>
      <c r="K301" s="1345" t="str">
        <f t="shared" si="134"/>
        <v>N/A</v>
      </c>
      <c r="L301" s="1345" t="str">
        <f t="shared" si="134"/>
        <v>N/A</v>
      </c>
      <c r="M301" s="1345" t="str">
        <f t="shared" si="134"/>
        <v>N/A</v>
      </c>
      <c r="N301" s="1301">
        <f t="shared" si="134"/>
        <v>0</v>
      </c>
      <c r="O301" s="1329">
        <f t="shared" si="134"/>
        <v>5100</v>
      </c>
      <c r="P301" s="1329" t="str">
        <f t="shared" si="134"/>
        <v>0103</v>
      </c>
    </row>
    <row r="302" spans="1:16" x14ac:dyDescent="0.3">
      <c r="A302" s="1371" t="str">
        <f t="shared" ref="A302:P302" si="135">A163</f>
        <v>SP545</v>
      </c>
      <c r="B302" s="1371" t="str">
        <f t="shared" si="135"/>
        <v>Senior Assistant Softball</v>
      </c>
      <c r="C302" s="1372">
        <f t="shared" si="135"/>
        <v>0</v>
      </c>
      <c r="D302" s="1373">
        <f t="shared" si="135"/>
        <v>2452</v>
      </c>
      <c r="E302" s="1373">
        <f t="shared" si="135"/>
        <v>0</v>
      </c>
      <c r="F302" s="1301">
        <f t="shared" si="135"/>
        <v>0</v>
      </c>
      <c r="G302" s="1345" t="str">
        <f t="shared" si="135"/>
        <v>N/A</v>
      </c>
      <c r="H302" s="1301">
        <f t="shared" si="135"/>
        <v>0</v>
      </c>
      <c r="I302" s="1301">
        <f t="shared" si="135"/>
        <v>0</v>
      </c>
      <c r="J302" s="1345" t="str">
        <f t="shared" si="135"/>
        <v>N/A</v>
      </c>
      <c r="K302" s="1345" t="str">
        <f t="shared" si="135"/>
        <v>N/A</v>
      </c>
      <c r="L302" s="1345" t="str">
        <f t="shared" si="135"/>
        <v>N/A</v>
      </c>
      <c r="M302" s="1345" t="str">
        <f t="shared" si="135"/>
        <v>N/A</v>
      </c>
      <c r="N302" s="1301">
        <f t="shared" si="135"/>
        <v>0</v>
      </c>
      <c r="O302" s="1329">
        <f t="shared" si="135"/>
        <v>5100</v>
      </c>
      <c r="P302" s="1329" t="str">
        <f t="shared" si="135"/>
        <v>0103</v>
      </c>
    </row>
    <row r="303" spans="1:16" x14ac:dyDescent="0.3">
      <c r="A303" s="1371" t="str">
        <f t="shared" ref="A303:P303" si="136">A164</f>
        <v>SP551</v>
      </c>
      <c r="B303" s="1371" t="str">
        <f t="shared" si="136"/>
        <v>Senior Assistant Track</v>
      </c>
      <c r="C303" s="1372">
        <f t="shared" si="136"/>
        <v>0</v>
      </c>
      <c r="D303" s="1373">
        <f t="shared" si="136"/>
        <v>1948</v>
      </c>
      <c r="E303" s="1373">
        <f t="shared" si="136"/>
        <v>0</v>
      </c>
      <c r="F303" s="1301">
        <f t="shared" si="136"/>
        <v>0</v>
      </c>
      <c r="G303" s="1345" t="str">
        <f t="shared" si="136"/>
        <v>N/A</v>
      </c>
      <c r="H303" s="1301">
        <f t="shared" si="136"/>
        <v>0</v>
      </c>
      <c r="I303" s="1301">
        <f t="shared" si="136"/>
        <v>0</v>
      </c>
      <c r="J303" s="1345" t="str">
        <f t="shared" si="136"/>
        <v>N/A</v>
      </c>
      <c r="K303" s="1345" t="str">
        <f t="shared" si="136"/>
        <v>N/A</v>
      </c>
      <c r="L303" s="1345" t="str">
        <f t="shared" si="136"/>
        <v>N/A</v>
      </c>
      <c r="M303" s="1345" t="str">
        <f t="shared" si="136"/>
        <v>N/A</v>
      </c>
      <c r="N303" s="1301">
        <f t="shared" si="136"/>
        <v>0</v>
      </c>
      <c r="O303" s="1329">
        <f t="shared" si="136"/>
        <v>5100</v>
      </c>
      <c r="P303" s="1329" t="str">
        <f t="shared" si="136"/>
        <v>0103</v>
      </c>
    </row>
    <row r="304" spans="1:16" x14ac:dyDescent="0.3">
      <c r="A304" s="1371" t="str">
        <f t="shared" ref="A304:P304" si="137">A165</f>
        <v>SP691</v>
      </c>
      <c r="B304" s="1371" t="str">
        <f t="shared" si="137"/>
        <v>Senior Assistant Volleyball</v>
      </c>
      <c r="C304" s="1372">
        <f t="shared" si="137"/>
        <v>0</v>
      </c>
      <c r="D304" s="1373">
        <f t="shared" si="137"/>
        <v>1948</v>
      </c>
      <c r="E304" s="1373">
        <f t="shared" si="137"/>
        <v>0</v>
      </c>
      <c r="F304" s="1301">
        <f t="shared" si="137"/>
        <v>0</v>
      </c>
      <c r="G304" s="1345" t="str">
        <f t="shared" si="137"/>
        <v>N/A</v>
      </c>
      <c r="H304" s="1301">
        <f t="shared" si="137"/>
        <v>0</v>
      </c>
      <c r="I304" s="1301">
        <f t="shared" si="137"/>
        <v>0</v>
      </c>
      <c r="J304" s="1345" t="str">
        <f t="shared" si="137"/>
        <v>N/A</v>
      </c>
      <c r="K304" s="1345" t="str">
        <f t="shared" si="137"/>
        <v>N/A</v>
      </c>
      <c r="L304" s="1345" t="str">
        <f t="shared" si="137"/>
        <v>N/A</v>
      </c>
      <c r="M304" s="1345" t="str">
        <f t="shared" si="137"/>
        <v>N/A</v>
      </c>
      <c r="N304" s="1301">
        <f t="shared" si="137"/>
        <v>0</v>
      </c>
      <c r="O304" s="1329">
        <f t="shared" si="137"/>
        <v>5100</v>
      </c>
      <c r="P304" s="1329" t="str">
        <f t="shared" si="137"/>
        <v>0103</v>
      </c>
    </row>
    <row r="305" spans="1:17" x14ac:dyDescent="0.3">
      <c r="A305" s="1371" t="str">
        <f t="shared" ref="A305:P305" si="138">A166</f>
        <v>SP641</v>
      </c>
      <c r="B305" s="1371" t="str">
        <f t="shared" si="138"/>
        <v>Senior Boys Assistant Baseball</v>
      </c>
      <c r="C305" s="1372">
        <f t="shared" si="138"/>
        <v>0</v>
      </c>
      <c r="D305" s="1373">
        <f t="shared" si="138"/>
        <v>2452</v>
      </c>
      <c r="E305" s="1373">
        <f t="shared" si="138"/>
        <v>0</v>
      </c>
      <c r="F305" s="1301">
        <f t="shared" si="138"/>
        <v>0</v>
      </c>
      <c r="G305" s="1345" t="str">
        <f t="shared" si="138"/>
        <v>N/A</v>
      </c>
      <c r="H305" s="1301">
        <f t="shared" si="138"/>
        <v>0</v>
      </c>
      <c r="I305" s="1301">
        <f t="shared" si="138"/>
        <v>0</v>
      </c>
      <c r="J305" s="1345" t="str">
        <f t="shared" si="138"/>
        <v>N/A</v>
      </c>
      <c r="K305" s="1345" t="str">
        <f t="shared" si="138"/>
        <v>N/A</v>
      </c>
      <c r="L305" s="1345" t="str">
        <f t="shared" si="138"/>
        <v>N/A</v>
      </c>
      <c r="M305" s="1345" t="str">
        <f t="shared" si="138"/>
        <v>N/A</v>
      </c>
      <c r="N305" s="1301">
        <f t="shared" si="138"/>
        <v>0</v>
      </c>
      <c r="O305" s="1329">
        <f t="shared" si="138"/>
        <v>5100</v>
      </c>
      <c r="P305" s="1329" t="str">
        <f t="shared" si="138"/>
        <v>0103</v>
      </c>
    </row>
    <row r="306" spans="1:17" x14ac:dyDescent="0.3">
      <c r="A306" s="1371" t="str">
        <f t="shared" ref="A306:P306" si="139">A167</f>
        <v>SP620</v>
      </c>
      <c r="B306" s="1371" t="str">
        <f t="shared" si="139"/>
        <v>Senior Boys Cross Country</v>
      </c>
      <c r="C306" s="1372">
        <f t="shared" si="139"/>
        <v>0</v>
      </c>
      <c r="D306" s="1373">
        <f t="shared" si="139"/>
        <v>2452</v>
      </c>
      <c r="E306" s="1373">
        <f t="shared" si="139"/>
        <v>0</v>
      </c>
      <c r="F306" s="1301">
        <f t="shared" si="139"/>
        <v>0</v>
      </c>
      <c r="G306" s="1345" t="str">
        <f t="shared" si="139"/>
        <v>N/A</v>
      </c>
      <c r="H306" s="1301">
        <f t="shared" si="139"/>
        <v>0</v>
      </c>
      <c r="I306" s="1301">
        <f t="shared" si="139"/>
        <v>0</v>
      </c>
      <c r="J306" s="1345" t="str">
        <f t="shared" si="139"/>
        <v>N/A</v>
      </c>
      <c r="K306" s="1345" t="str">
        <f t="shared" si="139"/>
        <v>N/A</v>
      </c>
      <c r="L306" s="1345" t="str">
        <f t="shared" si="139"/>
        <v>N/A</v>
      </c>
      <c r="M306" s="1345" t="str">
        <f t="shared" si="139"/>
        <v>N/A</v>
      </c>
      <c r="N306" s="1301">
        <f t="shared" si="139"/>
        <v>0</v>
      </c>
      <c r="O306" s="1329">
        <f t="shared" si="139"/>
        <v>5100</v>
      </c>
      <c r="P306" s="1329" t="str">
        <f t="shared" si="139"/>
        <v>0103</v>
      </c>
    </row>
    <row r="307" spans="1:17" x14ac:dyDescent="0.3">
      <c r="A307" s="1371" t="str">
        <f t="shared" ref="A307:P307" si="140">A168</f>
        <v>SP660</v>
      </c>
      <c r="B307" s="1371" t="str">
        <f t="shared" si="140"/>
        <v>Senior Boys Golf</v>
      </c>
      <c r="C307" s="1372">
        <f t="shared" si="140"/>
        <v>0</v>
      </c>
      <c r="D307" s="1373">
        <f t="shared" si="140"/>
        <v>2452</v>
      </c>
      <c r="E307" s="1373">
        <f t="shared" si="140"/>
        <v>0</v>
      </c>
      <c r="F307" s="1301">
        <f t="shared" si="140"/>
        <v>0</v>
      </c>
      <c r="G307" s="1345" t="str">
        <f t="shared" si="140"/>
        <v>N/A</v>
      </c>
      <c r="H307" s="1301">
        <f t="shared" si="140"/>
        <v>0</v>
      </c>
      <c r="I307" s="1301">
        <f t="shared" si="140"/>
        <v>0</v>
      </c>
      <c r="J307" s="1345" t="str">
        <f t="shared" si="140"/>
        <v>N/A</v>
      </c>
      <c r="K307" s="1345" t="str">
        <f t="shared" si="140"/>
        <v>N/A</v>
      </c>
      <c r="L307" s="1345" t="str">
        <f t="shared" si="140"/>
        <v>N/A</v>
      </c>
      <c r="M307" s="1345" t="str">
        <f t="shared" si="140"/>
        <v>N/A</v>
      </c>
      <c r="N307" s="1301">
        <f t="shared" si="140"/>
        <v>0</v>
      </c>
      <c r="O307" s="1329">
        <f t="shared" si="140"/>
        <v>5100</v>
      </c>
      <c r="P307" s="1329" t="str">
        <f t="shared" si="140"/>
        <v>0103</v>
      </c>
    </row>
    <row r="308" spans="1:17" x14ac:dyDescent="0.3">
      <c r="A308" s="1371" t="str">
        <f t="shared" ref="A308:P308" si="141">A169</f>
        <v>SP640</v>
      </c>
      <c r="B308" s="1371" t="str">
        <f t="shared" si="141"/>
        <v>Senior Boys Head Baseball</v>
      </c>
      <c r="C308" s="1372">
        <f t="shared" si="141"/>
        <v>0</v>
      </c>
      <c r="D308" s="1373">
        <f t="shared" si="141"/>
        <v>4281</v>
      </c>
      <c r="E308" s="1373">
        <f t="shared" si="141"/>
        <v>0</v>
      </c>
      <c r="F308" s="1301">
        <f t="shared" si="141"/>
        <v>0</v>
      </c>
      <c r="G308" s="1345" t="str">
        <f t="shared" si="141"/>
        <v>N/A</v>
      </c>
      <c r="H308" s="1301">
        <f t="shared" si="141"/>
        <v>0</v>
      </c>
      <c r="I308" s="1301">
        <f t="shared" si="141"/>
        <v>0</v>
      </c>
      <c r="J308" s="1345" t="str">
        <f t="shared" si="141"/>
        <v>N/A</v>
      </c>
      <c r="K308" s="1345" t="str">
        <f t="shared" si="141"/>
        <v>N/A</v>
      </c>
      <c r="L308" s="1345" t="str">
        <f t="shared" si="141"/>
        <v>N/A</v>
      </c>
      <c r="M308" s="1345" t="str">
        <f t="shared" si="141"/>
        <v>N/A</v>
      </c>
      <c r="N308" s="1301">
        <f t="shared" si="141"/>
        <v>0</v>
      </c>
      <c r="O308" s="1329">
        <f t="shared" si="141"/>
        <v>5100</v>
      </c>
      <c r="P308" s="1329" t="str">
        <f t="shared" si="141"/>
        <v>0103</v>
      </c>
    </row>
    <row r="309" spans="1:17" x14ac:dyDescent="0.3">
      <c r="A309" s="1371" t="str">
        <f t="shared" ref="A309:P309" si="142">A170</f>
        <v>SP630</v>
      </c>
      <c r="B309" s="1371" t="str">
        <f t="shared" si="142"/>
        <v>Senior Boys Head Basketball</v>
      </c>
      <c r="C309" s="1372">
        <f t="shared" si="142"/>
        <v>0</v>
      </c>
      <c r="D309" s="1373">
        <f t="shared" si="142"/>
        <v>6269</v>
      </c>
      <c r="E309" s="1373">
        <f t="shared" si="142"/>
        <v>0</v>
      </c>
      <c r="F309" s="1301">
        <f t="shared" si="142"/>
        <v>0</v>
      </c>
      <c r="G309" s="1345" t="str">
        <f t="shared" si="142"/>
        <v>N/A</v>
      </c>
      <c r="H309" s="1301">
        <f t="shared" si="142"/>
        <v>0</v>
      </c>
      <c r="I309" s="1301">
        <f t="shared" si="142"/>
        <v>0</v>
      </c>
      <c r="J309" s="1345" t="str">
        <f t="shared" si="142"/>
        <v>N/A</v>
      </c>
      <c r="K309" s="1345" t="str">
        <f t="shared" si="142"/>
        <v>N/A</v>
      </c>
      <c r="L309" s="1345" t="str">
        <f t="shared" si="142"/>
        <v>N/A</v>
      </c>
      <c r="M309" s="1345" t="str">
        <f t="shared" si="142"/>
        <v>N/A</v>
      </c>
      <c r="N309" s="1301">
        <f t="shared" si="142"/>
        <v>0</v>
      </c>
      <c r="O309" s="1329">
        <f t="shared" si="142"/>
        <v>5100</v>
      </c>
      <c r="P309" s="1329" t="str">
        <f t="shared" si="142"/>
        <v>0103</v>
      </c>
    </row>
    <row r="310" spans="1:17" x14ac:dyDescent="0.3">
      <c r="A310" s="1371" t="str">
        <f t="shared" ref="A310:P310" si="143">A171</f>
        <v>SP535</v>
      </c>
      <c r="B310" s="1371" t="str">
        <f t="shared" si="143"/>
        <v>Senior Boys JV Basketball</v>
      </c>
      <c r="C310" s="1372">
        <f t="shared" si="143"/>
        <v>0</v>
      </c>
      <c r="D310" s="1373">
        <f t="shared" si="143"/>
        <v>2452</v>
      </c>
      <c r="E310" s="1373">
        <f t="shared" si="143"/>
        <v>0</v>
      </c>
      <c r="F310" s="1301">
        <f t="shared" si="143"/>
        <v>0</v>
      </c>
      <c r="G310" s="1345" t="str">
        <f t="shared" si="143"/>
        <v>N/A</v>
      </c>
      <c r="H310" s="1301">
        <f t="shared" si="143"/>
        <v>0</v>
      </c>
      <c r="I310" s="1301">
        <f t="shared" si="143"/>
        <v>0</v>
      </c>
      <c r="J310" s="1345" t="str">
        <f t="shared" si="143"/>
        <v>N/A</v>
      </c>
      <c r="K310" s="1345" t="str">
        <f t="shared" si="143"/>
        <v>N/A</v>
      </c>
      <c r="L310" s="1345" t="str">
        <f t="shared" si="143"/>
        <v>N/A</v>
      </c>
      <c r="M310" s="1345" t="str">
        <f t="shared" si="143"/>
        <v>N/A</v>
      </c>
      <c r="N310" s="1301">
        <f t="shared" si="143"/>
        <v>0</v>
      </c>
      <c r="O310" s="1329">
        <f t="shared" si="143"/>
        <v>5100</v>
      </c>
      <c r="P310" s="1329" t="str">
        <f t="shared" si="143"/>
        <v>0103</v>
      </c>
    </row>
    <row r="311" spans="1:17" x14ac:dyDescent="0.3">
      <c r="A311" s="1371" t="str">
        <f t="shared" ref="A311:P311" si="144">A172</f>
        <v>SP696</v>
      </c>
      <c r="B311" s="1371" t="str">
        <f t="shared" si="144"/>
        <v>Senior Boys Soccer</v>
      </c>
      <c r="C311" s="1372">
        <f t="shared" si="144"/>
        <v>0</v>
      </c>
      <c r="D311" s="1373">
        <f t="shared" si="144"/>
        <v>2452</v>
      </c>
      <c r="E311" s="1373">
        <f t="shared" si="144"/>
        <v>0</v>
      </c>
      <c r="F311" s="1301">
        <f t="shared" si="144"/>
        <v>0</v>
      </c>
      <c r="G311" s="1345" t="str">
        <f t="shared" si="144"/>
        <v>N/A</v>
      </c>
      <c r="H311" s="1301">
        <f t="shared" si="144"/>
        <v>0</v>
      </c>
      <c r="I311" s="1301">
        <f t="shared" si="144"/>
        <v>0</v>
      </c>
      <c r="J311" s="1345" t="str">
        <f t="shared" si="144"/>
        <v>N/A</v>
      </c>
      <c r="K311" s="1345" t="str">
        <f t="shared" si="144"/>
        <v>N/A</v>
      </c>
      <c r="L311" s="1345" t="str">
        <f t="shared" si="144"/>
        <v>N/A</v>
      </c>
      <c r="M311" s="1345" t="str">
        <f t="shared" si="144"/>
        <v>N/A</v>
      </c>
      <c r="N311" s="1301">
        <f t="shared" si="144"/>
        <v>0</v>
      </c>
      <c r="O311" s="1329">
        <f t="shared" si="144"/>
        <v>5100</v>
      </c>
      <c r="P311" s="1329" t="str">
        <f t="shared" si="144"/>
        <v>0103</v>
      </c>
    </row>
    <row r="312" spans="1:17" x14ac:dyDescent="0.3">
      <c r="A312" s="1371" t="str">
        <f t="shared" ref="A312:P312" si="145">A173</f>
        <v>SP694</v>
      </c>
      <c r="B312" s="1371" t="str">
        <f t="shared" si="145"/>
        <v>Senior Boys Swimming</v>
      </c>
      <c r="C312" s="1372">
        <f t="shared" si="145"/>
        <v>0</v>
      </c>
      <c r="D312" s="1373">
        <f t="shared" si="145"/>
        <v>2452</v>
      </c>
      <c r="E312" s="1373">
        <f t="shared" si="145"/>
        <v>0</v>
      </c>
      <c r="F312" s="1301">
        <f t="shared" si="145"/>
        <v>0</v>
      </c>
      <c r="G312" s="1345" t="str">
        <f t="shared" si="145"/>
        <v>N/A</v>
      </c>
      <c r="H312" s="1301">
        <f t="shared" si="145"/>
        <v>0</v>
      </c>
      <c r="I312" s="1301">
        <f t="shared" si="145"/>
        <v>0</v>
      </c>
      <c r="J312" s="1345" t="str">
        <f t="shared" si="145"/>
        <v>N/A</v>
      </c>
      <c r="K312" s="1345" t="str">
        <f t="shared" si="145"/>
        <v>N/A</v>
      </c>
      <c r="L312" s="1345" t="str">
        <f t="shared" si="145"/>
        <v>N/A</v>
      </c>
      <c r="M312" s="1345" t="str">
        <f t="shared" si="145"/>
        <v>N/A</v>
      </c>
      <c r="N312" s="1301">
        <f t="shared" si="145"/>
        <v>0</v>
      </c>
      <c r="O312" s="1329">
        <f t="shared" si="145"/>
        <v>5100</v>
      </c>
      <c r="P312" s="1329" t="str">
        <f t="shared" si="145"/>
        <v>0103</v>
      </c>
      <c r="Q312" s="92">
        <f>Q173</f>
        <v>0</v>
      </c>
    </row>
    <row r="313" spans="1:17" x14ac:dyDescent="0.3">
      <c r="A313" s="1371" t="str">
        <f t="shared" ref="A313:P313" si="146">A174</f>
        <v>SP670</v>
      </c>
      <c r="B313" s="1371" t="str">
        <f t="shared" si="146"/>
        <v>Senior Boys Tennis</v>
      </c>
      <c r="C313" s="1372">
        <f t="shared" si="146"/>
        <v>0</v>
      </c>
      <c r="D313" s="1373">
        <f t="shared" si="146"/>
        <v>2452</v>
      </c>
      <c r="E313" s="1373">
        <f t="shared" si="146"/>
        <v>0</v>
      </c>
      <c r="F313" s="1301">
        <f t="shared" si="146"/>
        <v>0</v>
      </c>
      <c r="G313" s="1345" t="str">
        <f t="shared" si="146"/>
        <v>N/A</v>
      </c>
      <c r="H313" s="1301">
        <f t="shared" si="146"/>
        <v>0</v>
      </c>
      <c r="I313" s="1301">
        <f t="shared" si="146"/>
        <v>0</v>
      </c>
      <c r="J313" s="1345" t="str">
        <f t="shared" si="146"/>
        <v>N/A</v>
      </c>
      <c r="K313" s="1345" t="str">
        <f t="shared" si="146"/>
        <v>N/A</v>
      </c>
      <c r="L313" s="1345" t="str">
        <f t="shared" si="146"/>
        <v>N/A</v>
      </c>
      <c r="M313" s="1345" t="str">
        <f t="shared" si="146"/>
        <v>N/A</v>
      </c>
      <c r="N313" s="1301">
        <f t="shared" si="146"/>
        <v>0</v>
      </c>
      <c r="O313" s="1329">
        <f t="shared" si="146"/>
        <v>5100</v>
      </c>
      <c r="P313" s="1329" t="str">
        <f t="shared" si="146"/>
        <v>0103</v>
      </c>
    </row>
    <row r="314" spans="1:17" x14ac:dyDescent="0.3">
      <c r="A314" s="1371" t="str">
        <f t="shared" ref="A314:P314" si="147">A175</f>
        <v>SP650</v>
      </c>
      <c r="B314" s="1371" t="str">
        <f t="shared" si="147"/>
        <v>Senior Boys Track</v>
      </c>
      <c r="C314" s="1372">
        <f t="shared" si="147"/>
        <v>0</v>
      </c>
      <c r="D314" s="1373">
        <f t="shared" si="147"/>
        <v>2452</v>
      </c>
      <c r="E314" s="1373">
        <f t="shared" si="147"/>
        <v>0</v>
      </c>
      <c r="F314" s="1301">
        <f t="shared" si="147"/>
        <v>0</v>
      </c>
      <c r="G314" s="1345" t="str">
        <f t="shared" si="147"/>
        <v>N/A</v>
      </c>
      <c r="H314" s="1301">
        <f t="shared" si="147"/>
        <v>0</v>
      </c>
      <c r="I314" s="1301">
        <f t="shared" si="147"/>
        <v>0</v>
      </c>
      <c r="J314" s="1345" t="str">
        <f t="shared" si="147"/>
        <v>N/A</v>
      </c>
      <c r="K314" s="1345" t="str">
        <f t="shared" si="147"/>
        <v>N/A</v>
      </c>
      <c r="L314" s="1345" t="str">
        <f t="shared" si="147"/>
        <v>N/A</v>
      </c>
      <c r="M314" s="1345" t="str">
        <f t="shared" si="147"/>
        <v>N/A</v>
      </c>
      <c r="N314" s="1301">
        <f t="shared" si="147"/>
        <v>0</v>
      </c>
      <c r="O314" s="1329">
        <f t="shared" si="147"/>
        <v>5100</v>
      </c>
      <c r="P314" s="1329" t="str">
        <f t="shared" si="147"/>
        <v>0103</v>
      </c>
    </row>
    <row r="315" spans="1:17" x14ac:dyDescent="0.3">
      <c r="A315" s="1371" t="str">
        <f t="shared" ref="A315:P315" si="148">A176</f>
        <v>SP693</v>
      </c>
      <c r="B315" s="1371" t="str">
        <f t="shared" si="148"/>
        <v>Senior Boys Weightlifting</v>
      </c>
      <c r="C315" s="1372">
        <f t="shared" si="148"/>
        <v>0</v>
      </c>
      <c r="D315" s="1373">
        <f t="shared" si="148"/>
        <v>2452</v>
      </c>
      <c r="E315" s="1373">
        <f t="shared" si="148"/>
        <v>0</v>
      </c>
      <c r="F315" s="1301">
        <f t="shared" si="148"/>
        <v>0</v>
      </c>
      <c r="G315" s="1345" t="str">
        <f t="shared" si="148"/>
        <v>N/A</v>
      </c>
      <c r="H315" s="1301">
        <f t="shared" si="148"/>
        <v>0</v>
      </c>
      <c r="I315" s="1301">
        <f t="shared" si="148"/>
        <v>0</v>
      </c>
      <c r="J315" s="1345" t="str">
        <f t="shared" si="148"/>
        <v>N/A</v>
      </c>
      <c r="K315" s="1345" t="str">
        <f t="shared" si="148"/>
        <v>N/A</v>
      </c>
      <c r="L315" s="1345" t="str">
        <f t="shared" si="148"/>
        <v>N/A</v>
      </c>
      <c r="M315" s="1345" t="str">
        <f t="shared" si="148"/>
        <v>N/A</v>
      </c>
      <c r="N315" s="1301">
        <f t="shared" si="148"/>
        <v>0</v>
      </c>
      <c r="O315" s="1329">
        <f t="shared" si="148"/>
        <v>5100</v>
      </c>
      <c r="P315" s="1329" t="str">
        <f t="shared" si="148"/>
        <v>0103</v>
      </c>
    </row>
    <row r="316" spans="1:17" x14ac:dyDescent="0.3">
      <c r="A316" s="1371" t="str">
        <f t="shared" ref="A316:P316" si="149">A177</f>
        <v>SP680</v>
      </c>
      <c r="B316" s="1371" t="str">
        <f t="shared" si="149"/>
        <v>Senior Cheerleader</v>
      </c>
      <c r="C316" s="1372">
        <f t="shared" si="149"/>
        <v>0</v>
      </c>
      <c r="D316" s="1373">
        <f t="shared" si="149"/>
        <v>5574</v>
      </c>
      <c r="E316" s="1373">
        <f t="shared" si="149"/>
        <v>0</v>
      </c>
      <c r="F316" s="1301">
        <f t="shared" si="149"/>
        <v>0</v>
      </c>
      <c r="G316" s="1345" t="str">
        <f t="shared" si="149"/>
        <v>N/A</v>
      </c>
      <c r="H316" s="1301">
        <f t="shared" si="149"/>
        <v>0</v>
      </c>
      <c r="I316" s="1301">
        <f t="shared" si="149"/>
        <v>0</v>
      </c>
      <c r="J316" s="1345" t="str">
        <f t="shared" si="149"/>
        <v>N/A</v>
      </c>
      <c r="K316" s="1345" t="str">
        <f t="shared" si="149"/>
        <v>N/A</v>
      </c>
      <c r="L316" s="1345" t="str">
        <f t="shared" si="149"/>
        <v>N/A</v>
      </c>
      <c r="M316" s="1345" t="str">
        <f t="shared" si="149"/>
        <v>N/A</v>
      </c>
      <c r="N316" s="1301">
        <f t="shared" si="149"/>
        <v>0</v>
      </c>
      <c r="O316" s="1329">
        <f t="shared" si="149"/>
        <v>5100</v>
      </c>
      <c r="P316" s="1329" t="str">
        <f t="shared" si="149"/>
        <v>0103</v>
      </c>
    </row>
    <row r="317" spans="1:17" x14ac:dyDescent="0.3">
      <c r="A317" s="1371" t="str">
        <f t="shared" ref="A317:P317" si="150">A178</f>
        <v>SP470</v>
      </c>
      <c r="B317" s="1371" t="str">
        <f t="shared" si="150"/>
        <v>Senior Choral Director</v>
      </c>
      <c r="C317" s="1372">
        <f t="shared" si="150"/>
        <v>0</v>
      </c>
      <c r="D317" s="1373">
        <f t="shared" si="150"/>
        <v>5574</v>
      </c>
      <c r="E317" s="1373">
        <f t="shared" si="150"/>
        <v>0</v>
      </c>
      <c r="F317" s="1301">
        <f t="shared" si="150"/>
        <v>0</v>
      </c>
      <c r="G317" s="1345" t="str">
        <f t="shared" si="150"/>
        <v>N/A</v>
      </c>
      <c r="H317" s="1301">
        <f t="shared" si="150"/>
        <v>0</v>
      </c>
      <c r="I317" s="1301">
        <f t="shared" si="150"/>
        <v>0</v>
      </c>
      <c r="J317" s="1345" t="str">
        <f t="shared" si="150"/>
        <v>N/A</v>
      </c>
      <c r="K317" s="1345" t="str">
        <f t="shared" si="150"/>
        <v>N/A</v>
      </c>
      <c r="L317" s="1345" t="str">
        <f t="shared" si="150"/>
        <v>N/A</v>
      </c>
      <c r="M317" s="1345" t="str">
        <f t="shared" si="150"/>
        <v>N/A</v>
      </c>
      <c r="N317" s="1301">
        <f t="shared" si="150"/>
        <v>0</v>
      </c>
      <c r="O317" s="1329">
        <f t="shared" si="150"/>
        <v>5100</v>
      </c>
      <c r="P317" s="1329" t="str">
        <f t="shared" si="150"/>
        <v>0103</v>
      </c>
    </row>
    <row r="318" spans="1:17" x14ac:dyDescent="0.3">
      <c r="A318" s="1371" t="str">
        <f t="shared" ref="A318:P318" si="151">A179</f>
        <v>SP685</v>
      </c>
      <c r="B318" s="1371" t="str">
        <f t="shared" si="151"/>
        <v>Senior Dance Team Director</v>
      </c>
      <c r="C318" s="1372">
        <f t="shared" si="151"/>
        <v>0</v>
      </c>
      <c r="D318" s="1373">
        <f t="shared" si="151"/>
        <v>5574</v>
      </c>
      <c r="E318" s="1373">
        <f t="shared" si="151"/>
        <v>0</v>
      </c>
      <c r="F318" s="1301">
        <f t="shared" si="151"/>
        <v>0</v>
      </c>
      <c r="G318" s="1345" t="str">
        <f t="shared" si="151"/>
        <v>N/A</v>
      </c>
      <c r="H318" s="1301">
        <f t="shared" si="151"/>
        <v>0</v>
      </c>
      <c r="I318" s="1301">
        <f t="shared" si="151"/>
        <v>0</v>
      </c>
      <c r="J318" s="1345" t="str">
        <f t="shared" si="151"/>
        <v>N/A</v>
      </c>
      <c r="K318" s="1345" t="str">
        <f t="shared" si="151"/>
        <v>N/A</v>
      </c>
      <c r="L318" s="1345" t="str">
        <f t="shared" si="151"/>
        <v>N/A</v>
      </c>
      <c r="M318" s="1345" t="str">
        <f t="shared" si="151"/>
        <v>N/A</v>
      </c>
      <c r="N318" s="1301">
        <f t="shared" si="151"/>
        <v>0</v>
      </c>
      <c r="O318" s="1329">
        <f t="shared" si="151"/>
        <v>5100</v>
      </c>
      <c r="P318" s="1329" t="str">
        <f t="shared" si="151"/>
        <v>0103</v>
      </c>
    </row>
    <row r="319" spans="1:17" x14ac:dyDescent="0.3">
      <c r="A319" s="1371" t="str">
        <f t="shared" ref="A319:P319" si="152">A180</f>
        <v>SP302</v>
      </c>
      <c r="B319" s="1371" t="str">
        <f t="shared" si="152"/>
        <v xml:space="preserve">Senior Department Chair </v>
      </c>
      <c r="C319" s="1372">
        <f t="shared" si="152"/>
        <v>0</v>
      </c>
      <c r="D319" s="1373">
        <f t="shared" si="152"/>
        <v>1813</v>
      </c>
      <c r="E319" s="1373">
        <f t="shared" si="152"/>
        <v>0</v>
      </c>
      <c r="F319" s="1301">
        <f t="shared" si="152"/>
        <v>0</v>
      </c>
      <c r="G319" s="1345" t="str">
        <f t="shared" si="152"/>
        <v>N/A</v>
      </c>
      <c r="H319" s="1301">
        <f t="shared" si="152"/>
        <v>0</v>
      </c>
      <c r="I319" s="1301">
        <f t="shared" si="152"/>
        <v>0</v>
      </c>
      <c r="J319" s="1345" t="str">
        <f t="shared" si="152"/>
        <v>N/A</v>
      </c>
      <c r="K319" s="1345" t="str">
        <f t="shared" si="152"/>
        <v>N/A</v>
      </c>
      <c r="L319" s="1345" t="str">
        <f t="shared" si="152"/>
        <v>N/A</v>
      </c>
      <c r="M319" s="1345" t="str">
        <f t="shared" si="152"/>
        <v>N/A</v>
      </c>
      <c r="N319" s="1301">
        <f t="shared" si="152"/>
        <v>0</v>
      </c>
      <c r="O319" s="1329">
        <f t="shared" si="152"/>
        <v>5100</v>
      </c>
      <c r="P319" s="1329" t="str">
        <f t="shared" si="152"/>
        <v>0103</v>
      </c>
    </row>
    <row r="320" spans="1:17" x14ac:dyDescent="0.3">
      <c r="A320" s="1371" t="str">
        <f t="shared" ref="A320:P320" si="153">A181</f>
        <v>SP621</v>
      </c>
      <c r="B320" s="1371" t="str">
        <f t="shared" si="153"/>
        <v>Senior Girls Cross Country</v>
      </c>
      <c r="C320" s="1372">
        <f t="shared" si="153"/>
        <v>0</v>
      </c>
      <c r="D320" s="1373">
        <f t="shared" si="153"/>
        <v>2452</v>
      </c>
      <c r="E320" s="1373">
        <f t="shared" si="153"/>
        <v>0</v>
      </c>
      <c r="F320" s="1301">
        <f t="shared" si="153"/>
        <v>0</v>
      </c>
      <c r="G320" s="1345" t="str">
        <f t="shared" si="153"/>
        <v>N/A</v>
      </c>
      <c r="H320" s="1301">
        <f t="shared" si="153"/>
        <v>0</v>
      </c>
      <c r="I320" s="1301">
        <f t="shared" si="153"/>
        <v>0</v>
      </c>
      <c r="J320" s="1345" t="str">
        <f t="shared" si="153"/>
        <v>N/A</v>
      </c>
      <c r="K320" s="1345" t="str">
        <f t="shared" si="153"/>
        <v>N/A</v>
      </c>
      <c r="L320" s="1345" t="str">
        <f t="shared" si="153"/>
        <v>N/A</v>
      </c>
      <c r="M320" s="1345" t="str">
        <f t="shared" si="153"/>
        <v>N/A</v>
      </c>
      <c r="N320" s="1301">
        <f t="shared" si="153"/>
        <v>0</v>
      </c>
      <c r="O320" s="1329">
        <f t="shared" si="153"/>
        <v>5100</v>
      </c>
      <c r="P320" s="1329" t="str">
        <f t="shared" si="153"/>
        <v>0103</v>
      </c>
    </row>
    <row r="321" spans="1:16" x14ac:dyDescent="0.3">
      <c r="A321" s="1371" t="str">
        <f t="shared" ref="A321:P321" si="154">A182</f>
        <v>SP661</v>
      </c>
      <c r="B321" s="1371" t="str">
        <f t="shared" si="154"/>
        <v>Senior Girls Golf</v>
      </c>
      <c r="C321" s="1372">
        <f t="shared" si="154"/>
        <v>0</v>
      </c>
      <c r="D321" s="1373">
        <f t="shared" si="154"/>
        <v>2452</v>
      </c>
      <c r="E321" s="1373">
        <f t="shared" si="154"/>
        <v>0</v>
      </c>
      <c r="F321" s="1301">
        <f t="shared" si="154"/>
        <v>0</v>
      </c>
      <c r="G321" s="1345" t="str">
        <f t="shared" si="154"/>
        <v>N/A</v>
      </c>
      <c r="H321" s="1301">
        <f t="shared" si="154"/>
        <v>0</v>
      </c>
      <c r="I321" s="1301">
        <f t="shared" si="154"/>
        <v>0</v>
      </c>
      <c r="J321" s="1345" t="str">
        <f t="shared" si="154"/>
        <v>N/A</v>
      </c>
      <c r="K321" s="1345" t="str">
        <f t="shared" si="154"/>
        <v>N/A</v>
      </c>
      <c r="L321" s="1345" t="str">
        <f t="shared" si="154"/>
        <v>N/A</v>
      </c>
      <c r="M321" s="1345" t="str">
        <f t="shared" si="154"/>
        <v>N/A</v>
      </c>
      <c r="N321" s="1301">
        <f t="shared" si="154"/>
        <v>0</v>
      </c>
      <c r="O321" s="1329">
        <f t="shared" si="154"/>
        <v>5100</v>
      </c>
      <c r="P321" s="1329" t="str">
        <f t="shared" si="154"/>
        <v>0103</v>
      </c>
    </row>
    <row r="322" spans="1:16" x14ac:dyDescent="0.3">
      <c r="A322" s="1371" t="str">
        <f t="shared" ref="A322:P322" si="155">A183</f>
        <v>SP632</v>
      </c>
      <c r="B322" s="1371" t="str">
        <f t="shared" si="155"/>
        <v>Senior Girls Head Basketball</v>
      </c>
      <c r="C322" s="1372">
        <f t="shared" si="155"/>
        <v>0</v>
      </c>
      <c r="D322" s="1373">
        <f t="shared" si="155"/>
        <v>6269</v>
      </c>
      <c r="E322" s="1373">
        <f t="shared" si="155"/>
        <v>0</v>
      </c>
      <c r="F322" s="1301">
        <f t="shared" si="155"/>
        <v>0</v>
      </c>
      <c r="G322" s="1345" t="str">
        <f t="shared" si="155"/>
        <v>N/A</v>
      </c>
      <c r="H322" s="1301">
        <f t="shared" si="155"/>
        <v>0</v>
      </c>
      <c r="I322" s="1301">
        <f t="shared" si="155"/>
        <v>0</v>
      </c>
      <c r="J322" s="1345" t="str">
        <f t="shared" si="155"/>
        <v>N/A</v>
      </c>
      <c r="K322" s="1345" t="str">
        <f t="shared" si="155"/>
        <v>N/A</v>
      </c>
      <c r="L322" s="1345" t="str">
        <f t="shared" si="155"/>
        <v>N/A</v>
      </c>
      <c r="M322" s="1345" t="str">
        <f t="shared" si="155"/>
        <v>N/A</v>
      </c>
      <c r="N322" s="1301">
        <f t="shared" si="155"/>
        <v>0</v>
      </c>
      <c r="O322" s="1329">
        <f t="shared" si="155"/>
        <v>5100</v>
      </c>
      <c r="P322" s="1329" t="str">
        <f t="shared" si="155"/>
        <v>0103</v>
      </c>
    </row>
    <row r="323" spans="1:16" x14ac:dyDescent="0.3">
      <c r="A323" s="1371" t="str">
        <f t="shared" ref="A323:P323" si="156">A184</f>
        <v>SP642</v>
      </c>
      <c r="B323" s="1371" t="str">
        <f t="shared" si="156"/>
        <v>Senior Girls Head Softball</v>
      </c>
      <c r="C323" s="1372">
        <f t="shared" si="156"/>
        <v>0</v>
      </c>
      <c r="D323" s="1373">
        <f t="shared" si="156"/>
        <v>4281</v>
      </c>
      <c r="E323" s="1373">
        <f t="shared" si="156"/>
        <v>0</v>
      </c>
      <c r="F323" s="1301">
        <f t="shared" si="156"/>
        <v>0</v>
      </c>
      <c r="G323" s="1345" t="str">
        <f t="shared" si="156"/>
        <v>N/A</v>
      </c>
      <c r="H323" s="1301">
        <f t="shared" si="156"/>
        <v>0</v>
      </c>
      <c r="I323" s="1301">
        <f t="shared" si="156"/>
        <v>0</v>
      </c>
      <c r="J323" s="1345" t="str">
        <f t="shared" si="156"/>
        <v>N/A</v>
      </c>
      <c r="K323" s="1345" t="str">
        <f t="shared" si="156"/>
        <v>N/A</v>
      </c>
      <c r="L323" s="1345" t="str">
        <f t="shared" si="156"/>
        <v>N/A</v>
      </c>
      <c r="M323" s="1345" t="str">
        <f t="shared" si="156"/>
        <v>N/A</v>
      </c>
      <c r="N323" s="1301">
        <f t="shared" si="156"/>
        <v>0</v>
      </c>
      <c r="O323" s="1329">
        <f t="shared" si="156"/>
        <v>5100</v>
      </c>
      <c r="P323" s="1329" t="str">
        <f t="shared" si="156"/>
        <v>0103</v>
      </c>
    </row>
    <row r="324" spans="1:16" x14ac:dyDescent="0.3">
      <c r="A324" s="1371" t="str">
        <f t="shared" ref="A324:P324" si="157">A185</f>
        <v>SP536</v>
      </c>
      <c r="B324" s="1371" t="str">
        <f t="shared" si="157"/>
        <v>Senior Girls JV Basketball</v>
      </c>
      <c r="C324" s="1372">
        <f t="shared" si="157"/>
        <v>0</v>
      </c>
      <c r="D324" s="1373">
        <f t="shared" si="157"/>
        <v>2452</v>
      </c>
      <c r="E324" s="1373">
        <f t="shared" si="157"/>
        <v>0</v>
      </c>
      <c r="F324" s="1301">
        <f t="shared" si="157"/>
        <v>0</v>
      </c>
      <c r="G324" s="1345" t="str">
        <f t="shared" si="157"/>
        <v>N/A</v>
      </c>
      <c r="H324" s="1301">
        <f t="shared" si="157"/>
        <v>0</v>
      </c>
      <c r="I324" s="1301">
        <f t="shared" si="157"/>
        <v>0</v>
      </c>
      <c r="J324" s="1345" t="str">
        <f t="shared" si="157"/>
        <v>N/A</v>
      </c>
      <c r="K324" s="1345" t="str">
        <f t="shared" si="157"/>
        <v>N/A</v>
      </c>
      <c r="L324" s="1345" t="str">
        <f t="shared" si="157"/>
        <v>N/A</v>
      </c>
      <c r="M324" s="1345" t="str">
        <f t="shared" si="157"/>
        <v>N/A</v>
      </c>
      <c r="N324" s="1301">
        <f t="shared" si="157"/>
        <v>0</v>
      </c>
      <c r="O324" s="1329">
        <f t="shared" si="157"/>
        <v>5100</v>
      </c>
      <c r="P324" s="1329" t="str">
        <f t="shared" si="157"/>
        <v>0103</v>
      </c>
    </row>
    <row r="325" spans="1:16" x14ac:dyDescent="0.3">
      <c r="A325" s="1371" t="str">
        <f t="shared" ref="A325:P325" si="158">A186</f>
        <v>SP697</v>
      </c>
      <c r="B325" s="1371" t="str">
        <f t="shared" si="158"/>
        <v>Senior Girls Soccer</v>
      </c>
      <c r="C325" s="1372">
        <f t="shared" si="158"/>
        <v>0</v>
      </c>
      <c r="D325" s="1373">
        <f t="shared" si="158"/>
        <v>2452</v>
      </c>
      <c r="E325" s="1373">
        <f t="shared" si="158"/>
        <v>0</v>
      </c>
      <c r="F325" s="1301">
        <f t="shared" si="158"/>
        <v>0</v>
      </c>
      <c r="G325" s="1345" t="str">
        <f t="shared" si="158"/>
        <v>N/A</v>
      </c>
      <c r="H325" s="1301">
        <f t="shared" si="158"/>
        <v>0</v>
      </c>
      <c r="I325" s="1301">
        <f t="shared" si="158"/>
        <v>0</v>
      </c>
      <c r="J325" s="1345" t="str">
        <f t="shared" si="158"/>
        <v>N/A</v>
      </c>
      <c r="K325" s="1345" t="str">
        <f t="shared" si="158"/>
        <v>N/A</v>
      </c>
      <c r="L325" s="1345" t="str">
        <f t="shared" si="158"/>
        <v>N/A</v>
      </c>
      <c r="M325" s="1345" t="str">
        <f t="shared" si="158"/>
        <v>N/A</v>
      </c>
      <c r="N325" s="1301">
        <f t="shared" si="158"/>
        <v>0</v>
      </c>
      <c r="O325" s="1329">
        <f t="shared" si="158"/>
        <v>5100</v>
      </c>
      <c r="P325" s="1329" t="str">
        <f t="shared" si="158"/>
        <v>0103</v>
      </c>
    </row>
    <row r="326" spans="1:16" x14ac:dyDescent="0.3">
      <c r="A326" s="1371" t="str">
        <f t="shared" ref="A326:P326" si="159">A187</f>
        <v>SP699</v>
      </c>
      <c r="B326" s="1371" t="str">
        <f t="shared" si="159"/>
        <v>Senior Girls Swimming</v>
      </c>
      <c r="C326" s="1372">
        <f t="shared" si="159"/>
        <v>0</v>
      </c>
      <c r="D326" s="1373">
        <f t="shared" si="159"/>
        <v>2452</v>
      </c>
      <c r="E326" s="1373">
        <f t="shared" si="159"/>
        <v>0</v>
      </c>
      <c r="F326" s="1301">
        <f t="shared" si="159"/>
        <v>0</v>
      </c>
      <c r="G326" s="1345" t="str">
        <f t="shared" si="159"/>
        <v>N/A</v>
      </c>
      <c r="H326" s="1301">
        <f t="shared" si="159"/>
        <v>0</v>
      </c>
      <c r="I326" s="1301">
        <f t="shared" si="159"/>
        <v>0</v>
      </c>
      <c r="J326" s="1345" t="str">
        <f t="shared" si="159"/>
        <v>N/A</v>
      </c>
      <c r="K326" s="1345" t="str">
        <f t="shared" si="159"/>
        <v>N/A</v>
      </c>
      <c r="L326" s="1345" t="str">
        <f t="shared" si="159"/>
        <v>N/A</v>
      </c>
      <c r="M326" s="1345" t="str">
        <f t="shared" si="159"/>
        <v>N/A</v>
      </c>
      <c r="N326" s="1301">
        <f t="shared" si="159"/>
        <v>0</v>
      </c>
      <c r="O326" s="1329">
        <f t="shared" si="159"/>
        <v>5100</v>
      </c>
      <c r="P326" s="1329" t="str">
        <f t="shared" si="159"/>
        <v>0103</v>
      </c>
    </row>
    <row r="327" spans="1:16" x14ac:dyDescent="0.3">
      <c r="A327" s="1371" t="str">
        <f t="shared" ref="A327:P327" si="160">A188</f>
        <v>SP671</v>
      </c>
      <c r="B327" s="1371" t="str">
        <f t="shared" si="160"/>
        <v>Senior Girls Tennis</v>
      </c>
      <c r="C327" s="1372">
        <f t="shared" si="160"/>
        <v>0</v>
      </c>
      <c r="D327" s="1373">
        <f t="shared" si="160"/>
        <v>2452</v>
      </c>
      <c r="E327" s="1373">
        <f t="shared" si="160"/>
        <v>0</v>
      </c>
      <c r="F327" s="1301">
        <f t="shared" si="160"/>
        <v>0</v>
      </c>
      <c r="G327" s="1345" t="str">
        <f t="shared" si="160"/>
        <v>N/A</v>
      </c>
      <c r="H327" s="1301">
        <f t="shared" si="160"/>
        <v>0</v>
      </c>
      <c r="I327" s="1301">
        <f t="shared" si="160"/>
        <v>0</v>
      </c>
      <c r="J327" s="1345" t="str">
        <f t="shared" si="160"/>
        <v>N/A</v>
      </c>
      <c r="K327" s="1345" t="str">
        <f t="shared" si="160"/>
        <v>N/A</v>
      </c>
      <c r="L327" s="1345" t="str">
        <f t="shared" si="160"/>
        <v>N/A</v>
      </c>
      <c r="M327" s="1345" t="str">
        <f t="shared" si="160"/>
        <v>N/A</v>
      </c>
      <c r="N327" s="1301">
        <f t="shared" si="160"/>
        <v>0</v>
      </c>
      <c r="O327" s="1329">
        <f t="shared" si="160"/>
        <v>5100</v>
      </c>
      <c r="P327" s="1329" t="str">
        <f t="shared" si="160"/>
        <v>0103</v>
      </c>
    </row>
    <row r="328" spans="1:16" x14ac:dyDescent="0.3">
      <c r="A328" s="1371" t="str">
        <f t="shared" ref="A328:P328" si="161">A189</f>
        <v>SP652</v>
      </c>
      <c r="B328" s="1371" t="str">
        <f t="shared" si="161"/>
        <v>Senior Girls Track</v>
      </c>
      <c r="C328" s="1372">
        <f t="shared" si="161"/>
        <v>0</v>
      </c>
      <c r="D328" s="1373">
        <f t="shared" si="161"/>
        <v>2452</v>
      </c>
      <c r="E328" s="1373">
        <f t="shared" si="161"/>
        <v>0</v>
      </c>
      <c r="F328" s="1301">
        <f t="shared" si="161"/>
        <v>0</v>
      </c>
      <c r="G328" s="1345" t="str">
        <f t="shared" si="161"/>
        <v>N/A</v>
      </c>
      <c r="H328" s="1301">
        <f t="shared" si="161"/>
        <v>0</v>
      </c>
      <c r="I328" s="1301">
        <f t="shared" si="161"/>
        <v>0</v>
      </c>
      <c r="J328" s="1345" t="str">
        <f t="shared" si="161"/>
        <v>N/A</v>
      </c>
      <c r="K328" s="1345" t="str">
        <f t="shared" si="161"/>
        <v>N/A</v>
      </c>
      <c r="L328" s="1345" t="str">
        <f t="shared" si="161"/>
        <v>N/A</v>
      </c>
      <c r="M328" s="1345" t="str">
        <f t="shared" si="161"/>
        <v>N/A</v>
      </c>
      <c r="N328" s="1301">
        <f t="shared" si="161"/>
        <v>0</v>
      </c>
      <c r="O328" s="1329">
        <f t="shared" si="161"/>
        <v>5100</v>
      </c>
      <c r="P328" s="1329" t="str">
        <f t="shared" si="161"/>
        <v>0103</v>
      </c>
    </row>
    <row r="329" spans="1:16" x14ac:dyDescent="0.3">
      <c r="A329" s="1371" t="str">
        <f t="shared" ref="A329:P329" si="162">A190</f>
        <v>SP695</v>
      </c>
      <c r="B329" s="1371" t="str">
        <f t="shared" si="162"/>
        <v>Senior Girls Weightlifting</v>
      </c>
      <c r="C329" s="1372">
        <f t="shared" si="162"/>
        <v>0</v>
      </c>
      <c r="D329" s="1373">
        <f t="shared" si="162"/>
        <v>2452</v>
      </c>
      <c r="E329" s="1373">
        <f t="shared" si="162"/>
        <v>0</v>
      </c>
      <c r="F329" s="1301">
        <f t="shared" si="162"/>
        <v>0</v>
      </c>
      <c r="G329" s="1345" t="str">
        <f t="shared" si="162"/>
        <v>N/A</v>
      </c>
      <c r="H329" s="1301">
        <f t="shared" si="162"/>
        <v>0</v>
      </c>
      <c r="I329" s="1301">
        <f t="shared" si="162"/>
        <v>0</v>
      </c>
      <c r="J329" s="1345" t="str">
        <f t="shared" si="162"/>
        <v>N/A</v>
      </c>
      <c r="K329" s="1345" t="str">
        <f t="shared" si="162"/>
        <v>N/A</v>
      </c>
      <c r="L329" s="1345" t="str">
        <f t="shared" si="162"/>
        <v>N/A</v>
      </c>
      <c r="M329" s="1345" t="str">
        <f t="shared" si="162"/>
        <v>N/A</v>
      </c>
      <c r="N329" s="1301">
        <f t="shared" si="162"/>
        <v>0</v>
      </c>
      <c r="O329" s="1329">
        <f t="shared" si="162"/>
        <v>5100</v>
      </c>
      <c r="P329" s="1329" t="str">
        <f t="shared" si="162"/>
        <v>0103</v>
      </c>
    </row>
    <row r="330" spans="1:16" x14ac:dyDescent="0.3">
      <c r="A330" s="1371" t="str">
        <f t="shared" ref="A330:P330" si="163">A191</f>
        <v>SP515</v>
      </c>
      <c r="B330" s="1371" t="str">
        <f t="shared" si="163"/>
        <v>Senior JV Assistant Football</v>
      </c>
      <c r="C330" s="1372">
        <f t="shared" si="163"/>
        <v>0</v>
      </c>
      <c r="D330" s="1373">
        <f t="shared" si="163"/>
        <v>4181</v>
      </c>
      <c r="E330" s="1373">
        <f t="shared" si="163"/>
        <v>0</v>
      </c>
      <c r="F330" s="1301">
        <f t="shared" si="163"/>
        <v>0</v>
      </c>
      <c r="G330" s="1345" t="str">
        <f t="shared" si="163"/>
        <v>N/A</v>
      </c>
      <c r="H330" s="1301">
        <f t="shared" si="163"/>
        <v>0</v>
      </c>
      <c r="I330" s="1301">
        <f t="shared" si="163"/>
        <v>0</v>
      </c>
      <c r="J330" s="1345" t="str">
        <f t="shared" si="163"/>
        <v>N/A</v>
      </c>
      <c r="K330" s="1345" t="str">
        <f t="shared" si="163"/>
        <v>N/A</v>
      </c>
      <c r="L330" s="1345" t="str">
        <f t="shared" si="163"/>
        <v>N/A</v>
      </c>
      <c r="M330" s="1345" t="str">
        <f t="shared" si="163"/>
        <v>N/A</v>
      </c>
      <c r="N330" s="1301">
        <f t="shared" si="163"/>
        <v>0</v>
      </c>
      <c r="O330" s="1329">
        <f t="shared" si="163"/>
        <v>5100</v>
      </c>
      <c r="P330" s="1329" t="str">
        <f t="shared" si="163"/>
        <v>0103</v>
      </c>
    </row>
    <row r="331" spans="1:16" x14ac:dyDescent="0.3">
      <c r="A331" s="1371" t="str">
        <f t="shared" ref="A331:P331" si="164">A192</f>
        <v>SP514</v>
      </c>
      <c r="B331" s="1371" t="str">
        <f t="shared" si="164"/>
        <v>Senior JV Football</v>
      </c>
      <c r="C331" s="1372">
        <f t="shared" si="164"/>
        <v>0</v>
      </c>
      <c r="D331" s="1373">
        <f t="shared" si="164"/>
        <v>5574</v>
      </c>
      <c r="E331" s="1373">
        <f t="shared" si="164"/>
        <v>0</v>
      </c>
      <c r="F331" s="1301">
        <f t="shared" si="164"/>
        <v>0</v>
      </c>
      <c r="G331" s="1345" t="str">
        <f t="shared" si="164"/>
        <v>N/A</v>
      </c>
      <c r="H331" s="1301">
        <f t="shared" si="164"/>
        <v>0</v>
      </c>
      <c r="I331" s="1301">
        <f t="shared" si="164"/>
        <v>0</v>
      </c>
      <c r="J331" s="1345" t="str">
        <f t="shared" si="164"/>
        <v>N/A</v>
      </c>
      <c r="K331" s="1345" t="str">
        <f t="shared" si="164"/>
        <v>N/A</v>
      </c>
      <c r="L331" s="1345" t="str">
        <f t="shared" si="164"/>
        <v>N/A</v>
      </c>
      <c r="M331" s="1345" t="str">
        <f t="shared" si="164"/>
        <v>N/A</v>
      </c>
      <c r="N331" s="1301">
        <f t="shared" si="164"/>
        <v>0</v>
      </c>
      <c r="O331" s="1329">
        <f t="shared" si="164"/>
        <v>5100</v>
      </c>
      <c r="P331" s="1329" t="str">
        <f t="shared" si="164"/>
        <v>0103</v>
      </c>
    </row>
    <row r="332" spans="1:16" x14ac:dyDescent="0.3">
      <c r="A332" s="1371" t="str">
        <f t="shared" ref="A332:P332" si="165">A193</f>
        <v>SP610</v>
      </c>
      <c r="B332" s="1371" t="str">
        <f t="shared" si="165"/>
        <v>Senior Off/Def. Coordinator</v>
      </c>
      <c r="C332" s="1372">
        <f t="shared" si="165"/>
        <v>0</v>
      </c>
      <c r="D332" s="1373">
        <f t="shared" si="165"/>
        <v>5849</v>
      </c>
      <c r="E332" s="1373">
        <f t="shared" si="165"/>
        <v>0</v>
      </c>
      <c r="F332" s="1301">
        <f t="shared" si="165"/>
        <v>0</v>
      </c>
      <c r="G332" s="1345" t="str">
        <f t="shared" si="165"/>
        <v>N/A</v>
      </c>
      <c r="H332" s="1301">
        <f t="shared" si="165"/>
        <v>0</v>
      </c>
      <c r="I332" s="1301">
        <f t="shared" si="165"/>
        <v>0</v>
      </c>
      <c r="J332" s="1345" t="str">
        <f t="shared" si="165"/>
        <v>N/A</v>
      </c>
      <c r="K332" s="1345" t="str">
        <f t="shared" si="165"/>
        <v>N/A</v>
      </c>
      <c r="L332" s="1345" t="str">
        <f t="shared" si="165"/>
        <v>N/A</v>
      </c>
      <c r="M332" s="1345" t="str">
        <f t="shared" si="165"/>
        <v>N/A</v>
      </c>
      <c r="N332" s="1301">
        <f t="shared" si="165"/>
        <v>0</v>
      </c>
      <c r="O332" s="1329">
        <f t="shared" si="165"/>
        <v>5100</v>
      </c>
      <c r="P332" s="1329" t="str">
        <f t="shared" si="165"/>
        <v>0103</v>
      </c>
    </row>
    <row r="333" spans="1:16" x14ac:dyDescent="0.3">
      <c r="A333" s="1371" t="str">
        <f t="shared" ref="A333:P333" si="166">A194</f>
        <v>SP690</v>
      </c>
      <c r="B333" s="1371" t="str">
        <f t="shared" si="166"/>
        <v>Senior Volleyball</v>
      </c>
      <c r="C333" s="1372">
        <f t="shared" si="166"/>
        <v>0</v>
      </c>
      <c r="D333" s="1373">
        <f t="shared" si="166"/>
        <v>2452</v>
      </c>
      <c r="E333" s="1373">
        <f t="shared" si="166"/>
        <v>0</v>
      </c>
      <c r="F333" s="1301">
        <f t="shared" si="166"/>
        <v>0</v>
      </c>
      <c r="G333" s="1345" t="str">
        <f t="shared" si="166"/>
        <v>N/A</v>
      </c>
      <c r="H333" s="1301">
        <f t="shared" si="166"/>
        <v>0</v>
      </c>
      <c r="I333" s="1301">
        <f t="shared" si="166"/>
        <v>0</v>
      </c>
      <c r="J333" s="1345" t="str">
        <f t="shared" si="166"/>
        <v>N/A</v>
      </c>
      <c r="K333" s="1345" t="str">
        <f t="shared" si="166"/>
        <v>N/A</v>
      </c>
      <c r="L333" s="1345" t="str">
        <f t="shared" si="166"/>
        <v>N/A</v>
      </c>
      <c r="M333" s="1345" t="str">
        <f t="shared" si="166"/>
        <v>N/A</v>
      </c>
      <c r="N333" s="1301">
        <f t="shared" si="166"/>
        <v>0</v>
      </c>
      <c r="O333" s="1329">
        <f t="shared" si="166"/>
        <v>5100</v>
      </c>
      <c r="P333" s="1329" t="str">
        <f t="shared" si="166"/>
        <v>0103</v>
      </c>
    </row>
    <row r="334" spans="1:16" x14ac:dyDescent="0.3">
      <c r="A334" s="1371" t="str">
        <f t="shared" ref="A334:P334" si="167">A195</f>
        <v>SP692</v>
      </c>
      <c r="B334" s="1371" t="str">
        <f t="shared" si="167"/>
        <v>Senior Wrestling</v>
      </c>
      <c r="C334" s="1372">
        <f t="shared" si="167"/>
        <v>0</v>
      </c>
      <c r="D334" s="1373">
        <f t="shared" si="167"/>
        <v>2452</v>
      </c>
      <c r="E334" s="1373">
        <f t="shared" si="167"/>
        <v>0</v>
      </c>
      <c r="F334" s="1301">
        <f t="shared" si="167"/>
        <v>0</v>
      </c>
      <c r="G334" s="1345" t="str">
        <f t="shared" si="167"/>
        <v>N/A</v>
      </c>
      <c r="H334" s="1301">
        <f t="shared" si="167"/>
        <v>0</v>
      </c>
      <c r="I334" s="1301">
        <f t="shared" si="167"/>
        <v>0</v>
      </c>
      <c r="J334" s="1345" t="str">
        <f t="shared" si="167"/>
        <v>N/A</v>
      </c>
      <c r="K334" s="1345" t="str">
        <f t="shared" si="167"/>
        <v>N/A</v>
      </c>
      <c r="L334" s="1345" t="str">
        <f t="shared" si="167"/>
        <v>N/A</v>
      </c>
      <c r="M334" s="1345" t="str">
        <f t="shared" si="167"/>
        <v>N/A</v>
      </c>
      <c r="N334" s="1301">
        <f t="shared" si="167"/>
        <v>0</v>
      </c>
      <c r="O334" s="1329">
        <f t="shared" si="167"/>
        <v>5100</v>
      </c>
      <c r="P334" s="1329" t="str">
        <f t="shared" si="167"/>
        <v>0103</v>
      </c>
    </row>
    <row r="335" spans="1:16" x14ac:dyDescent="0.3">
      <c r="A335" s="1371" t="str">
        <f t="shared" ref="A335:P335" si="168">A196</f>
        <v>SP320</v>
      </c>
      <c r="B335" s="1371" t="str">
        <f t="shared" si="168"/>
        <v>Speech Sponsor</v>
      </c>
      <c r="C335" s="1372">
        <f t="shared" si="168"/>
        <v>0</v>
      </c>
      <c r="D335" s="1373">
        <f t="shared" si="168"/>
        <v>2452</v>
      </c>
      <c r="E335" s="1373">
        <f t="shared" si="168"/>
        <v>0</v>
      </c>
      <c r="F335" s="1301">
        <f t="shared" si="168"/>
        <v>0</v>
      </c>
      <c r="G335" s="1345" t="str">
        <f t="shared" si="168"/>
        <v>N/A</v>
      </c>
      <c r="H335" s="1301">
        <f t="shared" si="168"/>
        <v>0</v>
      </c>
      <c r="I335" s="1301">
        <f t="shared" si="168"/>
        <v>0</v>
      </c>
      <c r="J335" s="1345" t="str">
        <f t="shared" si="168"/>
        <v>N/A</v>
      </c>
      <c r="K335" s="1345" t="str">
        <f t="shared" si="168"/>
        <v>N/A</v>
      </c>
      <c r="L335" s="1345" t="str">
        <f t="shared" si="168"/>
        <v>N/A</v>
      </c>
      <c r="M335" s="1345" t="str">
        <f t="shared" si="168"/>
        <v>N/A</v>
      </c>
      <c r="N335" s="1301">
        <f t="shared" si="168"/>
        <v>0</v>
      </c>
      <c r="O335" s="1329">
        <f t="shared" si="168"/>
        <v>5100</v>
      </c>
      <c r="P335" s="1329" t="str">
        <f t="shared" si="168"/>
        <v>0103</v>
      </c>
    </row>
    <row r="336" spans="1:16" x14ac:dyDescent="0.3">
      <c r="A336" s="1371" t="str">
        <f t="shared" ref="A336:P336" si="169">A197</f>
        <v>SP325</v>
      </c>
      <c r="B336" s="1371" t="str">
        <f t="shared" si="169"/>
        <v xml:space="preserve">Staff Development Coordinator </v>
      </c>
      <c r="C336" s="1372">
        <f t="shared" si="169"/>
        <v>0</v>
      </c>
      <c r="D336" s="1373">
        <f t="shared" si="169"/>
        <v>1465</v>
      </c>
      <c r="E336" s="1373">
        <f t="shared" si="169"/>
        <v>0</v>
      </c>
      <c r="F336" s="1301">
        <f t="shared" si="169"/>
        <v>0</v>
      </c>
      <c r="G336" s="1345" t="str">
        <f t="shared" si="169"/>
        <v>N/A</v>
      </c>
      <c r="H336" s="1301">
        <f t="shared" si="169"/>
        <v>0</v>
      </c>
      <c r="I336" s="1301">
        <f t="shared" si="169"/>
        <v>0</v>
      </c>
      <c r="J336" s="1345" t="str">
        <f t="shared" si="169"/>
        <v>N/A</v>
      </c>
      <c r="K336" s="1345" t="str">
        <f t="shared" si="169"/>
        <v>N/A</v>
      </c>
      <c r="L336" s="1345" t="str">
        <f t="shared" si="169"/>
        <v>N/A</v>
      </c>
      <c r="M336" s="1345" t="str">
        <f t="shared" si="169"/>
        <v>N/A</v>
      </c>
      <c r="N336" s="1301">
        <f t="shared" si="169"/>
        <v>0</v>
      </c>
      <c r="O336" s="1329">
        <f t="shared" si="169"/>
        <v>5100</v>
      </c>
      <c r="P336" s="1329" t="str">
        <f t="shared" si="169"/>
        <v>0103</v>
      </c>
    </row>
    <row r="337" spans="1:24" x14ac:dyDescent="0.3">
      <c r="A337" s="1371" t="str">
        <f t="shared" ref="A337:P337" si="170">A198</f>
        <v>SP828</v>
      </c>
      <c r="B337" s="1371" t="str">
        <f t="shared" si="170"/>
        <v>Swimming Pool License</v>
      </c>
      <c r="C337" s="1372">
        <f t="shared" si="170"/>
        <v>0</v>
      </c>
      <c r="D337" s="1373">
        <f t="shared" si="170"/>
        <v>687</v>
      </c>
      <c r="E337" s="1373">
        <f t="shared" si="170"/>
        <v>0</v>
      </c>
      <c r="F337" s="1301">
        <f t="shared" si="170"/>
        <v>0</v>
      </c>
      <c r="G337" s="1345" t="str">
        <f t="shared" si="170"/>
        <v>N/A</v>
      </c>
      <c r="H337" s="1301">
        <f t="shared" si="170"/>
        <v>0</v>
      </c>
      <c r="I337" s="1301">
        <f t="shared" si="170"/>
        <v>0</v>
      </c>
      <c r="J337" s="1345" t="str">
        <f t="shared" si="170"/>
        <v>N/A</v>
      </c>
      <c r="K337" s="1345" t="str">
        <f t="shared" si="170"/>
        <v>N/A</v>
      </c>
      <c r="L337" s="1345" t="str">
        <f t="shared" si="170"/>
        <v>N/A</v>
      </c>
      <c r="M337" s="1345" t="str">
        <f t="shared" si="170"/>
        <v>N/A</v>
      </c>
      <c r="N337" s="1301">
        <f t="shared" si="170"/>
        <v>0</v>
      </c>
      <c r="O337" s="1329">
        <f t="shared" si="170"/>
        <v>5100</v>
      </c>
      <c r="P337" s="1329" t="str">
        <f t="shared" si="170"/>
        <v>0103</v>
      </c>
    </row>
    <row r="338" spans="1:24" x14ac:dyDescent="0.3">
      <c r="A338" s="1371"/>
      <c r="B338" s="1192"/>
      <c r="C338" s="1372"/>
      <c r="D338" s="1373"/>
      <c r="E338" s="1373"/>
      <c r="O338" s="1329"/>
    </row>
    <row r="339" spans="1:24" x14ac:dyDescent="0.3">
      <c r="A339" s="1397" t="s">
        <v>1365</v>
      </c>
      <c r="B339" s="1398"/>
      <c r="C339" s="1403"/>
      <c r="D339" s="1404"/>
      <c r="E339" s="1404"/>
      <c r="F339" s="1405">
        <f>SUM(F267:F338)</f>
        <v>0</v>
      </c>
      <c r="G339" s="1405">
        <f t="shared" ref="G339:M339" si="171">SUM(G267:G338)</f>
        <v>0</v>
      </c>
      <c r="H339" s="1405">
        <f t="shared" si="171"/>
        <v>0</v>
      </c>
      <c r="I339" s="1405">
        <f t="shared" si="171"/>
        <v>0</v>
      </c>
      <c r="J339" s="1405">
        <f t="shared" si="171"/>
        <v>0</v>
      </c>
      <c r="K339" s="1405">
        <f t="shared" si="171"/>
        <v>0</v>
      </c>
      <c r="L339" s="1405">
        <f t="shared" si="171"/>
        <v>0</v>
      </c>
      <c r="M339" s="1405">
        <f t="shared" si="171"/>
        <v>0</v>
      </c>
      <c r="N339" s="1405">
        <f>SUM(N267:N338)</f>
        <v>0</v>
      </c>
      <c r="O339" s="1393">
        <f>O336</f>
        <v>5100</v>
      </c>
      <c r="P339" s="1393" t="str">
        <f>P336</f>
        <v>0103</v>
      </c>
    </row>
    <row r="340" spans="1:24" x14ac:dyDescent="0.3">
      <c r="A340" s="1371"/>
      <c r="B340" s="1192"/>
      <c r="C340" s="1372"/>
      <c r="D340" s="1373"/>
      <c r="E340" s="1373"/>
      <c r="O340" s="1329"/>
    </row>
    <row r="341" spans="1:24" x14ac:dyDescent="0.3">
      <c r="A341" s="1406" t="s">
        <v>1366</v>
      </c>
      <c r="B341" s="1407"/>
      <c r="C341" s="1408"/>
      <c r="D341" s="1409"/>
      <c r="E341" s="1409"/>
      <c r="F341" s="1410">
        <f>SUM(F265,F339)</f>
        <v>0</v>
      </c>
      <c r="G341" s="1410">
        <f t="shared" ref="G341:M341" si="172">SUM(G265,G339)</f>
        <v>0</v>
      </c>
      <c r="H341" s="1410">
        <f t="shared" si="172"/>
        <v>0</v>
      </c>
      <c r="I341" s="1410">
        <f t="shared" si="172"/>
        <v>0</v>
      </c>
      <c r="J341" s="1410">
        <f t="shared" si="172"/>
        <v>0</v>
      </c>
      <c r="K341" s="1410">
        <f t="shared" si="172"/>
        <v>0</v>
      </c>
      <c r="L341" s="1410">
        <f t="shared" si="172"/>
        <v>0</v>
      </c>
      <c r="M341" s="1410">
        <f t="shared" si="172"/>
        <v>0</v>
      </c>
      <c r="N341" s="1410">
        <f>SUM(N265,N339)</f>
        <v>0</v>
      </c>
      <c r="O341" s="1411">
        <f>O339</f>
        <v>5100</v>
      </c>
      <c r="P341" s="1411"/>
    </row>
    <row r="342" spans="1:24" x14ac:dyDescent="0.3">
      <c r="A342" s="1371"/>
      <c r="B342" s="1192"/>
      <c r="C342" s="1372"/>
      <c r="D342" s="1373"/>
      <c r="E342" s="1373"/>
      <c r="O342" s="1329"/>
    </row>
    <row r="343" spans="1:24" x14ac:dyDescent="0.3">
      <c r="A343" s="1371" t="str">
        <f t="shared" ref="A343:G345" si="173">A68</f>
        <v>16640</v>
      </c>
      <c r="B343" s="1371" t="str">
        <f t="shared" si="173"/>
        <v>Teacher - Speech</v>
      </c>
      <c r="C343" s="1372">
        <f t="shared" si="173"/>
        <v>0.8</v>
      </c>
      <c r="D343" s="1373">
        <f t="shared" si="173"/>
        <v>65000</v>
      </c>
      <c r="E343" s="1373">
        <f t="shared" si="173"/>
        <v>50917</v>
      </c>
      <c r="F343" s="1301">
        <f t="shared" si="173"/>
        <v>40734</v>
      </c>
      <c r="G343" s="1301">
        <f t="shared" si="173"/>
        <v>0</v>
      </c>
      <c r="H343" s="1301">
        <f>H68+M68</f>
        <v>2799</v>
      </c>
      <c r="I343" s="1301">
        <f t="shared" ref="I343:L345" si="174">I68</f>
        <v>3116</v>
      </c>
      <c r="J343" s="1301">
        <f t="shared" si="174"/>
        <v>5166</v>
      </c>
      <c r="K343" s="1301">
        <f t="shared" si="174"/>
        <v>22</v>
      </c>
      <c r="L343" s="1301">
        <f t="shared" si="174"/>
        <v>163</v>
      </c>
      <c r="M343" s="1301">
        <v>0</v>
      </c>
      <c r="N343" s="1385">
        <f t="shared" ref="N343:N348" si="175">SUM(F343:M343)</f>
        <v>52000</v>
      </c>
      <c r="O343" s="1329">
        <f t="shared" ref="O343:P345" si="176">O68</f>
        <v>5200</v>
      </c>
      <c r="P343" s="1329" t="str">
        <f t="shared" si="176"/>
        <v>0131</v>
      </c>
    </row>
    <row r="344" spans="1:24" x14ac:dyDescent="0.3">
      <c r="A344" s="1371" t="str">
        <f t="shared" si="173"/>
        <v>16---</v>
      </c>
      <c r="B344" s="1371" t="str">
        <f t="shared" si="173"/>
        <v>Teacher - ESE (Non-Gifted)</v>
      </c>
      <c r="C344" s="1372">
        <f t="shared" si="173"/>
        <v>0</v>
      </c>
      <c r="D344" s="1373">
        <f t="shared" si="173"/>
        <v>65000</v>
      </c>
      <c r="E344" s="1373">
        <f t="shared" si="173"/>
        <v>50917</v>
      </c>
      <c r="F344" s="1301">
        <f t="shared" si="173"/>
        <v>0</v>
      </c>
      <c r="G344" s="1301">
        <f t="shared" si="173"/>
        <v>0</v>
      </c>
      <c r="H344" s="1301">
        <f>H69+M69</f>
        <v>0</v>
      </c>
      <c r="I344" s="1301">
        <f t="shared" si="174"/>
        <v>0</v>
      </c>
      <c r="J344" s="1301">
        <f t="shared" si="174"/>
        <v>0</v>
      </c>
      <c r="K344" s="1301">
        <f t="shared" si="174"/>
        <v>0</v>
      </c>
      <c r="L344" s="1301">
        <f t="shared" si="174"/>
        <v>0</v>
      </c>
      <c r="M344" s="1301">
        <v>0</v>
      </c>
      <c r="N344" s="1385">
        <f t="shared" si="175"/>
        <v>0</v>
      </c>
      <c r="O344" s="1329">
        <f t="shared" si="176"/>
        <v>5200</v>
      </c>
      <c r="P344" s="1329" t="str">
        <f t="shared" si="176"/>
        <v>0131</v>
      </c>
    </row>
    <row r="345" spans="1:24" s="251" customFormat="1" x14ac:dyDescent="0.3">
      <c r="A345" s="1358" t="str">
        <f t="shared" si="173"/>
        <v>1----</v>
      </c>
      <c r="B345" s="1358" t="str">
        <f t="shared" si="173"/>
        <v>Teacher - ESE (Non-Gifted) - Less than 3.75 Hours</v>
      </c>
      <c r="C345" s="1327">
        <f t="shared" si="173"/>
        <v>0</v>
      </c>
      <c r="D345" s="1328">
        <f t="shared" si="173"/>
        <v>7800</v>
      </c>
      <c r="E345" s="1328">
        <f t="shared" si="173"/>
        <v>6811</v>
      </c>
      <c r="F345" s="1362">
        <f t="shared" si="173"/>
        <v>0</v>
      </c>
      <c r="G345" s="1362">
        <f t="shared" si="173"/>
        <v>0</v>
      </c>
      <c r="H345" s="1301">
        <f>H70+M70</f>
        <v>0</v>
      </c>
      <c r="I345" s="1362">
        <f t="shared" si="174"/>
        <v>0</v>
      </c>
      <c r="J345" s="1363" t="str">
        <f t="shared" si="174"/>
        <v>N/A</v>
      </c>
      <c r="K345" s="1363" t="str">
        <f t="shared" si="174"/>
        <v>N/A</v>
      </c>
      <c r="L345" s="1363" t="str">
        <f t="shared" si="174"/>
        <v>N/A</v>
      </c>
      <c r="M345" s="1362">
        <v>0</v>
      </c>
      <c r="N345" s="1385">
        <f t="shared" si="175"/>
        <v>0</v>
      </c>
      <c r="O345" s="1360">
        <f t="shared" si="176"/>
        <v>5200</v>
      </c>
      <c r="P345" s="1360" t="str">
        <f t="shared" si="176"/>
        <v>0131</v>
      </c>
      <c r="U345" s="1391"/>
    </row>
    <row r="346" spans="1:24" s="237" customFormat="1" x14ac:dyDescent="0.3">
      <c r="A346" s="1412" t="str">
        <f>+A72</f>
        <v>16---</v>
      </c>
      <c r="B346" s="1412" t="str">
        <f t="shared" ref="B346:G347" si="177">B72</f>
        <v>Teacher - ESE (Gifted)</v>
      </c>
      <c r="C346" s="1352">
        <f t="shared" si="177"/>
        <v>0</v>
      </c>
      <c r="D346" s="1353">
        <f t="shared" si="177"/>
        <v>65000</v>
      </c>
      <c r="E346" s="1353">
        <f t="shared" si="177"/>
        <v>50917</v>
      </c>
      <c r="F346" s="236">
        <f t="shared" si="177"/>
        <v>0</v>
      </c>
      <c r="G346" s="236">
        <f t="shared" si="177"/>
        <v>0</v>
      </c>
      <c r="H346" s="236">
        <f>H72+M72</f>
        <v>0</v>
      </c>
      <c r="I346" s="236">
        <f t="shared" ref="I346:L347" si="178">I72</f>
        <v>0</v>
      </c>
      <c r="J346" s="236">
        <f t="shared" si="178"/>
        <v>0</v>
      </c>
      <c r="K346" s="236">
        <f t="shared" si="178"/>
        <v>0</v>
      </c>
      <c r="L346" s="236">
        <f t="shared" si="178"/>
        <v>0</v>
      </c>
      <c r="M346" s="236">
        <v>0</v>
      </c>
      <c r="N346" s="1413">
        <f t="shared" si="175"/>
        <v>0</v>
      </c>
      <c r="O346" s="1354">
        <f>O72</f>
        <v>5200</v>
      </c>
      <c r="P346" s="1354" t="str">
        <f>P72</f>
        <v>0131</v>
      </c>
      <c r="U346" s="1356"/>
    </row>
    <row r="347" spans="1:24" s="237" customFormat="1" x14ac:dyDescent="0.3">
      <c r="A347" s="1412" t="str">
        <f>+A73</f>
        <v>1----</v>
      </c>
      <c r="B347" s="1412" t="str">
        <f t="shared" si="177"/>
        <v>Teacher - ESE (Gifted) - Less than 3.75 Hours</v>
      </c>
      <c r="C347" s="1352">
        <f t="shared" si="177"/>
        <v>0</v>
      </c>
      <c r="D347" s="1353">
        <f t="shared" si="177"/>
        <v>7800</v>
      </c>
      <c r="E347" s="1353">
        <f t="shared" si="177"/>
        <v>6811</v>
      </c>
      <c r="F347" s="236">
        <f t="shared" si="177"/>
        <v>0</v>
      </c>
      <c r="G347" s="236">
        <f t="shared" si="177"/>
        <v>0</v>
      </c>
      <c r="H347" s="236">
        <f>H73+M73</f>
        <v>0</v>
      </c>
      <c r="I347" s="236">
        <f t="shared" si="178"/>
        <v>0</v>
      </c>
      <c r="J347" s="236" t="str">
        <f t="shared" si="178"/>
        <v>N/A</v>
      </c>
      <c r="K347" s="236" t="str">
        <f t="shared" si="178"/>
        <v>N/A</v>
      </c>
      <c r="L347" s="236" t="str">
        <f t="shared" si="178"/>
        <v>N/A</v>
      </c>
      <c r="M347" s="236">
        <v>0</v>
      </c>
      <c r="N347" s="1413">
        <f t="shared" si="175"/>
        <v>0</v>
      </c>
      <c r="O347" s="1354">
        <f>O73</f>
        <v>5200</v>
      </c>
      <c r="P347" s="1354" t="str">
        <f>P73</f>
        <v>0131</v>
      </c>
      <c r="U347" s="1356"/>
    </row>
    <row r="348" spans="1:24" x14ac:dyDescent="0.3">
      <c r="A348" s="1371" t="str">
        <f t="shared" ref="A348:G348" si="179">A75</f>
        <v>16---</v>
      </c>
      <c r="B348" s="1371" t="str">
        <f t="shared" si="179"/>
        <v>Teacher - ESE - Other:</v>
      </c>
      <c r="C348" s="1372">
        <f t="shared" si="179"/>
        <v>0</v>
      </c>
      <c r="D348" s="1373">
        <f t="shared" si="179"/>
        <v>65000</v>
      </c>
      <c r="E348" s="1373">
        <f t="shared" si="179"/>
        <v>50917</v>
      </c>
      <c r="F348" s="1301">
        <f t="shared" si="179"/>
        <v>0</v>
      </c>
      <c r="G348" s="1301">
        <f t="shared" si="179"/>
        <v>0</v>
      </c>
      <c r="H348" s="1301">
        <f>H75+M75</f>
        <v>0</v>
      </c>
      <c r="I348" s="1301">
        <f>I75</f>
        <v>0</v>
      </c>
      <c r="J348" s="1301">
        <f>J75</f>
        <v>0</v>
      </c>
      <c r="K348" s="1301">
        <f>K75</f>
        <v>0</v>
      </c>
      <c r="L348" s="1301">
        <f>L75</f>
        <v>0</v>
      </c>
      <c r="M348" s="1301">
        <v>0</v>
      </c>
      <c r="N348" s="1385">
        <f t="shared" si="175"/>
        <v>0</v>
      </c>
      <c r="O348" s="1329">
        <f>O75</f>
        <v>5200</v>
      </c>
      <c r="P348" s="1329" t="str">
        <f>P75</f>
        <v>0131</v>
      </c>
    </row>
    <row r="349" spans="1:24" x14ac:dyDescent="0.3">
      <c r="A349" s="1371"/>
      <c r="B349" s="1192"/>
      <c r="C349" s="1372"/>
      <c r="D349" s="1373"/>
      <c r="E349" s="1373"/>
      <c r="F349" s="1392">
        <f>SUM(F343:F348)</f>
        <v>40734</v>
      </c>
      <c r="G349" s="1392">
        <f t="shared" ref="G349:M349" si="180">SUM(G343:G348)</f>
        <v>0</v>
      </c>
      <c r="H349" s="1392">
        <f t="shared" si="180"/>
        <v>2799</v>
      </c>
      <c r="I349" s="1392">
        <f t="shared" si="180"/>
        <v>3116</v>
      </c>
      <c r="J349" s="1392">
        <f t="shared" si="180"/>
        <v>5166</v>
      </c>
      <c r="K349" s="1392">
        <f t="shared" si="180"/>
        <v>22</v>
      </c>
      <c r="L349" s="1392">
        <f t="shared" si="180"/>
        <v>163</v>
      </c>
      <c r="M349" s="1392">
        <f t="shared" si="180"/>
        <v>0</v>
      </c>
      <c r="N349" s="1392">
        <f>SUM(N343:N348)</f>
        <v>52000</v>
      </c>
      <c r="O349" s="1393">
        <v>5200</v>
      </c>
      <c r="P349" s="1414" t="s">
        <v>1649</v>
      </c>
    </row>
    <row r="350" spans="1:24" x14ac:dyDescent="0.3">
      <c r="A350" s="1371"/>
      <c r="B350" s="1192"/>
      <c r="C350" s="1372"/>
      <c r="D350" s="1373"/>
      <c r="E350" s="1373"/>
      <c r="F350" s="1362"/>
      <c r="G350" s="1362"/>
      <c r="H350" s="1362"/>
      <c r="I350" s="1362"/>
      <c r="J350" s="1362"/>
      <c r="K350" s="1362"/>
      <c r="L350" s="1362"/>
      <c r="M350" s="1362"/>
      <c r="N350" s="1362"/>
      <c r="O350" s="1394"/>
      <c r="P350" s="1415"/>
      <c r="S350" s="1302"/>
      <c r="T350" s="1302"/>
      <c r="V350" s="1303"/>
      <c r="W350" s="1330"/>
      <c r="X350" s="1301"/>
    </row>
    <row r="351" spans="1:24" x14ac:dyDescent="0.3">
      <c r="A351" s="1371" t="str">
        <f t="shared" ref="A351:G351" si="181">A71</f>
        <v>12501</v>
      </c>
      <c r="B351" s="1371" t="str">
        <f t="shared" si="181"/>
        <v>Teacher - Hourly - ESE (Non-Gifted)</v>
      </c>
      <c r="C351" s="1383">
        <f t="shared" si="181"/>
        <v>0</v>
      </c>
      <c r="D351" s="1384">
        <f t="shared" si="181"/>
        <v>37</v>
      </c>
      <c r="E351" s="1384">
        <f t="shared" si="181"/>
        <v>0</v>
      </c>
      <c r="F351" s="1385">
        <f t="shared" si="181"/>
        <v>0</v>
      </c>
      <c r="G351" s="1395" t="str">
        <f t="shared" si="181"/>
        <v>N/A</v>
      </c>
      <c r="H351" s="1385">
        <f>H71+M71</f>
        <v>0</v>
      </c>
      <c r="I351" s="1385">
        <f>I71</f>
        <v>0</v>
      </c>
      <c r="J351" s="1395" t="str">
        <f>J71</f>
        <v>N/A</v>
      </c>
      <c r="K351" s="1395" t="str">
        <f>K71</f>
        <v>N/A</v>
      </c>
      <c r="L351" s="1395" t="str">
        <f>L71</f>
        <v>N/A</v>
      </c>
      <c r="M351" s="1385">
        <v>0</v>
      </c>
      <c r="N351" s="1385">
        <f>SUM(F351:M351)</f>
        <v>0</v>
      </c>
      <c r="O351" s="1386">
        <f>O71</f>
        <v>5200</v>
      </c>
      <c r="P351" s="1396" t="str">
        <f>P71</f>
        <v>0132</v>
      </c>
      <c r="S351" s="1302"/>
    </row>
    <row r="352" spans="1:24" s="237" customFormat="1" x14ac:dyDescent="0.3">
      <c r="A352" s="1412" t="str">
        <f>+A74</f>
        <v>12501</v>
      </c>
      <c r="B352" s="1412" t="str">
        <f t="shared" ref="B352:G352" si="182">B74</f>
        <v>Teacher - Hourly - ESE (Gifted)</v>
      </c>
      <c r="C352" s="1416">
        <f t="shared" si="182"/>
        <v>0</v>
      </c>
      <c r="D352" s="1417">
        <f t="shared" si="182"/>
        <v>37</v>
      </c>
      <c r="E352" s="1417">
        <f t="shared" si="182"/>
        <v>0</v>
      </c>
      <c r="F352" s="1413">
        <f t="shared" si="182"/>
        <v>0</v>
      </c>
      <c r="G352" s="1418" t="str">
        <f t="shared" si="182"/>
        <v>N/A</v>
      </c>
      <c r="H352" s="1413">
        <f>H74+M74</f>
        <v>0</v>
      </c>
      <c r="I352" s="1413">
        <f>I74</f>
        <v>0</v>
      </c>
      <c r="J352" s="1418" t="str">
        <f>J74</f>
        <v>N/A</v>
      </c>
      <c r="K352" s="1418" t="str">
        <f>K74</f>
        <v>N/A</v>
      </c>
      <c r="L352" s="1418" t="str">
        <f>L74</f>
        <v>N/A</v>
      </c>
      <c r="M352" s="1413">
        <v>0</v>
      </c>
      <c r="N352" s="1413">
        <f>SUM(F352:M352)</f>
        <v>0</v>
      </c>
      <c r="O352" s="1419">
        <f>O74</f>
        <v>5200</v>
      </c>
      <c r="P352" s="1419" t="str">
        <f>P74</f>
        <v>0132</v>
      </c>
      <c r="S352" s="1420"/>
      <c r="U352" s="1356"/>
    </row>
    <row r="353" spans="1:21" x14ac:dyDescent="0.3">
      <c r="A353" s="1371"/>
      <c r="B353" s="1192"/>
      <c r="C353" s="1383"/>
      <c r="D353" s="1384"/>
      <c r="E353" s="1384"/>
      <c r="F353" s="1392">
        <f>SUM(F351:F352)</f>
        <v>0</v>
      </c>
      <c r="G353" s="1392">
        <f t="shared" ref="G353:N353" si="183">SUM(G351:G352)</f>
        <v>0</v>
      </c>
      <c r="H353" s="1392">
        <f t="shared" si="183"/>
        <v>0</v>
      </c>
      <c r="I353" s="1392">
        <f t="shared" si="183"/>
        <v>0</v>
      </c>
      <c r="J353" s="1392">
        <f t="shared" si="183"/>
        <v>0</v>
      </c>
      <c r="K353" s="1392">
        <f t="shared" si="183"/>
        <v>0</v>
      </c>
      <c r="L353" s="1392">
        <f t="shared" si="183"/>
        <v>0</v>
      </c>
      <c r="M353" s="1392">
        <f t="shared" si="183"/>
        <v>0</v>
      </c>
      <c r="N353" s="1392">
        <f t="shared" si="183"/>
        <v>0</v>
      </c>
      <c r="O353" s="1393">
        <f>O351</f>
        <v>5200</v>
      </c>
      <c r="P353" s="1393" t="str">
        <f>P351</f>
        <v>0132</v>
      </c>
    </row>
    <row r="354" spans="1:21" x14ac:dyDescent="0.3">
      <c r="A354" s="1371"/>
      <c r="B354" s="1192"/>
      <c r="C354" s="1372"/>
      <c r="D354" s="1373"/>
      <c r="E354" s="1373"/>
      <c r="F354" s="1362"/>
      <c r="G354" s="1362"/>
      <c r="H354" s="1362"/>
      <c r="I354" s="1362"/>
      <c r="J354" s="1362"/>
      <c r="K354" s="1362"/>
      <c r="L354" s="1362"/>
      <c r="M354" s="1362"/>
      <c r="N354" s="1362"/>
      <c r="O354" s="1394"/>
      <c r="P354" s="1415"/>
    </row>
    <row r="355" spans="1:21" x14ac:dyDescent="0.3">
      <c r="A355" s="1421" t="str">
        <f t="shared" ref="A355:G355" si="184">A97</f>
        <v>415--</v>
      </c>
      <c r="B355" s="1192" t="str">
        <f t="shared" si="184"/>
        <v>Classroom Assistant - ESE - Full Time</v>
      </c>
      <c r="C355" s="1372">
        <f t="shared" si="184"/>
        <v>0</v>
      </c>
      <c r="D355" s="1373">
        <f t="shared" si="184"/>
        <v>32300</v>
      </c>
      <c r="E355" s="1373">
        <f t="shared" si="184"/>
        <v>0</v>
      </c>
      <c r="F355" s="1301">
        <f t="shared" si="184"/>
        <v>0</v>
      </c>
      <c r="G355" s="1345" t="str">
        <f t="shared" si="184"/>
        <v>N/A</v>
      </c>
      <c r="H355" s="1301">
        <f>H97+M97</f>
        <v>0</v>
      </c>
      <c r="I355" s="1301">
        <f>I97</f>
        <v>0</v>
      </c>
      <c r="J355" s="1301">
        <f>J97</f>
        <v>0</v>
      </c>
      <c r="K355" s="1301">
        <f>K97</f>
        <v>0</v>
      </c>
      <c r="L355" s="1301">
        <f>L97</f>
        <v>0</v>
      </c>
      <c r="M355" s="1301">
        <v>0</v>
      </c>
      <c r="N355" s="1385">
        <f>SUM(F355:M355)</f>
        <v>0</v>
      </c>
      <c r="O355" s="1329">
        <f>O97</f>
        <v>5200</v>
      </c>
      <c r="P355" s="1329" t="str">
        <f>P97</f>
        <v>0100</v>
      </c>
    </row>
    <row r="356" spans="1:21" x14ac:dyDescent="0.3">
      <c r="A356" s="1421" t="str">
        <f t="shared" ref="A356:G356" si="185">A101</f>
        <v>415--</v>
      </c>
      <c r="B356" s="1192" t="str">
        <f t="shared" si="185"/>
        <v>Classroom Assistant - ESE - Less than 4 hours</v>
      </c>
      <c r="C356" s="1372">
        <f t="shared" si="185"/>
        <v>0</v>
      </c>
      <c r="D356" s="1373">
        <f t="shared" si="185"/>
        <v>3400</v>
      </c>
      <c r="E356" s="1373">
        <f t="shared" si="185"/>
        <v>0</v>
      </c>
      <c r="F356" s="1301">
        <f t="shared" si="185"/>
        <v>0</v>
      </c>
      <c r="G356" s="1345" t="str">
        <f t="shared" si="185"/>
        <v>N/A</v>
      </c>
      <c r="H356" s="1301">
        <f>H101+M101</f>
        <v>0</v>
      </c>
      <c r="I356" s="1301">
        <f>I101</f>
        <v>0</v>
      </c>
      <c r="J356" s="1345" t="str">
        <f>J101</f>
        <v>N/A</v>
      </c>
      <c r="K356" s="1345" t="str">
        <f>K101</f>
        <v>N/A</v>
      </c>
      <c r="L356" s="1345" t="str">
        <f>L101</f>
        <v>N/A</v>
      </c>
      <c r="M356" s="1301">
        <v>0</v>
      </c>
      <c r="N356" s="1385">
        <f>SUM(F356:M356)</f>
        <v>0</v>
      </c>
      <c r="O356" s="1329">
        <f>O101</f>
        <v>5200</v>
      </c>
      <c r="P356" s="1329" t="str">
        <f>P101</f>
        <v>0100</v>
      </c>
    </row>
    <row r="357" spans="1:21" x14ac:dyDescent="0.3">
      <c r="A357" s="1371" t="str">
        <f t="shared" ref="A357:G357" si="186">A109</f>
        <v>4330-</v>
      </c>
      <c r="B357" s="1192" t="str">
        <f t="shared" si="186"/>
        <v>Interpreter - ESE - 9 Month</v>
      </c>
      <c r="C357" s="1372">
        <f t="shared" si="186"/>
        <v>0</v>
      </c>
      <c r="D357" s="1373">
        <f t="shared" si="186"/>
        <v>39300</v>
      </c>
      <c r="E357" s="1373">
        <f t="shared" si="186"/>
        <v>0</v>
      </c>
      <c r="F357" s="1301">
        <f t="shared" si="186"/>
        <v>0</v>
      </c>
      <c r="G357" s="1345" t="str">
        <f t="shared" si="186"/>
        <v>N/A</v>
      </c>
      <c r="H357" s="1301">
        <f>H109+M109</f>
        <v>0</v>
      </c>
      <c r="I357" s="1301">
        <f>I109</f>
        <v>0</v>
      </c>
      <c r="J357" s="1301">
        <f>J109</f>
        <v>0</v>
      </c>
      <c r="K357" s="1301">
        <f>K109</f>
        <v>0</v>
      </c>
      <c r="L357" s="1301">
        <f>L109</f>
        <v>0</v>
      </c>
      <c r="M357" s="1301">
        <v>0</v>
      </c>
      <c r="N357" s="1385">
        <f>SUM(F357:M357)</f>
        <v>0</v>
      </c>
      <c r="O357" s="1329">
        <f>O109</f>
        <v>5200</v>
      </c>
      <c r="P357" s="1329" t="str">
        <f>P109</f>
        <v>0100</v>
      </c>
    </row>
    <row r="358" spans="1:21" x14ac:dyDescent="0.3">
      <c r="A358" s="1371" t="str">
        <f t="shared" ref="A358:G358" si="187">A111</f>
        <v>41890</v>
      </c>
      <c r="B358" s="1192" t="str">
        <f t="shared" si="187"/>
        <v>Job Coach - ESE - 9 Month</v>
      </c>
      <c r="C358" s="1372">
        <f t="shared" si="187"/>
        <v>0</v>
      </c>
      <c r="D358" s="1373">
        <f t="shared" si="187"/>
        <v>37800</v>
      </c>
      <c r="E358" s="1373">
        <f t="shared" si="187"/>
        <v>0</v>
      </c>
      <c r="F358" s="1422">
        <f t="shared" si="187"/>
        <v>0</v>
      </c>
      <c r="G358" s="1395" t="str">
        <f t="shared" si="187"/>
        <v>N/A</v>
      </c>
      <c r="H358" s="1422">
        <f>H111+M111</f>
        <v>0</v>
      </c>
      <c r="I358" s="1422">
        <f>I111</f>
        <v>0</v>
      </c>
      <c r="J358" s="1422">
        <f>J111</f>
        <v>0</v>
      </c>
      <c r="K358" s="1422">
        <f>K111</f>
        <v>0</v>
      </c>
      <c r="L358" s="1422">
        <f>L111</f>
        <v>0</v>
      </c>
      <c r="M358" s="1422">
        <v>0</v>
      </c>
      <c r="N358" s="1385">
        <f>SUM(F358:M358)</f>
        <v>0</v>
      </c>
      <c r="O358" s="1329">
        <f>O111</f>
        <v>5200</v>
      </c>
      <c r="P358" s="1329" t="str">
        <f>P111</f>
        <v>0100</v>
      </c>
    </row>
    <row r="359" spans="1:21" x14ac:dyDescent="0.3">
      <c r="A359" s="1371"/>
      <c r="B359" s="1192"/>
      <c r="C359" s="1372"/>
      <c r="D359" s="1373"/>
      <c r="E359" s="1373"/>
      <c r="F359" s="1392">
        <f>SUM(F355:F358)</f>
        <v>0</v>
      </c>
      <c r="G359" s="1392">
        <f t="shared" ref="G359:M359" si="188">SUM(G355:G358)</f>
        <v>0</v>
      </c>
      <c r="H359" s="1392">
        <f t="shared" si="188"/>
        <v>0</v>
      </c>
      <c r="I359" s="1392">
        <f t="shared" si="188"/>
        <v>0</v>
      </c>
      <c r="J359" s="1392">
        <f t="shared" si="188"/>
        <v>0</v>
      </c>
      <c r="K359" s="1392">
        <f t="shared" si="188"/>
        <v>0</v>
      </c>
      <c r="L359" s="1392">
        <f t="shared" si="188"/>
        <v>0</v>
      </c>
      <c r="M359" s="1392">
        <f t="shared" si="188"/>
        <v>0</v>
      </c>
      <c r="N359" s="1392">
        <f>SUM(N355:N358)</f>
        <v>0</v>
      </c>
      <c r="O359" s="1393">
        <v>5200</v>
      </c>
      <c r="P359" s="1423" t="s">
        <v>1630</v>
      </c>
    </row>
    <row r="360" spans="1:21" x14ac:dyDescent="0.3">
      <c r="A360" s="1371"/>
      <c r="B360" s="1192"/>
      <c r="C360" s="1372"/>
      <c r="D360" s="1373"/>
      <c r="E360" s="1373"/>
      <c r="O360" s="1394"/>
      <c r="P360" s="1424"/>
    </row>
    <row r="361" spans="1:21" s="1426" customFormat="1" x14ac:dyDescent="0.3">
      <c r="A361" s="1406" t="s">
        <v>1330</v>
      </c>
      <c r="B361" s="1407"/>
      <c r="C361" s="1408"/>
      <c r="D361" s="1409"/>
      <c r="E361" s="1409"/>
      <c r="F361" s="1410">
        <f>SUM(F359,F353,F349)</f>
        <v>40734</v>
      </c>
      <c r="G361" s="1410">
        <f t="shared" ref="G361:M361" si="189">SUM(G359,G353,G349)</f>
        <v>0</v>
      </c>
      <c r="H361" s="1410">
        <f t="shared" si="189"/>
        <v>2799</v>
      </c>
      <c r="I361" s="1410">
        <f t="shared" si="189"/>
        <v>3116</v>
      </c>
      <c r="J361" s="1410">
        <f t="shared" si="189"/>
        <v>5166</v>
      </c>
      <c r="K361" s="1410">
        <f t="shared" si="189"/>
        <v>22</v>
      </c>
      <c r="L361" s="1410">
        <f t="shared" si="189"/>
        <v>163</v>
      </c>
      <c r="M361" s="1410">
        <f t="shared" si="189"/>
        <v>0</v>
      </c>
      <c r="N361" s="1410">
        <f>SUM(N359,N353,N349)</f>
        <v>52000</v>
      </c>
      <c r="O361" s="1411">
        <f>O359</f>
        <v>5200</v>
      </c>
      <c r="P361" s="1425"/>
      <c r="U361" s="1427"/>
    </row>
    <row r="362" spans="1:21" x14ac:dyDescent="0.3">
      <c r="A362" s="1371"/>
      <c r="B362" s="1192"/>
      <c r="C362" s="1372"/>
      <c r="D362" s="1373"/>
      <c r="E362" s="1373"/>
      <c r="F362" s="1422"/>
      <c r="G362" s="1422"/>
      <c r="H362" s="1422"/>
      <c r="I362" s="1422"/>
      <c r="J362" s="1422"/>
      <c r="K362" s="1422"/>
      <c r="L362" s="1422"/>
      <c r="M362" s="1422"/>
      <c r="N362" s="1422"/>
      <c r="O362" s="1329"/>
    </row>
    <row r="363" spans="1:21" x14ac:dyDescent="0.3">
      <c r="A363" s="1371" t="str">
        <f t="shared" ref="A363:G364" si="190">A48</f>
        <v>1----</v>
      </c>
      <c r="B363" s="1371" t="str">
        <f t="shared" si="190"/>
        <v>Teacher - Vocational - 10 Month</v>
      </c>
      <c r="C363" s="1372">
        <f t="shared" si="190"/>
        <v>0</v>
      </c>
      <c r="D363" s="1373">
        <f t="shared" si="190"/>
        <v>65000</v>
      </c>
      <c r="E363" s="1373">
        <f t="shared" si="190"/>
        <v>50917</v>
      </c>
      <c r="F363" s="1301">
        <f t="shared" si="190"/>
        <v>0</v>
      </c>
      <c r="G363" s="1301">
        <f t="shared" si="190"/>
        <v>0</v>
      </c>
      <c r="H363" s="1301">
        <f>H48+M48</f>
        <v>0</v>
      </c>
      <c r="I363" s="1301">
        <f t="shared" ref="I363:L364" si="191">I48</f>
        <v>0</v>
      </c>
      <c r="J363" s="1301">
        <f t="shared" si="191"/>
        <v>0</v>
      </c>
      <c r="K363" s="1301">
        <f t="shared" si="191"/>
        <v>0</v>
      </c>
      <c r="L363" s="1301">
        <f t="shared" si="191"/>
        <v>0</v>
      </c>
      <c r="M363" s="1301">
        <v>0</v>
      </c>
      <c r="N363" s="1385">
        <f>SUM(F363:M363)</f>
        <v>0</v>
      </c>
      <c r="O363" s="1329">
        <f>O48</f>
        <v>5300</v>
      </c>
      <c r="P363" s="1329" t="str">
        <f>P48</f>
        <v>0131</v>
      </c>
    </row>
    <row r="364" spans="1:21" x14ac:dyDescent="0.3">
      <c r="A364" s="1371" t="str">
        <f t="shared" si="190"/>
        <v>1----</v>
      </c>
      <c r="B364" s="1371" t="str">
        <f t="shared" si="190"/>
        <v>Teacher - Vocational - 12 Month</v>
      </c>
      <c r="C364" s="1372">
        <f t="shared" si="190"/>
        <v>0</v>
      </c>
      <c r="D364" s="1373">
        <f t="shared" si="190"/>
        <v>76600</v>
      </c>
      <c r="E364" s="1373">
        <f t="shared" si="190"/>
        <v>61046</v>
      </c>
      <c r="F364" s="1301">
        <f t="shared" si="190"/>
        <v>0</v>
      </c>
      <c r="G364" s="1301">
        <f t="shared" si="190"/>
        <v>0</v>
      </c>
      <c r="H364" s="1301">
        <f>H49+M49</f>
        <v>0</v>
      </c>
      <c r="I364" s="1301">
        <f t="shared" si="191"/>
        <v>0</v>
      </c>
      <c r="J364" s="1301">
        <f t="shared" si="191"/>
        <v>0</v>
      </c>
      <c r="K364" s="1301">
        <f t="shared" si="191"/>
        <v>0</v>
      </c>
      <c r="L364" s="1301">
        <f t="shared" si="191"/>
        <v>0</v>
      </c>
      <c r="M364" s="1301">
        <v>0</v>
      </c>
      <c r="N364" s="1385">
        <f>SUM(F364:M364)</f>
        <v>0</v>
      </c>
      <c r="O364" s="1329">
        <f>O49</f>
        <v>5300</v>
      </c>
      <c r="P364" s="1329" t="str">
        <f>P49</f>
        <v>0131</v>
      </c>
    </row>
    <row r="365" spans="1:21" s="251" customFormat="1" x14ac:dyDescent="0.3">
      <c r="A365" s="1428" t="str">
        <f t="shared" ref="A365:G365" si="192">A53</f>
        <v>1----</v>
      </c>
      <c r="B365" s="1429" t="str">
        <f t="shared" si="192"/>
        <v>Teacher - Vocational - Less than 3.75 Hours</v>
      </c>
      <c r="C365" s="1370">
        <f t="shared" si="192"/>
        <v>0</v>
      </c>
      <c r="D365" s="1387">
        <f t="shared" si="192"/>
        <v>7800</v>
      </c>
      <c r="E365" s="1387">
        <f t="shared" si="192"/>
        <v>6811</v>
      </c>
      <c r="F365" s="1388">
        <f t="shared" si="192"/>
        <v>0</v>
      </c>
      <c r="G365" s="1388">
        <f t="shared" si="192"/>
        <v>0</v>
      </c>
      <c r="H365" s="1385">
        <f>H53+M53</f>
        <v>0</v>
      </c>
      <c r="I365" s="1388">
        <f>I53</f>
        <v>0</v>
      </c>
      <c r="J365" s="1389" t="str">
        <f>J53</f>
        <v>N/A</v>
      </c>
      <c r="K365" s="1389" t="str">
        <f>K53</f>
        <v>N/A</v>
      </c>
      <c r="L365" s="1389" t="str">
        <f>L53</f>
        <v>N/A</v>
      </c>
      <c r="M365" s="1388">
        <v>0</v>
      </c>
      <c r="N365" s="1385">
        <f>SUM(F365:M365)</f>
        <v>0</v>
      </c>
      <c r="O365" s="1390">
        <f>O53</f>
        <v>5300</v>
      </c>
      <c r="P365" s="1390" t="str">
        <f>P53</f>
        <v>0131</v>
      </c>
      <c r="U365" s="1391"/>
    </row>
    <row r="366" spans="1:21" x14ac:dyDescent="0.3">
      <c r="A366" s="1421" t="str">
        <f t="shared" ref="A366:G366" si="193">A60</f>
        <v>1----</v>
      </c>
      <c r="B366" s="1430" t="str">
        <f t="shared" si="193"/>
        <v>Teacher - DJJ Vocational - 10 Month</v>
      </c>
      <c r="C366" s="1372">
        <f t="shared" si="193"/>
        <v>0</v>
      </c>
      <c r="D366" s="1373">
        <f t="shared" si="193"/>
        <v>64700</v>
      </c>
      <c r="E366" s="1373">
        <f t="shared" si="193"/>
        <v>50655</v>
      </c>
      <c r="F366" s="1301">
        <f t="shared" si="193"/>
        <v>0</v>
      </c>
      <c r="G366" s="1301">
        <f t="shared" si="193"/>
        <v>0</v>
      </c>
      <c r="H366" s="1301">
        <f>H60+M60</f>
        <v>0</v>
      </c>
      <c r="I366" s="1301">
        <f>I60</f>
        <v>0</v>
      </c>
      <c r="J366" s="1301">
        <f>J60</f>
        <v>0</v>
      </c>
      <c r="K366" s="1301">
        <f>K60</f>
        <v>0</v>
      </c>
      <c r="L366" s="1301">
        <f>L60</f>
        <v>0</v>
      </c>
      <c r="M366" s="1301">
        <v>0</v>
      </c>
      <c r="N366" s="1385">
        <f>SUM(F366:M366)</f>
        <v>0</v>
      </c>
      <c r="O366" s="1329">
        <f>O60</f>
        <v>5300</v>
      </c>
      <c r="P366" s="1329" t="str">
        <f>P60</f>
        <v>0131</v>
      </c>
    </row>
    <row r="367" spans="1:21" x14ac:dyDescent="0.3">
      <c r="A367" s="1371"/>
      <c r="B367" s="1192"/>
      <c r="C367" s="1372"/>
      <c r="D367" s="1373"/>
      <c r="E367" s="1373"/>
      <c r="F367" s="1392">
        <f>SUM(F363:F366)</f>
        <v>0</v>
      </c>
      <c r="G367" s="1392">
        <f t="shared" ref="G367:N367" si="194">SUM(G363:G366)</f>
        <v>0</v>
      </c>
      <c r="H367" s="1392">
        <f t="shared" si="194"/>
        <v>0</v>
      </c>
      <c r="I367" s="1392">
        <f t="shared" si="194"/>
        <v>0</v>
      </c>
      <c r="J367" s="1392">
        <f t="shared" si="194"/>
        <v>0</v>
      </c>
      <c r="K367" s="1392">
        <f t="shared" si="194"/>
        <v>0</v>
      </c>
      <c r="L367" s="1392">
        <f t="shared" si="194"/>
        <v>0</v>
      </c>
      <c r="M367" s="1392">
        <f t="shared" si="194"/>
        <v>0</v>
      </c>
      <c r="N367" s="1392">
        <f t="shared" si="194"/>
        <v>0</v>
      </c>
      <c r="O367" s="1393">
        <v>5300</v>
      </c>
      <c r="P367" s="1393" t="str">
        <f>P54</f>
        <v>0131</v>
      </c>
    </row>
    <row r="368" spans="1:21" x14ac:dyDescent="0.3">
      <c r="A368" s="1371"/>
      <c r="B368" s="1192"/>
      <c r="C368" s="1372"/>
      <c r="D368" s="1373"/>
      <c r="E368" s="1373"/>
      <c r="O368" s="1329"/>
      <c r="P368" s="1329"/>
    </row>
    <row r="369" spans="1:16" x14ac:dyDescent="0.3">
      <c r="A369" s="1421" t="str">
        <f t="shared" ref="A369:G369" si="195">A58</f>
        <v>12501</v>
      </c>
      <c r="B369" s="1430" t="str">
        <f t="shared" si="195"/>
        <v>Teacher - Vocational - Hourly</v>
      </c>
      <c r="C369" s="1383">
        <f t="shared" si="195"/>
        <v>0</v>
      </c>
      <c r="D369" s="1384">
        <f t="shared" si="195"/>
        <v>37</v>
      </c>
      <c r="E369" s="1384">
        <f t="shared" si="195"/>
        <v>0</v>
      </c>
      <c r="F369" s="1385">
        <f t="shared" si="195"/>
        <v>0</v>
      </c>
      <c r="G369" s="1395" t="str">
        <f t="shared" si="195"/>
        <v>N/A</v>
      </c>
      <c r="H369" s="1385">
        <f>H58+M58</f>
        <v>0</v>
      </c>
      <c r="I369" s="1385">
        <f>I58</f>
        <v>0</v>
      </c>
      <c r="J369" s="1395" t="str">
        <f>J58</f>
        <v>N/A</v>
      </c>
      <c r="K369" s="1395" t="str">
        <f>K58</f>
        <v>N/A</v>
      </c>
      <c r="L369" s="1395" t="str">
        <f>L58</f>
        <v>N/A</v>
      </c>
      <c r="M369" s="1385">
        <v>0</v>
      </c>
      <c r="N369" s="1385">
        <f>SUM(F369:M369)</f>
        <v>0</v>
      </c>
      <c r="O369" s="1386">
        <f>O58</f>
        <v>5300</v>
      </c>
      <c r="P369" s="1396" t="str">
        <f>P58</f>
        <v>0132</v>
      </c>
    </row>
    <row r="370" spans="1:16" x14ac:dyDescent="0.3">
      <c r="A370" s="1371"/>
      <c r="B370" s="1192"/>
      <c r="C370" s="1383"/>
      <c r="D370" s="1384"/>
      <c r="E370" s="1384"/>
      <c r="F370" s="1392">
        <f t="shared" ref="F370:N370" si="196">SUM(F369:F369)</f>
        <v>0</v>
      </c>
      <c r="G370" s="1392">
        <f t="shared" si="196"/>
        <v>0</v>
      </c>
      <c r="H370" s="1392">
        <f t="shared" si="196"/>
        <v>0</v>
      </c>
      <c r="I370" s="1392">
        <f t="shared" si="196"/>
        <v>0</v>
      </c>
      <c r="J370" s="1392">
        <f t="shared" si="196"/>
        <v>0</v>
      </c>
      <c r="K370" s="1392">
        <f t="shared" si="196"/>
        <v>0</v>
      </c>
      <c r="L370" s="1392">
        <f t="shared" si="196"/>
        <v>0</v>
      </c>
      <c r="M370" s="1392">
        <f t="shared" si="196"/>
        <v>0</v>
      </c>
      <c r="N370" s="1392">
        <f t="shared" si="196"/>
        <v>0</v>
      </c>
      <c r="O370" s="1393">
        <f>O369</f>
        <v>5300</v>
      </c>
      <c r="P370" s="1393" t="str">
        <f>P369</f>
        <v>0132</v>
      </c>
    </row>
    <row r="371" spans="1:16" x14ac:dyDescent="0.3">
      <c r="A371" s="1371"/>
      <c r="B371" s="1192"/>
      <c r="C371" s="1383"/>
      <c r="D371" s="1384"/>
      <c r="E371" s="1384"/>
      <c r="F371" s="1385"/>
      <c r="G371" s="1385"/>
      <c r="H371" s="1385"/>
      <c r="I371" s="1385"/>
      <c r="J371" s="1385"/>
      <c r="K371" s="1385"/>
      <c r="L371" s="1385"/>
      <c r="M371" s="1385"/>
      <c r="N371" s="1385"/>
      <c r="O371" s="1394"/>
      <c r="P371" s="1394"/>
    </row>
    <row r="372" spans="1:16" x14ac:dyDescent="0.3">
      <c r="A372" s="1421" t="str">
        <f t="shared" ref="A372:G372" si="197">A98</f>
        <v>41880</v>
      </c>
      <c r="B372" s="1371" t="str">
        <f t="shared" si="197"/>
        <v>Classroom Assistant - Vo-Tech</v>
      </c>
      <c r="C372" s="1383">
        <f t="shared" si="197"/>
        <v>0</v>
      </c>
      <c r="D372" s="1384">
        <f t="shared" si="197"/>
        <v>42000</v>
      </c>
      <c r="E372" s="1384">
        <f t="shared" si="197"/>
        <v>0</v>
      </c>
      <c r="F372" s="1385">
        <f t="shared" si="197"/>
        <v>0</v>
      </c>
      <c r="G372" s="1395" t="str">
        <f t="shared" si="197"/>
        <v>N/A</v>
      </c>
      <c r="H372" s="1385">
        <f>H98+M98</f>
        <v>0</v>
      </c>
      <c r="I372" s="1385">
        <f>I98</f>
        <v>0</v>
      </c>
      <c r="J372" s="1395">
        <f>J98</f>
        <v>0</v>
      </c>
      <c r="K372" s="1395">
        <f>K98</f>
        <v>0</v>
      </c>
      <c r="L372" s="1395">
        <f>L98</f>
        <v>0</v>
      </c>
      <c r="M372" s="1385">
        <v>0</v>
      </c>
      <c r="N372" s="1385">
        <f>SUM(F372:M372)</f>
        <v>0</v>
      </c>
      <c r="O372" s="1386">
        <f>O98</f>
        <v>5300</v>
      </c>
      <c r="P372" s="1390" t="str">
        <f>P98</f>
        <v>0100</v>
      </c>
    </row>
    <row r="373" spans="1:16" x14ac:dyDescent="0.3">
      <c r="A373" s="1371"/>
      <c r="B373" s="1192"/>
      <c r="C373" s="1383"/>
      <c r="D373" s="1384"/>
      <c r="E373" s="1384"/>
      <c r="F373" s="1392">
        <f>SUM(F372)</f>
        <v>0</v>
      </c>
      <c r="G373" s="1392">
        <f t="shared" ref="G373:M373" si="198">SUM(G372)</f>
        <v>0</v>
      </c>
      <c r="H373" s="1392">
        <f t="shared" si="198"/>
        <v>0</v>
      </c>
      <c r="I373" s="1392">
        <f t="shared" si="198"/>
        <v>0</v>
      </c>
      <c r="J373" s="1392">
        <f t="shared" si="198"/>
        <v>0</v>
      </c>
      <c r="K373" s="1392">
        <f t="shared" si="198"/>
        <v>0</v>
      </c>
      <c r="L373" s="1392">
        <f t="shared" si="198"/>
        <v>0</v>
      </c>
      <c r="M373" s="1392">
        <f t="shared" si="198"/>
        <v>0</v>
      </c>
      <c r="N373" s="1392">
        <f>SUM(N372)</f>
        <v>0</v>
      </c>
      <c r="O373" s="1393">
        <f>O372</f>
        <v>5300</v>
      </c>
      <c r="P373" s="1393" t="str">
        <f>P372</f>
        <v>0100</v>
      </c>
    </row>
    <row r="374" spans="1:16" x14ac:dyDescent="0.3">
      <c r="A374" s="1371"/>
      <c r="B374" s="1192"/>
      <c r="C374" s="1372"/>
      <c r="D374" s="1373"/>
      <c r="E374" s="1373"/>
      <c r="O374" s="1329"/>
      <c r="P374" s="1329"/>
    </row>
    <row r="375" spans="1:16" x14ac:dyDescent="0.3">
      <c r="A375" s="1397" t="s">
        <v>1367</v>
      </c>
      <c r="B375" s="1398"/>
      <c r="C375" s="1403"/>
      <c r="D375" s="1404"/>
      <c r="E375" s="1404"/>
      <c r="F375" s="1405">
        <f>SUM(F367,F373)+F370</f>
        <v>0</v>
      </c>
      <c r="G375" s="1405">
        <f t="shared" ref="G375:N375" si="199">SUM(G367,G373)+G370</f>
        <v>0</v>
      </c>
      <c r="H375" s="1405">
        <f t="shared" si="199"/>
        <v>0</v>
      </c>
      <c r="I375" s="1405">
        <f t="shared" si="199"/>
        <v>0</v>
      </c>
      <c r="J375" s="1405">
        <f t="shared" si="199"/>
        <v>0</v>
      </c>
      <c r="K375" s="1405">
        <f t="shared" si="199"/>
        <v>0</v>
      </c>
      <c r="L375" s="1405">
        <f t="shared" si="199"/>
        <v>0</v>
      </c>
      <c r="M375" s="1405">
        <f t="shared" si="199"/>
        <v>0</v>
      </c>
      <c r="N375" s="1405">
        <f t="shared" si="199"/>
        <v>0</v>
      </c>
      <c r="O375" s="1393">
        <f>O373</f>
        <v>5300</v>
      </c>
      <c r="P375" s="1431"/>
    </row>
    <row r="376" spans="1:16" x14ac:dyDescent="0.3">
      <c r="A376" s="1371"/>
      <c r="B376" s="1192"/>
      <c r="C376" s="1372"/>
      <c r="D376" s="1373"/>
      <c r="E376" s="1373"/>
      <c r="O376" s="1329"/>
    </row>
    <row r="377" spans="1:16" x14ac:dyDescent="0.3">
      <c r="A377" s="1371" t="str">
        <f t="shared" ref="A377:M377" si="200">A134</f>
        <v>SP465</v>
      </c>
      <c r="B377" s="1192" t="str">
        <f t="shared" si="200"/>
        <v>Middle Band Director</v>
      </c>
      <c r="C377" s="1372">
        <f t="shared" si="200"/>
        <v>0</v>
      </c>
      <c r="D377" s="1373">
        <f t="shared" si="200"/>
        <v>6965</v>
      </c>
      <c r="E377" s="1373">
        <f t="shared" si="200"/>
        <v>0</v>
      </c>
      <c r="F377" s="1301">
        <f t="shared" si="200"/>
        <v>0</v>
      </c>
      <c r="G377" s="1345" t="str">
        <f t="shared" si="200"/>
        <v>N/A</v>
      </c>
      <c r="H377" s="1301">
        <f t="shared" si="200"/>
        <v>0</v>
      </c>
      <c r="I377" s="1301">
        <f t="shared" si="200"/>
        <v>0</v>
      </c>
      <c r="J377" s="1345" t="str">
        <f t="shared" si="200"/>
        <v>N/A</v>
      </c>
      <c r="K377" s="1345" t="str">
        <f t="shared" si="200"/>
        <v>N/A</v>
      </c>
      <c r="L377" s="1345" t="str">
        <f t="shared" si="200"/>
        <v>N/A</v>
      </c>
      <c r="M377" s="1345" t="str">
        <f t="shared" si="200"/>
        <v>N/A</v>
      </c>
      <c r="N377" s="1385">
        <f>SUM(F377:M377)</f>
        <v>0</v>
      </c>
      <c r="O377" s="1329">
        <f>O134</f>
        <v>5300</v>
      </c>
      <c r="P377" s="1329" t="str">
        <f>P134</f>
        <v>0103</v>
      </c>
    </row>
    <row r="378" spans="1:16" x14ac:dyDescent="0.3">
      <c r="A378" s="1371" t="str">
        <f t="shared" ref="A378:M378" si="201">A135</f>
        <v>SP540</v>
      </c>
      <c r="B378" s="1192" t="str">
        <f t="shared" si="201"/>
        <v>Middle Boys Baseball</v>
      </c>
      <c r="C378" s="1372">
        <f t="shared" si="201"/>
        <v>0</v>
      </c>
      <c r="D378" s="1373">
        <f t="shared" si="201"/>
        <v>2452</v>
      </c>
      <c r="E378" s="1373">
        <f t="shared" si="201"/>
        <v>0</v>
      </c>
      <c r="F378" s="1301">
        <f t="shared" si="201"/>
        <v>0</v>
      </c>
      <c r="G378" s="1345" t="str">
        <f t="shared" si="201"/>
        <v>N/A</v>
      </c>
      <c r="H378" s="1301">
        <f t="shared" si="201"/>
        <v>0</v>
      </c>
      <c r="I378" s="1301">
        <f t="shared" si="201"/>
        <v>0</v>
      </c>
      <c r="J378" s="1345" t="str">
        <f t="shared" si="201"/>
        <v>N/A</v>
      </c>
      <c r="K378" s="1345" t="str">
        <f t="shared" si="201"/>
        <v>N/A</v>
      </c>
      <c r="L378" s="1345" t="str">
        <f t="shared" si="201"/>
        <v>N/A</v>
      </c>
      <c r="M378" s="1345" t="str">
        <f t="shared" si="201"/>
        <v>N/A</v>
      </c>
      <c r="N378" s="1385">
        <f>SUM(F378:M378)</f>
        <v>0</v>
      </c>
      <c r="O378" s="1329">
        <f>O135</f>
        <v>5300</v>
      </c>
      <c r="P378" s="1329" t="str">
        <f>P135</f>
        <v>0103</v>
      </c>
    </row>
    <row r="379" spans="1:16" x14ac:dyDescent="0.3">
      <c r="A379" s="1371"/>
      <c r="B379" s="1192"/>
      <c r="C379" s="1372"/>
      <c r="D379" s="1373"/>
      <c r="E379" s="1373"/>
      <c r="O379" s="1329"/>
    </row>
    <row r="380" spans="1:16" x14ac:dyDescent="0.3">
      <c r="A380" s="1397" t="s">
        <v>1377</v>
      </c>
      <c r="B380" s="1398"/>
      <c r="C380" s="1403"/>
      <c r="D380" s="1404"/>
      <c r="E380" s="1404"/>
      <c r="F380" s="1405">
        <f>SUM(F377:F378)</f>
        <v>0</v>
      </c>
      <c r="G380" s="1405">
        <f t="shared" ref="G380:M380" si="202">SUM(G377:G378)</f>
        <v>0</v>
      </c>
      <c r="H380" s="1405">
        <f t="shared" si="202"/>
        <v>0</v>
      </c>
      <c r="I380" s="1405">
        <f t="shared" si="202"/>
        <v>0</v>
      </c>
      <c r="J380" s="1405">
        <f t="shared" si="202"/>
        <v>0</v>
      </c>
      <c r="K380" s="1405">
        <f t="shared" si="202"/>
        <v>0</v>
      </c>
      <c r="L380" s="1405">
        <f t="shared" si="202"/>
        <v>0</v>
      </c>
      <c r="M380" s="1405">
        <f t="shared" si="202"/>
        <v>0</v>
      </c>
      <c r="N380" s="1405">
        <f>SUM(N377:N378)</f>
        <v>0</v>
      </c>
      <c r="O380" s="1393">
        <f>O378</f>
        <v>5300</v>
      </c>
      <c r="P380" s="1431" t="str">
        <f>P378</f>
        <v>0103</v>
      </c>
    </row>
    <row r="381" spans="1:16" x14ac:dyDescent="0.3">
      <c r="A381" s="1371"/>
      <c r="B381" s="1192"/>
      <c r="C381" s="1372"/>
      <c r="D381" s="1373"/>
      <c r="E381" s="1373"/>
      <c r="O381" s="1329"/>
    </row>
    <row r="382" spans="1:16" x14ac:dyDescent="0.3">
      <c r="A382" s="1406" t="s">
        <v>1378</v>
      </c>
      <c r="B382" s="1407"/>
      <c r="C382" s="1408"/>
      <c r="D382" s="1409"/>
      <c r="E382" s="1409"/>
      <c r="F382" s="1410">
        <f>SUM(F375,F380)</f>
        <v>0</v>
      </c>
      <c r="G382" s="1410">
        <f t="shared" ref="G382:M382" si="203">SUM(G375,G380)</f>
        <v>0</v>
      </c>
      <c r="H382" s="1410">
        <f t="shared" si="203"/>
        <v>0</v>
      </c>
      <c r="I382" s="1410">
        <f t="shared" si="203"/>
        <v>0</v>
      </c>
      <c r="J382" s="1410">
        <f t="shared" si="203"/>
        <v>0</v>
      </c>
      <c r="K382" s="1410">
        <f t="shared" si="203"/>
        <v>0</v>
      </c>
      <c r="L382" s="1410">
        <f t="shared" si="203"/>
        <v>0</v>
      </c>
      <c r="M382" s="1410">
        <f t="shared" si="203"/>
        <v>0</v>
      </c>
      <c r="N382" s="1410">
        <f>SUM(N375,N380)</f>
        <v>0</v>
      </c>
      <c r="O382" s="1411">
        <f>O380</f>
        <v>5300</v>
      </c>
      <c r="P382" s="1411"/>
    </row>
    <row r="383" spans="1:16" x14ac:dyDescent="0.3">
      <c r="A383" s="1371"/>
      <c r="B383" s="1192"/>
      <c r="C383" s="1372"/>
      <c r="D383" s="1373"/>
      <c r="E383" s="1373"/>
      <c r="O383" s="1329"/>
    </row>
    <row r="384" spans="1:16" x14ac:dyDescent="0.3">
      <c r="A384" s="1371" t="str">
        <f t="shared" ref="A384:G384" si="204">A56</f>
        <v>1----</v>
      </c>
      <c r="B384" s="1371" t="str">
        <f t="shared" si="204"/>
        <v>Teacher - 12 Month</v>
      </c>
      <c r="C384" s="1383">
        <f t="shared" si="204"/>
        <v>0</v>
      </c>
      <c r="D384" s="1384">
        <f t="shared" si="204"/>
        <v>76600</v>
      </c>
      <c r="E384" s="1384">
        <f t="shared" si="204"/>
        <v>61046</v>
      </c>
      <c r="F384" s="1385">
        <f t="shared" si="204"/>
        <v>0</v>
      </c>
      <c r="G384" s="1385">
        <f t="shared" si="204"/>
        <v>0</v>
      </c>
      <c r="H384" s="1385">
        <f>H56+M56</f>
        <v>0</v>
      </c>
      <c r="I384" s="1385">
        <f>I56</f>
        <v>0</v>
      </c>
      <c r="J384" s="1385">
        <f>J56</f>
        <v>0</v>
      </c>
      <c r="K384" s="1385">
        <f>K56</f>
        <v>0</v>
      </c>
      <c r="L384" s="1385">
        <f>L56</f>
        <v>0</v>
      </c>
      <c r="M384" s="1385">
        <v>0</v>
      </c>
      <c r="N384" s="1385">
        <f>SUM(F384:M384)</f>
        <v>0</v>
      </c>
      <c r="O384" s="1386">
        <f>O56</f>
        <v>6100</v>
      </c>
      <c r="P384" s="1386" t="str">
        <f>P56</f>
        <v>0131</v>
      </c>
    </row>
    <row r="385" spans="1:21" x14ac:dyDescent="0.3">
      <c r="A385" s="1371"/>
      <c r="B385" s="1192"/>
      <c r="C385" s="1372"/>
      <c r="D385" s="1373"/>
      <c r="E385" s="1373"/>
      <c r="O385" s="1329"/>
    </row>
    <row r="386" spans="1:21" s="230" customFormat="1" x14ac:dyDescent="0.3">
      <c r="A386" s="1406" t="s">
        <v>2276</v>
      </c>
      <c r="B386" s="1823"/>
      <c r="C386" s="1824"/>
      <c r="D386" s="1825"/>
      <c r="E386" s="1825"/>
      <c r="F386" s="1826">
        <f>SUM(F384:F385)</f>
        <v>0</v>
      </c>
      <c r="G386" s="1826">
        <f t="shared" ref="G386:N386" si="205">SUM(G384:G385)</f>
        <v>0</v>
      </c>
      <c r="H386" s="1826">
        <f t="shared" si="205"/>
        <v>0</v>
      </c>
      <c r="I386" s="1826">
        <f t="shared" si="205"/>
        <v>0</v>
      </c>
      <c r="J386" s="1826">
        <f t="shared" si="205"/>
        <v>0</v>
      </c>
      <c r="K386" s="1826">
        <f t="shared" si="205"/>
        <v>0</v>
      </c>
      <c r="L386" s="1826">
        <f t="shared" si="205"/>
        <v>0</v>
      </c>
      <c r="M386" s="1826">
        <f t="shared" si="205"/>
        <v>0</v>
      </c>
      <c r="N386" s="1826">
        <f t="shared" si="205"/>
        <v>0</v>
      </c>
      <c r="O386" s="1827">
        <f>O384</f>
        <v>6100</v>
      </c>
      <c r="P386" s="1828"/>
      <c r="U386" s="1342"/>
    </row>
    <row r="387" spans="1:21" x14ac:dyDescent="0.3">
      <c r="A387" s="1371"/>
      <c r="B387" s="1192"/>
      <c r="C387" s="1372"/>
      <c r="D387" s="1373"/>
      <c r="E387" s="1373"/>
      <c r="O387" s="1329"/>
    </row>
    <row r="388" spans="1:21" x14ac:dyDescent="0.3">
      <c r="A388" s="1371" t="str">
        <f t="shared" ref="A388:G389" si="206">A84</f>
        <v>180--</v>
      </c>
      <c r="B388" s="1192" t="str">
        <f t="shared" si="206"/>
        <v xml:space="preserve">Guidance Counselor  - 10 Month      </v>
      </c>
      <c r="C388" s="1372">
        <f t="shared" si="206"/>
        <v>0</v>
      </c>
      <c r="D388" s="1373">
        <f t="shared" si="206"/>
        <v>77700</v>
      </c>
      <c r="E388" s="1373">
        <f t="shared" si="206"/>
        <v>62007</v>
      </c>
      <c r="F388" s="1301">
        <f t="shared" si="206"/>
        <v>0</v>
      </c>
      <c r="G388" s="1301">
        <f t="shared" si="206"/>
        <v>0</v>
      </c>
      <c r="H388" s="1301">
        <f>H84+M84</f>
        <v>0</v>
      </c>
      <c r="I388" s="1301">
        <f t="shared" ref="I388:L389" si="207">I84</f>
        <v>0</v>
      </c>
      <c r="J388" s="1301">
        <f t="shared" si="207"/>
        <v>0</v>
      </c>
      <c r="K388" s="1301">
        <f t="shared" si="207"/>
        <v>0</v>
      </c>
      <c r="L388" s="1301">
        <f t="shared" si="207"/>
        <v>0</v>
      </c>
      <c r="M388" s="1301">
        <v>0</v>
      </c>
      <c r="N388" s="1385">
        <f>SUM(F388:M388)</f>
        <v>0</v>
      </c>
      <c r="O388" s="1329">
        <f>O84</f>
        <v>6120</v>
      </c>
      <c r="P388" s="1329" t="str">
        <f>P84</f>
        <v>0131</v>
      </c>
    </row>
    <row r="389" spans="1:21" x14ac:dyDescent="0.3">
      <c r="A389" s="1371" t="str">
        <f t="shared" si="206"/>
        <v>180--</v>
      </c>
      <c r="B389" s="1192" t="str">
        <f t="shared" si="206"/>
        <v>Guidance Counselor - 12 Month</v>
      </c>
      <c r="C389" s="1372">
        <f t="shared" si="206"/>
        <v>0</v>
      </c>
      <c r="D389" s="1373">
        <f t="shared" si="206"/>
        <v>91900</v>
      </c>
      <c r="E389" s="1373">
        <f t="shared" si="206"/>
        <v>74406</v>
      </c>
      <c r="F389" s="1301">
        <f t="shared" si="206"/>
        <v>0</v>
      </c>
      <c r="G389" s="1301">
        <f t="shared" si="206"/>
        <v>0</v>
      </c>
      <c r="H389" s="1301">
        <f>H85+M85</f>
        <v>0</v>
      </c>
      <c r="I389" s="1301">
        <f t="shared" si="207"/>
        <v>0</v>
      </c>
      <c r="J389" s="1301">
        <f t="shared" si="207"/>
        <v>0</v>
      </c>
      <c r="K389" s="1301">
        <f t="shared" si="207"/>
        <v>0</v>
      </c>
      <c r="L389" s="1301">
        <f t="shared" si="207"/>
        <v>0</v>
      </c>
      <c r="M389" s="1301">
        <v>0</v>
      </c>
      <c r="N389" s="1385">
        <f>SUM(F389:M389)</f>
        <v>0</v>
      </c>
      <c r="O389" s="1329">
        <f>O85</f>
        <v>6120</v>
      </c>
      <c r="P389" s="1329" t="str">
        <f>P85</f>
        <v>0131</v>
      </c>
    </row>
    <row r="390" spans="1:21" x14ac:dyDescent="0.3">
      <c r="A390" s="1371"/>
      <c r="B390" s="1192"/>
      <c r="C390" s="1372"/>
      <c r="D390" s="1373"/>
      <c r="E390" s="1373"/>
      <c r="O390" s="1329"/>
    </row>
    <row r="391" spans="1:21" s="1426" customFormat="1" x14ac:dyDescent="0.3">
      <c r="A391" s="1406" t="s">
        <v>1331</v>
      </c>
      <c r="B391" s="1407"/>
      <c r="C391" s="1408"/>
      <c r="D391" s="1409"/>
      <c r="E391" s="1409"/>
      <c r="F391" s="1410">
        <f>SUM(F388:F390)</f>
        <v>0</v>
      </c>
      <c r="G391" s="1410">
        <f t="shared" ref="G391:M391" si="208">SUM(G388:G390)</f>
        <v>0</v>
      </c>
      <c r="H391" s="1410">
        <f t="shared" si="208"/>
        <v>0</v>
      </c>
      <c r="I391" s="1410">
        <f t="shared" si="208"/>
        <v>0</v>
      </c>
      <c r="J391" s="1410">
        <f t="shared" si="208"/>
        <v>0</v>
      </c>
      <c r="K391" s="1410">
        <f t="shared" si="208"/>
        <v>0</v>
      </c>
      <c r="L391" s="1410">
        <f t="shared" si="208"/>
        <v>0</v>
      </c>
      <c r="M391" s="1410">
        <f t="shared" si="208"/>
        <v>0</v>
      </c>
      <c r="N391" s="1410">
        <f>SUM(N388:N390)</f>
        <v>0</v>
      </c>
      <c r="O391" s="1411">
        <f>O389</f>
        <v>6120</v>
      </c>
      <c r="P391" s="1425"/>
      <c r="U391" s="1427"/>
    </row>
    <row r="392" spans="1:21" x14ac:dyDescent="0.3">
      <c r="A392" s="1371"/>
      <c r="B392" s="1192"/>
      <c r="C392" s="1372"/>
      <c r="D392" s="1373"/>
      <c r="E392" s="1373"/>
      <c r="O392" s="1329"/>
    </row>
    <row r="393" spans="1:21" x14ac:dyDescent="0.3">
      <c r="A393" s="1371"/>
      <c r="B393" s="1192"/>
      <c r="C393" s="1372"/>
      <c r="D393" s="1373"/>
      <c r="E393" s="1373"/>
      <c r="O393" s="1329"/>
    </row>
    <row r="394" spans="1:21" x14ac:dyDescent="0.3">
      <c r="A394" s="1371" t="str">
        <f t="shared" ref="A394:G394" si="209">A87</f>
        <v>170--</v>
      </c>
      <c r="B394" s="1192" t="str">
        <f t="shared" si="209"/>
        <v>Media Specialist - 10 Month</v>
      </c>
      <c r="C394" s="1372">
        <f t="shared" si="209"/>
        <v>0</v>
      </c>
      <c r="D394" s="1373">
        <f t="shared" si="209"/>
        <v>64900</v>
      </c>
      <c r="E394" s="1373">
        <f t="shared" si="209"/>
        <v>50830</v>
      </c>
      <c r="F394" s="1301">
        <f t="shared" si="209"/>
        <v>0</v>
      </c>
      <c r="G394" s="1301">
        <f t="shared" si="209"/>
        <v>0</v>
      </c>
      <c r="H394" s="1301">
        <f>H87+M87</f>
        <v>0</v>
      </c>
      <c r="I394" s="1301">
        <f>I87</f>
        <v>0</v>
      </c>
      <c r="J394" s="1301">
        <f>J87</f>
        <v>0</v>
      </c>
      <c r="K394" s="1301">
        <f>K87</f>
        <v>0</v>
      </c>
      <c r="L394" s="1301">
        <f>L87</f>
        <v>0</v>
      </c>
      <c r="M394" s="1301">
        <v>0</v>
      </c>
      <c r="N394" s="1385">
        <f>SUM(F394:M394)</f>
        <v>0</v>
      </c>
      <c r="O394" s="1329">
        <f>O87</f>
        <v>6200</v>
      </c>
      <c r="P394" s="1329" t="str">
        <f>P87</f>
        <v>0131</v>
      </c>
    </row>
    <row r="395" spans="1:21" x14ac:dyDescent="0.3">
      <c r="A395" s="1371"/>
      <c r="B395" s="1192"/>
      <c r="C395" s="1372"/>
      <c r="D395" s="1373"/>
      <c r="E395" s="1373"/>
      <c r="F395" s="1392">
        <f>SUM(F394)</f>
        <v>0</v>
      </c>
      <c r="G395" s="1392">
        <f t="shared" ref="G395:M395" si="210">SUM(G394)</f>
        <v>0</v>
      </c>
      <c r="H395" s="1392">
        <f t="shared" si="210"/>
        <v>0</v>
      </c>
      <c r="I395" s="1392">
        <f t="shared" si="210"/>
        <v>0</v>
      </c>
      <c r="J395" s="1392">
        <f t="shared" si="210"/>
        <v>0</v>
      </c>
      <c r="K395" s="1392">
        <f t="shared" si="210"/>
        <v>0</v>
      </c>
      <c r="L395" s="1392">
        <f t="shared" si="210"/>
        <v>0</v>
      </c>
      <c r="M395" s="1392">
        <f t="shared" si="210"/>
        <v>0</v>
      </c>
      <c r="N395" s="1392">
        <f>SUM(N394)</f>
        <v>0</v>
      </c>
      <c r="O395" s="1393">
        <f>O394</f>
        <v>6200</v>
      </c>
      <c r="P395" s="1393" t="str">
        <f>P394</f>
        <v>0131</v>
      </c>
    </row>
    <row r="396" spans="1:21" x14ac:dyDescent="0.3">
      <c r="A396" s="1371"/>
      <c r="B396" s="1192"/>
      <c r="C396" s="1372"/>
      <c r="D396" s="1373"/>
      <c r="E396" s="1373"/>
      <c r="O396" s="1329"/>
      <c r="P396" s="1329"/>
    </row>
    <row r="397" spans="1:21" x14ac:dyDescent="0.3">
      <c r="A397" s="1371" t="str">
        <f t="shared" ref="A397:G397" si="211">A112</f>
        <v>41900</v>
      </c>
      <c r="B397" s="1192" t="str">
        <f t="shared" si="211"/>
        <v>Library Assistant School</v>
      </c>
      <c r="C397" s="1372">
        <f t="shared" si="211"/>
        <v>0</v>
      </c>
      <c r="D397" s="1373">
        <f t="shared" si="211"/>
        <v>33200</v>
      </c>
      <c r="E397" s="1373">
        <f t="shared" si="211"/>
        <v>0</v>
      </c>
      <c r="F397" s="1422">
        <f t="shared" si="211"/>
        <v>0</v>
      </c>
      <c r="G397" s="1395" t="str">
        <f t="shared" si="211"/>
        <v>N/A</v>
      </c>
      <c r="H397" s="1422">
        <f>H112+M112</f>
        <v>0</v>
      </c>
      <c r="I397" s="1422">
        <f>I112</f>
        <v>0</v>
      </c>
      <c r="J397" s="1422">
        <f>J112</f>
        <v>0</v>
      </c>
      <c r="K397" s="1422">
        <f>K112</f>
        <v>0</v>
      </c>
      <c r="L397" s="1422">
        <f>L112</f>
        <v>0</v>
      </c>
      <c r="M397" s="1422">
        <v>0</v>
      </c>
      <c r="N397" s="1385">
        <f>SUM(F397:M397)</f>
        <v>0</v>
      </c>
      <c r="O397" s="1329">
        <f>O112</f>
        <v>6200</v>
      </c>
      <c r="P397" s="1329" t="str">
        <f>P112</f>
        <v>0100</v>
      </c>
    </row>
    <row r="398" spans="1:21" x14ac:dyDescent="0.3">
      <c r="A398" s="1371"/>
      <c r="B398" s="1192"/>
      <c r="C398" s="1372"/>
      <c r="D398" s="1373"/>
      <c r="E398" s="1373"/>
      <c r="F398" s="1432">
        <f>SUM(F397)</f>
        <v>0</v>
      </c>
      <c r="G398" s="1432">
        <f t="shared" ref="G398:M398" si="212">SUM(G397)</f>
        <v>0</v>
      </c>
      <c r="H398" s="1432">
        <f t="shared" si="212"/>
        <v>0</v>
      </c>
      <c r="I398" s="1432">
        <f t="shared" si="212"/>
        <v>0</v>
      </c>
      <c r="J398" s="1432">
        <f t="shared" si="212"/>
        <v>0</v>
      </c>
      <c r="K398" s="1432">
        <f t="shared" si="212"/>
        <v>0</v>
      </c>
      <c r="L398" s="1432">
        <f t="shared" si="212"/>
        <v>0</v>
      </c>
      <c r="M398" s="1432">
        <f t="shared" si="212"/>
        <v>0</v>
      </c>
      <c r="N398" s="1432">
        <f>SUM(N397)</f>
        <v>0</v>
      </c>
      <c r="O398" s="1393">
        <f>O397</f>
        <v>6200</v>
      </c>
      <c r="P398" s="1393" t="str">
        <f>P397</f>
        <v>0100</v>
      </c>
    </row>
    <row r="399" spans="1:21" x14ac:dyDescent="0.3">
      <c r="A399" s="1371"/>
      <c r="B399" s="1192"/>
      <c r="C399" s="1372"/>
      <c r="D399" s="1373"/>
      <c r="E399" s="1373"/>
      <c r="F399" s="1422"/>
      <c r="G399" s="1422"/>
      <c r="H399" s="1422"/>
      <c r="I399" s="1422"/>
      <c r="J399" s="1422"/>
      <c r="K399" s="1422"/>
      <c r="L399" s="1422"/>
      <c r="M399" s="1422"/>
      <c r="N399" s="1422"/>
      <c r="O399" s="1329"/>
    </row>
    <row r="400" spans="1:21" s="1426" customFormat="1" x14ac:dyDescent="0.3">
      <c r="A400" s="1406" t="s">
        <v>1332</v>
      </c>
      <c r="B400" s="1407"/>
      <c r="C400" s="1408"/>
      <c r="D400" s="1409"/>
      <c r="E400" s="1409"/>
      <c r="F400" s="1410">
        <f>SUM(F395,F398)</f>
        <v>0</v>
      </c>
      <c r="G400" s="1410">
        <f t="shared" ref="G400:M400" si="213">SUM(G395,G398)</f>
        <v>0</v>
      </c>
      <c r="H400" s="1410">
        <f t="shared" si="213"/>
        <v>0</v>
      </c>
      <c r="I400" s="1410">
        <f t="shared" si="213"/>
        <v>0</v>
      </c>
      <c r="J400" s="1410">
        <f t="shared" si="213"/>
        <v>0</v>
      </c>
      <c r="K400" s="1410">
        <f t="shared" si="213"/>
        <v>0</v>
      </c>
      <c r="L400" s="1410">
        <f t="shared" si="213"/>
        <v>0</v>
      </c>
      <c r="M400" s="1410">
        <f t="shared" si="213"/>
        <v>0</v>
      </c>
      <c r="N400" s="1410">
        <f>SUM(N395,N398)</f>
        <v>0</v>
      </c>
      <c r="O400" s="1411">
        <f>O398</f>
        <v>6200</v>
      </c>
      <c r="P400" s="1425"/>
      <c r="U400" s="1427"/>
    </row>
    <row r="401" spans="1:21" x14ac:dyDescent="0.3">
      <c r="A401" s="1371"/>
      <c r="B401" s="1192"/>
      <c r="C401" s="1372"/>
      <c r="D401" s="1373"/>
      <c r="E401" s="1373"/>
      <c r="O401" s="1329"/>
    </row>
    <row r="402" spans="1:21" x14ac:dyDescent="0.3">
      <c r="A402" s="1421" t="str">
        <f t="shared" ref="A402:G402" si="214">A86</f>
        <v>14000</v>
      </c>
      <c r="B402" s="1192" t="str">
        <f t="shared" si="214"/>
        <v>Instructional Coach - 10 Month</v>
      </c>
      <c r="C402" s="1372">
        <f t="shared" si="214"/>
        <v>0</v>
      </c>
      <c r="D402" s="1373">
        <f t="shared" si="214"/>
        <v>69900</v>
      </c>
      <c r="E402" s="1373">
        <f t="shared" si="214"/>
        <v>55196</v>
      </c>
      <c r="F402" s="1422">
        <f t="shared" si="214"/>
        <v>0</v>
      </c>
      <c r="G402" s="1395">
        <f t="shared" si="214"/>
        <v>0</v>
      </c>
      <c r="H402" s="1422">
        <f>H86+M86</f>
        <v>0</v>
      </c>
      <c r="I402" s="1422">
        <f>I86</f>
        <v>0</v>
      </c>
      <c r="J402" s="1422">
        <f>J86</f>
        <v>0</v>
      </c>
      <c r="K402" s="1422">
        <f>K86</f>
        <v>0</v>
      </c>
      <c r="L402" s="1422">
        <f>L86</f>
        <v>0</v>
      </c>
      <c r="M402" s="1422">
        <v>0</v>
      </c>
      <c r="N402" s="1385">
        <f>SUM(F402:M402)</f>
        <v>0</v>
      </c>
      <c r="O402" s="1329">
        <v>6300</v>
      </c>
      <c r="P402" s="1329" t="str">
        <f>P87</f>
        <v>0131</v>
      </c>
    </row>
    <row r="403" spans="1:21" x14ac:dyDescent="0.3">
      <c r="A403" s="1371" t="str">
        <f t="shared" ref="A403:G404" si="215">A88</f>
        <v>20160</v>
      </c>
      <c r="B403" s="1192" t="str">
        <f t="shared" si="215"/>
        <v>Staffing Specialist - 10 Month</v>
      </c>
      <c r="C403" s="1372">
        <f t="shared" si="215"/>
        <v>0</v>
      </c>
      <c r="D403" s="1373">
        <f t="shared" si="215"/>
        <v>75200</v>
      </c>
      <c r="E403" s="1373">
        <f t="shared" si="215"/>
        <v>59824</v>
      </c>
      <c r="F403" s="1301">
        <f t="shared" si="215"/>
        <v>0</v>
      </c>
      <c r="G403" s="1345">
        <f t="shared" si="215"/>
        <v>0</v>
      </c>
      <c r="H403" s="1301">
        <f>H88+M88</f>
        <v>0</v>
      </c>
      <c r="I403" s="1301">
        <f t="shared" ref="I403:L404" si="216">I88</f>
        <v>0</v>
      </c>
      <c r="J403" s="1301">
        <f t="shared" si="216"/>
        <v>0</v>
      </c>
      <c r="K403" s="1301">
        <f t="shared" si="216"/>
        <v>0</v>
      </c>
      <c r="L403" s="1301">
        <f t="shared" si="216"/>
        <v>0</v>
      </c>
      <c r="M403" s="1301">
        <v>0</v>
      </c>
      <c r="N403" s="1385">
        <f>SUM(F403:M403)</f>
        <v>0</v>
      </c>
      <c r="O403" s="1329">
        <f>O88</f>
        <v>6300</v>
      </c>
      <c r="P403" s="1329" t="str">
        <f>P88</f>
        <v>0131</v>
      </c>
    </row>
    <row r="404" spans="1:21" x14ac:dyDescent="0.3">
      <c r="A404" s="1371" t="str">
        <f t="shared" si="215"/>
        <v>20160</v>
      </c>
      <c r="B404" s="1192" t="str">
        <f t="shared" si="215"/>
        <v>Staffing Specialist - 12 Month</v>
      </c>
      <c r="C404" s="1372">
        <f t="shared" si="215"/>
        <v>0</v>
      </c>
      <c r="D404" s="1373">
        <f t="shared" si="215"/>
        <v>88900</v>
      </c>
      <c r="E404" s="1373">
        <f t="shared" si="215"/>
        <v>71787</v>
      </c>
      <c r="F404" s="1422">
        <f t="shared" si="215"/>
        <v>0</v>
      </c>
      <c r="G404" s="1395">
        <f t="shared" si="215"/>
        <v>0</v>
      </c>
      <c r="H404" s="1422">
        <f>H89+M89</f>
        <v>0</v>
      </c>
      <c r="I404" s="1422">
        <f t="shared" si="216"/>
        <v>0</v>
      </c>
      <c r="J404" s="1422">
        <f t="shared" si="216"/>
        <v>0</v>
      </c>
      <c r="K404" s="1422">
        <f t="shared" si="216"/>
        <v>0</v>
      </c>
      <c r="L404" s="1422">
        <f t="shared" si="216"/>
        <v>0</v>
      </c>
      <c r="M404" s="1422">
        <v>0</v>
      </c>
      <c r="N404" s="1385">
        <f>SUM(F404:M404)</f>
        <v>0</v>
      </c>
      <c r="O404" s="1329">
        <f>O89</f>
        <v>6300</v>
      </c>
      <c r="P404" s="1329" t="str">
        <f>P89</f>
        <v>0131</v>
      </c>
    </row>
    <row r="405" spans="1:21" x14ac:dyDescent="0.3">
      <c r="A405" s="1371"/>
      <c r="B405" s="1192"/>
      <c r="C405" s="1372"/>
      <c r="D405" s="1373"/>
      <c r="E405" s="1373"/>
      <c r="F405" s="1422"/>
      <c r="G405" s="1395"/>
      <c r="H405" s="1422"/>
      <c r="I405" s="1422"/>
      <c r="J405" s="1422"/>
      <c r="K405" s="1422"/>
      <c r="L405" s="1422"/>
      <c r="M405" s="1422"/>
      <c r="N405" s="1422"/>
      <c r="O405" s="1329"/>
      <c r="P405" s="1329"/>
    </row>
    <row r="406" spans="1:21" s="1426" customFormat="1" x14ac:dyDescent="0.3">
      <c r="A406" s="1406" t="s">
        <v>1333</v>
      </c>
      <c r="B406" s="1407"/>
      <c r="C406" s="1408"/>
      <c r="D406" s="1409"/>
      <c r="E406" s="1409"/>
      <c r="F406" s="1410">
        <f>SUM(F402:F405)</f>
        <v>0</v>
      </c>
      <c r="G406" s="1410">
        <f t="shared" ref="G406:N406" si="217">SUM(G402:G405)</f>
        <v>0</v>
      </c>
      <c r="H406" s="1410">
        <f t="shared" si="217"/>
        <v>0</v>
      </c>
      <c r="I406" s="1410">
        <f t="shared" si="217"/>
        <v>0</v>
      </c>
      <c r="J406" s="1410">
        <f t="shared" si="217"/>
        <v>0</v>
      </c>
      <c r="K406" s="1410">
        <f t="shared" si="217"/>
        <v>0</v>
      </c>
      <c r="L406" s="1410">
        <f t="shared" si="217"/>
        <v>0</v>
      </c>
      <c r="M406" s="1410">
        <f t="shared" si="217"/>
        <v>0</v>
      </c>
      <c r="N406" s="1410">
        <f t="shared" si="217"/>
        <v>0</v>
      </c>
      <c r="O406" s="1411">
        <f>O404</f>
        <v>6300</v>
      </c>
      <c r="P406" s="1425"/>
      <c r="U406" s="1427"/>
    </row>
    <row r="407" spans="1:21" x14ac:dyDescent="0.3">
      <c r="A407" s="1371"/>
      <c r="B407" s="1192"/>
      <c r="C407" s="1372"/>
      <c r="D407" s="1373"/>
      <c r="E407" s="1373"/>
      <c r="O407" s="1329"/>
    </row>
    <row r="408" spans="1:21" x14ac:dyDescent="0.3">
      <c r="A408" s="1358">
        <f t="shared" ref="A408:G417" si="218">A11</f>
        <v>31000</v>
      </c>
      <c r="B408" s="1358" t="str">
        <f t="shared" si="218"/>
        <v>Principal - Elementary</v>
      </c>
      <c r="C408" s="1327">
        <f t="shared" si="218"/>
        <v>0</v>
      </c>
      <c r="D408" s="1433">
        <f t="shared" si="218"/>
        <v>115900</v>
      </c>
      <c r="E408" s="1433">
        <f t="shared" si="218"/>
        <v>95363</v>
      </c>
      <c r="F408" s="1301">
        <f t="shared" si="218"/>
        <v>0</v>
      </c>
      <c r="G408" s="1301">
        <f t="shared" si="218"/>
        <v>0</v>
      </c>
      <c r="H408" s="1301">
        <f t="shared" ref="H408:H429" si="219">H11+M11</f>
        <v>0</v>
      </c>
      <c r="I408" s="1301">
        <f t="shared" ref="I408:L429" si="220">I11</f>
        <v>0</v>
      </c>
      <c r="J408" s="1301">
        <f t="shared" si="220"/>
        <v>0</v>
      </c>
      <c r="K408" s="1301">
        <f t="shared" si="220"/>
        <v>0</v>
      </c>
      <c r="L408" s="1301">
        <f t="shared" si="220"/>
        <v>0</v>
      </c>
      <c r="M408" s="1301">
        <v>0</v>
      </c>
      <c r="N408" s="1385">
        <f t="shared" ref="N408:N429" si="221">SUM(F408:M408)</f>
        <v>0</v>
      </c>
      <c r="O408" s="1329">
        <f t="shared" ref="O408:P429" si="222">O11</f>
        <v>7300</v>
      </c>
      <c r="P408" s="1329" t="str">
        <f t="shared" si="222"/>
        <v>0111</v>
      </c>
    </row>
    <row r="409" spans="1:21" x14ac:dyDescent="0.3">
      <c r="A409" s="1358" t="str">
        <f t="shared" si="218"/>
        <v>31020</v>
      </c>
      <c r="B409" s="1358" t="str">
        <f t="shared" si="218"/>
        <v>Principal - Middle</v>
      </c>
      <c r="C409" s="1327">
        <f t="shared" si="218"/>
        <v>0</v>
      </c>
      <c r="D409" s="1433">
        <f t="shared" si="218"/>
        <v>122300</v>
      </c>
      <c r="E409" s="1433">
        <f t="shared" si="218"/>
        <v>100952</v>
      </c>
      <c r="F409" s="1301">
        <f t="shared" si="218"/>
        <v>0</v>
      </c>
      <c r="G409" s="1301">
        <f t="shared" si="218"/>
        <v>0</v>
      </c>
      <c r="H409" s="1301">
        <f t="shared" si="219"/>
        <v>0</v>
      </c>
      <c r="I409" s="1301">
        <f t="shared" si="220"/>
        <v>0</v>
      </c>
      <c r="J409" s="1301">
        <f t="shared" si="220"/>
        <v>0</v>
      </c>
      <c r="K409" s="1301">
        <f t="shared" si="220"/>
        <v>0</v>
      </c>
      <c r="L409" s="1301">
        <f t="shared" si="220"/>
        <v>0</v>
      </c>
      <c r="M409" s="1301">
        <v>0</v>
      </c>
      <c r="N409" s="1385">
        <f t="shared" si="221"/>
        <v>0</v>
      </c>
      <c r="O409" s="1329">
        <f t="shared" si="222"/>
        <v>7300</v>
      </c>
      <c r="P409" s="1329" t="str">
        <f t="shared" si="222"/>
        <v>0111</v>
      </c>
    </row>
    <row r="410" spans="1:21" x14ac:dyDescent="0.3">
      <c r="A410" s="1358" t="str">
        <f t="shared" si="218"/>
        <v>31040</v>
      </c>
      <c r="B410" s="1358" t="str">
        <f t="shared" si="218"/>
        <v>Principal - High</v>
      </c>
      <c r="C410" s="1327">
        <f t="shared" si="218"/>
        <v>0</v>
      </c>
      <c r="D410" s="1433">
        <f t="shared" si="218"/>
        <v>135100</v>
      </c>
      <c r="E410" s="1433">
        <f t="shared" si="218"/>
        <v>112129</v>
      </c>
      <c r="F410" s="1301">
        <f t="shared" si="218"/>
        <v>0</v>
      </c>
      <c r="G410" s="1301">
        <f t="shared" si="218"/>
        <v>0</v>
      </c>
      <c r="H410" s="1301">
        <f t="shared" si="219"/>
        <v>0</v>
      </c>
      <c r="I410" s="1301">
        <f t="shared" si="220"/>
        <v>0</v>
      </c>
      <c r="J410" s="1301">
        <f t="shared" si="220"/>
        <v>0</v>
      </c>
      <c r="K410" s="1301">
        <f t="shared" si="220"/>
        <v>0</v>
      </c>
      <c r="L410" s="1301">
        <f t="shared" si="220"/>
        <v>0</v>
      </c>
      <c r="M410" s="1301">
        <v>0</v>
      </c>
      <c r="N410" s="1385">
        <f t="shared" si="221"/>
        <v>0</v>
      </c>
      <c r="O410" s="1329">
        <f t="shared" si="222"/>
        <v>7300</v>
      </c>
      <c r="P410" s="1329" t="str">
        <f t="shared" si="222"/>
        <v>0111</v>
      </c>
    </row>
    <row r="411" spans="1:21" x14ac:dyDescent="0.3">
      <c r="A411" s="1358" t="str">
        <f t="shared" si="218"/>
        <v>31080</v>
      </c>
      <c r="B411" s="1358" t="str">
        <f t="shared" si="218"/>
        <v>Principal - K-12 (900+ Students)</v>
      </c>
      <c r="C411" s="1327">
        <f t="shared" si="218"/>
        <v>0</v>
      </c>
      <c r="D411" s="1433">
        <f t="shared" si="218"/>
        <v>132100</v>
      </c>
      <c r="E411" s="1433">
        <f t="shared" si="218"/>
        <v>109509</v>
      </c>
      <c r="F411" s="1301">
        <f t="shared" si="218"/>
        <v>0</v>
      </c>
      <c r="G411" s="1301">
        <f t="shared" si="218"/>
        <v>0</v>
      </c>
      <c r="H411" s="1301">
        <f t="shared" si="219"/>
        <v>0</v>
      </c>
      <c r="I411" s="1301">
        <f t="shared" si="220"/>
        <v>0</v>
      </c>
      <c r="J411" s="1301">
        <f t="shared" si="220"/>
        <v>0</v>
      </c>
      <c r="K411" s="1301">
        <f t="shared" si="220"/>
        <v>0</v>
      </c>
      <c r="L411" s="1301">
        <f t="shared" si="220"/>
        <v>0</v>
      </c>
      <c r="M411" s="1301">
        <v>0</v>
      </c>
      <c r="N411" s="1385">
        <f t="shared" si="221"/>
        <v>0</v>
      </c>
      <c r="O411" s="1329">
        <f t="shared" si="222"/>
        <v>7300</v>
      </c>
      <c r="P411" s="1329" t="str">
        <f t="shared" si="222"/>
        <v>0111</v>
      </c>
    </row>
    <row r="412" spans="1:21" x14ac:dyDescent="0.3">
      <c r="A412" s="1358" t="str">
        <f t="shared" si="218"/>
        <v>31080</v>
      </c>
      <c r="B412" s="1358" t="str">
        <f t="shared" si="218"/>
        <v>Principal - K-12 (1-900 Students)</v>
      </c>
      <c r="C412" s="1327">
        <f t="shared" si="218"/>
        <v>0</v>
      </c>
      <c r="D412" s="1433">
        <f t="shared" si="218"/>
        <v>122300</v>
      </c>
      <c r="E412" s="1433">
        <f t="shared" si="218"/>
        <v>100952</v>
      </c>
      <c r="F412" s="1301">
        <f t="shared" si="218"/>
        <v>0</v>
      </c>
      <c r="G412" s="1301">
        <f t="shared" si="218"/>
        <v>0</v>
      </c>
      <c r="H412" s="1301">
        <f t="shared" si="219"/>
        <v>0</v>
      </c>
      <c r="I412" s="1301">
        <f t="shared" si="220"/>
        <v>0</v>
      </c>
      <c r="J412" s="1301">
        <f t="shared" si="220"/>
        <v>0</v>
      </c>
      <c r="K412" s="1301">
        <f t="shared" si="220"/>
        <v>0</v>
      </c>
      <c r="L412" s="1301">
        <f t="shared" si="220"/>
        <v>0</v>
      </c>
      <c r="M412" s="1301">
        <v>0</v>
      </c>
      <c r="N412" s="1385">
        <f t="shared" si="221"/>
        <v>0</v>
      </c>
      <c r="O412" s="1329">
        <f t="shared" si="222"/>
        <v>7300</v>
      </c>
      <c r="P412" s="1329" t="str">
        <f t="shared" si="222"/>
        <v>0111</v>
      </c>
    </row>
    <row r="413" spans="1:21" s="251" customFormat="1" x14ac:dyDescent="0.3">
      <c r="A413" s="1358" t="str">
        <f t="shared" si="218"/>
        <v>31090</v>
      </c>
      <c r="B413" s="1358" t="str">
        <f t="shared" si="218"/>
        <v>Principal - ESE School</v>
      </c>
      <c r="C413" s="1327">
        <f t="shared" si="218"/>
        <v>0</v>
      </c>
      <c r="D413" s="1433">
        <f t="shared" si="218"/>
        <v>115900</v>
      </c>
      <c r="E413" s="1433">
        <f t="shared" si="218"/>
        <v>95363</v>
      </c>
      <c r="F413" s="1362">
        <f t="shared" si="218"/>
        <v>0</v>
      </c>
      <c r="G413" s="1362">
        <f t="shared" si="218"/>
        <v>0</v>
      </c>
      <c r="H413" s="1301">
        <f t="shared" si="219"/>
        <v>0</v>
      </c>
      <c r="I413" s="1362">
        <f t="shared" si="220"/>
        <v>0</v>
      </c>
      <c r="J413" s="1362">
        <f t="shared" si="220"/>
        <v>0</v>
      </c>
      <c r="K413" s="1362">
        <f t="shared" si="220"/>
        <v>0</v>
      </c>
      <c r="L413" s="1362">
        <f t="shared" si="220"/>
        <v>0</v>
      </c>
      <c r="M413" s="1362">
        <v>0</v>
      </c>
      <c r="N413" s="1385">
        <f t="shared" si="221"/>
        <v>0</v>
      </c>
      <c r="O413" s="1360">
        <f t="shared" si="222"/>
        <v>7300</v>
      </c>
      <c r="P413" s="1360" t="str">
        <f t="shared" si="222"/>
        <v>0111</v>
      </c>
      <c r="U413" s="1391"/>
    </row>
    <row r="414" spans="1:21" s="251" customFormat="1" x14ac:dyDescent="0.3">
      <c r="A414" s="1358" t="str">
        <f t="shared" si="218"/>
        <v>31050</v>
      </c>
      <c r="B414" s="1358" t="str">
        <f t="shared" si="218"/>
        <v>Principal - CHOICE High School &amp; Vocational Center</v>
      </c>
      <c r="C414" s="1327">
        <f t="shared" si="218"/>
        <v>0</v>
      </c>
      <c r="D414" s="1433">
        <f t="shared" si="218"/>
        <v>122300</v>
      </c>
      <c r="E414" s="1433">
        <f t="shared" si="218"/>
        <v>100952</v>
      </c>
      <c r="F414" s="1362">
        <f t="shared" si="218"/>
        <v>0</v>
      </c>
      <c r="G414" s="1362">
        <f t="shared" si="218"/>
        <v>0</v>
      </c>
      <c r="H414" s="1301">
        <f t="shared" si="219"/>
        <v>0</v>
      </c>
      <c r="I414" s="1362">
        <f t="shared" si="220"/>
        <v>0</v>
      </c>
      <c r="J414" s="1362">
        <f t="shared" si="220"/>
        <v>0</v>
      </c>
      <c r="K414" s="1362">
        <f t="shared" si="220"/>
        <v>0</v>
      </c>
      <c r="L414" s="1362">
        <f t="shared" si="220"/>
        <v>0</v>
      </c>
      <c r="M414" s="1362">
        <v>0</v>
      </c>
      <c r="N414" s="1385">
        <f t="shared" si="221"/>
        <v>0</v>
      </c>
      <c r="O414" s="1360">
        <f t="shared" si="222"/>
        <v>7300</v>
      </c>
      <c r="P414" s="1360" t="str">
        <f t="shared" si="222"/>
        <v>0111</v>
      </c>
      <c r="U414" s="1391"/>
    </row>
    <row r="415" spans="1:21" s="251" customFormat="1" x14ac:dyDescent="0.3">
      <c r="A415" s="1358" t="str">
        <f t="shared" si="218"/>
        <v>36100</v>
      </c>
      <c r="B415" s="1358" t="str">
        <f t="shared" si="218"/>
        <v>Director - DJJ and NWFL Ballet</v>
      </c>
      <c r="C415" s="1327">
        <f t="shared" si="218"/>
        <v>0</v>
      </c>
      <c r="D415" s="1433">
        <f t="shared" si="218"/>
        <v>127100</v>
      </c>
      <c r="E415" s="1433">
        <f t="shared" si="218"/>
        <v>105143</v>
      </c>
      <c r="F415" s="1362">
        <f t="shared" si="218"/>
        <v>0</v>
      </c>
      <c r="G415" s="1362">
        <f t="shared" si="218"/>
        <v>0</v>
      </c>
      <c r="H415" s="1301">
        <f t="shared" si="219"/>
        <v>0</v>
      </c>
      <c r="I415" s="1362">
        <f t="shared" si="220"/>
        <v>0</v>
      </c>
      <c r="J415" s="1362">
        <f t="shared" si="220"/>
        <v>0</v>
      </c>
      <c r="K415" s="1362">
        <f t="shared" si="220"/>
        <v>0</v>
      </c>
      <c r="L415" s="1362">
        <f t="shared" si="220"/>
        <v>0</v>
      </c>
      <c r="M415" s="1362">
        <v>0</v>
      </c>
      <c r="N415" s="1385">
        <f t="shared" si="221"/>
        <v>0</v>
      </c>
      <c r="O415" s="1360">
        <f t="shared" si="222"/>
        <v>7300</v>
      </c>
      <c r="P415" s="1360" t="str">
        <f t="shared" si="222"/>
        <v>0111</v>
      </c>
      <c r="U415" s="1391"/>
    </row>
    <row r="416" spans="1:21" s="251" customFormat="1" x14ac:dyDescent="0.3">
      <c r="A416" s="1358" t="str">
        <f t="shared" si="218"/>
        <v>31220</v>
      </c>
      <c r="B416" s="1358" t="str">
        <f t="shared" si="218"/>
        <v>Assistant Principal I</v>
      </c>
      <c r="C416" s="1327">
        <f t="shared" si="218"/>
        <v>0</v>
      </c>
      <c r="D416" s="1433">
        <f t="shared" si="218"/>
        <v>109400</v>
      </c>
      <c r="E416" s="1433">
        <f t="shared" si="218"/>
        <v>89687</v>
      </c>
      <c r="F416" s="1362">
        <f t="shared" si="218"/>
        <v>0</v>
      </c>
      <c r="G416" s="1362">
        <f t="shared" si="218"/>
        <v>0</v>
      </c>
      <c r="H416" s="1301">
        <f t="shared" si="219"/>
        <v>0</v>
      </c>
      <c r="I416" s="1362">
        <f t="shared" si="220"/>
        <v>0</v>
      </c>
      <c r="J416" s="1362">
        <f t="shared" si="220"/>
        <v>0</v>
      </c>
      <c r="K416" s="1362">
        <f t="shared" si="220"/>
        <v>0</v>
      </c>
      <c r="L416" s="1362">
        <f t="shared" si="220"/>
        <v>0</v>
      </c>
      <c r="M416" s="1362">
        <v>0</v>
      </c>
      <c r="N416" s="1385">
        <f t="shared" si="221"/>
        <v>0</v>
      </c>
      <c r="O416" s="1360">
        <f t="shared" si="222"/>
        <v>7300</v>
      </c>
      <c r="P416" s="1360" t="str">
        <f t="shared" si="222"/>
        <v>0111</v>
      </c>
      <c r="U416" s="1391"/>
    </row>
    <row r="417" spans="1:25" s="251" customFormat="1" x14ac:dyDescent="0.3">
      <c r="A417" s="1358" t="str">
        <f t="shared" si="218"/>
        <v>31220</v>
      </c>
      <c r="B417" s="1358" t="str">
        <f t="shared" si="218"/>
        <v>Assistant Principal I - 11 Month</v>
      </c>
      <c r="C417" s="1327">
        <f t="shared" si="218"/>
        <v>0</v>
      </c>
      <c r="D417" s="1433">
        <f t="shared" si="218"/>
        <v>100841</v>
      </c>
      <c r="E417" s="1433">
        <f t="shared" si="218"/>
        <v>82214</v>
      </c>
      <c r="F417" s="1362">
        <f t="shared" si="218"/>
        <v>0</v>
      </c>
      <c r="G417" s="1362">
        <f t="shared" si="218"/>
        <v>0</v>
      </c>
      <c r="H417" s="1301">
        <f t="shared" si="219"/>
        <v>0</v>
      </c>
      <c r="I417" s="1362">
        <f t="shared" si="220"/>
        <v>0</v>
      </c>
      <c r="J417" s="1362">
        <f t="shared" si="220"/>
        <v>0</v>
      </c>
      <c r="K417" s="1362">
        <f t="shared" si="220"/>
        <v>0</v>
      </c>
      <c r="L417" s="1362">
        <f t="shared" si="220"/>
        <v>0</v>
      </c>
      <c r="M417" s="1362">
        <v>0</v>
      </c>
      <c r="N417" s="1385">
        <f>SUM(F417:M417)</f>
        <v>0</v>
      </c>
      <c r="O417" s="1360">
        <f t="shared" si="222"/>
        <v>7300</v>
      </c>
      <c r="P417" s="1360" t="str">
        <f t="shared" si="222"/>
        <v>0111</v>
      </c>
      <c r="U417" s="1391"/>
    </row>
    <row r="418" spans="1:25" s="251" customFormat="1" x14ac:dyDescent="0.3">
      <c r="A418" s="1358" t="str">
        <f t="shared" ref="A418:G427" si="223">A21</f>
        <v>31220</v>
      </c>
      <c r="B418" s="1358" t="str">
        <f t="shared" si="223"/>
        <v>Assistant Principal I - 10 Month</v>
      </c>
      <c r="C418" s="1327">
        <f t="shared" si="223"/>
        <v>0</v>
      </c>
      <c r="D418" s="1433">
        <f t="shared" si="223"/>
        <v>92282</v>
      </c>
      <c r="E418" s="1433">
        <f t="shared" si="223"/>
        <v>74740</v>
      </c>
      <c r="F418" s="1362">
        <f t="shared" si="223"/>
        <v>0</v>
      </c>
      <c r="G418" s="1362">
        <f t="shared" si="223"/>
        <v>0</v>
      </c>
      <c r="H418" s="1301">
        <f t="shared" si="219"/>
        <v>0</v>
      </c>
      <c r="I418" s="1362">
        <f t="shared" si="220"/>
        <v>0</v>
      </c>
      <c r="J418" s="1362">
        <f t="shared" si="220"/>
        <v>0</v>
      </c>
      <c r="K418" s="1362">
        <f t="shared" si="220"/>
        <v>0</v>
      </c>
      <c r="L418" s="1362">
        <f t="shared" si="220"/>
        <v>0</v>
      </c>
      <c r="M418" s="1362">
        <v>0</v>
      </c>
      <c r="N418" s="1385">
        <f>SUM(F418:M418)</f>
        <v>0</v>
      </c>
      <c r="O418" s="1360">
        <f t="shared" si="222"/>
        <v>7300</v>
      </c>
      <c r="P418" s="1360" t="str">
        <f t="shared" si="222"/>
        <v>0111</v>
      </c>
      <c r="U418" s="1391"/>
    </row>
    <row r="419" spans="1:25" s="251" customFormat="1" x14ac:dyDescent="0.3">
      <c r="A419" s="1358" t="str">
        <f t="shared" si="223"/>
        <v>31280</v>
      </c>
      <c r="B419" s="1358" t="str">
        <f t="shared" si="223"/>
        <v>Assistant Principal I - K-12</v>
      </c>
      <c r="C419" s="1327">
        <f t="shared" si="223"/>
        <v>0</v>
      </c>
      <c r="D419" s="1433">
        <f t="shared" si="223"/>
        <v>95200</v>
      </c>
      <c r="E419" s="1433">
        <f t="shared" si="223"/>
        <v>77288</v>
      </c>
      <c r="F419" s="1362">
        <f t="shared" si="223"/>
        <v>0</v>
      </c>
      <c r="G419" s="1362">
        <f t="shared" si="223"/>
        <v>0</v>
      </c>
      <c r="H419" s="1301">
        <f t="shared" si="219"/>
        <v>0</v>
      </c>
      <c r="I419" s="1362">
        <f t="shared" si="220"/>
        <v>0</v>
      </c>
      <c r="J419" s="1362">
        <f t="shared" si="220"/>
        <v>0</v>
      </c>
      <c r="K419" s="1362">
        <f t="shared" si="220"/>
        <v>0</v>
      </c>
      <c r="L419" s="1362">
        <f t="shared" si="220"/>
        <v>0</v>
      </c>
      <c r="M419" s="1362">
        <v>0</v>
      </c>
      <c r="N419" s="1385">
        <f t="shared" si="221"/>
        <v>0</v>
      </c>
      <c r="O419" s="1360">
        <f t="shared" si="222"/>
        <v>7300</v>
      </c>
      <c r="P419" s="1360" t="str">
        <f t="shared" si="222"/>
        <v>0111</v>
      </c>
      <c r="U419" s="1391"/>
    </row>
    <row r="420" spans="1:25" s="251" customFormat="1" x14ac:dyDescent="0.3">
      <c r="A420" s="1358" t="str">
        <f t="shared" si="223"/>
        <v>31220</v>
      </c>
      <c r="B420" s="1358" t="str">
        <f t="shared" si="223"/>
        <v>Assistant Principal I - K-12 - 11 Month</v>
      </c>
      <c r="C420" s="1327">
        <f t="shared" si="223"/>
        <v>0</v>
      </c>
      <c r="D420" s="1433">
        <f t="shared" si="223"/>
        <v>87824</v>
      </c>
      <c r="E420" s="1433">
        <f t="shared" si="223"/>
        <v>70847</v>
      </c>
      <c r="F420" s="1362">
        <f t="shared" si="223"/>
        <v>0</v>
      </c>
      <c r="G420" s="1362">
        <f t="shared" si="223"/>
        <v>0</v>
      </c>
      <c r="H420" s="1301">
        <f t="shared" si="219"/>
        <v>0</v>
      </c>
      <c r="I420" s="1362">
        <f t="shared" si="220"/>
        <v>0</v>
      </c>
      <c r="J420" s="1362">
        <f t="shared" si="220"/>
        <v>0</v>
      </c>
      <c r="K420" s="1362">
        <f t="shared" si="220"/>
        <v>0</v>
      </c>
      <c r="L420" s="1362">
        <f t="shared" si="220"/>
        <v>0</v>
      </c>
      <c r="M420" s="1362">
        <v>0</v>
      </c>
      <c r="N420" s="1385">
        <f>SUM(F420:M420)</f>
        <v>0</v>
      </c>
      <c r="O420" s="1360">
        <f t="shared" si="222"/>
        <v>7300</v>
      </c>
      <c r="P420" s="1360" t="str">
        <f t="shared" si="222"/>
        <v>0111</v>
      </c>
      <c r="U420" s="1391"/>
    </row>
    <row r="421" spans="1:25" s="251" customFormat="1" x14ac:dyDescent="0.3">
      <c r="A421" s="1358" t="str">
        <f t="shared" si="223"/>
        <v>31220</v>
      </c>
      <c r="B421" s="1358" t="str">
        <f t="shared" si="223"/>
        <v>Assistant Principal I - K-12 - 10 Month</v>
      </c>
      <c r="C421" s="1327">
        <f t="shared" si="223"/>
        <v>0</v>
      </c>
      <c r="D421" s="1433">
        <f t="shared" si="223"/>
        <v>80448</v>
      </c>
      <c r="E421" s="1433">
        <f t="shared" si="223"/>
        <v>64406</v>
      </c>
      <c r="F421" s="1362">
        <f t="shared" si="223"/>
        <v>0</v>
      </c>
      <c r="G421" s="1362">
        <f t="shared" si="223"/>
        <v>0</v>
      </c>
      <c r="H421" s="1301">
        <f t="shared" si="219"/>
        <v>0</v>
      </c>
      <c r="I421" s="1362">
        <f t="shared" si="220"/>
        <v>0</v>
      </c>
      <c r="J421" s="1362">
        <f t="shared" si="220"/>
        <v>0</v>
      </c>
      <c r="K421" s="1362">
        <f t="shared" si="220"/>
        <v>0</v>
      </c>
      <c r="L421" s="1362">
        <f t="shared" si="220"/>
        <v>0</v>
      </c>
      <c r="M421" s="1362">
        <v>0</v>
      </c>
      <c r="N421" s="1385">
        <f>SUM(F421:M421)</f>
        <v>0</v>
      </c>
      <c r="O421" s="1360">
        <f t="shared" si="222"/>
        <v>7300</v>
      </c>
      <c r="P421" s="1360" t="str">
        <f t="shared" si="222"/>
        <v>0111</v>
      </c>
      <c r="U421" s="1391"/>
    </row>
    <row r="422" spans="1:25" s="251" customFormat="1" x14ac:dyDescent="0.3">
      <c r="A422" s="1358" t="str">
        <f t="shared" si="223"/>
        <v>31240</v>
      </c>
      <c r="B422" s="1358" t="str">
        <f t="shared" si="223"/>
        <v>Assistant Principal II</v>
      </c>
      <c r="C422" s="1327">
        <f t="shared" si="223"/>
        <v>0</v>
      </c>
      <c r="D422" s="1433">
        <f t="shared" si="223"/>
        <v>93500</v>
      </c>
      <c r="E422" s="1433">
        <f t="shared" si="223"/>
        <v>75803</v>
      </c>
      <c r="F422" s="1362">
        <f t="shared" si="223"/>
        <v>0</v>
      </c>
      <c r="G422" s="1362">
        <f t="shared" si="223"/>
        <v>0</v>
      </c>
      <c r="H422" s="1301">
        <f t="shared" si="219"/>
        <v>0</v>
      </c>
      <c r="I422" s="1362">
        <f t="shared" si="220"/>
        <v>0</v>
      </c>
      <c r="J422" s="1362">
        <f t="shared" si="220"/>
        <v>0</v>
      </c>
      <c r="K422" s="1362">
        <f t="shared" si="220"/>
        <v>0</v>
      </c>
      <c r="L422" s="1362">
        <f t="shared" si="220"/>
        <v>0</v>
      </c>
      <c r="M422" s="1362">
        <v>0</v>
      </c>
      <c r="N422" s="1385">
        <f t="shared" si="221"/>
        <v>0</v>
      </c>
      <c r="O422" s="1360">
        <f t="shared" si="222"/>
        <v>7300</v>
      </c>
      <c r="P422" s="1360" t="str">
        <f t="shared" si="222"/>
        <v>0111</v>
      </c>
      <c r="U422" s="1391"/>
    </row>
    <row r="423" spans="1:25" s="251" customFormat="1" x14ac:dyDescent="0.3">
      <c r="A423" s="1358" t="str">
        <f t="shared" si="223"/>
        <v>31220</v>
      </c>
      <c r="B423" s="1358" t="str">
        <f t="shared" si="223"/>
        <v>Assistant Principal II - 11 Month</v>
      </c>
      <c r="C423" s="1327">
        <f t="shared" si="223"/>
        <v>0</v>
      </c>
      <c r="D423" s="1433">
        <f t="shared" si="223"/>
        <v>86266</v>
      </c>
      <c r="E423" s="1433">
        <f t="shared" si="223"/>
        <v>69487</v>
      </c>
      <c r="F423" s="1362">
        <f t="shared" si="223"/>
        <v>0</v>
      </c>
      <c r="G423" s="1362">
        <f t="shared" si="223"/>
        <v>0</v>
      </c>
      <c r="H423" s="1301">
        <f t="shared" si="219"/>
        <v>0</v>
      </c>
      <c r="I423" s="1362">
        <f t="shared" si="220"/>
        <v>0</v>
      </c>
      <c r="J423" s="1362">
        <f t="shared" si="220"/>
        <v>0</v>
      </c>
      <c r="K423" s="1362">
        <f t="shared" si="220"/>
        <v>0</v>
      </c>
      <c r="L423" s="1362">
        <f t="shared" si="220"/>
        <v>0</v>
      </c>
      <c r="M423" s="1362">
        <v>0</v>
      </c>
      <c r="N423" s="1385">
        <f>SUM(F423:M423)</f>
        <v>0</v>
      </c>
      <c r="O423" s="1360">
        <f t="shared" si="222"/>
        <v>7300</v>
      </c>
      <c r="P423" s="1360" t="str">
        <f t="shared" si="222"/>
        <v>0111</v>
      </c>
      <c r="U423" s="1391"/>
    </row>
    <row r="424" spans="1:25" s="251" customFormat="1" x14ac:dyDescent="0.3">
      <c r="A424" s="1358" t="str">
        <f t="shared" si="223"/>
        <v>31220</v>
      </c>
      <c r="B424" s="1358" t="str">
        <f t="shared" si="223"/>
        <v>Assistant Principal II - 10 Month</v>
      </c>
      <c r="C424" s="1327">
        <f t="shared" si="223"/>
        <v>0</v>
      </c>
      <c r="D424" s="1433">
        <f t="shared" si="223"/>
        <v>79000</v>
      </c>
      <c r="E424" s="1433">
        <f t="shared" si="223"/>
        <v>63142</v>
      </c>
      <c r="F424" s="1362">
        <f t="shared" si="223"/>
        <v>0</v>
      </c>
      <c r="G424" s="1362">
        <f t="shared" si="223"/>
        <v>0</v>
      </c>
      <c r="H424" s="1301">
        <f t="shared" si="219"/>
        <v>0</v>
      </c>
      <c r="I424" s="1362">
        <f t="shared" si="220"/>
        <v>0</v>
      </c>
      <c r="J424" s="1362">
        <f t="shared" si="220"/>
        <v>0</v>
      </c>
      <c r="K424" s="1362">
        <f t="shared" si="220"/>
        <v>0</v>
      </c>
      <c r="L424" s="1362">
        <f t="shared" si="220"/>
        <v>0</v>
      </c>
      <c r="M424" s="1362">
        <v>0</v>
      </c>
      <c r="N424" s="1385">
        <f>SUM(F424:M424)</f>
        <v>0</v>
      </c>
      <c r="O424" s="1360">
        <f t="shared" si="222"/>
        <v>7300</v>
      </c>
      <c r="P424" s="1360" t="str">
        <f t="shared" si="222"/>
        <v>0111</v>
      </c>
      <c r="U424" s="1391"/>
    </row>
    <row r="425" spans="1:25" s="251" customFormat="1" x14ac:dyDescent="0.3">
      <c r="A425" s="1358" t="str">
        <f t="shared" si="223"/>
        <v>31280</v>
      </c>
      <c r="B425" s="1358" t="str">
        <f t="shared" si="223"/>
        <v>Assistant Principal II - K-12</v>
      </c>
      <c r="C425" s="1327">
        <f t="shared" si="223"/>
        <v>0</v>
      </c>
      <c r="D425" s="1433">
        <f t="shared" si="223"/>
        <v>91300</v>
      </c>
      <c r="E425" s="1433">
        <f t="shared" si="223"/>
        <v>73882</v>
      </c>
      <c r="F425" s="1362">
        <f t="shared" si="223"/>
        <v>0</v>
      </c>
      <c r="G425" s="1362">
        <f t="shared" si="223"/>
        <v>0</v>
      </c>
      <c r="H425" s="1301">
        <f t="shared" si="219"/>
        <v>0</v>
      </c>
      <c r="I425" s="1362">
        <f t="shared" si="220"/>
        <v>0</v>
      </c>
      <c r="J425" s="1362">
        <f t="shared" si="220"/>
        <v>0</v>
      </c>
      <c r="K425" s="1362">
        <f t="shared" si="220"/>
        <v>0</v>
      </c>
      <c r="L425" s="1362">
        <f t="shared" si="220"/>
        <v>0</v>
      </c>
      <c r="M425" s="1362">
        <v>0</v>
      </c>
      <c r="N425" s="1385">
        <f t="shared" si="221"/>
        <v>0</v>
      </c>
      <c r="O425" s="1360">
        <f t="shared" si="222"/>
        <v>7300</v>
      </c>
      <c r="P425" s="1360" t="str">
        <f t="shared" si="222"/>
        <v>0111</v>
      </c>
      <c r="U425" s="1391"/>
    </row>
    <row r="426" spans="1:25" s="251" customFormat="1" x14ac:dyDescent="0.3">
      <c r="A426" s="1358" t="str">
        <f t="shared" si="223"/>
        <v>31220</v>
      </c>
      <c r="B426" s="1358" t="str">
        <f t="shared" si="223"/>
        <v>Assistant Principal II - K-12 - 11 Month</v>
      </c>
      <c r="C426" s="1327">
        <f t="shared" si="223"/>
        <v>0</v>
      </c>
      <c r="D426" s="1433">
        <f t="shared" si="223"/>
        <v>84249</v>
      </c>
      <c r="E426" s="1433">
        <f t="shared" si="223"/>
        <v>67725</v>
      </c>
      <c r="F426" s="1362">
        <f t="shared" si="223"/>
        <v>0</v>
      </c>
      <c r="G426" s="1362">
        <f t="shared" si="223"/>
        <v>0</v>
      </c>
      <c r="H426" s="1301">
        <f t="shared" si="219"/>
        <v>0</v>
      </c>
      <c r="I426" s="1362">
        <f t="shared" si="220"/>
        <v>0</v>
      </c>
      <c r="J426" s="1362">
        <f t="shared" si="220"/>
        <v>0</v>
      </c>
      <c r="K426" s="1362">
        <f t="shared" si="220"/>
        <v>0</v>
      </c>
      <c r="L426" s="1362">
        <f t="shared" si="220"/>
        <v>0</v>
      </c>
      <c r="M426" s="1362">
        <v>0</v>
      </c>
      <c r="N426" s="1385">
        <f>SUM(F426:M426)</f>
        <v>0</v>
      </c>
      <c r="O426" s="1360">
        <f t="shared" si="222"/>
        <v>7300</v>
      </c>
      <c r="P426" s="1360" t="str">
        <f t="shared" si="222"/>
        <v>0111</v>
      </c>
      <c r="U426" s="1391"/>
    </row>
    <row r="427" spans="1:25" s="251" customFormat="1" x14ac:dyDescent="0.3">
      <c r="A427" s="1358" t="str">
        <f t="shared" si="223"/>
        <v>31220</v>
      </c>
      <c r="B427" s="1358" t="str">
        <f t="shared" si="223"/>
        <v>Assistant Principal II - K-12 - 10 Month</v>
      </c>
      <c r="C427" s="1327">
        <f t="shared" si="223"/>
        <v>0</v>
      </c>
      <c r="D427" s="1433">
        <f t="shared" si="223"/>
        <v>77198</v>
      </c>
      <c r="E427" s="1433">
        <f t="shared" si="223"/>
        <v>61568</v>
      </c>
      <c r="F427" s="1362">
        <f t="shared" si="223"/>
        <v>0</v>
      </c>
      <c r="G427" s="1362">
        <f t="shared" si="223"/>
        <v>0</v>
      </c>
      <c r="H427" s="1301">
        <f t="shared" si="219"/>
        <v>0</v>
      </c>
      <c r="I427" s="1362">
        <f t="shared" si="220"/>
        <v>0</v>
      </c>
      <c r="J427" s="1362">
        <f t="shared" si="220"/>
        <v>0</v>
      </c>
      <c r="K427" s="1362">
        <f t="shared" si="220"/>
        <v>0</v>
      </c>
      <c r="L427" s="1362">
        <f t="shared" si="220"/>
        <v>0</v>
      </c>
      <c r="M427" s="1362">
        <v>0</v>
      </c>
      <c r="N427" s="1385">
        <f>SUM(F427:M427)</f>
        <v>0</v>
      </c>
      <c r="O427" s="1360">
        <f t="shared" si="222"/>
        <v>7300</v>
      </c>
      <c r="P427" s="1360" t="str">
        <f t="shared" si="222"/>
        <v>0111</v>
      </c>
      <c r="U427" s="1391"/>
    </row>
    <row r="428" spans="1:25" x14ac:dyDescent="0.3">
      <c r="A428" s="1358" t="str">
        <f t="shared" ref="A428:G429" si="224">A31</f>
        <v>36---</v>
      </c>
      <c r="B428" s="1358" t="str">
        <f t="shared" si="224"/>
        <v>Specialist - Pre-K D/VPK</v>
      </c>
      <c r="C428" s="1327">
        <f t="shared" si="224"/>
        <v>0</v>
      </c>
      <c r="D428" s="1433">
        <f t="shared" si="224"/>
        <v>93500</v>
      </c>
      <c r="E428" s="1433">
        <f t="shared" si="224"/>
        <v>75803</v>
      </c>
      <c r="F428" s="1301">
        <f t="shared" si="224"/>
        <v>0</v>
      </c>
      <c r="G428" s="1301">
        <f t="shared" si="224"/>
        <v>0</v>
      </c>
      <c r="H428" s="1301">
        <f t="shared" si="219"/>
        <v>0</v>
      </c>
      <c r="I428" s="1301">
        <f t="shared" si="220"/>
        <v>0</v>
      </c>
      <c r="J428" s="1301">
        <f t="shared" si="220"/>
        <v>0</v>
      </c>
      <c r="K428" s="1301">
        <f t="shared" si="220"/>
        <v>0</v>
      </c>
      <c r="L428" s="1301">
        <f t="shared" si="220"/>
        <v>0</v>
      </c>
      <c r="M428" s="1301">
        <v>0</v>
      </c>
      <c r="N428" s="1385">
        <f t="shared" si="221"/>
        <v>0</v>
      </c>
      <c r="O428" s="1329">
        <f t="shared" si="222"/>
        <v>7300</v>
      </c>
      <c r="P428" s="1329" t="str">
        <f t="shared" si="222"/>
        <v>0111</v>
      </c>
    </row>
    <row r="429" spans="1:25" x14ac:dyDescent="0.3">
      <c r="A429" s="1358" t="str">
        <f t="shared" si="224"/>
        <v>-----</v>
      </c>
      <c r="B429" s="1358" t="str">
        <f t="shared" si="224"/>
        <v>Administrative - Other:</v>
      </c>
      <c r="C429" s="1327">
        <f t="shared" si="224"/>
        <v>0</v>
      </c>
      <c r="D429" s="1433">
        <f t="shared" si="224"/>
        <v>0</v>
      </c>
      <c r="E429" s="1433">
        <f t="shared" si="224"/>
        <v>-5842</v>
      </c>
      <c r="F429" s="1301">
        <f t="shared" si="224"/>
        <v>0</v>
      </c>
      <c r="G429" s="1301">
        <f t="shared" si="224"/>
        <v>0</v>
      </c>
      <c r="H429" s="1301">
        <f t="shared" si="219"/>
        <v>0</v>
      </c>
      <c r="I429" s="1301">
        <f t="shared" si="220"/>
        <v>0</v>
      </c>
      <c r="J429" s="1301">
        <f t="shared" si="220"/>
        <v>0</v>
      </c>
      <c r="K429" s="1301">
        <f t="shared" si="220"/>
        <v>0</v>
      </c>
      <c r="L429" s="1301">
        <f t="shared" si="220"/>
        <v>0</v>
      </c>
      <c r="M429" s="1301">
        <v>0</v>
      </c>
      <c r="N429" s="1385">
        <f t="shared" si="221"/>
        <v>0</v>
      </c>
      <c r="O429" s="1329">
        <f t="shared" si="222"/>
        <v>7300</v>
      </c>
      <c r="P429" s="1329" t="str">
        <f t="shared" si="222"/>
        <v>0111</v>
      </c>
    </row>
    <row r="430" spans="1:25" x14ac:dyDescent="0.3">
      <c r="A430" s="1371"/>
      <c r="B430" s="1192"/>
      <c r="C430" s="1372"/>
      <c r="D430" s="1373"/>
      <c r="E430" s="1373"/>
      <c r="F430" s="1392">
        <f>SUM(F408:F429)</f>
        <v>0</v>
      </c>
      <c r="G430" s="1392">
        <f t="shared" ref="G430:M430" si="225">SUM(G408:G429)</f>
        <v>0</v>
      </c>
      <c r="H430" s="1392">
        <f t="shared" si="225"/>
        <v>0</v>
      </c>
      <c r="I430" s="1392">
        <f t="shared" si="225"/>
        <v>0</v>
      </c>
      <c r="J430" s="1392">
        <f t="shared" si="225"/>
        <v>0</v>
      </c>
      <c r="K430" s="1392">
        <f t="shared" si="225"/>
        <v>0</v>
      </c>
      <c r="L430" s="1392">
        <f t="shared" si="225"/>
        <v>0</v>
      </c>
      <c r="M430" s="1392">
        <f t="shared" si="225"/>
        <v>0</v>
      </c>
      <c r="N430" s="1392">
        <f>SUM(N408:N429)</f>
        <v>0</v>
      </c>
      <c r="O430" s="1393">
        <f>O429</f>
        <v>7300</v>
      </c>
      <c r="P430" s="1414" t="str">
        <f>P429</f>
        <v>0111</v>
      </c>
      <c r="S430" s="1192"/>
      <c r="T430" s="1192"/>
      <c r="U430" s="1434"/>
      <c r="V430" s="1192"/>
      <c r="W430" s="1192"/>
      <c r="X430" s="1192"/>
      <c r="Y430" s="1192"/>
    </row>
    <row r="431" spans="1:25" x14ac:dyDescent="0.3">
      <c r="A431" s="1371"/>
      <c r="B431" s="1192"/>
      <c r="C431" s="1372"/>
      <c r="D431" s="1373"/>
      <c r="E431" s="1373"/>
      <c r="F431" s="1362"/>
      <c r="G431" s="1362"/>
      <c r="H431" s="1362"/>
      <c r="I431" s="1362"/>
      <c r="J431" s="1362"/>
      <c r="K431" s="1362"/>
      <c r="L431" s="1362"/>
      <c r="M431" s="1362"/>
      <c r="N431" s="1362"/>
      <c r="O431" s="1394"/>
      <c r="P431" s="1415"/>
      <c r="S431" s="1192"/>
      <c r="T431" s="1192"/>
      <c r="U431" s="1434"/>
      <c r="V431" s="1192"/>
      <c r="W431" s="1192"/>
      <c r="X431" s="1192"/>
      <c r="Y431" s="1192"/>
    </row>
    <row r="432" spans="1:25" x14ac:dyDescent="0.3">
      <c r="A432" s="1371" t="str">
        <f t="shared" ref="A432:G436" si="226">A114</f>
        <v>41120</v>
      </c>
      <c r="B432" s="1371" t="str">
        <f t="shared" si="226"/>
        <v>School Bookkeeper - 12 Month</v>
      </c>
      <c r="C432" s="1372">
        <f t="shared" si="226"/>
        <v>0</v>
      </c>
      <c r="D432" s="1373">
        <f t="shared" si="226"/>
        <v>48400</v>
      </c>
      <c r="E432" s="1373">
        <f t="shared" si="226"/>
        <v>0</v>
      </c>
      <c r="F432" s="1301">
        <f t="shared" si="226"/>
        <v>0</v>
      </c>
      <c r="G432" s="1345" t="str">
        <f t="shared" si="226"/>
        <v>N/A</v>
      </c>
      <c r="H432" s="1301">
        <f>H114+M114</f>
        <v>0</v>
      </c>
      <c r="I432" s="1301">
        <f t="shared" ref="I432:L436" si="227">I114</f>
        <v>0</v>
      </c>
      <c r="J432" s="1301">
        <f t="shared" si="227"/>
        <v>0</v>
      </c>
      <c r="K432" s="1301">
        <f t="shared" si="227"/>
        <v>0</v>
      </c>
      <c r="L432" s="1301">
        <f t="shared" si="227"/>
        <v>0</v>
      </c>
      <c r="M432" s="1301">
        <v>0</v>
      </c>
      <c r="N432" s="1385">
        <f>SUM(F432:M432)</f>
        <v>0</v>
      </c>
      <c r="O432" s="1329">
        <f t="shared" ref="O432:P436" si="228">O114</f>
        <v>7300</v>
      </c>
      <c r="P432" s="1329" t="str">
        <f t="shared" si="228"/>
        <v>0100</v>
      </c>
    </row>
    <row r="433" spans="1:26" x14ac:dyDescent="0.3">
      <c r="A433" s="1371" t="str">
        <f t="shared" si="226"/>
        <v>47070</v>
      </c>
      <c r="B433" s="1371" t="str">
        <f t="shared" si="226"/>
        <v>School Level Clerk - 10 Month</v>
      </c>
      <c r="C433" s="1372">
        <f t="shared" si="226"/>
        <v>0</v>
      </c>
      <c r="D433" s="1373">
        <f t="shared" si="226"/>
        <v>28600</v>
      </c>
      <c r="E433" s="1373">
        <f t="shared" si="226"/>
        <v>0</v>
      </c>
      <c r="F433" s="1301">
        <f t="shared" si="226"/>
        <v>0</v>
      </c>
      <c r="G433" s="1345" t="str">
        <f t="shared" si="226"/>
        <v>N/A</v>
      </c>
      <c r="H433" s="1301">
        <f>H115+M115</f>
        <v>0</v>
      </c>
      <c r="I433" s="1301">
        <f t="shared" si="227"/>
        <v>0</v>
      </c>
      <c r="J433" s="1301">
        <f t="shared" si="227"/>
        <v>0</v>
      </c>
      <c r="K433" s="1301">
        <f t="shared" si="227"/>
        <v>0</v>
      </c>
      <c r="L433" s="1301">
        <f t="shared" si="227"/>
        <v>0</v>
      </c>
      <c r="M433" s="1301">
        <v>0</v>
      </c>
      <c r="N433" s="1385">
        <f>SUM(F433:M433)</f>
        <v>0</v>
      </c>
      <c r="O433" s="1329">
        <f t="shared" si="228"/>
        <v>7300</v>
      </c>
      <c r="P433" s="1329" t="str">
        <f t="shared" si="228"/>
        <v>0100</v>
      </c>
    </row>
    <row r="434" spans="1:26" x14ac:dyDescent="0.3">
      <c r="A434" s="1371" t="str">
        <f t="shared" si="226"/>
        <v>47070</v>
      </c>
      <c r="B434" s="1371" t="str">
        <f t="shared" si="226"/>
        <v>School Level Clerk - 9 Month</v>
      </c>
      <c r="C434" s="1372">
        <f t="shared" si="226"/>
        <v>0</v>
      </c>
      <c r="D434" s="1373">
        <f t="shared" si="226"/>
        <v>26400</v>
      </c>
      <c r="E434" s="1373">
        <f t="shared" si="226"/>
        <v>0</v>
      </c>
      <c r="F434" s="1301">
        <f t="shared" si="226"/>
        <v>0</v>
      </c>
      <c r="G434" s="1345" t="str">
        <f t="shared" si="226"/>
        <v>N/A</v>
      </c>
      <c r="H434" s="1301">
        <f>H116+M116</f>
        <v>0</v>
      </c>
      <c r="I434" s="1301">
        <f t="shared" si="227"/>
        <v>0</v>
      </c>
      <c r="J434" s="1301">
        <f t="shared" si="227"/>
        <v>0</v>
      </c>
      <c r="K434" s="1301">
        <f t="shared" si="227"/>
        <v>0</v>
      </c>
      <c r="L434" s="1301">
        <f t="shared" si="227"/>
        <v>0</v>
      </c>
      <c r="M434" s="1301">
        <v>0</v>
      </c>
      <c r="N434" s="1385">
        <f>SUM(F434:M434)</f>
        <v>0</v>
      </c>
      <c r="O434" s="1329">
        <f t="shared" si="228"/>
        <v>7300</v>
      </c>
      <c r="P434" s="1329" t="str">
        <f t="shared" si="228"/>
        <v>0100</v>
      </c>
    </row>
    <row r="435" spans="1:26" x14ac:dyDescent="0.3">
      <c r="A435" s="1371" t="str">
        <f t="shared" si="226"/>
        <v>4110-</v>
      </c>
      <c r="B435" s="1371" t="str">
        <f t="shared" si="226"/>
        <v>Secretary - 10 Month</v>
      </c>
      <c r="C435" s="1372">
        <f t="shared" si="226"/>
        <v>0</v>
      </c>
      <c r="D435" s="1373">
        <f t="shared" si="226"/>
        <v>43000</v>
      </c>
      <c r="E435" s="1373">
        <f t="shared" si="226"/>
        <v>0</v>
      </c>
      <c r="F435" s="1301">
        <f t="shared" si="226"/>
        <v>0</v>
      </c>
      <c r="G435" s="1345" t="str">
        <f t="shared" si="226"/>
        <v>N/A</v>
      </c>
      <c r="H435" s="1301">
        <f>H117+M117</f>
        <v>0</v>
      </c>
      <c r="I435" s="1301">
        <f t="shared" si="227"/>
        <v>0</v>
      </c>
      <c r="J435" s="1301">
        <f t="shared" si="227"/>
        <v>0</v>
      </c>
      <c r="K435" s="1301">
        <f t="shared" si="227"/>
        <v>0</v>
      </c>
      <c r="L435" s="1301">
        <f t="shared" si="227"/>
        <v>0</v>
      </c>
      <c r="M435" s="1301">
        <v>0</v>
      </c>
      <c r="N435" s="1385">
        <f>SUM(F435:M435)</f>
        <v>0</v>
      </c>
      <c r="O435" s="1329">
        <f t="shared" si="228"/>
        <v>7300</v>
      </c>
      <c r="P435" s="1329" t="str">
        <f t="shared" si="228"/>
        <v>0100</v>
      </c>
    </row>
    <row r="436" spans="1:26" x14ac:dyDescent="0.3">
      <c r="A436" s="1371" t="str">
        <f t="shared" si="226"/>
        <v>4112-</v>
      </c>
      <c r="B436" s="1371" t="str">
        <f t="shared" si="226"/>
        <v>Secretary - 12 Month</v>
      </c>
      <c r="C436" s="1372">
        <f t="shared" si="226"/>
        <v>0</v>
      </c>
      <c r="D436" s="1373">
        <f t="shared" si="226"/>
        <v>50200</v>
      </c>
      <c r="E436" s="1373">
        <f t="shared" si="226"/>
        <v>0</v>
      </c>
      <c r="F436" s="1301">
        <f t="shared" si="226"/>
        <v>0</v>
      </c>
      <c r="G436" s="1345" t="str">
        <f t="shared" si="226"/>
        <v>N/A</v>
      </c>
      <c r="H436" s="1301">
        <f>H118+M118</f>
        <v>0</v>
      </c>
      <c r="I436" s="1301">
        <f t="shared" si="227"/>
        <v>0</v>
      </c>
      <c r="J436" s="1301">
        <f t="shared" si="227"/>
        <v>0</v>
      </c>
      <c r="K436" s="1301">
        <f t="shared" si="227"/>
        <v>0</v>
      </c>
      <c r="L436" s="1301">
        <f t="shared" si="227"/>
        <v>0</v>
      </c>
      <c r="M436" s="1301">
        <v>0</v>
      </c>
      <c r="N436" s="1385">
        <f>SUM(F436:M436)</f>
        <v>0</v>
      </c>
      <c r="O436" s="1329">
        <f t="shared" si="228"/>
        <v>7300</v>
      </c>
      <c r="P436" s="1329" t="str">
        <f t="shared" si="228"/>
        <v>0100</v>
      </c>
      <c r="Z436" s="1192"/>
    </row>
    <row r="437" spans="1:26" s="1192" customFormat="1" x14ac:dyDescent="0.3">
      <c r="A437" s="1371"/>
      <c r="C437" s="1372"/>
      <c r="D437" s="1373"/>
      <c r="E437" s="1373"/>
      <c r="F437" s="1432">
        <f>SUM(F432:F436)</f>
        <v>0</v>
      </c>
      <c r="G437" s="1432">
        <f t="shared" ref="G437:M437" si="229">SUM(G432:G436)</f>
        <v>0</v>
      </c>
      <c r="H437" s="1432">
        <f t="shared" si="229"/>
        <v>0</v>
      </c>
      <c r="I437" s="1432">
        <f t="shared" si="229"/>
        <v>0</v>
      </c>
      <c r="J437" s="1432">
        <f t="shared" si="229"/>
        <v>0</v>
      </c>
      <c r="K437" s="1432">
        <f t="shared" si="229"/>
        <v>0</v>
      </c>
      <c r="L437" s="1432">
        <f t="shared" si="229"/>
        <v>0</v>
      </c>
      <c r="M437" s="1432">
        <f t="shared" si="229"/>
        <v>0</v>
      </c>
      <c r="N437" s="1432">
        <f>SUM(N432:N436)</f>
        <v>0</v>
      </c>
      <c r="O437" s="1393">
        <f>O436</f>
        <v>7300</v>
      </c>
      <c r="P437" s="1414" t="str">
        <f>P436</f>
        <v>0100</v>
      </c>
      <c r="S437" s="92"/>
      <c r="T437" s="92"/>
      <c r="U437" s="1303"/>
      <c r="V437" s="92"/>
      <c r="W437" s="92"/>
      <c r="X437" s="92"/>
      <c r="Y437" s="92"/>
    </row>
    <row r="438" spans="1:26" s="1192" customFormat="1" x14ac:dyDescent="0.3">
      <c r="A438" s="1371"/>
      <c r="C438" s="1372"/>
      <c r="D438" s="1373"/>
      <c r="E438" s="1373"/>
      <c r="F438" s="1435"/>
      <c r="G438" s="1435"/>
      <c r="H438" s="1435"/>
      <c r="I438" s="1435"/>
      <c r="J438" s="1435"/>
      <c r="K438" s="1435"/>
      <c r="L438" s="1435"/>
      <c r="M438" s="1435"/>
      <c r="N438" s="1435"/>
      <c r="O438" s="1394"/>
      <c r="P438" s="1436"/>
      <c r="S438" s="92"/>
      <c r="T438" s="92"/>
      <c r="U438" s="1303"/>
      <c r="V438" s="92"/>
      <c r="W438" s="92"/>
      <c r="X438" s="92"/>
      <c r="Y438" s="92"/>
    </row>
    <row r="439" spans="1:26" s="1192" customFormat="1" x14ac:dyDescent="0.3">
      <c r="A439" s="1397" t="s">
        <v>1382</v>
      </c>
      <c r="B439" s="1398"/>
      <c r="C439" s="1403"/>
      <c r="D439" s="1404"/>
      <c r="E439" s="1404"/>
      <c r="F439" s="1405">
        <f>SUM(F430,F437)</f>
        <v>0</v>
      </c>
      <c r="G439" s="1405">
        <f t="shared" ref="G439:M439" si="230">SUM(G430,G437)</f>
        <v>0</v>
      </c>
      <c r="H439" s="1405">
        <f t="shared" si="230"/>
        <v>0</v>
      </c>
      <c r="I439" s="1405">
        <f t="shared" si="230"/>
        <v>0</v>
      </c>
      <c r="J439" s="1405">
        <f t="shared" si="230"/>
        <v>0</v>
      </c>
      <c r="K439" s="1405">
        <f t="shared" si="230"/>
        <v>0</v>
      </c>
      <c r="L439" s="1405">
        <f t="shared" si="230"/>
        <v>0</v>
      </c>
      <c r="M439" s="1405">
        <f t="shared" si="230"/>
        <v>0</v>
      </c>
      <c r="N439" s="1405">
        <f>SUM(N430,N437)</f>
        <v>0</v>
      </c>
      <c r="O439" s="1437">
        <f>O437</f>
        <v>7300</v>
      </c>
      <c r="P439" s="1431"/>
      <c r="S439" s="92"/>
      <c r="T439" s="92"/>
      <c r="U439" s="1303"/>
      <c r="V439" s="92"/>
      <c r="W439" s="92"/>
      <c r="X439" s="92"/>
      <c r="Y439" s="92"/>
    </row>
    <row r="440" spans="1:26" s="1192" customFormat="1" x14ac:dyDescent="0.3">
      <c r="A440" s="1371"/>
      <c r="C440" s="1372"/>
      <c r="D440" s="1373"/>
      <c r="E440" s="1373"/>
      <c r="F440" s="1435"/>
      <c r="G440" s="1435"/>
      <c r="H440" s="1435"/>
      <c r="I440" s="1435"/>
      <c r="J440" s="1435"/>
      <c r="K440" s="1435"/>
      <c r="L440" s="1435"/>
      <c r="M440" s="1435"/>
      <c r="N440" s="1435"/>
      <c r="O440" s="1394"/>
      <c r="P440" s="1436"/>
      <c r="S440" s="92"/>
      <c r="T440" s="92"/>
      <c r="U440" s="1303"/>
      <c r="V440" s="92"/>
      <c r="W440" s="92"/>
      <c r="X440" s="92"/>
      <c r="Y440" s="92"/>
    </row>
    <row r="441" spans="1:26" x14ac:dyDescent="0.3">
      <c r="A441" s="1371" t="str">
        <f t="shared" ref="A441:M441" si="231">A199</f>
        <v>SP330</v>
      </c>
      <c r="B441" s="1371" t="str">
        <f t="shared" si="231"/>
        <v>Vocational Agriculture</v>
      </c>
      <c r="C441" s="1372">
        <f t="shared" si="231"/>
        <v>0</v>
      </c>
      <c r="D441" s="1373">
        <f t="shared" si="231"/>
        <v>2083</v>
      </c>
      <c r="E441" s="1373">
        <f t="shared" si="231"/>
        <v>0</v>
      </c>
      <c r="F441" s="1301">
        <f t="shared" si="231"/>
        <v>0</v>
      </c>
      <c r="G441" s="1345" t="str">
        <f t="shared" si="231"/>
        <v>N/A</v>
      </c>
      <c r="H441" s="1301">
        <f t="shared" si="231"/>
        <v>0</v>
      </c>
      <c r="I441" s="1301">
        <f t="shared" si="231"/>
        <v>0</v>
      </c>
      <c r="J441" s="1345" t="str">
        <f t="shared" si="231"/>
        <v>N/A</v>
      </c>
      <c r="K441" s="1345" t="str">
        <f t="shared" si="231"/>
        <v>N/A</v>
      </c>
      <c r="L441" s="1345" t="str">
        <f t="shared" si="231"/>
        <v>N/A</v>
      </c>
      <c r="M441" s="1345" t="str">
        <f t="shared" si="231"/>
        <v>N/A</v>
      </c>
      <c r="N441" s="1385">
        <f>SUM(F441:M441)</f>
        <v>0</v>
      </c>
      <c r="O441" s="1329">
        <f t="shared" ref="O441:P445" si="232">O199</f>
        <v>7300</v>
      </c>
      <c r="P441" s="1329" t="str">
        <f t="shared" si="232"/>
        <v>0103</v>
      </c>
    </row>
    <row r="442" spans="1:26" x14ac:dyDescent="0.3">
      <c r="A442" s="1371" t="str">
        <f t="shared" ref="A442:M442" si="233">A200</f>
        <v>SP925</v>
      </c>
      <c r="B442" s="1371" t="str">
        <f t="shared" si="233"/>
        <v>Confidential Secretary - School</v>
      </c>
      <c r="C442" s="1372">
        <f t="shared" si="233"/>
        <v>0</v>
      </c>
      <c r="D442" s="1373">
        <f t="shared" si="233"/>
        <v>275</v>
      </c>
      <c r="E442" s="1373">
        <f t="shared" si="233"/>
        <v>0</v>
      </c>
      <c r="F442" s="1301">
        <f t="shared" si="233"/>
        <v>0</v>
      </c>
      <c r="G442" s="1345" t="str">
        <f t="shared" si="233"/>
        <v>N/A</v>
      </c>
      <c r="H442" s="1301">
        <f t="shared" si="233"/>
        <v>0</v>
      </c>
      <c r="I442" s="1301">
        <f t="shared" si="233"/>
        <v>0</v>
      </c>
      <c r="J442" s="1345" t="str">
        <f t="shared" si="233"/>
        <v>N/A</v>
      </c>
      <c r="K442" s="1345" t="str">
        <f t="shared" si="233"/>
        <v>N/A</v>
      </c>
      <c r="L442" s="1345" t="str">
        <f t="shared" si="233"/>
        <v>N/A</v>
      </c>
      <c r="M442" s="1345" t="str">
        <f t="shared" si="233"/>
        <v>N/A</v>
      </c>
      <c r="N442" s="1385">
        <f>SUM(F442:M442)</f>
        <v>0</v>
      </c>
      <c r="O442" s="1329">
        <f t="shared" si="232"/>
        <v>7300</v>
      </c>
      <c r="P442" s="1329" t="str">
        <f t="shared" si="232"/>
        <v>0103</v>
      </c>
    </row>
    <row r="443" spans="1:26" x14ac:dyDescent="0.3">
      <c r="A443" s="1371" t="str">
        <f t="shared" ref="A443:M443" si="234">A201</f>
        <v>SP930</v>
      </c>
      <c r="B443" s="1371" t="str">
        <f t="shared" si="234"/>
        <v>Elementary Bookkeeper</v>
      </c>
      <c r="C443" s="1372">
        <f t="shared" si="234"/>
        <v>0</v>
      </c>
      <c r="D443" s="1373">
        <f t="shared" si="234"/>
        <v>1718</v>
      </c>
      <c r="E443" s="1373">
        <f t="shared" si="234"/>
        <v>0</v>
      </c>
      <c r="F443" s="1301">
        <f t="shared" si="234"/>
        <v>0</v>
      </c>
      <c r="G443" s="1345" t="str">
        <f t="shared" si="234"/>
        <v>N/A</v>
      </c>
      <c r="H443" s="1301">
        <f t="shared" si="234"/>
        <v>0</v>
      </c>
      <c r="I443" s="1301">
        <f t="shared" si="234"/>
        <v>0</v>
      </c>
      <c r="J443" s="1345" t="str">
        <f t="shared" si="234"/>
        <v>N/A</v>
      </c>
      <c r="K443" s="1345" t="str">
        <f t="shared" si="234"/>
        <v>N/A</v>
      </c>
      <c r="L443" s="1345" t="str">
        <f t="shared" si="234"/>
        <v>N/A</v>
      </c>
      <c r="M443" s="1345" t="str">
        <f t="shared" si="234"/>
        <v>N/A</v>
      </c>
      <c r="N443" s="1385">
        <f>SUM(F443:M443)</f>
        <v>0</v>
      </c>
      <c r="O443" s="1329">
        <f t="shared" si="232"/>
        <v>7300</v>
      </c>
      <c r="P443" s="1329" t="str">
        <f t="shared" si="232"/>
        <v>0103</v>
      </c>
    </row>
    <row r="444" spans="1:26" x14ac:dyDescent="0.3">
      <c r="A444" s="1371" t="str">
        <f t="shared" ref="A444:M444" si="235">A202</f>
        <v>SP931</v>
      </c>
      <c r="B444" s="1371" t="str">
        <f t="shared" si="235"/>
        <v>Middle Bookkeeper</v>
      </c>
      <c r="C444" s="1372">
        <f t="shared" si="235"/>
        <v>0</v>
      </c>
      <c r="D444" s="1373">
        <f t="shared" si="235"/>
        <v>2405</v>
      </c>
      <c r="E444" s="1373">
        <f t="shared" si="235"/>
        <v>0</v>
      </c>
      <c r="F444" s="1301">
        <f t="shared" si="235"/>
        <v>0</v>
      </c>
      <c r="G444" s="1345" t="str">
        <f t="shared" si="235"/>
        <v>N/A</v>
      </c>
      <c r="H444" s="1301">
        <f t="shared" si="235"/>
        <v>0</v>
      </c>
      <c r="I444" s="1301">
        <f t="shared" si="235"/>
        <v>0</v>
      </c>
      <c r="J444" s="1345" t="str">
        <f t="shared" si="235"/>
        <v>N/A</v>
      </c>
      <c r="K444" s="1345" t="str">
        <f t="shared" si="235"/>
        <v>N/A</v>
      </c>
      <c r="L444" s="1345" t="str">
        <f t="shared" si="235"/>
        <v>N/A</v>
      </c>
      <c r="M444" s="1345" t="str">
        <f t="shared" si="235"/>
        <v>N/A</v>
      </c>
      <c r="N444" s="1385">
        <f>SUM(F444:M444)</f>
        <v>0</v>
      </c>
      <c r="O444" s="1329">
        <f t="shared" si="232"/>
        <v>7300</v>
      </c>
      <c r="P444" s="1329" t="str">
        <f t="shared" si="232"/>
        <v>0103</v>
      </c>
    </row>
    <row r="445" spans="1:26" x14ac:dyDescent="0.3">
      <c r="A445" s="1371" t="str">
        <f t="shared" ref="A445:M445" si="236">A203</f>
        <v>SP932</v>
      </c>
      <c r="B445" s="1371" t="str">
        <f t="shared" si="236"/>
        <v>Senior Bookkeeper</v>
      </c>
      <c r="C445" s="1372">
        <f t="shared" si="236"/>
        <v>0</v>
      </c>
      <c r="D445" s="1373">
        <f t="shared" si="236"/>
        <v>3092</v>
      </c>
      <c r="E445" s="1373">
        <f t="shared" si="236"/>
        <v>0</v>
      </c>
      <c r="F445" s="1422">
        <f t="shared" si="236"/>
        <v>0</v>
      </c>
      <c r="G445" s="1395" t="str">
        <f t="shared" si="236"/>
        <v>N/A</v>
      </c>
      <c r="H445" s="1422">
        <f t="shared" si="236"/>
        <v>0</v>
      </c>
      <c r="I445" s="1422">
        <f t="shared" si="236"/>
        <v>0</v>
      </c>
      <c r="J445" s="1395" t="str">
        <f t="shared" si="236"/>
        <v>N/A</v>
      </c>
      <c r="K445" s="1395" t="str">
        <f t="shared" si="236"/>
        <v>N/A</v>
      </c>
      <c r="L445" s="1395" t="str">
        <f t="shared" si="236"/>
        <v>N/A</v>
      </c>
      <c r="M445" s="1395" t="str">
        <f t="shared" si="236"/>
        <v>N/A</v>
      </c>
      <c r="N445" s="1385">
        <f>SUM(F445:M445)</f>
        <v>0</v>
      </c>
      <c r="O445" s="1329">
        <f t="shared" si="232"/>
        <v>7300</v>
      </c>
      <c r="P445" s="1329" t="str">
        <f t="shared" si="232"/>
        <v>0103</v>
      </c>
    </row>
    <row r="446" spans="1:26" x14ac:dyDescent="0.3">
      <c r="A446" s="1371"/>
      <c r="B446" s="1192"/>
      <c r="C446" s="1372"/>
      <c r="D446" s="1373"/>
      <c r="E446" s="1373"/>
      <c r="F446" s="1422"/>
      <c r="G446" s="1422"/>
      <c r="H446" s="1422"/>
      <c r="I446" s="1422"/>
      <c r="J446" s="1422"/>
      <c r="K446" s="1422"/>
      <c r="L446" s="1422"/>
      <c r="M446" s="1422"/>
      <c r="N446" s="1422"/>
      <c r="O446" s="1438"/>
      <c r="P446" s="1436"/>
    </row>
    <row r="447" spans="1:26" x14ac:dyDescent="0.3">
      <c r="A447" s="1397" t="s">
        <v>1383</v>
      </c>
      <c r="B447" s="1398"/>
      <c r="C447" s="1403"/>
      <c r="D447" s="1404"/>
      <c r="E447" s="1404"/>
      <c r="F447" s="1405">
        <f>SUM(F441:F446)</f>
        <v>0</v>
      </c>
      <c r="G447" s="1405">
        <f t="shared" ref="G447:N447" si="237">SUM(G441:G446)</f>
        <v>0</v>
      </c>
      <c r="H447" s="1405">
        <f t="shared" si="237"/>
        <v>0</v>
      </c>
      <c r="I447" s="1405">
        <f t="shared" si="237"/>
        <v>0</v>
      </c>
      <c r="J447" s="1405">
        <f t="shared" si="237"/>
        <v>0</v>
      </c>
      <c r="K447" s="1405">
        <f t="shared" si="237"/>
        <v>0</v>
      </c>
      <c r="L447" s="1405">
        <f t="shared" si="237"/>
        <v>0</v>
      </c>
      <c r="M447" s="1405">
        <f t="shared" si="237"/>
        <v>0</v>
      </c>
      <c r="N447" s="1405">
        <f t="shared" si="237"/>
        <v>0</v>
      </c>
      <c r="O447" s="1437">
        <f>O445</f>
        <v>7300</v>
      </c>
      <c r="P447" s="1431" t="str">
        <f>P445</f>
        <v>0103</v>
      </c>
    </row>
    <row r="448" spans="1:26" x14ac:dyDescent="0.3">
      <c r="A448" s="1371"/>
      <c r="B448" s="1192"/>
      <c r="C448" s="1372"/>
      <c r="D448" s="1373"/>
      <c r="E448" s="1373"/>
      <c r="O448" s="1329"/>
    </row>
    <row r="449" spans="1:21" x14ac:dyDescent="0.3">
      <c r="A449" s="1406" t="s">
        <v>1384</v>
      </c>
      <c r="B449" s="1407"/>
      <c r="C449" s="1408"/>
      <c r="D449" s="1409"/>
      <c r="E449" s="1409"/>
      <c r="F449" s="1410">
        <f t="shared" ref="F449:N449" si="238">SUM(F439,F447)</f>
        <v>0</v>
      </c>
      <c r="G449" s="1410">
        <f t="shared" si="238"/>
        <v>0</v>
      </c>
      <c r="H449" s="1410">
        <f t="shared" si="238"/>
        <v>0</v>
      </c>
      <c r="I449" s="1410">
        <f t="shared" si="238"/>
        <v>0</v>
      </c>
      <c r="J449" s="1410">
        <f t="shared" si="238"/>
        <v>0</v>
      </c>
      <c r="K449" s="1410">
        <f t="shared" si="238"/>
        <v>0</v>
      </c>
      <c r="L449" s="1410">
        <f t="shared" si="238"/>
        <v>0</v>
      </c>
      <c r="M449" s="1410">
        <f t="shared" si="238"/>
        <v>0</v>
      </c>
      <c r="N449" s="1410">
        <f t="shared" si="238"/>
        <v>0</v>
      </c>
      <c r="O449" s="1411">
        <f>O447</f>
        <v>7300</v>
      </c>
      <c r="P449" s="1411"/>
    </row>
    <row r="450" spans="1:21" x14ac:dyDescent="0.3">
      <c r="A450" s="1371"/>
      <c r="B450" s="1192"/>
      <c r="C450" s="1372"/>
      <c r="D450" s="1373"/>
      <c r="E450" s="1373"/>
      <c r="O450" s="1329"/>
    </row>
    <row r="451" spans="1:21" x14ac:dyDescent="0.3">
      <c r="A451" s="1371" t="str">
        <f t="shared" ref="A451:G457" si="239">A102</f>
        <v>428---</v>
      </c>
      <c r="B451" s="393" t="str">
        <f t="shared" si="239"/>
        <v>Custodian I - 12 Month</v>
      </c>
      <c r="C451" s="1327">
        <f t="shared" si="239"/>
        <v>0</v>
      </c>
      <c r="D451" s="1328">
        <f t="shared" si="239"/>
        <v>0</v>
      </c>
      <c r="E451" s="1373">
        <f t="shared" si="239"/>
        <v>0</v>
      </c>
      <c r="F451" s="1301">
        <f t="shared" si="239"/>
        <v>0</v>
      </c>
      <c r="G451" s="1345" t="str">
        <f t="shared" si="239"/>
        <v>N/A</v>
      </c>
      <c r="H451" s="1301">
        <f t="shared" ref="H451:H457" si="240">H102+M102</f>
        <v>0</v>
      </c>
      <c r="I451" s="1301">
        <f t="shared" ref="I451:L457" si="241">I102</f>
        <v>0</v>
      </c>
      <c r="J451" s="1301">
        <f t="shared" si="241"/>
        <v>0</v>
      </c>
      <c r="K451" s="1439">
        <f t="shared" si="241"/>
        <v>0</v>
      </c>
      <c r="L451" s="1301">
        <f t="shared" si="241"/>
        <v>0</v>
      </c>
      <c r="M451" s="1301">
        <v>0</v>
      </c>
      <c r="N451" s="1385">
        <f t="shared" ref="N451:N457" si="242">SUM(F451:M451)</f>
        <v>0</v>
      </c>
      <c r="O451" s="1329">
        <f t="shared" ref="O451:P457" si="243">O102</f>
        <v>7900</v>
      </c>
      <c r="P451" s="1330" t="str">
        <f t="shared" si="243"/>
        <v>0100</v>
      </c>
    </row>
    <row r="452" spans="1:21" x14ac:dyDescent="0.3">
      <c r="A452" s="1371" t="str">
        <f t="shared" si="239"/>
        <v>428---</v>
      </c>
      <c r="B452" s="393" t="str">
        <f t="shared" si="239"/>
        <v>Custodian - 12 Month</v>
      </c>
      <c r="C452" s="1327">
        <f t="shared" si="239"/>
        <v>0</v>
      </c>
      <c r="D452" s="1328">
        <f t="shared" si="239"/>
        <v>0</v>
      </c>
      <c r="E452" s="1373">
        <f t="shared" si="239"/>
        <v>0</v>
      </c>
      <c r="F452" s="1301">
        <f t="shared" si="239"/>
        <v>0</v>
      </c>
      <c r="G452" s="1345" t="str">
        <f t="shared" si="239"/>
        <v>N/A</v>
      </c>
      <c r="H452" s="1301">
        <f t="shared" si="240"/>
        <v>0</v>
      </c>
      <c r="I452" s="1301">
        <f t="shared" si="241"/>
        <v>0</v>
      </c>
      <c r="J452" s="1301">
        <f t="shared" si="241"/>
        <v>0</v>
      </c>
      <c r="K452" s="1439">
        <f t="shared" si="241"/>
        <v>0</v>
      </c>
      <c r="L452" s="1301">
        <f t="shared" si="241"/>
        <v>0</v>
      </c>
      <c r="M452" s="1301">
        <v>0</v>
      </c>
      <c r="N452" s="1385">
        <f t="shared" si="242"/>
        <v>0</v>
      </c>
      <c r="O452" s="1329">
        <f t="shared" si="243"/>
        <v>7900</v>
      </c>
      <c r="P452" s="1330" t="str">
        <f t="shared" si="243"/>
        <v>0100</v>
      </c>
    </row>
    <row r="453" spans="1:21" x14ac:dyDescent="0.3">
      <c r="A453" s="1371" t="str">
        <f t="shared" si="239"/>
        <v>428---</v>
      </c>
      <c r="B453" s="393" t="str">
        <f t="shared" si="239"/>
        <v>Custodian - 10 Month</v>
      </c>
      <c r="C453" s="1327">
        <f t="shared" si="239"/>
        <v>0</v>
      </c>
      <c r="D453" s="1328">
        <f t="shared" si="239"/>
        <v>0</v>
      </c>
      <c r="E453" s="1373">
        <f t="shared" si="239"/>
        <v>0</v>
      </c>
      <c r="F453" s="1301">
        <f t="shared" si="239"/>
        <v>0</v>
      </c>
      <c r="G453" s="1345" t="str">
        <f t="shared" si="239"/>
        <v>N/A</v>
      </c>
      <c r="H453" s="1301">
        <f t="shared" si="240"/>
        <v>0</v>
      </c>
      <c r="I453" s="1301">
        <f t="shared" si="241"/>
        <v>0</v>
      </c>
      <c r="J453" s="1301">
        <f t="shared" si="241"/>
        <v>0</v>
      </c>
      <c r="K453" s="1439">
        <f t="shared" si="241"/>
        <v>0</v>
      </c>
      <c r="L453" s="1301">
        <f t="shared" si="241"/>
        <v>0</v>
      </c>
      <c r="M453" s="1301">
        <v>0</v>
      </c>
      <c r="N453" s="1385">
        <f t="shared" si="242"/>
        <v>0</v>
      </c>
      <c r="O453" s="1329">
        <f t="shared" si="243"/>
        <v>7900</v>
      </c>
      <c r="P453" s="1330" t="str">
        <f t="shared" si="243"/>
        <v>0100</v>
      </c>
    </row>
    <row r="454" spans="1:21" x14ac:dyDescent="0.3">
      <c r="A454" s="1371" t="str">
        <f t="shared" si="239"/>
        <v>428---</v>
      </c>
      <c r="B454" s="393" t="str">
        <f t="shared" si="239"/>
        <v>Custodian - 9 Month</v>
      </c>
      <c r="C454" s="1327">
        <f t="shared" si="239"/>
        <v>0</v>
      </c>
      <c r="D454" s="1328">
        <f t="shared" si="239"/>
        <v>0</v>
      </c>
      <c r="E454" s="1373">
        <f t="shared" si="239"/>
        <v>0</v>
      </c>
      <c r="F454" s="1301">
        <f t="shared" si="239"/>
        <v>0</v>
      </c>
      <c r="G454" s="1345" t="str">
        <f t="shared" si="239"/>
        <v>N/A</v>
      </c>
      <c r="H454" s="1301">
        <f t="shared" si="240"/>
        <v>0</v>
      </c>
      <c r="I454" s="1301">
        <f t="shared" si="241"/>
        <v>0</v>
      </c>
      <c r="J454" s="1301">
        <f t="shared" si="241"/>
        <v>0</v>
      </c>
      <c r="K454" s="1439">
        <f t="shared" si="241"/>
        <v>0</v>
      </c>
      <c r="L454" s="1301">
        <f t="shared" si="241"/>
        <v>0</v>
      </c>
      <c r="M454" s="1301">
        <v>0</v>
      </c>
      <c r="N454" s="1385">
        <f t="shared" si="242"/>
        <v>0</v>
      </c>
      <c r="O454" s="1329">
        <f t="shared" si="243"/>
        <v>7900</v>
      </c>
      <c r="P454" s="1330" t="str">
        <f t="shared" si="243"/>
        <v>0100</v>
      </c>
    </row>
    <row r="455" spans="1:21" x14ac:dyDescent="0.3">
      <c r="A455" s="1371" t="str">
        <f t="shared" si="239"/>
        <v>428---</v>
      </c>
      <c r="B455" s="393" t="str">
        <f t="shared" si="239"/>
        <v>Custodian - 12 Month - Less than 4 hours</v>
      </c>
      <c r="C455" s="1327">
        <f t="shared" si="239"/>
        <v>0</v>
      </c>
      <c r="D455" s="1328">
        <f t="shared" si="239"/>
        <v>0</v>
      </c>
      <c r="E455" s="1373">
        <f t="shared" si="239"/>
        <v>0</v>
      </c>
      <c r="F455" s="1301">
        <f t="shared" si="239"/>
        <v>0</v>
      </c>
      <c r="G455" s="1345" t="str">
        <f t="shared" si="239"/>
        <v>N/A</v>
      </c>
      <c r="H455" s="1301">
        <f t="shared" si="240"/>
        <v>0</v>
      </c>
      <c r="I455" s="1301">
        <f t="shared" si="241"/>
        <v>0</v>
      </c>
      <c r="J455" s="1301" t="str">
        <f t="shared" si="241"/>
        <v>N/A</v>
      </c>
      <c r="K455" s="1439" t="str">
        <f t="shared" si="241"/>
        <v>N/A</v>
      </c>
      <c r="L455" s="1301" t="str">
        <f t="shared" si="241"/>
        <v>N/A</v>
      </c>
      <c r="M455" s="1301">
        <v>0</v>
      </c>
      <c r="N455" s="1385">
        <f t="shared" si="242"/>
        <v>0</v>
      </c>
      <c r="O455" s="1329">
        <f t="shared" si="243"/>
        <v>7900</v>
      </c>
      <c r="P455" s="1330" t="str">
        <f t="shared" si="243"/>
        <v>0100</v>
      </c>
    </row>
    <row r="456" spans="1:21" x14ac:dyDescent="0.3">
      <c r="A456" s="1371" t="str">
        <f t="shared" si="239"/>
        <v>428---</v>
      </c>
      <c r="B456" s="393" t="str">
        <f t="shared" si="239"/>
        <v>Custodian - 10 Month - Less than 4 hours</v>
      </c>
      <c r="C456" s="1327">
        <f t="shared" si="239"/>
        <v>0</v>
      </c>
      <c r="D456" s="1328">
        <f t="shared" si="239"/>
        <v>0</v>
      </c>
      <c r="E456" s="1373">
        <f t="shared" si="239"/>
        <v>0</v>
      </c>
      <c r="F456" s="1301">
        <f t="shared" si="239"/>
        <v>0</v>
      </c>
      <c r="G456" s="1345" t="str">
        <f t="shared" si="239"/>
        <v>N/A</v>
      </c>
      <c r="H456" s="1301">
        <f t="shared" si="240"/>
        <v>0</v>
      </c>
      <c r="I456" s="1301">
        <f t="shared" si="241"/>
        <v>0</v>
      </c>
      <c r="J456" s="1301" t="str">
        <f t="shared" si="241"/>
        <v>N/A</v>
      </c>
      <c r="K456" s="1439" t="str">
        <f t="shared" si="241"/>
        <v>N/A</v>
      </c>
      <c r="L456" s="1301" t="str">
        <f t="shared" si="241"/>
        <v>N/A</v>
      </c>
      <c r="M456" s="1301">
        <v>0</v>
      </c>
      <c r="N456" s="1385">
        <f t="shared" si="242"/>
        <v>0</v>
      </c>
      <c r="O456" s="1329">
        <f t="shared" si="243"/>
        <v>7900</v>
      </c>
      <c r="P456" s="1330" t="str">
        <f t="shared" si="243"/>
        <v>0100</v>
      </c>
    </row>
    <row r="457" spans="1:21" x14ac:dyDescent="0.3">
      <c r="A457" s="1371" t="str">
        <f t="shared" si="239"/>
        <v>428---</v>
      </c>
      <c r="B457" s="393" t="str">
        <f t="shared" si="239"/>
        <v>Custodian - 9 Month - Less than 4 hours</v>
      </c>
      <c r="C457" s="1327">
        <f t="shared" si="239"/>
        <v>0</v>
      </c>
      <c r="D457" s="1328">
        <f t="shared" si="239"/>
        <v>0</v>
      </c>
      <c r="E457" s="1373">
        <f t="shared" si="239"/>
        <v>0</v>
      </c>
      <c r="F457" s="1301">
        <f t="shared" si="239"/>
        <v>0</v>
      </c>
      <c r="G457" s="1345" t="str">
        <f t="shared" si="239"/>
        <v>N/A</v>
      </c>
      <c r="H457" s="1301">
        <f t="shared" si="240"/>
        <v>0</v>
      </c>
      <c r="I457" s="1301">
        <f t="shared" si="241"/>
        <v>0</v>
      </c>
      <c r="J457" s="1301" t="str">
        <f t="shared" si="241"/>
        <v>N/A</v>
      </c>
      <c r="K457" s="1439" t="str">
        <f t="shared" si="241"/>
        <v>N/A</v>
      </c>
      <c r="L457" s="1301" t="str">
        <f t="shared" si="241"/>
        <v>N/A</v>
      </c>
      <c r="M457" s="1301">
        <v>0</v>
      </c>
      <c r="N457" s="1385">
        <f t="shared" si="242"/>
        <v>0</v>
      </c>
      <c r="O457" s="1329">
        <f t="shared" si="243"/>
        <v>7900</v>
      </c>
      <c r="P457" s="1330" t="str">
        <f t="shared" si="243"/>
        <v>0100</v>
      </c>
    </row>
    <row r="458" spans="1:21" x14ac:dyDescent="0.3">
      <c r="A458" s="1371"/>
      <c r="B458" s="1192"/>
      <c r="C458" s="1372"/>
      <c r="D458" s="1373"/>
      <c r="E458" s="1373"/>
      <c r="O458" s="1329"/>
    </row>
    <row r="459" spans="1:21" s="1426" customFormat="1" x14ac:dyDescent="0.3">
      <c r="A459" s="1406" t="s">
        <v>1467</v>
      </c>
      <c r="B459" s="1407"/>
      <c r="C459" s="1408"/>
      <c r="D459" s="1409"/>
      <c r="E459" s="1409"/>
      <c r="F459" s="1410">
        <f>SUM(F451:F458)</f>
        <v>0</v>
      </c>
      <c r="G459" s="1410">
        <f t="shared" ref="G459:N459" si="244">SUM(G451:G458)</f>
        <v>0</v>
      </c>
      <c r="H459" s="1410">
        <f t="shared" si="244"/>
        <v>0</v>
      </c>
      <c r="I459" s="1410">
        <f t="shared" si="244"/>
        <v>0</v>
      </c>
      <c r="J459" s="1410">
        <f t="shared" si="244"/>
        <v>0</v>
      </c>
      <c r="K459" s="1410">
        <f t="shared" si="244"/>
        <v>0</v>
      </c>
      <c r="L459" s="1410">
        <f t="shared" si="244"/>
        <v>0</v>
      </c>
      <c r="M459" s="1410">
        <f t="shared" si="244"/>
        <v>0</v>
      </c>
      <c r="N459" s="1410">
        <f t="shared" si="244"/>
        <v>0</v>
      </c>
      <c r="O459" s="1440">
        <f>O451</f>
        <v>7900</v>
      </c>
      <c r="P459" s="1441"/>
      <c r="U459" s="1427"/>
    </row>
    <row r="460" spans="1:21" x14ac:dyDescent="0.3">
      <c r="A460" s="1371"/>
      <c r="B460" s="1192"/>
      <c r="C460" s="1372"/>
      <c r="D460" s="1373"/>
      <c r="E460" s="1373"/>
      <c r="F460" s="1422"/>
      <c r="G460" s="1422"/>
      <c r="H460" s="1422"/>
      <c r="I460" s="1422"/>
      <c r="J460" s="1422"/>
      <c r="K460" s="1422"/>
      <c r="L460" s="1422"/>
      <c r="M460" s="1422"/>
      <c r="N460" s="1422"/>
      <c r="O460" s="1442"/>
      <c r="P460" s="1386"/>
    </row>
    <row r="461" spans="1:21" x14ac:dyDescent="0.3">
      <c r="A461" s="1358" t="str">
        <f t="shared" ref="A461:G461" si="245">A119</f>
        <v>47040</v>
      </c>
      <c r="B461" s="393" t="str">
        <f t="shared" si="245"/>
        <v>Stadium Manager</v>
      </c>
      <c r="C461" s="1327">
        <f t="shared" si="245"/>
        <v>0</v>
      </c>
      <c r="D461" s="1328">
        <f t="shared" si="245"/>
        <v>0</v>
      </c>
      <c r="E461" s="1328">
        <f t="shared" si="245"/>
        <v>0</v>
      </c>
      <c r="F461" s="1362">
        <f t="shared" si="245"/>
        <v>0</v>
      </c>
      <c r="G461" s="1363" t="str">
        <f t="shared" si="245"/>
        <v>N/A</v>
      </c>
      <c r="H461" s="1362">
        <f>H119+M119</f>
        <v>0</v>
      </c>
      <c r="I461" s="1362">
        <f>I119</f>
        <v>0</v>
      </c>
      <c r="J461" s="1362">
        <f>J119</f>
        <v>0</v>
      </c>
      <c r="K461" s="1362">
        <f>K119</f>
        <v>0</v>
      </c>
      <c r="L461" s="1362">
        <f>L119</f>
        <v>0</v>
      </c>
      <c r="M461" s="1362">
        <v>0</v>
      </c>
      <c r="N461" s="1385">
        <f>SUM(F461:M461)</f>
        <v>0</v>
      </c>
      <c r="O461" s="1360">
        <f>O119</f>
        <v>8120</v>
      </c>
      <c r="P461" s="1443" t="str">
        <f>P119</f>
        <v>0100</v>
      </c>
    </row>
    <row r="462" spans="1:21" x14ac:dyDescent="0.3">
      <c r="A462" s="1371"/>
      <c r="B462" s="1192"/>
      <c r="C462" s="1372"/>
      <c r="D462" s="1373"/>
      <c r="E462" s="1373"/>
      <c r="F462" s="1422"/>
      <c r="G462" s="1422"/>
      <c r="H462" s="1422"/>
      <c r="I462" s="1422"/>
      <c r="J462" s="1422"/>
      <c r="K462" s="1422"/>
      <c r="L462" s="1422"/>
      <c r="M462" s="1422"/>
      <c r="N462" s="1422"/>
      <c r="O462" s="1442"/>
      <c r="P462" s="1386"/>
    </row>
    <row r="463" spans="1:21" s="1426" customFormat="1" x14ac:dyDescent="0.3">
      <c r="A463" s="1406" t="s">
        <v>1334</v>
      </c>
      <c r="B463" s="1407"/>
      <c r="C463" s="1408"/>
      <c r="D463" s="1409"/>
      <c r="E463" s="1409"/>
      <c r="F463" s="1410">
        <f t="shared" ref="F463:N463" si="246">SUM(F461:F462)</f>
        <v>0</v>
      </c>
      <c r="G463" s="1410">
        <f t="shared" si="246"/>
        <v>0</v>
      </c>
      <c r="H463" s="1410">
        <f t="shared" si="246"/>
        <v>0</v>
      </c>
      <c r="I463" s="1410">
        <f t="shared" si="246"/>
        <v>0</v>
      </c>
      <c r="J463" s="1410">
        <f t="shared" si="246"/>
        <v>0</v>
      </c>
      <c r="K463" s="1410">
        <f t="shared" si="246"/>
        <v>0</v>
      </c>
      <c r="L463" s="1410">
        <f t="shared" si="246"/>
        <v>0</v>
      </c>
      <c r="M463" s="1410">
        <f t="shared" si="246"/>
        <v>0</v>
      </c>
      <c r="N463" s="1410">
        <f t="shared" si="246"/>
        <v>0</v>
      </c>
      <c r="O463" s="1440">
        <f>O461</f>
        <v>8120</v>
      </c>
      <c r="P463" s="1425"/>
      <c r="U463" s="1427"/>
    </row>
    <row r="464" spans="1:21" x14ac:dyDescent="0.3">
      <c r="O464" s="1329"/>
    </row>
    <row r="465" spans="1:15" x14ac:dyDescent="0.3">
      <c r="O465" s="1329"/>
    </row>
    <row r="466" spans="1:15" ht="14.4" thickBot="1" x14ac:dyDescent="0.35">
      <c r="A466" s="1297" t="s">
        <v>1358</v>
      </c>
      <c r="B466" s="1374"/>
      <c r="F466" s="1444">
        <f>F341+F361+F382+F386+F391+F400+F406+F449+F459+F463</f>
        <v>40734</v>
      </c>
      <c r="G466" s="1444">
        <f t="shared" ref="G466:N466" si="247">G341+G361+G382+G386+G391+G400+G406+G449+G459+G463</f>
        <v>0</v>
      </c>
      <c r="H466" s="1444">
        <f t="shared" si="247"/>
        <v>2799</v>
      </c>
      <c r="I466" s="1444">
        <f t="shared" si="247"/>
        <v>3116</v>
      </c>
      <c r="J466" s="1444">
        <f t="shared" si="247"/>
        <v>5166</v>
      </c>
      <c r="K466" s="1444">
        <f t="shared" si="247"/>
        <v>22</v>
      </c>
      <c r="L466" s="1444">
        <f t="shared" si="247"/>
        <v>163</v>
      </c>
      <c r="M466" s="1444">
        <f t="shared" si="247"/>
        <v>0</v>
      </c>
      <c r="N466" s="1444">
        <f t="shared" si="247"/>
        <v>52000</v>
      </c>
      <c r="O466" s="1329"/>
    </row>
    <row r="467" spans="1:15" ht="14.4" thickTop="1" x14ac:dyDescent="0.3">
      <c r="O467" s="1329"/>
    </row>
    <row r="468" spans="1:15" x14ac:dyDescent="0.3">
      <c r="A468" s="1214" t="s">
        <v>1310</v>
      </c>
      <c r="N468" s="1301">
        <f>H1</f>
        <v>52000</v>
      </c>
      <c r="O468" s="1329"/>
    </row>
    <row r="469" spans="1:15" x14ac:dyDescent="0.3">
      <c r="A469" s="1214" t="s">
        <v>1312</v>
      </c>
      <c r="N469" s="1301">
        <f>H2</f>
        <v>0</v>
      </c>
      <c r="O469" s="1329"/>
    </row>
    <row r="470" spans="1:15" x14ac:dyDescent="0.3">
      <c r="A470" s="1297" t="s">
        <v>1387</v>
      </c>
      <c r="B470" s="1374"/>
      <c r="N470" s="1445">
        <f>SUM(N468:N469)</f>
        <v>52000</v>
      </c>
      <c r="O470" s="1329"/>
    </row>
    <row r="471" spans="1:15" x14ac:dyDescent="0.3">
      <c r="O471" s="1329"/>
    </row>
    <row r="472" spans="1:15" ht="14.4" thickBot="1" x14ac:dyDescent="0.35">
      <c r="A472" s="1297" t="s">
        <v>1388</v>
      </c>
      <c r="B472" s="1374"/>
      <c r="N472" s="1444">
        <f>+N470-N466</f>
        <v>0</v>
      </c>
      <c r="O472" s="1329"/>
    </row>
    <row r="473" spans="1:15" ht="14.4" thickTop="1" x14ac:dyDescent="0.3">
      <c r="O473" s="1329"/>
    </row>
    <row r="474" spans="1:15" x14ac:dyDescent="0.3">
      <c r="O474" s="1329"/>
    </row>
    <row r="475" spans="1:15" x14ac:dyDescent="0.3">
      <c r="A475" s="1297" t="s">
        <v>1389</v>
      </c>
      <c r="B475" s="1374"/>
      <c r="F475" s="1301">
        <f t="shared" ref="F475:N475" si="248">+F207-F466</f>
        <v>0</v>
      </c>
      <c r="G475" s="1301">
        <f t="shared" si="248"/>
        <v>0</v>
      </c>
      <c r="H475" s="1301">
        <f t="shared" si="248"/>
        <v>-1</v>
      </c>
      <c r="I475" s="1301">
        <f t="shared" si="248"/>
        <v>0</v>
      </c>
      <c r="J475" s="1301">
        <f t="shared" si="248"/>
        <v>0</v>
      </c>
      <c r="K475" s="1301">
        <f t="shared" si="248"/>
        <v>0</v>
      </c>
      <c r="L475" s="1301">
        <f t="shared" si="248"/>
        <v>0</v>
      </c>
      <c r="M475" s="1301">
        <f t="shared" si="248"/>
        <v>1</v>
      </c>
      <c r="N475" s="1301">
        <f t="shared" si="248"/>
        <v>0</v>
      </c>
      <c r="O475" s="1329"/>
    </row>
    <row r="476" spans="1:15" x14ac:dyDescent="0.3">
      <c r="O476" s="1329"/>
    </row>
    <row r="477" spans="1:15" x14ac:dyDescent="0.3">
      <c r="O477" s="1329"/>
    </row>
    <row r="478" spans="1:15" x14ac:dyDescent="0.3">
      <c r="C478" s="1302"/>
      <c r="D478" s="1380"/>
      <c r="E478" s="1380"/>
      <c r="F478" s="1382" t="s">
        <v>1359</v>
      </c>
      <c r="O478" s="1329"/>
    </row>
    <row r="479" spans="1:15" x14ac:dyDescent="0.3">
      <c r="C479" s="1302" t="s">
        <v>1360</v>
      </c>
      <c r="D479" s="1380" t="s">
        <v>1608</v>
      </c>
      <c r="E479" s="1380" t="s">
        <v>1609</v>
      </c>
      <c r="F479" s="1382" t="s">
        <v>1361</v>
      </c>
      <c r="G479" s="1382" t="s">
        <v>1362</v>
      </c>
      <c r="O479" s="1329"/>
    </row>
    <row r="480" spans="1:15" x14ac:dyDescent="0.3">
      <c r="C480" s="92"/>
      <c r="E480" s="1380"/>
      <c r="O480" s="1329"/>
    </row>
    <row r="481" spans="3:15" x14ac:dyDescent="0.3">
      <c r="C481" s="1302">
        <f t="shared" ref="C481:C520" si="249">$B$4</f>
        <v>1010</v>
      </c>
      <c r="D481" s="1446">
        <f t="shared" ref="D481:D491" si="250">$O$265</f>
        <v>5100</v>
      </c>
      <c r="E481" s="1447" t="s">
        <v>1633</v>
      </c>
      <c r="F481" s="1382" t="str">
        <f t="shared" ref="F481:F520" si="251">$A$3</f>
        <v>0000</v>
      </c>
      <c r="G481" s="1382" t="str">
        <f t="shared" ref="G481:G520" si="252">$A$2</f>
        <v>--</v>
      </c>
      <c r="H481" s="1301">
        <f>F339</f>
        <v>0</v>
      </c>
      <c r="O481" s="1329"/>
    </row>
    <row r="482" spans="3:15" x14ac:dyDescent="0.3">
      <c r="C482" s="1302">
        <f t="shared" si="249"/>
        <v>1010</v>
      </c>
      <c r="D482" s="1446">
        <f t="shared" si="250"/>
        <v>5100</v>
      </c>
      <c r="E482" s="1380" t="s">
        <v>1635</v>
      </c>
      <c r="F482" s="1382" t="str">
        <f t="shared" si="251"/>
        <v>0000</v>
      </c>
      <c r="G482" s="1382" t="str">
        <f t="shared" si="252"/>
        <v>--</v>
      </c>
      <c r="H482" s="1301">
        <f>G341</f>
        <v>0</v>
      </c>
      <c r="O482" s="1329"/>
    </row>
    <row r="483" spans="3:15" x14ac:dyDescent="0.3">
      <c r="C483" s="1302">
        <f t="shared" si="249"/>
        <v>1010</v>
      </c>
      <c r="D483" s="1446">
        <f t="shared" si="250"/>
        <v>5100</v>
      </c>
      <c r="E483" s="1380" t="s">
        <v>1630</v>
      </c>
      <c r="F483" s="1382" t="str">
        <f t="shared" si="251"/>
        <v>0000</v>
      </c>
      <c r="G483" s="1382" t="str">
        <f t="shared" si="252"/>
        <v>--</v>
      </c>
      <c r="H483" s="1301">
        <f>F263</f>
        <v>0</v>
      </c>
      <c r="O483" s="1329"/>
    </row>
    <row r="484" spans="3:15" x14ac:dyDescent="0.3">
      <c r="C484" s="1302">
        <f t="shared" si="249"/>
        <v>1010</v>
      </c>
      <c r="D484" s="1446">
        <f t="shared" si="250"/>
        <v>5100</v>
      </c>
      <c r="E484" s="1380" t="s">
        <v>1649</v>
      </c>
      <c r="F484" s="1382" t="str">
        <f t="shared" si="251"/>
        <v>0000</v>
      </c>
      <c r="G484" s="1382" t="str">
        <f t="shared" si="252"/>
        <v>--</v>
      </c>
      <c r="H484" s="1301">
        <f>F251</f>
        <v>0</v>
      </c>
      <c r="O484" s="1329"/>
    </row>
    <row r="485" spans="3:15" x14ac:dyDescent="0.3">
      <c r="C485" s="1302">
        <f t="shared" si="249"/>
        <v>1010</v>
      </c>
      <c r="D485" s="1446">
        <f t="shared" si="250"/>
        <v>5100</v>
      </c>
      <c r="E485" s="1380" t="s">
        <v>262</v>
      </c>
      <c r="F485" s="1382" t="str">
        <f t="shared" si="251"/>
        <v>0000</v>
      </c>
      <c r="G485" s="1382" t="str">
        <f t="shared" si="252"/>
        <v>--</v>
      </c>
      <c r="H485" s="1301">
        <f>F254</f>
        <v>0</v>
      </c>
      <c r="O485" s="1329"/>
    </row>
    <row r="486" spans="3:15" x14ac:dyDescent="0.3">
      <c r="C486" s="1302">
        <f t="shared" si="249"/>
        <v>1010</v>
      </c>
      <c r="D486" s="1446">
        <f t="shared" si="250"/>
        <v>5100</v>
      </c>
      <c r="E486" s="1380" t="s">
        <v>1652</v>
      </c>
      <c r="F486" s="1382" t="str">
        <f t="shared" si="251"/>
        <v>0000</v>
      </c>
      <c r="G486" s="1382" t="str">
        <f t="shared" si="252"/>
        <v>--</v>
      </c>
      <c r="H486" s="1301">
        <f>H341+N472</f>
        <v>0</v>
      </c>
      <c r="J486" s="1301" t="s">
        <v>1363</v>
      </c>
      <c r="O486" s="1329"/>
    </row>
    <row r="487" spans="3:15" x14ac:dyDescent="0.3">
      <c r="C487" s="1302">
        <f t="shared" si="249"/>
        <v>1010</v>
      </c>
      <c r="D487" s="1446">
        <f t="shared" si="250"/>
        <v>5100</v>
      </c>
      <c r="E487" s="1380" t="s">
        <v>1625</v>
      </c>
      <c r="F487" s="1382" t="str">
        <f t="shared" si="251"/>
        <v>0000</v>
      </c>
      <c r="G487" s="1382" t="str">
        <f t="shared" si="252"/>
        <v>--</v>
      </c>
      <c r="H487" s="1301">
        <f>I341</f>
        <v>0</v>
      </c>
      <c r="O487" s="1329"/>
    </row>
    <row r="488" spans="3:15" x14ac:dyDescent="0.3">
      <c r="C488" s="1302">
        <f t="shared" si="249"/>
        <v>1010</v>
      </c>
      <c r="D488" s="1446">
        <f t="shared" si="250"/>
        <v>5100</v>
      </c>
      <c r="E488" s="1380" t="s">
        <v>1656</v>
      </c>
      <c r="F488" s="1382" t="str">
        <f t="shared" si="251"/>
        <v>0000</v>
      </c>
      <c r="G488" s="1382" t="str">
        <f t="shared" si="252"/>
        <v>--</v>
      </c>
      <c r="H488" s="1301">
        <f>J341</f>
        <v>0</v>
      </c>
      <c r="O488" s="1329"/>
    </row>
    <row r="489" spans="3:15" x14ac:dyDescent="0.3">
      <c r="C489" s="1302">
        <f t="shared" si="249"/>
        <v>1010</v>
      </c>
      <c r="D489" s="1446">
        <f t="shared" si="250"/>
        <v>5100</v>
      </c>
      <c r="E489" s="1380" t="s">
        <v>1666</v>
      </c>
      <c r="F489" s="1382" t="str">
        <f t="shared" si="251"/>
        <v>0000</v>
      </c>
      <c r="G489" s="1382" t="str">
        <f t="shared" si="252"/>
        <v>--</v>
      </c>
      <c r="H489" s="1301">
        <f>K341</f>
        <v>0</v>
      </c>
      <c r="O489" s="1329"/>
    </row>
    <row r="490" spans="3:15" x14ac:dyDescent="0.3">
      <c r="C490" s="1302">
        <f t="shared" si="249"/>
        <v>1010</v>
      </c>
      <c r="D490" s="1446">
        <f t="shared" si="250"/>
        <v>5100</v>
      </c>
      <c r="E490" s="1380" t="s">
        <v>1668</v>
      </c>
      <c r="F490" s="1382" t="str">
        <f t="shared" si="251"/>
        <v>0000</v>
      </c>
      <c r="G490" s="1382" t="str">
        <f t="shared" si="252"/>
        <v>--</v>
      </c>
      <c r="H490" s="1301">
        <f>L341</f>
        <v>0</v>
      </c>
      <c r="O490" s="1329"/>
    </row>
    <row r="491" spans="3:15" x14ac:dyDescent="0.3">
      <c r="C491" s="1448">
        <f t="shared" si="249"/>
        <v>1010</v>
      </c>
      <c r="D491" s="1449">
        <f t="shared" si="250"/>
        <v>5100</v>
      </c>
      <c r="E491" s="1450" t="s">
        <v>1670</v>
      </c>
      <c r="F491" s="1451" t="str">
        <f t="shared" si="251"/>
        <v>0000</v>
      </c>
      <c r="G491" s="1451" t="str">
        <f t="shared" si="252"/>
        <v>--</v>
      </c>
      <c r="H491" s="1331">
        <f>M341</f>
        <v>0</v>
      </c>
      <c r="I491" s="1331">
        <f>SUM(H481:H491)</f>
        <v>0</v>
      </c>
      <c r="O491" s="1329"/>
    </row>
    <row r="492" spans="3:15" x14ac:dyDescent="0.3">
      <c r="C492" s="1302">
        <f t="shared" si="249"/>
        <v>1010</v>
      </c>
      <c r="D492" s="1446">
        <f t="shared" ref="D492:D501" si="253">$O$361</f>
        <v>5200</v>
      </c>
      <c r="E492" s="1380" t="s">
        <v>1635</v>
      </c>
      <c r="F492" s="1382" t="str">
        <f t="shared" si="251"/>
        <v>0000</v>
      </c>
      <c r="G492" s="1382" t="str">
        <f t="shared" si="252"/>
        <v>--</v>
      </c>
      <c r="H492" s="1301">
        <f>G361</f>
        <v>0</v>
      </c>
      <c r="O492" s="1329"/>
    </row>
    <row r="493" spans="3:15" x14ac:dyDescent="0.3">
      <c r="C493" s="1302">
        <f t="shared" si="249"/>
        <v>1010</v>
      </c>
      <c r="D493" s="1446">
        <f t="shared" si="253"/>
        <v>5200</v>
      </c>
      <c r="E493" s="1380" t="s">
        <v>1630</v>
      </c>
      <c r="F493" s="1382" t="str">
        <f t="shared" si="251"/>
        <v>0000</v>
      </c>
      <c r="G493" s="1382" t="str">
        <f t="shared" si="252"/>
        <v>--</v>
      </c>
      <c r="H493" s="1301">
        <f>F359</f>
        <v>0</v>
      </c>
      <c r="O493" s="1329"/>
    </row>
    <row r="494" spans="3:15" x14ac:dyDescent="0.3">
      <c r="C494" s="1302">
        <f t="shared" si="249"/>
        <v>1010</v>
      </c>
      <c r="D494" s="1446">
        <f t="shared" si="253"/>
        <v>5200</v>
      </c>
      <c r="E494" s="1380" t="s">
        <v>1649</v>
      </c>
      <c r="F494" s="1382" t="str">
        <f t="shared" si="251"/>
        <v>0000</v>
      </c>
      <c r="G494" s="1382" t="str">
        <f t="shared" si="252"/>
        <v>--</v>
      </c>
      <c r="H494" s="1301">
        <f>F349</f>
        <v>40734</v>
      </c>
      <c r="O494" s="1329"/>
    </row>
    <row r="495" spans="3:15" x14ac:dyDescent="0.3">
      <c r="C495" s="1302">
        <f t="shared" si="249"/>
        <v>1010</v>
      </c>
      <c r="D495" s="1446">
        <f t="shared" si="253"/>
        <v>5200</v>
      </c>
      <c r="E495" s="1380" t="s">
        <v>262</v>
      </c>
      <c r="F495" s="1382" t="str">
        <f t="shared" si="251"/>
        <v>0000</v>
      </c>
      <c r="G495" s="1382" t="str">
        <f t="shared" si="252"/>
        <v>--</v>
      </c>
      <c r="H495" s="1301">
        <f>F353</f>
        <v>0</v>
      </c>
      <c r="O495" s="1329"/>
    </row>
    <row r="496" spans="3:15" x14ac:dyDescent="0.3">
      <c r="C496" s="1302">
        <f t="shared" si="249"/>
        <v>1010</v>
      </c>
      <c r="D496" s="1446">
        <f t="shared" si="253"/>
        <v>5200</v>
      </c>
      <c r="E496" s="1380" t="s">
        <v>1652</v>
      </c>
      <c r="F496" s="1382" t="str">
        <f t="shared" si="251"/>
        <v>0000</v>
      </c>
      <c r="G496" s="1382" t="str">
        <f t="shared" si="252"/>
        <v>--</v>
      </c>
      <c r="H496" s="1301">
        <f>H361</f>
        <v>2799</v>
      </c>
      <c r="O496" s="1329"/>
    </row>
    <row r="497" spans="3:15" x14ac:dyDescent="0.3">
      <c r="C497" s="1302">
        <f t="shared" si="249"/>
        <v>1010</v>
      </c>
      <c r="D497" s="1446">
        <f t="shared" si="253"/>
        <v>5200</v>
      </c>
      <c r="E497" s="1380" t="s">
        <v>1625</v>
      </c>
      <c r="F497" s="1382" t="str">
        <f t="shared" si="251"/>
        <v>0000</v>
      </c>
      <c r="G497" s="1382" t="str">
        <f t="shared" si="252"/>
        <v>--</v>
      </c>
      <c r="H497" s="1301">
        <f>I361</f>
        <v>3116</v>
      </c>
      <c r="O497" s="1329"/>
    </row>
    <row r="498" spans="3:15" x14ac:dyDescent="0.3">
      <c r="C498" s="1302">
        <f t="shared" si="249"/>
        <v>1010</v>
      </c>
      <c r="D498" s="1446">
        <f t="shared" si="253"/>
        <v>5200</v>
      </c>
      <c r="E498" s="1380" t="s">
        <v>1656</v>
      </c>
      <c r="F498" s="1382" t="str">
        <f t="shared" si="251"/>
        <v>0000</v>
      </c>
      <c r="G498" s="1382" t="str">
        <f t="shared" si="252"/>
        <v>--</v>
      </c>
      <c r="H498" s="1301">
        <f>J361</f>
        <v>5166</v>
      </c>
      <c r="O498" s="1329"/>
    </row>
    <row r="499" spans="3:15" x14ac:dyDescent="0.3">
      <c r="C499" s="1302">
        <f t="shared" si="249"/>
        <v>1010</v>
      </c>
      <c r="D499" s="1446">
        <f t="shared" si="253"/>
        <v>5200</v>
      </c>
      <c r="E499" s="1380" t="s">
        <v>1666</v>
      </c>
      <c r="F499" s="1382" t="str">
        <f t="shared" si="251"/>
        <v>0000</v>
      </c>
      <c r="G499" s="1382" t="str">
        <f t="shared" si="252"/>
        <v>--</v>
      </c>
      <c r="H499" s="1301">
        <f>K361</f>
        <v>22</v>
      </c>
      <c r="O499" s="1329"/>
    </row>
    <row r="500" spans="3:15" x14ac:dyDescent="0.3">
      <c r="C500" s="1302">
        <f t="shared" si="249"/>
        <v>1010</v>
      </c>
      <c r="D500" s="1446">
        <f t="shared" si="253"/>
        <v>5200</v>
      </c>
      <c r="E500" s="1380" t="s">
        <v>1668</v>
      </c>
      <c r="F500" s="1382" t="str">
        <f t="shared" si="251"/>
        <v>0000</v>
      </c>
      <c r="G500" s="1382" t="str">
        <f t="shared" si="252"/>
        <v>--</v>
      </c>
      <c r="H500" s="1301">
        <f>L361</f>
        <v>163</v>
      </c>
      <c r="O500" s="1329"/>
    </row>
    <row r="501" spans="3:15" x14ac:dyDescent="0.3">
      <c r="C501" s="1448">
        <f t="shared" si="249"/>
        <v>1010</v>
      </c>
      <c r="D501" s="1449">
        <f t="shared" si="253"/>
        <v>5200</v>
      </c>
      <c r="E501" s="1450" t="s">
        <v>1670</v>
      </c>
      <c r="F501" s="1451" t="str">
        <f t="shared" si="251"/>
        <v>0000</v>
      </c>
      <c r="G501" s="1451" t="str">
        <f t="shared" si="252"/>
        <v>--</v>
      </c>
      <c r="H501" s="1331">
        <f>M361</f>
        <v>0</v>
      </c>
      <c r="I501" s="1331">
        <f>SUM(H492:H501)</f>
        <v>52000</v>
      </c>
      <c r="O501" s="1329"/>
    </row>
    <row r="502" spans="3:15" x14ac:dyDescent="0.3">
      <c r="C502" s="1302">
        <f t="shared" si="249"/>
        <v>1010</v>
      </c>
      <c r="D502" s="1446">
        <f t="shared" ref="D502:D512" si="254">$O$375</f>
        <v>5300</v>
      </c>
      <c r="E502" s="1447" t="s">
        <v>1633</v>
      </c>
      <c r="F502" s="1382" t="str">
        <f t="shared" si="251"/>
        <v>0000</v>
      </c>
      <c r="G502" s="1382" t="str">
        <f t="shared" si="252"/>
        <v>--</v>
      </c>
      <c r="H502" s="1301">
        <f>F380</f>
        <v>0</v>
      </c>
      <c r="O502" s="1329"/>
    </row>
    <row r="503" spans="3:15" x14ac:dyDescent="0.3">
      <c r="C503" s="1302">
        <f t="shared" si="249"/>
        <v>1010</v>
      </c>
      <c r="D503" s="1446">
        <f t="shared" si="254"/>
        <v>5300</v>
      </c>
      <c r="E503" s="1380" t="s">
        <v>1635</v>
      </c>
      <c r="F503" s="1382" t="str">
        <f t="shared" si="251"/>
        <v>0000</v>
      </c>
      <c r="G503" s="1382" t="str">
        <f t="shared" si="252"/>
        <v>--</v>
      </c>
      <c r="H503" s="1301">
        <f>G382</f>
        <v>0</v>
      </c>
      <c r="O503" s="1329"/>
    </row>
    <row r="504" spans="3:15" x14ac:dyDescent="0.3">
      <c r="C504" s="1302">
        <f t="shared" si="249"/>
        <v>1010</v>
      </c>
      <c r="D504" s="1446">
        <f t="shared" si="254"/>
        <v>5300</v>
      </c>
      <c r="E504" s="1380" t="s">
        <v>1630</v>
      </c>
      <c r="F504" s="1382" t="str">
        <f t="shared" si="251"/>
        <v>0000</v>
      </c>
      <c r="G504" s="1382" t="str">
        <f t="shared" si="252"/>
        <v>--</v>
      </c>
      <c r="H504" s="1301">
        <f>F373</f>
        <v>0</v>
      </c>
      <c r="O504" s="1329"/>
    </row>
    <row r="505" spans="3:15" x14ac:dyDescent="0.3">
      <c r="C505" s="1302">
        <f t="shared" si="249"/>
        <v>1010</v>
      </c>
      <c r="D505" s="1446">
        <f t="shared" si="254"/>
        <v>5300</v>
      </c>
      <c r="E505" s="1380" t="s">
        <v>1649</v>
      </c>
      <c r="F505" s="1382" t="str">
        <f t="shared" si="251"/>
        <v>0000</v>
      </c>
      <c r="G505" s="1382" t="str">
        <f t="shared" si="252"/>
        <v>--</v>
      </c>
      <c r="H505" s="1301">
        <f>F367</f>
        <v>0</v>
      </c>
      <c r="O505" s="1329"/>
    </row>
    <row r="506" spans="3:15" x14ac:dyDescent="0.3">
      <c r="C506" s="1302">
        <f t="shared" si="249"/>
        <v>1010</v>
      </c>
      <c r="D506" s="1446">
        <f t="shared" si="254"/>
        <v>5300</v>
      </c>
      <c r="E506" s="1380" t="s">
        <v>262</v>
      </c>
      <c r="F506" s="1382" t="str">
        <f t="shared" si="251"/>
        <v>0000</v>
      </c>
      <c r="G506" s="1382" t="str">
        <f t="shared" si="252"/>
        <v>--</v>
      </c>
      <c r="H506" s="1301">
        <f>F370</f>
        <v>0</v>
      </c>
      <c r="O506" s="1329"/>
    </row>
    <row r="507" spans="3:15" x14ac:dyDescent="0.3">
      <c r="C507" s="1302">
        <f t="shared" si="249"/>
        <v>1010</v>
      </c>
      <c r="D507" s="1446">
        <f t="shared" si="254"/>
        <v>5300</v>
      </c>
      <c r="E507" s="1380" t="s">
        <v>1652</v>
      </c>
      <c r="F507" s="1382" t="str">
        <f t="shared" si="251"/>
        <v>0000</v>
      </c>
      <c r="G507" s="1382" t="str">
        <f t="shared" si="252"/>
        <v>--</v>
      </c>
      <c r="H507" s="1301">
        <f>H382</f>
        <v>0</v>
      </c>
      <c r="O507" s="1329"/>
    </row>
    <row r="508" spans="3:15" x14ac:dyDescent="0.3">
      <c r="C508" s="1302">
        <f t="shared" si="249"/>
        <v>1010</v>
      </c>
      <c r="D508" s="1446">
        <f t="shared" si="254"/>
        <v>5300</v>
      </c>
      <c r="E508" s="1380" t="s">
        <v>1625</v>
      </c>
      <c r="F508" s="1382" t="str">
        <f t="shared" si="251"/>
        <v>0000</v>
      </c>
      <c r="G508" s="1382" t="str">
        <f t="shared" si="252"/>
        <v>--</v>
      </c>
      <c r="H508" s="1301">
        <f>I382</f>
        <v>0</v>
      </c>
      <c r="O508" s="1329"/>
    </row>
    <row r="509" spans="3:15" x14ac:dyDescent="0.3">
      <c r="C509" s="1302">
        <f t="shared" si="249"/>
        <v>1010</v>
      </c>
      <c r="D509" s="1446">
        <f t="shared" si="254"/>
        <v>5300</v>
      </c>
      <c r="E509" s="1380" t="s">
        <v>1656</v>
      </c>
      <c r="F509" s="1382" t="str">
        <f t="shared" si="251"/>
        <v>0000</v>
      </c>
      <c r="G509" s="1382" t="str">
        <f t="shared" si="252"/>
        <v>--</v>
      </c>
      <c r="H509" s="1301">
        <f>J382</f>
        <v>0</v>
      </c>
      <c r="O509" s="1329"/>
    </row>
    <row r="510" spans="3:15" x14ac:dyDescent="0.3">
      <c r="C510" s="1302">
        <f t="shared" si="249"/>
        <v>1010</v>
      </c>
      <c r="D510" s="1446">
        <f t="shared" si="254"/>
        <v>5300</v>
      </c>
      <c r="E510" s="1380" t="s">
        <v>1666</v>
      </c>
      <c r="F510" s="1382" t="str">
        <f t="shared" si="251"/>
        <v>0000</v>
      </c>
      <c r="G510" s="1382" t="str">
        <f t="shared" si="252"/>
        <v>--</v>
      </c>
      <c r="H510" s="1301">
        <f>K382</f>
        <v>0</v>
      </c>
      <c r="O510" s="1329"/>
    </row>
    <row r="511" spans="3:15" x14ac:dyDescent="0.3">
      <c r="C511" s="1302">
        <f t="shared" si="249"/>
        <v>1010</v>
      </c>
      <c r="D511" s="1446">
        <f t="shared" si="254"/>
        <v>5300</v>
      </c>
      <c r="E511" s="1380" t="s">
        <v>1668</v>
      </c>
      <c r="F511" s="1382" t="str">
        <f t="shared" si="251"/>
        <v>0000</v>
      </c>
      <c r="G511" s="1382" t="str">
        <f t="shared" si="252"/>
        <v>--</v>
      </c>
      <c r="H511" s="1301">
        <f>L382</f>
        <v>0</v>
      </c>
      <c r="O511" s="1329"/>
    </row>
    <row r="512" spans="3:15" x14ac:dyDescent="0.3">
      <c r="C512" s="1448">
        <f t="shared" si="249"/>
        <v>1010</v>
      </c>
      <c r="D512" s="1449">
        <f t="shared" si="254"/>
        <v>5300</v>
      </c>
      <c r="E512" s="1450" t="s">
        <v>1670</v>
      </c>
      <c r="F512" s="1451" t="str">
        <f t="shared" si="251"/>
        <v>0000</v>
      </c>
      <c r="G512" s="1451" t="str">
        <f t="shared" si="252"/>
        <v>--</v>
      </c>
      <c r="H512" s="1331">
        <f>M382</f>
        <v>0</v>
      </c>
      <c r="I512" s="1331">
        <f>SUM(H502:H512)</f>
        <v>0</v>
      </c>
      <c r="O512" s="1329"/>
    </row>
    <row r="513" spans="3:15" x14ac:dyDescent="0.3">
      <c r="C513" s="1386">
        <f t="shared" si="249"/>
        <v>1010</v>
      </c>
      <c r="D513" s="1829">
        <f>$O$386</f>
        <v>6100</v>
      </c>
      <c r="E513" s="1830" t="s">
        <v>1635</v>
      </c>
      <c r="F513" s="1831" t="str">
        <f t="shared" si="251"/>
        <v>0000</v>
      </c>
      <c r="G513" s="1831" t="str">
        <f t="shared" si="252"/>
        <v>--</v>
      </c>
      <c r="H513" s="1422">
        <f>G386</f>
        <v>0</v>
      </c>
      <c r="I513" s="1422"/>
      <c r="O513" s="1329"/>
    </row>
    <row r="514" spans="3:15" x14ac:dyDescent="0.3">
      <c r="C514" s="1386">
        <f t="shared" si="249"/>
        <v>1010</v>
      </c>
      <c r="D514" s="1829">
        <f t="shared" ref="D514:D520" si="255">$O$386</f>
        <v>6100</v>
      </c>
      <c r="E514" s="1830" t="s">
        <v>1649</v>
      </c>
      <c r="F514" s="1831" t="str">
        <f t="shared" si="251"/>
        <v>0000</v>
      </c>
      <c r="G514" s="1831" t="str">
        <f t="shared" si="252"/>
        <v>--</v>
      </c>
      <c r="H514" s="1422">
        <f>F386</f>
        <v>0</v>
      </c>
      <c r="I514" s="1422"/>
      <c r="O514" s="1329"/>
    </row>
    <row r="515" spans="3:15" x14ac:dyDescent="0.3">
      <c r="C515" s="1386">
        <f t="shared" si="249"/>
        <v>1010</v>
      </c>
      <c r="D515" s="1829">
        <f t="shared" si="255"/>
        <v>6100</v>
      </c>
      <c r="E515" s="1830" t="s">
        <v>1652</v>
      </c>
      <c r="F515" s="1831" t="str">
        <f t="shared" si="251"/>
        <v>0000</v>
      </c>
      <c r="G515" s="1831" t="str">
        <f t="shared" si="252"/>
        <v>--</v>
      </c>
      <c r="H515" s="1422">
        <f>H386</f>
        <v>0</v>
      </c>
      <c r="I515" s="1422"/>
      <c r="O515" s="1329"/>
    </row>
    <row r="516" spans="3:15" x14ac:dyDescent="0.3">
      <c r="C516" s="1386">
        <f t="shared" si="249"/>
        <v>1010</v>
      </c>
      <c r="D516" s="1829">
        <f t="shared" si="255"/>
        <v>6100</v>
      </c>
      <c r="E516" s="1830" t="s">
        <v>1625</v>
      </c>
      <c r="F516" s="1831" t="str">
        <f t="shared" si="251"/>
        <v>0000</v>
      </c>
      <c r="G516" s="1831" t="str">
        <f t="shared" si="252"/>
        <v>--</v>
      </c>
      <c r="H516" s="1422">
        <f>I386</f>
        <v>0</v>
      </c>
      <c r="I516" s="1422"/>
      <c r="O516" s="1329"/>
    </row>
    <row r="517" spans="3:15" x14ac:dyDescent="0.3">
      <c r="C517" s="1386">
        <f t="shared" si="249"/>
        <v>1010</v>
      </c>
      <c r="D517" s="1829">
        <f t="shared" si="255"/>
        <v>6100</v>
      </c>
      <c r="E517" s="1830" t="s">
        <v>1656</v>
      </c>
      <c r="F517" s="1831" t="str">
        <f t="shared" si="251"/>
        <v>0000</v>
      </c>
      <c r="G517" s="1831" t="str">
        <f t="shared" si="252"/>
        <v>--</v>
      </c>
      <c r="H517" s="1422">
        <f>J386</f>
        <v>0</v>
      </c>
      <c r="I517" s="1422"/>
      <c r="O517" s="1329"/>
    </row>
    <row r="518" spans="3:15" x14ac:dyDescent="0.3">
      <c r="C518" s="1386">
        <f t="shared" si="249"/>
        <v>1010</v>
      </c>
      <c r="D518" s="1829">
        <f t="shared" si="255"/>
        <v>6100</v>
      </c>
      <c r="E518" s="1830" t="s">
        <v>1666</v>
      </c>
      <c r="F518" s="1831" t="str">
        <f t="shared" si="251"/>
        <v>0000</v>
      </c>
      <c r="G518" s="1831" t="str">
        <f t="shared" si="252"/>
        <v>--</v>
      </c>
      <c r="H518" s="1422">
        <f>K386</f>
        <v>0</v>
      </c>
      <c r="I518" s="1422"/>
      <c r="O518" s="1329"/>
    </row>
    <row r="519" spans="3:15" x14ac:dyDescent="0.3">
      <c r="C519" s="1386">
        <f t="shared" si="249"/>
        <v>1010</v>
      </c>
      <c r="D519" s="1829">
        <f t="shared" si="255"/>
        <v>6100</v>
      </c>
      <c r="E519" s="1830" t="s">
        <v>1668</v>
      </c>
      <c r="F519" s="1831" t="str">
        <f t="shared" si="251"/>
        <v>0000</v>
      </c>
      <c r="G519" s="1831" t="str">
        <f t="shared" si="252"/>
        <v>--</v>
      </c>
      <c r="H519" s="1422">
        <f>L386</f>
        <v>0</v>
      </c>
      <c r="I519" s="1422"/>
      <c r="O519" s="1329"/>
    </row>
    <row r="520" spans="3:15" x14ac:dyDescent="0.3">
      <c r="C520" s="1448">
        <f t="shared" si="249"/>
        <v>1010</v>
      </c>
      <c r="D520" s="1449">
        <f t="shared" si="255"/>
        <v>6100</v>
      </c>
      <c r="E520" s="1450" t="s">
        <v>1670</v>
      </c>
      <c r="F520" s="1451" t="str">
        <f t="shared" si="251"/>
        <v>0000</v>
      </c>
      <c r="G520" s="1451" t="str">
        <f t="shared" si="252"/>
        <v>--</v>
      </c>
      <c r="H520" s="1331">
        <f>M386</f>
        <v>0</v>
      </c>
      <c r="I520" s="1331">
        <f>SUM(H513:H520)</f>
        <v>0</v>
      </c>
      <c r="O520" s="1329"/>
    </row>
    <row r="521" spans="3:15" x14ac:dyDescent="0.3">
      <c r="C521" s="1302">
        <f t="shared" ref="C521:C538" si="256">$B$4</f>
        <v>1010</v>
      </c>
      <c r="D521" s="1446">
        <f>$O$391</f>
        <v>6120</v>
      </c>
      <c r="E521" s="1380" t="s">
        <v>1635</v>
      </c>
      <c r="F521" s="1382" t="str">
        <f t="shared" ref="F521:F538" si="257">$A$3</f>
        <v>0000</v>
      </c>
      <c r="G521" s="1382" t="str">
        <f t="shared" ref="G521:G538" si="258">$A$2</f>
        <v>--</v>
      </c>
      <c r="H521" s="1301">
        <f>G391</f>
        <v>0</v>
      </c>
      <c r="O521" s="1329"/>
    </row>
    <row r="522" spans="3:15" x14ac:dyDescent="0.3">
      <c r="C522" s="1302">
        <f t="shared" si="256"/>
        <v>1010</v>
      </c>
      <c r="D522" s="1446">
        <f t="shared" ref="D522:D528" si="259">$O$391</f>
        <v>6120</v>
      </c>
      <c r="E522" s="1380" t="s">
        <v>1649</v>
      </c>
      <c r="F522" s="1382" t="str">
        <f t="shared" si="257"/>
        <v>0000</v>
      </c>
      <c r="G522" s="1382" t="str">
        <f t="shared" si="258"/>
        <v>--</v>
      </c>
      <c r="H522" s="1301">
        <f>F391</f>
        <v>0</v>
      </c>
      <c r="O522" s="1329"/>
    </row>
    <row r="523" spans="3:15" x14ac:dyDescent="0.3">
      <c r="C523" s="1302">
        <f t="shared" si="256"/>
        <v>1010</v>
      </c>
      <c r="D523" s="1446">
        <f t="shared" si="259"/>
        <v>6120</v>
      </c>
      <c r="E523" s="1380" t="s">
        <v>1652</v>
      </c>
      <c r="F523" s="1382" t="str">
        <f t="shared" si="257"/>
        <v>0000</v>
      </c>
      <c r="G523" s="1382" t="str">
        <f t="shared" si="258"/>
        <v>--</v>
      </c>
      <c r="H523" s="1301">
        <f>H391</f>
        <v>0</v>
      </c>
      <c r="O523" s="1329"/>
    </row>
    <row r="524" spans="3:15" x14ac:dyDescent="0.3">
      <c r="C524" s="1302">
        <f t="shared" si="256"/>
        <v>1010</v>
      </c>
      <c r="D524" s="1446">
        <f t="shared" si="259"/>
        <v>6120</v>
      </c>
      <c r="E524" s="1380" t="s">
        <v>1625</v>
      </c>
      <c r="F524" s="1382" t="str">
        <f t="shared" si="257"/>
        <v>0000</v>
      </c>
      <c r="G524" s="1382" t="str">
        <f t="shared" si="258"/>
        <v>--</v>
      </c>
      <c r="H524" s="1301">
        <f>I391</f>
        <v>0</v>
      </c>
      <c r="O524" s="1329"/>
    </row>
    <row r="525" spans="3:15" x14ac:dyDescent="0.3">
      <c r="C525" s="1302">
        <f t="shared" si="256"/>
        <v>1010</v>
      </c>
      <c r="D525" s="1446">
        <f t="shared" si="259"/>
        <v>6120</v>
      </c>
      <c r="E525" s="1380" t="s">
        <v>1656</v>
      </c>
      <c r="F525" s="1382" t="str">
        <f t="shared" si="257"/>
        <v>0000</v>
      </c>
      <c r="G525" s="1382" t="str">
        <f t="shared" si="258"/>
        <v>--</v>
      </c>
      <c r="H525" s="1301">
        <f>J391</f>
        <v>0</v>
      </c>
      <c r="O525" s="1329"/>
    </row>
    <row r="526" spans="3:15" x14ac:dyDescent="0.3">
      <c r="C526" s="1302">
        <f t="shared" si="256"/>
        <v>1010</v>
      </c>
      <c r="D526" s="1446">
        <f t="shared" si="259"/>
        <v>6120</v>
      </c>
      <c r="E526" s="1380" t="s">
        <v>1666</v>
      </c>
      <c r="F526" s="1382" t="str">
        <f t="shared" si="257"/>
        <v>0000</v>
      </c>
      <c r="G526" s="1382" t="str">
        <f t="shared" si="258"/>
        <v>--</v>
      </c>
      <c r="H526" s="1301">
        <f>K391</f>
        <v>0</v>
      </c>
      <c r="O526" s="1329"/>
    </row>
    <row r="527" spans="3:15" x14ac:dyDescent="0.3">
      <c r="C527" s="1302">
        <f t="shared" si="256"/>
        <v>1010</v>
      </c>
      <c r="D527" s="1446">
        <f t="shared" si="259"/>
        <v>6120</v>
      </c>
      <c r="E527" s="1380" t="s">
        <v>1668</v>
      </c>
      <c r="F527" s="1382" t="str">
        <f t="shared" si="257"/>
        <v>0000</v>
      </c>
      <c r="G527" s="1382" t="str">
        <f t="shared" si="258"/>
        <v>--</v>
      </c>
      <c r="H527" s="1301">
        <f>L391</f>
        <v>0</v>
      </c>
      <c r="O527" s="1329"/>
    </row>
    <row r="528" spans="3:15" x14ac:dyDescent="0.3">
      <c r="C528" s="1448">
        <f t="shared" si="256"/>
        <v>1010</v>
      </c>
      <c r="D528" s="1449">
        <f t="shared" si="259"/>
        <v>6120</v>
      </c>
      <c r="E528" s="1450" t="s">
        <v>1670</v>
      </c>
      <c r="F528" s="1451" t="str">
        <f t="shared" si="257"/>
        <v>0000</v>
      </c>
      <c r="G528" s="1451" t="str">
        <f t="shared" si="258"/>
        <v>--</v>
      </c>
      <c r="H528" s="1331">
        <f>M391</f>
        <v>0</v>
      </c>
      <c r="I528" s="1331">
        <f>SUM(H521:H528)</f>
        <v>0</v>
      </c>
      <c r="O528" s="1329"/>
    </row>
    <row r="529" spans="3:15" x14ac:dyDescent="0.3">
      <c r="C529" s="1302">
        <f t="shared" si="256"/>
        <v>1010</v>
      </c>
      <c r="D529" s="1446">
        <f t="shared" ref="D529:D537" si="260">$O$400</f>
        <v>6200</v>
      </c>
      <c r="E529" s="1380" t="s">
        <v>1635</v>
      </c>
      <c r="F529" s="1382" t="str">
        <f t="shared" si="257"/>
        <v>0000</v>
      </c>
      <c r="G529" s="1382" t="str">
        <f t="shared" si="258"/>
        <v>--</v>
      </c>
      <c r="H529" s="1301">
        <f>G400</f>
        <v>0</v>
      </c>
      <c r="O529" s="1329"/>
    </row>
    <row r="530" spans="3:15" x14ac:dyDescent="0.3">
      <c r="C530" s="1302">
        <f t="shared" si="256"/>
        <v>1010</v>
      </c>
      <c r="D530" s="1446">
        <f t="shared" si="260"/>
        <v>6200</v>
      </c>
      <c r="E530" s="1380" t="s">
        <v>1630</v>
      </c>
      <c r="F530" s="1382" t="str">
        <f t="shared" si="257"/>
        <v>0000</v>
      </c>
      <c r="G530" s="1382" t="str">
        <f t="shared" si="258"/>
        <v>--</v>
      </c>
      <c r="H530" s="1301">
        <f>F398</f>
        <v>0</v>
      </c>
      <c r="O530" s="1329"/>
    </row>
    <row r="531" spans="3:15" x14ac:dyDescent="0.3">
      <c r="C531" s="1302">
        <f t="shared" si="256"/>
        <v>1010</v>
      </c>
      <c r="D531" s="1446">
        <f t="shared" si="260"/>
        <v>6200</v>
      </c>
      <c r="E531" s="1380" t="s">
        <v>1649</v>
      </c>
      <c r="F531" s="1382" t="str">
        <f t="shared" si="257"/>
        <v>0000</v>
      </c>
      <c r="G531" s="1382" t="str">
        <f t="shared" si="258"/>
        <v>--</v>
      </c>
      <c r="H531" s="1301">
        <f>F395</f>
        <v>0</v>
      </c>
      <c r="O531" s="1329"/>
    </row>
    <row r="532" spans="3:15" x14ac:dyDescent="0.3">
      <c r="C532" s="1302">
        <f t="shared" si="256"/>
        <v>1010</v>
      </c>
      <c r="D532" s="1446">
        <f t="shared" si="260"/>
        <v>6200</v>
      </c>
      <c r="E532" s="1380" t="s">
        <v>1652</v>
      </c>
      <c r="F532" s="1382" t="str">
        <f t="shared" si="257"/>
        <v>0000</v>
      </c>
      <c r="G532" s="1382" t="str">
        <f t="shared" si="258"/>
        <v>--</v>
      </c>
      <c r="H532" s="1301">
        <f>H400</f>
        <v>0</v>
      </c>
      <c r="O532" s="1329"/>
    </row>
    <row r="533" spans="3:15" x14ac:dyDescent="0.3">
      <c r="C533" s="1302">
        <f t="shared" si="256"/>
        <v>1010</v>
      </c>
      <c r="D533" s="1446">
        <f t="shared" si="260"/>
        <v>6200</v>
      </c>
      <c r="E533" s="1380" t="s">
        <v>1625</v>
      </c>
      <c r="F533" s="1382" t="str">
        <f t="shared" si="257"/>
        <v>0000</v>
      </c>
      <c r="G533" s="1382" t="str">
        <f t="shared" si="258"/>
        <v>--</v>
      </c>
      <c r="H533" s="1301">
        <f>I400</f>
        <v>0</v>
      </c>
      <c r="O533" s="1329"/>
    </row>
    <row r="534" spans="3:15" x14ac:dyDescent="0.3">
      <c r="C534" s="1302">
        <f t="shared" si="256"/>
        <v>1010</v>
      </c>
      <c r="D534" s="1446">
        <f t="shared" si="260"/>
        <v>6200</v>
      </c>
      <c r="E534" s="1380" t="s">
        <v>1656</v>
      </c>
      <c r="F534" s="1382" t="str">
        <f t="shared" si="257"/>
        <v>0000</v>
      </c>
      <c r="G534" s="1382" t="str">
        <f t="shared" si="258"/>
        <v>--</v>
      </c>
      <c r="H534" s="1301">
        <f>J400</f>
        <v>0</v>
      </c>
      <c r="O534" s="1329"/>
    </row>
    <row r="535" spans="3:15" x14ac:dyDescent="0.3">
      <c r="C535" s="1302">
        <f t="shared" si="256"/>
        <v>1010</v>
      </c>
      <c r="D535" s="1446">
        <f t="shared" si="260"/>
        <v>6200</v>
      </c>
      <c r="E535" s="1380" t="s">
        <v>1666</v>
      </c>
      <c r="F535" s="1382" t="str">
        <f t="shared" si="257"/>
        <v>0000</v>
      </c>
      <c r="G535" s="1382" t="str">
        <f t="shared" si="258"/>
        <v>--</v>
      </c>
      <c r="H535" s="1301">
        <f>K400</f>
        <v>0</v>
      </c>
      <c r="O535" s="1329"/>
    </row>
    <row r="536" spans="3:15" x14ac:dyDescent="0.3">
      <c r="C536" s="1302">
        <f t="shared" si="256"/>
        <v>1010</v>
      </c>
      <c r="D536" s="1446">
        <f t="shared" si="260"/>
        <v>6200</v>
      </c>
      <c r="E536" s="1380" t="s">
        <v>1668</v>
      </c>
      <c r="F536" s="1382" t="str">
        <f t="shared" si="257"/>
        <v>0000</v>
      </c>
      <c r="G536" s="1382" t="str">
        <f t="shared" si="258"/>
        <v>--</v>
      </c>
      <c r="H536" s="1301">
        <f>L400</f>
        <v>0</v>
      </c>
      <c r="O536" s="1329"/>
    </row>
    <row r="537" spans="3:15" x14ac:dyDescent="0.3">
      <c r="C537" s="1448">
        <f t="shared" si="256"/>
        <v>1010</v>
      </c>
      <c r="D537" s="1449">
        <f t="shared" si="260"/>
        <v>6200</v>
      </c>
      <c r="E537" s="1450" t="s">
        <v>1670</v>
      </c>
      <c r="F537" s="1451" t="str">
        <f t="shared" si="257"/>
        <v>0000</v>
      </c>
      <c r="G537" s="1451" t="str">
        <f t="shared" si="258"/>
        <v>--</v>
      </c>
      <c r="H537" s="1331">
        <f>M400</f>
        <v>0</v>
      </c>
      <c r="I537" s="1331">
        <f>SUM(H529:H537)</f>
        <v>0</v>
      </c>
      <c r="O537" s="1329"/>
    </row>
    <row r="538" spans="3:15" x14ac:dyDescent="0.3">
      <c r="C538" s="1302">
        <f t="shared" si="256"/>
        <v>1010</v>
      </c>
      <c r="D538" s="1446">
        <f t="shared" ref="D538:D545" si="261">$O$406</f>
        <v>6300</v>
      </c>
      <c r="E538" s="1380" t="s">
        <v>1635</v>
      </c>
      <c r="F538" s="1382" t="str">
        <f t="shared" si="257"/>
        <v>0000</v>
      </c>
      <c r="G538" s="1382" t="str">
        <f t="shared" si="258"/>
        <v>--</v>
      </c>
      <c r="H538" s="1301">
        <f>G406</f>
        <v>0</v>
      </c>
      <c r="O538" s="1329"/>
    </row>
    <row r="539" spans="3:15" x14ac:dyDescent="0.3">
      <c r="C539" s="1302">
        <f t="shared" ref="C539:C569" si="262">$B$4</f>
        <v>1010</v>
      </c>
      <c r="D539" s="1446">
        <f t="shared" si="261"/>
        <v>6300</v>
      </c>
      <c r="E539" s="1380" t="s">
        <v>1649</v>
      </c>
      <c r="F539" s="1382" t="str">
        <f t="shared" ref="F539:F569" si="263">$A$3</f>
        <v>0000</v>
      </c>
      <c r="G539" s="1382" t="str">
        <f t="shared" ref="G539:G569" si="264">$A$2</f>
        <v>--</v>
      </c>
      <c r="H539" s="1301">
        <f>F406</f>
        <v>0</v>
      </c>
      <c r="O539" s="1329"/>
    </row>
    <row r="540" spans="3:15" x14ac:dyDescent="0.3">
      <c r="C540" s="1302">
        <f t="shared" si="262"/>
        <v>1010</v>
      </c>
      <c r="D540" s="1446">
        <f t="shared" si="261"/>
        <v>6300</v>
      </c>
      <c r="E540" s="1380" t="s">
        <v>1652</v>
      </c>
      <c r="F540" s="1382" t="str">
        <f t="shared" si="263"/>
        <v>0000</v>
      </c>
      <c r="G540" s="1382" t="str">
        <f t="shared" si="264"/>
        <v>--</v>
      </c>
      <c r="H540" s="1301">
        <f>H406</f>
        <v>0</v>
      </c>
      <c r="O540" s="1329"/>
    </row>
    <row r="541" spans="3:15" x14ac:dyDescent="0.3">
      <c r="C541" s="1302">
        <f t="shared" si="262"/>
        <v>1010</v>
      </c>
      <c r="D541" s="1446">
        <f t="shared" si="261"/>
        <v>6300</v>
      </c>
      <c r="E541" s="1380" t="s">
        <v>1625</v>
      </c>
      <c r="F541" s="1382" t="str">
        <f t="shared" si="263"/>
        <v>0000</v>
      </c>
      <c r="G541" s="1382" t="str">
        <f t="shared" si="264"/>
        <v>--</v>
      </c>
      <c r="H541" s="1301">
        <f>I406</f>
        <v>0</v>
      </c>
      <c r="O541" s="1329"/>
    </row>
    <row r="542" spans="3:15" x14ac:dyDescent="0.3">
      <c r="C542" s="1302">
        <f t="shared" si="262"/>
        <v>1010</v>
      </c>
      <c r="D542" s="1446">
        <f t="shared" si="261"/>
        <v>6300</v>
      </c>
      <c r="E542" s="1380" t="s">
        <v>1656</v>
      </c>
      <c r="F542" s="1382" t="str">
        <f t="shared" si="263"/>
        <v>0000</v>
      </c>
      <c r="G542" s="1382" t="str">
        <f t="shared" si="264"/>
        <v>--</v>
      </c>
      <c r="H542" s="1301">
        <f>J406</f>
        <v>0</v>
      </c>
      <c r="O542" s="1329"/>
    </row>
    <row r="543" spans="3:15" x14ac:dyDescent="0.3">
      <c r="C543" s="1302">
        <f t="shared" si="262"/>
        <v>1010</v>
      </c>
      <c r="D543" s="1446">
        <f t="shared" si="261"/>
        <v>6300</v>
      </c>
      <c r="E543" s="1380" t="s">
        <v>1666</v>
      </c>
      <c r="F543" s="1382" t="str">
        <f t="shared" si="263"/>
        <v>0000</v>
      </c>
      <c r="G543" s="1382" t="str">
        <f t="shared" si="264"/>
        <v>--</v>
      </c>
      <c r="H543" s="1301">
        <f>K406</f>
        <v>0</v>
      </c>
      <c r="O543" s="1329"/>
    </row>
    <row r="544" spans="3:15" x14ac:dyDescent="0.3">
      <c r="C544" s="1302">
        <f t="shared" si="262"/>
        <v>1010</v>
      </c>
      <c r="D544" s="1446">
        <f t="shared" si="261"/>
        <v>6300</v>
      </c>
      <c r="E544" s="1380" t="s">
        <v>1668</v>
      </c>
      <c r="F544" s="1382" t="str">
        <f t="shared" si="263"/>
        <v>0000</v>
      </c>
      <c r="G544" s="1382" t="str">
        <f t="shared" si="264"/>
        <v>--</v>
      </c>
      <c r="H544" s="1301">
        <f>L406</f>
        <v>0</v>
      </c>
      <c r="O544" s="1329"/>
    </row>
    <row r="545" spans="3:15" x14ac:dyDescent="0.3">
      <c r="C545" s="1448">
        <f t="shared" si="262"/>
        <v>1010</v>
      </c>
      <c r="D545" s="1449">
        <f t="shared" si="261"/>
        <v>6300</v>
      </c>
      <c r="E545" s="1450" t="s">
        <v>1670</v>
      </c>
      <c r="F545" s="1451" t="str">
        <f t="shared" si="263"/>
        <v>0000</v>
      </c>
      <c r="G545" s="1451" t="str">
        <f t="shared" si="264"/>
        <v>--</v>
      </c>
      <c r="H545" s="1331">
        <f>M406</f>
        <v>0</v>
      </c>
      <c r="I545" s="1331">
        <f>SUM(H538:H545)</f>
        <v>0</v>
      </c>
      <c r="O545" s="1329"/>
    </row>
    <row r="546" spans="3:15" x14ac:dyDescent="0.3">
      <c r="C546" s="1302">
        <f t="shared" si="262"/>
        <v>1010</v>
      </c>
      <c r="D546" s="1446">
        <f t="shared" ref="D546:D555" si="265">$O$439</f>
        <v>7300</v>
      </c>
      <c r="E546" s="1447" t="s">
        <v>1633</v>
      </c>
      <c r="F546" s="1382" t="str">
        <f t="shared" si="263"/>
        <v>0000</v>
      </c>
      <c r="G546" s="1382" t="str">
        <f t="shared" si="264"/>
        <v>--</v>
      </c>
      <c r="H546" s="1301">
        <f>F447</f>
        <v>0</v>
      </c>
      <c r="O546" s="1329"/>
    </row>
    <row r="547" spans="3:15" x14ac:dyDescent="0.3">
      <c r="C547" s="1302">
        <f t="shared" si="262"/>
        <v>1010</v>
      </c>
      <c r="D547" s="1446">
        <f t="shared" si="265"/>
        <v>7300</v>
      </c>
      <c r="E547" s="1380" t="s">
        <v>1635</v>
      </c>
      <c r="F547" s="1382" t="str">
        <f t="shared" si="263"/>
        <v>0000</v>
      </c>
      <c r="G547" s="1382" t="str">
        <f t="shared" si="264"/>
        <v>--</v>
      </c>
      <c r="H547" s="1301">
        <f>G449</f>
        <v>0</v>
      </c>
      <c r="O547" s="1329"/>
    </row>
    <row r="548" spans="3:15" x14ac:dyDescent="0.3">
      <c r="C548" s="1302">
        <f t="shared" si="262"/>
        <v>1010</v>
      </c>
      <c r="D548" s="1446">
        <f t="shared" si="265"/>
        <v>7300</v>
      </c>
      <c r="E548" s="1380" t="s">
        <v>1630</v>
      </c>
      <c r="F548" s="1382" t="str">
        <f t="shared" si="263"/>
        <v>0000</v>
      </c>
      <c r="G548" s="1382" t="str">
        <f t="shared" si="264"/>
        <v>--</v>
      </c>
      <c r="H548" s="1301">
        <f>F437</f>
        <v>0</v>
      </c>
      <c r="O548" s="1329"/>
    </row>
    <row r="549" spans="3:15" x14ac:dyDescent="0.3">
      <c r="C549" s="1302">
        <f t="shared" si="262"/>
        <v>1010</v>
      </c>
      <c r="D549" s="1446">
        <f t="shared" si="265"/>
        <v>7300</v>
      </c>
      <c r="E549" s="1447" t="s">
        <v>1641</v>
      </c>
      <c r="F549" s="1382" t="str">
        <f t="shared" si="263"/>
        <v>0000</v>
      </c>
      <c r="G549" s="1382" t="str">
        <f t="shared" si="264"/>
        <v>--</v>
      </c>
      <c r="H549" s="1301">
        <f>F430</f>
        <v>0</v>
      </c>
      <c r="O549" s="1329"/>
    </row>
    <row r="550" spans="3:15" x14ac:dyDescent="0.3">
      <c r="C550" s="1302">
        <f t="shared" si="262"/>
        <v>1010</v>
      </c>
      <c r="D550" s="1446">
        <f t="shared" si="265"/>
        <v>7300</v>
      </c>
      <c r="E550" s="1380" t="s">
        <v>1652</v>
      </c>
      <c r="F550" s="1382" t="str">
        <f t="shared" si="263"/>
        <v>0000</v>
      </c>
      <c r="G550" s="1382" t="str">
        <f t="shared" si="264"/>
        <v>--</v>
      </c>
      <c r="H550" s="1301">
        <f>H449</f>
        <v>0</v>
      </c>
      <c r="O550" s="1329"/>
    </row>
    <row r="551" spans="3:15" x14ac:dyDescent="0.3">
      <c r="C551" s="1302">
        <f t="shared" si="262"/>
        <v>1010</v>
      </c>
      <c r="D551" s="1446">
        <f t="shared" si="265"/>
        <v>7300</v>
      </c>
      <c r="E551" s="1380" t="s">
        <v>1625</v>
      </c>
      <c r="F551" s="1382" t="str">
        <f t="shared" si="263"/>
        <v>0000</v>
      </c>
      <c r="G551" s="1382" t="str">
        <f t="shared" si="264"/>
        <v>--</v>
      </c>
      <c r="H551" s="1301">
        <f>I449</f>
        <v>0</v>
      </c>
      <c r="O551" s="1329"/>
    </row>
    <row r="552" spans="3:15" x14ac:dyDescent="0.3">
      <c r="C552" s="1302">
        <f t="shared" si="262"/>
        <v>1010</v>
      </c>
      <c r="D552" s="1446">
        <f t="shared" si="265"/>
        <v>7300</v>
      </c>
      <c r="E552" s="1380" t="s">
        <v>1656</v>
      </c>
      <c r="F552" s="1382" t="str">
        <f t="shared" si="263"/>
        <v>0000</v>
      </c>
      <c r="G552" s="1382" t="str">
        <f t="shared" si="264"/>
        <v>--</v>
      </c>
      <c r="H552" s="1301">
        <f>J449</f>
        <v>0</v>
      </c>
      <c r="O552" s="1329"/>
    </row>
    <row r="553" spans="3:15" x14ac:dyDescent="0.3">
      <c r="C553" s="1302">
        <f t="shared" si="262"/>
        <v>1010</v>
      </c>
      <c r="D553" s="1446">
        <f t="shared" si="265"/>
        <v>7300</v>
      </c>
      <c r="E553" s="1380" t="s">
        <v>1666</v>
      </c>
      <c r="F553" s="1382" t="str">
        <f t="shared" si="263"/>
        <v>0000</v>
      </c>
      <c r="G553" s="1382" t="str">
        <f t="shared" si="264"/>
        <v>--</v>
      </c>
      <c r="H553" s="1301">
        <f>K449</f>
        <v>0</v>
      </c>
      <c r="O553" s="1329"/>
    </row>
    <row r="554" spans="3:15" x14ac:dyDescent="0.3">
      <c r="C554" s="1302">
        <f t="shared" si="262"/>
        <v>1010</v>
      </c>
      <c r="D554" s="1446">
        <f t="shared" si="265"/>
        <v>7300</v>
      </c>
      <c r="E554" s="1380" t="s">
        <v>1668</v>
      </c>
      <c r="F554" s="1382" t="str">
        <f t="shared" si="263"/>
        <v>0000</v>
      </c>
      <c r="G554" s="1382" t="str">
        <f t="shared" si="264"/>
        <v>--</v>
      </c>
      <c r="H554" s="1301">
        <f>L449</f>
        <v>0</v>
      </c>
      <c r="O554" s="1329"/>
    </row>
    <row r="555" spans="3:15" x14ac:dyDescent="0.3">
      <c r="C555" s="1448">
        <f t="shared" si="262"/>
        <v>1010</v>
      </c>
      <c r="D555" s="1449">
        <f t="shared" si="265"/>
        <v>7300</v>
      </c>
      <c r="E555" s="1450" t="s">
        <v>1670</v>
      </c>
      <c r="F555" s="1451" t="str">
        <f t="shared" si="263"/>
        <v>0000</v>
      </c>
      <c r="G555" s="1451" t="str">
        <f t="shared" si="264"/>
        <v>--</v>
      </c>
      <c r="H555" s="1331">
        <f>M449</f>
        <v>0</v>
      </c>
      <c r="I555" s="1331">
        <f>SUM(H546:H555)</f>
        <v>0</v>
      </c>
      <c r="O555" s="1329"/>
    </row>
    <row r="556" spans="3:15" x14ac:dyDescent="0.3">
      <c r="C556" s="1302">
        <f t="shared" si="262"/>
        <v>1010</v>
      </c>
      <c r="D556" s="1446">
        <f t="shared" ref="D556:D562" si="266">$O$459</f>
        <v>7900</v>
      </c>
      <c r="E556" s="1380" t="s">
        <v>1630</v>
      </c>
      <c r="F556" s="1382" t="str">
        <f t="shared" si="263"/>
        <v>0000</v>
      </c>
      <c r="G556" s="1382" t="str">
        <f t="shared" si="264"/>
        <v>--</v>
      </c>
      <c r="H556" s="1301">
        <f>F459</f>
        <v>0</v>
      </c>
      <c r="O556" s="1329"/>
    </row>
    <row r="557" spans="3:15" x14ac:dyDescent="0.3">
      <c r="C557" s="1302">
        <f t="shared" si="262"/>
        <v>1010</v>
      </c>
      <c r="D557" s="1446">
        <f t="shared" si="266"/>
        <v>7900</v>
      </c>
      <c r="E557" s="1380" t="s">
        <v>1652</v>
      </c>
      <c r="F557" s="1382" t="str">
        <f t="shared" si="263"/>
        <v>0000</v>
      </c>
      <c r="G557" s="1382" t="str">
        <f t="shared" si="264"/>
        <v>--</v>
      </c>
      <c r="H557" s="1301">
        <f>H459</f>
        <v>0</v>
      </c>
      <c r="O557" s="1329"/>
    </row>
    <row r="558" spans="3:15" x14ac:dyDescent="0.3">
      <c r="C558" s="1302">
        <f t="shared" si="262"/>
        <v>1010</v>
      </c>
      <c r="D558" s="1446">
        <f t="shared" si="266"/>
        <v>7900</v>
      </c>
      <c r="E558" s="1380" t="s">
        <v>1625</v>
      </c>
      <c r="F558" s="1382" t="str">
        <f t="shared" si="263"/>
        <v>0000</v>
      </c>
      <c r="G558" s="1382" t="str">
        <f t="shared" si="264"/>
        <v>--</v>
      </c>
      <c r="H558" s="1301">
        <f>I459</f>
        <v>0</v>
      </c>
      <c r="O558" s="1329"/>
    </row>
    <row r="559" spans="3:15" x14ac:dyDescent="0.3">
      <c r="C559" s="1302">
        <f t="shared" si="262"/>
        <v>1010</v>
      </c>
      <c r="D559" s="1446">
        <f t="shared" si="266"/>
        <v>7900</v>
      </c>
      <c r="E559" s="1380" t="s">
        <v>1656</v>
      </c>
      <c r="F559" s="1382" t="str">
        <f t="shared" si="263"/>
        <v>0000</v>
      </c>
      <c r="G559" s="1382" t="str">
        <f t="shared" si="264"/>
        <v>--</v>
      </c>
      <c r="H559" s="1301">
        <f>J459</f>
        <v>0</v>
      </c>
      <c r="O559" s="1329"/>
    </row>
    <row r="560" spans="3:15" x14ac:dyDescent="0.3">
      <c r="C560" s="1302">
        <f t="shared" si="262"/>
        <v>1010</v>
      </c>
      <c r="D560" s="1446">
        <f t="shared" si="266"/>
        <v>7900</v>
      </c>
      <c r="E560" s="1380" t="s">
        <v>1666</v>
      </c>
      <c r="F560" s="1382" t="str">
        <f t="shared" si="263"/>
        <v>0000</v>
      </c>
      <c r="G560" s="1382" t="str">
        <f t="shared" si="264"/>
        <v>--</v>
      </c>
      <c r="H560" s="1301">
        <f>K459</f>
        <v>0</v>
      </c>
      <c r="O560" s="1329"/>
    </row>
    <row r="561" spans="3:15" x14ac:dyDescent="0.3">
      <c r="C561" s="1302">
        <f t="shared" si="262"/>
        <v>1010</v>
      </c>
      <c r="D561" s="1446">
        <f t="shared" si="266"/>
        <v>7900</v>
      </c>
      <c r="E561" s="1380" t="s">
        <v>1668</v>
      </c>
      <c r="F561" s="1382" t="str">
        <f t="shared" si="263"/>
        <v>0000</v>
      </c>
      <c r="G561" s="1382" t="str">
        <f t="shared" si="264"/>
        <v>--</v>
      </c>
      <c r="H561" s="1301">
        <f>L459</f>
        <v>0</v>
      </c>
      <c r="O561" s="1329"/>
    </row>
    <row r="562" spans="3:15" x14ac:dyDescent="0.3">
      <c r="C562" s="1448">
        <f t="shared" si="262"/>
        <v>1010</v>
      </c>
      <c r="D562" s="1449">
        <f t="shared" si="266"/>
        <v>7900</v>
      </c>
      <c r="E562" s="1450" t="s">
        <v>1670</v>
      </c>
      <c r="F562" s="1451" t="str">
        <f t="shared" si="263"/>
        <v>0000</v>
      </c>
      <c r="G562" s="1451" t="str">
        <f t="shared" si="264"/>
        <v>--</v>
      </c>
      <c r="H562" s="1331">
        <f>M459</f>
        <v>0</v>
      </c>
      <c r="I562" s="1331">
        <f>SUM(H556:H562)</f>
        <v>0</v>
      </c>
      <c r="O562" s="1329"/>
    </row>
    <row r="563" spans="3:15" x14ac:dyDescent="0.3">
      <c r="C563" s="1302">
        <f t="shared" si="262"/>
        <v>1010</v>
      </c>
      <c r="D563" s="1446">
        <f t="shared" ref="D563:D569" si="267">$O$463</f>
        <v>8120</v>
      </c>
      <c r="E563" s="1380" t="s">
        <v>1630</v>
      </c>
      <c r="F563" s="1382" t="str">
        <f t="shared" si="263"/>
        <v>0000</v>
      </c>
      <c r="G563" s="1382" t="str">
        <f t="shared" si="264"/>
        <v>--</v>
      </c>
      <c r="H563" s="1301">
        <f>F463</f>
        <v>0</v>
      </c>
      <c r="O563" s="1329"/>
    </row>
    <row r="564" spans="3:15" x14ac:dyDescent="0.3">
      <c r="C564" s="1302">
        <f t="shared" si="262"/>
        <v>1010</v>
      </c>
      <c r="D564" s="1446">
        <f t="shared" si="267"/>
        <v>8120</v>
      </c>
      <c r="E564" s="1380" t="s">
        <v>1652</v>
      </c>
      <c r="F564" s="1382" t="str">
        <f t="shared" si="263"/>
        <v>0000</v>
      </c>
      <c r="G564" s="1382" t="str">
        <f t="shared" si="264"/>
        <v>--</v>
      </c>
      <c r="H564" s="1301">
        <f>H463</f>
        <v>0</v>
      </c>
      <c r="O564" s="1329"/>
    </row>
    <row r="565" spans="3:15" x14ac:dyDescent="0.3">
      <c r="C565" s="1302">
        <f t="shared" si="262"/>
        <v>1010</v>
      </c>
      <c r="D565" s="1446">
        <f t="shared" si="267"/>
        <v>8120</v>
      </c>
      <c r="E565" s="1380" t="s">
        <v>1625</v>
      </c>
      <c r="F565" s="1382" t="str">
        <f t="shared" si="263"/>
        <v>0000</v>
      </c>
      <c r="G565" s="1382" t="str">
        <f t="shared" si="264"/>
        <v>--</v>
      </c>
      <c r="H565" s="1301">
        <f>I463</f>
        <v>0</v>
      </c>
      <c r="O565" s="1329"/>
    </row>
    <row r="566" spans="3:15" x14ac:dyDescent="0.3">
      <c r="C566" s="1302">
        <f t="shared" si="262"/>
        <v>1010</v>
      </c>
      <c r="D566" s="1446">
        <f t="shared" si="267"/>
        <v>8120</v>
      </c>
      <c r="E566" s="1380" t="s">
        <v>1656</v>
      </c>
      <c r="F566" s="1382" t="str">
        <f t="shared" si="263"/>
        <v>0000</v>
      </c>
      <c r="G566" s="1382" t="str">
        <f t="shared" si="264"/>
        <v>--</v>
      </c>
      <c r="H566" s="1301">
        <f>J463</f>
        <v>0</v>
      </c>
      <c r="O566" s="1329"/>
    </row>
    <row r="567" spans="3:15" x14ac:dyDescent="0.3">
      <c r="C567" s="1302">
        <f t="shared" si="262"/>
        <v>1010</v>
      </c>
      <c r="D567" s="1446">
        <f t="shared" si="267"/>
        <v>8120</v>
      </c>
      <c r="E567" s="1380" t="s">
        <v>1666</v>
      </c>
      <c r="F567" s="1382" t="str">
        <f t="shared" si="263"/>
        <v>0000</v>
      </c>
      <c r="G567" s="1382" t="str">
        <f t="shared" si="264"/>
        <v>--</v>
      </c>
      <c r="H567" s="1301">
        <f>K463</f>
        <v>0</v>
      </c>
      <c r="O567" s="1329"/>
    </row>
    <row r="568" spans="3:15" x14ac:dyDescent="0.3">
      <c r="C568" s="1302">
        <f t="shared" si="262"/>
        <v>1010</v>
      </c>
      <c r="D568" s="1446">
        <f t="shared" si="267"/>
        <v>8120</v>
      </c>
      <c r="E568" s="1380" t="s">
        <v>1668</v>
      </c>
      <c r="F568" s="1382" t="str">
        <f t="shared" si="263"/>
        <v>0000</v>
      </c>
      <c r="G568" s="1382" t="str">
        <f t="shared" si="264"/>
        <v>--</v>
      </c>
      <c r="H568" s="1301">
        <f>L463</f>
        <v>0</v>
      </c>
      <c r="O568" s="1329"/>
    </row>
    <row r="569" spans="3:15" x14ac:dyDescent="0.3">
      <c r="C569" s="1448">
        <f t="shared" si="262"/>
        <v>1010</v>
      </c>
      <c r="D569" s="1449">
        <f t="shared" si="267"/>
        <v>8120</v>
      </c>
      <c r="E569" s="1450" t="s">
        <v>1670</v>
      </c>
      <c r="F569" s="1451" t="str">
        <f t="shared" si="263"/>
        <v>0000</v>
      </c>
      <c r="G569" s="1451" t="str">
        <f t="shared" si="264"/>
        <v>--</v>
      </c>
      <c r="H569" s="1331">
        <f>M463</f>
        <v>0</v>
      </c>
      <c r="I569" s="1331">
        <f>SUM(H563:H569)</f>
        <v>0</v>
      </c>
      <c r="O569" s="1329"/>
    </row>
    <row r="570" spans="3:15" x14ac:dyDescent="0.3">
      <c r="C570" s="92"/>
      <c r="E570" s="1380"/>
      <c r="H570" s="1452">
        <f>SUM(H481:H569)</f>
        <v>52000</v>
      </c>
      <c r="I570" s="1452">
        <f>SUM(I481:I569)</f>
        <v>52000</v>
      </c>
      <c r="O570" s="1329"/>
    </row>
    <row r="571" spans="3:15" x14ac:dyDescent="0.3">
      <c r="O571" s="1329"/>
    </row>
    <row r="572" spans="3:15" x14ac:dyDescent="0.3">
      <c r="O572" s="1329"/>
    </row>
    <row r="573" spans="3:15" x14ac:dyDescent="0.3">
      <c r="O573" s="1329"/>
    </row>
    <row r="574" spans="3:15" x14ac:dyDescent="0.3">
      <c r="O574" s="1329"/>
    </row>
    <row r="575" spans="3:15" x14ac:dyDescent="0.3">
      <c r="O575" s="1329"/>
    </row>
    <row r="576" spans="3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  <row r="2272" spans="15:15" x14ac:dyDescent="0.3">
      <c r="O2272" s="1329"/>
    </row>
    <row r="2273" spans="15:15" x14ac:dyDescent="0.3">
      <c r="O2273" s="1329"/>
    </row>
    <row r="2274" spans="15:15" x14ac:dyDescent="0.3">
      <c r="O2274" s="1329"/>
    </row>
    <row r="2275" spans="15:15" x14ac:dyDescent="0.3">
      <c r="O2275" s="1329"/>
    </row>
    <row r="2276" spans="15:15" x14ac:dyDescent="0.3">
      <c r="O2276" s="1329"/>
    </row>
    <row r="2277" spans="15:15" x14ac:dyDescent="0.3">
      <c r="O2277" s="1329"/>
    </row>
    <row r="2278" spans="15:15" x14ac:dyDescent="0.3">
      <c r="O2278" s="1329"/>
    </row>
    <row r="2279" spans="15:15" x14ac:dyDescent="0.3">
      <c r="O2279" s="1329"/>
    </row>
    <row r="2280" spans="15:15" x14ac:dyDescent="0.3">
      <c r="O2280" s="1329"/>
    </row>
    <row r="2281" spans="15:15" x14ac:dyDescent="0.3">
      <c r="O2281" s="1329"/>
    </row>
    <row r="2282" spans="15:15" x14ac:dyDescent="0.3">
      <c r="O2282" s="1329"/>
    </row>
    <row r="2283" spans="15:15" x14ac:dyDescent="0.3">
      <c r="O2283" s="1329"/>
    </row>
    <row r="2284" spans="15:15" x14ac:dyDescent="0.3">
      <c r="O2284" s="1329"/>
    </row>
    <row r="2285" spans="15:15" x14ac:dyDescent="0.3">
      <c r="O2285" s="1329"/>
    </row>
    <row r="2286" spans="15:15" x14ac:dyDescent="0.3">
      <c r="O2286" s="1329"/>
    </row>
    <row r="2287" spans="15:15" x14ac:dyDescent="0.3">
      <c r="O2287" s="1329"/>
    </row>
    <row r="2288" spans="15:15" x14ac:dyDescent="0.3">
      <c r="O2288" s="1329"/>
    </row>
    <row r="2289" spans="15:15" x14ac:dyDescent="0.3">
      <c r="O2289" s="1329"/>
    </row>
    <row r="2290" spans="15:15" x14ac:dyDescent="0.3">
      <c r="O2290" s="1329"/>
    </row>
    <row r="2291" spans="15:15" x14ac:dyDescent="0.3">
      <c r="O2291" s="1329"/>
    </row>
    <row r="2292" spans="15:15" x14ac:dyDescent="0.3">
      <c r="O2292" s="1329"/>
    </row>
    <row r="2293" spans="15:15" x14ac:dyDescent="0.3">
      <c r="O2293" s="1329"/>
    </row>
    <row r="2294" spans="15:15" x14ac:dyDescent="0.3">
      <c r="O2294" s="1329"/>
    </row>
    <row r="2295" spans="15:15" x14ac:dyDescent="0.3">
      <c r="O2295" s="1329"/>
    </row>
    <row r="2296" spans="15:15" x14ac:dyDescent="0.3">
      <c r="O2296" s="1329"/>
    </row>
    <row r="2297" spans="15:15" x14ac:dyDescent="0.3">
      <c r="O2297" s="1329"/>
    </row>
    <row r="2298" spans="15:15" x14ac:dyDescent="0.3">
      <c r="O2298" s="1329"/>
    </row>
    <row r="2299" spans="15:15" x14ac:dyDescent="0.3">
      <c r="O2299" s="1329"/>
    </row>
    <row r="2300" spans="15:15" x14ac:dyDescent="0.3">
      <c r="O2300" s="1329"/>
    </row>
    <row r="2301" spans="15:15" x14ac:dyDescent="0.3">
      <c r="O2301" s="1329"/>
    </row>
    <row r="2302" spans="15:15" x14ac:dyDescent="0.3">
      <c r="O2302" s="1329"/>
    </row>
    <row r="2303" spans="15:15" x14ac:dyDescent="0.3">
      <c r="O2303" s="1329"/>
    </row>
    <row r="2304" spans="15:15" x14ac:dyDescent="0.3">
      <c r="O2304" s="1329"/>
    </row>
    <row r="2305" spans="15:15" x14ac:dyDescent="0.3">
      <c r="O2305" s="1329"/>
    </row>
    <row r="2306" spans="15:15" x14ac:dyDescent="0.3">
      <c r="O2306" s="1329"/>
    </row>
    <row r="2307" spans="15:15" x14ac:dyDescent="0.3">
      <c r="O2307" s="1329"/>
    </row>
    <row r="2308" spans="15:15" x14ac:dyDescent="0.3">
      <c r="O2308" s="1329"/>
    </row>
    <row r="2309" spans="15:15" x14ac:dyDescent="0.3">
      <c r="O2309" s="1329"/>
    </row>
    <row r="2310" spans="15:15" x14ac:dyDescent="0.3">
      <c r="O2310" s="1329"/>
    </row>
    <row r="2311" spans="15:15" x14ac:dyDescent="0.3">
      <c r="O2311" s="1329"/>
    </row>
    <row r="2312" spans="15:15" x14ac:dyDescent="0.3">
      <c r="O2312" s="1329"/>
    </row>
    <row r="2313" spans="15:15" x14ac:dyDescent="0.3">
      <c r="O2313" s="1329"/>
    </row>
    <row r="2314" spans="15:15" x14ac:dyDescent="0.3">
      <c r="O2314" s="1329"/>
    </row>
    <row r="2315" spans="15:15" x14ac:dyDescent="0.3">
      <c r="O2315" s="1329"/>
    </row>
    <row r="2316" spans="15:15" x14ac:dyDescent="0.3">
      <c r="O2316" s="1329"/>
    </row>
    <row r="2317" spans="15:15" x14ac:dyDescent="0.3">
      <c r="O2317" s="1329"/>
    </row>
    <row r="2318" spans="15:15" x14ac:dyDescent="0.3">
      <c r="O2318" s="1329"/>
    </row>
    <row r="2319" spans="15:15" x14ac:dyDescent="0.3">
      <c r="O2319" s="1329"/>
    </row>
    <row r="2320" spans="15:15" x14ac:dyDescent="0.3">
      <c r="O2320" s="1329"/>
    </row>
    <row r="2321" spans="15:15" x14ac:dyDescent="0.3">
      <c r="O2321" s="1329"/>
    </row>
    <row r="2322" spans="15:15" x14ac:dyDescent="0.3">
      <c r="O2322" s="1329"/>
    </row>
    <row r="2323" spans="15:15" x14ac:dyDescent="0.3">
      <c r="O2323" s="1329"/>
    </row>
    <row r="2324" spans="15:15" x14ac:dyDescent="0.3">
      <c r="O2324" s="1329"/>
    </row>
    <row r="2325" spans="15:15" x14ac:dyDescent="0.3">
      <c r="O2325" s="1329"/>
    </row>
    <row r="2326" spans="15:15" x14ac:dyDescent="0.3">
      <c r="O2326" s="1329"/>
    </row>
    <row r="2327" spans="15:15" x14ac:dyDescent="0.3">
      <c r="O2327" s="1329"/>
    </row>
    <row r="2328" spans="15:15" x14ac:dyDescent="0.3">
      <c r="O2328" s="1329"/>
    </row>
    <row r="2329" spans="15:15" x14ac:dyDescent="0.3">
      <c r="O2329" s="1329"/>
    </row>
    <row r="2330" spans="15:15" x14ac:dyDescent="0.3">
      <c r="O2330" s="1329"/>
    </row>
    <row r="2331" spans="15:15" x14ac:dyDescent="0.3">
      <c r="O2331" s="1329"/>
    </row>
    <row r="2332" spans="15:15" x14ac:dyDescent="0.3">
      <c r="O2332" s="1329"/>
    </row>
    <row r="2333" spans="15:15" x14ac:dyDescent="0.3">
      <c r="O2333" s="1329"/>
    </row>
    <row r="2334" spans="15:15" x14ac:dyDescent="0.3">
      <c r="O2334" s="1329"/>
    </row>
    <row r="2335" spans="15:15" x14ac:dyDescent="0.3">
      <c r="O2335" s="1329"/>
    </row>
    <row r="2336" spans="15:15" x14ac:dyDescent="0.3">
      <c r="O2336" s="1329"/>
    </row>
    <row r="2337" spans="15:15" x14ac:dyDescent="0.3">
      <c r="O2337" s="1329"/>
    </row>
    <row r="2338" spans="15:15" x14ac:dyDescent="0.3">
      <c r="O2338" s="1329"/>
    </row>
    <row r="2339" spans="15:15" x14ac:dyDescent="0.3">
      <c r="O2339" s="1329"/>
    </row>
    <row r="2340" spans="15:15" x14ac:dyDescent="0.3">
      <c r="O2340" s="1329"/>
    </row>
    <row r="2341" spans="15:15" x14ac:dyDescent="0.3">
      <c r="O2341" s="1329"/>
    </row>
    <row r="2342" spans="15:15" x14ac:dyDescent="0.3">
      <c r="O2342" s="1329"/>
    </row>
    <row r="2343" spans="15:15" x14ac:dyDescent="0.3">
      <c r="O2343" s="1329"/>
    </row>
    <row r="2344" spans="15:15" x14ac:dyDescent="0.3">
      <c r="O2344" s="1329"/>
    </row>
    <row r="2345" spans="15:15" x14ac:dyDescent="0.3">
      <c r="O2345" s="1329"/>
    </row>
    <row r="2346" spans="15:15" x14ac:dyDescent="0.3">
      <c r="O2346" s="1329"/>
    </row>
    <row r="2347" spans="15:15" x14ac:dyDescent="0.3">
      <c r="O2347" s="1329"/>
    </row>
    <row r="2348" spans="15:15" x14ac:dyDescent="0.3">
      <c r="O2348" s="1329"/>
    </row>
    <row r="2349" spans="15:15" x14ac:dyDescent="0.3">
      <c r="O2349" s="1329"/>
    </row>
    <row r="2350" spans="15:15" x14ac:dyDescent="0.3">
      <c r="O2350" s="1329"/>
    </row>
    <row r="2351" spans="15:15" x14ac:dyDescent="0.3">
      <c r="O2351" s="1329"/>
    </row>
    <row r="2352" spans="15:15" x14ac:dyDescent="0.3">
      <c r="O2352" s="1329"/>
    </row>
    <row r="2353" spans="15:15" x14ac:dyDescent="0.3">
      <c r="O2353" s="1329"/>
    </row>
    <row r="2354" spans="15:15" x14ac:dyDescent="0.3">
      <c r="O2354" s="1329"/>
    </row>
    <row r="2355" spans="15:15" x14ac:dyDescent="0.3">
      <c r="O2355" s="1329"/>
    </row>
    <row r="2356" spans="15:15" x14ac:dyDescent="0.3">
      <c r="O2356" s="1329"/>
    </row>
    <row r="2357" spans="15:15" x14ac:dyDescent="0.3">
      <c r="O2357" s="1329"/>
    </row>
    <row r="2358" spans="15:15" x14ac:dyDescent="0.3">
      <c r="O2358" s="1329"/>
    </row>
    <row r="2359" spans="15:15" x14ac:dyDescent="0.3">
      <c r="O2359" s="1329"/>
    </row>
    <row r="2360" spans="15:15" x14ac:dyDescent="0.3">
      <c r="O2360" s="1329"/>
    </row>
    <row r="2361" spans="15:15" x14ac:dyDescent="0.3">
      <c r="O2361" s="1329"/>
    </row>
    <row r="2362" spans="15:15" x14ac:dyDescent="0.3">
      <c r="O2362" s="1329"/>
    </row>
    <row r="2363" spans="15:15" x14ac:dyDescent="0.3">
      <c r="O2363" s="1329"/>
    </row>
    <row r="2364" spans="15:15" x14ac:dyDescent="0.3">
      <c r="O2364" s="1329"/>
    </row>
    <row r="2365" spans="15:15" x14ac:dyDescent="0.3">
      <c r="O2365" s="1329"/>
    </row>
    <row r="2366" spans="15:15" x14ac:dyDescent="0.3">
      <c r="O2366" s="1329"/>
    </row>
    <row r="2367" spans="15:15" x14ac:dyDescent="0.3">
      <c r="O2367" s="1329"/>
    </row>
    <row r="2368" spans="15:15" x14ac:dyDescent="0.3">
      <c r="O2368" s="1329"/>
    </row>
    <row r="2369" spans="15:15" x14ac:dyDescent="0.3">
      <c r="O2369" s="1329"/>
    </row>
    <row r="2370" spans="15:15" x14ac:dyDescent="0.3">
      <c r="O2370" s="1329"/>
    </row>
    <row r="2371" spans="15:15" x14ac:dyDescent="0.3">
      <c r="O2371" s="1329"/>
    </row>
    <row r="2372" spans="15:15" x14ac:dyDescent="0.3">
      <c r="O2372" s="1329"/>
    </row>
    <row r="2373" spans="15:15" x14ac:dyDescent="0.3">
      <c r="O2373" s="1329"/>
    </row>
    <row r="2374" spans="15:15" x14ac:dyDescent="0.3">
      <c r="O2374" s="1329"/>
    </row>
    <row r="2375" spans="15:15" x14ac:dyDescent="0.3">
      <c r="O2375" s="1329"/>
    </row>
    <row r="2376" spans="15:15" x14ac:dyDescent="0.3">
      <c r="O2376" s="1329"/>
    </row>
    <row r="2377" spans="15:15" x14ac:dyDescent="0.3">
      <c r="O2377" s="1329"/>
    </row>
    <row r="2378" spans="15:15" x14ac:dyDescent="0.3">
      <c r="O2378" s="1329"/>
    </row>
    <row r="2379" spans="15:15" x14ac:dyDescent="0.3">
      <c r="O2379" s="1329"/>
    </row>
    <row r="2380" spans="15:15" x14ac:dyDescent="0.3">
      <c r="O2380" s="1329"/>
    </row>
    <row r="2381" spans="15:15" x14ac:dyDescent="0.3">
      <c r="O2381" s="1329"/>
    </row>
    <row r="2382" spans="15:15" x14ac:dyDescent="0.3">
      <c r="O2382" s="1329"/>
    </row>
    <row r="2383" spans="15:15" x14ac:dyDescent="0.3">
      <c r="O2383" s="1329"/>
    </row>
    <row r="2384" spans="15:15" x14ac:dyDescent="0.3">
      <c r="O2384" s="1329"/>
    </row>
    <row r="2385" spans="15:15" x14ac:dyDescent="0.3">
      <c r="O2385" s="1329"/>
    </row>
    <row r="2386" spans="15:15" x14ac:dyDescent="0.3">
      <c r="O2386" s="1329"/>
    </row>
    <row r="2387" spans="15:15" x14ac:dyDescent="0.3">
      <c r="O2387" s="1329"/>
    </row>
    <row r="2388" spans="15:15" x14ac:dyDescent="0.3">
      <c r="O2388" s="1329"/>
    </row>
    <row r="2389" spans="15:15" x14ac:dyDescent="0.3">
      <c r="O2389" s="1329"/>
    </row>
    <row r="2390" spans="15:15" x14ac:dyDescent="0.3">
      <c r="O2390" s="1329"/>
    </row>
    <row r="2391" spans="15:15" x14ac:dyDescent="0.3">
      <c r="O2391" s="1329"/>
    </row>
    <row r="2392" spans="15:15" x14ac:dyDescent="0.3">
      <c r="O2392" s="1329"/>
    </row>
    <row r="2393" spans="15:15" x14ac:dyDescent="0.3">
      <c r="O2393" s="1329"/>
    </row>
    <row r="2394" spans="15:15" x14ac:dyDescent="0.3">
      <c r="O2394" s="1329"/>
    </row>
    <row r="2395" spans="15:15" x14ac:dyDescent="0.3">
      <c r="O2395" s="1329"/>
    </row>
    <row r="2396" spans="15:15" x14ac:dyDescent="0.3">
      <c r="O2396" s="1329"/>
    </row>
    <row r="2397" spans="15:15" x14ac:dyDescent="0.3">
      <c r="O2397" s="1329"/>
    </row>
    <row r="2398" spans="15:15" x14ac:dyDescent="0.3">
      <c r="O2398" s="1329"/>
    </row>
    <row r="2399" spans="15:15" x14ac:dyDescent="0.3">
      <c r="O2399" s="1329"/>
    </row>
    <row r="2400" spans="15:15" x14ac:dyDescent="0.3">
      <c r="O2400" s="1329"/>
    </row>
    <row r="2401" spans="15:15" x14ac:dyDescent="0.3">
      <c r="O2401" s="1329"/>
    </row>
    <row r="2402" spans="15:15" x14ac:dyDescent="0.3">
      <c r="O2402" s="1329"/>
    </row>
    <row r="2403" spans="15:15" x14ac:dyDescent="0.3">
      <c r="O2403" s="1329"/>
    </row>
    <row r="2404" spans="15:15" x14ac:dyDescent="0.3">
      <c r="O2404" s="1329"/>
    </row>
    <row r="2405" spans="15:15" x14ac:dyDescent="0.3">
      <c r="O2405" s="1329"/>
    </row>
    <row r="2406" spans="15:15" x14ac:dyDescent="0.3">
      <c r="O2406" s="1329"/>
    </row>
    <row r="2407" spans="15:15" x14ac:dyDescent="0.3">
      <c r="O2407" s="1329"/>
    </row>
    <row r="2408" spans="15:15" x14ac:dyDescent="0.3">
      <c r="O2408" s="1329"/>
    </row>
    <row r="2409" spans="15:15" x14ac:dyDescent="0.3">
      <c r="O2409" s="1329"/>
    </row>
    <row r="2410" spans="15:15" x14ac:dyDescent="0.3">
      <c r="O2410" s="1329"/>
    </row>
    <row r="2411" spans="15:15" x14ac:dyDescent="0.3">
      <c r="O2411" s="1329"/>
    </row>
    <row r="2412" spans="15:15" x14ac:dyDescent="0.3">
      <c r="O2412" s="1329"/>
    </row>
    <row r="2413" spans="15:15" x14ac:dyDescent="0.3">
      <c r="O2413" s="1329"/>
    </row>
    <row r="2414" spans="15:15" x14ac:dyDescent="0.3">
      <c r="O2414" s="1329"/>
    </row>
    <row r="2415" spans="15:15" x14ac:dyDescent="0.3">
      <c r="O2415" s="1329"/>
    </row>
    <row r="2416" spans="15:15" x14ac:dyDescent="0.3">
      <c r="O2416" s="1329"/>
    </row>
    <row r="2417" spans="15:15" x14ac:dyDescent="0.3">
      <c r="O2417" s="1329"/>
    </row>
    <row r="2418" spans="15:15" x14ac:dyDescent="0.3">
      <c r="O2418" s="1329"/>
    </row>
    <row r="2419" spans="15:15" x14ac:dyDescent="0.3">
      <c r="O2419" s="1329"/>
    </row>
    <row r="2420" spans="15:15" x14ac:dyDescent="0.3">
      <c r="O2420" s="1329"/>
    </row>
    <row r="2421" spans="15:15" x14ac:dyDescent="0.3">
      <c r="O2421" s="1329"/>
    </row>
    <row r="2422" spans="15:15" x14ac:dyDescent="0.3">
      <c r="O2422" s="1329"/>
    </row>
    <row r="2423" spans="15:15" x14ac:dyDescent="0.3">
      <c r="O2423" s="1329"/>
    </row>
    <row r="2424" spans="15:15" x14ac:dyDescent="0.3">
      <c r="O2424" s="1329"/>
    </row>
    <row r="2425" spans="15:15" x14ac:dyDescent="0.3">
      <c r="O2425" s="1329"/>
    </row>
    <row r="2426" spans="15:15" x14ac:dyDescent="0.3">
      <c r="O2426" s="1329"/>
    </row>
    <row r="2427" spans="15:15" x14ac:dyDescent="0.3">
      <c r="O2427" s="1329"/>
    </row>
    <row r="2428" spans="15:15" x14ac:dyDescent="0.3">
      <c r="O2428" s="1329"/>
    </row>
    <row r="2429" spans="15:15" x14ac:dyDescent="0.3">
      <c r="O2429" s="1329"/>
    </row>
    <row r="2430" spans="15:15" x14ac:dyDescent="0.3">
      <c r="O2430" s="1329"/>
    </row>
    <row r="2431" spans="15:15" x14ac:dyDescent="0.3">
      <c r="O2431" s="1329"/>
    </row>
    <row r="2432" spans="15:15" x14ac:dyDescent="0.3">
      <c r="O2432" s="1329"/>
    </row>
    <row r="2433" spans="15:15" x14ac:dyDescent="0.3">
      <c r="O2433" s="1329"/>
    </row>
    <row r="2434" spans="15:15" x14ac:dyDescent="0.3">
      <c r="O2434" s="1329"/>
    </row>
    <row r="2435" spans="15:15" x14ac:dyDescent="0.3">
      <c r="O2435" s="1329"/>
    </row>
    <row r="2436" spans="15:15" x14ac:dyDescent="0.3">
      <c r="O2436" s="1329"/>
    </row>
    <row r="2437" spans="15:15" x14ac:dyDescent="0.3">
      <c r="O2437" s="1329"/>
    </row>
    <row r="2438" spans="15:15" x14ac:dyDescent="0.3">
      <c r="O2438" s="1329"/>
    </row>
    <row r="2439" spans="15:15" x14ac:dyDescent="0.3">
      <c r="O2439" s="1329"/>
    </row>
    <row r="2440" spans="15:15" x14ac:dyDescent="0.3">
      <c r="O2440" s="1329"/>
    </row>
    <row r="2441" spans="15:15" x14ac:dyDescent="0.3">
      <c r="O2441" s="1329"/>
    </row>
    <row r="2442" spans="15:15" x14ac:dyDescent="0.3">
      <c r="O2442" s="1329"/>
    </row>
    <row r="2443" spans="15:15" x14ac:dyDescent="0.3">
      <c r="O2443" s="1329"/>
    </row>
    <row r="2444" spans="15:15" x14ac:dyDescent="0.3">
      <c r="O2444" s="1329"/>
    </row>
    <row r="2445" spans="15:15" x14ac:dyDescent="0.3">
      <c r="O2445" s="1329"/>
    </row>
    <row r="2446" spans="15:15" x14ac:dyDescent="0.3">
      <c r="O2446" s="1329"/>
    </row>
    <row r="2447" spans="15:15" x14ac:dyDescent="0.3">
      <c r="O2447" s="1329"/>
    </row>
    <row r="2448" spans="15:15" x14ac:dyDescent="0.3">
      <c r="O2448" s="1329"/>
    </row>
    <row r="2449" spans="15:15" x14ac:dyDescent="0.3">
      <c r="O2449" s="1329"/>
    </row>
    <row r="2450" spans="15:15" x14ac:dyDescent="0.3">
      <c r="O2450" s="1329"/>
    </row>
    <row r="2451" spans="15:15" x14ac:dyDescent="0.3">
      <c r="O2451" s="1329"/>
    </row>
    <row r="2452" spans="15:15" x14ac:dyDescent="0.3">
      <c r="O2452" s="1329"/>
    </row>
    <row r="2453" spans="15:15" x14ac:dyDescent="0.3">
      <c r="O2453" s="1329"/>
    </row>
    <row r="2454" spans="15:15" x14ac:dyDescent="0.3">
      <c r="O2454" s="1329"/>
    </row>
    <row r="2455" spans="15:15" x14ac:dyDescent="0.3">
      <c r="O2455" s="1329"/>
    </row>
    <row r="2456" spans="15:15" x14ac:dyDescent="0.3">
      <c r="O2456" s="1329"/>
    </row>
    <row r="2457" spans="15:15" x14ac:dyDescent="0.3">
      <c r="O2457" s="1329"/>
    </row>
    <row r="2458" spans="15:15" x14ac:dyDescent="0.3">
      <c r="O2458" s="1329"/>
    </row>
    <row r="2459" spans="15:15" x14ac:dyDescent="0.3">
      <c r="O2459" s="1329"/>
    </row>
    <row r="2460" spans="15:15" x14ac:dyDescent="0.3">
      <c r="O2460" s="1329"/>
    </row>
    <row r="2461" spans="15:15" x14ac:dyDescent="0.3">
      <c r="O2461" s="1329"/>
    </row>
    <row r="2462" spans="15:15" x14ac:dyDescent="0.3">
      <c r="O2462" s="1329"/>
    </row>
    <row r="2463" spans="15:15" x14ac:dyDescent="0.3">
      <c r="O2463" s="1329"/>
    </row>
    <row r="2464" spans="15:15" x14ac:dyDescent="0.3">
      <c r="O2464" s="1329"/>
    </row>
    <row r="2465" spans="15:15" x14ac:dyDescent="0.3">
      <c r="O2465" s="1329"/>
    </row>
    <row r="2466" spans="15:15" x14ac:dyDescent="0.3">
      <c r="O2466" s="1329"/>
    </row>
    <row r="2467" spans="15:15" x14ac:dyDescent="0.3">
      <c r="O2467" s="1329"/>
    </row>
    <row r="2468" spans="15:15" x14ac:dyDescent="0.3">
      <c r="O2468" s="1329"/>
    </row>
    <row r="2469" spans="15:15" x14ac:dyDescent="0.3">
      <c r="O2469" s="1329"/>
    </row>
    <row r="2470" spans="15:15" x14ac:dyDescent="0.3">
      <c r="O2470" s="1329"/>
    </row>
    <row r="2471" spans="15:15" x14ac:dyDescent="0.3">
      <c r="O2471" s="1329"/>
    </row>
    <row r="2472" spans="15:15" x14ac:dyDescent="0.3">
      <c r="O2472" s="1329"/>
    </row>
    <row r="2473" spans="15:15" x14ac:dyDescent="0.3">
      <c r="O2473" s="1329"/>
    </row>
    <row r="2474" spans="15:15" x14ac:dyDescent="0.3">
      <c r="O2474" s="1329"/>
    </row>
    <row r="2475" spans="15:15" x14ac:dyDescent="0.3">
      <c r="O2475" s="1329"/>
    </row>
    <row r="2476" spans="15:15" x14ac:dyDescent="0.3">
      <c r="O2476" s="1329"/>
    </row>
    <row r="2477" spans="15:15" x14ac:dyDescent="0.3">
      <c r="O2477" s="1329"/>
    </row>
    <row r="2478" spans="15:15" x14ac:dyDescent="0.3">
      <c r="O2478" s="1329"/>
    </row>
    <row r="2479" spans="15:15" x14ac:dyDescent="0.3">
      <c r="O2479" s="1329"/>
    </row>
    <row r="2480" spans="15:15" x14ac:dyDescent="0.3">
      <c r="O2480" s="1329"/>
    </row>
    <row r="2481" spans="15:15" x14ac:dyDescent="0.3">
      <c r="O2481" s="1329"/>
    </row>
    <row r="2482" spans="15:15" x14ac:dyDescent="0.3">
      <c r="O2482" s="1329"/>
    </row>
    <row r="2483" spans="15:15" x14ac:dyDescent="0.3">
      <c r="O2483" s="1329"/>
    </row>
    <row r="2484" spans="15:15" x14ac:dyDescent="0.3">
      <c r="O2484" s="1329"/>
    </row>
    <row r="2485" spans="15:15" x14ac:dyDescent="0.3">
      <c r="O2485" s="1329"/>
    </row>
    <row r="2486" spans="15:15" x14ac:dyDescent="0.3">
      <c r="O2486" s="1329"/>
    </row>
    <row r="2487" spans="15:15" x14ac:dyDescent="0.3">
      <c r="O2487" s="1329"/>
    </row>
    <row r="2488" spans="15:15" x14ac:dyDescent="0.3">
      <c r="O2488" s="1329"/>
    </row>
    <row r="2489" spans="15:15" x14ac:dyDescent="0.3">
      <c r="O2489" s="1329"/>
    </row>
    <row r="2490" spans="15:15" x14ac:dyDescent="0.3">
      <c r="O2490" s="1329"/>
    </row>
    <row r="2491" spans="15:15" x14ac:dyDescent="0.3">
      <c r="O2491" s="1329"/>
    </row>
    <row r="2492" spans="15:15" x14ac:dyDescent="0.3">
      <c r="O2492" s="1329"/>
    </row>
    <row r="2493" spans="15:15" x14ac:dyDescent="0.3">
      <c r="O2493" s="1329"/>
    </row>
    <row r="2494" spans="15:15" x14ac:dyDescent="0.3">
      <c r="O2494" s="1329"/>
    </row>
    <row r="2495" spans="15:15" x14ac:dyDescent="0.3">
      <c r="O2495" s="1329"/>
    </row>
    <row r="2496" spans="15:15" x14ac:dyDescent="0.3">
      <c r="O2496" s="1329"/>
    </row>
    <row r="2497" spans="15:15" x14ac:dyDescent="0.3">
      <c r="O2497" s="1329"/>
    </row>
    <row r="2498" spans="15:15" x14ac:dyDescent="0.3">
      <c r="O2498" s="1329"/>
    </row>
    <row r="2499" spans="15:15" x14ac:dyDescent="0.3">
      <c r="O2499" s="1329"/>
    </row>
    <row r="2500" spans="15:15" x14ac:dyDescent="0.3">
      <c r="O2500" s="1329"/>
    </row>
    <row r="2501" spans="15:15" x14ac:dyDescent="0.3">
      <c r="O2501" s="1329"/>
    </row>
    <row r="2502" spans="15:15" x14ac:dyDescent="0.3">
      <c r="O2502" s="1329"/>
    </row>
    <row r="2503" spans="15:15" x14ac:dyDescent="0.3">
      <c r="O2503" s="1329"/>
    </row>
    <row r="2504" spans="15:15" x14ac:dyDescent="0.3">
      <c r="O2504" s="1329"/>
    </row>
    <row r="2505" spans="15:15" x14ac:dyDescent="0.3">
      <c r="O2505" s="1329"/>
    </row>
    <row r="2506" spans="15:15" x14ac:dyDescent="0.3">
      <c r="O2506" s="1329"/>
    </row>
    <row r="2507" spans="15:15" x14ac:dyDescent="0.3">
      <c r="O2507" s="1329"/>
    </row>
    <row r="2508" spans="15:15" x14ac:dyDescent="0.3">
      <c r="O2508" s="1329"/>
    </row>
    <row r="2509" spans="15:15" x14ac:dyDescent="0.3">
      <c r="O2509" s="1329"/>
    </row>
    <row r="2510" spans="15:15" x14ac:dyDescent="0.3">
      <c r="O2510" s="1329"/>
    </row>
    <row r="2511" spans="15:15" x14ac:dyDescent="0.3">
      <c r="O2511" s="1329"/>
    </row>
    <row r="2512" spans="15:15" x14ac:dyDescent="0.3">
      <c r="O2512" s="1329"/>
    </row>
    <row r="2513" spans="15:15" x14ac:dyDescent="0.3">
      <c r="O2513" s="1329"/>
    </row>
    <row r="2514" spans="15:15" x14ac:dyDescent="0.3">
      <c r="O2514" s="1329"/>
    </row>
    <row r="2515" spans="15:15" x14ac:dyDescent="0.3">
      <c r="O2515" s="1329"/>
    </row>
    <row r="2516" spans="15:15" x14ac:dyDescent="0.3">
      <c r="O2516" s="1329"/>
    </row>
    <row r="2517" spans="15:15" x14ac:dyDescent="0.3">
      <c r="O2517" s="1329"/>
    </row>
    <row r="2518" spans="15:15" x14ac:dyDescent="0.3">
      <c r="O2518" s="1329"/>
    </row>
    <row r="2519" spans="15:15" x14ac:dyDescent="0.3">
      <c r="O2519" s="1329"/>
    </row>
    <row r="2520" spans="15:15" x14ac:dyDescent="0.3">
      <c r="O2520" s="1329"/>
    </row>
    <row r="2521" spans="15:15" x14ac:dyDescent="0.3">
      <c r="O2521" s="1329"/>
    </row>
    <row r="2522" spans="15:15" x14ac:dyDescent="0.3">
      <c r="O2522" s="1329"/>
    </row>
    <row r="2523" spans="15:15" x14ac:dyDescent="0.3">
      <c r="O2523" s="1329"/>
    </row>
    <row r="2524" spans="15:15" x14ac:dyDescent="0.3">
      <c r="O2524" s="1329"/>
    </row>
    <row r="2525" spans="15:15" x14ac:dyDescent="0.3">
      <c r="O2525" s="1329"/>
    </row>
    <row r="2526" spans="15:15" x14ac:dyDescent="0.3">
      <c r="O2526" s="1329"/>
    </row>
    <row r="2527" spans="15:15" x14ac:dyDescent="0.3">
      <c r="O2527" s="1329"/>
    </row>
    <row r="2528" spans="15:15" x14ac:dyDescent="0.3">
      <c r="O2528" s="1329"/>
    </row>
    <row r="2529" spans="15:15" x14ac:dyDescent="0.3">
      <c r="O2529" s="1329"/>
    </row>
    <row r="2530" spans="15:15" x14ac:dyDescent="0.3">
      <c r="O2530" s="1329"/>
    </row>
    <row r="2531" spans="15:15" x14ac:dyDescent="0.3">
      <c r="O2531" s="1329"/>
    </row>
    <row r="2532" spans="15:15" x14ac:dyDescent="0.3">
      <c r="O2532" s="1329"/>
    </row>
    <row r="2533" spans="15:15" x14ac:dyDescent="0.3">
      <c r="O2533" s="1329"/>
    </row>
    <row r="2534" spans="15:15" x14ac:dyDescent="0.3">
      <c r="O2534" s="1329"/>
    </row>
    <row r="2535" spans="15:15" x14ac:dyDescent="0.3">
      <c r="O2535" s="1329"/>
    </row>
    <row r="2536" spans="15:15" x14ac:dyDescent="0.3">
      <c r="O2536" s="1329"/>
    </row>
    <row r="2537" spans="15:15" x14ac:dyDescent="0.3">
      <c r="O2537" s="1329"/>
    </row>
    <row r="2538" spans="15:15" x14ac:dyDescent="0.3">
      <c r="O2538" s="1329"/>
    </row>
    <row r="2539" spans="15:15" x14ac:dyDescent="0.3">
      <c r="O2539" s="1329"/>
    </row>
    <row r="2540" spans="15:15" x14ac:dyDescent="0.3">
      <c r="O2540" s="1329"/>
    </row>
    <row r="2541" spans="15:15" x14ac:dyDescent="0.3">
      <c r="O2541" s="1329"/>
    </row>
    <row r="2542" spans="15:15" x14ac:dyDescent="0.3">
      <c r="O2542" s="1329"/>
    </row>
    <row r="2543" spans="15:15" x14ac:dyDescent="0.3">
      <c r="O2543" s="1329"/>
    </row>
    <row r="2544" spans="15:15" x14ac:dyDescent="0.3">
      <c r="O2544" s="1329"/>
    </row>
    <row r="2545" spans="15:15" x14ac:dyDescent="0.3">
      <c r="O2545" s="1329"/>
    </row>
    <row r="2546" spans="15:15" x14ac:dyDescent="0.3">
      <c r="O2546" s="1329"/>
    </row>
    <row r="2547" spans="15:15" x14ac:dyDescent="0.3">
      <c r="O2547" s="1329"/>
    </row>
    <row r="2548" spans="15:15" x14ac:dyDescent="0.3">
      <c r="O2548" s="1329"/>
    </row>
    <row r="2549" spans="15:15" x14ac:dyDescent="0.3">
      <c r="O2549" s="1329"/>
    </row>
    <row r="2550" spans="15:15" x14ac:dyDescent="0.3">
      <c r="O2550" s="1329"/>
    </row>
    <row r="2551" spans="15:15" x14ac:dyDescent="0.3">
      <c r="O2551" s="1329"/>
    </row>
    <row r="2552" spans="15:15" x14ac:dyDescent="0.3">
      <c r="O2552" s="1329"/>
    </row>
    <row r="2553" spans="15:15" x14ac:dyDescent="0.3">
      <c r="O2553" s="1329"/>
    </row>
    <row r="2554" spans="15:15" x14ac:dyDescent="0.3">
      <c r="O2554" s="1329"/>
    </row>
    <row r="2555" spans="15:15" x14ac:dyDescent="0.3">
      <c r="O2555" s="1329"/>
    </row>
    <row r="2556" spans="15:15" x14ac:dyDescent="0.3">
      <c r="O2556" s="1329"/>
    </row>
    <row r="2557" spans="15:15" x14ac:dyDescent="0.3">
      <c r="O2557" s="1329"/>
    </row>
    <row r="2558" spans="15:15" x14ac:dyDescent="0.3">
      <c r="O2558" s="1329"/>
    </row>
    <row r="2559" spans="15:15" x14ac:dyDescent="0.3">
      <c r="O2559" s="1329"/>
    </row>
    <row r="2560" spans="15:15" x14ac:dyDescent="0.3">
      <c r="O2560" s="1329"/>
    </row>
    <row r="2561" spans="15:15" x14ac:dyDescent="0.3">
      <c r="O2561" s="1329"/>
    </row>
    <row r="2562" spans="15:15" x14ac:dyDescent="0.3">
      <c r="O2562" s="1329"/>
    </row>
    <row r="2563" spans="15:15" x14ac:dyDescent="0.3">
      <c r="O2563" s="1329"/>
    </row>
    <row r="2564" spans="15:15" x14ac:dyDescent="0.3">
      <c r="O2564" s="1329"/>
    </row>
    <row r="2565" spans="15:15" x14ac:dyDescent="0.3">
      <c r="O2565" s="1329"/>
    </row>
    <row r="2566" spans="15:15" x14ac:dyDescent="0.3">
      <c r="O2566" s="1329"/>
    </row>
    <row r="2567" spans="15:15" x14ac:dyDescent="0.3">
      <c r="O2567" s="1329"/>
    </row>
    <row r="2568" spans="15:15" x14ac:dyDescent="0.3">
      <c r="O2568" s="1329"/>
    </row>
    <row r="2569" spans="15:15" x14ac:dyDescent="0.3">
      <c r="O2569" s="1329"/>
    </row>
    <row r="2570" spans="15:15" x14ac:dyDescent="0.3">
      <c r="O2570" s="1329"/>
    </row>
    <row r="2571" spans="15:15" x14ac:dyDescent="0.3">
      <c r="O2571" s="1329"/>
    </row>
    <row r="2572" spans="15:15" x14ac:dyDescent="0.3">
      <c r="O2572" s="1329"/>
    </row>
    <row r="2573" spans="15:15" x14ac:dyDescent="0.3">
      <c r="O2573" s="1329"/>
    </row>
    <row r="2574" spans="15:15" x14ac:dyDescent="0.3">
      <c r="O2574" s="1329"/>
    </row>
    <row r="2575" spans="15:15" x14ac:dyDescent="0.3">
      <c r="O2575" s="1329"/>
    </row>
    <row r="2576" spans="15:15" x14ac:dyDescent="0.3">
      <c r="O2576" s="1329"/>
    </row>
    <row r="2577" spans="15:15" x14ac:dyDescent="0.3">
      <c r="O2577" s="1329"/>
    </row>
    <row r="2578" spans="15:15" x14ac:dyDescent="0.3">
      <c r="O2578" s="1329"/>
    </row>
    <row r="2579" spans="15:15" x14ac:dyDescent="0.3">
      <c r="O2579" s="1329"/>
    </row>
    <row r="2580" spans="15:15" x14ac:dyDescent="0.3">
      <c r="O2580" s="1329"/>
    </row>
    <row r="2581" spans="15:15" x14ac:dyDescent="0.3">
      <c r="O2581" s="1329"/>
    </row>
    <row r="2582" spans="15:15" x14ac:dyDescent="0.3">
      <c r="O2582" s="1329"/>
    </row>
    <row r="2583" spans="15:15" x14ac:dyDescent="0.3">
      <c r="O2583" s="1329"/>
    </row>
    <row r="2584" spans="15:15" x14ac:dyDescent="0.3">
      <c r="O2584" s="1329"/>
    </row>
    <row r="2585" spans="15:15" x14ac:dyDescent="0.3">
      <c r="O2585" s="1329"/>
    </row>
    <row r="2586" spans="15:15" x14ac:dyDescent="0.3">
      <c r="O2586" s="1329"/>
    </row>
    <row r="2587" spans="15:15" x14ac:dyDescent="0.3">
      <c r="O2587" s="1329"/>
    </row>
    <row r="2588" spans="15:15" x14ac:dyDescent="0.3">
      <c r="O2588" s="1329"/>
    </row>
    <row r="2589" spans="15:15" x14ac:dyDescent="0.3">
      <c r="O2589" s="1329"/>
    </row>
    <row r="2590" spans="15:15" x14ac:dyDescent="0.3">
      <c r="O2590" s="1329"/>
    </row>
    <row r="2591" spans="15:15" x14ac:dyDescent="0.3">
      <c r="O2591" s="1329"/>
    </row>
    <row r="2592" spans="15:15" x14ac:dyDescent="0.3">
      <c r="O2592" s="1329"/>
    </row>
    <row r="2593" spans="15:15" x14ac:dyDescent="0.3">
      <c r="O2593" s="1329"/>
    </row>
    <row r="2594" spans="15:15" x14ac:dyDescent="0.3">
      <c r="O2594" s="1329"/>
    </row>
    <row r="2595" spans="15:15" x14ac:dyDescent="0.3">
      <c r="O2595" s="1329"/>
    </row>
    <row r="2596" spans="15:15" x14ac:dyDescent="0.3">
      <c r="O2596" s="1329"/>
    </row>
    <row r="2597" spans="15:15" x14ac:dyDescent="0.3">
      <c r="O2597" s="1329"/>
    </row>
    <row r="2598" spans="15:15" x14ac:dyDescent="0.3">
      <c r="O2598" s="1329"/>
    </row>
    <row r="2599" spans="15:15" x14ac:dyDescent="0.3">
      <c r="O2599" s="1329"/>
    </row>
    <row r="2600" spans="15:15" x14ac:dyDescent="0.3">
      <c r="O2600" s="1329"/>
    </row>
    <row r="2601" spans="15:15" x14ac:dyDescent="0.3">
      <c r="O2601" s="1329"/>
    </row>
    <row r="2602" spans="15:15" x14ac:dyDescent="0.3">
      <c r="O2602" s="1329"/>
    </row>
    <row r="2603" spans="15:15" x14ac:dyDescent="0.3">
      <c r="O2603" s="1329"/>
    </row>
    <row r="2604" spans="15:15" x14ac:dyDescent="0.3">
      <c r="O2604" s="1329"/>
    </row>
    <row r="2605" spans="15:15" x14ac:dyDescent="0.3">
      <c r="O2605" s="1329"/>
    </row>
    <row r="2606" spans="15:15" x14ac:dyDescent="0.3">
      <c r="O2606" s="1329"/>
    </row>
    <row r="2607" spans="15:15" x14ac:dyDescent="0.3">
      <c r="O2607" s="1329"/>
    </row>
    <row r="2608" spans="15:15" x14ac:dyDescent="0.3">
      <c r="O2608" s="1329"/>
    </row>
    <row r="2609" spans="15:15" x14ac:dyDescent="0.3">
      <c r="O2609" s="1329"/>
    </row>
    <row r="2610" spans="15:15" x14ac:dyDescent="0.3">
      <c r="O2610" s="1329"/>
    </row>
    <row r="2611" spans="15:15" x14ac:dyDescent="0.3">
      <c r="O2611" s="1329"/>
    </row>
    <row r="2612" spans="15:15" x14ac:dyDescent="0.3">
      <c r="O2612" s="1329"/>
    </row>
    <row r="2613" spans="15:15" x14ac:dyDescent="0.3">
      <c r="O2613" s="1329"/>
    </row>
    <row r="2614" spans="15:15" x14ac:dyDescent="0.3">
      <c r="O2614" s="1329"/>
    </row>
    <row r="2615" spans="15:15" x14ac:dyDescent="0.3">
      <c r="O2615" s="1329"/>
    </row>
    <row r="2616" spans="15:15" x14ac:dyDescent="0.3">
      <c r="O2616" s="1329"/>
    </row>
    <row r="2617" spans="15:15" x14ac:dyDescent="0.3">
      <c r="O2617" s="1329"/>
    </row>
    <row r="2618" spans="15:15" x14ac:dyDescent="0.3">
      <c r="O2618" s="1329"/>
    </row>
    <row r="2619" spans="15:15" x14ac:dyDescent="0.3">
      <c r="O2619" s="1329"/>
    </row>
    <row r="2620" spans="15:15" x14ac:dyDescent="0.3">
      <c r="O2620" s="1329"/>
    </row>
    <row r="2621" spans="15:15" x14ac:dyDescent="0.3">
      <c r="O2621" s="1329"/>
    </row>
    <row r="2622" spans="15:15" x14ac:dyDescent="0.3">
      <c r="O2622" s="1329"/>
    </row>
    <row r="2623" spans="15:15" x14ac:dyDescent="0.3">
      <c r="O2623" s="1329"/>
    </row>
    <row r="2624" spans="15:15" x14ac:dyDescent="0.3">
      <c r="O2624" s="1329"/>
    </row>
    <row r="2625" spans="15:15" x14ac:dyDescent="0.3">
      <c r="O2625" s="1329"/>
    </row>
    <row r="2626" spans="15:15" x14ac:dyDescent="0.3">
      <c r="O2626" s="1329"/>
    </row>
    <row r="2627" spans="15:15" x14ac:dyDescent="0.3">
      <c r="O2627" s="1329"/>
    </row>
    <row r="2628" spans="15:15" x14ac:dyDescent="0.3">
      <c r="O2628" s="1329"/>
    </row>
    <row r="2629" spans="15:15" x14ac:dyDescent="0.3">
      <c r="O2629" s="1329"/>
    </row>
    <row r="2630" spans="15:15" x14ac:dyDescent="0.3">
      <c r="O2630" s="1329"/>
    </row>
    <row r="2631" spans="15:15" x14ac:dyDescent="0.3">
      <c r="O2631" s="1329"/>
    </row>
    <row r="2632" spans="15:15" x14ac:dyDescent="0.3">
      <c r="O2632" s="1329"/>
    </row>
    <row r="2633" spans="15:15" x14ac:dyDescent="0.3">
      <c r="O2633" s="1329"/>
    </row>
    <row r="2634" spans="15:15" x14ac:dyDescent="0.3">
      <c r="O2634" s="1329"/>
    </row>
    <row r="2635" spans="15:15" x14ac:dyDescent="0.3">
      <c r="O2635" s="1329"/>
    </row>
    <row r="2636" spans="15:15" x14ac:dyDescent="0.3">
      <c r="O2636" s="1329"/>
    </row>
    <row r="2637" spans="15:15" x14ac:dyDescent="0.3">
      <c r="O2637" s="1329"/>
    </row>
    <row r="2638" spans="15:15" x14ac:dyDescent="0.3">
      <c r="O2638" s="1329"/>
    </row>
    <row r="2639" spans="15:15" x14ac:dyDescent="0.3">
      <c r="O2639" s="1329"/>
    </row>
    <row r="2640" spans="15:15" x14ac:dyDescent="0.3">
      <c r="O2640" s="1329"/>
    </row>
    <row r="2641" spans="15:15" x14ac:dyDescent="0.3">
      <c r="O2641" s="1329"/>
    </row>
    <row r="2642" spans="15:15" x14ac:dyDescent="0.3">
      <c r="O2642" s="1329"/>
    </row>
    <row r="2643" spans="15:15" x14ac:dyDescent="0.3">
      <c r="O2643" s="1329"/>
    </row>
    <row r="2644" spans="15:15" x14ac:dyDescent="0.3">
      <c r="O2644" s="1329"/>
    </row>
    <row r="2645" spans="15:15" x14ac:dyDescent="0.3">
      <c r="O2645" s="1329"/>
    </row>
    <row r="2646" spans="15:15" x14ac:dyDescent="0.3">
      <c r="O2646" s="1329"/>
    </row>
    <row r="2647" spans="15:15" x14ac:dyDescent="0.3">
      <c r="O2647" s="1329"/>
    </row>
    <row r="2648" spans="15:15" x14ac:dyDescent="0.3">
      <c r="O2648" s="1329"/>
    </row>
    <row r="2649" spans="15:15" x14ac:dyDescent="0.3">
      <c r="O2649" s="1329"/>
    </row>
    <row r="2650" spans="15:15" x14ac:dyDescent="0.3">
      <c r="O2650" s="1329"/>
    </row>
    <row r="2651" spans="15:15" x14ac:dyDescent="0.3">
      <c r="O2651" s="1329"/>
    </row>
    <row r="2652" spans="15:15" x14ac:dyDescent="0.3">
      <c r="O2652" s="1329"/>
    </row>
    <row r="2653" spans="15:15" x14ac:dyDescent="0.3">
      <c r="O2653" s="1329"/>
    </row>
    <row r="2654" spans="15:15" x14ac:dyDescent="0.3">
      <c r="O2654" s="1329"/>
    </row>
    <row r="2655" spans="15:15" x14ac:dyDescent="0.3">
      <c r="O2655" s="1329"/>
    </row>
    <row r="2656" spans="15:15" x14ac:dyDescent="0.3">
      <c r="O2656" s="1329"/>
    </row>
    <row r="2657" spans="15:15" x14ac:dyDescent="0.3">
      <c r="O2657" s="1329"/>
    </row>
    <row r="2658" spans="15:15" x14ac:dyDescent="0.3">
      <c r="O2658" s="1329"/>
    </row>
    <row r="2659" spans="15:15" x14ac:dyDescent="0.3">
      <c r="O2659" s="1329"/>
    </row>
    <row r="2660" spans="15:15" x14ac:dyDescent="0.3">
      <c r="O2660" s="1329"/>
    </row>
    <row r="2661" spans="15:15" x14ac:dyDescent="0.3">
      <c r="O2661" s="1329"/>
    </row>
    <row r="2662" spans="15:15" x14ac:dyDescent="0.3">
      <c r="O2662" s="1329"/>
    </row>
    <row r="2663" spans="15:15" x14ac:dyDescent="0.3">
      <c r="O2663" s="1329"/>
    </row>
    <row r="2664" spans="15:15" x14ac:dyDescent="0.3">
      <c r="O2664" s="1329"/>
    </row>
    <row r="2665" spans="15:15" x14ac:dyDescent="0.3">
      <c r="O2665" s="1329"/>
    </row>
    <row r="2666" spans="15:15" x14ac:dyDescent="0.3">
      <c r="O2666" s="1329"/>
    </row>
    <row r="2667" spans="15:15" x14ac:dyDescent="0.3">
      <c r="O2667" s="1329"/>
    </row>
    <row r="2668" spans="15:15" x14ac:dyDescent="0.3">
      <c r="O2668" s="1329"/>
    </row>
    <row r="2669" spans="15:15" x14ac:dyDescent="0.3">
      <c r="O2669" s="1329"/>
    </row>
    <row r="2670" spans="15:15" x14ac:dyDescent="0.3">
      <c r="O2670" s="1329"/>
    </row>
    <row r="2671" spans="15:15" x14ac:dyDescent="0.3">
      <c r="O2671" s="1329"/>
    </row>
    <row r="2672" spans="15:15" x14ac:dyDescent="0.3">
      <c r="O2672" s="1329"/>
    </row>
    <row r="2673" spans="15:15" x14ac:dyDescent="0.3">
      <c r="O2673" s="1329"/>
    </row>
    <row r="2674" spans="15:15" x14ac:dyDescent="0.3">
      <c r="O2674" s="1329"/>
    </row>
    <row r="2675" spans="15:15" x14ac:dyDescent="0.3">
      <c r="O2675" s="1329"/>
    </row>
    <row r="2676" spans="15:15" x14ac:dyDescent="0.3">
      <c r="O2676" s="1329"/>
    </row>
    <row r="2677" spans="15:15" x14ac:dyDescent="0.3">
      <c r="O2677" s="1329"/>
    </row>
    <row r="2678" spans="15:15" x14ac:dyDescent="0.3">
      <c r="O2678" s="1329"/>
    </row>
    <row r="2679" spans="15:15" x14ac:dyDescent="0.3">
      <c r="O2679" s="1329"/>
    </row>
    <row r="2680" spans="15:15" x14ac:dyDescent="0.3">
      <c r="O2680" s="1329"/>
    </row>
    <row r="2681" spans="15:15" x14ac:dyDescent="0.3">
      <c r="O2681" s="1329"/>
    </row>
    <row r="2682" spans="15:15" x14ac:dyDescent="0.3">
      <c r="O2682" s="1329"/>
    </row>
    <row r="2683" spans="15:15" x14ac:dyDescent="0.3">
      <c r="O2683" s="1329"/>
    </row>
    <row r="2684" spans="15:15" x14ac:dyDescent="0.3">
      <c r="O2684" s="1329"/>
    </row>
    <row r="2685" spans="15:15" x14ac:dyDescent="0.3">
      <c r="O2685" s="1329"/>
    </row>
    <row r="2686" spans="15:15" x14ac:dyDescent="0.3">
      <c r="O2686" s="1329"/>
    </row>
    <row r="2687" spans="15:15" x14ac:dyDescent="0.3">
      <c r="O2687" s="1329"/>
    </row>
    <row r="2688" spans="15:15" x14ac:dyDescent="0.3">
      <c r="O2688" s="1329"/>
    </row>
    <row r="2689" spans="15:15" x14ac:dyDescent="0.3">
      <c r="O2689" s="1329"/>
    </row>
    <row r="2690" spans="15:15" x14ac:dyDescent="0.3">
      <c r="O2690" s="1329"/>
    </row>
    <row r="2691" spans="15:15" x14ac:dyDescent="0.3">
      <c r="O2691" s="1329"/>
    </row>
    <row r="2692" spans="15:15" x14ac:dyDescent="0.3">
      <c r="O2692" s="1329"/>
    </row>
    <row r="2693" spans="15:15" x14ac:dyDescent="0.3">
      <c r="O2693" s="1329"/>
    </row>
    <row r="2694" spans="15:15" x14ac:dyDescent="0.3">
      <c r="O2694" s="1329"/>
    </row>
    <row r="2695" spans="15:15" x14ac:dyDescent="0.3">
      <c r="O2695" s="1329"/>
    </row>
    <row r="2696" spans="15:15" x14ac:dyDescent="0.3">
      <c r="O2696" s="1329"/>
    </row>
    <row r="2697" spans="15:15" x14ac:dyDescent="0.3">
      <c r="O2697" s="1329"/>
    </row>
    <row r="2698" spans="15:15" x14ac:dyDescent="0.3">
      <c r="O2698" s="1329"/>
    </row>
    <row r="2699" spans="15:15" x14ac:dyDescent="0.3">
      <c r="O2699" s="1329"/>
    </row>
    <row r="2700" spans="15:15" x14ac:dyDescent="0.3">
      <c r="O2700" s="1329"/>
    </row>
    <row r="2701" spans="15:15" x14ac:dyDescent="0.3">
      <c r="O2701" s="1329"/>
    </row>
    <row r="2702" spans="15:15" x14ac:dyDescent="0.3">
      <c r="O2702" s="1329"/>
    </row>
    <row r="2703" spans="15:15" x14ac:dyDescent="0.3">
      <c r="O2703" s="1329"/>
    </row>
    <row r="2704" spans="15:15" x14ac:dyDescent="0.3">
      <c r="O2704" s="1329"/>
    </row>
    <row r="2705" spans="15:15" x14ac:dyDescent="0.3">
      <c r="O2705" s="1329"/>
    </row>
    <row r="2706" spans="15:15" x14ac:dyDescent="0.3">
      <c r="O2706" s="1329"/>
    </row>
    <row r="2707" spans="15:15" x14ac:dyDescent="0.3">
      <c r="O2707" s="1329"/>
    </row>
    <row r="2708" spans="15:15" x14ac:dyDescent="0.3">
      <c r="O2708" s="1329"/>
    </row>
    <row r="2709" spans="15:15" x14ac:dyDescent="0.3">
      <c r="O2709" s="1329"/>
    </row>
    <row r="2710" spans="15:15" x14ac:dyDescent="0.3">
      <c r="O2710" s="1329"/>
    </row>
    <row r="2711" spans="15:15" x14ac:dyDescent="0.3">
      <c r="O2711" s="1329"/>
    </row>
    <row r="2712" spans="15:15" x14ac:dyDescent="0.3">
      <c r="O2712" s="1329"/>
    </row>
    <row r="2713" spans="15:15" x14ac:dyDescent="0.3">
      <c r="O2713" s="1329"/>
    </row>
    <row r="2714" spans="15:15" x14ac:dyDescent="0.3">
      <c r="O2714" s="1329"/>
    </row>
    <row r="2715" spans="15:15" x14ac:dyDescent="0.3">
      <c r="O2715" s="1329"/>
    </row>
    <row r="2716" spans="15:15" x14ac:dyDescent="0.3">
      <c r="O2716" s="1329"/>
    </row>
    <row r="2717" spans="15:15" x14ac:dyDescent="0.3">
      <c r="O2717" s="1329"/>
    </row>
    <row r="2718" spans="15:15" x14ac:dyDescent="0.3">
      <c r="O2718" s="1329"/>
    </row>
    <row r="2719" spans="15:15" x14ac:dyDescent="0.3">
      <c r="O2719" s="1329"/>
    </row>
    <row r="2720" spans="15:15" x14ac:dyDescent="0.3">
      <c r="O2720" s="1329"/>
    </row>
    <row r="2721" spans="15:15" x14ac:dyDescent="0.3">
      <c r="O2721" s="1329"/>
    </row>
    <row r="2722" spans="15:15" x14ac:dyDescent="0.3">
      <c r="O2722" s="1329"/>
    </row>
    <row r="2723" spans="15:15" x14ac:dyDescent="0.3">
      <c r="O2723" s="1329"/>
    </row>
    <row r="2724" spans="15:15" x14ac:dyDescent="0.3">
      <c r="O2724" s="1329"/>
    </row>
    <row r="2725" spans="15:15" x14ac:dyDescent="0.3">
      <c r="O2725" s="1329"/>
    </row>
    <row r="2726" spans="15:15" x14ac:dyDescent="0.3">
      <c r="O2726" s="1329"/>
    </row>
    <row r="2727" spans="15:15" x14ac:dyDescent="0.3">
      <c r="O2727" s="1329"/>
    </row>
    <row r="2728" spans="15:15" x14ac:dyDescent="0.3">
      <c r="O2728" s="1329"/>
    </row>
    <row r="2729" spans="15:15" x14ac:dyDescent="0.3">
      <c r="O2729" s="1329"/>
    </row>
    <row r="2730" spans="15:15" x14ac:dyDescent="0.3">
      <c r="O2730" s="1329"/>
    </row>
    <row r="2731" spans="15:15" x14ac:dyDescent="0.3">
      <c r="O2731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0" fitToHeight="8" orientation="landscape" r:id="rId1"/>
  <headerFooter alignWithMargins="0">
    <oddFooter>&amp;L&amp;F
&amp;A&amp;C&amp;P&amp;R&amp;D</oddFooter>
  </headerFooter>
  <rowBreaks count="5" manualBreakCount="5">
    <brk id="66" max="15" man="1"/>
    <brk id="275" max="15" man="1"/>
    <brk id="341" max="15" man="1"/>
    <brk id="403" max="15" man="1"/>
    <brk id="472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indexed="29"/>
    <pageSetUpPr fitToPage="1"/>
  </sheetPr>
  <dimension ref="A1:E140"/>
  <sheetViews>
    <sheetView view="pageBreakPreview" topLeftCell="A79" zoomScaleNormal="100" zoomScaleSheetLayoutView="100" workbookViewId="0">
      <selection activeCell="D87" sqref="D87"/>
    </sheetView>
  </sheetViews>
  <sheetFormatPr defaultColWidth="9.109375" defaultRowHeight="13.8" x14ac:dyDescent="0.3"/>
  <cols>
    <col min="1" max="1" width="4.5546875" style="92" customWidth="1"/>
    <col min="2" max="2" width="58" style="92" customWidth="1"/>
    <col min="3" max="3" width="3.6640625" style="92" customWidth="1"/>
    <col min="4" max="4" width="13.33203125" style="92" customWidth="1"/>
    <col min="5" max="5" width="2.5546875" style="92" customWidth="1"/>
    <col min="6" max="16384" width="9.109375" style="92"/>
  </cols>
  <sheetData>
    <row r="1" spans="1:5" ht="18" x14ac:dyDescent="0.35">
      <c r="A1" s="93" t="str">
        <f>Enrollment!A1</f>
        <v>SAMPLE SCHOOL</v>
      </c>
      <c r="B1" s="91"/>
      <c r="C1" s="91"/>
      <c r="D1" s="91"/>
      <c r="E1" s="91"/>
    </row>
    <row r="2" spans="1:5" ht="18" x14ac:dyDescent="0.35">
      <c r="A2" s="93" t="str">
        <f>Enrollment!A2</f>
        <v>COST CENTER - 0000</v>
      </c>
      <c r="B2" s="91"/>
      <c r="C2" s="91"/>
      <c r="D2" s="91"/>
      <c r="E2" s="91"/>
    </row>
    <row r="3" spans="1:5" ht="18" x14ac:dyDescent="0.35">
      <c r="A3" s="93" t="str">
        <f>Enrollment!A3</f>
        <v>NON-TRADITIONAL SCHOOLS</v>
      </c>
      <c r="B3" s="91"/>
      <c r="C3" s="91"/>
      <c r="D3" s="91"/>
      <c r="E3" s="91"/>
    </row>
    <row r="4" spans="1:5" ht="18" x14ac:dyDescent="0.35">
      <c r="A4" s="93" t="str">
        <f>Enrollment!A4</f>
        <v>FISCAL YEAR 2013-2014</v>
      </c>
      <c r="B4" s="91"/>
      <c r="C4" s="91"/>
      <c r="D4" s="91"/>
      <c r="E4" s="91"/>
    </row>
    <row r="5" spans="1:5" x14ac:dyDescent="0.3">
      <c r="A5" s="94"/>
      <c r="B5" s="94"/>
      <c r="C5" s="94"/>
      <c r="D5" s="94"/>
      <c r="E5" s="94"/>
    </row>
    <row r="6" spans="1:5" ht="15.6" x14ac:dyDescent="0.3">
      <c r="A6" s="238" t="s">
        <v>728</v>
      </c>
      <c r="B6" s="239"/>
      <c r="C6" s="240"/>
      <c r="D6" s="240"/>
      <c r="E6" s="241"/>
    </row>
    <row r="7" spans="1:5" x14ac:dyDescent="0.3">
      <c r="A7" s="94"/>
      <c r="B7" s="94"/>
      <c r="C7" s="94"/>
      <c r="D7" s="94"/>
      <c r="E7" s="159"/>
    </row>
    <row r="8" spans="1:5" x14ac:dyDescent="0.3">
      <c r="A8" s="94"/>
      <c r="B8" s="94"/>
      <c r="C8" s="94"/>
      <c r="D8" s="242" t="s">
        <v>733</v>
      </c>
      <c r="E8" s="243"/>
    </row>
    <row r="9" spans="1:5" x14ac:dyDescent="0.3">
      <c r="A9" s="113" t="s">
        <v>729</v>
      </c>
      <c r="B9" s="94"/>
      <c r="C9" s="94"/>
      <c r="D9" s="94"/>
      <c r="E9" s="159"/>
    </row>
    <row r="10" spans="1:5" s="159" customFormat="1" x14ac:dyDescent="0.3">
      <c r="B10" s="159" t="s">
        <v>349</v>
      </c>
      <c r="D10" s="244">
        <v>0.8</v>
      </c>
    </row>
    <row r="11" spans="1:5" x14ac:dyDescent="0.3">
      <c r="A11" s="94"/>
      <c r="B11" s="94" t="s">
        <v>1526</v>
      </c>
      <c r="C11" s="94"/>
      <c r="D11" s="1799">
        <v>5872</v>
      </c>
      <c r="E11" s="159"/>
    </row>
    <row r="12" spans="1:5" x14ac:dyDescent="0.3">
      <c r="A12" s="94"/>
      <c r="B12" s="94" t="s">
        <v>2265</v>
      </c>
      <c r="C12" s="94"/>
      <c r="D12" s="1800">
        <v>10707</v>
      </c>
      <c r="E12" s="159"/>
    </row>
    <row r="13" spans="1:5" x14ac:dyDescent="0.3">
      <c r="A13" s="94"/>
      <c r="B13" s="94" t="s">
        <v>2266</v>
      </c>
      <c r="C13" s="94"/>
      <c r="D13" s="1800">
        <v>14144</v>
      </c>
      <c r="E13" s="159"/>
    </row>
    <row r="14" spans="1:5" x14ac:dyDescent="0.3">
      <c r="A14" s="94"/>
      <c r="B14" s="94" t="s">
        <v>2212</v>
      </c>
      <c r="C14" s="94"/>
      <c r="D14" s="1800">
        <v>90913</v>
      </c>
      <c r="E14" s="159"/>
    </row>
    <row r="15" spans="1:5" x14ac:dyDescent="0.3">
      <c r="A15" s="94"/>
      <c r="B15" s="94"/>
      <c r="C15" s="94"/>
      <c r="D15" s="245"/>
      <c r="E15" s="159"/>
    </row>
    <row r="16" spans="1:5" x14ac:dyDescent="0.3">
      <c r="A16" s="113" t="s">
        <v>730</v>
      </c>
      <c r="B16" s="94"/>
      <c r="C16" s="94"/>
      <c r="D16" s="245"/>
      <c r="E16" s="159"/>
    </row>
    <row r="17" spans="1:5" x14ac:dyDescent="0.3">
      <c r="A17" s="94"/>
      <c r="B17" s="94" t="s">
        <v>541</v>
      </c>
      <c r="C17" s="94"/>
      <c r="D17" s="244">
        <v>5.4</v>
      </c>
      <c r="E17" s="159"/>
    </row>
    <row r="18" spans="1:5" x14ac:dyDescent="0.3">
      <c r="A18" s="94"/>
      <c r="B18" s="94"/>
      <c r="C18" s="94"/>
      <c r="D18" s="245"/>
      <c r="E18" s="159"/>
    </row>
    <row r="19" spans="1:5" s="159" customFormat="1" x14ac:dyDescent="0.3">
      <c r="A19" s="231" t="s">
        <v>2384</v>
      </c>
      <c r="D19" s="250"/>
    </row>
    <row r="20" spans="1:5" s="159" customFormat="1" x14ac:dyDescent="0.3">
      <c r="B20" s="159" t="s">
        <v>2356</v>
      </c>
      <c r="D20" s="244">
        <v>0.5</v>
      </c>
    </row>
    <row r="21" spans="1:5" s="2227" customFormat="1" x14ac:dyDescent="0.3">
      <c r="D21" s="2228"/>
    </row>
    <row r="22" spans="1:5" s="247" customFormat="1" x14ac:dyDescent="0.3">
      <c r="A22" s="246" t="s">
        <v>1933</v>
      </c>
      <c r="D22" s="248"/>
    </row>
    <row r="23" spans="1:5" s="247" customFormat="1" x14ac:dyDescent="0.3">
      <c r="B23" s="247" t="s">
        <v>541</v>
      </c>
      <c r="D23" s="249"/>
    </row>
    <row r="24" spans="1:5" s="247" customFormat="1" x14ac:dyDescent="0.3">
      <c r="D24" s="248"/>
    </row>
    <row r="25" spans="1:5" x14ac:dyDescent="0.3">
      <c r="A25" s="246" t="s">
        <v>1987</v>
      </c>
      <c r="B25" s="247"/>
      <c r="C25" s="247"/>
      <c r="D25" s="248"/>
      <c r="E25" s="247"/>
    </row>
    <row r="26" spans="1:5" x14ac:dyDescent="0.3">
      <c r="A26" s="247"/>
      <c r="B26" s="247" t="s">
        <v>541</v>
      </c>
      <c r="C26" s="247"/>
      <c r="D26" s="249">
        <v>0</v>
      </c>
      <c r="E26" s="247"/>
    </row>
    <row r="27" spans="1:5" x14ac:dyDescent="0.3">
      <c r="A27" s="247"/>
      <c r="B27" s="247" t="s">
        <v>1450</v>
      </c>
      <c r="C27" s="247"/>
      <c r="D27" s="249">
        <v>0</v>
      </c>
      <c r="E27" s="247"/>
    </row>
    <row r="28" spans="1:5" x14ac:dyDescent="0.3">
      <c r="A28" s="159"/>
      <c r="B28" s="159"/>
      <c r="C28" s="159"/>
      <c r="D28" s="250"/>
      <c r="E28" s="159"/>
    </row>
    <row r="29" spans="1:5" s="251" customFormat="1" x14ac:dyDescent="0.3">
      <c r="A29" s="231" t="str">
        <f>'Revenue Projection'!A40</f>
        <v>SAI - Supplemental Academic Instruction - (Project 3161)</v>
      </c>
      <c r="B29" s="159"/>
      <c r="C29" s="159"/>
      <c r="D29" s="250"/>
      <c r="E29" s="159"/>
    </row>
    <row r="30" spans="1:5" s="251" customFormat="1" x14ac:dyDescent="0.3">
      <c r="A30" s="159"/>
      <c r="B30" s="159" t="s">
        <v>541</v>
      </c>
      <c r="C30" s="159"/>
      <c r="D30" s="244">
        <v>1</v>
      </c>
      <c r="E30" s="159"/>
    </row>
    <row r="31" spans="1:5" s="251" customFormat="1" x14ac:dyDescent="0.3">
      <c r="A31" s="159"/>
      <c r="B31" s="159" t="s">
        <v>2108</v>
      </c>
      <c r="C31" s="159"/>
      <c r="D31" s="1877"/>
      <c r="E31" s="159"/>
    </row>
    <row r="32" spans="1:5" s="251" customFormat="1" x14ac:dyDescent="0.3">
      <c r="A32" s="159"/>
      <c r="B32" s="159"/>
      <c r="C32" s="159"/>
      <c r="D32" s="250"/>
      <c r="E32" s="159"/>
    </row>
    <row r="33" spans="1:5" s="159" customFormat="1" x14ac:dyDescent="0.3">
      <c r="A33" s="1485" t="str">
        <f>'Revenue Projection'!A60</f>
        <v>School Assistant Principals - District Funded - (Project 3010)</v>
      </c>
      <c r="B33" s="251"/>
      <c r="D33" s="250"/>
    </row>
    <row r="34" spans="1:5" s="159" customFormat="1" x14ac:dyDescent="0.3">
      <c r="B34" s="159" t="s">
        <v>1999</v>
      </c>
      <c r="D34" s="244">
        <v>0</v>
      </c>
    </row>
    <row r="35" spans="1:5" s="159" customFormat="1" x14ac:dyDescent="0.3">
      <c r="B35" s="159" t="s">
        <v>1903</v>
      </c>
      <c r="D35" s="252">
        <v>0</v>
      </c>
    </row>
    <row r="36" spans="1:5" s="159" customFormat="1" x14ac:dyDescent="0.3">
      <c r="D36" s="250"/>
    </row>
    <row r="37" spans="1:5" s="251" customFormat="1" x14ac:dyDescent="0.3">
      <c r="A37" s="231" t="str">
        <f>'Revenue Projection'!A41</f>
        <v>SAI - ESOL - (Project 4110)</v>
      </c>
      <c r="B37" s="159"/>
      <c r="C37" s="159"/>
      <c r="D37" s="250"/>
      <c r="E37" s="159"/>
    </row>
    <row r="38" spans="1:5" s="251" customFormat="1" x14ac:dyDescent="0.3">
      <c r="A38" s="159"/>
      <c r="B38" s="159" t="s">
        <v>1500</v>
      </c>
      <c r="C38" s="159"/>
      <c r="D38" s="244">
        <v>1</v>
      </c>
      <c r="E38" s="159"/>
    </row>
    <row r="39" spans="1:5" s="251" customFormat="1" x14ac:dyDescent="0.3">
      <c r="A39" s="159"/>
      <c r="B39" s="159"/>
      <c r="C39" s="159"/>
      <c r="D39" s="250"/>
      <c r="E39" s="159"/>
    </row>
    <row r="40" spans="1:5" s="251" customFormat="1" x14ac:dyDescent="0.3">
      <c r="A40" s="231" t="str">
        <f>+'Revenue Projection'!A43</f>
        <v>SAI - In-School Suspension Program - (Project 4162)</v>
      </c>
      <c r="B40" s="159"/>
      <c r="C40" s="159"/>
      <c r="D40" s="250"/>
      <c r="E40" s="159"/>
    </row>
    <row r="41" spans="1:5" s="251" customFormat="1" x14ac:dyDescent="0.3">
      <c r="A41" s="159"/>
      <c r="B41" s="159" t="s">
        <v>2345</v>
      </c>
      <c r="C41" s="159"/>
      <c r="D41" s="244">
        <v>1</v>
      </c>
    </row>
    <row r="42" spans="1:5" x14ac:dyDescent="0.3">
      <c r="A42" s="159"/>
      <c r="B42" s="159"/>
      <c r="C42" s="159"/>
      <c r="D42" s="250"/>
      <c r="E42" s="159"/>
    </row>
    <row r="43" spans="1:5" s="251" customFormat="1" x14ac:dyDescent="0.3">
      <c r="A43" s="231" t="s">
        <v>2015</v>
      </c>
      <c r="B43" s="159"/>
      <c r="C43" s="159"/>
      <c r="D43" s="250"/>
      <c r="E43" s="159"/>
    </row>
    <row r="44" spans="1:5" s="251" customFormat="1" x14ac:dyDescent="0.3">
      <c r="A44" s="159"/>
      <c r="B44" s="159" t="s">
        <v>541</v>
      </c>
      <c r="C44" s="159"/>
      <c r="D44" s="244">
        <v>0.25</v>
      </c>
      <c r="E44" s="159"/>
    </row>
    <row r="45" spans="1:5" x14ac:dyDescent="0.3">
      <c r="A45" s="94"/>
      <c r="B45" s="94"/>
      <c r="C45" s="94"/>
      <c r="D45" s="245"/>
      <c r="E45" s="159"/>
    </row>
    <row r="46" spans="1:5" s="251" customFormat="1" x14ac:dyDescent="0.3">
      <c r="A46" s="2070" t="s">
        <v>1990</v>
      </c>
      <c r="B46" s="2071"/>
      <c r="C46" s="2071"/>
      <c r="D46" s="2072"/>
      <c r="E46" s="159"/>
    </row>
    <row r="47" spans="1:5" s="251" customFormat="1" x14ac:dyDescent="0.3">
      <c r="A47" s="2071"/>
      <c r="B47" s="2071" t="s">
        <v>541</v>
      </c>
      <c r="C47" s="2071"/>
      <c r="D47" s="2210">
        <v>0</v>
      </c>
      <c r="E47" s="159"/>
    </row>
    <row r="48" spans="1:5" s="251" customFormat="1" x14ac:dyDescent="0.3">
      <c r="A48" s="2071"/>
      <c r="B48" s="2071" t="s">
        <v>1450</v>
      </c>
      <c r="C48" s="2071"/>
      <c r="D48" s="2210"/>
      <c r="E48" s="159"/>
    </row>
    <row r="49" spans="1:5" x14ac:dyDescent="0.3">
      <c r="A49" s="94"/>
      <c r="B49" s="94"/>
      <c r="C49" s="94"/>
      <c r="D49" s="245"/>
      <c r="E49" s="159"/>
    </row>
    <row r="50" spans="1:5" x14ac:dyDescent="0.3">
      <c r="A50" s="113" t="s">
        <v>356</v>
      </c>
      <c r="B50" s="94"/>
      <c r="C50" s="94"/>
      <c r="D50" s="245"/>
      <c r="E50" s="159"/>
    </row>
    <row r="51" spans="1:5" x14ac:dyDescent="0.3">
      <c r="A51" s="94"/>
      <c r="B51" s="94" t="s">
        <v>2356</v>
      </c>
      <c r="C51" s="94"/>
      <c r="D51" s="244">
        <v>0</v>
      </c>
      <c r="E51" s="159"/>
    </row>
    <row r="52" spans="1:5" x14ac:dyDescent="0.3">
      <c r="A52" s="94"/>
      <c r="B52" s="94"/>
      <c r="C52" s="94"/>
      <c r="D52" s="245"/>
      <c r="E52" s="159"/>
    </row>
    <row r="53" spans="1:5" x14ac:dyDescent="0.3">
      <c r="A53" s="113" t="s">
        <v>2357</v>
      </c>
      <c r="B53" s="94"/>
      <c r="C53" s="94"/>
      <c r="D53" s="245"/>
      <c r="E53" s="159"/>
    </row>
    <row r="54" spans="1:5" x14ac:dyDescent="0.3">
      <c r="A54" s="94"/>
      <c r="B54" s="94" t="s">
        <v>351</v>
      </c>
      <c r="C54" s="94"/>
      <c r="D54" s="244">
        <v>0</v>
      </c>
      <c r="E54" s="159"/>
    </row>
    <row r="55" spans="1:5" x14ac:dyDescent="0.3">
      <c r="A55" s="94"/>
      <c r="B55" s="94" t="s">
        <v>349</v>
      </c>
      <c r="C55" s="94"/>
      <c r="D55" s="252">
        <v>0</v>
      </c>
      <c r="E55" s="159"/>
    </row>
    <row r="56" spans="1:5" x14ac:dyDescent="0.3">
      <c r="A56" s="94"/>
      <c r="B56" s="94" t="s">
        <v>1855</v>
      </c>
      <c r="C56" s="94"/>
      <c r="D56" s="253">
        <v>0.22500000000000001</v>
      </c>
      <c r="E56" s="159"/>
    </row>
    <row r="57" spans="1:5" x14ac:dyDescent="0.3">
      <c r="A57" s="94"/>
      <c r="B57" s="94" t="s">
        <v>1599</v>
      </c>
      <c r="C57" s="94"/>
      <c r="D57" s="252"/>
      <c r="E57" s="159"/>
    </row>
    <row r="58" spans="1:5" s="237" customFormat="1" x14ac:dyDescent="0.3">
      <c r="B58" s="237" t="s">
        <v>2190</v>
      </c>
      <c r="D58" s="254">
        <v>0</v>
      </c>
    </row>
    <row r="59" spans="1:5" x14ac:dyDescent="0.3">
      <c r="A59" s="94"/>
      <c r="B59" s="94" t="s">
        <v>731</v>
      </c>
      <c r="C59" s="94"/>
      <c r="D59" s="252">
        <v>4.88</v>
      </c>
      <c r="E59" s="159"/>
    </row>
    <row r="60" spans="1:5" x14ac:dyDescent="0.3">
      <c r="A60" s="94"/>
      <c r="B60" s="94" t="s">
        <v>732</v>
      </c>
      <c r="C60" s="94"/>
      <c r="D60" s="252">
        <v>0</v>
      </c>
      <c r="E60" s="159"/>
    </row>
    <row r="61" spans="1:5" x14ac:dyDescent="0.3">
      <c r="A61" s="94"/>
      <c r="B61" s="94" t="s">
        <v>376</v>
      </c>
      <c r="C61" s="94"/>
      <c r="D61" s="252">
        <v>0</v>
      </c>
      <c r="E61" s="159"/>
    </row>
    <row r="62" spans="1:5" x14ac:dyDescent="0.3">
      <c r="A62" s="94"/>
      <c r="B62" s="94" t="s">
        <v>374</v>
      </c>
      <c r="C62" s="94"/>
      <c r="D62" s="252">
        <v>0</v>
      </c>
      <c r="E62" s="159"/>
    </row>
    <row r="63" spans="1:5" x14ac:dyDescent="0.3">
      <c r="A63" s="94"/>
      <c r="B63" s="94"/>
      <c r="C63" s="94"/>
      <c r="D63" s="245"/>
      <c r="E63" s="159"/>
    </row>
    <row r="64" spans="1:5" x14ac:dyDescent="0.3">
      <c r="A64" s="113" t="s">
        <v>2358</v>
      </c>
      <c r="B64" s="94"/>
      <c r="C64" s="94"/>
      <c r="D64" s="245"/>
      <c r="E64" s="159"/>
    </row>
    <row r="65" spans="1:5" x14ac:dyDescent="0.3">
      <c r="A65" s="94"/>
      <c r="B65" s="94" t="s">
        <v>2356</v>
      </c>
      <c r="C65" s="94"/>
      <c r="D65" s="244">
        <v>1</v>
      </c>
      <c r="E65" s="159"/>
    </row>
    <row r="66" spans="1:5" x14ac:dyDescent="0.3">
      <c r="A66" s="94"/>
      <c r="B66" s="94"/>
      <c r="C66" s="94"/>
      <c r="D66" s="94"/>
      <c r="E66" s="159"/>
    </row>
    <row r="67" spans="1:5" x14ac:dyDescent="0.3">
      <c r="A67" s="94"/>
      <c r="B67" s="94"/>
      <c r="C67" s="94"/>
      <c r="D67" s="245"/>
      <c r="E67" s="159"/>
    </row>
    <row r="68" spans="1:5" s="2071" customFormat="1" x14ac:dyDescent="0.3">
      <c r="A68" s="2070" t="s">
        <v>2206</v>
      </c>
      <c r="D68" s="2072"/>
    </row>
    <row r="69" spans="1:5" s="2071" customFormat="1" x14ac:dyDescent="0.3">
      <c r="B69" s="2071" t="s">
        <v>1415</v>
      </c>
      <c r="D69" s="2073"/>
    </row>
    <row r="70" spans="1:5" s="2071" customFormat="1" x14ac:dyDescent="0.3">
      <c r="B70" s="2071" t="s">
        <v>2207</v>
      </c>
      <c r="D70" s="2074"/>
    </row>
    <row r="71" spans="1:5" s="2071" customFormat="1" x14ac:dyDescent="0.3">
      <c r="B71" s="2071" t="s">
        <v>2208</v>
      </c>
      <c r="D71" s="2074"/>
    </row>
    <row r="72" spans="1:5" s="2071" customFormat="1" x14ac:dyDescent="0.3">
      <c r="B72" s="2071" t="s">
        <v>1414</v>
      </c>
      <c r="D72" s="2074"/>
    </row>
    <row r="73" spans="1:5" x14ac:dyDescent="0.3">
      <c r="A73" s="94"/>
      <c r="B73" s="94"/>
      <c r="C73" s="94"/>
      <c r="D73" s="205"/>
      <c r="E73" s="159"/>
    </row>
    <row r="74" spans="1:5" x14ac:dyDescent="0.3">
      <c r="A74" s="113" t="s">
        <v>2307</v>
      </c>
      <c r="B74" s="94"/>
      <c r="C74" s="94"/>
      <c r="D74" s="205"/>
      <c r="E74" s="159"/>
    </row>
    <row r="75" spans="1:5" x14ac:dyDescent="0.3">
      <c r="A75" s="94"/>
      <c r="B75" s="94" t="s">
        <v>2305</v>
      </c>
      <c r="C75" s="94"/>
      <c r="D75" s="244">
        <v>4.3</v>
      </c>
      <c r="E75" s="159"/>
    </row>
    <row r="76" spans="1:5" x14ac:dyDescent="0.3">
      <c r="A76" s="94"/>
      <c r="B76" s="94" t="s">
        <v>2306</v>
      </c>
      <c r="C76" s="94"/>
      <c r="D76" s="244">
        <v>5</v>
      </c>
      <c r="E76" s="159"/>
    </row>
    <row r="77" spans="1:5" x14ac:dyDescent="0.3">
      <c r="A77" s="94"/>
      <c r="B77" s="94" t="s">
        <v>1499</v>
      </c>
      <c r="C77" s="94"/>
      <c r="D77" s="244">
        <v>0</v>
      </c>
      <c r="E77" s="159"/>
    </row>
    <row r="78" spans="1:5" x14ac:dyDescent="0.3">
      <c r="A78" s="94"/>
      <c r="B78" s="94"/>
      <c r="C78" s="94"/>
      <c r="D78" s="205"/>
      <c r="E78" s="159"/>
    </row>
    <row r="79" spans="1:5" x14ac:dyDescent="0.3">
      <c r="A79" s="94"/>
      <c r="B79" s="94"/>
      <c r="C79" s="94"/>
      <c r="D79" s="205"/>
      <c r="E79" s="159"/>
    </row>
    <row r="80" spans="1:5" ht="14.4" x14ac:dyDescent="0.3">
      <c r="A80" s="1740" t="s">
        <v>2295</v>
      </c>
      <c r="B80" s="94"/>
      <c r="C80" s="94"/>
      <c r="D80" s="205"/>
      <c r="E80" s="159"/>
    </row>
    <row r="81" spans="1:5" ht="14.4" x14ac:dyDescent="0.3">
      <c r="A81" s="114" t="s">
        <v>2277</v>
      </c>
      <c r="B81" s="94"/>
      <c r="C81" s="94"/>
      <c r="D81" s="244">
        <v>12440</v>
      </c>
      <c r="E81" s="159"/>
    </row>
    <row r="82" spans="1:5" ht="14.4" x14ac:dyDescent="0.3">
      <c r="A82" s="1758" t="s">
        <v>2278</v>
      </c>
      <c r="B82" s="94"/>
      <c r="C82" s="94"/>
      <c r="D82" s="244">
        <v>326</v>
      </c>
      <c r="E82" s="159"/>
    </row>
    <row r="83" spans="1:5" ht="14.4" x14ac:dyDescent="0.3">
      <c r="A83" s="1758" t="s">
        <v>2279</v>
      </c>
      <c r="B83" s="94"/>
      <c r="C83" s="94"/>
      <c r="D83" s="244">
        <v>10421</v>
      </c>
      <c r="E83" s="159"/>
    </row>
    <row r="84" spans="1:5" ht="14.4" x14ac:dyDescent="0.3">
      <c r="A84" s="1758" t="s">
        <v>2280</v>
      </c>
      <c r="B84" s="94"/>
      <c r="C84" s="94"/>
      <c r="D84" s="244">
        <v>761</v>
      </c>
      <c r="E84" s="159"/>
    </row>
    <row r="85" spans="1:5" ht="14.4" x14ac:dyDescent="0.3">
      <c r="A85" s="1758" t="s">
        <v>2281</v>
      </c>
      <c r="B85" s="94"/>
      <c r="C85" s="94"/>
      <c r="D85" s="244">
        <v>5876</v>
      </c>
      <c r="E85" s="159"/>
    </row>
    <row r="86" spans="1:5" ht="14.4" x14ac:dyDescent="0.3">
      <c r="A86" s="1758" t="s">
        <v>2282</v>
      </c>
      <c r="B86" s="94"/>
      <c r="C86" s="94"/>
      <c r="D86" s="244">
        <v>10000</v>
      </c>
      <c r="E86" s="159"/>
    </row>
    <row r="87" spans="1:5" ht="14.4" x14ac:dyDescent="0.3">
      <c r="A87" s="1758" t="s">
        <v>2283</v>
      </c>
      <c r="B87" s="94"/>
      <c r="C87" s="94"/>
      <c r="D87" s="244">
        <v>10000</v>
      </c>
      <c r="E87" s="159"/>
    </row>
    <row r="88" spans="1:5" ht="14.4" x14ac:dyDescent="0.3">
      <c r="A88" s="1758" t="s">
        <v>2284</v>
      </c>
      <c r="B88" s="94"/>
      <c r="C88" s="94"/>
      <c r="D88" s="244">
        <v>2762</v>
      </c>
      <c r="E88" s="159"/>
    </row>
    <row r="89" spans="1:5" ht="14.4" x14ac:dyDescent="0.3">
      <c r="A89" s="1758" t="s">
        <v>2285</v>
      </c>
      <c r="B89" s="94"/>
      <c r="C89" s="94"/>
      <c r="D89" s="244">
        <v>267</v>
      </c>
      <c r="E89" s="159"/>
    </row>
    <row r="90" spans="1:5" ht="14.4" x14ac:dyDescent="0.3">
      <c r="A90" s="1758" t="s">
        <v>2286</v>
      </c>
      <c r="B90" s="94"/>
      <c r="C90" s="94"/>
      <c r="D90" s="244">
        <v>1500</v>
      </c>
      <c r="E90" s="159"/>
    </row>
    <row r="91" spans="1:5" ht="14.4" x14ac:dyDescent="0.3">
      <c r="A91" s="1758" t="s">
        <v>2287</v>
      </c>
      <c r="B91" s="94"/>
      <c r="C91" s="94"/>
      <c r="D91" s="244">
        <v>50000</v>
      </c>
      <c r="E91" s="159"/>
    </row>
    <row r="92" spans="1:5" ht="14.4" x14ac:dyDescent="0.3">
      <c r="A92" s="114" t="s">
        <v>2288</v>
      </c>
      <c r="B92" s="94"/>
      <c r="C92" s="94"/>
      <c r="D92" s="244">
        <v>17732</v>
      </c>
      <c r="E92" s="159"/>
    </row>
    <row r="93" spans="1:5" ht="14.4" x14ac:dyDescent="0.3">
      <c r="A93" s="114" t="s">
        <v>2289</v>
      </c>
      <c r="B93" s="94"/>
      <c r="C93" s="94"/>
      <c r="D93" s="244">
        <v>23312</v>
      </c>
      <c r="E93" s="159"/>
    </row>
    <row r="94" spans="1:5" x14ac:dyDescent="0.3">
      <c r="A94" s="94"/>
      <c r="B94" s="94"/>
      <c r="C94" s="94"/>
      <c r="D94" s="205"/>
      <c r="E94" s="159"/>
    </row>
    <row r="95" spans="1:5" ht="14.4" x14ac:dyDescent="0.3">
      <c r="A95" s="1837" t="s">
        <v>2328</v>
      </c>
      <c r="B95" s="94"/>
      <c r="C95" s="94"/>
      <c r="D95" s="205"/>
      <c r="E95" s="159"/>
    </row>
    <row r="96" spans="1:5" ht="14.4" x14ac:dyDescent="0.3">
      <c r="A96" s="1758" t="s">
        <v>2329</v>
      </c>
      <c r="B96" s="94"/>
      <c r="C96" s="94"/>
      <c r="D96" s="244">
        <v>220764</v>
      </c>
      <c r="E96" s="159"/>
    </row>
    <row r="97" spans="1:5" x14ac:dyDescent="0.3">
      <c r="A97" s="94"/>
      <c r="B97" s="94"/>
      <c r="C97" s="94"/>
      <c r="D97" s="245"/>
      <c r="E97" s="159"/>
    </row>
    <row r="98" spans="1:5" x14ac:dyDescent="0.3">
      <c r="A98" s="94"/>
      <c r="B98" s="94"/>
      <c r="C98" s="94"/>
      <c r="D98" s="94"/>
      <c r="E98" s="94"/>
    </row>
    <row r="99" spans="1:5" ht="15.6" x14ac:dyDescent="0.3">
      <c r="A99" s="238" t="s">
        <v>1568</v>
      </c>
      <c r="B99" s="239"/>
      <c r="C99" s="240"/>
      <c r="D99" s="240"/>
      <c r="E99" s="241"/>
    </row>
    <row r="100" spans="1:5" x14ac:dyDescent="0.3">
      <c r="A100" s="94"/>
      <c r="B100" s="94"/>
      <c r="C100" s="94"/>
      <c r="D100" s="94"/>
      <c r="E100" s="94"/>
    </row>
    <row r="101" spans="1:5" s="230" customFormat="1" x14ac:dyDescent="0.3">
      <c r="A101" s="113" t="s">
        <v>108</v>
      </c>
      <c r="B101" s="113"/>
      <c r="C101" s="113"/>
      <c r="D101" s="113"/>
      <c r="E101" s="113"/>
    </row>
    <row r="102" spans="1:5" x14ac:dyDescent="0.3">
      <c r="A102" s="159"/>
      <c r="B102" s="159" t="s">
        <v>1417</v>
      </c>
      <c r="C102" s="159"/>
      <c r="D102" s="184">
        <f>+'Salary Menu MIS 3382'!H243</f>
        <v>0</v>
      </c>
      <c r="E102" s="159"/>
    </row>
    <row r="103" spans="1:5" x14ac:dyDescent="0.3">
      <c r="A103" s="159"/>
      <c r="B103" s="159" t="s">
        <v>1989</v>
      </c>
      <c r="C103" s="159"/>
      <c r="D103" s="184">
        <f>+'Salary Menu MIS 3382'!H269</f>
        <v>0</v>
      </c>
      <c r="E103" s="94"/>
    </row>
    <row r="104" spans="1:5" x14ac:dyDescent="0.3">
      <c r="A104" s="159"/>
      <c r="B104" s="159" t="s">
        <v>2239</v>
      </c>
      <c r="C104" s="159"/>
      <c r="D104" s="184">
        <f>+'Salary Menu MIS 3382'!H250</f>
        <v>0</v>
      </c>
      <c r="E104" s="94"/>
    </row>
    <row r="105" spans="1:5" s="251" customFormat="1" x14ac:dyDescent="0.3">
      <c r="A105" s="159"/>
      <c r="B105" s="159" t="s">
        <v>311</v>
      </c>
      <c r="C105" s="159"/>
      <c r="D105" s="184">
        <f>+'Salary Menu MIS 3382'!H450</f>
        <v>174</v>
      </c>
      <c r="E105" s="159"/>
    </row>
    <row r="106" spans="1:5" s="251" customFormat="1" x14ac:dyDescent="0.3">
      <c r="A106" s="159"/>
      <c r="B106" s="159" t="s">
        <v>1843</v>
      </c>
      <c r="C106" s="159"/>
      <c r="D106" s="184">
        <f>'Salary Menu MIS 3382'!H256</f>
        <v>254502</v>
      </c>
      <c r="E106" s="159"/>
    </row>
    <row r="107" spans="1:5" s="251" customFormat="1" x14ac:dyDescent="0.3">
      <c r="A107" s="159"/>
      <c r="B107" s="159" t="s">
        <v>2303</v>
      </c>
      <c r="C107" s="159"/>
      <c r="D107" s="184">
        <f>+'Salary Menu MIS 3382'!H327</f>
        <v>0</v>
      </c>
      <c r="E107" s="159"/>
    </row>
    <row r="108" spans="1:5" s="247" customFormat="1" x14ac:dyDescent="0.3">
      <c r="B108" s="247" t="s">
        <v>1854</v>
      </c>
      <c r="D108" s="256">
        <f>'Salary Menu MIS 3382'!H365</f>
        <v>0</v>
      </c>
    </row>
    <row r="109" spans="1:5" s="251" customFormat="1" x14ac:dyDescent="0.3">
      <c r="A109" s="159"/>
      <c r="B109" s="159" t="s">
        <v>1988</v>
      </c>
      <c r="C109" s="159"/>
      <c r="D109" s="184">
        <f>'Salary Menu MIS 3382'!H372</f>
        <v>0</v>
      </c>
      <c r="E109" s="159"/>
    </row>
    <row r="110" spans="1:5" s="247" customFormat="1" x14ac:dyDescent="0.3">
      <c r="B110" s="247" t="s">
        <v>2084</v>
      </c>
      <c r="D110" s="196">
        <f>+'Salary Menu MIS 3382'!H398</f>
        <v>0</v>
      </c>
    </row>
    <row r="111" spans="1:5" s="259" customFormat="1" x14ac:dyDescent="0.3">
      <c r="B111" s="259" t="s">
        <v>2025</v>
      </c>
      <c r="D111" s="192">
        <f>+'Salary Menu MIS 3382'!H504</f>
        <v>0</v>
      </c>
    </row>
    <row r="112" spans="1:5" x14ac:dyDescent="0.3">
      <c r="A112" s="159"/>
      <c r="B112" s="159"/>
      <c r="C112" s="159"/>
      <c r="D112" s="184"/>
      <c r="E112" s="94"/>
    </row>
    <row r="113" spans="1:5" s="230" customFormat="1" x14ac:dyDescent="0.3">
      <c r="A113" s="231" t="s">
        <v>1569</v>
      </c>
      <c r="B113" s="231"/>
      <c r="C113" s="231"/>
      <c r="D113" s="183"/>
      <c r="E113" s="113"/>
    </row>
    <row r="114" spans="1:5" s="251" customFormat="1" x14ac:dyDescent="0.3">
      <c r="A114" s="94"/>
      <c r="B114" s="94" t="str">
        <f>'Revenue Projection'!A25</f>
        <v>CSR - Instructional Materials - (Project 3125) (Discontinued FY 2013-2014)</v>
      </c>
      <c r="C114" s="94"/>
      <c r="D114" s="175">
        <f>'Revenue Projection'!H25</f>
        <v>0</v>
      </c>
      <c r="E114" s="94"/>
    </row>
    <row r="115" spans="1:5" x14ac:dyDescent="0.3">
      <c r="A115" s="94"/>
      <c r="B115" s="94" t="str">
        <f>'Revenue Projection'!A32</f>
        <v>Florida Teachers Lead - (Project 3180)</v>
      </c>
      <c r="C115" s="94"/>
      <c r="D115" s="175">
        <f>'Revenue Projection'!H32</f>
        <v>8750</v>
      </c>
      <c r="E115" s="94"/>
    </row>
    <row r="116" spans="1:5" x14ac:dyDescent="0.3">
      <c r="A116" s="94"/>
      <c r="B116" s="94" t="str">
        <f>'Revenue Projection'!A33</f>
        <v>Instructional Materials - Media - (Project 3106)</v>
      </c>
      <c r="C116" s="94"/>
      <c r="D116" s="175">
        <f>'Revenue Projection'!H33</f>
        <v>1564</v>
      </c>
      <c r="E116" s="94"/>
    </row>
    <row r="117" spans="1:5" x14ac:dyDescent="0.3">
      <c r="A117" s="94"/>
      <c r="B117" s="94" t="str">
        <f>'Revenue Projection'!A34</f>
        <v>Instructional Materials - Science - (Project 3109)</v>
      </c>
      <c r="C117" s="94"/>
      <c r="D117" s="175">
        <f>'Revenue Projection'!H34</f>
        <v>426</v>
      </c>
      <c r="E117" s="94"/>
    </row>
    <row r="118" spans="1:5" x14ac:dyDescent="0.3">
      <c r="A118" s="94"/>
      <c r="B118" s="94" t="str">
        <f>'Revenue Projection'!A35</f>
        <v>Instructional Materials - Textbook - (Project 3105)</v>
      </c>
      <c r="C118" s="94"/>
      <c r="D118" s="175">
        <f>'Revenue Projection'!H35</f>
        <v>25019</v>
      </c>
      <c r="E118" s="94"/>
    </row>
    <row r="119" spans="1:5" x14ac:dyDescent="0.3">
      <c r="A119" s="94"/>
      <c r="B119" s="94" t="str">
        <f>'Revenue Projection'!A37</f>
        <v>Lottery - School Advisory Council - (Project 4002)</v>
      </c>
      <c r="C119" s="94"/>
      <c r="D119" s="175">
        <f>'Revenue Projection'!H37</f>
        <v>0</v>
      </c>
      <c r="E119" s="94"/>
    </row>
    <row r="120" spans="1:5" x14ac:dyDescent="0.3">
      <c r="A120" s="94"/>
      <c r="B120" s="94" t="str">
        <f>'Revenue Projection'!A38</f>
        <v>Lottery - School Recognition - (Project 4160)</v>
      </c>
      <c r="C120" s="94"/>
      <c r="D120" s="175">
        <f>'Revenue Projection'!H38</f>
        <v>0</v>
      </c>
      <c r="E120" s="94"/>
    </row>
    <row r="121" spans="1:5" x14ac:dyDescent="0.3">
      <c r="A121" s="94"/>
      <c r="B121" s="94" t="s">
        <v>2174</v>
      </c>
      <c r="C121" s="94"/>
      <c r="D121" s="175">
        <f>+'Revenue Projection'!H53</f>
        <v>0</v>
      </c>
      <c r="E121" s="94"/>
    </row>
    <row r="122" spans="1:5" s="94" customFormat="1" x14ac:dyDescent="0.3">
      <c r="B122" s="94" t="str">
        <f>'Revenue Projection'!A55</f>
        <v>Advanced Placement Initiative Set-Aside - (Project 7054)</v>
      </c>
      <c r="D122" s="175">
        <f>'Revenue Projection'!H55</f>
        <v>0</v>
      </c>
    </row>
    <row r="123" spans="1:5" x14ac:dyDescent="0.3">
      <c r="A123" s="94"/>
      <c r="B123" s="94" t="str">
        <f>'Revenue Projection'!A61</f>
        <v>School Maintenance - (Project 2909)</v>
      </c>
      <c r="C123" s="94"/>
      <c r="D123" s="175">
        <f>'Revenue Projection'!H61</f>
        <v>25412</v>
      </c>
      <c r="E123" s="94"/>
    </row>
    <row r="124" spans="1:5" x14ac:dyDescent="0.3">
      <c r="A124" s="94"/>
      <c r="B124" s="94" t="str">
        <f>'Revenue Projection'!A57</f>
        <v>Career Education Equipment and Supplies - (Project 2039)</v>
      </c>
      <c r="C124" s="94"/>
      <c r="D124" s="184">
        <f>'Revenue Projection'!H57</f>
        <v>0</v>
      </c>
      <c r="E124" s="94"/>
    </row>
    <row r="125" spans="1:5" x14ac:dyDescent="0.3">
      <c r="A125" s="94"/>
      <c r="B125" s="94" t="str">
        <f>'Revenue Projection'!A66</f>
        <v>Itinerant Adaptive P.E. - (Project 2017)</v>
      </c>
      <c r="C125" s="94"/>
      <c r="D125" s="184">
        <f>'Revenue Projection'!H66</f>
        <v>3026</v>
      </c>
      <c r="E125" s="159"/>
    </row>
    <row r="126" spans="1:5" s="251" customFormat="1" x14ac:dyDescent="0.3">
      <c r="A126" s="94"/>
      <c r="B126" s="94" t="str">
        <f>'Revenue Projection'!A67</f>
        <v>Itinerant Autistic Program - (Project 2018)</v>
      </c>
      <c r="C126" s="94"/>
      <c r="D126" s="184">
        <f>'Revenue Projection'!H67</f>
        <v>2157</v>
      </c>
      <c r="E126" s="159"/>
    </row>
    <row r="127" spans="1:5" s="251" customFormat="1" x14ac:dyDescent="0.3">
      <c r="A127" s="94"/>
      <c r="B127" s="94" t="str">
        <f>'Revenue Projection'!A68</f>
        <v>Itinerant Hearing Impaired - (Project 2008)</v>
      </c>
      <c r="C127" s="94"/>
      <c r="D127" s="184">
        <f>'Revenue Projection'!H68</f>
        <v>1374</v>
      </c>
      <c r="E127" s="159"/>
    </row>
    <row r="128" spans="1:5" s="251" customFormat="1" x14ac:dyDescent="0.3">
      <c r="A128" s="94"/>
      <c r="B128" s="94" t="str">
        <f>'Revenue Projection'!A69</f>
        <v>Itinerant Homebound - (Project 2023)</v>
      </c>
      <c r="C128" s="94"/>
      <c r="D128" s="184">
        <f>'Revenue Projection'!H69</f>
        <v>2296</v>
      </c>
      <c r="E128" s="159"/>
    </row>
    <row r="129" spans="1:5" s="251" customFormat="1" x14ac:dyDescent="0.3">
      <c r="A129" s="94"/>
      <c r="B129" s="94" t="str">
        <f>'Revenue Projection'!A70</f>
        <v>Itinerant Occupational/Physical Therapist - (Project 2019)</v>
      </c>
      <c r="C129" s="94"/>
      <c r="D129" s="184">
        <f>'Revenue Projection'!H70</f>
        <v>12644</v>
      </c>
      <c r="E129" s="159"/>
    </row>
    <row r="130" spans="1:5" s="251" customFormat="1" x14ac:dyDescent="0.3">
      <c r="A130" s="94"/>
      <c r="B130" s="94" t="str">
        <f>'Revenue Projection'!A71</f>
        <v>Itinerant Staffing Specialists - (Project 5012)</v>
      </c>
      <c r="C130" s="94"/>
      <c r="D130" s="184">
        <f>'Revenue Projection'!H71</f>
        <v>7913</v>
      </c>
      <c r="E130" s="159"/>
    </row>
    <row r="131" spans="1:5" s="251" customFormat="1" x14ac:dyDescent="0.3">
      <c r="A131" s="94"/>
      <c r="B131" s="94" t="str">
        <f>'Revenue Projection'!A72</f>
        <v>Itinerant Visually Impaired - (Project 2004)</v>
      </c>
      <c r="C131" s="94"/>
      <c r="D131" s="175">
        <f>'Revenue Projection'!H72</f>
        <v>2783</v>
      </c>
      <c r="E131" s="159"/>
    </row>
    <row r="132" spans="1:5" x14ac:dyDescent="0.3">
      <c r="A132" s="94"/>
      <c r="B132" s="94" t="str">
        <f>'Revenue Projection'!A73</f>
        <v>School Psychologists - (Project 2027)</v>
      </c>
      <c r="C132" s="94"/>
      <c r="D132" s="175">
        <f>'Revenue Projection'!H73</f>
        <v>14018</v>
      </c>
      <c r="E132" s="159"/>
    </row>
    <row r="133" spans="1:5" x14ac:dyDescent="0.3">
      <c r="A133" s="94"/>
      <c r="B133" s="94" t="str">
        <f>'Revenue Projection'!A74</f>
        <v>Medicaid - Nurses Contract - (Project 1084)</v>
      </c>
      <c r="C133" s="94"/>
      <c r="D133" s="175">
        <f>'Revenue Projection'!H74</f>
        <v>7769</v>
      </c>
      <c r="E133" s="159"/>
    </row>
    <row r="134" spans="1:5" x14ac:dyDescent="0.3">
      <c r="A134" s="94"/>
      <c r="B134" s="94" t="str">
        <f>'Revenue Projection'!A75</f>
        <v>SAI - Attendance Officer - (Project 3162)</v>
      </c>
      <c r="C134" s="94"/>
      <c r="D134" s="175">
        <f>'Revenue Projection'!H75</f>
        <v>2397</v>
      </c>
      <c r="E134" s="159"/>
    </row>
    <row r="135" spans="1:5" x14ac:dyDescent="0.3">
      <c r="A135" s="94"/>
      <c r="B135" s="94" t="str">
        <f>'Revenue Projection'!A76</f>
        <v>Safe Schools - School Resource Officers - (Project 3107)</v>
      </c>
      <c r="C135" s="94"/>
      <c r="D135" s="175">
        <f>'Revenue Projection'!H76</f>
        <v>0</v>
      </c>
      <c r="E135" s="159"/>
    </row>
    <row r="136" spans="1:5" x14ac:dyDescent="0.3">
      <c r="A136" s="94"/>
      <c r="B136" s="94" t="str">
        <f>'Revenue Projection'!A77</f>
        <v>General Fund - School Resource Officers - (Project 1007)</v>
      </c>
      <c r="C136" s="94"/>
      <c r="D136" s="175">
        <f>'Revenue Projection'!H77</f>
        <v>0</v>
      </c>
      <c r="E136" s="159"/>
    </row>
    <row r="137" spans="1:5" x14ac:dyDescent="0.3">
      <c r="A137" s="94"/>
      <c r="B137" s="94" t="str">
        <f>'Revenue Projection'!A81</f>
        <v>Revenue to Offset Decentralized FTE Reserve (Project 3004)</v>
      </c>
      <c r="C137" s="94"/>
      <c r="D137" s="175">
        <f>'Revenue Projection'!H81</f>
        <v>23169</v>
      </c>
      <c r="E137" s="94"/>
    </row>
    <row r="138" spans="1:5" x14ac:dyDescent="0.3">
      <c r="A138" s="94"/>
      <c r="B138" s="94"/>
      <c r="C138" s="94"/>
      <c r="D138" s="94"/>
      <c r="E138" s="94"/>
    </row>
    <row r="139" spans="1:5" x14ac:dyDescent="0.3">
      <c r="A139" s="113" t="s">
        <v>1528</v>
      </c>
      <c r="B139" s="94"/>
      <c r="C139" s="94"/>
      <c r="D139" s="257">
        <f>SUM(D101:D138)</f>
        <v>395393</v>
      </c>
      <c r="E139" s="94"/>
    </row>
    <row r="140" spans="1:5" x14ac:dyDescent="0.3">
      <c r="A140" s="94"/>
      <c r="B140" s="94"/>
      <c r="C140" s="94"/>
      <c r="D140" s="175"/>
      <c r="E140" s="94"/>
    </row>
  </sheetData>
  <sheetProtection password="F723" sheet="1" objects="1" scenarios="1" selectLockedCells="1"/>
  <phoneticPr fontId="5" type="noConversion"/>
  <printOptions horizontalCentered="1"/>
  <pageMargins left="0.5" right="0.5" top="0.5" bottom="0.5" header="0.5" footer="0.5"/>
  <pageSetup scale="3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44"/>
    <pageSetUpPr fitToPage="1"/>
  </sheetPr>
  <dimension ref="A1:U2255"/>
  <sheetViews>
    <sheetView view="pageBreakPreview" zoomScale="60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9" style="1302" bestFit="1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3382'!H206</f>
        <v>0</v>
      </c>
    </row>
    <row r="2" spans="1:21" x14ac:dyDescent="0.3">
      <c r="A2" s="1304">
        <v>9004</v>
      </c>
      <c r="B2" s="230" t="s">
        <v>1941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3382'!A199</f>
        <v>1----</v>
      </c>
      <c r="B12" s="1358" t="str">
        <f>'Salary Menu MIS 3382'!B199</f>
        <v>Teacher</v>
      </c>
      <c r="C12" s="1327">
        <f>'Salary Menu MIS 3382'!D199</f>
        <v>0</v>
      </c>
      <c r="D12" s="1435">
        <f>'Salary Menu MIS 3382'!E199</f>
        <v>65000</v>
      </c>
      <c r="E12" s="1435">
        <f>'Salary Menu MIS 3382'!J33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428" t="str">
        <f>'Salary Menu MIS 3382'!A200</f>
        <v>12501</v>
      </c>
      <c r="B13" s="393" t="str">
        <f>'Salary Menu MIS 3382'!B200</f>
        <v>Teacher - Hourly</v>
      </c>
      <c r="C13" s="1327">
        <f>'Salary Menu MIS 3382'!D200</f>
        <v>0</v>
      </c>
      <c r="D13" s="1435">
        <f>'Salary Menu MIS 3382'!E200</f>
        <v>37</v>
      </c>
      <c r="E13" s="1435">
        <f>'Salary Menu MIS 3382'!J53</f>
        <v>0</v>
      </c>
      <c r="F13" s="1301">
        <f>ROUND((C13*D13)/(1+$H$9+$I$9),0)</f>
        <v>0</v>
      </c>
      <c r="G13" s="1345" t="s">
        <v>1350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45">
        <f>ROUND((C13*D13)-(F13+H13+I13),0)</f>
        <v>0</v>
      </c>
      <c r="N13" s="1301">
        <f>SUM(F13:M13)</f>
        <v>0</v>
      </c>
      <c r="O13" s="1329">
        <v>5100</v>
      </c>
      <c r="P13" s="1346" t="s">
        <v>262</v>
      </c>
    </row>
    <row r="14" spans="1:21" x14ac:dyDescent="0.3">
      <c r="A14" s="1332"/>
      <c r="B14" s="251"/>
      <c r="C14" s="1333"/>
      <c r="D14" s="1362"/>
      <c r="E14" s="1362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459"/>
      <c r="F15" s="1339">
        <f t="shared" ref="F15:N15" si="0">ROUND(SUM(F12:F14),0)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21" t="s">
        <v>222</v>
      </c>
      <c r="B17" s="1322"/>
      <c r="C17" s="1323"/>
      <c r="D17" s="1455"/>
      <c r="E17" s="1455"/>
      <c r="O17" s="1329"/>
    </row>
    <row r="18" spans="1:21" x14ac:dyDescent="0.3">
      <c r="A18" s="1428" t="str">
        <f>'Salary Menu MIS 3382'!A201</f>
        <v>41---</v>
      </c>
      <c r="B18" s="393" t="str">
        <f>'Salary Menu MIS 3382'!B201</f>
        <v>Classroom Assistant - Full Time</v>
      </c>
      <c r="C18" s="1327">
        <f>'Salary Menu MIS 3382'!D201</f>
        <v>0</v>
      </c>
      <c r="D18" s="1435">
        <f>'Salary Menu MIS 3382'!E201</f>
        <v>30300</v>
      </c>
      <c r="E18" s="1435"/>
      <c r="F18" s="1301">
        <f>ROUND(C18*(ROUND((D18-$J$9-$K$9-$L$9)/(1+$H$9+$I$9),0)),0)</f>
        <v>0</v>
      </c>
      <c r="G18" s="1345" t="s">
        <v>1350</v>
      </c>
      <c r="H18" s="1301">
        <f>ROUND(F18*$H$9,0)</f>
        <v>0</v>
      </c>
      <c r="I18" s="1301">
        <f>ROUND(F18*$I$9,0)</f>
        <v>0</v>
      </c>
      <c r="J18" s="1301">
        <f>ROUND($J$9*C18,0)</f>
        <v>0</v>
      </c>
      <c r="K18" s="1301">
        <f>ROUND($K$9*C18,0)</f>
        <v>0</v>
      </c>
      <c r="L18" s="1301">
        <f>ROUND($L$9*C18,0)</f>
        <v>0</v>
      </c>
      <c r="M18" s="1301">
        <f>ROUND((C18*D18)-(F18+H18+I18+J18+K18+L18),0)</f>
        <v>0</v>
      </c>
      <c r="N18" s="1301">
        <f>SUM(F18:M18)</f>
        <v>0</v>
      </c>
      <c r="O18" s="1329">
        <v>5100</v>
      </c>
      <c r="P18" s="1330" t="s">
        <v>1630</v>
      </c>
    </row>
    <row r="19" spans="1:21" x14ac:dyDescent="0.3">
      <c r="A19" s="1428" t="str">
        <f>'Salary Menu MIS 3382'!A202</f>
        <v>41---</v>
      </c>
      <c r="B19" s="393" t="str">
        <f>'Salary Menu MIS 3382'!B202</f>
        <v>Classroom Assistant - Less than 4 hours</v>
      </c>
      <c r="C19" s="1327">
        <f>'Salary Menu MIS 3382'!D202</f>
        <v>0</v>
      </c>
      <c r="D19" s="1435">
        <f>'Salary Menu MIS 3382'!E202</f>
        <v>3100</v>
      </c>
      <c r="E19" s="1435"/>
      <c r="F19" s="1301">
        <f>ROUND(C19*(ROUND((D19)/(1+$H$9+$I$9),0)),0)</f>
        <v>0</v>
      </c>
      <c r="G19" s="1345" t="s">
        <v>1350</v>
      </c>
      <c r="H19" s="1301">
        <f>ROUND(F19*$H$9,0)</f>
        <v>0</v>
      </c>
      <c r="I19" s="1301">
        <f>ROUND(F19*$I$9,0)</f>
        <v>0</v>
      </c>
      <c r="J19" s="1345" t="s">
        <v>1350</v>
      </c>
      <c r="K19" s="1345" t="s">
        <v>1350</v>
      </c>
      <c r="L19" s="1345" t="s">
        <v>1350</v>
      </c>
      <c r="M19" s="1345">
        <f>ROUND((C19*D19)-(F19+H19+I19),0)</f>
        <v>0</v>
      </c>
      <c r="N19" s="1301">
        <f>SUM(F19:M19)</f>
        <v>0</v>
      </c>
      <c r="O19" s="1329">
        <v>5100</v>
      </c>
      <c r="P19" s="1330" t="s">
        <v>1630</v>
      </c>
    </row>
    <row r="20" spans="1:21" x14ac:dyDescent="0.3">
      <c r="A20" s="1428" t="str">
        <f>'Salary Menu MIS 3382'!A203</f>
        <v>-----</v>
      </c>
      <c r="B20" s="393" t="str">
        <f>'Salary Menu MIS 3382'!B203</f>
        <v>Non-Instructional - Other:</v>
      </c>
      <c r="C20" s="1327">
        <f>'Salary Menu MIS 3382'!D203</f>
        <v>0</v>
      </c>
      <c r="D20" s="1435">
        <f>'Salary Menu MIS 3382'!E203</f>
        <v>0</v>
      </c>
      <c r="E20" s="1435"/>
      <c r="F20" s="1331">
        <f>ROUND(C20*(ROUND((D20-$J$9-$K$9-$L$9)/(1+$H$9+$I$9),0)),0)</f>
        <v>0</v>
      </c>
      <c r="G20" s="1364" t="s">
        <v>1350</v>
      </c>
      <c r="H20" s="1331">
        <f>ROUND(F20*$H$9,0)</f>
        <v>0</v>
      </c>
      <c r="I20" s="1331">
        <f>ROUND(F20*$I$9,0)</f>
        <v>0</v>
      </c>
      <c r="J20" s="1331">
        <f>ROUND($J$9*C20,0)</f>
        <v>0</v>
      </c>
      <c r="K20" s="1331">
        <f>ROUND($K$9*C20,0)</f>
        <v>0</v>
      </c>
      <c r="L20" s="1331">
        <f>ROUND($L$9*C20,0)</f>
        <v>0</v>
      </c>
      <c r="M20" s="1331">
        <f>ROUND((C20*D20)-(F20+H20+I20+J20+K20+L20),0)</f>
        <v>0</v>
      </c>
      <c r="N20" s="1331">
        <f>SUM(F20:M20)</f>
        <v>0</v>
      </c>
      <c r="O20" s="1329">
        <v>5100</v>
      </c>
      <c r="P20" s="1330" t="s">
        <v>1630</v>
      </c>
    </row>
    <row r="21" spans="1:21" x14ac:dyDescent="0.3">
      <c r="A21" s="1358"/>
      <c r="B21" s="393"/>
      <c r="C21" s="1327"/>
      <c r="D21" s="1435"/>
      <c r="E21" s="1435"/>
      <c r="O21" s="1329"/>
    </row>
    <row r="22" spans="1:21" s="230" customFormat="1" x14ac:dyDescent="0.3">
      <c r="A22" s="1335" t="s">
        <v>1356</v>
      </c>
      <c r="B22" s="1336"/>
      <c r="C22" s="1337"/>
      <c r="D22" s="1459"/>
      <c r="E22" s="1459"/>
      <c r="F22" s="1339">
        <f t="shared" ref="F22:N22" si="1">ROUND(SUM(F18:F21),0)</f>
        <v>0</v>
      </c>
      <c r="G22" s="1339">
        <f t="shared" si="1"/>
        <v>0</v>
      </c>
      <c r="H22" s="1339">
        <f t="shared" si="1"/>
        <v>0</v>
      </c>
      <c r="I22" s="1339">
        <f t="shared" si="1"/>
        <v>0</v>
      </c>
      <c r="J22" s="1339">
        <f t="shared" si="1"/>
        <v>0</v>
      </c>
      <c r="K22" s="1339">
        <f t="shared" si="1"/>
        <v>0</v>
      </c>
      <c r="L22" s="1339">
        <f t="shared" si="1"/>
        <v>0</v>
      </c>
      <c r="M22" s="1339">
        <f t="shared" si="1"/>
        <v>0</v>
      </c>
      <c r="N22" s="1339">
        <f t="shared" si="1"/>
        <v>0</v>
      </c>
      <c r="O22" s="1340"/>
      <c r="P22" s="1341"/>
      <c r="U22" s="1342"/>
    </row>
    <row r="23" spans="1:21" x14ac:dyDescent="0.3">
      <c r="A23" s="1332"/>
      <c r="B23" s="251"/>
      <c r="C23" s="1333"/>
      <c r="D23" s="1362"/>
      <c r="E23" s="1362"/>
      <c r="O23" s="1329"/>
    </row>
    <row r="24" spans="1:21" x14ac:dyDescent="0.3">
      <c r="O24" s="1329"/>
    </row>
    <row r="25" spans="1:21" s="230" customFormat="1" x14ac:dyDescent="0.3">
      <c r="A25" s="1297" t="s">
        <v>1358</v>
      </c>
      <c r="B25" s="1374"/>
      <c r="C25" s="1375"/>
      <c r="D25" s="1462"/>
      <c r="E25" s="1462"/>
      <c r="F25" s="1339">
        <f t="shared" ref="F25:N25" si="2">ROUND(+F22+F15,0)</f>
        <v>0</v>
      </c>
      <c r="G25" s="1339">
        <f t="shared" si="2"/>
        <v>0</v>
      </c>
      <c r="H25" s="1339">
        <f t="shared" si="2"/>
        <v>0</v>
      </c>
      <c r="I25" s="1339">
        <f t="shared" si="2"/>
        <v>0</v>
      </c>
      <c r="J25" s="1339">
        <f t="shared" si="2"/>
        <v>0</v>
      </c>
      <c r="K25" s="1339">
        <f t="shared" si="2"/>
        <v>0</v>
      </c>
      <c r="L25" s="1339">
        <f t="shared" si="2"/>
        <v>0</v>
      </c>
      <c r="M25" s="1339">
        <f t="shared" si="2"/>
        <v>0</v>
      </c>
      <c r="N25" s="1339">
        <f t="shared" si="2"/>
        <v>0</v>
      </c>
      <c r="O25" s="1340"/>
      <c r="P25" s="1341"/>
      <c r="U25" s="1342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5" x14ac:dyDescent="0.3">
      <c r="O33" s="1329"/>
    </row>
    <row r="34" spans="1:15" x14ac:dyDescent="0.3">
      <c r="O34" s="1329"/>
    </row>
    <row r="35" spans="1:15" x14ac:dyDescent="0.3">
      <c r="O35" s="1329"/>
    </row>
    <row r="36" spans="1:15" x14ac:dyDescent="0.3">
      <c r="O36" s="1329"/>
    </row>
    <row r="37" spans="1:15" x14ac:dyDescent="0.3">
      <c r="O37" s="1329"/>
    </row>
    <row r="38" spans="1:15" x14ac:dyDescent="0.3">
      <c r="O38" s="1329"/>
    </row>
    <row r="39" spans="1:15" x14ac:dyDescent="0.3">
      <c r="O39" s="1329"/>
    </row>
    <row r="40" spans="1:15" x14ac:dyDescent="0.3">
      <c r="O40" s="1329"/>
    </row>
    <row r="41" spans="1:15" x14ac:dyDescent="0.3">
      <c r="O41" s="1329"/>
    </row>
    <row r="42" spans="1:15" x14ac:dyDescent="0.3">
      <c r="O42" s="1329"/>
    </row>
    <row r="43" spans="1:15" x14ac:dyDescent="0.3">
      <c r="O43" s="1329"/>
    </row>
    <row r="44" spans="1:15" x14ac:dyDescent="0.3">
      <c r="O44" s="1329"/>
    </row>
    <row r="45" spans="1:15" x14ac:dyDescent="0.3">
      <c r="A45" s="1297" t="str">
        <f>A1</f>
        <v>Salary Budget</v>
      </c>
      <c r="B45" s="230"/>
    </row>
    <row r="46" spans="1:15" x14ac:dyDescent="0.3">
      <c r="A46" s="1377">
        <f>A2</f>
        <v>9004</v>
      </c>
      <c r="B46" s="230" t="str">
        <f>B2</f>
        <v>AICE</v>
      </c>
    </row>
    <row r="47" spans="1:15" x14ac:dyDescent="0.3">
      <c r="A47" s="1377" t="str">
        <f>A3</f>
        <v>0000</v>
      </c>
      <c r="B47" s="230" t="str">
        <f>B3</f>
        <v>SAMPLE SCHOOL</v>
      </c>
    </row>
    <row r="48" spans="1:15" x14ac:dyDescent="0.3">
      <c r="A48" s="1378" t="str">
        <f>A5</f>
        <v>FISCAL YEAR 2013-2014</v>
      </c>
      <c r="B48" s="1379"/>
      <c r="G48" s="1311"/>
    </row>
    <row r="49" spans="1:16" x14ac:dyDescent="0.3">
      <c r="A49" s="1297"/>
      <c r="B49" s="230"/>
      <c r="G49" s="1311" t="s">
        <v>1635</v>
      </c>
    </row>
    <row r="50" spans="1:16" x14ac:dyDescent="0.3">
      <c r="F50" s="1311"/>
      <c r="G50" s="1312" t="s">
        <v>1314</v>
      </c>
      <c r="H50" s="1311" t="s">
        <v>1652</v>
      </c>
      <c r="I50" s="1311" t="s">
        <v>1625</v>
      </c>
      <c r="J50" s="1311" t="s">
        <v>1656</v>
      </c>
      <c r="K50" s="1311" t="s">
        <v>1666</v>
      </c>
      <c r="L50" s="1311" t="s">
        <v>1668</v>
      </c>
      <c r="M50" s="1311" t="s">
        <v>1670</v>
      </c>
      <c r="N50" s="1312"/>
    </row>
    <row r="51" spans="1:16" x14ac:dyDescent="0.3">
      <c r="C51" s="1313" t="s">
        <v>1315</v>
      </c>
      <c r="D51" s="1315" t="s">
        <v>1337</v>
      </c>
      <c r="E51" s="1315"/>
      <c r="F51" s="1315" t="s">
        <v>273</v>
      </c>
      <c r="G51" s="1311"/>
      <c r="H51" s="1315" t="s">
        <v>1339</v>
      </c>
      <c r="I51" s="1315" t="s">
        <v>1340</v>
      </c>
      <c r="J51" s="1315" t="s">
        <v>1341</v>
      </c>
      <c r="K51" s="1315" t="s">
        <v>1342</v>
      </c>
      <c r="L51" s="1315" t="s">
        <v>1343</v>
      </c>
      <c r="M51" s="1315" t="s">
        <v>1344</v>
      </c>
      <c r="N51" s="1315" t="s">
        <v>248</v>
      </c>
      <c r="O51" s="1316" t="s">
        <v>243</v>
      </c>
      <c r="P51" s="1316" t="s">
        <v>1345</v>
      </c>
    </row>
    <row r="52" spans="1:16" x14ac:dyDescent="0.3">
      <c r="G52" s="1463">
        <f t="shared" ref="G52:L52" si="3">G9</f>
        <v>0</v>
      </c>
      <c r="H52" s="1464">
        <f t="shared" si="3"/>
        <v>6.8699999999999997E-2</v>
      </c>
      <c r="I52" s="1464">
        <f t="shared" si="3"/>
        <v>7.6499999999999999E-2</v>
      </c>
      <c r="J52" s="1301">
        <f t="shared" si="3"/>
        <v>6458</v>
      </c>
      <c r="K52" s="1301">
        <f t="shared" si="3"/>
        <v>28</v>
      </c>
      <c r="L52" s="1301">
        <f t="shared" si="3"/>
        <v>204</v>
      </c>
    </row>
    <row r="53" spans="1:16" x14ac:dyDescent="0.3">
      <c r="H53" s="1382"/>
      <c r="I53" s="1382"/>
    </row>
    <row r="54" spans="1:16" x14ac:dyDescent="0.3">
      <c r="A54" s="1371" t="str">
        <f t="shared" ref="A54:P54" si="4">A12</f>
        <v>1----</v>
      </c>
      <c r="B54" s="1371" t="str">
        <f t="shared" si="4"/>
        <v>Teacher</v>
      </c>
      <c r="C54" s="1383">
        <f t="shared" si="4"/>
        <v>0</v>
      </c>
      <c r="D54" s="1385">
        <f t="shared" si="4"/>
        <v>65000</v>
      </c>
      <c r="E54" s="1385">
        <f t="shared" si="4"/>
        <v>50917</v>
      </c>
      <c r="F54" s="1385">
        <f t="shared" si="4"/>
        <v>0</v>
      </c>
      <c r="G54" s="1385">
        <f t="shared" si="4"/>
        <v>0</v>
      </c>
      <c r="H54" s="1385">
        <f>H12+M12</f>
        <v>0</v>
      </c>
      <c r="I54" s="1385">
        <f t="shared" si="4"/>
        <v>0</v>
      </c>
      <c r="J54" s="1385">
        <f t="shared" si="4"/>
        <v>0</v>
      </c>
      <c r="K54" s="1385">
        <f t="shared" si="4"/>
        <v>0</v>
      </c>
      <c r="L54" s="1385">
        <f t="shared" si="4"/>
        <v>0</v>
      </c>
      <c r="M54" s="1385">
        <v>0</v>
      </c>
      <c r="N54" s="1385">
        <f>SUM(F54:M54)</f>
        <v>0</v>
      </c>
      <c r="O54" s="1386">
        <f t="shared" si="4"/>
        <v>5100</v>
      </c>
      <c r="P54" s="1386" t="str">
        <f t="shared" si="4"/>
        <v>0131</v>
      </c>
    </row>
    <row r="55" spans="1:16" x14ac:dyDescent="0.3">
      <c r="A55" s="1371"/>
      <c r="B55" s="1192"/>
      <c r="C55" s="1372"/>
      <c r="D55" s="1422"/>
      <c r="E55" s="1422"/>
      <c r="F55" s="1392">
        <f t="shared" ref="F55:N55" si="5">SUM(F54:F54)</f>
        <v>0</v>
      </c>
      <c r="G55" s="1392">
        <f t="shared" si="5"/>
        <v>0</v>
      </c>
      <c r="H55" s="1392">
        <f t="shared" si="5"/>
        <v>0</v>
      </c>
      <c r="I55" s="1392">
        <f t="shared" si="5"/>
        <v>0</v>
      </c>
      <c r="J55" s="1392">
        <f t="shared" si="5"/>
        <v>0</v>
      </c>
      <c r="K55" s="1392">
        <f t="shared" si="5"/>
        <v>0</v>
      </c>
      <c r="L55" s="1392">
        <f t="shared" si="5"/>
        <v>0</v>
      </c>
      <c r="M55" s="1392">
        <f t="shared" si="5"/>
        <v>0</v>
      </c>
      <c r="N55" s="1392">
        <f t="shared" si="5"/>
        <v>0</v>
      </c>
      <c r="O55" s="1393">
        <f>O54</f>
        <v>5100</v>
      </c>
      <c r="P55" s="1393" t="str">
        <f>P54</f>
        <v>0131</v>
      </c>
    </row>
    <row r="56" spans="1:16" x14ac:dyDescent="0.3">
      <c r="A56" s="1371"/>
      <c r="B56" s="1192"/>
      <c r="C56" s="1372"/>
      <c r="D56" s="1422"/>
      <c r="E56" s="1422"/>
      <c r="F56" s="1362"/>
      <c r="G56" s="1362"/>
      <c r="H56" s="1362"/>
      <c r="I56" s="1362"/>
      <c r="J56" s="1362"/>
      <c r="K56" s="1362"/>
      <c r="L56" s="1362"/>
      <c r="M56" s="1362"/>
      <c r="N56" s="1362"/>
      <c r="O56" s="1394"/>
      <c r="P56" s="1394"/>
    </row>
    <row r="57" spans="1:16" x14ac:dyDescent="0.3">
      <c r="A57" s="1371" t="str">
        <f t="shared" ref="A57:P57" si="6">A13</f>
        <v>12501</v>
      </c>
      <c r="B57" s="1371" t="str">
        <f t="shared" si="6"/>
        <v>Teacher - Hourly</v>
      </c>
      <c r="C57" s="1383">
        <f t="shared" si="6"/>
        <v>0</v>
      </c>
      <c r="D57" s="1385">
        <f t="shared" si="6"/>
        <v>37</v>
      </c>
      <c r="E57" s="1385">
        <f t="shared" si="6"/>
        <v>0</v>
      </c>
      <c r="F57" s="1385">
        <f t="shared" si="6"/>
        <v>0</v>
      </c>
      <c r="G57" s="1395" t="str">
        <f t="shared" si="6"/>
        <v>N/A</v>
      </c>
      <c r="H57" s="1385">
        <f>H13+M13</f>
        <v>0</v>
      </c>
      <c r="I57" s="1385">
        <f t="shared" si="6"/>
        <v>0</v>
      </c>
      <c r="J57" s="1395" t="str">
        <f t="shared" si="6"/>
        <v>N/A</v>
      </c>
      <c r="K57" s="1395" t="str">
        <f t="shared" si="6"/>
        <v>N/A</v>
      </c>
      <c r="L57" s="1395" t="str">
        <f t="shared" si="6"/>
        <v>N/A</v>
      </c>
      <c r="M57" s="1385">
        <v>0</v>
      </c>
      <c r="N57" s="1385">
        <f>SUM(F57:M57)</f>
        <v>0</v>
      </c>
      <c r="O57" s="1386">
        <f t="shared" si="6"/>
        <v>5100</v>
      </c>
      <c r="P57" s="1396" t="str">
        <f t="shared" si="6"/>
        <v>0132</v>
      </c>
    </row>
    <row r="58" spans="1:16" x14ac:dyDescent="0.3">
      <c r="A58" s="1371"/>
      <c r="B58" s="1192"/>
      <c r="C58" s="1383"/>
      <c r="D58" s="1385"/>
      <c r="E58" s="1385"/>
      <c r="F58" s="1392">
        <f t="shared" ref="F58:N58" si="7">SUM(F57:F57)</f>
        <v>0</v>
      </c>
      <c r="G58" s="1392">
        <f t="shared" si="7"/>
        <v>0</v>
      </c>
      <c r="H58" s="1392">
        <f t="shared" si="7"/>
        <v>0</v>
      </c>
      <c r="I58" s="1392">
        <f t="shared" si="7"/>
        <v>0</v>
      </c>
      <c r="J58" s="1392">
        <f t="shared" si="7"/>
        <v>0</v>
      </c>
      <c r="K58" s="1392">
        <f t="shared" si="7"/>
        <v>0</v>
      </c>
      <c r="L58" s="1392">
        <f t="shared" si="7"/>
        <v>0</v>
      </c>
      <c r="M58" s="1392">
        <f t="shared" si="7"/>
        <v>0</v>
      </c>
      <c r="N58" s="1392">
        <f t="shared" si="7"/>
        <v>0</v>
      </c>
      <c r="O58" s="1393">
        <f>O57</f>
        <v>5100</v>
      </c>
      <c r="P58" s="1393" t="str">
        <f>P57</f>
        <v>0132</v>
      </c>
    </row>
    <row r="59" spans="1:16" x14ac:dyDescent="0.3">
      <c r="A59" s="1371"/>
      <c r="B59" s="1192"/>
      <c r="C59" s="1383"/>
      <c r="D59" s="1385"/>
      <c r="E59" s="1385"/>
      <c r="F59" s="1385"/>
      <c r="G59" s="1385"/>
      <c r="H59" s="1385"/>
      <c r="I59" s="1385"/>
      <c r="J59" s="1385"/>
      <c r="K59" s="1385"/>
      <c r="L59" s="1385"/>
      <c r="M59" s="1385"/>
      <c r="N59" s="1385"/>
      <c r="O59" s="1394"/>
      <c r="P59" s="1394"/>
    </row>
    <row r="60" spans="1:16" x14ac:dyDescent="0.3">
      <c r="A60" s="1371" t="str">
        <f t="shared" ref="A60:P62" si="8">A18</f>
        <v>41---</v>
      </c>
      <c r="B60" s="1371" t="str">
        <f t="shared" si="8"/>
        <v>Classroom Assistant - Full Time</v>
      </c>
      <c r="C60" s="1383">
        <f t="shared" si="8"/>
        <v>0</v>
      </c>
      <c r="D60" s="1385">
        <f t="shared" si="8"/>
        <v>30300</v>
      </c>
      <c r="E60" s="1385">
        <f t="shared" si="8"/>
        <v>0</v>
      </c>
      <c r="F60" s="1385">
        <f t="shared" si="8"/>
        <v>0</v>
      </c>
      <c r="G60" s="1395" t="str">
        <f t="shared" si="8"/>
        <v>N/A</v>
      </c>
      <c r="H60" s="1385">
        <f>H18+M18</f>
        <v>0</v>
      </c>
      <c r="I60" s="1385">
        <f t="shared" si="8"/>
        <v>0</v>
      </c>
      <c r="J60" s="1385">
        <f t="shared" si="8"/>
        <v>0</v>
      </c>
      <c r="K60" s="1385">
        <f t="shared" si="8"/>
        <v>0</v>
      </c>
      <c r="L60" s="1385">
        <f t="shared" si="8"/>
        <v>0</v>
      </c>
      <c r="M60" s="1385">
        <v>0</v>
      </c>
      <c r="N60" s="1385">
        <f>SUM(F60:M60)</f>
        <v>0</v>
      </c>
      <c r="O60" s="1386">
        <f t="shared" si="8"/>
        <v>5100</v>
      </c>
      <c r="P60" s="1386" t="str">
        <f t="shared" si="8"/>
        <v>0100</v>
      </c>
    </row>
    <row r="61" spans="1:16" x14ac:dyDescent="0.3">
      <c r="A61" s="1371" t="str">
        <f t="shared" si="8"/>
        <v>41---</v>
      </c>
      <c r="B61" s="1371" t="str">
        <f t="shared" si="8"/>
        <v>Classroom Assistant - Less than 4 hours</v>
      </c>
      <c r="C61" s="1383">
        <f t="shared" si="8"/>
        <v>0</v>
      </c>
      <c r="D61" s="1385">
        <f t="shared" si="8"/>
        <v>3100</v>
      </c>
      <c r="E61" s="1385">
        <f t="shared" si="8"/>
        <v>0</v>
      </c>
      <c r="F61" s="1385">
        <f t="shared" si="8"/>
        <v>0</v>
      </c>
      <c r="G61" s="1395" t="str">
        <f t="shared" si="8"/>
        <v>N/A</v>
      </c>
      <c r="H61" s="1385">
        <f>H19+M19</f>
        <v>0</v>
      </c>
      <c r="I61" s="1385">
        <f t="shared" si="8"/>
        <v>0</v>
      </c>
      <c r="J61" s="1395" t="str">
        <f t="shared" si="8"/>
        <v>N/A</v>
      </c>
      <c r="K61" s="1395" t="str">
        <f t="shared" si="8"/>
        <v>N/A</v>
      </c>
      <c r="L61" s="1395" t="str">
        <f t="shared" si="8"/>
        <v>N/A</v>
      </c>
      <c r="M61" s="1385">
        <v>0</v>
      </c>
      <c r="N61" s="1385">
        <f>SUM(F61:M61)</f>
        <v>0</v>
      </c>
      <c r="O61" s="1386">
        <f t="shared" si="8"/>
        <v>5100</v>
      </c>
      <c r="P61" s="1386" t="str">
        <f t="shared" si="8"/>
        <v>0100</v>
      </c>
    </row>
    <row r="62" spans="1:16" x14ac:dyDescent="0.3">
      <c r="A62" s="1371" t="str">
        <f t="shared" si="8"/>
        <v>-----</v>
      </c>
      <c r="B62" s="1371" t="str">
        <f t="shared" si="8"/>
        <v>Non-Instructional - Other:</v>
      </c>
      <c r="C62" s="1383">
        <f t="shared" si="8"/>
        <v>0</v>
      </c>
      <c r="D62" s="1385">
        <f t="shared" si="8"/>
        <v>0</v>
      </c>
      <c r="E62" s="1385">
        <f t="shared" si="8"/>
        <v>0</v>
      </c>
      <c r="F62" s="1385">
        <f t="shared" si="8"/>
        <v>0</v>
      </c>
      <c r="G62" s="1395" t="str">
        <f t="shared" si="8"/>
        <v>N/A</v>
      </c>
      <c r="H62" s="1385">
        <f>H20+M20</f>
        <v>0</v>
      </c>
      <c r="I62" s="1385">
        <f t="shared" si="8"/>
        <v>0</v>
      </c>
      <c r="J62" s="1385">
        <f t="shared" si="8"/>
        <v>0</v>
      </c>
      <c r="K62" s="1385">
        <f t="shared" si="8"/>
        <v>0</v>
      </c>
      <c r="L62" s="1385">
        <f t="shared" si="8"/>
        <v>0</v>
      </c>
      <c r="M62" s="1385">
        <v>0</v>
      </c>
      <c r="N62" s="1385">
        <f>SUM(F62:M62)</f>
        <v>0</v>
      </c>
      <c r="O62" s="1386">
        <f t="shared" si="8"/>
        <v>5100</v>
      </c>
      <c r="P62" s="1386" t="str">
        <f t="shared" si="8"/>
        <v>0100</v>
      </c>
    </row>
    <row r="63" spans="1:16" x14ac:dyDescent="0.3">
      <c r="A63" s="1371"/>
      <c r="B63" s="1192"/>
      <c r="C63" s="1383"/>
      <c r="D63" s="1385"/>
      <c r="E63" s="1385"/>
      <c r="F63" s="1392">
        <f t="shared" ref="F63:N63" si="9">SUM(F60:F62)</f>
        <v>0</v>
      </c>
      <c r="G63" s="1392">
        <f t="shared" si="9"/>
        <v>0</v>
      </c>
      <c r="H63" s="1392">
        <f t="shared" si="9"/>
        <v>0</v>
      </c>
      <c r="I63" s="1392">
        <f t="shared" si="9"/>
        <v>0</v>
      </c>
      <c r="J63" s="1392">
        <f t="shared" si="9"/>
        <v>0</v>
      </c>
      <c r="K63" s="1392">
        <f t="shared" si="9"/>
        <v>0</v>
      </c>
      <c r="L63" s="1392">
        <f t="shared" si="9"/>
        <v>0</v>
      </c>
      <c r="M63" s="1392">
        <f t="shared" si="9"/>
        <v>0</v>
      </c>
      <c r="N63" s="1392">
        <f t="shared" si="9"/>
        <v>0</v>
      </c>
      <c r="O63" s="1393">
        <v>5100</v>
      </c>
      <c r="P63" s="1393" t="str">
        <f>P20</f>
        <v>0100</v>
      </c>
    </row>
    <row r="64" spans="1:16" x14ac:dyDescent="0.3">
      <c r="A64" s="1371"/>
      <c r="B64" s="1192"/>
      <c r="C64" s="1383"/>
      <c r="D64" s="1385"/>
      <c r="E64" s="1385"/>
      <c r="F64" s="1362"/>
      <c r="G64" s="1362"/>
      <c r="H64" s="1362"/>
      <c r="I64" s="1362"/>
      <c r="J64" s="1362"/>
      <c r="K64" s="1362"/>
      <c r="L64" s="1362"/>
      <c r="M64" s="1362"/>
      <c r="N64" s="1362"/>
      <c r="O64" s="1394"/>
      <c r="P64" s="1394"/>
    </row>
    <row r="65" spans="1:16" x14ac:dyDescent="0.3">
      <c r="A65" s="1397" t="s">
        <v>1364</v>
      </c>
      <c r="B65" s="1398"/>
      <c r="C65" s="1465"/>
      <c r="D65" s="1466"/>
      <c r="E65" s="1466"/>
      <c r="F65" s="1466">
        <f t="shared" ref="F65:N65" si="10">SUM(F63,F58,F55)</f>
        <v>0</v>
      </c>
      <c r="G65" s="1466">
        <f t="shared" si="10"/>
        <v>0</v>
      </c>
      <c r="H65" s="1466">
        <f t="shared" si="10"/>
        <v>0</v>
      </c>
      <c r="I65" s="1466">
        <f t="shared" si="10"/>
        <v>0</v>
      </c>
      <c r="J65" s="1466">
        <f t="shared" si="10"/>
        <v>0</v>
      </c>
      <c r="K65" s="1466">
        <f t="shared" si="10"/>
        <v>0</v>
      </c>
      <c r="L65" s="1466">
        <f t="shared" si="10"/>
        <v>0</v>
      </c>
      <c r="M65" s="1466">
        <f t="shared" si="10"/>
        <v>0</v>
      </c>
      <c r="N65" s="1466">
        <f t="shared" si="10"/>
        <v>0</v>
      </c>
      <c r="O65" s="1393">
        <f>O63</f>
        <v>5100</v>
      </c>
      <c r="P65" s="1467"/>
    </row>
    <row r="66" spans="1:16" x14ac:dyDescent="0.3">
      <c r="A66" s="1371"/>
      <c r="B66" s="1192"/>
      <c r="C66" s="1372"/>
      <c r="D66" s="1422"/>
      <c r="E66" s="1422"/>
      <c r="O66" s="1329"/>
    </row>
    <row r="67" spans="1:16" x14ac:dyDescent="0.3">
      <c r="O67" s="1329"/>
    </row>
    <row r="68" spans="1:16" x14ac:dyDescent="0.3">
      <c r="O68" s="1329"/>
    </row>
    <row r="69" spans="1:16" ht="14.4" thickBot="1" x14ac:dyDescent="0.35">
      <c r="A69" s="1297" t="s">
        <v>1358</v>
      </c>
      <c r="B69" s="1374"/>
      <c r="F69" s="1444">
        <f t="shared" ref="F69:N69" si="11">+F65</f>
        <v>0</v>
      </c>
      <c r="G69" s="1444">
        <f t="shared" si="11"/>
        <v>0</v>
      </c>
      <c r="H69" s="1444">
        <f t="shared" si="11"/>
        <v>0</v>
      </c>
      <c r="I69" s="1444">
        <f t="shared" si="11"/>
        <v>0</v>
      </c>
      <c r="J69" s="1444">
        <f t="shared" si="11"/>
        <v>0</v>
      </c>
      <c r="K69" s="1444">
        <f t="shared" si="11"/>
        <v>0</v>
      </c>
      <c r="L69" s="1444">
        <f t="shared" si="11"/>
        <v>0</v>
      </c>
      <c r="M69" s="1444">
        <f t="shared" si="11"/>
        <v>0</v>
      </c>
      <c r="N69" s="1444">
        <f t="shared" si="11"/>
        <v>0</v>
      </c>
      <c r="O69" s="1329"/>
    </row>
    <row r="70" spans="1:16" ht="14.4" thickTop="1" x14ac:dyDescent="0.3">
      <c r="O70" s="1329"/>
    </row>
    <row r="71" spans="1:16" x14ac:dyDescent="0.3">
      <c r="A71" s="1214" t="s">
        <v>1310</v>
      </c>
      <c r="N71" s="1301">
        <f>H1</f>
        <v>0</v>
      </c>
      <c r="O71" s="1329"/>
    </row>
    <row r="72" spans="1:16" x14ac:dyDescent="0.3">
      <c r="A72" s="1214" t="s">
        <v>1312</v>
      </c>
      <c r="N72" s="1301">
        <f>H2</f>
        <v>0</v>
      </c>
      <c r="O72" s="1329"/>
    </row>
    <row r="73" spans="1:16" x14ac:dyDescent="0.3">
      <c r="A73" s="1297" t="s">
        <v>1387</v>
      </c>
      <c r="B73" s="1374"/>
      <c r="N73" s="1445">
        <f>SUM(N71:N72)</f>
        <v>0</v>
      </c>
      <c r="O73" s="1329"/>
    </row>
    <row r="74" spans="1:16" x14ac:dyDescent="0.3">
      <c r="O74" s="1329"/>
    </row>
    <row r="75" spans="1:16" ht="14.4" thickBot="1" x14ac:dyDescent="0.35">
      <c r="A75" s="1297" t="s">
        <v>1388</v>
      </c>
      <c r="B75" s="1374"/>
      <c r="N75" s="1444">
        <f>+N73-N69</f>
        <v>0</v>
      </c>
      <c r="O75" s="1329"/>
    </row>
    <row r="76" spans="1:16" ht="14.4" thickTop="1" x14ac:dyDescent="0.3">
      <c r="O76" s="1329"/>
    </row>
    <row r="77" spans="1:16" x14ac:dyDescent="0.3">
      <c r="O77" s="1329"/>
    </row>
    <row r="78" spans="1:16" x14ac:dyDescent="0.3">
      <c r="A78" s="1297" t="s">
        <v>1389</v>
      </c>
      <c r="B78" s="1374"/>
      <c r="F78" s="1301">
        <f t="shared" ref="F78:N78" si="12">+F25-F69</f>
        <v>0</v>
      </c>
      <c r="G78" s="1301">
        <f t="shared" si="12"/>
        <v>0</v>
      </c>
      <c r="H78" s="1301">
        <f t="shared" si="12"/>
        <v>0</v>
      </c>
      <c r="I78" s="1301">
        <f t="shared" si="12"/>
        <v>0</v>
      </c>
      <c r="J78" s="1301">
        <f t="shared" si="12"/>
        <v>0</v>
      </c>
      <c r="K78" s="1301">
        <f t="shared" si="12"/>
        <v>0</v>
      </c>
      <c r="L78" s="1301">
        <f t="shared" si="12"/>
        <v>0</v>
      </c>
      <c r="M78" s="1301">
        <f t="shared" si="12"/>
        <v>0</v>
      </c>
      <c r="N78" s="1301">
        <f t="shared" si="12"/>
        <v>0</v>
      </c>
      <c r="O78" s="1329"/>
    </row>
    <row r="79" spans="1:16" x14ac:dyDescent="0.3">
      <c r="O79" s="1329"/>
    </row>
    <row r="80" spans="1:16" x14ac:dyDescent="0.3">
      <c r="O80" s="1329"/>
    </row>
    <row r="81" spans="3:15" x14ac:dyDescent="0.3">
      <c r="C81" s="1302"/>
      <c r="D81" s="1302"/>
      <c r="E81" s="1303"/>
      <c r="F81" s="1302" t="s">
        <v>1359</v>
      </c>
      <c r="G81" s="92"/>
      <c r="H81" s="92"/>
      <c r="I81" s="92"/>
      <c r="J81" s="92"/>
      <c r="O81" s="1329"/>
    </row>
    <row r="82" spans="3:15" x14ac:dyDescent="0.3">
      <c r="C82" s="1302" t="s">
        <v>1360</v>
      </c>
      <c r="D82" s="1302" t="s">
        <v>1608</v>
      </c>
      <c r="E82" s="1303" t="s">
        <v>1609</v>
      </c>
      <c r="F82" s="1302" t="s">
        <v>1361</v>
      </c>
      <c r="G82" s="1302" t="s">
        <v>1362</v>
      </c>
      <c r="H82" s="92"/>
      <c r="I82" s="92"/>
      <c r="J82" s="92"/>
      <c r="O82" s="1329"/>
    </row>
    <row r="83" spans="3:15" x14ac:dyDescent="0.3">
      <c r="C83" s="92"/>
      <c r="D83" s="92"/>
      <c r="E83" s="1303"/>
      <c r="F83" s="92"/>
      <c r="G83" s="92"/>
      <c r="H83" s="92"/>
      <c r="I83" s="92"/>
      <c r="J83" s="92"/>
      <c r="O83" s="1329"/>
    </row>
    <row r="84" spans="3:15" x14ac:dyDescent="0.3">
      <c r="C84" s="1302">
        <f t="shared" ref="C84:C93" si="13">$B$4</f>
        <v>1010</v>
      </c>
      <c r="D84" s="1302">
        <f t="shared" ref="D84:D93" si="14">$O$65</f>
        <v>5100</v>
      </c>
      <c r="E84" s="1303" t="s">
        <v>1635</v>
      </c>
      <c r="F84" s="1303" t="str">
        <f t="shared" ref="F84:F93" si="15">$A$3</f>
        <v>0000</v>
      </c>
      <c r="G84" s="1329">
        <f t="shared" ref="G84:G93" si="16">$A$2</f>
        <v>9004</v>
      </c>
      <c r="H84" s="1301">
        <f>G65</f>
        <v>0</v>
      </c>
      <c r="I84" s="92"/>
      <c r="J84" s="92"/>
      <c r="O84" s="1329"/>
    </row>
    <row r="85" spans="3:15" x14ac:dyDescent="0.3">
      <c r="C85" s="1302">
        <f t="shared" si="13"/>
        <v>1010</v>
      </c>
      <c r="D85" s="1302">
        <f t="shared" si="14"/>
        <v>5100</v>
      </c>
      <c r="E85" s="1303" t="s">
        <v>1630</v>
      </c>
      <c r="F85" s="1303" t="str">
        <f t="shared" si="15"/>
        <v>0000</v>
      </c>
      <c r="G85" s="1329">
        <f t="shared" si="16"/>
        <v>9004</v>
      </c>
      <c r="H85" s="1301">
        <f>F63</f>
        <v>0</v>
      </c>
      <c r="I85" s="92"/>
      <c r="J85" s="92"/>
      <c r="O85" s="1329"/>
    </row>
    <row r="86" spans="3:15" x14ac:dyDescent="0.3">
      <c r="C86" s="1302">
        <f t="shared" si="13"/>
        <v>1010</v>
      </c>
      <c r="D86" s="1302">
        <f t="shared" si="14"/>
        <v>5100</v>
      </c>
      <c r="E86" s="1303" t="s">
        <v>1649</v>
      </c>
      <c r="F86" s="1303" t="str">
        <f t="shared" si="15"/>
        <v>0000</v>
      </c>
      <c r="G86" s="1329">
        <f t="shared" si="16"/>
        <v>9004</v>
      </c>
      <c r="H86" s="1301">
        <f>F55</f>
        <v>0</v>
      </c>
      <c r="I86" s="92"/>
      <c r="J86" s="92"/>
      <c r="O86" s="1329"/>
    </row>
    <row r="87" spans="3:15" x14ac:dyDescent="0.3">
      <c r="C87" s="1302">
        <f t="shared" si="13"/>
        <v>1010</v>
      </c>
      <c r="D87" s="1302">
        <f t="shared" si="14"/>
        <v>5100</v>
      </c>
      <c r="E87" s="1303" t="s">
        <v>262</v>
      </c>
      <c r="F87" s="1303" t="str">
        <f t="shared" si="15"/>
        <v>0000</v>
      </c>
      <c r="G87" s="1329">
        <f t="shared" si="16"/>
        <v>9004</v>
      </c>
      <c r="H87" s="1301">
        <f>F58</f>
        <v>0</v>
      </c>
      <c r="I87" s="92"/>
      <c r="J87" s="92"/>
      <c r="O87" s="1329"/>
    </row>
    <row r="88" spans="3:15" x14ac:dyDescent="0.3">
      <c r="C88" s="1302">
        <f t="shared" si="13"/>
        <v>1010</v>
      </c>
      <c r="D88" s="1302">
        <f t="shared" si="14"/>
        <v>5100</v>
      </c>
      <c r="E88" s="1303" t="s">
        <v>1652</v>
      </c>
      <c r="F88" s="1303" t="str">
        <f t="shared" si="15"/>
        <v>0000</v>
      </c>
      <c r="G88" s="1329">
        <f t="shared" si="16"/>
        <v>9004</v>
      </c>
      <c r="H88" s="1301">
        <f>H65+N75</f>
        <v>0</v>
      </c>
      <c r="I88" s="92"/>
      <c r="J88" s="92" t="s">
        <v>1363</v>
      </c>
      <c r="O88" s="1329"/>
    </row>
    <row r="89" spans="3:15" x14ac:dyDescent="0.3">
      <c r="C89" s="1302">
        <f t="shared" si="13"/>
        <v>1010</v>
      </c>
      <c r="D89" s="1302">
        <f t="shared" si="14"/>
        <v>5100</v>
      </c>
      <c r="E89" s="1303" t="s">
        <v>1625</v>
      </c>
      <c r="F89" s="1303" t="str">
        <f t="shared" si="15"/>
        <v>0000</v>
      </c>
      <c r="G89" s="1329">
        <f t="shared" si="16"/>
        <v>9004</v>
      </c>
      <c r="H89" s="1301">
        <f>I65</f>
        <v>0</v>
      </c>
      <c r="I89" s="92"/>
      <c r="J89" s="92"/>
      <c r="O89" s="1329"/>
    </row>
    <row r="90" spans="3:15" x14ac:dyDescent="0.3">
      <c r="C90" s="1302">
        <f t="shared" si="13"/>
        <v>1010</v>
      </c>
      <c r="D90" s="1302">
        <f t="shared" si="14"/>
        <v>5100</v>
      </c>
      <c r="E90" s="1303" t="s">
        <v>1656</v>
      </c>
      <c r="F90" s="1303" t="str">
        <f t="shared" si="15"/>
        <v>0000</v>
      </c>
      <c r="G90" s="1329">
        <f t="shared" si="16"/>
        <v>9004</v>
      </c>
      <c r="H90" s="1301">
        <f>J65</f>
        <v>0</v>
      </c>
      <c r="I90" s="92"/>
      <c r="J90" s="92"/>
      <c r="O90" s="1329"/>
    </row>
    <row r="91" spans="3:15" x14ac:dyDescent="0.3">
      <c r="C91" s="1302">
        <f t="shared" si="13"/>
        <v>1010</v>
      </c>
      <c r="D91" s="1302">
        <f t="shared" si="14"/>
        <v>5100</v>
      </c>
      <c r="E91" s="1303" t="s">
        <v>1666</v>
      </c>
      <c r="F91" s="1303" t="str">
        <f t="shared" si="15"/>
        <v>0000</v>
      </c>
      <c r="G91" s="1329">
        <f t="shared" si="16"/>
        <v>9004</v>
      </c>
      <c r="H91" s="1301">
        <f>K65</f>
        <v>0</v>
      </c>
      <c r="I91" s="92"/>
      <c r="J91" s="92"/>
      <c r="O91" s="1329"/>
    </row>
    <row r="92" spans="3:15" x14ac:dyDescent="0.3">
      <c r="C92" s="1302">
        <f t="shared" si="13"/>
        <v>1010</v>
      </c>
      <c r="D92" s="1302">
        <f t="shared" si="14"/>
        <v>5100</v>
      </c>
      <c r="E92" s="1303" t="s">
        <v>1668</v>
      </c>
      <c r="F92" s="1303" t="str">
        <f t="shared" si="15"/>
        <v>0000</v>
      </c>
      <c r="G92" s="1329">
        <f t="shared" si="16"/>
        <v>9004</v>
      </c>
      <c r="H92" s="1301">
        <f>L65</f>
        <v>0</v>
      </c>
      <c r="I92" s="92"/>
      <c r="J92" s="92"/>
      <c r="O92" s="1329"/>
    </row>
    <row r="93" spans="3:15" x14ac:dyDescent="0.3">
      <c r="C93" s="1448">
        <f t="shared" si="13"/>
        <v>1010</v>
      </c>
      <c r="D93" s="1448">
        <f t="shared" si="14"/>
        <v>5100</v>
      </c>
      <c r="E93" s="1468" t="s">
        <v>1670</v>
      </c>
      <c r="F93" s="1468" t="str">
        <f t="shared" si="15"/>
        <v>0000</v>
      </c>
      <c r="G93" s="1469">
        <f t="shared" si="16"/>
        <v>9004</v>
      </c>
      <c r="H93" s="1331">
        <f>M65</f>
        <v>0</v>
      </c>
      <c r="I93" s="1331">
        <f>SUM(H84:H93)</f>
        <v>0</v>
      </c>
      <c r="J93" s="92"/>
      <c r="O93" s="1329"/>
    </row>
    <row r="94" spans="3:15" x14ac:dyDescent="0.3">
      <c r="C94" s="92"/>
      <c r="D94" s="92"/>
      <c r="E94" s="1303"/>
      <c r="F94" s="92"/>
      <c r="G94" s="92"/>
      <c r="H94" s="1471">
        <f>SUM(H84:H93)</f>
        <v>0</v>
      </c>
      <c r="I94" s="1471">
        <f>SUM(I84:I93)</f>
        <v>0</v>
      </c>
      <c r="J94" s="92"/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</sheetData>
  <sheetProtection password="F723" sheet="1" objects="1" scenarios="1"/>
  <printOptions horizontalCentered="1"/>
  <pageMargins left="0" right="0" top="0.25" bottom="0.5" header="0.5" footer="0.25"/>
  <pageSetup paperSize="3" scale="50" fitToHeight="2" orientation="landscape" r:id="rId1"/>
  <headerFooter alignWithMargins="0">
    <oddFooter>&amp;L&amp;F
&amp;A&amp;C&amp;P&amp;R&amp;D</oddFooter>
  </headerFooter>
  <rowBreaks count="1" manualBreakCount="1">
    <brk id="44" max="1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7" enableFormatConditionsCalculation="0">
    <tabColor indexed="44"/>
    <pageSetUpPr fitToPage="1"/>
  </sheetPr>
  <dimension ref="A1:U2255"/>
  <sheetViews>
    <sheetView view="pageBreakPreview" zoomScale="60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9" style="1302" bestFit="1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3382'!H216</f>
        <v>0</v>
      </c>
    </row>
    <row r="2" spans="1:21" x14ac:dyDescent="0.3">
      <c r="A2" s="1304">
        <v>2154</v>
      </c>
      <c r="B2" s="230" t="s">
        <v>1335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3382'!A209</f>
        <v>1----</v>
      </c>
      <c r="B12" s="1358" t="str">
        <f>'Salary Menu MIS 3382'!B209</f>
        <v>Teacher</v>
      </c>
      <c r="C12" s="1327">
        <f>'Salary Menu MIS 3382'!D209</f>
        <v>0</v>
      </c>
      <c r="D12" s="1435">
        <f>'Salary Menu MIS 3382'!E209</f>
        <v>65000</v>
      </c>
      <c r="E12" s="1435">
        <f>'Salary Menu MIS 3382'!J33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358" t="str">
        <f>'Salary Menu MIS 3382'!A210</f>
        <v>12501</v>
      </c>
      <c r="B13" s="393" t="str">
        <f>'Salary Menu MIS 3382'!B210</f>
        <v>Teacher - Hourly</v>
      </c>
      <c r="C13" s="1327">
        <f>'Salary Menu MIS 3382'!D210</f>
        <v>0</v>
      </c>
      <c r="D13" s="1435">
        <f>'Salary Menu MIS 3382'!E210</f>
        <v>37</v>
      </c>
      <c r="E13" s="1435">
        <f>'Salary Menu MIS 3382'!J53</f>
        <v>0</v>
      </c>
      <c r="F13" s="1301">
        <f>ROUND((C13*D13)/(1+$H$9+$I$9),0)</f>
        <v>0</v>
      </c>
      <c r="G13" s="1345" t="s">
        <v>1350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45">
        <f>ROUND((C13*D13)-(F13+H13+I13),0)</f>
        <v>0</v>
      </c>
      <c r="N13" s="1301">
        <f>SUM(F13:M13)</f>
        <v>0</v>
      </c>
      <c r="O13" s="1329">
        <v>5100</v>
      </c>
      <c r="P13" s="1346" t="s">
        <v>262</v>
      </c>
    </row>
    <row r="14" spans="1:21" x14ac:dyDescent="0.3">
      <c r="A14" s="1332"/>
      <c r="B14" s="251"/>
      <c r="C14" s="1333"/>
      <c r="D14" s="1362"/>
      <c r="E14" s="1362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459"/>
      <c r="F15" s="1339">
        <f t="shared" ref="F15:N15" si="0">ROUND(SUM(F12:F14),0)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21" t="s">
        <v>222</v>
      </c>
      <c r="B17" s="1322"/>
      <c r="C17" s="1323"/>
      <c r="D17" s="1455"/>
      <c r="E17" s="1455"/>
      <c r="O17" s="1329"/>
    </row>
    <row r="18" spans="1:21" x14ac:dyDescent="0.3">
      <c r="A18" s="1428" t="str">
        <f>'Salary Menu MIS 3382'!A211</f>
        <v>41---</v>
      </c>
      <c r="B18" s="393" t="str">
        <f>'Salary Menu MIS 3382'!B211</f>
        <v>Classroom Assistant - Full Time</v>
      </c>
      <c r="C18" s="1327">
        <f>'Salary Menu MIS 3382'!D211</f>
        <v>0</v>
      </c>
      <c r="D18" s="1435">
        <f>'Salary Menu MIS 3382'!E211</f>
        <v>30300</v>
      </c>
      <c r="E18" s="1435"/>
      <c r="F18" s="1301">
        <f>ROUND(C18*(ROUND((D18-$J$9-$K$9-$L$9)/(1+$H$9+$I$9),0)),0)</f>
        <v>0</v>
      </c>
      <c r="G18" s="1345" t="s">
        <v>1350</v>
      </c>
      <c r="H18" s="1301">
        <f>ROUND(F18*$H$9,0)</f>
        <v>0</v>
      </c>
      <c r="I18" s="1301">
        <f>ROUND(F18*$I$9,0)</f>
        <v>0</v>
      </c>
      <c r="J18" s="1301">
        <f>ROUND($J$9*C18,0)</f>
        <v>0</v>
      </c>
      <c r="K18" s="1301">
        <f>ROUND($K$9*C18,0)</f>
        <v>0</v>
      </c>
      <c r="L18" s="1301">
        <f>ROUND($L$9*C18,0)</f>
        <v>0</v>
      </c>
      <c r="M18" s="1301">
        <f>ROUND((C18*D18)-(F18+H18+I18+J18+K18+L18),0)</f>
        <v>0</v>
      </c>
      <c r="N18" s="1301">
        <f>SUM(F18:M18)</f>
        <v>0</v>
      </c>
      <c r="O18" s="1329">
        <v>5100</v>
      </c>
      <c r="P18" s="1330" t="s">
        <v>1630</v>
      </c>
    </row>
    <row r="19" spans="1:21" x14ac:dyDescent="0.3">
      <c r="A19" s="1358" t="str">
        <f>'Salary Menu MIS 3382'!A212</f>
        <v>41---</v>
      </c>
      <c r="B19" s="393" t="str">
        <f>'Salary Menu MIS 3382'!B212</f>
        <v>Classroom Assistant - Less than 4 hours</v>
      </c>
      <c r="C19" s="1327">
        <f>'Salary Menu MIS 3382'!D212</f>
        <v>0</v>
      </c>
      <c r="D19" s="1435">
        <f>'Salary Menu MIS 3382'!E212</f>
        <v>3100</v>
      </c>
      <c r="E19" s="1435"/>
      <c r="F19" s="1301">
        <f>ROUND(C19*(ROUND((D19)/(1+$H$9+$I$9),0)),0)</f>
        <v>0</v>
      </c>
      <c r="G19" s="1345" t="s">
        <v>1350</v>
      </c>
      <c r="H19" s="1301">
        <f>ROUND(F19*$H$9,0)</f>
        <v>0</v>
      </c>
      <c r="I19" s="1301">
        <f>ROUND(F19*$I$9,0)</f>
        <v>0</v>
      </c>
      <c r="J19" s="1345" t="s">
        <v>1350</v>
      </c>
      <c r="K19" s="1345" t="s">
        <v>1350</v>
      </c>
      <c r="L19" s="1345" t="s">
        <v>1350</v>
      </c>
      <c r="M19" s="1345">
        <f>ROUND((C19*D19)-(F19+H19+I19),0)</f>
        <v>0</v>
      </c>
      <c r="N19" s="1301">
        <f>SUM(F19:M19)</f>
        <v>0</v>
      </c>
      <c r="O19" s="1329">
        <v>5100</v>
      </c>
      <c r="P19" s="1330" t="s">
        <v>1630</v>
      </c>
    </row>
    <row r="20" spans="1:21" x14ac:dyDescent="0.3">
      <c r="A20" s="1428" t="str">
        <f>'Salary Menu MIS 3382'!A213</f>
        <v>-----</v>
      </c>
      <c r="B20" s="393" t="str">
        <f>'Salary Menu MIS 3382'!B213</f>
        <v>Non-Instructional - Other:</v>
      </c>
      <c r="C20" s="1327">
        <f>'Salary Menu MIS 3382'!D213</f>
        <v>0</v>
      </c>
      <c r="D20" s="1435">
        <f>'Salary Menu MIS 3382'!E213</f>
        <v>0</v>
      </c>
      <c r="E20" s="1435"/>
      <c r="F20" s="1331">
        <f>ROUND(C20*(ROUND((D20-$J$9-$K$9-$L$9)/(1+$H$9+$I$9),0)),0)</f>
        <v>0</v>
      </c>
      <c r="G20" s="1364" t="s">
        <v>1350</v>
      </c>
      <c r="H20" s="1331">
        <f>ROUND(F20*$H$9,0)</f>
        <v>0</v>
      </c>
      <c r="I20" s="1331">
        <f>ROUND(F20*$I$9,0)</f>
        <v>0</v>
      </c>
      <c r="J20" s="1331">
        <f>ROUND($J$9*C20,0)</f>
        <v>0</v>
      </c>
      <c r="K20" s="1331">
        <f>ROUND($K$9*C20,0)</f>
        <v>0</v>
      </c>
      <c r="L20" s="1331">
        <f>ROUND($L$9*C20,0)</f>
        <v>0</v>
      </c>
      <c r="M20" s="1331">
        <f>ROUND((C20*D20)-(F20+H20+I20+J20+K20+L20),0)</f>
        <v>0</v>
      </c>
      <c r="N20" s="1331">
        <f>SUM(F20:M20)</f>
        <v>0</v>
      </c>
      <c r="O20" s="1329">
        <v>5100</v>
      </c>
      <c r="P20" s="1330" t="s">
        <v>1630</v>
      </c>
    </row>
    <row r="21" spans="1:21" x14ac:dyDescent="0.3">
      <c r="A21" s="1358"/>
      <c r="B21" s="393"/>
      <c r="C21" s="1327"/>
      <c r="D21" s="1435"/>
      <c r="E21" s="1435"/>
      <c r="O21" s="1329"/>
    </row>
    <row r="22" spans="1:21" s="230" customFormat="1" x14ac:dyDescent="0.3">
      <c r="A22" s="1335" t="s">
        <v>1356</v>
      </c>
      <c r="B22" s="1336"/>
      <c r="C22" s="1337"/>
      <c r="D22" s="1459"/>
      <c r="E22" s="1459"/>
      <c r="F22" s="1339">
        <f t="shared" ref="F22:N22" si="1">ROUND(SUM(F18:F21),0)</f>
        <v>0</v>
      </c>
      <c r="G22" s="1339">
        <f t="shared" si="1"/>
        <v>0</v>
      </c>
      <c r="H22" s="1339">
        <f t="shared" si="1"/>
        <v>0</v>
      </c>
      <c r="I22" s="1339">
        <f t="shared" si="1"/>
        <v>0</v>
      </c>
      <c r="J22" s="1339">
        <f t="shared" si="1"/>
        <v>0</v>
      </c>
      <c r="K22" s="1339">
        <f t="shared" si="1"/>
        <v>0</v>
      </c>
      <c r="L22" s="1339">
        <f t="shared" si="1"/>
        <v>0</v>
      </c>
      <c r="M22" s="1339">
        <f t="shared" si="1"/>
        <v>0</v>
      </c>
      <c r="N22" s="1339">
        <f t="shared" si="1"/>
        <v>0</v>
      </c>
      <c r="O22" s="1340"/>
      <c r="P22" s="1341"/>
      <c r="U22" s="1342"/>
    </row>
    <row r="23" spans="1:21" x14ac:dyDescent="0.3">
      <c r="A23" s="1332"/>
      <c r="B23" s="251"/>
      <c r="C23" s="1333"/>
      <c r="D23" s="1362"/>
      <c r="E23" s="1362"/>
      <c r="O23" s="1329"/>
    </row>
    <row r="24" spans="1:21" x14ac:dyDescent="0.3">
      <c r="O24" s="1329"/>
    </row>
    <row r="25" spans="1:21" s="230" customFormat="1" x14ac:dyDescent="0.3">
      <c r="A25" s="1297" t="s">
        <v>1358</v>
      </c>
      <c r="B25" s="1374"/>
      <c r="C25" s="1375"/>
      <c r="D25" s="1462"/>
      <c r="E25" s="1462"/>
      <c r="F25" s="1339">
        <f t="shared" ref="F25:N25" si="2">ROUND(+F22+F15,0)</f>
        <v>0</v>
      </c>
      <c r="G25" s="1339">
        <f t="shared" si="2"/>
        <v>0</v>
      </c>
      <c r="H25" s="1339">
        <f t="shared" si="2"/>
        <v>0</v>
      </c>
      <c r="I25" s="1339">
        <f t="shared" si="2"/>
        <v>0</v>
      </c>
      <c r="J25" s="1339">
        <f t="shared" si="2"/>
        <v>0</v>
      </c>
      <c r="K25" s="1339">
        <f t="shared" si="2"/>
        <v>0</v>
      </c>
      <c r="L25" s="1339">
        <f t="shared" si="2"/>
        <v>0</v>
      </c>
      <c r="M25" s="1339">
        <f t="shared" si="2"/>
        <v>0</v>
      </c>
      <c r="N25" s="1339">
        <f t="shared" si="2"/>
        <v>0</v>
      </c>
      <c r="O25" s="1340"/>
      <c r="P25" s="1341"/>
      <c r="U25" s="1342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5" x14ac:dyDescent="0.3">
      <c r="O33" s="1329"/>
    </row>
    <row r="34" spans="1:15" x14ac:dyDescent="0.3">
      <c r="O34" s="1329"/>
    </row>
    <row r="35" spans="1:15" x14ac:dyDescent="0.3">
      <c r="O35" s="1329"/>
    </row>
    <row r="36" spans="1:15" x14ac:dyDescent="0.3">
      <c r="O36" s="1329"/>
    </row>
    <row r="37" spans="1:15" x14ac:dyDescent="0.3">
      <c r="O37" s="1329"/>
    </row>
    <row r="38" spans="1:15" x14ac:dyDescent="0.3">
      <c r="O38" s="1329"/>
    </row>
    <row r="39" spans="1:15" x14ac:dyDescent="0.3">
      <c r="O39" s="1329"/>
    </row>
    <row r="40" spans="1:15" x14ac:dyDescent="0.3">
      <c r="O40" s="1329"/>
    </row>
    <row r="41" spans="1:15" x14ac:dyDescent="0.3">
      <c r="O41" s="1329"/>
    </row>
    <row r="42" spans="1:15" x14ac:dyDescent="0.3">
      <c r="O42" s="1329"/>
    </row>
    <row r="43" spans="1:15" x14ac:dyDescent="0.3">
      <c r="O43" s="1329"/>
    </row>
    <row r="44" spans="1:15" x14ac:dyDescent="0.3">
      <c r="O44" s="1329"/>
    </row>
    <row r="45" spans="1:15" x14ac:dyDescent="0.3">
      <c r="A45" s="1297" t="str">
        <f>A1</f>
        <v>Salary Budget</v>
      </c>
      <c r="B45" s="230"/>
    </row>
    <row r="46" spans="1:15" x14ac:dyDescent="0.3">
      <c r="A46" s="1377">
        <f>A2</f>
        <v>2154</v>
      </c>
      <c r="B46" s="230" t="str">
        <f>B2</f>
        <v>AP</v>
      </c>
    </row>
    <row r="47" spans="1:15" x14ac:dyDescent="0.3">
      <c r="A47" s="1377" t="str">
        <f>A3</f>
        <v>0000</v>
      </c>
      <c r="B47" s="230" t="str">
        <f>B3</f>
        <v>SAMPLE SCHOOL</v>
      </c>
    </row>
    <row r="48" spans="1:15" x14ac:dyDescent="0.3">
      <c r="A48" s="1378" t="str">
        <f>A5</f>
        <v>FISCAL YEAR 2013-2014</v>
      </c>
      <c r="B48" s="1379"/>
      <c r="G48" s="1311"/>
    </row>
    <row r="49" spans="1:16" x14ac:dyDescent="0.3">
      <c r="A49" s="1297"/>
      <c r="B49" s="230"/>
      <c r="G49" s="1311" t="s">
        <v>1635</v>
      </c>
    </row>
    <row r="50" spans="1:16" x14ac:dyDescent="0.3">
      <c r="F50" s="1311"/>
      <c r="G50" s="1312" t="s">
        <v>1314</v>
      </c>
      <c r="H50" s="1311" t="s">
        <v>1652</v>
      </c>
      <c r="I50" s="1311" t="s">
        <v>1625</v>
      </c>
      <c r="J50" s="1311" t="s">
        <v>1656</v>
      </c>
      <c r="K50" s="1311" t="s">
        <v>1666</v>
      </c>
      <c r="L50" s="1311" t="s">
        <v>1668</v>
      </c>
      <c r="M50" s="1311" t="s">
        <v>1670</v>
      </c>
      <c r="N50" s="1312"/>
    </row>
    <row r="51" spans="1:16" x14ac:dyDescent="0.3">
      <c r="C51" s="1313" t="s">
        <v>1315</v>
      </c>
      <c r="D51" s="1315" t="s">
        <v>1337</v>
      </c>
      <c r="E51" s="1315"/>
      <c r="F51" s="1315" t="s">
        <v>273</v>
      </c>
      <c r="G51" s="1311"/>
      <c r="H51" s="1315" t="s">
        <v>1339</v>
      </c>
      <c r="I51" s="1315" t="s">
        <v>1340</v>
      </c>
      <c r="J51" s="1315" t="s">
        <v>1341</v>
      </c>
      <c r="K51" s="1315" t="s">
        <v>1342</v>
      </c>
      <c r="L51" s="1315" t="s">
        <v>1343</v>
      </c>
      <c r="M51" s="1315" t="s">
        <v>1344</v>
      </c>
      <c r="N51" s="1315" t="s">
        <v>248</v>
      </c>
      <c r="O51" s="1316" t="s">
        <v>243</v>
      </c>
      <c r="P51" s="1316" t="s">
        <v>1345</v>
      </c>
    </row>
    <row r="52" spans="1:16" x14ac:dyDescent="0.3">
      <c r="G52" s="1463">
        <f t="shared" ref="G52:L52" si="3">G9</f>
        <v>0</v>
      </c>
      <c r="H52" s="1464">
        <f t="shared" si="3"/>
        <v>6.8699999999999997E-2</v>
      </c>
      <c r="I52" s="1464">
        <f t="shared" si="3"/>
        <v>7.6499999999999999E-2</v>
      </c>
      <c r="J52" s="1301">
        <f t="shared" si="3"/>
        <v>6458</v>
      </c>
      <c r="K52" s="1301">
        <f t="shared" si="3"/>
        <v>28</v>
      </c>
      <c r="L52" s="1301">
        <f t="shared" si="3"/>
        <v>204</v>
      </c>
    </row>
    <row r="53" spans="1:16" x14ac:dyDescent="0.3">
      <c r="H53" s="1382"/>
      <c r="I53" s="1382"/>
    </row>
    <row r="54" spans="1:16" x14ac:dyDescent="0.3">
      <c r="A54" s="1371" t="str">
        <f t="shared" ref="A54:P54" si="4">A12</f>
        <v>1----</v>
      </c>
      <c r="B54" s="1371" t="str">
        <f t="shared" si="4"/>
        <v>Teacher</v>
      </c>
      <c r="C54" s="1383">
        <f t="shared" si="4"/>
        <v>0</v>
      </c>
      <c r="D54" s="1385">
        <f t="shared" si="4"/>
        <v>65000</v>
      </c>
      <c r="E54" s="1385">
        <f t="shared" si="4"/>
        <v>50917</v>
      </c>
      <c r="F54" s="1385">
        <f t="shared" si="4"/>
        <v>0</v>
      </c>
      <c r="G54" s="1385">
        <f t="shared" si="4"/>
        <v>0</v>
      </c>
      <c r="H54" s="1385">
        <f>H12+M12</f>
        <v>0</v>
      </c>
      <c r="I54" s="1385">
        <f t="shared" si="4"/>
        <v>0</v>
      </c>
      <c r="J54" s="1385">
        <f t="shared" si="4"/>
        <v>0</v>
      </c>
      <c r="K54" s="1385">
        <f t="shared" si="4"/>
        <v>0</v>
      </c>
      <c r="L54" s="1385">
        <f t="shared" si="4"/>
        <v>0</v>
      </c>
      <c r="M54" s="1385">
        <v>0</v>
      </c>
      <c r="N54" s="1385">
        <f>SUM(F54:M54)</f>
        <v>0</v>
      </c>
      <c r="O54" s="1386">
        <f t="shared" si="4"/>
        <v>5100</v>
      </c>
      <c r="P54" s="1386" t="str">
        <f t="shared" si="4"/>
        <v>0131</v>
      </c>
    </row>
    <row r="55" spans="1:16" x14ac:dyDescent="0.3">
      <c r="A55" s="1371"/>
      <c r="B55" s="1192"/>
      <c r="C55" s="1372"/>
      <c r="D55" s="1422"/>
      <c r="E55" s="1422"/>
      <c r="F55" s="1392">
        <f t="shared" ref="F55:N55" si="5">SUM(F54:F54)</f>
        <v>0</v>
      </c>
      <c r="G55" s="1392">
        <f t="shared" si="5"/>
        <v>0</v>
      </c>
      <c r="H55" s="1392">
        <f t="shared" si="5"/>
        <v>0</v>
      </c>
      <c r="I55" s="1392">
        <f t="shared" si="5"/>
        <v>0</v>
      </c>
      <c r="J55" s="1392">
        <f t="shared" si="5"/>
        <v>0</v>
      </c>
      <c r="K55" s="1392">
        <f t="shared" si="5"/>
        <v>0</v>
      </c>
      <c r="L55" s="1392">
        <f t="shared" si="5"/>
        <v>0</v>
      </c>
      <c r="M55" s="1392">
        <f t="shared" si="5"/>
        <v>0</v>
      </c>
      <c r="N55" s="1392">
        <f t="shared" si="5"/>
        <v>0</v>
      </c>
      <c r="O55" s="1393">
        <f>O54</f>
        <v>5100</v>
      </c>
      <c r="P55" s="1393" t="str">
        <f>P54</f>
        <v>0131</v>
      </c>
    </row>
    <row r="56" spans="1:16" x14ac:dyDescent="0.3">
      <c r="A56" s="1371"/>
      <c r="B56" s="1192"/>
      <c r="C56" s="1372"/>
      <c r="D56" s="1422"/>
      <c r="E56" s="1422"/>
      <c r="F56" s="1362"/>
      <c r="G56" s="1362"/>
      <c r="H56" s="1362"/>
      <c r="I56" s="1362"/>
      <c r="J56" s="1362"/>
      <c r="K56" s="1362"/>
      <c r="L56" s="1362"/>
      <c r="M56" s="1362"/>
      <c r="N56" s="1362"/>
      <c r="O56" s="1394"/>
      <c r="P56" s="1394"/>
    </row>
    <row r="57" spans="1:16" x14ac:dyDescent="0.3">
      <c r="A57" s="1371" t="str">
        <f t="shared" ref="A57:P57" si="6">A13</f>
        <v>12501</v>
      </c>
      <c r="B57" s="1371" t="str">
        <f t="shared" si="6"/>
        <v>Teacher - Hourly</v>
      </c>
      <c r="C57" s="1383">
        <f t="shared" si="6"/>
        <v>0</v>
      </c>
      <c r="D57" s="1385">
        <f t="shared" si="6"/>
        <v>37</v>
      </c>
      <c r="E57" s="1385">
        <f t="shared" si="6"/>
        <v>0</v>
      </c>
      <c r="F57" s="1385">
        <f t="shared" si="6"/>
        <v>0</v>
      </c>
      <c r="G57" s="1395" t="str">
        <f t="shared" si="6"/>
        <v>N/A</v>
      </c>
      <c r="H57" s="1385">
        <f>H13+M13</f>
        <v>0</v>
      </c>
      <c r="I57" s="1385">
        <f t="shared" si="6"/>
        <v>0</v>
      </c>
      <c r="J57" s="1395" t="str">
        <f t="shared" si="6"/>
        <v>N/A</v>
      </c>
      <c r="K57" s="1395" t="str">
        <f t="shared" si="6"/>
        <v>N/A</v>
      </c>
      <c r="L57" s="1395" t="str">
        <f t="shared" si="6"/>
        <v>N/A</v>
      </c>
      <c r="M57" s="1385">
        <v>0</v>
      </c>
      <c r="N57" s="1385">
        <f>SUM(F57:M57)</f>
        <v>0</v>
      </c>
      <c r="O57" s="1386">
        <f t="shared" si="6"/>
        <v>5100</v>
      </c>
      <c r="P57" s="1396" t="str">
        <f t="shared" si="6"/>
        <v>0132</v>
      </c>
    </row>
    <row r="58" spans="1:16" x14ac:dyDescent="0.3">
      <c r="A58" s="1371"/>
      <c r="B58" s="1192"/>
      <c r="C58" s="1383"/>
      <c r="D58" s="1385"/>
      <c r="E58" s="1385"/>
      <c r="F58" s="1392">
        <f t="shared" ref="F58:N58" si="7">SUM(F57:F57)</f>
        <v>0</v>
      </c>
      <c r="G58" s="1392">
        <f t="shared" si="7"/>
        <v>0</v>
      </c>
      <c r="H58" s="1392">
        <f t="shared" si="7"/>
        <v>0</v>
      </c>
      <c r="I58" s="1392">
        <f t="shared" si="7"/>
        <v>0</v>
      </c>
      <c r="J58" s="1392">
        <f t="shared" si="7"/>
        <v>0</v>
      </c>
      <c r="K58" s="1392">
        <f t="shared" si="7"/>
        <v>0</v>
      </c>
      <c r="L58" s="1392">
        <f t="shared" si="7"/>
        <v>0</v>
      </c>
      <c r="M58" s="1392">
        <f t="shared" si="7"/>
        <v>0</v>
      </c>
      <c r="N58" s="1392">
        <f t="shared" si="7"/>
        <v>0</v>
      </c>
      <c r="O58" s="1393">
        <f>O57</f>
        <v>5100</v>
      </c>
      <c r="P58" s="1393" t="str">
        <f>P57</f>
        <v>0132</v>
      </c>
    </row>
    <row r="59" spans="1:16" x14ac:dyDescent="0.3">
      <c r="A59" s="1371"/>
      <c r="B59" s="1192"/>
      <c r="C59" s="1383"/>
      <c r="D59" s="1385"/>
      <c r="E59" s="1385"/>
      <c r="F59" s="1385"/>
      <c r="G59" s="1385"/>
      <c r="H59" s="1385"/>
      <c r="I59" s="1385"/>
      <c r="J59" s="1385"/>
      <c r="K59" s="1385"/>
      <c r="L59" s="1385"/>
      <c r="M59" s="1385"/>
      <c r="N59" s="1385"/>
      <c r="O59" s="1394"/>
      <c r="P59" s="1394"/>
    </row>
    <row r="60" spans="1:16" x14ac:dyDescent="0.3">
      <c r="A60" s="1371" t="str">
        <f t="shared" ref="A60:P60" si="8">A18</f>
        <v>41---</v>
      </c>
      <c r="B60" s="1371" t="str">
        <f t="shared" si="8"/>
        <v>Classroom Assistant - Full Time</v>
      </c>
      <c r="C60" s="1383">
        <f t="shared" si="8"/>
        <v>0</v>
      </c>
      <c r="D60" s="1385">
        <f t="shared" si="8"/>
        <v>30300</v>
      </c>
      <c r="E60" s="1385">
        <f t="shared" si="8"/>
        <v>0</v>
      </c>
      <c r="F60" s="1385">
        <f t="shared" si="8"/>
        <v>0</v>
      </c>
      <c r="G60" s="1395" t="str">
        <f t="shared" si="8"/>
        <v>N/A</v>
      </c>
      <c r="H60" s="1385">
        <f>H18+M18</f>
        <v>0</v>
      </c>
      <c r="I60" s="1385">
        <f t="shared" si="8"/>
        <v>0</v>
      </c>
      <c r="J60" s="1385">
        <f t="shared" si="8"/>
        <v>0</v>
      </c>
      <c r="K60" s="1385">
        <f t="shared" si="8"/>
        <v>0</v>
      </c>
      <c r="L60" s="1385">
        <f t="shared" si="8"/>
        <v>0</v>
      </c>
      <c r="M60" s="1385">
        <v>0</v>
      </c>
      <c r="N60" s="1385">
        <f>SUM(F60:M60)</f>
        <v>0</v>
      </c>
      <c r="O60" s="1386">
        <f t="shared" si="8"/>
        <v>5100</v>
      </c>
      <c r="P60" s="1386" t="str">
        <f t="shared" si="8"/>
        <v>0100</v>
      </c>
    </row>
    <row r="61" spans="1:16" x14ac:dyDescent="0.3">
      <c r="A61" s="1371" t="str">
        <f t="shared" ref="A61:P61" si="9">A19</f>
        <v>41---</v>
      </c>
      <c r="B61" s="1371" t="str">
        <f t="shared" si="9"/>
        <v>Classroom Assistant - Less than 4 hours</v>
      </c>
      <c r="C61" s="1383">
        <f t="shared" si="9"/>
        <v>0</v>
      </c>
      <c r="D61" s="1385">
        <f t="shared" si="9"/>
        <v>3100</v>
      </c>
      <c r="E61" s="1385">
        <f t="shared" si="9"/>
        <v>0</v>
      </c>
      <c r="F61" s="1385">
        <f t="shared" si="9"/>
        <v>0</v>
      </c>
      <c r="G61" s="1395" t="str">
        <f t="shared" si="9"/>
        <v>N/A</v>
      </c>
      <c r="H61" s="1385">
        <f>H19+M19</f>
        <v>0</v>
      </c>
      <c r="I61" s="1385">
        <f t="shared" si="9"/>
        <v>0</v>
      </c>
      <c r="J61" s="1395" t="str">
        <f t="shared" si="9"/>
        <v>N/A</v>
      </c>
      <c r="K61" s="1395" t="str">
        <f t="shared" si="9"/>
        <v>N/A</v>
      </c>
      <c r="L61" s="1395" t="str">
        <f t="shared" si="9"/>
        <v>N/A</v>
      </c>
      <c r="M61" s="1385">
        <v>0</v>
      </c>
      <c r="N61" s="1385">
        <f>SUM(F61:M61)</f>
        <v>0</v>
      </c>
      <c r="O61" s="1386">
        <f t="shared" si="9"/>
        <v>5100</v>
      </c>
      <c r="P61" s="1386" t="str">
        <f t="shared" si="9"/>
        <v>0100</v>
      </c>
    </row>
    <row r="62" spans="1:16" x14ac:dyDescent="0.3">
      <c r="A62" s="1371" t="str">
        <f t="shared" ref="A62:P62" si="10">A20</f>
        <v>-----</v>
      </c>
      <c r="B62" s="1371" t="str">
        <f t="shared" si="10"/>
        <v>Non-Instructional - Other:</v>
      </c>
      <c r="C62" s="1383">
        <f t="shared" si="10"/>
        <v>0</v>
      </c>
      <c r="D62" s="1385">
        <f t="shared" si="10"/>
        <v>0</v>
      </c>
      <c r="E62" s="1385">
        <f t="shared" si="10"/>
        <v>0</v>
      </c>
      <c r="F62" s="1385">
        <f t="shared" si="10"/>
        <v>0</v>
      </c>
      <c r="G62" s="1395" t="str">
        <f t="shared" si="10"/>
        <v>N/A</v>
      </c>
      <c r="H62" s="1385">
        <f>H20+M20</f>
        <v>0</v>
      </c>
      <c r="I62" s="1385">
        <f t="shared" si="10"/>
        <v>0</v>
      </c>
      <c r="J62" s="1385">
        <f t="shared" si="10"/>
        <v>0</v>
      </c>
      <c r="K62" s="1385">
        <f t="shared" si="10"/>
        <v>0</v>
      </c>
      <c r="L62" s="1385">
        <f t="shared" si="10"/>
        <v>0</v>
      </c>
      <c r="M62" s="1385">
        <v>0</v>
      </c>
      <c r="N62" s="1385">
        <f>SUM(F62:M62)</f>
        <v>0</v>
      </c>
      <c r="O62" s="1386">
        <f t="shared" si="10"/>
        <v>5100</v>
      </c>
      <c r="P62" s="1386" t="str">
        <f t="shared" si="10"/>
        <v>0100</v>
      </c>
    </row>
    <row r="63" spans="1:16" x14ac:dyDescent="0.3">
      <c r="A63" s="1371"/>
      <c r="B63" s="1192"/>
      <c r="C63" s="1383"/>
      <c r="D63" s="1385"/>
      <c r="E63" s="1385"/>
      <c r="F63" s="1392">
        <f t="shared" ref="F63:N63" si="11">SUM(F60:F62)</f>
        <v>0</v>
      </c>
      <c r="G63" s="1392">
        <f t="shared" si="11"/>
        <v>0</v>
      </c>
      <c r="H63" s="1392">
        <f t="shared" si="11"/>
        <v>0</v>
      </c>
      <c r="I63" s="1392">
        <f t="shared" si="11"/>
        <v>0</v>
      </c>
      <c r="J63" s="1392">
        <f t="shared" si="11"/>
        <v>0</v>
      </c>
      <c r="K63" s="1392">
        <f t="shared" si="11"/>
        <v>0</v>
      </c>
      <c r="L63" s="1392">
        <f t="shared" si="11"/>
        <v>0</v>
      </c>
      <c r="M63" s="1392">
        <f t="shared" si="11"/>
        <v>0</v>
      </c>
      <c r="N63" s="1392">
        <f t="shared" si="11"/>
        <v>0</v>
      </c>
      <c r="O63" s="1393">
        <v>5100</v>
      </c>
      <c r="P63" s="1393" t="str">
        <f>P20</f>
        <v>0100</v>
      </c>
    </row>
    <row r="64" spans="1:16" x14ac:dyDescent="0.3">
      <c r="A64" s="1371"/>
      <c r="B64" s="1192"/>
      <c r="C64" s="1383"/>
      <c r="D64" s="1385"/>
      <c r="E64" s="1385"/>
      <c r="F64" s="1362"/>
      <c r="G64" s="1362"/>
      <c r="H64" s="1362"/>
      <c r="I64" s="1362"/>
      <c r="J64" s="1362"/>
      <c r="K64" s="1362"/>
      <c r="L64" s="1362"/>
      <c r="M64" s="1362"/>
      <c r="N64" s="1362"/>
      <c r="O64" s="1394"/>
      <c r="P64" s="1394"/>
    </row>
    <row r="65" spans="1:16" x14ac:dyDescent="0.3">
      <c r="A65" s="1397" t="s">
        <v>1364</v>
      </c>
      <c r="B65" s="1398"/>
      <c r="C65" s="1465"/>
      <c r="D65" s="1466"/>
      <c r="E65" s="1466"/>
      <c r="F65" s="1466">
        <f t="shared" ref="F65:N65" si="12">SUM(F63,F58,F55)</f>
        <v>0</v>
      </c>
      <c r="G65" s="1466">
        <f t="shared" si="12"/>
        <v>0</v>
      </c>
      <c r="H65" s="1466">
        <f t="shared" si="12"/>
        <v>0</v>
      </c>
      <c r="I65" s="1466">
        <f t="shared" si="12"/>
        <v>0</v>
      </c>
      <c r="J65" s="1466">
        <f t="shared" si="12"/>
        <v>0</v>
      </c>
      <c r="K65" s="1466">
        <f t="shared" si="12"/>
        <v>0</v>
      </c>
      <c r="L65" s="1466">
        <f t="shared" si="12"/>
        <v>0</v>
      </c>
      <c r="M65" s="1466">
        <f t="shared" si="12"/>
        <v>0</v>
      </c>
      <c r="N65" s="1466">
        <f t="shared" si="12"/>
        <v>0</v>
      </c>
      <c r="O65" s="1393">
        <f>O63</f>
        <v>5100</v>
      </c>
      <c r="P65" s="1467"/>
    </row>
    <row r="66" spans="1:16" x14ac:dyDescent="0.3">
      <c r="A66" s="1371"/>
      <c r="B66" s="1192"/>
      <c r="C66" s="1372"/>
      <c r="D66" s="1422"/>
      <c r="E66" s="1422"/>
      <c r="O66" s="1329"/>
    </row>
    <row r="67" spans="1:16" x14ac:dyDescent="0.3">
      <c r="O67" s="1329"/>
    </row>
    <row r="68" spans="1:16" x14ac:dyDescent="0.3">
      <c r="O68" s="1329"/>
    </row>
    <row r="69" spans="1:16" ht="14.4" thickBot="1" x14ac:dyDescent="0.35">
      <c r="A69" s="1297" t="s">
        <v>1358</v>
      </c>
      <c r="B69" s="1374"/>
      <c r="F69" s="1444">
        <f t="shared" ref="F69:N69" si="13">+F65</f>
        <v>0</v>
      </c>
      <c r="G69" s="1444">
        <f t="shared" si="13"/>
        <v>0</v>
      </c>
      <c r="H69" s="1444">
        <f t="shared" si="13"/>
        <v>0</v>
      </c>
      <c r="I69" s="1444">
        <f t="shared" si="13"/>
        <v>0</v>
      </c>
      <c r="J69" s="1444">
        <f t="shared" si="13"/>
        <v>0</v>
      </c>
      <c r="K69" s="1444">
        <f t="shared" si="13"/>
        <v>0</v>
      </c>
      <c r="L69" s="1444">
        <f t="shared" si="13"/>
        <v>0</v>
      </c>
      <c r="M69" s="1444">
        <f t="shared" si="13"/>
        <v>0</v>
      </c>
      <c r="N69" s="1444">
        <f t="shared" si="13"/>
        <v>0</v>
      </c>
      <c r="O69" s="1329"/>
    </row>
    <row r="70" spans="1:16" ht="14.4" thickTop="1" x14ac:dyDescent="0.3">
      <c r="O70" s="1329"/>
    </row>
    <row r="71" spans="1:16" x14ac:dyDescent="0.3">
      <c r="A71" s="1214" t="s">
        <v>1310</v>
      </c>
      <c r="N71" s="1301">
        <f>H1</f>
        <v>0</v>
      </c>
      <c r="O71" s="1329"/>
    </row>
    <row r="72" spans="1:16" x14ac:dyDescent="0.3">
      <c r="A72" s="1214" t="s">
        <v>1312</v>
      </c>
      <c r="N72" s="1301">
        <f>H2</f>
        <v>0</v>
      </c>
      <c r="O72" s="1329"/>
    </row>
    <row r="73" spans="1:16" x14ac:dyDescent="0.3">
      <c r="A73" s="1297" t="s">
        <v>1387</v>
      </c>
      <c r="B73" s="1374"/>
      <c r="N73" s="1445">
        <f>SUM(N71:N72)</f>
        <v>0</v>
      </c>
      <c r="O73" s="1329"/>
    </row>
    <row r="74" spans="1:16" x14ac:dyDescent="0.3">
      <c r="O74" s="1329"/>
    </row>
    <row r="75" spans="1:16" ht="14.4" thickBot="1" x14ac:dyDescent="0.35">
      <c r="A75" s="1297" t="s">
        <v>1388</v>
      </c>
      <c r="B75" s="1374"/>
      <c r="N75" s="1444">
        <f>+N73-N69</f>
        <v>0</v>
      </c>
      <c r="O75" s="1329"/>
    </row>
    <row r="76" spans="1:16" ht="14.4" thickTop="1" x14ac:dyDescent="0.3">
      <c r="O76" s="1329"/>
    </row>
    <row r="77" spans="1:16" x14ac:dyDescent="0.3">
      <c r="O77" s="1329"/>
    </row>
    <row r="78" spans="1:16" x14ac:dyDescent="0.3">
      <c r="A78" s="1297" t="s">
        <v>1389</v>
      </c>
      <c r="B78" s="1374"/>
      <c r="F78" s="1301">
        <f t="shared" ref="F78:N78" si="14">+F25-F69</f>
        <v>0</v>
      </c>
      <c r="G78" s="1301">
        <f t="shared" si="14"/>
        <v>0</v>
      </c>
      <c r="H78" s="1301">
        <f t="shared" si="14"/>
        <v>0</v>
      </c>
      <c r="I78" s="1301">
        <f t="shared" si="14"/>
        <v>0</v>
      </c>
      <c r="J78" s="1301">
        <f t="shared" si="14"/>
        <v>0</v>
      </c>
      <c r="K78" s="1301">
        <f t="shared" si="14"/>
        <v>0</v>
      </c>
      <c r="L78" s="1301">
        <f t="shared" si="14"/>
        <v>0</v>
      </c>
      <c r="M78" s="1301">
        <f t="shared" si="14"/>
        <v>0</v>
      </c>
      <c r="N78" s="1301">
        <f t="shared" si="14"/>
        <v>0</v>
      </c>
      <c r="O78" s="1329"/>
    </row>
    <row r="79" spans="1:16" x14ac:dyDescent="0.3">
      <c r="O79" s="1329"/>
    </row>
    <row r="80" spans="1:16" x14ac:dyDescent="0.3">
      <c r="O80" s="1329"/>
    </row>
    <row r="81" spans="3:15" x14ac:dyDescent="0.3">
      <c r="C81" s="1302"/>
      <c r="D81" s="1302"/>
      <c r="E81" s="1303"/>
      <c r="F81" s="1302" t="s">
        <v>1359</v>
      </c>
      <c r="G81" s="92"/>
      <c r="H81" s="92"/>
      <c r="I81" s="92"/>
      <c r="J81" s="92"/>
      <c r="O81" s="1329"/>
    </row>
    <row r="82" spans="3:15" x14ac:dyDescent="0.3">
      <c r="C82" s="1302" t="s">
        <v>1360</v>
      </c>
      <c r="D82" s="1302" t="s">
        <v>1608</v>
      </c>
      <c r="E82" s="1303" t="s">
        <v>1609</v>
      </c>
      <c r="F82" s="1302" t="s">
        <v>1361</v>
      </c>
      <c r="G82" s="1302" t="s">
        <v>1362</v>
      </c>
      <c r="H82" s="92"/>
      <c r="I82" s="92"/>
      <c r="J82" s="92"/>
      <c r="O82" s="1329"/>
    </row>
    <row r="83" spans="3:15" x14ac:dyDescent="0.3">
      <c r="C83" s="92"/>
      <c r="D83" s="92"/>
      <c r="E83" s="1303"/>
      <c r="F83" s="92"/>
      <c r="G83" s="92"/>
      <c r="H83" s="92"/>
      <c r="I83" s="92"/>
      <c r="J83" s="92"/>
      <c r="O83" s="1329"/>
    </row>
    <row r="84" spans="3:15" x14ac:dyDescent="0.3">
      <c r="C84" s="1302">
        <f t="shared" ref="C84:C93" si="15">$B$4</f>
        <v>1010</v>
      </c>
      <c r="D84" s="1302">
        <f t="shared" ref="D84:D93" si="16">$O$65</f>
        <v>5100</v>
      </c>
      <c r="E84" s="1303" t="s">
        <v>1635</v>
      </c>
      <c r="F84" s="1303" t="str">
        <f t="shared" ref="F84:F93" si="17">$A$3</f>
        <v>0000</v>
      </c>
      <c r="G84" s="1329">
        <f t="shared" ref="G84:G93" si="18">$A$2</f>
        <v>2154</v>
      </c>
      <c r="H84" s="1301">
        <f>G65</f>
        <v>0</v>
      </c>
      <c r="I84" s="92"/>
      <c r="J84" s="92"/>
      <c r="O84" s="1329"/>
    </row>
    <row r="85" spans="3:15" x14ac:dyDescent="0.3">
      <c r="C85" s="1302">
        <f t="shared" si="15"/>
        <v>1010</v>
      </c>
      <c r="D85" s="1302">
        <f t="shared" si="16"/>
        <v>5100</v>
      </c>
      <c r="E85" s="1303" t="s">
        <v>1630</v>
      </c>
      <c r="F85" s="1303" t="str">
        <f t="shared" si="17"/>
        <v>0000</v>
      </c>
      <c r="G85" s="1329">
        <f t="shared" si="18"/>
        <v>2154</v>
      </c>
      <c r="H85" s="1301">
        <f>F63</f>
        <v>0</v>
      </c>
      <c r="I85" s="92"/>
      <c r="J85" s="92"/>
      <c r="O85" s="1329"/>
    </row>
    <row r="86" spans="3:15" x14ac:dyDescent="0.3">
      <c r="C86" s="1302">
        <f t="shared" si="15"/>
        <v>1010</v>
      </c>
      <c r="D86" s="1302">
        <f t="shared" si="16"/>
        <v>5100</v>
      </c>
      <c r="E86" s="1303" t="s">
        <v>1649</v>
      </c>
      <c r="F86" s="1303" t="str">
        <f t="shared" si="17"/>
        <v>0000</v>
      </c>
      <c r="G86" s="1329">
        <f t="shared" si="18"/>
        <v>2154</v>
      </c>
      <c r="H86" s="1301">
        <f>F55</f>
        <v>0</v>
      </c>
      <c r="I86" s="92"/>
      <c r="J86" s="92"/>
      <c r="O86" s="1329"/>
    </row>
    <row r="87" spans="3:15" x14ac:dyDescent="0.3">
      <c r="C87" s="1302">
        <f t="shared" si="15"/>
        <v>1010</v>
      </c>
      <c r="D87" s="1302">
        <f t="shared" si="16"/>
        <v>5100</v>
      </c>
      <c r="E87" s="1303" t="s">
        <v>262</v>
      </c>
      <c r="F87" s="1303" t="str">
        <f t="shared" si="17"/>
        <v>0000</v>
      </c>
      <c r="G87" s="1329">
        <f t="shared" si="18"/>
        <v>2154</v>
      </c>
      <c r="H87" s="1301">
        <f>F58</f>
        <v>0</v>
      </c>
      <c r="I87" s="92"/>
      <c r="J87" s="92"/>
      <c r="O87" s="1329"/>
    </row>
    <row r="88" spans="3:15" x14ac:dyDescent="0.3">
      <c r="C88" s="1302">
        <f t="shared" si="15"/>
        <v>1010</v>
      </c>
      <c r="D88" s="1302">
        <f t="shared" si="16"/>
        <v>5100</v>
      </c>
      <c r="E88" s="1303" t="s">
        <v>1652</v>
      </c>
      <c r="F88" s="1303" t="str">
        <f t="shared" si="17"/>
        <v>0000</v>
      </c>
      <c r="G88" s="1329">
        <f t="shared" si="18"/>
        <v>2154</v>
      </c>
      <c r="H88" s="1301">
        <f>H65+N75</f>
        <v>0</v>
      </c>
      <c r="I88" s="92"/>
      <c r="J88" s="92" t="s">
        <v>1363</v>
      </c>
      <c r="O88" s="1329"/>
    </row>
    <row r="89" spans="3:15" x14ac:dyDescent="0.3">
      <c r="C89" s="1302">
        <f t="shared" si="15"/>
        <v>1010</v>
      </c>
      <c r="D89" s="1302">
        <f t="shared" si="16"/>
        <v>5100</v>
      </c>
      <c r="E89" s="1303" t="s">
        <v>1625</v>
      </c>
      <c r="F89" s="1303" t="str">
        <f t="shared" si="17"/>
        <v>0000</v>
      </c>
      <c r="G89" s="1329">
        <f t="shared" si="18"/>
        <v>2154</v>
      </c>
      <c r="H89" s="1301">
        <f>I65</f>
        <v>0</v>
      </c>
      <c r="I89" s="92"/>
      <c r="J89" s="92"/>
      <c r="O89" s="1329"/>
    </row>
    <row r="90" spans="3:15" x14ac:dyDescent="0.3">
      <c r="C90" s="1302">
        <f t="shared" si="15"/>
        <v>1010</v>
      </c>
      <c r="D90" s="1302">
        <f t="shared" si="16"/>
        <v>5100</v>
      </c>
      <c r="E90" s="1303" t="s">
        <v>1656</v>
      </c>
      <c r="F90" s="1303" t="str">
        <f t="shared" si="17"/>
        <v>0000</v>
      </c>
      <c r="G90" s="1329">
        <f t="shared" si="18"/>
        <v>2154</v>
      </c>
      <c r="H90" s="1301">
        <f>J65</f>
        <v>0</v>
      </c>
      <c r="I90" s="92"/>
      <c r="J90" s="92"/>
      <c r="O90" s="1329"/>
    </row>
    <row r="91" spans="3:15" x14ac:dyDescent="0.3">
      <c r="C91" s="1302">
        <f t="shared" si="15"/>
        <v>1010</v>
      </c>
      <c r="D91" s="1302">
        <f t="shared" si="16"/>
        <v>5100</v>
      </c>
      <c r="E91" s="1303" t="s">
        <v>1666</v>
      </c>
      <c r="F91" s="1303" t="str">
        <f t="shared" si="17"/>
        <v>0000</v>
      </c>
      <c r="G91" s="1329">
        <f t="shared" si="18"/>
        <v>2154</v>
      </c>
      <c r="H91" s="1301">
        <f>K65</f>
        <v>0</v>
      </c>
      <c r="I91" s="92"/>
      <c r="J91" s="92"/>
      <c r="O91" s="1329"/>
    </row>
    <row r="92" spans="3:15" x14ac:dyDescent="0.3">
      <c r="C92" s="1302">
        <f t="shared" si="15"/>
        <v>1010</v>
      </c>
      <c r="D92" s="1302">
        <f t="shared" si="16"/>
        <v>5100</v>
      </c>
      <c r="E92" s="1303" t="s">
        <v>1668</v>
      </c>
      <c r="F92" s="1303" t="str">
        <f t="shared" si="17"/>
        <v>0000</v>
      </c>
      <c r="G92" s="1329">
        <f t="shared" si="18"/>
        <v>2154</v>
      </c>
      <c r="H92" s="1301">
        <f>L65</f>
        <v>0</v>
      </c>
      <c r="I92" s="92"/>
      <c r="J92" s="92"/>
      <c r="O92" s="1329"/>
    </row>
    <row r="93" spans="3:15" x14ac:dyDescent="0.3">
      <c r="C93" s="1448">
        <f t="shared" si="15"/>
        <v>1010</v>
      </c>
      <c r="D93" s="1448">
        <f t="shared" si="16"/>
        <v>5100</v>
      </c>
      <c r="E93" s="1468" t="s">
        <v>1670</v>
      </c>
      <c r="F93" s="1468" t="str">
        <f t="shared" si="17"/>
        <v>0000</v>
      </c>
      <c r="G93" s="1469">
        <f t="shared" si="18"/>
        <v>2154</v>
      </c>
      <c r="H93" s="1331">
        <f>M65</f>
        <v>0</v>
      </c>
      <c r="I93" s="1331">
        <f>SUM(H84:H93)</f>
        <v>0</v>
      </c>
      <c r="J93" s="92"/>
      <c r="O93" s="1329"/>
    </row>
    <row r="94" spans="3:15" x14ac:dyDescent="0.3">
      <c r="C94" s="92"/>
      <c r="D94" s="92"/>
      <c r="E94" s="1303"/>
      <c r="F94" s="92"/>
      <c r="G94" s="92"/>
      <c r="H94" s="1471">
        <f>SUM(H84:H93)</f>
        <v>0</v>
      </c>
      <c r="I94" s="1471">
        <f>SUM(I84:I93)</f>
        <v>0</v>
      </c>
      <c r="J94" s="92"/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0" fitToHeight="2" orientation="landscape" r:id="rId1"/>
  <headerFooter alignWithMargins="0">
    <oddFooter>&amp;L&amp;F
&amp;A&amp;C&amp;P&amp;R&amp;D</oddFooter>
  </headerFooter>
  <rowBreaks count="1" manualBreakCount="1">
    <brk id="44" max="1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1"/>
    <pageSetUpPr fitToPage="1"/>
  </sheetPr>
  <dimension ref="A1:U2255"/>
  <sheetViews>
    <sheetView view="pageBreakPreview" zoomScale="60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9" style="1302" bestFit="1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3382'!H226</f>
        <v>0</v>
      </c>
    </row>
    <row r="2" spans="1:21" x14ac:dyDescent="0.3">
      <c r="A2" s="1304">
        <v>9007</v>
      </c>
      <c r="B2" s="230" t="s">
        <v>1950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3382'!A219</f>
        <v>1----</v>
      </c>
      <c r="B12" s="1358" t="str">
        <f>'Salary Menu MIS 3382'!B219</f>
        <v>Teacher - Vocational</v>
      </c>
      <c r="C12" s="1327">
        <f>'Salary Menu MIS 3382'!D219</f>
        <v>0</v>
      </c>
      <c r="D12" s="1435">
        <f>'Salary Menu MIS 3382'!E219</f>
        <v>65000</v>
      </c>
      <c r="E12" s="1435">
        <f>'Salary Menu MIS 3382'!J33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428" t="str">
        <f>'Salary Menu MIS 3382'!A220</f>
        <v>12501</v>
      </c>
      <c r="B13" s="393" t="str">
        <f>'Salary Menu MIS 3382'!B220</f>
        <v>Teacher - Vocational - Hourly</v>
      </c>
      <c r="C13" s="1327">
        <f>'Salary Menu MIS 3382'!D220</f>
        <v>0</v>
      </c>
      <c r="D13" s="1435">
        <f>'Salary Menu MIS 3382'!E220</f>
        <v>37</v>
      </c>
      <c r="E13" s="1435">
        <f>'Salary Menu MIS 3382'!J53</f>
        <v>0</v>
      </c>
      <c r="F13" s="1301">
        <f>ROUND((C13*D13)/(1+$H$9+$I$9),0)</f>
        <v>0</v>
      </c>
      <c r="G13" s="1345" t="s">
        <v>1350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45">
        <f>ROUND((C13*D13)-(F13+H13+I13),0)</f>
        <v>0</v>
      </c>
      <c r="N13" s="1301">
        <f>SUM(F13:M13)</f>
        <v>0</v>
      </c>
      <c r="O13" s="1329">
        <v>5100</v>
      </c>
      <c r="P13" s="1346" t="s">
        <v>262</v>
      </c>
    </row>
    <row r="14" spans="1:21" x14ac:dyDescent="0.3">
      <c r="A14" s="1332"/>
      <c r="B14" s="251"/>
      <c r="C14" s="1333"/>
      <c r="D14" s="1362"/>
      <c r="E14" s="1362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459"/>
      <c r="F15" s="1339">
        <f t="shared" ref="F15:N15" si="0">ROUND(SUM(F12:F14),0)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21" t="s">
        <v>222</v>
      </c>
      <c r="B17" s="1322"/>
      <c r="C17" s="1323"/>
      <c r="D17" s="1455"/>
      <c r="E17" s="1455"/>
      <c r="O17" s="1329"/>
    </row>
    <row r="18" spans="1:21" x14ac:dyDescent="0.3">
      <c r="A18" s="1428" t="str">
        <f>'Salary Menu MIS 3382'!A221</f>
        <v>41---</v>
      </c>
      <c r="B18" s="393" t="str">
        <f>'Salary Menu MIS 3382'!B221</f>
        <v>Classroom Assistant - Full Time</v>
      </c>
      <c r="C18" s="1327">
        <f>'Salary Menu MIS 3382'!D221</f>
        <v>0</v>
      </c>
      <c r="D18" s="1435">
        <f>'Salary Menu MIS 3382'!E221</f>
        <v>30300</v>
      </c>
      <c r="E18" s="1435"/>
      <c r="F18" s="1301">
        <f>ROUND(C18*(ROUND((D18-$J$9-$K$9-$L$9)/(1+$H$9+$I$9),0)),0)</f>
        <v>0</v>
      </c>
      <c r="G18" s="1345" t="s">
        <v>1350</v>
      </c>
      <c r="H18" s="1301">
        <f>ROUND(F18*$H$9,0)</f>
        <v>0</v>
      </c>
      <c r="I18" s="1301">
        <f>ROUND(F18*$I$9,0)</f>
        <v>0</v>
      </c>
      <c r="J18" s="1301">
        <f>ROUND($J$9*C18,0)</f>
        <v>0</v>
      </c>
      <c r="K18" s="1301">
        <f>ROUND($K$9*C18,0)</f>
        <v>0</v>
      </c>
      <c r="L18" s="1301">
        <f>ROUND($L$9*C18,0)</f>
        <v>0</v>
      </c>
      <c r="M18" s="1301">
        <f>ROUND((C18*D18)-(F18+H18+I18+J18+K18+L18),0)</f>
        <v>0</v>
      </c>
      <c r="N18" s="1301">
        <f>SUM(F18:M18)</f>
        <v>0</v>
      </c>
      <c r="O18" s="1329">
        <v>5100</v>
      </c>
      <c r="P18" s="1330" t="s">
        <v>1630</v>
      </c>
    </row>
    <row r="19" spans="1:21" x14ac:dyDescent="0.3">
      <c r="A19" s="1428" t="str">
        <f>'Salary Menu MIS 3382'!A222</f>
        <v>41---</v>
      </c>
      <c r="B19" s="393" t="str">
        <f>'Salary Menu MIS 3382'!B222</f>
        <v>Classroom Assistant - Less than 4 hours</v>
      </c>
      <c r="C19" s="1327">
        <f>'Salary Menu MIS 3382'!D222</f>
        <v>0</v>
      </c>
      <c r="D19" s="1435">
        <f>'Salary Menu MIS 3382'!E222</f>
        <v>3100</v>
      </c>
      <c r="E19" s="1435"/>
      <c r="F19" s="1301">
        <f>ROUND(C19*(ROUND((D19)/(1+$H$9+$I$9),0)),0)</f>
        <v>0</v>
      </c>
      <c r="G19" s="1345" t="s">
        <v>1350</v>
      </c>
      <c r="H19" s="1301">
        <f>ROUND(F19*$H$9,0)</f>
        <v>0</v>
      </c>
      <c r="I19" s="1301">
        <f>ROUND(F19*$I$9,0)</f>
        <v>0</v>
      </c>
      <c r="J19" s="1345" t="s">
        <v>1350</v>
      </c>
      <c r="K19" s="1345" t="s">
        <v>1350</v>
      </c>
      <c r="L19" s="1345" t="s">
        <v>1350</v>
      </c>
      <c r="M19" s="1345">
        <f>ROUND((C19*D19)-(F19+H19+I19),0)</f>
        <v>0</v>
      </c>
      <c r="N19" s="1301">
        <f>SUM(F19:M19)</f>
        <v>0</v>
      </c>
      <c r="O19" s="1329">
        <v>5100</v>
      </c>
      <c r="P19" s="1330" t="s">
        <v>1630</v>
      </c>
    </row>
    <row r="20" spans="1:21" x14ac:dyDescent="0.3">
      <c r="A20" s="1428" t="str">
        <f>'Salary Menu MIS 3382'!A223</f>
        <v>-----</v>
      </c>
      <c r="B20" s="393" t="str">
        <f>'Salary Menu MIS 3382'!B223</f>
        <v>Non-Instructional - Other:</v>
      </c>
      <c r="C20" s="1327">
        <f>'Salary Menu MIS 3382'!D223</f>
        <v>0</v>
      </c>
      <c r="D20" s="1435">
        <f>'Salary Menu MIS 3382'!E223</f>
        <v>0</v>
      </c>
      <c r="E20" s="1435"/>
      <c r="F20" s="1331">
        <f>ROUND(C20*(ROUND((D20-$J$9-$K$9-$L$9)/(1+$H$9+$I$9),0)),0)</f>
        <v>0</v>
      </c>
      <c r="G20" s="1364" t="s">
        <v>1350</v>
      </c>
      <c r="H20" s="1331">
        <f>ROUND(F20*$H$9,0)</f>
        <v>0</v>
      </c>
      <c r="I20" s="1331">
        <f>ROUND(F20*$I$9,0)</f>
        <v>0</v>
      </c>
      <c r="J20" s="1331">
        <f>ROUND($J$9*C20,0)</f>
        <v>0</v>
      </c>
      <c r="K20" s="1331">
        <f>ROUND($K$9*C20,0)</f>
        <v>0</v>
      </c>
      <c r="L20" s="1331">
        <f>ROUND($L$9*C20,0)</f>
        <v>0</v>
      </c>
      <c r="M20" s="1331">
        <f>ROUND((C20*D20)-(F20+H20+I20+J20+K20+L20),0)</f>
        <v>0</v>
      </c>
      <c r="N20" s="1331">
        <f>SUM(F20:M20)</f>
        <v>0</v>
      </c>
      <c r="O20" s="1329">
        <v>5100</v>
      </c>
      <c r="P20" s="1330" t="s">
        <v>1630</v>
      </c>
    </row>
    <row r="21" spans="1:21" x14ac:dyDescent="0.3">
      <c r="A21" s="1358"/>
      <c r="B21" s="393"/>
      <c r="C21" s="1327"/>
      <c r="D21" s="1435"/>
      <c r="E21" s="1435"/>
      <c r="O21" s="1329"/>
    </row>
    <row r="22" spans="1:21" s="230" customFormat="1" x14ac:dyDescent="0.3">
      <c r="A22" s="1335" t="s">
        <v>1356</v>
      </c>
      <c r="B22" s="1336"/>
      <c r="C22" s="1337"/>
      <c r="D22" s="1459"/>
      <c r="E22" s="1459"/>
      <c r="F22" s="1339">
        <f t="shared" ref="F22:N22" si="1">ROUND(SUM(F18:F21),0)</f>
        <v>0</v>
      </c>
      <c r="G22" s="1339">
        <f t="shared" si="1"/>
        <v>0</v>
      </c>
      <c r="H22" s="1339">
        <f t="shared" si="1"/>
        <v>0</v>
      </c>
      <c r="I22" s="1339">
        <f t="shared" si="1"/>
        <v>0</v>
      </c>
      <c r="J22" s="1339">
        <f t="shared" si="1"/>
        <v>0</v>
      </c>
      <c r="K22" s="1339">
        <f t="shared" si="1"/>
        <v>0</v>
      </c>
      <c r="L22" s="1339">
        <f t="shared" si="1"/>
        <v>0</v>
      </c>
      <c r="M22" s="1339">
        <f t="shared" si="1"/>
        <v>0</v>
      </c>
      <c r="N22" s="1339">
        <f t="shared" si="1"/>
        <v>0</v>
      </c>
      <c r="O22" s="1340"/>
      <c r="P22" s="1341"/>
      <c r="U22" s="1342"/>
    </row>
    <row r="23" spans="1:21" x14ac:dyDescent="0.3">
      <c r="A23" s="1332"/>
      <c r="B23" s="251"/>
      <c r="C23" s="1333"/>
      <c r="D23" s="1362"/>
      <c r="E23" s="1362"/>
      <c r="O23" s="1329"/>
    </row>
    <row r="24" spans="1:21" x14ac:dyDescent="0.3">
      <c r="O24" s="1329"/>
    </row>
    <row r="25" spans="1:21" s="230" customFormat="1" x14ac:dyDescent="0.3">
      <c r="A25" s="1297" t="s">
        <v>1358</v>
      </c>
      <c r="B25" s="1374"/>
      <c r="C25" s="1375"/>
      <c r="D25" s="1462"/>
      <c r="E25" s="1462"/>
      <c r="F25" s="1339">
        <f t="shared" ref="F25:N25" si="2">ROUND(+F22+F15,0)</f>
        <v>0</v>
      </c>
      <c r="G25" s="1339">
        <f t="shared" si="2"/>
        <v>0</v>
      </c>
      <c r="H25" s="1339">
        <f t="shared" si="2"/>
        <v>0</v>
      </c>
      <c r="I25" s="1339">
        <f t="shared" si="2"/>
        <v>0</v>
      </c>
      <c r="J25" s="1339">
        <f t="shared" si="2"/>
        <v>0</v>
      </c>
      <c r="K25" s="1339">
        <f t="shared" si="2"/>
        <v>0</v>
      </c>
      <c r="L25" s="1339">
        <f t="shared" si="2"/>
        <v>0</v>
      </c>
      <c r="M25" s="1339">
        <f t="shared" si="2"/>
        <v>0</v>
      </c>
      <c r="N25" s="1339">
        <f t="shared" si="2"/>
        <v>0</v>
      </c>
      <c r="O25" s="1340"/>
      <c r="P25" s="1341"/>
      <c r="U25" s="1342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5" x14ac:dyDescent="0.3">
      <c r="O33" s="1329"/>
    </row>
    <row r="34" spans="1:15" x14ac:dyDescent="0.3">
      <c r="O34" s="1329"/>
    </row>
    <row r="35" spans="1:15" x14ac:dyDescent="0.3">
      <c r="O35" s="1329"/>
    </row>
    <row r="36" spans="1:15" x14ac:dyDescent="0.3">
      <c r="O36" s="1329"/>
    </row>
    <row r="37" spans="1:15" x14ac:dyDescent="0.3">
      <c r="O37" s="1329"/>
    </row>
    <row r="38" spans="1:15" x14ac:dyDescent="0.3">
      <c r="O38" s="1329"/>
    </row>
    <row r="39" spans="1:15" x14ac:dyDescent="0.3">
      <c r="O39" s="1329"/>
    </row>
    <row r="40" spans="1:15" x14ac:dyDescent="0.3">
      <c r="O40" s="1329"/>
    </row>
    <row r="41" spans="1:15" x14ac:dyDescent="0.3">
      <c r="O41" s="1329"/>
    </row>
    <row r="42" spans="1:15" x14ac:dyDescent="0.3">
      <c r="O42" s="1329"/>
    </row>
    <row r="43" spans="1:15" x14ac:dyDescent="0.3">
      <c r="O43" s="1329"/>
    </row>
    <row r="44" spans="1:15" x14ac:dyDescent="0.3">
      <c r="O44" s="1329"/>
    </row>
    <row r="45" spans="1:15" x14ac:dyDescent="0.3">
      <c r="A45" s="1297" t="str">
        <f>A1</f>
        <v>Salary Budget</v>
      </c>
      <c r="B45" s="230"/>
    </row>
    <row r="46" spans="1:15" x14ac:dyDescent="0.3">
      <c r="A46" s="1377">
        <f>A2</f>
        <v>9007</v>
      </c>
      <c r="B46" s="230" t="str">
        <f>B2</f>
        <v>CAPE</v>
      </c>
    </row>
    <row r="47" spans="1:15" x14ac:dyDescent="0.3">
      <c r="A47" s="1377" t="str">
        <f>A3</f>
        <v>0000</v>
      </c>
      <c r="B47" s="230" t="str">
        <f>B3</f>
        <v>SAMPLE SCHOOL</v>
      </c>
    </row>
    <row r="48" spans="1:15" x14ac:dyDescent="0.3">
      <c r="A48" s="1378" t="str">
        <f>A5</f>
        <v>FISCAL YEAR 2013-2014</v>
      </c>
      <c r="B48" s="1379"/>
      <c r="G48" s="1311"/>
    </row>
    <row r="49" spans="1:16" x14ac:dyDescent="0.3">
      <c r="A49" s="1297"/>
      <c r="B49" s="230"/>
      <c r="G49" s="1311" t="s">
        <v>1635</v>
      </c>
    </row>
    <row r="50" spans="1:16" x14ac:dyDescent="0.3">
      <c r="F50" s="1311"/>
      <c r="G50" s="1312" t="s">
        <v>1314</v>
      </c>
      <c r="H50" s="1311" t="s">
        <v>1652</v>
      </c>
      <c r="I50" s="1311" t="s">
        <v>1625</v>
      </c>
      <c r="J50" s="1311" t="s">
        <v>1656</v>
      </c>
      <c r="K50" s="1311" t="s">
        <v>1666</v>
      </c>
      <c r="L50" s="1311" t="s">
        <v>1668</v>
      </c>
      <c r="M50" s="1311" t="s">
        <v>1670</v>
      </c>
      <c r="N50" s="1312"/>
    </row>
    <row r="51" spans="1:16" x14ac:dyDescent="0.3">
      <c r="C51" s="1313" t="s">
        <v>1315</v>
      </c>
      <c r="D51" s="1315" t="s">
        <v>1337</v>
      </c>
      <c r="E51" s="1315"/>
      <c r="F51" s="1315" t="s">
        <v>273</v>
      </c>
      <c r="G51" s="1311"/>
      <c r="H51" s="1315" t="s">
        <v>1339</v>
      </c>
      <c r="I51" s="1315" t="s">
        <v>1340</v>
      </c>
      <c r="J51" s="1315" t="s">
        <v>1341</v>
      </c>
      <c r="K51" s="1315" t="s">
        <v>1342</v>
      </c>
      <c r="L51" s="1315" t="s">
        <v>1343</v>
      </c>
      <c r="M51" s="1315" t="s">
        <v>1344</v>
      </c>
      <c r="N51" s="1315" t="s">
        <v>248</v>
      </c>
      <c r="O51" s="1316" t="s">
        <v>243</v>
      </c>
      <c r="P51" s="1316" t="s">
        <v>1345</v>
      </c>
    </row>
    <row r="52" spans="1:16" x14ac:dyDescent="0.3">
      <c r="G52" s="1463">
        <f t="shared" ref="G52:L52" si="3">G9</f>
        <v>0</v>
      </c>
      <c r="H52" s="1464">
        <f t="shared" si="3"/>
        <v>6.8699999999999997E-2</v>
      </c>
      <c r="I52" s="1464">
        <f t="shared" si="3"/>
        <v>7.6499999999999999E-2</v>
      </c>
      <c r="J52" s="1301">
        <f t="shared" si="3"/>
        <v>6458</v>
      </c>
      <c r="K52" s="1301">
        <f t="shared" si="3"/>
        <v>28</v>
      </c>
      <c r="L52" s="1301">
        <f t="shared" si="3"/>
        <v>204</v>
      </c>
    </row>
    <row r="53" spans="1:16" x14ac:dyDescent="0.3">
      <c r="H53" s="1382"/>
      <c r="I53" s="1382"/>
    </row>
    <row r="54" spans="1:16" x14ac:dyDescent="0.3">
      <c r="A54" s="1371" t="str">
        <f t="shared" ref="A54:P54" si="4">A12</f>
        <v>1----</v>
      </c>
      <c r="B54" s="1371" t="str">
        <f t="shared" si="4"/>
        <v>Teacher - Vocational</v>
      </c>
      <c r="C54" s="1383">
        <f t="shared" si="4"/>
        <v>0</v>
      </c>
      <c r="D54" s="1385">
        <f t="shared" si="4"/>
        <v>65000</v>
      </c>
      <c r="E54" s="1385">
        <f t="shared" si="4"/>
        <v>50917</v>
      </c>
      <c r="F54" s="1385">
        <f t="shared" si="4"/>
        <v>0</v>
      </c>
      <c r="G54" s="1385">
        <f t="shared" si="4"/>
        <v>0</v>
      </c>
      <c r="H54" s="1385">
        <f>H12+M12</f>
        <v>0</v>
      </c>
      <c r="I54" s="1385">
        <f t="shared" si="4"/>
        <v>0</v>
      </c>
      <c r="J54" s="1385">
        <f t="shared" si="4"/>
        <v>0</v>
      </c>
      <c r="K54" s="1385">
        <f t="shared" si="4"/>
        <v>0</v>
      </c>
      <c r="L54" s="1385">
        <f t="shared" si="4"/>
        <v>0</v>
      </c>
      <c r="M54" s="1385">
        <v>0</v>
      </c>
      <c r="N54" s="1385">
        <f>SUM(F54:M54)</f>
        <v>0</v>
      </c>
      <c r="O54" s="1386">
        <f t="shared" si="4"/>
        <v>5100</v>
      </c>
      <c r="P54" s="1386" t="str">
        <f t="shared" si="4"/>
        <v>0131</v>
      </c>
    </row>
    <row r="55" spans="1:16" x14ac:dyDescent="0.3">
      <c r="A55" s="1371"/>
      <c r="B55" s="1192"/>
      <c r="C55" s="1372"/>
      <c r="D55" s="1422"/>
      <c r="E55" s="1422"/>
      <c r="F55" s="1392">
        <f t="shared" ref="F55:N55" si="5">SUM(F54:F54)</f>
        <v>0</v>
      </c>
      <c r="G55" s="1392">
        <f t="shared" si="5"/>
        <v>0</v>
      </c>
      <c r="H55" s="1392">
        <f t="shared" si="5"/>
        <v>0</v>
      </c>
      <c r="I55" s="1392">
        <f t="shared" si="5"/>
        <v>0</v>
      </c>
      <c r="J55" s="1392">
        <f t="shared" si="5"/>
        <v>0</v>
      </c>
      <c r="K55" s="1392">
        <f t="shared" si="5"/>
        <v>0</v>
      </c>
      <c r="L55" s="1392">
        <f t="shared" si="5"/>
        <v>0</v>
      </c>
      <c r="M55" s="1392">
        <f t="shared" si="5"/>
        <v>0</v>
      </c>
      <c r="N55" s="1392">
        <f t="shared" si="5"/>
        <v>0</v>
      </c>
      <c r="O55" s="1393">
        <f>O54</f>
        <v>5100</v>
      </c>
      <c r="P55" s="1393" t="str">
        <f>P54</f>
        <v>0131</v>
      </c>
    </row>
    <row r="56" spans="1:16" x14ac:dyDescent="0.3">
      <c r="A56" s="1371"/>
      <c r="B56" s="1192"/>
      <c r="C56" s="1372"/>
      <c r="D56" s="1422"/>
      <c r="E56" s="1422"/>
      <c r="F56" s="1362"/>
      <c r="G56" s="1362"/>
      <c r="H56" s="1362"/>
      <c r="I56" s="1362"/>
      <c r="J56" s="1362"/>
      <c r="K56" s="1362"/>
      <c r="L56" s="1362"/>
      <c r="M56" s="1362"/>
      <c r="N56" s="1362"/>
      <c r="O56" s="1394"/>
      <c r="P56" s="1394"/>
    </row>
    <row r="57" spans="1:16" x14ac:dyDescent="0.3">
      <c r="A57" s="1371" t="str">
        <f t="shared" ref="A57:P57" si="6">A13</f>
        <v>12501</v>
      </c>
      <c r="B57" s="1371" t="str">
        <f t="shared" si="6"/>
        <v>Teacher - Vocational - Hourly</v>
      </c>
      <c r="C57" s="1383">
        <f t="shared" si="6"/>
        <v>0</v>
      </c>
      <c r="D57" s="1385">
        <f t="shared" si="6"/>
        <v>37</v>
      </c>
      <c r="E57" s="1385">
        <f t="shared" si="6"/>
        <v>0</v>
      </c>
      <c r="F57" s="1385">
        <f t="shared" si="6"/>
        <v>0</v>
      </c>
      <c r="G57" s="1395" t="str">
        <f t="shared" si="6"/>
        <v>N/A</v>
      </c>
      <c r="H57" s="1385">
        <f>H13+M13</f>
        <v>0</v>
      </c>
      <c r="I57" s="1385">
        <f t="shared" si="6"/>
        <v>0</v>
      </c>
      <c r="J57" s="1395" t="str">
        <f t="shared" si="6"/>
        <v>N/A</v>
      </c>
      <c r="K57" s="1395" t="str">
        <f t="shared" si="6"/>
        <v>N/A</v>
      </c>
      <c r="L57" s="1395" t="str">
        <f t="shared" si="6"/>
        <v>N/A</v>
      </c>
      <c r="M57" s="1385">
        <v>0</v>
      </c>
      <c r="N57" s="1385">
        <f>SUM(F57:M57)</f>
        <v>0</v>
      </c>
      <c r="O57" s="1386">
        <f t="shared" si="6"/>
        <v>5100</v>
      </c>
      <c r="P57" s="1396" t="str">
        <f t="shared" si="6"/>
        <v>0132</v>
      </c>
    </row>
    <row r="58" spans="1:16" x14ac:dyDescent="0.3">
      <c r="A58" s="1371"/>
      <c r="B58" s="1192"/>
      <c r="C58" s="1383"/>
      <c r="D58" s="1385"/>
      <c r="E58" s="1385"/>
      <c r="F58" s="1392">
        <f t="shared" ref="F58:N58" si="7">SUM(F57:F57)</f>
        <v>0</v>
      </c>
      <c r="G58" s="1392">
        <f t="shared" si="7"/>
        <v>0</v>
      </c>
      <c r="H58" s="1392">
        <f t="shared" si="7"/>
        <v>0</v>
      </c>
      <c r="I58" s="1392">
        <f t="shared" si="7"/>
        <v>0</v>
      </c>
      <c r="J58" s="1392">
        <f t="shared" si="7"/>
        <v>0</v>
      </c>
      <c r="K58" s="1392">
        <f t="shared" si="7"/>
        <v>0</v>
      </c>
      <c r="L58" s="1392">
        <f t="shared" si="7"/>
        <v>0</v>
      </c>
      <c r="M58" s="1392">
        <f t="shared" si="7"/>
        <v>0</v>
      </c>
      <c r="N58" s="1392">
        <f t="shared" si="7"/>
        <v>0</v>
      </c>
      <c r="O58" s="1393">
        <f>O57</f>
        <v>5100</v>
      </c>
      <c r="P58" s="1393" t="str">
        <f>P57</f>
        <v>0132</v>
      </c>
    </row>
    <row r="59" spans="1:16" x14ac:dyDescent="0.3">
      <c r="A59" s="1371"/>
      <c r="B59" s="1192"/>
      <c r="C59" s="1383"/>
      <c r="D59" s="1385"/>
      <c r="E59" s="1385"/>
      <c r="F59" s="1385"/>
      <c r="G59" s="1385"/>
      <c r="H59" s="1385"/>
      <c r="I59" s="1385"/>
      <c r="J59" s="1385"/>
      <c r="K59" s="1385"/>
      <c r="L59" s="1385"/>
      <c r="M59" s="1385"/>
      <c r="N59" s="1385"/>
      <c r="O59" s="1394"/>
      <c r="P59" s="1394"/>
    </row>
    <row r="60" spans="1:16" x14ac:dyDescent="0.3">
      <c r="A60" s="1371" t="str">
        <f t="shared" ref="A60:P62" si="8">A18</f>
        <v>41---</v>
      </c>
      <c r="B60" s="1371" t="str">
        <f t="shared" si="8"/>
        <v>Classroom Assistant - Full Time</v>
      </c>
      <c r="C60" s="1383">
        <f t="shared" si="8"/>
        <v>0</v>
      </c>
      <c r="D60" s="1385">
        <f t="shared" si="8"/>
        <v>30300</v>
      </c>
      <c r="E60" s="1385">
        <f t="shared" si="8"/>
        <v>0</v>
      </c>
      <c r="F60" s="1385">
        <f t="shared" si="8"/>
        <v>0</v>
      </c>
      <c r="G60" s="1395" t="str">
        <f t="shared" si="8"/>
        <v>N/A</v>
      </c>
      <c r="H60" s="1385">
        <f>H18+M18</f>
        <v>0</v>
      </c>
      <c r="I60" s="1385">
        <f t="shared" si="8"/>
        <v>0</v>
      </c>
      <c r="J60" s="1385">
        <f t="shared" si="8"/>
        <v>0</v>
      </c>
      <c r="K60" s="1385">
        <f t="shared" si="8"/>
        <v>0</v>
      </c>
      <c r="L60" s="1385">
        <f t="shared" si="8"/>
        <v>0</v>
      </c>
      <c r="M60" s="1385">
        <v>0</v>
      </c>
      <c r="N60" s="1385">
        <f>SUM(F60:M60)</f>
        <v>0</v>
      </c>
      <c r="O60" s="1386">
        <f t="shared" si="8"/>
        <v>5100</v>
      </c>
      <c r="P60" s="1386" t="str">
        <f t="shared" si="8"/>
        <v>0100</v>
      </c>
    </row>
    <row r="61" spans="1:16" x14ac:dyDescent="0.3">
      <c r="A61" s="1371" t="str">
        <f t="shared" si="8"/>
        <v>41---</v>
      </c>
      <c r="B61" s="1371" t="str">
        <f t="shared" si="8"/>
        <v>Classroom Assistant - Less than 4 hours</v>
      </c>
      <c r="C61" s="1383">
        <f t="shared" si="8"/>
        <v>0</v>
      </c>
      <c r="D61" s="1385">
        <f t="shared" si="8"/>
        <v>3100</v>
      </c>
      <c r="E61" s="1385">
        <f t="shared" si="8"/>
        <v>0</v>
      </c>
      <c r="F61" s="1385">
        <f t="shared" si="8"/>
        <v>0</v>
      </c>
      <c r="G61" s="1395" t="str">
        <f t="shared" si="8"/>
        <v>N/A</v>
      </c>
      <c r="H61" s="1385">
        <f>H19+M19</f>
        <v>0</v>
      </c>
      <c r="I61" s="1385">
        <f t="shared" si="8"/>
        <v>0</v>
      </c>
      <c r="J61" s="1395" t="str">
        <f t="shared" si="8"/>
        <v>N/A</v>
      </c>
      <c r="K61" s="1395" t="str">
        <f t="shared" si="8"/>
        <v>N/A</v>
      </c>
      <c r="L61" s="1395" t="str">
        <f t="shared" si="8"/>
        <v>N/A</v>
      </c>
      <c r="M61" s="1385">
        <v>0</v>
      </c>
      <c r="N61" s="1385">
        <f>SUM(F61:M61)</f>
        <v>0</v>
      </c>
      <c r="O61" s="1386">
        <f t="shared" si="8"/>
        <v>5100</v>
      </c>
      <c r="P61" s="1386" t="str">
        <f t="shared" si="8"/>
        <v>0100</v>
      </c>
    </row>
    <row r="62" spans="1:16" x14ac:dyDescent="0.3">
      <c r="A62" s="1371" t="str">
        <f t="shared" si="8"/>
        <v>-----</v>
      </c>
      <c r="B62" s="1371" t="str">
        <f t="shared" si="8"/>
        <v>Non-Instructional - Other:</v>
      </c>
      <c r="C62" s="1383">
        <f t="shared" si="8"/>
        <v>0</v>
      </c>
      <c r="D62" s="1385">
        <f t="shared" si="8"/>
        <v>0</v>
      </c>
      <c r="E62" s="1385">
        <f t="shared" si="8"/>
        <v>0</v>
      </c>
      <c r="F62" s="1385">
        <f t="shared" si="8"/>
        <v>0</v>
      </c>
      <c r="G62" s="1395" t="str">
        <f t="shared" si="8"/>
        <v>N/A</v>
      </c>
      <c r="H62" s="1385">
        <f>H20+M20</f>
        <v>0</v>
      </c>
      <c r="I62" s="1385">
        <f t="shared" si="8"/>
        <v>0</v>
      </c>
      <c r="J62" s="1385">
        <f t="shared" si="8"/>
        <v>0</v>
      </c>
      <c r="K62" s="1385">
        <f t="shared" si="8"/>
        <v>0</v>
      </c>
      <c r="L62" s="1385">
        <f t="shared" si="8"/>
        <v>0</v>
      </c>
      <c r="M62" s="1385">
        <v>0</v>
      </c>
      <c r="N62" s="1385">
        <f>SUM(F62:M62)</f>
        <v>0</v>
      </c>
      <c r="O62" s="1386">
        <f t="shared" si="8"/>
        <v>5100</v>
      </c>
      <c r="P62" s="1386" t="str">
        <f t="shared" si="8"/>
        <v>0100</v>
      </c>
    </row>
    <row r="63" spans="1:16" x14ac:dyDescent="0.3">
      <c r="A63" s="1371"/>
      <c r="B63" s="1192"/>
      <c r="C63" s="1383"/>
      <c r="D63" s="1385"/>
      <c r="E63" s="1385"/>
      <c r="F63" s="1392">
        <f t="shared" ref="F63:N63" si="9">SUM(F60:F62)</f>
        <v>0</v>
      </c>
      <c r="G63" s="1392">
        <f t="shared" si="9"/>
        <v>0</v>
      </c>
      <c r="H63" s="1392">
        <f t="shared" si="9"/>
        <v>0</v>
      </c>
      <c r="I63" s="1392">
        <f t="shared" si="9"/>
        <v>0</v>
      </c>
      <c r="J63" s="1392">
        <f t="shared" si="9"/>
        <v>0</v>
      </c>
      <c r="K63" s="1392">
        <f t="shared" si="9"/>
        <v>0</v>
      </c>
      <c r="L63" s="1392">
        <f t="shared" si="9"/>
        <v>0</v>
      </c>
      <c r="M63" s="1392">
        <f t="shared" si="9"/>
        <v>0</v>
      </c>
      <c r="N63" s="1392">
        <f t="shared" si="9"/>
        <v>0</v>
      </c>
      <c r="O63" s="1393">
        <v>5100</v>
      </c>
      <c r="P63" s="1393" t="str">
        <f>P20</f>
        <v>0100</v>
      </c>
    </row>
    <row r="64" spans="1:16" x14ac:dyDescent="0.3">
      <c r="A64" s="1371"/>
      <c r="B64" s="1192"/>
      <c r="C64" s="1383"/>
      <c r="D64" s="1385"/>
      <c r="E64" s="1385"/>
      <c r="F64" s="1362"/>
      <c r="G64" s="1362"/>
      <c r="H64" s="1362"/>
      <c r="I64" s="1362"/>
      <c r="J64" s="1362"/>
      <c r="K64" s="1362"/>
      <c r="L64" s="1362"/>
      <c r="M64" s="1362"/>
      <c r="N64" s="1362"/>
      <c r="O64" s="1394"/>
      <c r="P64" s="1394"/>
    </row>
    <row r="65" spans="1:16" x14ac:dyDescent="0.3">
      <c r="A65" s="1397" t="s">
        <v>1364</v>
      </c>
      <c r="B65" s="1398"/>
      <c r="C65" s="1465"/>
      <c r="D65" s="1466"/>
      <c r="E65" s="1466"/>
      <c r="F65" s="1466">
        <f t="shared" ref="F65:N65" si="10">SUM(F63,F58,F55)</f>
        <v>0</v>
      </c>
      <c r="G65" s="1466">
        <f t="shared" si="10"/>
        <v>0</v>
      </c>
      <c r="H65" s="1466">
        <f t="shared" si="10"/>
        <v>0</v>
      </c>
      <c r="I65" s="1466">
        <f t="shared" si="10"/>
        <v>0</v>
      </c>
      <c r="J65" s="1466">
        <f t="shared" si="10"/>
        <v>0</v>
      </c>
      <c r="K65" s="1466">
        <f t="shared" si="10"/>
        <v>0</v>
      </c>
      <c r="L65" s="1466">
        <f t="shared" si="10"/>
        <v>0</v>
      </c>
      <c r="M65" s="1466">
        <f t="shared" si="10"/>
        <v>0</v>
      </c>
      <c r="N65" s="1466">
        <f t="shared" si="10"/>
        <v>0</v>
      </c>
      <c r="O65" s="1393">
        <f>O63</f>
        <v>5100</v>
      </c>
      <c r="P65" s="1467"/>
    </row>
    <row r="66" spans="1:16" x14ac:dyDescent="0.3">
      <c r="A66" s="1371"/>
      <c r="B66" s="1192"/>
      <c r="C66" s="1372"/>
      <c r="D66" s="1422"/>
      <c r="E66" s="1422"/>
      <c r="O66" s="1329"/>
    </row>
    <row r="67" spans="1:16" x14ac:dyDescent="0.3">
      <c r="O67" s="1329"/>
    </row>
    <row r="68" spans="1:16" x14ac:dyDescent="0.3">
      <c r="O68" s="1329"/>
    </row>
    <row r="69" spans="1:16" ht="14.4" thickBot="1" x14ac:dyDescent="0.35">
      <c r="A69" s="1297" t="s">
        <v>1358</v>
      </c>
      <c r="B69" s="1374"/>
      <c r="F69" s="1444">
        <f t="shared" ref="F69:N69" si="11">+F65</f>
        <v>0</v>
      </c>
      <c r="G69" s="1444">
        <f t="shared" si="11"/>
        <v>0</v>
      </c>
      <c r="H69" s="1444">
        <f t="shared" si="11"/>
        <v>0</v>
      </c>
      <c r="I69" s="1444">
        <f t="shared" si="11"/>
        <v>0</v>
      </c>
      <c r="J69" s="1444">
        <f t="shared" si="11"/>
        <v>0</v>
      </c>
      <c r="K69" s="1444">
        <f t="shared" si="11"/>
        <v>0</v>
      </c>
      <c r="L69" s="1444">
        <f t="shared" si="11"/>
        <v>0</v>
      </c>
      <c r="M69" s="1444">
        <f t="shared" si="11"/>
        <v>0</v>
      </c>
      <c r="N69" s="1444">
        <f t="shared" si="11"/>
        <v>0</v>
      </c>
      <c r="O69" s="1329"/>
    </row>
    <row r="70" spans="1:16" ht="14.4" thickTop="1" x14ac:dyDescent="0.3">
      <c r="O70" s="1329"/>
    </row>
    <row r="71" spans="1:16" x14ac:dyDescent="0.3">
      <c r="A71" s="1214" t="s">
        <v>1310</v>
      </c>
      <c r="N71" s="1301">
        <f>H1</f>
        <v>0</v>
      </c>
      <c r="O71" s="1329"/>
    </row>
    <row r="72" spans="1:16" x14ac:dyDescent="0.3">
      <c r="A72" s="1214" t="s">
        <v>1312</v>
      </c>
      <c r="N72" s="1301">
        <f>H2</f>
        <v>0</v>
      </c>
      <c r="O72" s="1329"/>
    </row>
    <row r="73" spans="1:16" x14ac:dyDescent="0.3">
      <c r="A73" s="1297" t="s">
        <v>1387</v>
      </c>
      <c r="B73" s="1374"/>
      <c r="N73" s="1445">
        <f>SUM(N71:N72)</f>
        <v>0</v>
      </c>
      <c r="O73" s="1329"/>
    </row>
    <row r="74" spans="1:16" x14ac:dyDescent="0.3">
      <c r="O74" s="1329"/>
    </row>
    <row r="75" spans="1:16" ht="14.4" thickBot="1" x14ac:dyDescent="0.35">
      <c r="A75" s="1297" t="s">
        <v>1388</v>
      </c>
      <c r="B75" s="1374"/>
      <c r="N75" s="1444">
        <f>+N73-N69</f>
        <v>0</v>
      </c>
      <c r="O75" s="1329"/>
    </row>
    <row r="76" spans="1:16" ht="14.4" thickTop="1" x14ac:dyDescent="0.3">
      <c r="O76" s="1329"/>
    </row>
    <row r="77" spans="1:16" x14ac:dyDescent="0.3">
      <c r="O77" s="1329"/>
    </row>
    <row r="78" spans="1:16" x14ac:dyDescent="0.3">
      <c r="A78" s="1297" t="s">
        <v>1389</v>
      </c>
      <c r="B78" s="1374"/>
      <c r="F78" s="1301">
        <f t="shared" ref="F78:N78" si="12">+F25-F69</f>
        <v>0</v>
      </c>
      <c r="G78" s="1301">
        <f t="shared" si="12"/>
        <v>0</v>
      </c>
      <c r="H78" s="1301">
        <f t="shared" si="12"/>
        <v>0</v>
      </c>
      <c r="I78" s="1301">
        <f t="shared" si="12"/>
        <v>0</v>
      </c>
      <c r="J78" s="1301">
        <f t="shared" si="12"/>
        <v>0</v>
      </c>
      <c r="K78" s="1301">
        <f t="shared" si="12"/>
        <v>0</v>
      </c>
      <c r="L78" s="1301">
        <f t="shared" si="12"/>
        <v>0</v>
      </c>
      <c r="M78" s="1301">
        <f t="shared" si="12"/>
        <v>0</v>
      </c>
      <c r="N78" s="1301">
        <f t="shared" si="12"/>
        <v>0</v>
      </c>
      <c r="O78" s="1329"/>
    </row>
    <row r="79" spans="1:16" x14ac:dyDescent="0.3">
      <c r="O79" s="1329"/>
    </row>
    <row r="80" spans="1:16" x14ac:dyDescent="0.3">
      <c r="O80" s="1329"/>
    </row>
    <row r="81" spans="3:15" x14ac:dyDescent="0.3">
      <c r="C81" s="1302"/>
      <c r="D81" s="1302"/>
      <c r="E81" s="1303"/>
      <c r="F81" s="1302" t="s">
        <v>1359</v>
      </c>
      <c r="G81" s="92"/>
      <c r="H81" s="92"/>
      <c r="I81" s="92"/>
      <c r="J81" s="92"/>
      <c r="O81" s="1329"/>
    </row>
    <row r="82" spans="3:15" x14ac:dyDescent="0.3">
      <c r="C82" s="1302" t="s">
        <v>1360</v>
      </c>
      <c r="D82" s="1302" t="s">
        <v>1608</v>
      </c>
      <c r="E82" s="1303" t="s">
        <v>1609</v>
      </c>
      <c r="F82" s="1302" t="s">
        <v>1361</v>
      </c>
      <c r="G82" s="1302" t="s">
        <v>1362</v>
      </c>
      <c r="H82" s="92"/>
      <c r="I82" s="92"/>
      <c r="J82" s="92"/>
      <c r="O82" s="1329"/>
    </row>
    <row r="83" spans="3:15" x14ac:dyDescent="0.3">
      <c r="C83" s="92"/>
      <c r="D83" s="92"/>
      <c r="E83" s="1303"/>
      <c r="F83" s="92"/>
      <c r="G83" s="92"/>
      <c r="H83" s="92"/>
      <c r="I83" s="92"/>
      <c r="J83" s="92"/>
      <c r="O83" s="1329"/>
    </row>
    <row r="84" spans="3:15" x14ac:dyDescent="0.3">
      <c r="C84" s="1302">
        <f t="shared" ref="C84:C93" si="13">$B$4</f>
        <v>1010</v>
      </c>
      <c r="D84" s="1302">
        <f t="shared" ref="D84:D93" si="14">$O$65</f>
        <v>5100</v>
      </c>
      <c r="E84" s="1303" t="s">
        <v>1635</v>
      </c>
      <c r="F84" s="1303" t="str">
        <f t="shared" ref="F84:F93" si="15">$A$3</f>
        <v>0000</v>
      </c>
      <c r="G84" s="1329">
        <f t="shared" ref="G84:G93" si="16">$A$2</f>
        <v>9007</v>
      </c>
      <c r="H84" s="1301">
        <f>G65</f>
        <v>0</v>
      </c>
      <c r="I84" s="92"/>
      <c r="J84" s="92"/>
      <c r="O84" s="1329"/>
    </row>
    <row r="85" spans="3:15" x14ac:dyDescent="0.3">
      <c r="C85" s="1302">
        <f t="shared" si="13"/>
        <v>1010</v>
      </c>
      <c r="D85" s="1302">
        <f t="shared" si="14"/>
        <v>5100</v>
      </c>
      <c r="E85" s="1303" t="s">
        <v>1630</v>
      </c>
      <c r="F85" s="1303" t="str">
        <f t="shared" si="15"/>
        <v>0000</v>
      </c>
      <c r="G85" s="1329">
        <f t="shared" si="16"/>
        <v>9007</v>
      </c>
      <c r="H85" s="1301">
        <f>F63</f>
        <v>0</v>
      </c>
      <c r="I85" s="92"/>
      <c r="J85" s="92"/>
      <c r="O85" s="1329"/>
    </row>
    <row r="86" spans="3:15" x14ac:dyDescent="0.3">
      <c r="C86" s="1302">
        <f t="shared" si="13"/>
        <v>1010</v>
      </c>
      <c r="D86" s="1302">
        <f t="shared" si="14"/>
        <v>5100</v>
      </c>
      <c r="E86" s="1303" t="s">
        <v>1649</v>
      </c>
      <c r="F86" s="1303" t="str">
        <f t="shared" si="15"/>
        <v>0000</v>
      </c>
      <c r="G86" s="1329">
        <f t="shared" si="16"/>
        <v>9007</v>
      </c>
      <c r="H86" s="1301">
        <f>F55</f>
        <v>0</v>
      </c>
      <c r="I86" s="92"/>
      <c r="J86" s="92"/>
      <c r="O86" s="1329"/>
    </row>
    <row r="87" spans="3:15" x14ac:dyDescent="0.3">
      <c r="C87" s="1302">
        <f t="shared" si="13"/>
        <v>1010</v>
      </c>
      <c r="D87" s="1302">
        <f t="shared" si="14"/>
        <v>5100</v>
      </c>
      <c r="E87" s="1303" t="s">
        <v>262</v>
      </c>
      <c r="F87" s="1303" t="str">
        <f t="shared" si="15"/>
        <v>0000</v>
      </c>
      <c r="G87" s="1329">
        <f t="shared" si="16"/>
        <v>9007</v>
      </c>
      <c r="H87" s="1301">
        <f>F58</f>
        <v>0</v>
      </c>
      <c r="I87" s="92"/>
      <c r="J87" s="92"/>
      <c r="O87" s="1329"/>
    </row>
    <row r="88" spans="3:15" x14ac:dyDescent="0.3">
      <c r="C88" s="1302">
        <f t="shared" si="13"/>
        <v>1010</v>
      </c>
      <c r="D88" s="1302">
        <f t="shared" si="14"/>
        <v>5100</v>
      </c>
      <c r="E88" s="1303" t="s">
        <v>1652</v>
      </c>
      <c r="F88" s="1303" t="str">
        <f t="shared" si="15"/>
        <v>0000</v>
      </c>
      <c r="G88" s="1329">
        <f t="shared" si="16"/>
        <v>9007</v>
      </c>
      <c r="H88" s="1301">
        <f>H65+N75</f>
        <v>0</v>
      </c>
      <c r="I88" s="92"/>
      <c r="J88" s="92" t="s">
        <v>1363</v>
      </c>
      <c r="O88" s="1329"/>
    </row>
    <row r="89" spans="3:15" x14ac:dyDescent="0.3">
      <c r="C89" s="1302">
        <f t="shared" si="13"/>
        <v>1010</v>
      </c>
      <c r="D89" s="1302">
        <f t="shared" si="14"/>
        <v>5100</v>
      </c>
      <c r="E89" s="1303" t="s">
        <v>1625</v>
      </c>
      <c r="F89" s="1303" t="str">
        <f t="shared" si="15"/>
        <v>0000</v>
      </c>
      <c r="G89" s="1329">
        <f t="shared" si="16"/>
        <v>9007</v>
      </c>
      <c r="H89" s="1301">
        <f>I65</f>
        <v>0</v>
      </c>
      <c r="I89" s="92"/>
      <c r="J89" s="92"/>
      <c r="O89" s="1329"/>
    </row>
    <row r="90" spans="3:15" x14ac:dyDescent="0.3">
      <c r="C90" s="1302">
        <f t="shared" si="13"/>
        <v>1010</v>
      </c>
      <c r="D90" s="1302">
        <f t="shared" si="14"/>
        <v>5100</v>
      </c>
      <c r="E90" s="1303" t="s">
        <v>1656</v>
      </c>
      <c r="F90" s="1303" t="str">
        <f t="shared" si="15"/>
        <v>0000</v>
      </c>
      <c r="G90" s="1329">
        <f t="shared" si="16"/>
        <v>9007</v>
      </c>
      <c r="H90" s="1301">
        <f>J65</f>
        <v>0</v>
      </c>
      <c r="I90" s="92"/>
      <c r="J90" s="92"/>
      <c r="O90" s="1329"/>
    </row>
    <row r="91" spans="3:15" x14ac:dyDescent="0.3">
      <c r="C91" s="1302">
        <f t="shared" si="13"/>
        <v>1010</v>
      </c>
      <c r="D91" s="1302">
        <f t="shared" si="14"/>
        <v>5100</v>
      </c>
      <c r="E91" s="1303" t="s">
        <v>1666</v>
      </c>
      <c r="F91" s="1303" t="str">
        <f t="shared" si="15"/>
        <v>0000</v>
      </c>
      <c r="G91" s="1329">
        <f t="shared" si="16"/>
        <v>9007</v>
      </c>
      <c r="H91" s="1301">
        <f>K65</f>
        <v>0</v>
      </c>
      <c r="I91" s="92"/>
      <c r="J91" s="92"/>
      <c r="O91" s="1329"/>
    </row>
    <row r="92" spans="3:15" x14ac:dyDescent="0.3">
      <c r="C92" s="1302">
        <f t="shared" si="13"/>
        <v>1010</v>
      </c>
      <c r="D92" s="1302">
        <f t="shared" si="14"/>
        <v>5100</v>
      </c>
      <c r="E92" s="1303" t="s">
        <v>1668</v>
      </c>
      <c r="F92" s="1303" t="str">
        <f t="shared" si="15"/>
        <v>0000</v>
      </c>
      <c r="G92" s="1329">
        <f t="shared" si="16"/>
        <v>9007</v>
      </c>
      <c r="H92" s="1301">
        <f>L65</f>
        <v>0</v>
      </c>
      <c r="I92" s="92"/>
      <c r="J92" s="92"/>
      <c r="O92" s="1329"/>
    </row>
    <row r="93" spans="3:15" x14ac:dyDescent="0.3">
      <c r="C93" s="1448">
        <f t="shared" si="13"/>
        <v>1010</v>
      </c>
      <c r="D93" s="1448">
        <f t="shared" si="14"/>
        <v>5100</v>
      </c>
      <c r="E93" s="1468" t="s">
        <v>1670</v>
      </c>
      <c r="F93" s="1468" t="str">
        <f t="shared" si="15"/>
        <v>0000</v>
      </c>
      <c r="G93" s="1469">
        <f t="shared" si="16"/>
        <v>9007</v>
      </c>
      <c r="H93" s="1331">
        <f>M65</f>
        <v>0</v>
      </c>
      <c r="I93" s="1331">
        <f>SUM(H84:H93)</f>
        <v>0</v>
      </c>
      <c r="J93" s="92"/>
      <c r="O93" s="1329"/>
    </row>
    <row r="94" spans="3:15" x14ac:dyDescent="0.3">
      <c r="C94" s="92"/>
      <c r="D94" s="92"/>
      <c r="E94" s="1303"/>
      <c r="F94" s="92"/>
      <c r="G94" s="92"/>
      <c r="H94" s="1471">
        <f>SUM(H84:H93)</f>
        <v>0</v>
      </c>
      <c r="I94" s="1471">
        <f>SUM(I84:I93)</f>
        <v>0</v>
      </c>
      <c r="J94" s="92"/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</sheetData>
  <sheetProtection password="F723" sheet="1" objects="1" scenarios="1"/>
  <printOptions horizontalCentered="1"/>
  <pageMargins left="0" right="0" top="0.25" bottom="0.5" header="0.5" footer="0.25"/>
  <pageSetup paperSize="3" scale="50" fitToHeight="2" orientation="landscape" r:id="rId1"/>
  <headerFooter alignWithMargins="0">
    <oddFooter>&amp;L&amp;F
&amp;A&amp;C&amp;P&amp;R&amp;D</oddFooter>
  </headerFooter>
  <rowBreaks count="1" manualBreakCount="1">
    <brk id="44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34" enableFormatConditionsCalculation="0">
    <tabColor indexed="44"/>
    <pageSetUpPr fitToPage="1"/>
  </sheetPr>
  <dimension ref="A1:U2255"/>
  <sheetViews>
    <sheetView view="pageBreakPreview" zoomScale="75" zoomScaleNormal="65" zoomScaleSheetLayoutView="7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3382'!H236</f>
        <v>0</v>
      </c>
    </row>
    <row r="2" spans="1:21" x14ac:dyDescent="0.3">
      <c r="A2" s="1304">
        <v>7055</v>
      </c>
      <c r="B2" s="230" t="s">
        <v>1336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3382'!A229</f>
        <v>1----</v>
      </c>
      <c r="B12" s="1428" t="str">
        <f>'Salary Menu MIS 3382'!B229</f>
        <v>Teacher</v>
      </c>
      <c r="C12" s="1327">
        <f>'Salary Menu MIS 3382'!C229</f>
        <v>0</v>
      </c>
      <c r="D12" s="1435">
        <f>'Salary Menu MIS 3382'!E229</f>
        <v>65000</v>
      </c>
      <c r="E12" s="1435">
        <f>'Salary Menu MIS 3382'!J229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428" t="str">
        <f>'Salary Menu MIS 3382'!A230</f>
        <v>12501</v>
      </c>
      <c r="B13" s="1428" t="str">
        <f>'Salary Menu MIS 3382'!B230</f>
        <v>Teacher - Hourly</v>
      </c>
      <c r="C13" s="1327">
        <f>'Salary Menu MIS 3382'!C230</f>
        <v>0</v>
      </c>
      <c r="D13" s="1435">
        <f>'Salary Menu MIS 3382'!E230</f>
        <v>37</v>
      </c>
      <c r="E13" s="1435">
        <f>'Salary Menu MIS 3382'!J230</f>
        <v>0</v>
      </c>
      <c r="F13" s="1301">
        <f>ROUND((C13*D13)/(1+$H$9+$I$9),0)</f>
        <v>0</v>
      </c>
      <c r="G13" s="1345" t="s">
        <v>1350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45">
        <f>ROUND((C13*D13)-(F13+H13+I13),0)</f>
        <v>0</v>
      </c>
      <c r="N13" s="1301">
        <f>SUM(F13:M13)</f>
        <v>0</v>
      </c>
      <c r="O13" s="1329">
        <v>5100</v>
      </c>
      <c r="P13" s="1346" t="s">
        <v>262</v>
      </c>
    </row>
    <row r="14" spans="1:21" x14ac:dyDescent="0.3">
      <c r="A14" s="1493"/>
      <c r="B14" s="1494"/>
      <c r="C14" s="1333"/>
      <c r="D14" s="1362"/>
      <c r="E14" s="1362"/>
      <c r="O14" s="1329"/>
    </row>
    <row r="15" spans="1:21" s="230" customFormat="1" x14ac:dyDescent="0.3">
      <c r="A15" s="1495" t="s">
        <v>1351</v>
      </c>
      <c r="B15" s="1496"/>
      <c r="C15" s="1337"/>
      <c r="D15" s="1459"/>
      <c r="E15" s="1459"/>
      <c r="F15" s="1339">
        <f t="shared" ref="F15:N15" si="0">ROUND(SUM(F12:F14),0)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493"/>
      <c r="B16" s="1494"/>
      <c r="C16" s="1333"/>
      <c r="D16" s="1362"/>
      <c r="E16" s="1362"/>
      <c r="O16" s="1329"/>
    </row>
    <row r="17" spans="1:21" x14ac:dyDescent="0.3">
      <c r="A17" s="1497" t="s">
        <v>222</v>
      </c>
      <c r="B17" s="1498"/>
      <c r="C17" s="1323"/>
      <c r="D17" s="1455"/>
      <c r="E17" s="1455"/>
      <c r="O17" s="1329"/>
    </row>
    <row r="18" spans="1:21" x14ac:dyDescent="0.3">
      <c r="A18" s="1428" t="str">
        <f>'Salary Menu MIS 3382'!A231</f>
        <v>41---</v>
      </c>
      <c r="B18" s="1359" t="str">
        <f>'Salary Menu MIS 3382'!B231</f>
        <v>Classroom Assistant - Full Time - 9 Month</v>
      </c>
      <c r="C18" s="1327">
        <f>'Salary Menu MIS 3382'!D231</f>
        <v>0</v>
      </c>
      <c r="D18" s="1435">
        <f>'Salary Menu MIS 3382'!E231</f>
        <v>30300</v>
      </c>
      <c r="E18" s="1435"/>
      <c r="F18" s="1301">
        <f>ROUND(C18*(ROUND((D18-$J$9-$K$9-$L$9)/(1+$H$9+$I$9),0)),0)</f>
        <v>0</v>
      </c>
      <c r="G18" s="1345" t="s">
        <v>1350</v>
      </c>
      <c r="H18" s="1301">
        <f>ROUND(F18*$H$9,0)</f>
        <v>0</v>
      </c>
      <c r="I18" s="1301">
        <f>ROUND(F18*$I$9,0)</f>
        <v>0</v>
      </c>
      <c r="J18" s="1301">
        <f>ROUND($J$9*C18,0)</f>
        <v>0</v>
      </c>
      <c r="K18" s="1301">
        <f>ROUND($K$9*C18,0)</f>
        <v>0</v>
      </c>
      <c r="L18" s="1301">
        <f>ROUND($L$9*C18,0)</f>
        <v>0</v>
      </c>
      <c r="M18" s="1301">
        <f>ROUND((C18*D18)-(F18+H18+I18+J18+K18+L18),0)</f>
        <v>0</v>
      </c>
      <c r="N18" s="1301">
        <f>SUM(F18:M18)</f>
        <v>0</v>
      </c>
      <c r="O18" s="1329">
        <v>5100</v>
      </c>
      <c r="P18" s="1330" t="s">
        <v>1630</v>
      </c>
    </row>
    <row r="19" spans="1:21" x14ac:dyDescent="0.3">
      <c r="A19" s="1428" t="str">
        <f>'Salary Menu MIS 3382'!A232</f>
        <v>41---</v>
      </c>
      <c r="B19" s="1359" t="str">
        <f>'Salary Menu MIS 3382'!B232</f>
        <v>Classroom Assistant - Less than 4 hours</v>
      </c>
      <c r="C19" s="1327">
        <f>'Salary Menu MIS 3382'!D232</f>
        <v>0</v>
      </c>
      <c r="D19" s="1435">
        <f>'Salary Menu MIS 3382'!E232</f>
        <v>3100</v>
      </c>
      <c r="E19" s="1435"/>
      <c r="F19" s="1301">
        <f>ROUND(C19*(ROUND((D19)/(1+$H$9+$I$9),0)),0)</f>
        <v>0</v>
      </c>
      <c r="G19" s="1345" t="s">
        <v>1350</v>
      </c>
      <c r="H19" s="1301">
        <f>ROUND(F19*$H$9,0)</f>
        <v>0</v>
      </c>
      <c r="I19" s="1301">
        <f>ROUND(F19*$I$9,0)</f>
        <v>0</v>
      </c>
      <c r="J19" s="1345" t="s">
        <v>1350</v>
      </c>
      <c r="K19" s="1345" t="s">
        <v>1350</v>
      </c>
      <c r="L19" s="1345" t="s">
        <v>1350</v>
      </c>
      <c r="M19" s="1345">
        <f>ROUND((C19*D19)-(F19+H19+I19),0)</f>
        <v>0</v>
      </c>
      <c r="N19" s="1301">
        <f>SUM(F19:M19)</f>
        <v>0</v>
      </c>
      <c r="O19" s="1329">
        <v>5100</v>
      </c>
      <c r="P19" s="1330" t="s">
        <v>1630</v>
      </c>
    </row>
    <row r="20" spans="1:21" x14ac:dyDescent="0.3">
      <c r="A20" s="1428" t="str">
        <f>'Salary Menu MIS 3382'!A233</f>
        <v>-----</v>
      </c>
      <c r="B20" s="1359" t="str">
        <f>'Salary Menu MIS 3382'!B233</f>
        <v>Non-Instructional - Other:</v>
      </c>
      <c r="C20" s="1327">
        <f>'Salary Menu MIS 3382'!D233</f>
        <v>0</v>
      </c>
      <c r="D20" s="1435">
        <f>'Salary Menu MIS 3382'!E233</f>
        <v>0</v>
      </c>
      <c r="E20" s="1435"/>
      <c r="F20" s="1331">
        <f>ROUND(C20*(ROUND((D20-$J$9-$K$9-$L$9)/(1+$H$9+$I$9),0)),0)</f>
        <v>0</v>
      </c>
      <c r="G20" s="1364" t="s">
        <v>1350</v>
      </c>
      <c r="H20" s="1331">
        <f>ROUND(F20*$H$9,0)</f>
        <v>0</v>
      </c>
      <c r="I20" s="1331">
        <f>ROUND(F20*$I$9,0)</f>
        <v>0</v>
      </c>
      <c r="J20" s="1331">
        <f>ROUND($J$9*C20,0)</f>
        <v>0</v>
      </c>
      <c r="K20" s="1331">
        <f>ROUND($K$9*C20,0)</f>
        <v>0</v>
      </c>
      <c r="L20" s="1331">
        <f>ROUND($L$9*C20,0)</f>
        <v>0</v>
      </c>
      <c r="M20" s="1331">
        <f>ROUND((C20*D20)-(F20+H20+I20+J20+K20+L20),0)</f>
        <v>0</v>
      </c>
      <c r="N20" s="1331">
        <f>SUM(F20:M20)</f>
        <v>0</v>
      </c>
      <c r="O20" s="1329">
        <v>5100</v>
      </c>
      <c r="P20" s="1330" t="s">
        <v>1630</v>
      </c>
    </row>
    <row r="21" spans="1:21" x14ac:dyDescent="0.3">
      <c r="A21" s="1477"/>
      <c r="B21" s="1359"/>
      <c r="C21" s="1327"/>
      <c r="D21" s="1435"/>
      <c r="E21" s="1435"/>
      <c r="O21" s="1329"/>
    </row>
    <row r="22" spans="1:21" s="230" customFormat="1" x14ac:dyDescent="0.3">
      <c r="A22" s="1495" t="s">
        <v>1356</v>
      </c>
      <c r="B22" s="1496"/>
      <c r="C22" s="1337"/>
      <c r="D22" s="1459"/>
      <c r="E22" s="1459"/>
      <c r="F22" s="1339">
        <f t="shared" ref="F22:N22" si="1">ROUND(SUM(F18:F21),0)</f>
        <v>0</v>
      </c>
      <c r="G22" s="1339">
        <f t="shared" si="1"/>
        <v>0</v>
      </c>
      <c r="H22" s="1339">
        <f t="shared" si="1"/>
        <v>0</v>
      </c>
      <c r="I22" s="1339">
        <f t="shared" si="1"/>
        <v>0</v>
      </c>
      <c r="J22" s="1339">
        <f t="shared" si="1"/>
        <v>0</v>
      </c>
      <c r="K22" s="1339">
        <f t="shared" si="1"/>
        <v>0</v>
      </c>
      <c r="L22" s="1339">
        <f t="shared" si="1"/>
        <v>0</v>
      </c>
      <c r="M22" s="1339">
        <f t="shared" si="1"/>
        <v>0</v>
      </c>
      <c r="N22" s="1339">
        <f t="shared" si="1"/>
        <v>0</v>
      </c>
      <c r="O22" s="1340"/>
      <c r="P22" s="1341"/>
      <c r="U22" s="1342"/>
    </row>
    <row r="23" spans="1:21" x14ac:dyDescent="0.3">
      <c r="A23" s="1493"/>
      <c r="B23" s="1494"/>
      <c r="C23" s="1333"/>
      <c r="D23" s="1362"/>
      <c r="E23" s="1362"/>
      <c r="O23" s="1329"/>
    </row>
    <row r="24" spans="1:21" x14ac:dyDescent="0.3">
      <c r="A24" s="1499"/>
      <c r="B24" s="1500"/>
      <c r="O24" s="1329"/>
    </row>
    <row r="25" spans="1:21" s="230" customFormat="1" x14ac:dyDescent="0.3">
      <c r="A25" s="1501" t="s">
        <v>1358</v>
      </c>
      <c r="B25" s="1502"/>
      <c r="C25" s="1375"/>
      <c r="D25" s="1462"/>
      <c r="E25" s="1462"/>
      <c r="F25" s="1339">
        <f t="shared" ref="F25:N25" si="2">ROUND(+F22+F15,0)</f>
        <v>0</v>
      </c>
      <c r="G25" s="1339">
        <f t="shared" si="2"/>
        <v>0</v>
      </c>
      <c r="H25" s="1339">
        <f t="shared" si="2"/>
        <v>0</v>
      </c>
      <c r="I25" s="1339">
        <f t="shared" si="2"/>
        <v>0</v>
      </c>
      <c r="J25" s="1339">
        <f t="shared" si="2"/>
        <v>0</v>
      </c>
      <c r="K25" s="1339">
        <f t="shared" si="2"/>
        <v>0</v>
      </c>
      <c r="L25" s="1339">
        <f t="shared" si="2"/>
        <v>0</v>
      </c>
      <c r="M25" s="1339">
        <f t="shared" si="2"/>
        <v>0</v>
      </c>
      <c r="N25" s="1339">
        <f t="shared" si="2"/>
        <v>0</v>
      </c>
      <c r="O25" s="1340"/>
      <c r="P25" s="1341"/>
      <c r="U25" s="1342"/>
    </row>
    <row r="26" spans="1:21" x14ac:dyDescent="0.3">
      <c r="A26" s="1499"/>
      <c r="B26" s="1500"/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5" x14ac:dyDescent="0.3">
      <c r="O33" s="1329"/>
    </row>
    <row r="34" spans="1:15" x14ac:dyDescent="0.3">
      <c r="O34" s="1329"/>
    </row>
    <row r="35" spans="1:15" x14ac:dyDescent="0.3">
      <c r="O35" s="1329"/>
    </row>
    <row r="36" spans="1:15" x14ac:dyDescent="0.3">
      <c r="O36" s="1329"/>
    </row>
    <row r="37" spans="1:15" x14ac:dyDescent="0.3">
      <c r="O37" s="1329"/>
    </row>
    <row r="38" spans="1:15" x14ac:dyDescent="0.3">
      <c r="O38" s="1329"/>
    </row>
    <row r="39" spans="1:15" x14ac:dyDescent="0.3">
      <c r="O39" s="1329"/>
    </row>
    <row r="40" spans="1:15" x14ac:dyDescent="0.3">
      <c r="O40" s="1329"/>
    </row>
    <row r="41" spans="1:15" x14ac:dyDescent="0.3">
      <c r="O41" s="1329"/>
    </row>
    <row r="42" spans="1:15" x14ac:dyDescent="0.3">
      <c r="O42" s="1329"/>
    </row>
    <row r="43" spans="1:15" x14ac:dyDescent="0.3">
      <c r="O43" s="1329"/>
    </row>
    <row r="44" spans="1:15" x14ac:dyDescent="0.3">
      <c r="O44" s="1329"/>
    </row>
    <row r="45" spans="1:15" x14ac:dyDescent="0.3">
      <c r="A45" s="1297" t="str">
        <f>A1</f>
        <v>Salary Budget</v>
      </c>
      <c r="B45" s="230"/>
    </row>
    <row r="46" spans="1:15" x14ac:dyDescent="0.3">
      <c r="A46" s="1377">
        <f>A2</f>
        <v>7055</v>
      </c>
      <c r="B46" s="230" t="str">
        <f>B2</f>
        <v>IB</v>
      </c>
    </row>
    <row r="47" spans="1:15" x14ac:dyDescent="0.3">
      <c r="A47" s="1377" t="str">
        <f>A3</f>
        <v>0000</v>
      </c>
      <c r="B47" s="230" t="str">
        <f>B3</f>
        <v>SAMPLE SCHOOL</v>
      </c>
    </row>
    <row r="48" spans="1:15" x14ac:dyDescent="0.3">
      <c r="A48" s="1378" t="str">
        <f>A5</f>
        <v>FISCAL YEAR 2013-2014</v>
      </c>
      <c r="B48" s="1379"/>
      <c r="G48" s="1311"/>
    </row>
    <row r="49" spans="1:16" x14ac:dyDescent="0.3">
      <c r="A49" s="1297"/>
      <c r="B49" s="230"/>
      <c r="G49" s="1311" t="s">
        <v>1635</v>
      </c>
    </row>
    <row r="50" spans="1:16" x14ac:dyDescent="0.3">
      <c r="F50" s="1311"/>
      <c r="G50" s="1312" t="s">
        <v>1314</v>
      </c>
      <c r="H50" s="1311" t="s">
        <v>1652</v>
      </c>
      <c r="I50" s="1311" t="s">
        <v>1625</v>
      </c>
      <c r="J50" s="1311" t="s">
        <v>1656</v>
      </c>
      <c r="K50" s="1311" t="s">
        <v>1666</v>
      </c>
      <c r="L50" s="1311" t="s">
        <v>1668</v>
      </c>
      <c r="M50" s="1311" t="s">
        <v>1670</v>
      </c>
      <c r="N50" s="1312"/>
    </row>
    <row r="51" spans="1:16" x14ac:dyDescent="0.3">
      <c r="C51" s="1313" t="s">
        <v>1315</v>
      </c>
      <c r="D51" s="1315" t="s">
        <v>1337</v>
      </c>
      <c r="E51" s="1315"/>
      <c r="F51" s="1315" t="s">
        <v>273</v>
      </c>
      <c r="G51" s="1311"/>
      <c r="H51" s="1315" t="s">
        <v>1339</v>
      </c>
      <c r="I51" s="1315" t="s">
        <v>1340</v>
      </c>
      <c r="J51" s="1315" t="s">
        <v>1341</v>
      </c>
      <c r="K51" s="1315" t="s">
        <v>1342</v>
      </c>
      <c r="L51" s="1315" t="s">
        <v>1343</v>
      </c>
      <c r="M51" s="1315" t="s">
        <v>1344</v>
      </c>
      <c r="N51" s="1315" t="s">
        <v>248</v>
      </c>
      <c r="O51" s="1316" t="s">
        <v>243</v>
      </c>
      <c r="P51" s="1316" t="s">
        <v>1345</v>
      </c>
    </row>
    <row r="52" spans="1:16" x14ac:dyDescent="0.3">
      <c r="G52" s="1463">
        <f t="shared" ref="G52:L52" si="3">G9</f>
        <v>0</v>
      </c>
      <c r="H52" s="1464">
        <f t="shared" si="3"/>
        <v>6.8699999999999997E-2</v>
      </c>
      <c r="I52" s="1464">
        <f t="shared" si="3"/>
        <v>7.6499999999999999E-2</v>
      </c>
      <c r="J52" s="1301">
        <f t="shared" si="3"/>
        <v>6458</v>
      </c>
      <c r="K52" s="1301">
        <f t="shared" si="3"/>
        <v>28</v>
      </c>
      <c r="L52" s="1301">
        <f t="shared" si="3"/>
        <v>204</v>
      </c>
    </row>
    <row r="53" spans="1:16" x14ac:dyDescent="0.3">
      <c r="H53" s="1382"/>
      <c r="I53" s="1382"/>
    </row>
    <row r="54" spans="1:16" x14ac:dyDescent="0.3">
      <c r="A54" s="1371" t="str">
        <f t="shared" ref="A54:P54" si="4">A12</f>
        <v>1----</v>
      </c>
      <c r="B54" s="1371" t="str">
        <f t="shared" si="4"/>
        <v>Teacher</v>
      </c>
      <c r="C54" s="1383">
        <f t="shared" si="4"/>
        <v>0</v>
      </c>
      <c r="D54" s="1385">
        <f t="shared" si="4"/>
        <v>65000</v>
      </c>
      <c r="E54" s="1385">
        <f t="shared" si="4"/>
        <v>50917</v>
      </c>
      <c r="F54" s="1385">
        <f t="shared" si="4"/>
        <v>0</v>
      </c>
      <c r="G54" s="1385">
        <f t="shared" si="4"/>
        <v>0</v>
      </c>
      <c r="H54" s="1385">
        <f>H12+M12</f>
        <v>0</v>
      </c>
      <c r="I54" s="1385">
        <f t="shared" si="4"/>
        <v>0</v>
      </c>
      <c r="J54" s="1385">
        <f t="shared" si="4"/>
        <v>0</v>
      </c>
      <c r="K54" s="1385">
        <f t="shared" si="4"/>
        <v>0</v>
      </c>
      <c r="L54" s="1385">
        <f t="shared" si="4"/>
        <v>0</v>
      </c>
      <c r="M54" s="1385">
        <v>0</v>
      </c>
      <c r="N54" s="1385">
        <f>SUM(F54:M54)</f>
        <v>0</v>
      </c>
      <c r="O54" s="1386">
        <f t="shared" si="4"/>
        <v>5100</v>
      </c>
      <c r="P54" s="1386" t="str">
        <f t="shared" si="4"/>
        <v>0131</v>
      </c>
    </row>
    <row r="55" spans="1:16" x14ac:dyDescent="0.3">
      <c r="A55" s="1371"/>
      <c r="B55" s="1192"/>
      <c r="C55" s="1372"/>
      <c r="D55" s="1422"/>
      <c r="E55" s="1422"/>
      <c r="F55" s="1392">
        <f t="shared" ref="F55:N55" si="5">SUM(F54:F54)</f>
        <v>0</v>
      </c>
      <c r="G55" s="1392">
        <f t="shared" si="5"/>
        <v>0</v>
      </c>
      <c r="H55" s="1392">
        <f t="shared" si="5"/>
        <v>0</v>
      </c>
      <c r="I55" s="1392">
        <f t="shared" si="5"/>
        <v>0</v>
      </c>
      <c r="J55" s="1392">
        <f t="shared" si="5"/>
        <v>0</v>
      </c>
      <c r="K55" s="1392">
        <f t="shared" si="5"/>
        <v>0</v>
      </c>
      <c r="L55" s="1392">
        <f t="shared" si="5"/>
        <v>0</v>
      </c>
      <c r="M55" s="1392">
        <f t="shared" si="5"/>
        <v>0</v>
      </c>
      <c r="N55" s="1392">
        <f t="shared" si="5"/>
        <v>0</v>
      </c>
      <c r="O55" s="1393">
        <f>O54</f>
        <v>5100</v>
      </c>
      <c r="P55" s="1393" t="str">
        <f>P54</f>
        <v>0131</v>
      </c>
    </row>
    <row r="56" spans="1:16" x14ac:dyDescent="0.3">
      <c r="A56" s="1371"/>
      <c r="B56" s="1192"/>
      <c r="C56" s="1372"/>
      <c r="D56" s="1422"/>
      <c r="E56" s="1422"/>
      <c r="F56" s="1362"/>
      <c r="G56" s="1362"/>
      <c r="H56" s="1362"/>
      <c r="I56" s="1362"/>
      <c r="J56" s="1362"/>
      <c r="K56" s="1362"/>
      <c r="L56" s="1362"/>
      <c r="M56" s="1362"/>
      <c r="N56" s="1362"/>
      <c r="O56" s="1394"/>
      <c r="P56" s="1394"/>
    </row>
    <row r="57" spans="1:16" x14ac:dyDescent="0.3">
      <c r="A57" s="1371" t="str">
        <f t="shared" ref="A57:P57" si="6">A13</f>
        <v>12501</v>
      </c>
      <c r="B57" s="1371" t="str">
        <f t="shared" si="6"/>
        <v>Teacher - Hourly</v>
      </c>
      <c r="C57" s="1383">
        <f t="shared" si="6"/>
        <v>0</v>
      </c>
      <c r="D57" s="1385">
        <f t="shared" si="6"/>
        <v>37</v>
      </c>
      <c r="E57" s="1385">
        <f t="shared" si="6"/>
        <v>0</v>
      </c>
      <c r="F57" s="1385">
        <f t="shared" si="6"/>
        <v>0</v>
      </c>
      <c r="G57" s="1395" t="str">
        <f t="shared" si="6"/>
        <v>N/A</v>
      </c>
      <c r="H57" s="1385">
        <f>H13+M13</f>
        <v>0</v>
      </c>
      <c r="I57" s="1385">
        <f t="shared" si="6"/>
        <v>0</v>
      </c>
      <c r="J57" s="1395" t="str">
        <f t="shared" si="6"/>
        <v>N/A</v>
      </c>
      <c r="K57" s="1395" t="str">
        <f t="shared" si="6"/>
        <v>N/A</v>
      </c>
      <c r="L57" s="1395" t="str">
        <f t="shared" si="6"/>
        <v>N/A</v>
      </c>
      <c r="M57" s="1385">
        <v>0</v>
      </c>
      <c r="N57" s="1385">
        <f>SUM(F57:M57)</f>
        <v>0</v>
      </c>
      <c r="O57" s="1386">
        <f t="shared" si="6"/>
        <v>5100</v>
      </c>
      <c r="P57" s="1396" t="str">
        <f t="shared" si="6"/>
        <v>0132</v>
      </c>
    </row>
    <row r="58" spans="1:16" x14ac:dyDescent="0.3">
      <c r="A58" s="1371"/>
      <c r="B58" s="1192"/>
      <c r="C58" s="1383"/>
      <c r="D58" s="1385"/>
      <c r="E58" s="1385"/>
      <c r="F58" s="1392">
        <f t="shared" ref="F58:N58" si="7">SUM(F57:F57)</f>
        <v>0</v>
      </c>
      <c r="G58" s="1392">
        <f t="shared" si="7"/>
        <v>0</v>
      </c>
      <c r="H58" s="1392">
        <f t="shared" si="7"/>
        <v>0</v>
      </c>
      <c r="I58" s="1392">
        <f t="shared" si="7"/>
        <v>0</v>
      </c>
      <c r="J58" s="1392">
        <f t="shared" si="7"/>
        <v>0</v>
      </c>
      <c r="K58" s="1392">
        <f t="shared" si="7"/>
        <v>0</v>
      </c>
      <c r="L58" s="1392">
        <f t="shared" si="7"/>
        <v>0</v>
      </c>
      <c r="M58" s="1392">
        <f t="shared" si="7"/>
        <v>0</v>
      </c>
      <c r="N58" s="1392">
        <f t="shared" si="7"/>
        <v>0</v>
      </c>
      <c r="O58" s="1393">
        <f>O57</f>
        <v>5100</v>
      </c>
      <c r="P58" s="1393" t="str">
        <f>P57</f>
        <v>0132</v>
      </c>
    </row>
    <row r="59" spans="1:16" x14ac:dyDescent="0.3">
      <c r="A59" s="1371"/>
      <c r="B59" s="1192"/>
      <c r="C59" s="1383"/>
      <c r="D59" s="1385"/>
      <c r="E59" s="1385"/>
      <c r="F59" s="1385"/>
      <c r="G59" s="1385"/>
      <c r="H59" s="1385"/>
      <c r="I59" s="1385"/>
      <c r="J59" s="1385"/>
      <c r="K59" s="1385"/>
      <c r="L59" s="1385"/>
      <c r="M59" s="1385"/>
      <c r="N59" s="1385"/>
      <c r="O59" s="1394"/>
      <c r="P59" s="1394"/>
    </row>
    <row r="60" spans="1:16" x14ac:dyDescent="0.3">
      <c r="A60" s="1371" t="str">
        <f t="shared" ref="A60:P60" si="8">A18</f>
        <v>41---</v>
      </c>
      <c r="B60" s="1371" t="str">
        <f t="shared" si="8"/>
        <v>Classroom Assistant - Full Time - 9 Month</v>
      </c>
      <c r="C60" s="1383">
        <f t="shared" si="8"/>
        <v>0</v>
      </c>
      <c r="D60" s="1385">
        <f t="shared" si="8"/>
        <v>30300</v>
      </c>
      <c r="E60" s="1385">
        <f t="shared" si="8"/>
        <v>0</v>
      </c>
      <c r="F60" s="1385">
        <f t="shared" si="8"/>
        <v>0</v>
      </c>
      <c r="G60" s="1395" t="str">
        <f t="shared" si="8"/>
        <v>N/A</v>
      </c>
      <c r="H60" s="1385">
        <f>H18+M18</f>
        <v>0</v>
      </c>
      <c r="I60" s="1385">
        <f t="shared" si="8"/>
        <v>0</v>
      </c>
      <c r="J60" s="1385">
        <f t="shared" si="8"/>
        <v>0</v>
      </c>
      <c r="K60" s="1385">
        <f t="shared" si="8"/>
        <v>0</v>
      </c>
      <c r="L60" s="1385">
        <f t="shared" si="8"/>
        <v>0</v>
      </c>
      <c r="M60" s="1385">
        <v>0</v>
      </c>
      <c r="N60" s="1385">
        <f>SUM(F60:M60)</f>
        <v>0</v>
      </c>
      <c r="O60" s="1386">
        <f t="shared" si="8"/>
        <v>5100</v>
      </c>
      <c r="P60" s="1386" t="str">
        <f t="shared" si="8"/>
        <v>0100</v>
      </c>
    </row>
    <row r="61" spans="1:16" x14ac:dyDescent="0.3">
      <c r="A61" s="1371" t="str">
        <f t="shared" ref="A61:P61" si="9">A19</f>
        <v>41---</v>
      </c>
      <c r="B61" s="1371" t="str">
        <f t="shared" si="9"/>
        <v>Classroom Assistant - Less than 4 hours</v>
      </c>
      <c r="C61" s="1383">
        <f t="shared" si="9"/>
        <v>0</v>
      </c>
      <c r="D61" s="1385">
        <f t="shared" si="9"/>
        <v>3100</v>
      </c>
      <c r="E61" s="1385">
        <f t="shared" si="9"/>
        <v>0</v>
      </c>
      <c r="F61" s="1385">
        <f t="shared" si="9"/>
        <v>0</v>
      </c>
      <c r="G61" s="1395" t="str">
        <f t="shared" si="9"/>
        <v>N/A</v>
      </c>
      <c r="H61" s="1385">
        <f>H19+M19</f>
        <v>0</v>
      </c>
      <c r="I61" s="1385">
        <f t="shared" si="9"/>
        <v>0</v>
      </c>
      <c r="J61" s="1395" t="str">
        <f t="shared" si="9"/>
        <v>N/A</v>
      </c>
      <c r="K61" s="1395" t="str">
        <f t="shared" si="9"/>
        <v>N/A</v>
      </c>
      <c r="L61" s="1395" t="str">
        <f t="shared" si="9"/>
        <v>N/A</v>
      </c>
      <c r="M61" s="1385">
        <v>0</v>
      </c>
      <c r="N61" s="1385">
        <f>SUM(F61:M61)</f>
        <v>0</v>
      </c>
      <c r="O61" s="1386">
        <f t="shared" si="9"/>
        <v>5100</v>
      </c>
      <c r="P61" s="1386" t="str">
        <f t="shared" si="9"/>
        <v>0100</v>
      </c>
    </row>
    <row r="62" spans="1:16" x14ac:dyDescent="0.3">
      <c r="A62" s="1371" t="str">
        <f t="shared" ref="A62:P62" si="10">A20</f>
        <v>-----</v>
      </c>
      <c r="B62" s="1371" t="str">
        <f t="shared" si="10"/>
        <v>Non-Instructional - Other:</v>
      </c>
      <c r="C62" s="1383">
        <f t="shared" si="10"/>
        <v>0</v>
      </c>
      <c r="D62" s="1385">
        <f t="shared" si="10"/>
        <v>0</v>
      </c>
      <c r="E62" s="1385">
        <f t="shared" si="10"/>
        <v>0</v>
      </c>
      <c r="F62" s="1385">
        <f t="shared" si="10"/>
        <v>0</v>
      </c>
      <c r="G62" s="1395" t="str">
        <f t="shared" si="10"/>
        <v>N/A</v>
      </c>
      <c r="H62" s="1385">
        <f>H20+M20</f>
        <v>0</v>
      </c>
      <c r="I62" s="1385">
        <f t="shared" si="10"/>
        <v>0</v>
      </c>
      <c r="J62" s="1385">
        <f t="shared" si="10"/>
        <v>0</v>
      </c>
      <c r="K62" s="1385">
        <f t="shared" si="10"/>
        <v>0</v>
      </c>
      <c r="L62" s="1385">
        <f t="shared" si="10"/>
        <v>0</v>
      </c>
      <c r="M62" s="1385">
        <v>0</v>
      </c>
      <c r="N62" s="1385">
        <f>SUM(F62:M62)</f>
        <v>0</v>
      </c>
      <c r="O62" s="1386">
        <f t="shared" si="10"/>
        <v>5100</v>
      </c>
      <c r="P62" s="1386" t="str">
        <f t="shared" si="10"/>
        <v>0100</v>
      </c>
    </row>
    <row r="63" spans="1:16" x14ac:dyDescent="0.3">
      <c r="A63" s="1371"/>
      <c r="B63" s="1192"/>
      <c r="C63" s="1383"/>
      <c r="D63" s="1385"/>
      <c r="E63" s="1385"/>
      <c r="F63" s="1392">
        <f t="shared" ref="F63:N63" si="11">SUM(F60:F62)</f>
        <v>0</v>
      </c>
      <c r="G63" s="1392">
        <f t="shared" si="11"/>
        <v>0</v>
      </c>
      <c r="H63" s="1392">
        <f t="shared" si="11"/>
        <v>0</v>
      </c>
      <c r="I63" s="1392">
        <f t="shared" si="11"/>
        <v>0</v>
      </c>
      <c r="J63" s="1392">
        <f t="shared" si="11"/>
        <v>0</v>
      </c>
      <c r="K63" s="1392">
        <f t="shared" si="11"/>
        <v>0</v>
      </c>
      <c r="L63" s="1392">
        <f t="shared" si="11"/>
        <v>0</v>
      </c>
      <c r="M63" s="1392">
        <f t="shared" si="11"/>
        <v>0</v>
      </c>
      <c r="N63" s="1392">
        <f t="shared" si="11"/>
        <v>0</v>
      </c>
      <c r="O63" s="1393">
        <v>5100</v>
      </c>
      <c r="P63" s="1393" t="str">
        <f>P20</f>
        <v>0100</v>
      </c>
    </row>
    <row r="64" spans="1:16" x14ac:dyDescent="0.3">
      <c r="A64" s="1371"/>
      <c r="B64" s="1192"/>
      <c r="C64" s="1383"/>
      <c r="D64" s="1385"/>
      <c r="E64" s="1385"/>
      <c r="F64" s="1362"/>
      <c r="G64" s="1362"/>
      <c r="H64" s="1362"/>
      <c r="I64" s="1362"/>
      <c r="J64" s="1362"/>
      <c r="K64" s="1362"/>
      <c r="L64" s="1362"/>
      <c r="M64" s="1362"/>
      <c r="N64" s="1362"/>
      <c r="O64" s="1394"/>
      <c r="P64" s="1394"/>
    </row>
    <row r="65" spans="1:16" x14ac:dyDescent="0.3">
      <c r="A65" s="1397" t="s">
        <v>1364</v>
      </c>
      <c r="B65" s="1398"/>
      <c r="C65" s="1465"/>
      <c r="D65" s="1466"/>
      <c r="E65" s="1466"/>
      <c r="F65" s="1466">
        <f t="shared" ref="F65:N65" si="12">SUM(F63,F58,F55)</f>
        <v>0</v>
      </c>
      <c r="G65" s="1466">
        <f t="shared" si="12"/>
        <v>0</v>
      </c>
      <c r="H65" s="1466">
        <f t="shared" si="12"/>
        <v>0</v>
      </c>
      <c r="I65" s="1466">
        <f t="shared" si="12"/>
        <v>0</v>
      </c>
      <c r="J65" s="1466">
        <f t="shared" si="12"/>
        <v>0</v>
      </c>
      <c r="K65" s="1466">
        <f t="shared" si="12"/>
        <v>0</v>
      </c>
      <c r="L65" s="1466">
        <f t="shared" si="12"/>
        <v>0</v>
      </c>
      <c r="M65" s="1466">
        <f t="shared" si="12"/>
        <v>0</v>
      </c>
      <c r="N65" s="1466">
        <f t="shared" si="12"/>
        <v>0</v>
      </c>
      <c r="O65" s="1393">
        <f>O63</f>
        <v>5100</v>
      </c>
      <c r="P65" s="1467"/>
    </row>
    <row r="66" spans="1:16" x14ac:dyDescent="0.3">
      <c r="A66" s="1371"/>
      <c r="B66" s="1192"/>
      <c r="C66" s="1372"/>
      <c r="D66" s="1422"/>
      <c r="E66" s="1422"/>
      <c r="O66" s="1329"/>
    </row>
    <row r="67" spans="1:16" x14ac:dyDescent="0.3">
      <c r="O67" s="1329"/>
    </row>
    <row r="68" spans="1:16" x14ac:dyDescent="0.3">
      <c r="O68" s="1329"/>
    </row>
    <row r="69" spans="1:16" ht="14.4" thickBot="1" x14ac:dyDescent="0.35">
      <c r="A69" s="1297" t="s">
        <v>1358</v>
      </c>
      <c r="B69" s="1374"/>
      <c r="F69" s="1444">
        <f t="shared" ref="F69:N69" si="13">+F65</f>
        <v>0</v>
      </c>
      <c r="G69" s="1444">
        <f t="shared" si="13"/>
        <v>0</v>
      </c>
      <c r="H69" s="1444">
        <f t="shared" si="13"/>
        <v>0</v>
      </c>
      <c r="I69" s="1444">
        <f t="shared" si="13"/>
        <v>0</v>
      </c>
      <c r="J69" s="1444">
        <f t="shared" si="13"/>
        <v>0</v>
      </c>
      <c r="K69" s="1444">
        <f t="shared" si="13"/>
        <v>0</v>
      </c>
      <c r="L69" s="1444">
        <f t="shared" si="13"/>
        <v>0</v>
      </c>
      <c r="M69" s="1444">
        <f t="shared" si="13"/>
        <v>0</v>
      </c>
      <c r="N69" s="1444">
        <f t="shared" si="13"/>
        <v>0</v>
      </c>
      <c r="O69" s="1329"/>
    </row>
    <row r="70" spans="1:16" ht="14.4" thickTop="1" x14ac:dyDescent="0.3">
      <c r="O70" s="1329"/>
    </row>
    <row r="71" spans="1:16" x14ac:dyDescent="0.3">
      <c r="A71" s="1214" t="s">
        <v>1310</v>
      </c>
      <c r="N71" s="1301">
        <f>H1</f>
        <v>0</v>
      </c>
      <c r="O71" s="1329"/>
    </row>
    <row r="72" spans="1:16" x14ac:dyDescent="0.3">
      <c r="A72" s="1214" t="s">
        <v>1312</v>
      </c>
      <c r="N72" s="1301">
        <f>H2</f>
        <v>0</v>
      </c>
      <c r="O72" s="1329"/>
    </row>
    <row r="73" spans="1:16" x14ac:dyDescent="0.3">
      <c r="A73" s="1297" t="s">
        <v>1387</v>
      </c>
      <c r="B73" s="1374"/>
      <c r="N73" s="1445">
        <f>SUM(N71:N72)</f>
        <v>0</v>
      </c>
      <c r="O73" s="1329"/>
    </row>
    <row r="74" spans="1:16" x14ac:dyDescent="0.3">
      <c r="O74" s="1329"/>
    </row>
    <row r="75" spans="1:16" ht="14.4" thickBot="1" x14ac:dyDescent="0.35">
      <c r="A75" s="1297" t="s">
        <v>1388</v>
      </c>
      <c r="B75" s="1374"/>
      <c r="N75" s="1444">
        <f>+N73-N69</f>
        <v>0</v>
      </c>
      <c r="O75" s="1329"/>
    </row>
    <row r="76" spans="1:16" ht="14.4" thickTop="1" x14ac:dyDescent="0.3">
      <c r="O76" s="1329"/>
    </row>
    <row r="77" spans="1:16" x14ac:dyDescent="0.3">
      <c r="O77" s="1329"/>
    </row>
    <row r="78" spans="1:16" x14ac:dyDescent="0.3">
      <c r="A78" s="1297" t="s">
        <v>1389</v>
      </c>
      <c r="B78" s="1374"/>
      <c r="F78" s="1301">
        <f t="shared" ref="F78:N78" si="14">+F25-F69</f>
        <v>0</v>
      </c>
      <c r="G78" s="1301">
        <f t="shared" si="14"/>
        <v>0</v>
      </c>
      <c r="H78" s="1301">
        <f t="shared" si="14"/>
        <v>0</v>
      </c>
      <c r="I78" s="1301">
        <f t="shared" si="14"/>
        <v>0</v>
      </c>
      <c r="J78" s="1301">
        <f t="shared" si="14"/>
        <v>0</v>
      </c>
      <c r="K78" s="1301">
        <f t="shared" si="14"/>
        <v>0</v>
      </c>
      <c r="L78" s="1301">
        <f t="shared" si="14"/>
        <v>0</v>
      </c>
      <c r="M78" s="1301">
        <f t="shared" si="14"/>
        <v>0</v>
      </c>
      <c r="N78" s="1301">
        <f t="shared" si="14"/>
        <v>0</v>
      </c>
      <c r="O78" s="1329"/>
    </row>
    <row r="79" spans="1:16" x14ac:dyDescent="0.3">
      <c r="O79" s="1329"/>
    </row>
    <row r="80" spans="1:16" x14ac:dyDescent="0.3">
      <c r="O80" s="1329"/>
    </row>
    <row r="81" spans="3:15" x14ac:dyDescent="0.3">
      <c r="C81" s="1302"/>
      <c r="D81" s="1302"/>
      <c r="E81" s="1303"/>
      <c r="F81" s="1302" t="s">
        <v>1359</v>
      </c>
      <c r="G81" s="92"/>
      <c r="H81" s="92"/>
      <c r="I81" s="92"/>
      <c r="J81" s="92"/>
      <c r="O81" s="1329"/>
    </row>
    <row r="82" spans="3:15" x14ac:dyDescent="0.3">
      <c r="C82" s="1302" t="s">
        <v>1360</v>
      </c>
      <c r="D82" s="1302" t="s">
        <v>1608</v>
      </c>
      <c r="E82" s="1303" t="s">
        <v>1609</v>
      </c>
      <c r="F82" s="1302" t="s">
        <v>1361</v>
      </c>
      <c r="G82" s="1302" t="s">
        <v>1362</v>
      </c>
      <c r="H82" s="92"/>
      <c r="I82" s="92"/>
      <c r="J82" s="92"/>
      <c r="O82" s="1329"/>
    </row>
    <row r="83" spans="3:15" x14ac:dyDescent="0.3">
      <c r="C83" s="92"/>
      <c r="D83" s="92"/>
      <c r="E83" s="1303"/>
      <c r="F83" s="92"/>
      <c r="G83" s="92"/>
      <c r="H83" s="92"/>
      <c r="I83" s="92"/>
      <c r="J83" s="92"/>
      <c r="O83" s="1329"/>
    </row>
    <row r="84" spans="3:15" x14ac:dyDescent="0.3">
      <c r="C84" s="1302">
        <f t="shared" ref="C84:C93" si="15">$B$4</f>
        <v>1010</v>
      </c>
      <c r="D84" s="1302">
        <f t="shared" ref="D84:D93" si="16">$O$65</f>
        <v>5100</v>
      </c>
      <c r="E84" s="1303" t="s">
        <v>1635</v>
      </c>
      <c r="F84" s="1303" t="str">
        <f t="shared" ref="F84:F93" si="17">$A$3</f>
        <v>0000</v>
      </c>
      <c r="G84" s="1329">
        <f t="shared" ref="G84:G93" si="18">$A$2</f>
        <v>7055</v>
      </c>
      <c r="H84" s="1301">
        <f>G65</f>
        <v>0</v>
      </c>
      <c r="I84" s="92"/>
      <c r="J84" s="92"/>
      <c r="O84" s="1329"/>
    </row>
    <row r="85" spans="3:15" x14ac:dyDescent="0.3">
      <c r="C85" s="1302">
        <f t="shared" si="15"/>
        <v>1010</v>
      </c>
      <c r="D85" s="1302">
        <f t="shared" si="16"/>
        <v>5100</v>
      </c>
      <c r="E85" s="1303" t="s">
        <v>1630</v>
      </c>
      <c r="F85" s="1303" t="str">
        <f t="shared" si="17"/>
        <v>0000</v>
      </c>
      <c r="G85" s="1329">
        <f t="shared" si="18"/>
        <v>7055</v>
      </c>
      <c r="H85" s="1301">
        <f>F63</f>
        <v>0</v>
      </c>
      <c r="I85" s="92"/>
      <c r="J85" s="92"/>
      <c r="O85" s="1329"/>
    </row>
    <row r="86" spans="3:15" x14ac:dyDescent="0.3">
      <c r="C86" s="1302">
        <f t="shared" si="15"/>
        <v>1010</v>
      </c>
      <c r="D86" s="1302">
        <f t="shared" si="16"/>
        <v>5100</v>
      </c>
      <c r="E86" s="1303" t="s">
        <v>1649</v>
      </c>
      <c r="F86" s="1303" t="str">
        <f t="shared" si="17"/>
        <v>0000</v>
      </c>
      <c r="G86" s="1329">
        <f t="shared" si="18"/>
        <v>7055</v>
      </c>
      <c r="H86" s="1301">
        <f>F55</f>
        <v>0</v>
      </c>
      <c r="I86" s="92"/>
      <c r="J86" s="92"/>
      <c r="O86" s="1329"/>
    </row>
    <row r="87" spans="3:15" x14ac:dyDescent="0.3">
      <c r="C87" s="1302">
        <f t="shared" si="15"/>
        <v>1010</v>
      </c>
      <c r="D87" s="1302">
        <f t="shared" si="16"/>
        <v>5100</v>
      </c>
      <c r="E87" s="1303" t="s">
        <v>262</v>
      </c>
      <c r="F87" s="1303" t="str">
        <f t="shared" si="17"/>
        <v>0000</v>
      </c>
      <c r="G87" s="1329">
        <f t="shared" si="18"/>
        <v>7055</v>
      </c>
      <c r="H87" s="1301">
        <f>F58</f>
        <v>0</v>
      </c>
      <c r="I87" s="92"/>
      <c r="J87" s="92"/>
      <c r="O87" s="1329"/>
    </row>
    <row r="88" spans="3:15" x14ac:dyDescent="0.3">
      <c r="C88" s="1302">
        <f t="shared" si="15"/>
        <v>1010</v>
      </c>
      <c r="D88" s="1302">
        <f t="shared" si="16"/>
        <v>5100</v>
      </c>
      <c r="E88" s="1303" t="s">
        <v>1652</v>
      </c>
      <c r="F88" s="1303" t="str">
        <f t="shared" si="17"/>
        <v>0000</v>
      </c>
      <c r="G88" s="1329">
        <f t="shared" si="18"/>
        <v>7055</v>
      </c>
      <c r="H88" s="1301">
        <f>H65+N75</f>
        <v>0</v>
      </c>
      <c r="I88" s="92"/>
      <c r="J88" s="92" t="s">
        <v>1363</v>
      </c>
      <c r="O88" s="1329"/>
    </row>
    <row r="89" spans="3:15" x14ac:dyDescent="0.3">
      <c r="C89" s="1302">
        <f t="shared" si="15"/>
        <v>1010</v>
      </c>
      <c r="D89" s="1302">
        <f t="shared" si="16"/>
        <v>5100</v>
      </c>
      <c r="E89" s="1303" t="s">
        <v>1625</v>
      </c>
      <c r="F89" s="1303" t="str">
        <f t="shared" si="17"/>
        <v>0000</v>
      </c>
      <c r="G89" s="1329">
        <f t="shared" si="18"/>
        <v>7055</v>
      </c>
      <c r="H89" s="1301">
        <f>I65</f>
        <v>0</v>
      </c>
      <c r="I89" s="92"/>
      <c r="J89" s="92"/>
      <c r="O89" s="1329"/>
    </row>
    <row r="90" spans="3:15" x14ac:dyDescent="0.3">
      <c r="C90" s="1302">
        <f t="shared" si="15"/>
        <v>1010</v>
      </c>
      <c r="D90" s="1302">
        <f t="shared" si="16"/>
        <v>5100</v>
      </c>
      <c r="E90" s="1303" t="s">
        <v>1656</v>
      </c>
      <c r="F90" s="1303" t="str">
        <f t="shared" si="17"/>
        <v>0000</v>
      </c>
      <c r="G90" s="1329">
        <f t="shared" si="18"/>
        <v>7055</v>
      </c>
      <c r="H90" s="1301">
        <f>J65</f>
        <v>0</v>
      </c>
      <c r="I90" s="92"/>
      <c r="J90" s="92"/>
      <c r="O90" s="1329"/>
    </row>
    <row r="91" spans="3:15" x14ac:dyDescent="0.3">
      <c r="C91" s="1302">
        <f t="shared" si="15"/>
        <v>1010</v>
      </c>
      <c r="D91" s="1302">
        <f t="shared" si="16"/>
        <v>5100</v>
      </c>
      <c r="E91" s="1303" t="s">
        <v>1666</v>
      </c>
      <c r="F91" s="1303" t="str">
        <f t="shared" si="17"/>
        <v>0000</v>
      </c>
      <c r="G91" s="1329">
        <f t="shared" si="18"/>
        <v>7055</v>
      </c>
      <c r="H91" s="1301">
        <f>K65</f>
        <v>0</v>
      </c>
      <c r="I91" s="92"/>
      <c r="J91" s="92"/>
      <c r="O91" s="1329"/>
    </row>
    <row r="92" spans="3:15" x14ac:dyDescent="0.3">
      <c r="C92" s="1302">
        <f t="shared" si="15"/>
        <v>1010</v>
      </c>
      <c r="D92" s="1302">
        <f t="shared" si="16"/>
        <v>5100</v>
      </c>
      <c r="E92" s="1303" t="s">
        <v>1668</v>
      </c>
      <c r="F92" s="1303" t="str">
        <f t="shared" si="17"/>
        <v>0000</v>
      </c>
      <c r="G92" s="1329">
        <f t="shared" si="18"/>
        <v>7055</v>
      </c>
      <c r="H92" s="1301">
        <f>L65</f>
        <v>0</v>
      </c>
      <c r="I92" s="92"/>
      <c r="J92" s="92"/>
      <c r="O92" s="1329"/>
    </row>
    <row r="93" spans="3:15" x14ac:dyDescent="0.3">
      <c r="C93" s="1448">
        <f t="shared" si="15"/>
        <v>1010</v>
      </c>
      <c r="D93" s="1448">
        <f t="shared" si="16"/>
        <v>5100</v>
      </c>
      <c r="E93" s="1468" t="s">
        <v>1670</v>
      </c>
      <c r="F93" s="1468" t="str">
        <f t="shared" si="17"/>
        <v>0000</v>
      </c>
      <c r="G93" s="1469">
        <f t="shared" si="18"/>
        <v>7055</v>
      </c>
      <c r="H93" s="1331">
        <f>M65</f>
        <v>0</v>
      </c>
      <c r="I93" s="1331">
        <f>SUM(H84:H93)</f>
        <v>0</v>
      </c>
      <c r="J93" s="92"/>
      <c r="O93" s="1329"/>
    </row>
    <row r="94" spans="3:15" x14ac:dyDescent="0.3">
      <c r="C94" s="92"/>
      <c r="D94" s="92"/>
      <c r="E94" s="1303"/>
      <c r="F94" s="92"/>
      <c r="G94" s="92"/>
      <c r="H94" s="1471">
        <f>SUM(H84:H93)</f>
        <v>0</v>
      </c>
      <c r="I94" s="1471">
        <f>SUM(I84:I93)</f>
        <v>0</v>
      </c>
      <c r="J94" s="92"/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0" fitToHeight="2" orientation="landscape" r:id="rId1"/>
  <headerFooter alignWithMargins="0">
    <oddFooter>&amp;L&amp;F
&amp;A&amp;C&amp;P&amp;R&amp;D</oddFooter>
  </headerFooter>
  <rowBreaks count="1" manualBreakCount="1">
    <brk id="44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5" enableFormatConditionsCalculation="0">
    <tabColor indexed="44"/>
    <pageSetUpPr fitToPage="1"/>
  </sheetPr>
  <dimension ref="A1:U2236"/>
  <sheetViews>
    <sheetView view="pageBreakPreview" zoomScale="60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3382'!H242</f>
        <v>329400</v>
      </c>
    </row>
    <row r="2" spans="1:21" x14ac:dyDescent="0.3">
      <c r="A2" s="1304">
        <v>4125</v>
      </c>
      <c r="B2" s="230" t="s">
        <v>1417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358" t="str">
        <f>'Salary Menu MIS 3382'!A239</f>
        <v>1----</v>
      </c>
      <c r="B12" s="393" t="str">
        <f>'Salary Menu MIS 3382'!B239</f>
        <v>Teacher</v>
      </c>
      <c r="C12" s="1327">
        <f>'Salary Menu MIS 3382'!D239</f>
        <v>5.4</v>
      </c>
      <c r="D12" s="1435">
        <f>'Salary Menu MIS 3382'!E239</f>
        <v>61000</v>
      </c>
      <c r="E12" s="1435">
        <f>'Salary Menu MIS 3382'!J239</f>
        <v>47424</v>
      </c>
      <c r="F12" s="1331">
        <f>ROUND(C12*(ROUND((D12-$J$9-$K$9-$L$9)/(1+$H$9+$I$9),0)),0)</f>
        <v>256090</v>
      </c>
      <c r="G12" s="1331">
        <f>ROUND(C12*(ROUND(($G$9*E12)*(1+$H$9+$I$9),0)),0)</f>
        <v>0</v>
      </c>
      <c r="H12" s="1331">
        <f>ROUND(F12*$H$9,0)</f>
        <v>17593</v>
      </c>
      <c r="I12" s="1331">
        <f>ROUND(F12*$I$9,0)</f>
        <v>19591</v>
      </c>
      <c r="J12" s="1331">
        <f>ROUND($J$9*C12,0)</f>
        <v>34873</v>
      </c>
      <c r="K12" s="1331">
        <f>ROUND($K$9*C12,0)</f>
        <v>151</v>
      </c>
      <c r="L12" s="1331">
        <f>ROUND($L$9*C12,0)</f>
        <v>1102</v>
      </c>
      <c r="M12" s="1331">
        <f>ROUND((C12*D12)-(F12+H12+I12+J12+K12+L12),0)</f>
        <v>0</v>
      </c>
      <c r="N12" s="1331">
        <f>SUM(F12:M12)</f>
        <v>329400</v>
      </c>
      <c r="O12" s="1329">
        <v>5100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ROUND(SUM(F12:F13),0)</f>
        <v>256090</v>
      </c>
      <c r="G14" s="1339">
        <f t="shared" si="0"/>
        <v>0</v>
      </c>
      <c r="H14" s="1339">
        <f t="shared" si="0"/>
        <v>17593</v>
      </c>
      <c r="I14" s="1339">
        <f t="shared" si="0"/>
        <v>19591</v>
      </c>
      <c r="J14" s="1339">
        <f t="shared" si="0"/>
        <v>34873</v>
      </c>
      <c r="K14" s="1339">
        <f t="shared" si="0"/>
        <v>151</v>
      </c>
      <c r="L14" s="1339">
        <f t="shared" si="0"/>
        <v>1102</v>
      </c>
      <c r="M14" s="1339">
        <f t="shared" si="0"/>
        <v>0</v>
      </c>
      <c r="N14" s="1339">
        <f t="shared" si="0"/>
        <v>329400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O17" s="1329"/>
    </row>
    <row r="18" spans="1:21" s="230" customFormat="1" x14ac:dyDescent="0.3">
      <c r="A18" s="1297" t="s">
        <v>1358</v>
      </c>
      <c r="B18" s="1374"/>
      <c r="C18" s="1375"/>
      <c r="D18" s="1462"/>
      <c r="E18" s="1462"/>
      <c r="F18" s="1339">
        <f t="shared" ref="F18:N18" si="1">ROUND(+F14,0)</f>
        <v>256090</v>
      </c>
      <c r="G18" s="1339">
        <f t="shared" si="1"/>
        <v>0</v>
      </c>
      <c r="H18" s="1339">
        <f t="shared" si="1"/>
        <v>17593</v>
      </c>
      <c r="I18" s="1339">
        <f t="shared" si="1"/>
        <v>19591</v>
      </c>
      <c r="J18" s="1339">
        <f t="shared" si="1"/>
        <v>34873</v>
      </c>
      <c r="K18" s="1339">
        <f t="shared" si="1"/>
        <v>151</v>
      </c>
      <c r="L18" s="1339">
        <f t="shared" si="1"/>
        <v>1102</v>
      </c>
      <c r="M18" s="1339">
        <f t="shared" si="1"/>
        <v>0</v>
      </c>
      <c r="N18" s="1339">
        <f t="shared" si="1"/>
        <v>329400</v>
      </c>
      <c r="O18" s="1340"/>
      <c r="P18" s="1341"/>
      <c r="U18" s="1342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A38" s="1297" t="str">
        <f>A1</f>
        <v>Salary Budget</v>
      </c>
      <c r="B38" s="230"/>
    </row>
    <row r="39" spans="1:16" x14ac:dyDescent="0.3">
      <c r="A39" s="1377">
        <f>A2</f>
        <v>4125</v>
      </c>
      <c r="B39" s="230" t="str">
        <f>B2</f>
        <v>Class Size Reduction</v>
      </c>
    </row>
    <row r="40" spans="1:16" x14ac:dyDescent="0.3">
      <c r="A40" s="1377" t="str">
        <f>A3</f>
        <v>0000</v>
      </c>
      <c r="B40" s="230" t="str">
        <f>B3</f>
        <v>SAMPLE SCHOOL</v>
      </c>
    </row>
    <row r="41" spans="1:16" x14ac:dyDescent="0.3">
      <c r="A41" s="1378" t="str">
        <f>A5</f>
        <v>FISCAL YEAR 2013-2014</v>
      </c>
      <c r="B41" s="1379"/>
      <c r="G41" s="1311"/>
    </row>
    <row r="42" spans="1:16" x14ac:dyDescent="0.3">
      <c r="A42" s="1297"/>
      <c r="B42" s="230"/>
      <c r="G42" s="1311" t="s">
        <v>1635</v>
      </c>
    </row>
    <row r="43" spans="1:16" x14ac:dyDescent="0.3">
      <c r="F43" s="1311"/>
      <c r="G43" s="1312" t="s">
        <v>1314</v>
      </c>
      <c r="H43" s="1311" t="s">
        <v>1652</v>
      </c>
      <c r="I43" s="1311" t="s">
        <v>1625</v>
      </c>
      <c r="J43" s="1311" t="s">
        <v>1656</v>
      </c>
      <c r="K43" s="1311" t="s">
        <v>1666</v>
      </c>
      <c r="L43" s="1311" t="s">
        <v>1668</v>
      </c>
      <c r="M43" s="1311" t="s">
        <v>1670</v>
      </c>
      <c r="N43" s="1312"/>
    </row>
    <row r="44" spans="1:16" x14ac:dyDescent="0.3">
      <c r="C44" s="1313" t="s">
        <v>1315</v>
      </c>
      <c r="D44" s="1315" t="s">
        <v>1337</v>
      </c>
      <c r="E44" s="1315"/>
      <c r="F44" s="1315" t="s">
        <v>273</v>
      </c>
      <c r="G44" s="1311"/>
      <c r="H44" s="1315" t="s">
        <v>1339</v>
      </c>
      <c r="I44" s="1315" t="s">
        <v>1340</v>
      </c>
      <c r="J44" s="1315" t="s">
        <v>1341</v>
      </c>
      <c r="K44" s="1315" t="s">
        <v>1342</v>
      </c>
      <c r="L44" s="1315" t="s">
        <v>1343</v>
      </c>
      <c r="M44" s="1315" t="s">
        <v>1344</v>
      </c>
      <c r="N44" s="1315" t="s">
        <v>248</v>
      </c>
      <c r="O44" s="1316" t="s">
        <v>243</v>
      </c>
      <c r="P44" s="1316" t="s">
        <v>1345</v>
      </c>
    </row>
    <row r="45" spans="1:16" x14ac:dyDescent="0.3">
      <c r="G45" s="1463">
        <f t="shared" ref="G45:L45" si="2">G9</f>
        <v>0</v>
      </c>
      <c r="H45" s="1464">
        <f t="shared" si="2"/>
        <v>6.8699999999999997E-2</v>
      </c>
      <c r="I45" s="1464">
        <f t="shared" si="2"/>
        <v>7.6499999999999999E-2</v>
      </c>
      <c r="J45" s="1301">
        <f t="shared" si="2"/>
        <v>6458</v>
      </c>
      <c r="K45" s="1301">
        <f t="shared" si="2"/>
        <v>28</v>
      </c>
      <c r="L45" s="1301">
        <f t="shared" si="2"/>
        <v>204</v>
      </c>
    </row>
    <row r="46" spans="1:16" x14ac:dyDescent="0.3">
      <c r="H46" s="1382"/>
      <c r="I46" s="1382"/>
    </row>
    <row r="47" spans="1:16" x14ac:dyDescent="0.3">
      <c r="A47" s="1371" t="str">
        <f t="shared" ref="A47:P47" si="3">A12</f>
        <v>1----</v>
      </c>
      <c r="B47" s="1371" t="str">
        <f t="shared" si="3"/>
        <v>Teacher</v>
      </c>
      <c r="C47" s="1383">
        <f t="shared" si="3"/>
        <v>5.4</v>
      </c>
      <c r="D47" s="1385">
        <f t="shared" si="3"/>
        <v>61000</v>
      </c>
      <c r="E47" s="1385">
        <f t="shared" si="3"/>
        <v>47424</v>
      </c>
      <c r="F47" s="1385">
        <f t="shared" si="3"/>
        <v>256090</v>
      </c>
      <c r="G47" s="1385">
        <f t="shared" si="3"/>
        <v>0</v>
      </c>
      <c r="H47" s="1385">
        <f>H12+M12</f>
        <v>17593</v>
      </c>
      <c r="I47" s="1385">
        <f t="shared" si="3"/>
        <v>19591</v>
      </c>
      <c r="J47" s="1385">
        <f t="shared" si="3"/>
        <v>34873</v>
      </c>
      <c r="K47" s="1385">
        <f t="shared" si="3"/>
        <v>151</v>
      </c>
      <c r="L47" s="1385">
        <f t="shared" si="3"/>
        <v>1102</v>
      </c>
      <c r="M47" s="1385">
        <v>0</v>
      </c>
      <c r="N47" s="1385">
        <f>SUM(F47:M47)</f>
        <v>329400</v>
      </c>
      <c r="O47" s="1386">
        <f t="shared" si="3"/>
        <v>5100</v>
      </c>
      <c r="P47" s="1386" t="str">
        <f t="shared" si="3"/>
        <v>0131</v>
      </c>
    </row>
    <row r="48" spans="1:16" x14ac:dyDescent="0.3">
      <c r="A48" s="1371"/>
      <c r="B48" s="1371"/>
      <c r="C48" s="1383"/>
      <c r="D48" s="1385"/>
      <c r="E48" s="1385"/>
      <c r="F48" s="1385"/>
      <c r="G48" s="1385"/>
      <c r="H48" s="1385"/>
      <c r="I48" s="1385"/>
      <c r="J48" s="1385"/>
      <c r="K48" s="1385"/>
      <c r="L48" s="1385"/>
      <c r="M48" s="1385"/>
      <c r="N48" s="1385"/>
      <c r="O48" s="1386"/>
      <c r="P48" s="1386"/>
    </row>
    <row r="49" spans="1:16" x14ac:dyDescent="0.3">
      <c r="A49" s="1397" t="s">
        <v>1364</v>
      </c>
      <c r="B49" s="1398"/>
      <c r="C49" s="1465"/>
      <c r="D49" s="1466"/>
      <c r="E49" s="1466"/>
      <c r="F49" s="1392">
        <f t="shared" ref="F49:N49" si="4">SUM(F47:F47)</f>
        <v>256090</v>
      </c>
      <c r="G49" s="1392">
        <f t="shared" si="4"/>
        <v>0</v>
      </c>
      <c r="H49" s="1392">
        <f t="shared" si="4"/>
        <v>17593</v>
      </c>
      <c r="I49" s="1392">
        <f t="shared" si="4"/>
        <v>19591</v>
      </c>
      <c r="J49" s="1392">
        <f t="shared" si="4"/>
        <v>34873</v>
      </c>
      <c r="K49" s="1392">
        <f t="shared" si="4"/>
        <v>151</v>
      </c>
      <c r="L49" s="1392">
        <f t="shared" si="4"/>
        <v>1102</v>
      </c>
      <c r="M49" s="1392">
        <f t="shared" si="4"/>
        <v>0</v>
      </c>
      <c r="N49" s="1392">
        <f t="shared" si="4"/>
        <v>329400</v>
      </c>
      <c r="O49" s="1393">
        <f>O47</f>
        <v>5100</v>
      </c>
      <c r="P49" s="1393"/>
    </row>
    <row r="50" spans="1:16" x14ac:dyDescent="0.3">
      <c r="O50" s="1329"/>
    </row>
    <row r="51" spans="1:16" x14ac:dyDescent="0.3">
      <c r="O51" s="1329"/>
    </row>
    <row r="52" spans="1:16" ht="14.4" thickBot="1" x14ac:dyDescent="0.35">
      <c r="A52" s="1297" t="s">
        <v>1358</v>
      </c>
      <c r="B52" s="1374"/>
      <c r="F52" s="1444">
        <f t="shared" ref="F52:N52" si="5">F49</f>
        <v>256090</v>
      </c>
      <c r="G52" s="1444">
        <f t="shared" si="5"/>
        <v>0</v>
      </c>
      <c r="H52" s="1444">
        <f t="shared" si="5"/>
        <v>17593</v>
      </c>
      <c r="I52" s="1444">
        <f t="shared" si="5"/>
        <v>19591</v>
      </c>
      <c r="J52" s="1444">
        <f t="shared" si="5"/>
        <v>34873</v>
      </c>
      <c r="K52" s="1444">
        <f t="shared" si="5"/>
        <v>151</v>
      </c>
      <c r="L52" s="1444">
        <f t="shared" si="5"/>
        <v>1102</v>
      </c>
      <c r="M52" s="1444">
        <f t="shared" si="5"/>
        <v>0</v>
      </c>
      <c r="N52" s="1444">
        <f t="shared" si="5"/>
        <v>329400</v>
      </c>
      <c r="O52" s="1329"/>
    </row>
    <row r="53" spans="1:16" ht="14.4" thickTop="1" x14ac:dyDescent="0.3">
      <c r="O53" s="1329"/>
    </row>
    <row r="54" spans="1:16" x14ac:dyDescent="0.3">
      <c r="A54" s="1214" t="s">
        <v>1310</v>
      </c>
      <c r="N54" s="1301">
        <f>H1</f>
        <v>329400</v>
      </c>
      <c r="O54" s="1329"/>
    </row>
    <row r="55" spans="1:16" x14ac:dyDescent="0.3">
      <c r="A55" s="1214" t="s">
        <v>1312</v>
      </c>
      <c r="N55" s="1301">
        <f>H2</f>
        <v>0</v>
      </c>
      <c r="O55" s="1329"/>
    </row>
    <row r="56" spans="1:16" x14ac:dyDescent="0.3">
      <c r="A56" s="1297" t="s">
        <v>1387</v>
      </c>
      <c r="B56" s="1374"/>
      <c r="N56" s="1445">
        <f>SUM(N54:N55)</f>
        <v>329400</v>
      </c>
      <c r="O56" s="1329"/>
    </row>
    <row r="57" spans="1:16" x14ac:dyDescent="0.3">
      <c r="O57" s="1329"/>
    </row>
    <row r="58" spans="1:16" ht="14.4" thickBot="1" x14ac:dyDescent="0.35">
      <c r="A58" s="1297" t="s">
        <v>1388</v>
      </c>
      <c r="B58" s="1374"/>
      <c r="N58" s="1444">
        <f>+N56-N52</f>
        <v>0</v>
      </c>
      <c r="O58" s="1329"/>
    </row>
    <row r="59" spans="1:16" ht="14.4" thickTop="1" x14ac:dyDescent="0.3">
      <c r="O59" s="1329"/>
    </row>
    <row r="60" spans="1:16" x14ac:dyDescent="0.3">
      <c r="O60" s="1329"/>
    </row>
    <row r="61" spans="1:16" x14ac:dyDescent="0.3">
      <c r="A61" s="1297" t="s">
        <v>1389</v>
      </c>
      <c r="B61" s="1374"/>
      <c r="F61" s="1301">
        <f t="shared" ref="F61:N61" si="6">+F18-F52</f>
        <v>0</v>
      </c>
      <c r="G61" s="1301">
        <f t="shared" si="6"/>
        <v>0</v>
      </c>
      <c r="H61" s="1301">
        <f t="shared" si="6"/>
        <v>0</v>
      </c>
      <c r="I61" s="1301">
        <f t="shared" si="6"/>
        <v>0</v>
      </c>
      <c r="J61" s="1301">
        <f t="shared" si="6"/>
        <v>0</v>
      </c>
      <c r="K61" s="1301">
        <f t="shared" si="6"/>
        <v>0</v>
      </c>
      <c r="L61" s="1301">
        <f t="shared" si="6"/>
        <v>0</v>
      </c>
      <c r="M61" s="1301">
        <f t="shared" si="6"/>
        <v>0</v>
      </c>
      <c r="N61" s="1301">
        <f t="shared" si="6"/>
        <v>0</v>
      </c>
      <c r="O61" s="1329"/>
    </row>
    <row r="62" spans="1:16" x14ac:dyDescent="0.3">
      <c r="O62" s="1329"/>
    </row>
    <row r="63" spans="1:16" x14ac:dyDescent="0.3">
      <c r="O63" s="1329"/>
    </row>
    <row r="64" spans="1:16" x14ac:dyDescent="0.3">
      <c r="C64" s="1302"/>
      <c r="D64" s="1302"/>
      <c r="E64" s="1303"/>
      <c r="F64" s="1302" t="s">
        <v>1359</v>
      </c>
      <c r="G64" s="92"/>
      <c r="H64" s="92"/>
      <c r="I64" s="92"/>
      <c r="J64" s="92"/>
      <c r="O64" s="1329"/>
    </row>
    <row r="65" spans="3:15" x14ac:dyDescent="0.3">
      <c r="C65" s="1302" t="s">
        <v>1360</v>
      </c>
      <c r="D65" s="1302" t="s">
        <v>1608</v>
      </c>
      <c r="E65" s="1303" t="s">
        <v>1609</v>
      </c>
      <c r="F65" s="1302" t="s">
        <v>1361</v>
      </c>
      <c r="G65" s="1302" t="s">
        <v>1362</v>
      </c>
      <c r="H65" s="92"/>
      <c r="I65" s="92"/>
      <c r="J65" s="92"/>
      <c r="O65" s="1329"/>
    </row>
    <row r="66" spans="3:15" x14ac:dyDescent="0.3">
      <c r="C66" s="92"/>
      <c r="D66" s="92"/>
      <c r="E66" s="1303"/>
      <c r="F66" s="92"/>
      <c r="G66" s="92"/>
      <c r="H66" s="92"/>
      <c r="I66" s="92"/>
      <c r="J66" s="92"/>
      <c r="O66" s="1329"/>
    </row>
    <row r="67" spans="3:15" x14ac:dyDescent="0.3">
      <c r="C67" s="1302">
        <f t="shared" ref="C67:C74" si="7">$B$4</f>
        <v>1010</v>
      </c>
      <c r="D67" s="1302">
        <f t="shared" ref="D67:D74" si="8">$O$49</f>
        <v>5100</v>
      </c>
      <c r="E67" s="1303" t="s">
        <v>1635</v>
      </c>
      <c r="F67" s="1303" t="str">
        <f t="shared" ref="F67:F74" si="9">$A$3</f>
        <v>0000</v>
      </c>
      <c r="G67" s="1329">
        <f t="shared" ref="G67:G74" si="10">$A$2</f>
        <v>4125</v>
      </c>
      <c r="H67" s="1301">
        <f>G49</f>
        <v>0</v>
      </c>
      <c r="I67" s="92"/>
      <c r="J67" s="92"/>
      <c r="O67" s="1329"/>
    </row>
    <row r="68" spans="3:15" x14ac:dyDescent="0.3">
      <c r="C68" s="1302">
        <f t="shared" si="7"/>
        <v>1010</v>
      </c>
      <c r="D68" s="1302">
        <f t="shared" si="8"/>
        <v>5100</v>
      </c>
      <c r="E68" s="1303" t="s">
        <v>1649</v>
      </c>
      <c r="F68" s="1303" t="str">
        <f t="shared" si="9"/>
        <v>0000</v>
      </c>
      <c r="G68" s="1329">
        <f t="shared" si="10"/>
        <v>4125</v>
      </c>
      <c r="H68" s="1301">
        <f>F49</f>
        <v>256090</v>
      </c>
      <c r="I68" s="92"/>
      <c r="J68" s="92"/>
      <c r="O68" s="1329"/>
    </row>
    <row r="69" spans="3:15" x14ac:dyDescent="0.3">
      <c r="C69" s="1302">
        <f t="shared" si="7"/>
        <v>1010</v>
      </c>
      <c r="D69" s="1302">
        <f t="shared" si="8"/>
        <v>5100</v>
      </c>
      <c r="E69" s="1303" t="s">
        <v>1652</v>
      </c>
      <c r="F69" s="1303" t="str">
        <f t="shared" si="9"/>
        <v>0000</v>
      </c>
      <c r="G69" s="1329">
        <f t="shared" si="10"/>
        <v>4125</v>
      </c>
      <c r="H69" s="1301">
        <f>H49+N58</f>
        <v>17593</v>
      </c>
      <c r="I69" s="92"/>
      <c r="J69" s="92" t="s">
        <v>1363</v>
      </c>
      <c r="O69" s="1329"/>
    </row>
    <row r="70" spans="3:15" x14ac:dyDescent="0.3">
      <c r="C70" s="1302">
        <f t="shared" si="7"/>
        <v>1010</v>
      </c>
      <c r="D70" s="1302">
        <f t="shared" si="8"/>
        <v>5100</v>
      </c>
      <c r="E70" s="1303" t="s">
        <v>1625</v>
      </c>
      <c r="F70" s="1303" t="str">
        <f t="shared" si="9"/>
        <v>0000</v>
      </c>
      <c r="G70" s="1329">
        <f t="shared" si="10"/>
        <v>4125</v>
      </c>
      <c r="H70" s="1301">
        <f>I49</f>
        <v>19591</v>
      </c>
      <c r="I70" s="92"/>
      <c r="J70" s="92"/>
      <c r="O70" s="1329"/>
    </row>
    <row r="71" spans="3:15" x14ac:dyDescent="0.3">
      <c r="C71" s="1302">
        <f t="shared" si="7"/>
        <v>1010</v>
      </c>
      <c r="D71" s="1302">
        <f t="shared" si="8"/>
        <v>5100</v>
      </c>
      <c r="E71" s="1303" t="s">
        <v>1656</v>
      </c>
      <c r="F71" s="1303" t="str">
        <f t="shared" si="9"/>
        <v>0000</v>
      </c>
      <c r="G71" s="1329">
        <f t="shared" si="10"/>
        <v>4125</v>
      </c>
      <c r="H71" s="1301">
        <f>J49</f>
        <v>34873</v>
      </c>
      <c r="I71" s="92"/>
      <c r="J71" s="92"/>
      <c r="O71" s="1329"/>
    </row>
    <row r="72" spans="3:15" x14ac:dyDescent="0.3">
      <c r="C72" s="1302">
        <f t="shared" si="7"/>
        <v>1010</v>
      </c>
      <c r="D72" s="1302">
        <f t="shared" si="8"/>
        <v>5100</v>
      </c>
      <c r="E72" s="1303" t="s">
        <v>1666</v>
      </c>
      <c r="F72" s="1303" t="str">
        <f t="shared" si="9"/>
        <v>0000</v>
      </c>
      <c r="G72" s="1329">
        <f t="shared" si="10"/>
        <v>4125</v>
      </c>
      <c r="H72" s="1301">
        <f>K49</f>
        <v>151</v>
      </c>
      <c r="I72" s="92"/>
      <c r="J72" s="92"/>
      <c r="O72" s="1329"/>
    </row>
    <row r="73" spans="3:15" x14ac:dyDescent="0.3">
      <c r="C73" s="1302">
        <f t="shared" si="7"/>
        <v>1010</v>
      </c>
      <c r="D73" s="1302">
        <f t="shared" si="8"/>
        <v>5100</v>
      </c>
      <c r="E73" s="1303" t="s">
        <v>1668</v>
      </c>
      <c r="F73" s="1303" t="str">
        <f t="shared" si="9"/>
        <v>0000</v>
      </c>
      <c r="G73" s="1329">
        <f t="shared" si="10"/>
        <v>4125</v>
      </c>
      <c r="H73" s="1301">
        <f>L49</f>
        <v>1102</v>
      </c>
      <c r="I73" s="92"/>
      <c r="J73" s="92"/>
      <c r="O73" s="1329"/>
    </row>
    <row r="74" spans="3:15" x14ac:dyDescent="0.3">
      <c r="C74" s="1448">
        <f t="shared" si="7"/>
        <v>1010</v>
      </c>
      <c r="D74" s="1448">
        <f t="shared" si="8"/>
        <v>5100</v>
      </c>
      <c r="E74" s="1468" t="s">
        <v>1670</v>
      </c>
      <c r="F74" s="1468" t="str">
        <f t="shared" si="9"/>
        <v>0000</v>
      </c>
      <c r="G74" s="1469">
        <f t="shared" si="10"/>
        <v>4125</v>
      </c>
      <c r="H74" s="1331">
        <f>M49</f>
        <v>0</v>
      </c>
      <c r="I74" s="1331">
        <f>SUM(H67:H74)</f>
        <v>329400</v>
      </c>
      <c r="J74" s="92"/>
      <c r="O74" s="1329"/>
    </row>
    <row r="75" spans="3:15" x14ac:dyDescent="0.3">
      <c r="C75" s="92"/>
      <c r="D75" s="92"/>
      <c r="E75" s="1303"/>
      <c r="F75" s="92"/>
      <c r="G75" s="92"/>
      <c r="H75" s="1471">
        <f>SUM(H67:H74)</f>
        <v>329400</v>
      </c>
      <c r="I75" s="1471">
        <f>SUM(I67:I74)</f>
        <v>329400</v>
      </c>
      <c r="J75" s="92"/>
      <c r="O75" s="1329"/>
    </row>
    <row r="76" spans="3:15" x14ac:dyDescent="0.3"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1" fitToHeight="2" orientation="landscape" r:id="rId1"/>
  <headerFooter alignWithMargins="0">
    <oddFooter>&amp;L&amp;F
&amp;A&amp;C&amp;P&amp;R&amp;D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6" enableFormatConditionsCalculation="0">
    <tabColor indexed="44"/>
    <pageSetUpPr fitToPage="1"/>
  </sheetPr>
  <dimension ref="A1:U2245"/>
  <sheetViews>
    <sheetView view="pageBreakPreview" zoomScale="60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3382'!H268</f>
        <v>0</v>
      </c>
    </row>
    <row r="2" spans="1:21" x14ac:dyDescent="0.3">
      <c r="A2" s="1304">
        <v>6120</v>
      </c>
      <c r="B2" s="230" t="s">
        <v>1400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358" t="str">
        <f>'Salary Menu MIS 3382'!A264</f>
        <v>1----</v>
      </c>
      <c r="B12" s="393" t="str">
        <f>'Salary Menu MIS 3382'!B264</f>
        <v>Teacher</v>
      </c>
      <c r="C12" s="1327">
        <f>'Salary Menu MIS 3382'!D264</f>
        <v>0</v>
      </c>
      <c r="D12" s="1435">
        <f>'Salary Menu MIS 3382'!E264</f>
        <v>65000</v>
      </c>
      <c r="E12" s="1435">
        <f>'Salary Menu MIS 3382'!J264</f>
        <v>50917</v>
      </c>
      <c r="F12" s="1331">
        <f>ROUND(C12*(ROUND((D12-$J$9-$K$9-$L$9)/(1+$H$9+$I$9),0)),0)</f>
        <v>0</v>
      </c>
      <c r="G12" s="1331">
        <f>ROUND(C12*(ROUND(($G$9*E12)*(1+$H$9+$I$9),0)),0)</f>
        <v>0</v>
      </c>
      <c r="H12" s="1331">
        <f>ROUND(F12*$H$9,0)</f>
        <v>0</v>
      </c>
      <c r="I12" s="1331">
        <f>ROUND(F12*$I$9,0)</f>
        <v>0</v>
      </c>
      <c r="J12" s="1331">
        <f>ROUND($J$9*C12,0)</f>
        <v>0</v>
      </c>
      <c r="K12" s="1331">
        <f>ROUND($K$9*C12,0)</f>
        <v>0</v>
      </c>
      <c r="L12" s="1331">
        <f>ROUND($L$9*C12,0)</f>
        <v>0</v>
      </c>
      <c r="M12" s="1331">
        <f>ROUND((C12*D12)-(F12+H12+I12+J12+K12+L12),0)</f>
        <v>0</v>
      </c>
      <c r="N12" s="1331">
        <f>SUM(F12:M12)</f>
        <v>0</v>
      </c>
      <c r="O12" s="1329">
        <v>5100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ROUND(SUM(F10:F13),0)</f>
        <v>0</v>
      </c>
      <c r="G14" s="1339">
        <f t="shared" si="0"/>
        <v>0</v>
      </c>
      <c r="H14" s="1339">
        <f t="shared" si="0"/>
        <v>0</v>
      </c>
      <c r="I14" s="1339">
        <f t="shared" si="0"/>
        <v>0</v>
      </c>
      <c r="J14" s="1339">
        <f t="shared" si="0"/>
        <v>0</v>
      </c>
      <c r="K14" s="1339">
        <f t="shared" si="0"/>
        <v>0</v>
      </c>
      <c r="L14" s="1339">
        <f t="shared" si="0"/>
        <v>0</v>
      </c>
      <c r="M14" s="1339">
        <f t="shared" si="0"/>
        <v>0</v>
      </c>
      <c r="N14" s="1339">
        <f t="shared" si="0"/>
        <v>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21" t="s">
        <v>222</v>
      </c>
      <c r="B16" s="1322"/>
      <c r="C16" s="1323"/>
      <c r="D16" s="1455"/>
      <c r="E16" s="1455"/>
      <c r="O16" s="1329"/>
    </row>
    <row r="17" spans="1:21" x14ac:dyDescent="0.3">
      <c r="A17" s="1358" t="str">
        <f>'Salary Menu MIS 3382'!A265</f>
        <v>41---</v>
      </c>
      <c r="B17" s="393" t="str">
        <f>'Salary Menu MIS 3382'!B265</f>
        <v>Classroom Assistant - Full Time - 9 Month</v>
      </c>
      <c r="C17" s="1327">
        <f>'Salary Menu MIS 3382'!D265</f>
        <v>0</v>
      </c>
      <c r="D17" s="1435">
        <f>'Salary Menu MIS 3382'!E265</f>
        <v>30300</v>
      </c>
      <c r="E17" s="1435"/>
      <c r="F17" s="1301">
        <f>ROUND(C17*(ROUND((D17-$J$9-$K$9-$L$9)/(1+$H$9+$I$9),0)),0)</f>
        <v>0</v>
      </c>
      <c r="G17" s="1345" t="s">
        <v>1350</v>
      </c>
      <c r="H17" s="1301">
        <f>ROUND(F17*$H$9,0)</f>
        <v>0</v>
      </c>
      <c r="I17" s="1301">
        <f>ROUND(F17*$I$9,0)</f>
        <v>0</v>
      </c>
      <c r="J17" s="1301">
        <f>ROUND($J$9*C17,0)</f>
        <v>0</v>
      </c>
      <c r="K17" s="1301">
        <f>ROUND($K$9*C17,0)</f>
        <v>0</v>
      </c>
      <c r="L17" s="1301">
        <f>ROUND($L$9*C17,0)</f>
        <v>0</v>
      </c>
      <c r="M17" s="1301">
        <f>ROUND((C17*D17)-(F17+H17+I17+J17+K17+L17),0)</f>
        <v>0</v>
      </c>
      <c r="N17" s="1301">
        <f>SUM(F17:M17)</f>
        <v>0</v>
      </c>
      <c r="O17" s="1329">
        <v>5100</v>
      </c>
      <c r="P17" s="1330" t="s">
        <v>1630</v>
      </c>
    </row>
    <row r="18" spans="1:21" x14ac:dyDescent="0.3">
      <c r="A18" s="1332"/>
      <c r="B18" s="251"/>
      <c r="C18" s="1333"/>
      <c r="D18" s="1362"/>
      <c r="E18" s="1362"/>
      <c r="O18" s="1329"/>
    </row>
    <row r="19" spans="1:21" s="230" customFormat="1" x14ac:dyDescent="0.3">
      <c r="A19" s="1335" t="s">
        <v>1356</v>
      </c>
      <c r="B19" s="1336"/>
      <c r="C19" s="1337"/>
      <c r="D19" s="1459"/>
      <c r="E19" s="1459"/>
      <c r="F19" s="1339">
        <f t="shared" ref="F19:N19" si="1">ROUND(SUM(F15:F18),0)</f>
        <v>0</v>
      </c>
      <c r="G19" s="1339">
        <f t="shared" si="1"/>
        <v>0</v>
      </c>
      <c r="H19" s="1339">
        <f t="shared" si="1"/>
        <v>0</v>
      </c>
      <c r="I19" s="1339">
        <f t="shared" si="1"/>
        <v>0</v>
      </c>
      <c r="J19" s="1339">
        <f t="shared" si="1"/>
        <v>0</v>
      </c>
      <c r="K19" s="1339">
        <f t="shared" si="1"/>
        <v>0</v>
      </c>
      <c r="L19" s="1339">
        <f t="shared" si="1"/>
        <v>0</v>
      </c>
      <c r="M19" s="1339">
        <f t="shared" si="1"/>
        <v>0</v>
      </c>
      <c r="N19" s="1339">
        <f t="shared" si="1"/>
        <v>0</v>
      </c>
      <c r="O19" s="1340"/>
      <c r="P19" s="1341"/>
      <c r="U19" s="1342"/>
    </row>
    <row r="20" spans="1:21" x14ac:dyDescent="0.3">
      <c r="A20" s="1332"/>
      <c r="B20" s="251"/>
      <c r="C20" s="1333"/>
      <c r="D20" s="1362"/>
      <c r="E20" s="1362"/>
      <c r="O20" s="1329"/>
    </row>
    <row r="21" spans="1:21" x14ac:dyDescent="0.3">
      <c r="O21" s="1329"/>
    </row>
    <row r="22" spans="1:21" s="230" customFormat="1" x14ac:dyDescent="0.3">
      <c r="A22" s="1297" t="s">
        <v>1358</v>
      </c>
      <c r="B22" s="1374"/>
      <c r="C22" s="1375"/>
      <c r="D22" s="1462"/>
      <c r="E22" s="1462"/>
      <c r="F22" s="1339">
        <f>ROUND(+F19+F14,0)</f>
        <v>0</v>
      </c>
      <c r="G22" s="1339">
        <f t="shared" ref="G22:N22" si="2">ROUND(+G19+G14,0)</f>
        <v>0</v>
      </c>
      <c r="H22" s="1339">
        <f t="shared" si="2"/>
        <v>0</v>
      </c>
      <c r="I22" s="1339">
        <f t="shared" si="2"/>
        <v>0</v>
      </c>
      <c r="J22" s="1339">
        <f t="shared" si="2"/>
        <v>0</v>
      </c>
      <c r="K22" s="1339">
        <f t="shared" si="2"/>
        <v>0</v>
      </c>
      <c r="L22" s="1339">
        <f t="shared" si="2"/>
        <v>0</v>
      </c>
      <c r="M22" s="1339">
        <f t="shared" si="2"/>
        <v>0</v>
      </c>
      <c r="N22" s="1339">
        <f t="shared" si="2"/>
        <v>0</v>
      </c>
      <c r="O22" s="1340"/>
      <c r="P22" s="1341"/>
      <c r="U22" s="1342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O38" s="1329"/>
    </row>
    <row r="39" spans="1:16" x14ac:dyDescent="0.3">
      <c r="O39" s="1329"/>
    </row>
    <row r="40" spans="1:16" x14ac:dyDescent="0.3">
      <c r="O40" s="1329"/>
    </row>
    <row r="41" spans="1:16" x14ac:dyDescent="0.3">
      <c r="O41" s="1329"/>
    </row>
    <row r="42" spans="1:16" x14ac:dyDescent="0.3">
      <c r="A42" s="1297" t="str">
        <f>A1</f>
        <v>Salary Budget</v>
      </c>
      <c r="B42" s="230"/>
    </row>
    <row r="43" spans="1:16" x14ac:dyDescent="0.3">
      <c r="A43" s="1377">
        <f>A2</f>
        <v>6120</v>
      </c>
      <c r="B43" s="230" t="str">
        <f>B2</f>
        <v>Class Size Reduction - Secondary Reading Initiative</v>
      </c>
    </row>
    <row r="44" spans="1:16" x14ac:dyDescent="0.3">
      <c r="A44" s="1377" t="str">
        <f>A3</f>
        <v>0000</v>
      </c>
      <c r="B44" s="230" t="str">
        <f>B3</f>
        <v>SAMPLE SCHOOL</v>
      </c>
    </row>
    <row r="45" spans="1:16" x14ac:dyDescent="0.3">
      <c r="A45" s="1378" t="str">
        <f>A5</f>
        <v>FISCAL YEAR 2013-2014</v>
      </c>
      <c r="B45" s="1379"/>
      <c r="G45" s="1311"/>
    </row>
    <row r="46" spans="1:16" x14ac:dyDescent="0.3">
      <c r="A46" s="1297"/>
      <c r="B46" s="230"/>
      <c r="G46" s="1311" t="s">
        <v>1635</v>
      </c>
    </row>
    <row r="47" spans="1:16" x14ac:dyDescent="0.3">
      <c r="F47" s="1311"/>
      <c r="G47" s="1312" t="s">
        <v>1314</v>
      </c>
      <c r="H47" s="1311" t="s">
        <v>1652</v>
      </c>
      <c r="I47" s="1311" t="s">
        <v>1625</v>
      </c>
      <c r="J47" s="1311" t="s">
        <v>1656</v>
      </c>
      <c r="K47" s="1311" t="s">
        <v>1666</v>
      </c>
      <c r="L47" s="1311" t="s">
        <v>1668</v>
      </c>
      <c r="M47" s="1311" t="s">
        <v>1670</v>
      </c>
      <c r="N47" s="1312"/>
    </row>
    <row r="48" spans="1:16" x14ac:dyDescent="0.3">
      <c r="C48" s="1313" t="s">
        <v>1315</v>
      </c>
      <c r="D48" s="1315" t="s">
        <v>1337</v>
      </c>
      <c r="E48" s="1315"/>
      <c r="F48" s="1315" t="s">
        <v>273</v>
      </c>
      <c r="G48" s="1311"/>
      <c r="H48" s="1315" t="s">
        <v>1339</v>
      </c>
      <c r="I48" s="1315" t="s">
        <v>1340</v>
      </c>
      <c r="J48" s="1315" t="s">
        <v>1341</v>
      </c>
      <c r="K48" s="1315" t="s">
        <v>1342</v>
      </c>
      <c r="L48" s="1315" t="s">
        <v>1343</v>
      </c>
      <c r="M48" s="1315" t="s">
        <v>1344</v>
      </c>
      <c r="N48" s="1315" t="s">
        <v>248</v>
      </c>
      <c r="O48" s="1316" t="s">
        <v>243</v>
      </c>
      <c r="P48" s="1316" t="s">
        <v>1345</v>
      </c>
    </row>
    <row r="49" spans="1:21" x14ac:dyDescent="0.3">
      <c r="G49" s="1463">
        <f t="shared" ref="G49:L49" si="3">G9</f>
        <v>0</v>
      </c>
      <c r="H49" s="1464">
        <f t="shared" si="3"/>
        <v>6.8699999999999997E-2</v>
      </c>
      <c r="I49" s="1464">
        <f t="shared" si="3"/>
        <v>7.6499999999999999E-2</v>
      </c>
      <c r="J49" s="1301">
        <f t="shared" si="3"/>
        <v>6458</v>
      </c>
      <c r="K49" s="1301">
        <f t="shared" si="3"/>
        <v>28</v>
      </c>
      <c r="L49" s="1301">
        <f t="shared" si="3"/>
        <v>204</v>
      </c>
    </row>
    <row r="50" spans="1:21" x14ac:dyDescent="0.3">
      <c r="H50" s="1382"/>
      <c r="I50" s="1382"/>
    </row>
    <row r="51" spans="1:21" x14ac:dyDescent="0.3">
      <c r="A51" s="1371" t="str">
        <f t="shared" ref="A51:P51" si="4">A12</f>
        <v>1----</v>
      </c>
      <c r="B51" s="1371" t="str">
        <f t="shared" si="4"/>
        <v>Teacher</v>
      </c>
      <c r="C51" s="1383">
        <f t="shared" si="4"/>
        <v>0</v>
      </c>
      <c r="D51" s="1385">
        <f t="shared" si="4"/>
        <v>65000</v>
      </c>
      <c r="E51" s="1385">
        <f t="shared" si="4"/>
        <v>50917</v>
      </c>
      <c r="F51" s="1385">
        <f t="shared" si="4"/>
        <v>0</v>
      </c>
      <c r="G51" s="1385">
        <f t="shared" si="4"/>
        <v>0</v>
      </c>
      <c r="H51" s="1385">
        <f>H12+M12</f>
        <v>0</v>
      </c>
      <c r="I51" s="1385">
        <f t="shared" si="4"/>
        <v>0</v>
      </c>
      <c r="J51" s="1385">
        <f t="shared" si="4"/>
        <v>0</v>
      </c>
      <c r="K51" s="1385">
        <f t="shared" si="4"/>
        <v>0</v>
      </c>
      <c r="L51" s="1385">
        <f t="shared" si="4"/>
        <v>0</v>
      </c>
      <c r="M51" s="1385">
        <v>0</v>
      </c>
      <c r="N51" s="1385">
        <f>SUM(F51:M51)</f>
        <v>0</v>
      </c>
      <c r="O51" s="1386">
        <f t="shared" si="4"/>
        <v>5100</v>
      </c>
      <c r="P51" s="1386" t="str">
        <f t="shared" si="4"/>
        <v>0131</v>
      </c>
    </row>
    <row r="52" spans="1:21" x14ac:dyDescent="0.3">
      <c r="A52" s="1371"/>
      <c r="B52" s="1192"/>
      <c r="C52" s="1372"/>
      <c r="D52" s="1422"/>
      <c r="E52" s="1422"/>
      <c r="F52" s="1392">
        <f t="shared" ref="F52:N52" si="5">SUM(F50:F51)</f>
        <v>0</v>
      </c>
      <c r="G52" s="1392">
        <f t="shared" si="5"/>
        <v>0</v>
      </c>
      <c r="H52" s="1392">
        <f t="shared" si="5"/>
        <v>0</v>
      </c>
      <c r="I52" s="1392">
        <f t="shared" si="5"/>
        <v>0</v>
      </c>
      <c r="J52" s="1392">
        <f t="shared" si="5"/>
        <v>0</v>
      </c>
      <c r="K52" s="1392">
        <f t="shared" si="5"/>
        <v>0</v>
      </c>
      <c r="L52" s="1392">
        <f t="shared" si="5"/>
        <v>0</v>
      </c>
      <c r="M52" s="1392">
        <f t="shared" si="5"/>
        <v>0</v>
      </c>
      <c r="N52" s="1392">
        <f t="shared" si="5"/>
        <v>0</v>
      </c>
      <c r="O52" s="1393">
        <f>O51</f>
        <v>5100</v>
      </c>
      <c r="P52" s="1393" t="str">
        <f>P51</f>
        <v>0131</v>
      </c>
    </row>
    <row r="53" spans="1:21" s="251" customFormat="1" x14ac:dyDescent="0.3">
      <c r="A53" s="1358"/>
      <c r="B53" s="393"/>
      <c r="C53" s="1327"/>
      <c r="D53" s="1435"/>
      <c r="E53" s="1435"/>
      <c r="F53" s="1362"/>
      <c r="G53" s="1362"/>
      <c r="H53" s="1362"/>
      <c r="I53" s="1362"/>
      <c r="J53" s="1362"/>
      <c r="K53" s="1362"/>
      <c r="L53" s="1362"/>
      <c r="M53" s="1362"/>
      <c r="N53" s="1362"/>
      <c r="O53" s="1394"/>
      <c r="P53" s="1394"/>
      <c r="U53" s="1391"/>
    </row>
    <row r="54" spans="1:21" x14ac:dyDescent="0.3">
      <c r="A54" s="1371" t="str">
        <f t="shared" ref="A54:G54" si="6">A17</f>
        <v>41---</v>
      </c>
      <c r="B54" s="1371" t="str">
        <f t="shared" si="6"/>
        <v>Classroom Assistant - Full Time - 9 Month</v>
      </c>
      <c r="C54" s="1383">
        <f t="shared" si="6"/>
        <v>0</v>
      </c>
      <c r="D54" s="1385">
        <f t="shared" si="6"/>
        <v>30300</v>
      </c>
      <c r="E54" s="1385">
        <f t="shared" si="6"/>
        <v>0</v>
      </c>
      <c r="F54" s="1385">
        <f t="shared" si="6"/>
        <v>0</v>
      </c>
      <c r="G54" s="1385" t="str">
        <f t="shared" si="6"/>
        <v>N/A</v>
      </c>
      <c r="H54" s="1385">
        <f>H17+M17</f>
        <v>0</v>
      </c>
      <c r="I54" s="1388">
        <f>I17</f>
        <v>0</v>
      </c>
      <c r="J54" s="1385">
        <f>J17</f>
        <v>0</v>
      </c>
      <c r="K54" s="1385">
        <f>K17</f>
        <v>0</v>
      </c>
      <c r="L54" s="1385">
        <f>L17</f>
        <v>0</v>
      </c>
      <c r="M54" s="1385">
        <v>0</v>
      </c>
      <c r="N54" s="1385">
        <f>SUM(F54:M54)</f>
        <v>0</v>
      </c>
      <c r="O54" s="1386">
        <f>O17</f>
        <v>5100</v>
      </c>
      <c r="P54" s="1386" t="str">
        <f>P17</f>
        <v>0100</v>
      </c>
    </row>
    <row r="55" spans="1:21" x14ac:dyDescent="0.3">
      <c r="A55" s="1371"/>
      <c r="B55" s="1192"/>
      <c r="C55" s="1372"/>
      <c r="D55" s="1422"/>
      <c r="E55" s="1422"/>
      <c r="F55" s="1392">
        <f t="shared" ref="F55:N55" si="7">SUM(F53:F54)</f>
        <v>0</v>
      </c>
      <c r="G55" s="1392">
        <f t="shared" si="7"/>
        <v>0</v>
      </c>
      <c r="H55" s="1392">
        <f t="shared" si="7"/>
        <v>0</v>
      </c>
      <c r="I55" s="1392">
        <f t="shared" si="7"/>
        <v>0</v>
      </c>
      <c r="J55" s="1392">
        <f t="shared" si="7"/>
        <v>0</v>
      </c>
      <c r="K55" s="1392">
        <f t="shared" si="7"/>
        <v>0</v>
      </c>
      <c r="L55" s="1392">
        <f t="shared" si="7"/>
        <v>0</v>
      </c>
      <c r="M55" s="1392">
        <f t="shared" si="7"/>
        <v>0</v>
      </c>
      <c r="N55" s="1392">
        <f t="shared" si="7"/>
        <v>0</v>
      </c>
      <c r="O55" s="1393">
        <f>O54</f>
        <v>5100</v>
      </c>
      <c r="P55" s="1393" t="str">
        <f>P54</f>
        <v>0100</v>
      </c>
    </row>
    <row r="56" spans="1:21" x14ac:dyDescent="0.3">
      <c r="A56" s="1371"/>
      <c r="B56" s="1371"/>
      <c r="C56" s="1383"/>
      <c r="D56" s="1385"/>
      <c r="E56" s="1385"/>
      <c r="F56" s="1385"/>
      <c r="G56" s="1385"/>
      <c r="H56" s="1385"/>
      <c r="I56" s="1385"/>
      <c r="J56" s="1385"/>
      <c r="K56" s="1385"/>
      <c r="L56" s="1385"/>
      <c r="M56" s="1385"/>
      <c r="N56" s="1385"/>
      <c r="O56" s="1386"/>
      <c r="P56" s="1386"/>
    </row>
    <row r="57" spans="1:21" x14ac:dyDescent="0.3">
      <c r="A57" s="1397" t="s">
        <v>1364</v>
      </c>
      <c r="B57" s="1398"/>
      <c r="C57" s="1465"/>
      <c r="D57" s="1466"/>
      <c r="E57" s="1466"/>
      <c r="F57" s="1392">
        <f>+F52+F55</f>
        <v>0</v>
      </c>
      <c r="G57" s="1392">
        <f t="shared" ref="G57:N57" si="8">+G52+G55</f>
        <v>0</v>
      </c>
      <c r="H57" s="1392">
        <f t="shared" si="8"/>
        <v>0</v>
      </c>
      <c r="I57" s="1392">
        <f t="shared" si="8"/>
        <v>0</v>
      </c>
      <c r="J57" s="1392">
        <f t="shared" si="8"/>
        <v>0</v>
      </c>
      <c r="K57" s="1392">
        <f t="shared" si="8"/>
        <v>0</v>
      </c>
      <c r="L57" s="1392">
        <f t="shared" si="8"/>
        <v>0</v>
      </c>
      <c r="M57" s="1392">
        <f t="shared" si="8"/>
        <v>0</v>
      </c>
      <c r="N57" s="1392">
        <f t="shared" si="8"/>
        <v>0</v>
      </c>
      <c r="O57" s="1393">
        <f>O55</f>
        <v>5100</v>
      </c>
      <c r="P57" s="1393"/>
    </row>
    <row r="58" spans="1:21" x14ac:dyDescent="0.3">
      <c r="A58" s="1371"/>
      <c r="B58" s="1192"/>
      <c r="C58" s="1372"/>
      <c r="D58" s="1422"/>
      <c r="E58" s="1422"/>
      <c r="O58" s="1329"/>
    </row>
    <row r="59" spans="1:21" x14ac:dyDescent="0.3">
      <c r="O59" s="1329"/>
    </row>
    <row r="60" spans="1:21" ht="14.4" thickBot="1" x14ac:dyDescent="0.35">
      <c r="A60" s="1297" t="s">
        <v>1358</v>
      </c>
      <c r="B60" s="1374"/>
      <c r="F60" s="1444">
        <f>F57</f>
        <v>0</v>
      </c>
      <c r="G60" s="1444">
        <f t="shared" ref="G60:N60" si="9">G57</f>
        <v>0</v>
      </c>
      <c r="H60" s="1444">
        <f t="shared" si="9"/>
        <v>0</v>
      </c>
      <c r="I60" s="1444">
        <f t="shared" si="9"/>
        <v>0</v>
      </c>
      <c r="J60" s="1444">
        <f t="shared" si="9"/>
        <v>0</v>
      </c>
      <c r="K60" s="1444">
        <f t="shared" si="9"/>
        <v>0</v>
      </c>
      <c r="L60" s="1444">
        <f t="shared" si="9"/>
        <v>0</v>
      </c>
      <c r="M60" s="1444">
        <f t="shared" si="9"/>
        <v>0</v>
      </c>
      <c r="N60" s="1444">
        <f t="shared" si="9"/>
        <v>0</v>
      </c>
      <c r="O60" s="1329"/>
    </row>
    <row r="61" spans="1:21" ht="14.4" thickTop="1" x14ac:dyDescent="0.3">
      <c r="O61" s="1329"/>
    </row>
    <row r="62" spans="1:21" x14ac:dyDescent="0.3">
      <c r="A62" s="1214" t="s">
        <v>1310</v>
      </c>
      <c r="N62" s="1301">
        <f>H1</f>
        <v>0</v>
      </c>
      <c r="O62" s="1329"/>
    </row>
    <row r="63" spans="1:21" x14ac:dyDescent="0.3">
      <c r="A63" s="1214" t="s">
        <v>1312</v>
      </c>
      <c r="N63" s="1301">
        <f>H2</f>
        <v>0</v>
      </c>
      <c r="O63" s="1329"/>
    </row>
    <row r="64" spans="1:21" x14ac:dyDescent="0.3">
      <c r="A64" s="1297" t="s">
        <v>1387</v>
      </c>
      <c r="B64" s="1374"/>
      <c r="N64" s="1445">
        <f>SUM(N62:N63)</f>
        <v>0</v>
      </c>
      <c r="O64" s="1329"/>
    </row>
    <row r="65" spans="1:15" x14ac:dyDescent="0.3">
      <c r="O65" s="1329"/>
    </row>
    <row r="66" spans="1:15" ht="14.4" thickBot="1" x14ac:dyDescent="0.35">
      <c r="A66" s="1297" t="s">
        <v>1388</v>
      </c>
      <c r="B66" s="1374"/>
      <c r="N66" s="1444">
        <f>+N64-N60</f>
        <v>0</v>
      </c>
      <c r="O66" s="1329"/>
    </row>
    <row r="67" spans="1:15" ht="14.4" thickTop="1" x14ac:dyDescent="0.3">
      <c r="O67" s="1329"/>
    </row>
    <row r="68" spans="1:15" x14ac:dyDescent="0.3">
      <c r="O68" s="1329"/>
    </row>
    <row r="69" spans="1:15" x14ac:dyDescent="0.3">
      <c r="A69" s="1297" t="s">
        <v>1389</v>
      </c>
      <c r="B69" s="1374"/>
      <c r="F69" s="1301">
        <f>+F22-F60</f>
        <v>0</v>
      </c>
      <c r="G69" s="1301">
        <f t="shared" ref="G69:N69" si="10">+G22-G60</f>
        <v>0</v>
      </c>
      <c r="H69" s="1301">
        <f t="shared" si="10"/>
        <v>0</v>
      </c>
      <c r="I69" s="1301">
        <f t="shared" si="10"/>
        <v>0</v>
      </c>
      <c r="J69" s="1301">
        <f t="shared" si="10"/>
        <v>0</v>
      </c>
      <c r="K69" s="1301">
        <f t="shared" si="10"/>
        <v>0</v>
      </c>
      <c r="L69" s="1301">
        <f t="shared" si="10"/>
        <v>0</v>
      </c>
      <c r="M69" s="1301">
        <f t="shared" si="10"/>
        <v>0</v>
      </c>
      <c r="N69" s="1301">
        <f t="shared" si="10"/>
        <v>0</v>
      </c>
      <c r="O69" s="1329"/>
    </row>
    <row r="70" spans="1:15" x14ac:dyDescent="0.3">
      <c r="O70" s="1329"/>
    </row>
    <row r="71" spans="1:15" x14ac:dyDescent="0.3">
      <c r="O71" s="1329"/>
    </row>
    <row r="72" spans="1:15" x14ac:dyDescent="0.3">
      <c r="C72" s="1302"/>
      <c r="D72" s="1302"/>
      <c r="E72" s="1303"/>
      <c r="F72" s="1302" t="s">
        <v>1359</v>
      </c>
      <c r="G72" s="92"/>
      <c r="H72" s="92"/>
      <c r="I72" s="92"/>
      <c r="J72" s="92"/>
      <c r="O72" s="1329"/>
    </row>
    <row r="73" spans="1:15" x14ac:dyDescent="0.3">
      <c r="C73" s="1302" t="s">
        <v>1360</v>
      </c>
      <c r="D73" s="1302" t="s">
        <v>1608</v>
      </c>
      <c r="E73" s="1303" t="s">
        <v>1609</v>
      </c>
      <c r="F73" s="1302" t="s">
        <v>1361</v>
      </c>
      <c r="G73" s="1302" t="s">
        <v>1362</v>
      </c>
      <c r="H73" s="92"/>
      <c r="I73" s="92"/>
      <c r="J73" s="92"/>
      <c r="O73" s="1329"/>
    </row>
    <row r="74" spans="1:15" x14ac:dyDescent="0.3">
      <c r="C74" s="92"/>
      <c r="D74" s="92"/>
      <c r="E74" s="1303"/>
      <c r="F74" s="92"/>
      <c r="G74" s="92"/>
      <c r="H74" s="92"/>
      <c r="I74" s="92"/>
      <c r="J74" s="92"/>
      <c r="O74" s="1329"/>
    </row>
    <row r="75" spans="1:15" x14ac:dyDescent="0.3">
      <c r="C75" s="1302">
        <f t="shared" ref="C75:C83" si="11">$B$4</f>
        <v>1010</v>
      </c>
      <c r="D75" s="1302">
        <f>$O$57</f>
        <v>5100</v>
      </c>
      <c r="E75" s="1303" t="s">
        <v>1635</v>
      </c>
      <c r="F75" s="1303" t="str">
        <f t="shared" ref="F75:F83" si="12">$A$3</f>
        <v>0000</v>
      </c>
      <c r="G75" s="1329">
        <f t="shared" ref="G75:G83" si="13">$A$2</f>
        <v>6120</v>
      </c>
      <c r="H75" s="1301">
        <f>G57</f>
        <v>0</v>
      </c>
      <c r="I75" s="92"/>
      <c r="J75" s="92"/>
      <c r="O75" s="1329"/>
    </row>
    <row r="76" spans="1:15" x14ac:dyDescent="0.3">
      <c r="C76" s="1302">
        <f t="shared" si="11"/>
        <v>1010</v>
      </c>
      <c r="D76" s="1302">
        <f t="shared" ref="D76:D83" si="14">$O$57</f>
        <v>5100</v>
      </c>
      <c r="E76" s="1303" t="s">
        <v>1630</v>
      </c>
      <c r="F76" s="1303" t="str">
        <f t="shared" si="12"/>
        <v>0000</v>
      </c>
      <c r="G76" s="1329">
        <f t="shared" si="13"/>
        <v>6120</v>
      </c>
      <c r="H76" s="1301">
        <f>F55</f>
        <v>0</v>
      </c>
      <c r="I76" s="92"/>
      <c r="J76" s="92"/>
      <c r="O76" s="1329"/>
    </row>
    <row r="77" spans="1:15" x14ac:dyDescent="0.3">
      <c r="C77" s="1302">
        <f t="shared" si="11"/>
        <v>1010</v>
      </c>
      <c r="D77" s="1302">
        <f t="shared" si="14"/>
        <v>5100</v>
      </c>
      <c r="E77" s="1303" t="s">
        <v>1649</v>
      </c>
      <c r="F77" s="1303" t="str">
        <f t="shared" si="12"/>
        <v>0000</v>
      </c>
      <c r="G77" s="1329">
        <f t="shared" si="13"/>
        <v>6120</v>
      </c>
      <c r="H77" s="1301">
        <f>F52</f>
        <v>0</v>
      </c>
      <c r="I77" s="92"/>
      <c r="J77" s="92"/>
      <c r="O77" s="1329"/>
    </row>
    <row r="78" spans="1:15" x14ac:dyDescent="0.3">
      <c r="C78" s="1302">
        <f t="shared" si="11"/>
        <v>1010</v>
      </c>
      <c r="D78" s="1302">
        <f t="shared" si="14"/>
        <v>5100</v>
      </c>
      <c r="E78" s="1303" t="s">
        <v>1652</v>
      </c>
      <c r="F78" s="1303" t="str">
        <f t="shared" si="12"/>
        <v>0000</v>
      </c>
      <c r="G78" s="1329">
        <f t="shared" si="13"/>
        <v>6120</v>
      </c>
      <c r="H78" s="1301">
        <f>H57+N66</f>
        <v>0</v>
      </c>
      <c r="I78" s="92"/>
      <c r="J78" s="92" t="s">
        <v>1363</v>
      </c>
      <c r="O78" s="1329"/>
    </row>
    <row r="79" spans="1:15" x14ac:dyDescent="0.3">
      <c r="C79" s="1302">
        <f t="shared" si="11"/>
        <v>1010</v>
      </c>
      <c r="D79" s="1302">
        <f t="shared" si="14"/>
        <v>5100</v>
      </c>
      <c r="E79" s="1303" t="s">
        <v>1625</v>
      </c>
      <c r="F79" s="1303" t="str">
        <f t="shared" si="12"/>
        <v>0000</v>
      </c>
      <c r="G79" s="1329">
        <f t="shared" si="13"/>
        <v>6120</v>
      </c>
      <c r="H79" s="1301">
        <f>I57</f>
        <v>0</v>
      </c>
      <c r="I79" s="92"/>
      <c r="J79" s="92"/>
      <c r="O79" s="1329"/>
    </row>
    <row r="80" spans="1:15" x14ac:dyDescent="0.3">
      <c r="C80" s="1302">
        <f t="shared" si="11"/>
        <v>1010</v>
      </c>
      <c r="D80" s="1302">
        <f t="shared" si="14"/>
        <v>5100</v>
      </c>
      <c r="E80" s="1303" t="s">
        <v>1656</v>
      </c>
      <c r="F80" s="1303" t="str">
        <f t="shared" si="12"/>
        <v>0000</v>
      </c>
      <c r="G80" s="1329">
        <f t="shared" si="13"/>
        <v>6120</v>
      </c>
      <c r="H80" s="1301">
        <f>J57</f>
        <v>0</v>
      </c>
      <c r="I80" s="92"/>
      <c r="O80" s="1329"/>
    </row>
    <row r="81" spans="3:15" x14ac:dyDescent="0.3">
      <c r="C81" s="1302">
        <f t="shared" si="11"/>
        <v>1010</v>
      </c>
      <c r="D81" s="1302">
        <f t="shared" si="14"/>
        <v>5100</v>
      </c>
      <c r="E81" s="1303" t="s">
        <v>1666</v>
      </c>
      <c r="F81" s="1303" t="str">
        <f t="shared" si="12"/>
        <v>0000</v>
      </c>
      <c r="G81" s="1329">
        <f t="shared" si="13"/>
        <v>6120</v>
      </c>
      <c r="H81" s="1301">
        <f>K57</f>
        <v>0</v>
      </c>
      <c r="I81" s="92"/>
      <c r="J81" s="92"/>
      <c r="O81" s="1329"/>
    </row>
    <row r="82" spans="3:15" x14ac:dyDescent="0.3">
      <c r="C82" s="1302">
        <f t="shared" si="11"/>
        <v>1010</v>
      </c>
      <c r="D82" s="1302">
        <f t="shared" si="14"/>
        <v>5100</v>
      </c>
      <c r="E82" s="1303" t="s">
        <v>1668</v>
      </c>
      <c r="F82" s="1303" t="str">
        <f t="shared" si="12"/>
        <v>0000</v>
      </c>
      <c r="G82" s="1329">
        <f t="shared" si="13"/>
        <v>6120</v>
      </c>
      <c r="H82" s="1301">
        <f>L57</f>
        <v>0</v>
      </c>
      <c r="I82" s="92"/>
      <c r="J82" s="92"/>
      <c r="O82" s="1329"/>
    </row>
    <row r="83" spans="3:15" x14ac:dyDescent="0.3">
      <c r="C83" s="1448">
        <f t="shared" si="11"/>
        <v>1010</v>
      </c>
      <c r="D83" s="1448">
        <f t="shared" si="14"/>
        <v>5100</v>
      </c>
      <c r="E83" s="1468" t="s">
        <v>1670</v>
      </c>
      <c r="F83" s="1468" t="str">
        <f t="shared" si="12"/>
        <v>0000</v>
      </c>
      <c r="G83" s="1469">
        <f t="shared" si="13"/>
        <v>6120</v>
      </c>
      <c r="H83" s="1331">
        <f>M57</f>
        <v>0</v>
      </c>
      <c r="I83" s="1331">
        <f>SUM(H75:H83)</f>
        <v>0</v>
      </c>
      <c r="J83" s="92"/>
      <c r="O83" s="1329"/>
    </row>
    <row r="84" spans="3:15" x14ac:dyDescent="0.3">
      <c r="C84" s="92"/>
      <c r="D84" s="92"/>
      <c r="E84" s="1303"/>
      <c r="F84" s="92"/>
      <c r="G84" s="92"/>
      <c r="H84" s="1471">
        <f>SUM(H75:H83)</f>
        <v>0</v>
      </c>
      <c r="I84" s="1471">
        <f>SUM(I75:I83)</f>
        <v>0</v>
      </c>
      <c r="J84" s="92"/>
      <c r="O84" s="1329"/>
    </row>
    <row r="85" spans="3:15" x14ac:dyDescent="0.3">
      <c r="O85" s="1329"/>
    </row>
    <row r="86" spans="3:15" x14ac:dyDescent="0.3">
      <c r="O86" s="1329"/>
    </row>
    <row r="87" spans="3:15" x14ac:dyDescent="0.3">
      <c r="O87" s="1329"/>
    </row>
    <row r="88" spans="3:15" x14ac:dyDescent="0.3">
      <c r="O88" s="1329"/>
    </row>
    <row r="89" spans="3:15" x14ac:dyDescent="0.3">
      <c r="O89" s="1329"/>
    </row>
    <row r="90" spans="3:15" x14ac:dyDescent="0.3">
      <c r="O90" s="1329"/>
    </row>
    <row r="91" spans="3:15" x14ac:dyDescent="0.3">
      <c r="O91" s="1329"/>
    </row>
    <row r="92" spans="3:15" x14ac:dyDescent="0.3">
      <c r="O92" s="1329"/>
    </row>
    <row r="93" spans="3:15" x14ac:dyDescent="0.3">
      <c r="O93" s="1329"/>
    </row>
    <row r="94" spans="3:15" x14ac:dyDescent="0.3"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44"/>
    <pageSetUpPr fitToPage="1"/>
  </sheetPr>
  <dimension ref="A1:U2243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3.109375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3382'!H249</f>
        <v>0</v>
      </c>
    </row>
    <row r="2" spans="1:21" x14ac:dyDescent="0.3">
      <c r="A2" s="1304">
        <v>2120</v>
      </c>
      <c r="B2" s="230" t="s">
        <v>2239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3382'!A245</f>
        <v>1----</v>
      </c>
      <c r="B12" s="1358" t="str">
        <f>'Salary Menu MIS 3382'!B245</f>
        <v>Teacher</v>
      </c>
      <c r="C12" s="1327">
        <f>'Salary Menu MIS 3382'!D245</f>
        <v>0</v>
      </c>
      <c r="D12" s="1435">
        <f>'Salary Menu MIS 3382'!E245</f>
        <v>65000</v>
      </c>
      <c r="E12" s="1435">
        <f>'Salary Menu MIS 3382'!J245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428" t="str">
        <f>'Salary Menu MIS 3382'!A246</f>
        <v>12501</v>
      </c>
      <c r="B13" s="1358" t="str">
        <f>'Salary Menu MIS 3382'!B246</f>
        <v>Teacher - Hourly</v>
      </c>
      <c r="C13" s="1327">
        <f>'Salary Menu MIS 3382'!D246</f>
        <v>0</v>
      </c>
      <c r="D13" s="1435">
        <f>'Salary Menu MIS 3382'!E246</f>
        <v>37</v>
      </c>
      <c r="E13" s="1435">
        <f>'Salary Menu MIS 3382'!J246</f>
        <v>0</v>
      </c>
      <c r="F13" s="1301">
        <f>ROUND((C13*D13)/(1+$H$9+$I$9),0)</f>
        <v>0</v>
      </c>
      <c r="G13" s="1345" t="s">
        <v>1350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45">
        <f>ROUND((C13*D13)-(F13+H13+I13),0)</f>
        <v>0</v>
      </c>
      <c r="N13" s="1301">
        <f>SUM(F13:M13)</f>
        <v>0</v>
      </c>
      <c r="O13" s="1329">
        <v>5100</v>
      </c>
      <c r="P13" s="1346" t="s">
        <v>262</v>
      </c>
    </row>
    <row r="14" spans="1:21" x14ac:dyDescent="0.3">
      <c r="A14" s="1332"/>
      <c r="B14" s="251"/>
      <c r="C14" s="1333"/>
      <c r="D14" s="1362"/>
      <c r="E14" s="1362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459"/>
      <c r="F15" s="1339">
        <f>ROUND(SUM(F12:F14),0)</f>
        <v>0</v>
      </c>
      <c r="G15" s="1339">
        <f t="shared" ref="G15:N15" si="0">ROUND(SUM(G12:G14),0)</f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32"/>
      <c r="B17" s="251"/>
      <c r="C17" s="1333"/>
      <c r="D17" s="1362"/>
      <c r="E17" s="1362"/>
      <c r="O17" s="1329"/>
    </row>
    <row r="18" spans="1:21" x14ac:dyDescent="0.3">
      <c r="B18" s="251"/>
      <c r="O18" s="1329"/>
    </row>
    <row r="19" spans="1:21" s="230" customFormat="1" x14ac:dyDescent="0.3">
      <c r="A19" s="1297" t="s">
        <v>1358</v>
      </c>
      <c r="B19" s="1336"/>
      <c r="C19" s="1375"/>
      <c r="D19" s="1462"/>
      <c r="E19" s="1462"/>
      <c r="F19" s="1339">
        <f>ROUND(F15,0)</f>
        <v>0</v>
      </c>
      <c r="G19" s="1339">
        <f t="shared" ref="G19:N19" si="1">ROUND(G15,0)</f>
        <v>0</v>
      </c>
      <c r="H19" s="1339">
        <f t="shared" si="1"/>
        <v>0</v>
      </c>
      <c r="I19" s="1339">
        <f t="shared" si="1"/>
        <v>0</v>
      </c>
      <c r="J19" s="1339">
        <f t="shared" si="1"/>
        <v>0</v>
      </c>
      <c r="K19" s="1339">
        <f t="shared" si="1"/>
        <v>0</v>
      </c>
      <c r="L19" s="1339">
        <f t="shared" si="1"/>
        <v>0</v>
      </c>
      <c r="M19" s="1339">
        <f t="shared" si="1"/>
        <v>0</v>
      </c>
      <c r="N19" s="1339">
        <f t="shared" si="1"/>
        <v>0</v>
      </c>
      <c r="O19" s="1340"/>
      <c r="P19" s="1341"/>
      <c r="U19" s="1342"/>
    </row>
    <row r="20" spans="1:21" x14ac:dyDescent="0.3">
      <c r="B20" s="251"/>
      <c r="O20" s="1329"/>
    </row>
    <row r="21" spans="1:21" x14ac:dyDescent="0.3">
      <c r="B21" s="251"/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A38" s="1297" t="str">
        <f>A1</f>
        <v>Salary Budget</v>
      </c>
      <c r="B38" s="230"/>
    </row>
    <row r="39" spans="1:16" x14ac:dyDescent="0.3">
      <c r="A39" s="1377">
        <f>A2</f>
        <v>2120</v>
      </c>
      <c r="B39" s="230" t="str">
        <f>B2</f>
        <v>CSR - 7th Period</v>
      </c>
    </row>
    <row r="40" spans="1:16" x14ac:dyDescent="0.3">
      <c r="A40" s="1377" t="str">
        <f>A3</f>
        <v>0000</v>
      </c>
      <c r="B40" s="230" t="str">
        <f>B3</f>
        <v>SAMPLE SCHOOL</v>
      </c>
    </row>
    <row r="41" spans="1:16" x14ac:dyDescent="0.3">
      <c r="A41" s="1378" t="str">
        <f>A5</f>
        <v>FISCAL YEAR 2013-2014</v>
      </c>
      <c r="B41" s="1379"/>
      <c r="G41" s="1311"/>
    </row>
    <row r="42" spans="1:16" x14ac:dyDescent="0.3">
      <c r="A42" s="1297"/>
      <c r="B42" s="230"/>
      <c r="G42" s="1311" t="s">
        <v>1635</v>
      </c>
    </row>
    <row r="43" spans="1:16" x14ac:dyDescent="0.3">
      <c r="F43" s="1311"/>
      <c r="G43" s="1312" t="s">
        <v>1314</v>
      </c>
      <c r="H43" s="1311" t="s">
        <v>1652</v>
      </c>
      <c r="I43" s="1311" t="s">
        <v>1625</v>
      </c>
      <c r="J43" s="1311" t="s">
        <v>1656</v>
      </c>
      <c r="K43" s="1311" t="s">
        <v>1666</v>
      </c>
      <c r="L43" s="1311" t="s">
        <v>1668</v>
      </c>
      <c r="M43" s="1311" t="s">
        <v>1670</v>
      </c>
      <c r="N43" s="1312"/>
    </row>
    <row r="44" spans="1:16" x14ac:dyDescent="0.3">
      <c r="C44" s="1313" t="s">
        <v>1315</v>
      </c>
      <c r="D44" s="1315" t="s">
        <v>1337</v>
      </c>
      <c r="E44" s="1315"/>
      <c r="F44" s="1315" t="s">
        <v>273</v>
      </c>
      <c r="G44" s="1311"/>
      <c r="H44" s="1315" t="s">
        <v>1339</v>
      </c>
      <c r="I44" s="1315" t="s">
        <v>1340</v>
      </c>
      <c r="J44" s="1315" t="s">
        <v>1341</v>
      </c>
      <c r="K44" s="1315" t="s">
        <v>1342</v>
      </c>
      <c r="L44" s="1315" t="s">
        <v>1343</v>
      </c>
      <c r="M44" s="1315" t="s">
        <v>1344</v>
      </c>
      <c r="N44" s="1315" t="s">
        <v>248</v>
      </c>
      <c r="O44" s="1316" t="s">
        <v>243</v>
      </c>
      <c r="P44" s="1316" t="s">
        <v>1345</v>
      </c>
    </row>
    <row r="45" spans="1:16" x14ac:dyDescent="0.3">
      <c r="G45" s="1463">
        <f t="shared" ref="G45:L45" si="2">G9</f>
        <v>0</v>
      </c>
      <c r="H45" s="1464">
        <f t="shared" si="2"/>
        <v>6.8699999999999997E-2</v>
      </c>
      <c r="I45" s="1464">
        <f t="shared" si="2"/>
        <v>7.6499999999999999E-2</v>
      </c>
      <c r="J45" s="1301">
        <f t="shared" si="2"/>
        <v>6458</v>
      </c>
      <c r="K45" s="1301">
        <f t="shared" si="2"/>
        <v>28</v>
      </c>
      <c r="L45" s="1301">
        <f t="shared" si="2"/>
        <v>204</v>
      </c>
    </row>
    <row r="46" spans="1:16" x14ac:dyDescent="0.3">
      <c r="H46" s="1382"/>
      <c r="I46" s="1382"/>
    </row>
    <row r="47" spans="1:16" x14ac:dyDescent="0.3">
      <c r="A47" s="1371" t="str">
        <f>A12</f>
        <v>1----</v>
      </c>
      <c r="B47" s="1371" t="str">
        <f>B12</f>
        <v>Teacher</v>
      </c>
      <c r="C47" s="1383">
        <f>C12</f>
        <v>0</v>
      </c>
      <c r="D47" s="1385">
        <f t="shared" ref="D47:P47" si="3">D12</f>
        <v>65000</v>
      </c>
      <c r="E47" s="1385">
        <f t="shared" si="3"/>
        <v>50917</v>
      </c>
      <c r="F47" s="1385">
        <f t="shared" si="3"/>
        <v>0</v>
      </c>
      <c r="G47" s="1385">
        <f t="shared" si="3"/>
        <v>0</v>
      </c>
      <c r="H47" s="1385">
        <f>H12+M12</f>
        <v>0</v>
      </c>
      <c r="I47" s="1385">
        <f t="shared" si="3"/>
        <v>0</v>
      </c>
      <c r="J47" s="1385">
        <f t="shared" si="3"/>
        <v>0</v>
      </c>
      <c r="K47" s="1385">
        <f t="shared" si="3"/>
        <v>0</v>
      </c>
      <c r="L47" s="1385">
        <f t="shared" si="3"/>
        <v>0</v>
      </c>
      <c r="M47" s="1385">
        <v>0</v>
      </c>
      <c r="N47" s="1385">
        <f>SUM(F47:M47)</f>
        <v>0</v>
      </c>
      <c r="O47" s="1386">
        <f t="shared" si="3"/>
        <v>5100</v>
      </c>
      <c r="P47" s="1386" t="str">
        <f t="shared" si="3"/>
        <v>0131</v>
      </c>
    </row>
    <row r="48" spans="1:16" x14ac:dyDescent="0.3">
      <c r="A48" s="1371"/>
      <c r="B48" s="1192"/>
      <c r="C48" s="1372"/>
      <c r="D48" s="1422"/>
      <c r="E48" s="1422"/>
      <c r="F48" s="1392">
        <f t="shared" ref="F48:N48" si="4">SUM(F47:F47)</f>
        <v>0</v>
      </c>
      <c r="G48" s="1392">
        <f t="shared" si="4"/>
        <v>0</v>
      </c>
      <c r="H48" s="1392">
        <f t="shared" si="4"/>
        <v>0</v>
      </c>
      <c r="I48" s="1392">
        <f t="shared" si="4"/>
        <v>0</v>
      </c>
      <c r="J48" s="1392">
        <f t="shared" si="4"/>
        <v>0</v>
      </c>
      <c r="K48" s="1392">
        <f t="shared" si="4"/>
        <v>0</v>
      </c>
      <c r="L48" s="1392">
        <f t="shared" si="4"/>
        <v>0</v>
      </c>
      <c r="M48" s="1392">
        <f t="shared" si="4"/>
        <v>0</v>
      </c>
      <c r="N48" s="1392">
        <f t="shared" si="4"/>
        <v>0</v>
      </c>
      <c r="O48" s="1393">
        <f>O47</f>
        <v>5100</v>
      </c>
      <c r="P48" s="1393" t="str">
        <f>P47</f>
        <v>0131</v>
      </c>
    </row>
    <row r="49" spans="1:21" x14ac:dyDescent="0.3">
      <c r="A49" s="1371"/>
      <c r="B49" s="1192"/>
      <c r="C49" s="1372"/>
      <c r="D49" s="1422"/>
      <c r="E49" s="1422"/>
      <c r="F49" s="1362"/>
      <c r="G49" s="1362"/>
      <c r="H49" s="1362"/>
      <c r="I49" s="1362"/>
      <c r="J49" s="1362"/>
      <c r="K49" s="1362"/>
      <c r="L49" s="1362"/>
      <c r="M49" s="1362"/>
      <c r="N49" s="1362"/>
      <c r="O49" s="1394"/>
      <c r="P49" s="1394"/>
    </row>
    <row r="50" spans="1:21" x14ac:dyDescent="0.3">
      <c r="A50" s="1428" t="str">
        <f>+A13</f>
        <v>12501</v>
      </c>
      <c r="B50" s="1358" t="str">
        <f>+B13</f>
        <v>Teacher - Hourly</v>
      </c>
      <c r="C50" s="1327">
        <f>+C13</f>
        <v>0</v>
      </c>
      <c r="D50" s="1435">
        <f>+D13</f>
        <v>37</v>
      </c>
      <c r="E50" s="1435">
        <f>+E13</f>
        <v>0</v>
      </c>
      <c r="F50" s="1301">
        <f>ROUND((C50*D50)/(1+$H$9+$I$9),0)</f>
        <v>0</v>
      </c>
      <c r="G50" s="1345" t="s">
        <v>1350</v>
      </c>
      <c r="H50" s="1301">
        <f>ROUND(F50*$H$9,0)</f>
        <v>0</v>
      </c>
      <c r="I50" s="1301">
        <f>ROUND(F50*$I$9,0)</f>
        <v>0</v>
      </c>
      <c r="J50" s="1345" t="s">
        <v>1350</v>
      </c>
      <c r="K50" s="1345" t="s">
        <v>1350</v>
      </c>
      <c r="L50" s="1345" t="s">
        <v>1350</v>
      </c>
      <c r="M50" s="1345">
        <f>ROUND((C50*D50)-(F50+H50+I50),0)</f>
        <v>0</v>
      </c>
      <c r="N50" s="1301">
        <f>SUM(F50:M50)</f>
        <v>0</v>
      </c>
      <c r="O50" s="1329">
        <v>5100</v>
      </c>
      <c r="P50" s="1346" t="s">
        <v>262</v>
      </c>
    </row>
    <row r="51" spans="1:21" x14ac:dyDescent="0.3">
      <c r="A51" s="1371"/>
      <c r="B51" s="1192"/>
      <c r="C51" s="1372"/>
      <c r="D51" s="1422"/>
      <c r="E51" s="1422"/>
      <c r="F51" s="1392">
        <f t="shared" ref="F51:N51" si="5">SUM(F50:F50)</f>
        <v>0</v>
      </c>
      <c r="G51" s="1392">
        <f t="shared" si="5"/>
        <v>0</v>
      </c>
      <c r="H51" s="1392">
        <f t="shared" si="5"/>
        <v>0</v>
      </c>
      <c r="I51" s="1392">
        <f t="shared" si="5"/>
        <v>0</v>
      </c>
      <c r="J51" s="1392">
        <f t="shared" si="5"/>
        <v>0</v>
      </c>
      <c r="K51" s="1392">
        <f t="shared" si="5"/>
        <v>0</v>
      </c>
      <c r="L51" s="1392">
        <f t="shared" si="5"/>
        <v>0</v>
      </c>
      <c r="M51" s="1392">
        <f t="shared" si="5"/>
        <v>0</v>
      </c>
      <c r="N51" s="1392">
        <f t="shared" si="5"/>
        <v>0</v>
      </c>
      <c r="O51" s="1393">
        <f>O50</f>
        <v>5100</v>
      </c>
      <c r="P51" s="1393" t="str">
        <f>P50</f>
        <v>0132</v>
      </c>
    </row>
    <row r="52" spans="1:21" x14ac:dyDescent="0.3">
      <c r="A52" s="1371"/>
      <c r="B52" s="1192"/>
      <c r="C52" s="1383"/>
      <c r="D52" s="1385"/>
      <c r="E52" s="1385"/>
      <c r="F52" s="1362"/>
      <c r="G52" s="1362"/>
      <c r="H52" s="1362"/>
      <c r="I52" s="1362"/>
      <c r="J52" s="1362"/>
      <c r="K52" s="1362"/>
      <c r="L52" s="1362"/>
      <c r="M52" s="1362"/>
      <c r="N52" s="1362"/>
      <c r="O52" s="1394"/>
      <c r="P52" s="1394"/>
    </row>
    <row r="53" spans="1:21" s="230" customFormat="1" x14ac:dyDescent="0.3">
      <c r="A53" s="1397" t="s">
        <v>1364</v>
      </c>
      <c r="B53" s="1398"/>
      <c r="C53" s="1399"/>
      <c r="D53" s="1401"/>
      <c r="E53" s="1401"/>
      <c r="F53" s="1401">
        <f>+F48+F51</f>
        <v>0</v>
      </c>
      <c r="G53" s="1401">
        <f t="shared" ref="G53:N53" si="6">+G48+G51</f>
        <v>0</v>
      </c>
      <c r="H53" s="1401">
        <f t="shared" si="6"/>
        <v>0</v>
      </c>
      <c r="I53" s="1401">
        <f t="shared" si="6"/>
        <v>0</v>
      </c>
      <c r="J53" s="1401">
        <f t="shared" si="6"/>
        <v>0</v>
      </c>
      <c r="K53" s="1401">
        <f t="shared" si="6"/>
        <v>0</v>
      </c>
      <c r="L53" s="1401">
        <f t="shared" si="6"/>
        <v>0</v>
      </c>
      <c r="M53" s="1401">
        <f t="shared" si="6"/>
        <v>0</v>
      </c>
      <c r="N53" s="1401">
        <f t="shared" si="6"/>
        <v>0</v>
      </c>
      <c r="O53" s="1401">
        <f>SUM(O48)</f>
        <v>5100</v>
      </c>
      <c r="P53" s="1402"/>
      <c r="U53" s="1342"/>
    </row>
    <row r="54" spans="1:21" x14ac:dyDescent="0.3">
      <c r="A54" s="1371"/>
      <c r="B54" s="1192"/>
      <c r="C54" s="1372"/>
      <c r="D54" s="1422"/>
      <c r="E54" s="1422"/>
      <c r="O54" s="1329"/>
    </row>
    <row r="55" spans="1:21" x14ac:dyDescent="0.3">
      <c r="A55" s="1371"/>
      <c r="B55" s="1192"/>
      <c r="C55" s="1372"/>
      <c r="D55" s="1422"/>
      <c r="E55" s="1422"/>
      <c r="F55" s="1422"/>
      <c r="G55" s="1422"/>
      <c r="H55" s="1422"/>
      <c r="I55" s="1422"/>
      <c r="J55" s="1422"/>
      <c r="K55" s="1422"/>
      <c r="L55" s="1422"/>
      <c r="M55" s="1422"/>
      <c r="N55" s="1422"/>
      <c r="O55" s="1442"/>
      <c r="P55" s="1386"/>
    </row>
    <row r="56" spans="1:21" x14ac:dyDescent="0.3">
      <c r="O56" s="1329"/>
    </row>
    <row r="57" spans="1:21" x14ac:dyDescent="0.3">
      <c r="O57" s="1329"/>
    </row>
    <row r="58" spans="1:21" ht="14.4" thickBot="1" x14ac:dyDescent="0.35">
      <c r="A58" s="1297" t="s">
        <v>1358</v>
      </c>
      <c r="B58" s="1374"/>
      <c r="F58" s="1444">
        <f>+F53</f>
        <v>0</v>
      </c>
      <c r="G58" s="1444">
        <f t="shared" ref="G58:N58" si="7">+G53</f>
        <v>0</v>
      </c>
      <c r="H58" s="1444">
        <f t="shared" si="7"/>
        <v>0</v>
      </c>
      <c r="I58" s="1444">
        <f t="shared" si="7"/>
        <v>0</v>
      </c>
      <c r="J58" s="1444">
        <f t="shared" si="7"/>
        <v>0</v>
      </c>
      <c r="K58" s="1444">
        <f t="shared" si="7"/>
        <v>0</v>
      </c>
      <c r="L58" s="1444">
        <f t="shared" si="7"/>
        <v>0</v>
      </c>
      <c r="M58" s="1444">
        <f t="shared" si="7"/>
        <v>0</v>
      </c>
      <c r="N58" s="1444">
        <f t="shared" si="7"/>
        <v>0</v>
      </c>
      <c r="O58" s="1329"/>
    </row>
    <row r="59" spans="1:21" ht="14.4" thickTop="1" x14ac:dyDescent="0.3">
      <c r="O59" s="1329"/>
    </row>
    <row r="60" spans="1:21" x14ac:dyDescent="0.3">
      <c r="A60" s="1214" t="s">
        <v>1310</v>
      </c>
      <c r="N60" s="1301">
        <f>H1</f>
        <v>0</v>
      </c>
      <c r="O60" s="1329"/>
    </row>
    <row r="61" spans="1:21" x14ac:dyDescent="0.3">
      <c r="A61" s="1214" t="s">
        <v>1312</v>
      </c>
      <c r="N61" s="1301">
        <f>H2</f>
        <v>0</v>
      </c>
      <c r="O61" s="1329"/>
    </row>
    <row r="62" spans="1:21" x14ac:dyDescent="0.3">
      <c r="A62" s="1297" t="s">
        <v>1387</v>
      </c>
      <c r="B62" s="1374"/>
      <c r="N62" s="1445">
        <f>SUM(N60:N61)</f>
        <v>0</v>
      </c>
      <c r="O62" s="1329"/>
    </row>
    <row r="63" spans="1:21" x14ac:dyDescent="0.3">
      <c r="O63" s="1329"/>
    </row>
    <row r="64" spans="1:21" ht="14.4" thickBot="1" x14ac:dyDescent="0.35">
      <c r="A64" s="1297" t="s">
        <v>1388</v>
      </c>
      <c r="B64" s="1374"/>
      <c r="N64" s="1444">
        <f>+N62-N58</f>
        <v>0</v>
      </c>
      <c r="O64" s="1329"/>
    </row>
    <row r="65" spans="1:15" ht="14.4" thickTop="1" x14ac:dyDescent="0.3">
      <c r="O65" s="1329"/>
    </row>
    <row r="66" spans="1:15" x14ac:dyDescent="0.3">
      <c r="O66" s="1329"/>
    </row>
    <row r="67" spans="1:15" x14ac:dyDescent="0.3">
      <c r="A67" s="1297" t="s">
        <v>1389</v>
      </c>
      <c r="B67" s="1374"/>
      <c r="F67" s="1301">
        <f t="shared" ref="F67:N67" si="8">+F19-F58</f>
        <v>0</v>
      </c>
      <c r="G67" s="1301">
        <f t="shared" si="8"/>
        <v>0</v>
      </c>
      <c r="H67" s="1301">
        <f t="shared" si="8"/>
        <v>0</v>
      </c>
      <c r="I67" s="1301">
        <f t="shared" si="8"/>
        <v>0</v>
      </c>
      <c r="J67" s="1301">
        <f t="shared" si="8"/>
        <v>0</v>
      </c>
      <c r="K67" s="1301">
        <f t="shared" si="8"/>
        <v>0</v>
      </c>
      <c r="L67" s="1301">
        <f t="shared" si="8"/>
        <v>0</v>
      </c>
      <c r="M67" s="1301">
        <f t="shared" si="8"/>
        <v>0</v>
      </c>
      <c r="N67" s="1301">
        <f t="shared" si="8"/>
        <v>0</v>
      </c>
      <c r="O67" s="1329"/>
    </row>
    <row r="68" spans="1:15" x14ac:dyDescent="0.3">
      <c r="O68" s="1329"/>
    </row>
    <row r="69" spans="1:15" x14ac:dyDescent="0.3">
      <c r="O69" s="1329"/>
    </row>
    <row r="70" spans="1:15" x14ac:dyDescent="0.3">
      <c r="C70" s="1302"/>
      <c r="D70" s="1302"/>
      <c r="E70" s="1303"/>
      <c r="F70" s="1302" t="s">
        <v>1359</v>
      </c>
      <c r="G70" s="92"/>
      <c r="H70" s="92"/>
      <c r="I70" s="92"/>
      <c r="J70" s="92"/>
      <c r="O70" s="1329"/>
    </row>
    <row r="71" spans="1:15" x14ac:dyDescent="0.3">
      <c r="C71" s="1302" t="s">
        <v>1360</v>
      </c>
      <c r="D71" s="1302" t="s">
        <v>1608</v>
      </c>
      <c r="E71" s="1303" t="s">
        <v>1609</v>
      </c>
      <c r="F71" s="1302" t="s">
        <v>1361</v>
      </c>
      <c r="G71" s="1302" t="s">
        <v>1362</v>
      </c>
      <c r="H71" s="92"/>
      <c r="I71" s="92"/>
      <c r="J71" s="92"/>
      <c r="O71" s="1329"/>
    </row>
    <row r="72" spans="1:15" x14ac:dyDescent="0.3">
      <c r="C72" s="92"/>
      <c r="D72" s="92"/>
      <c r="E72" s="1303"/>
      <c r="F72" s="92"/>
      <c r="G72" s="92"/>
      <c r="H72" s="92"/>
      <c r="I72" s="92"/>
      <c r="J72" s="92"/>
      <c r="O72" s="1329"/>
    </row>
    <row r="73" spans="1:15" x14ac:dyDescent="0.3">
      <c r="C73" s="1302">
        <f t="shared" ref="C73:C81" si="9">$B$4</f>
        <v>1010</v>
      </c>
      <c r="D73" s="1302">
        <f t="shared" ref="D73:D81" si="10">$O$53</f>
        <v>5100</v>
      </c>
      <c r="E73" s="1303" t="s">
        <v>1635</v>
      </c>
      <c r="F73" s="1303" t="str">
        <f t="shared" ref="F73:F81" si="11">$A$3</f>
        <v>0000</v>
      </c>
      <c r="G73" s="1329">
        <f t="shared" ref="G73:G81" si="12">$A$2</f>
        <v>2120</v>
      </c>
      <c r="H73" s="1301">
        <f>G53</f>
        <v>0</v>
      </c>
      <c r="I73" s="92"/>
      <c r="J73" s="92"/>
      <c r="O73" s="1329"/>
    </row>
    <row r="74" spans="1:15" x14ac:dyDescent="0.3">
      <c r="C74" s="1302">
        <f t="shared" si="9"/>
        <v>1010</v>
      </c>
      <c r="D74" s="1302">
        <f t="shared" si="10"/>
        <v>5100</v>
      </c>
      <c r="E74" s="1303" t="s">
        <v>1649</v>
      </c>
      <c r="F74" s="1303" t="str">
        <f t="shared" si="11"/>
        <v>0000</v>
      </c>
      <c r="G74" s="1329">
        <f t="shared" si="12"/>
        <v>2120</v>
      </c>
      <c r="H74" s="1301">
        <f>F48</f>
        <v>0</v>
      </c>
      <c r="I74" s="92"/>
      <c r="J74" s="92"/>
      <c r="O74" s="1329"/>
    </row>
    <row r="75" spans="1:15" x14ac:dyDescent="0.3">
      <c r="C75" s="1302">
        <f t="shared" si="9"/>
        <v>1010</v>
      </c>
      <c r="D75" s="1302">
        <f t="shared" si="10"/>
        <v>5100</v>
      </c>
      <c r="E75" s="1303" t="s">
        <v>262</v>
      </c>
      <c r="F75" s="1303" t="str">
        <f t="shared" si="11"/>
        <v>0000</v>
      </c>
      <c r="G75" s="1329">
        <f t="shared" si="12"/>
        <v>2120</v>
      </c>
      <c r="H75" s="1301">
        <f>F51</f>
        <v>0</v>
      </c>
      <c r="I75" s="92"/>
      <c r="J75" s="92"/>
      <c r="O75" s="1329"/>
    </row>
    <row r="76" spans="1:15" x14ac:dyDescent="0.3">
      <c r="C76" s="1302">
        <f t="shared" si="9"/>
        <v>1010</v>
      </c>
      <c r="D76" s="1302">
        <f t="shared" si="10"/>
        <v>5100</v>
      </c>
      <c r="E76" s="1303" t="s">
        <v>1652</v>
      </c>
      <c r="F76" s="1303" t="str">
        <f t="shared" si="11"/>
        <v>0000</v>
      </c>
      <c r="G76" s="1329">
        <f t="shared" si="12"/>
        <v>2120</v>
      </c>
      <c r="H76" s="1301">
        <f>H53+N64</f>
        <v>0</v>
      </c>
      <c r="I76" s="92"/>
      <c r="J76" s="92" t="s">
        <v>1363</v>
      </c>
      <c r="O76" s="1329"/>
    </row>
    <row r="77" spans="1:15" x14ac:dyDescent="0.3">
      <c r="C77" s="1302">
        <f t="shared" si="9"/>
        <v>1010</v>
      </c>
      <c r="D77" s="1302">
        <f t="shared" si="10"/>
        <v>5100</v>
      </c>
      <c r="E77" s="1303" t="s">
        <v>1625</v>
      </c>
      <c r="F77" s="1303" t="str">
        <f t="shared" si="11"/>
        <v>0000</v>
      </c>
      <c r="G77" s="1329">
        <f t="shared" si="12"/>
        <v>2120</v>
      </c>
      <c r="H77" s="1301">
        <f>I53</f>
        <v>0</v>
      </c>
      <c r="I77" s="92"/>
      <c r="J77" s="92"/>
      <c r="O77" s="1329"/>
    </row>
    <row r="78" spans="1:15" x14ac:dyDescent="0.3">
      <c r="C78" s="1302">
        <f t="shared" si="9"/>
        <v>1010</v>
      </c>
      <c r="D78" s="1302">
        <f t="shared" si="10"/>
        <v>5100</v>
      </c>
      <c r="E78" s="1303" t="s">
        <v>1656</v>
      </c>
      <c r="F78" s="1303" t="str">
        <f t="shared" si="11"/>
        <v>0000</v>
      </c>
      <c r="G78" s="1329">
        <f t="shared" si="12"/>
        <v>2120</v>
      </c>
      <c r="H78" s="1301">
        <f>J53</f>
        <v>0</v>
      </c>
      <c r="I78" s="92"/>
      <c r="J78" s="92"/>
      <c r="O78" s="1329"/>
    </row>
    <row r="79" spans="1:15" x14ac:dyDescent="0.3">
      <c r="C79" s="1302">
        <f t="shared" si="9"/>
        <v>1010</v>
      </c>
      <c r="D79" s="1302">
        <f t="shared" si="10"/>
        <v>5100</v>
      </c>
      <c r="E79" s="1303" t="s">
        <v>1666</v>
      </c>
      <c r="F79" s="1303" t="str">
        <f t="shared" si="11"/>
        <v>0000</v>
      </c>
      <c r="G79" s="1329">
        <f t="shared" si="12"/>
        <v>2120</v>
      </c>
      <c r="H79" s="1301">
        <f>K53</f>
        <v>0</v>
      </c>
      <c r="I79" s="92"/>
      <c r="J79" s="92"/>
      <c r="O79" s="1329"/>
    </row>
    <row r="80" spans="1:15" x14ac:dyDescent="0.3">
      <c r="C80" s="1302">
        <f t="shared" si="9"/>
        <v>1010</v>
      </c>
      <c r="D80" s="1302">
        <f t="shared" si="10"/>
        <v>5100</v>
      </c>
      <c r="E80" s="1303" t="s">
        <v>1668</v>
      </c>
      <c r="F80" s="1303" t="str">
        <f t="shared" si="11"/>
        <v>0000</v>
      </c>
      <c r="G80" s="1329">
        <f t="shared" si="12"/>
        <v>2120</v>
      </c>
      <c r="H80" s="1301">
        <f>L53</f>
        <v>0</v>
      </c>
      <c r="I80" s="92"/>
      <c r="J80" s="92"/>
      <c r="O80" s="1329"/>
    </row>
    <row r="81" spans="3:15" x14ac:dyDescent="0.3">
      <c r="C81" s="1448">
        <f t="shared" si="9"/>
        <v>1010</v>
      </c>
      <c r="D81" s="1448">
        <f t="shared" si="10"/>
        <v>5100</v>
      </c>
      <c r="E81" s="1468" t="s">
        <v>1670</v>
      </c>
      <c r="F81" s="1468" t="str">
        <f t="shared" si="11"/>
        <v>0000</v>
      </c>
      <c r="G81" s="1469">
        <f t="shared" si="12"/>
        <v>2120</v>
      </c>
      <c r="H81" s="1331">
        <f>M53</f>
        <v>0</v>
      </c>
      <c r="I81" s="1331">
        <f>SUM(H73:H81)</f>
        <v>0</v>
      </c>
      <c r="J81" s="92"/>
      <c r="O81" s="1329"/>
    </row>
    <row r="82" spans="3:15" x14ac:dyDescent="0.3">
      <c r="C82" s="92"/>
      <c r="D82" s="92"/>
      <c r="E82" s="1303"/>
      <c r="F82" s="92"/>
      <c r="G82" s="92"/>
      <c r="H82" s="1471">
        <f>SUM(H73:H81)</f>
        <v>0</v>
      </c>
      <c r="I82" s="1471">
        <f>SUM(I73:I81)</f>
        <v>0</v>
      </c>
      <c r="J82" s="92"/>
      <c r="O82" s="1329"/>
    </row>
    <row r="83" spans="3:15" x14ac:dyDescent="0.3">
      <c r="O83" s="1329"/>
    </row>
    <row r="84" spans="3:15" x14ac:dyDescent="0.3">
      <c r="O84" s="1329"/>
    </row>
    <row r="85" spans="3:15" x14ac:dyDescent="0.3">
      <c r="O85" s="1329"/>
    </row>
    <row r="86" spans="3:15" x14ac:dyDescent="0.3">
      <c r="O86" s="1329"/>
    </row>
    <row r="87" spans="3:15" x14ac:dyDescent="0.3">
      <c r="O87" s="1329"/>
    </row>
    <row r="88" spans="3:15" x14ac:dyDescent="0.3">
      <c r="O88" s="1329"/>
    </row>
    <row r="89" spans="3:15" x14ac:dyDescent="0.3">
      <c r="O89" s="1329"/>
    </row>
    <row r="90" spans="3:15" x14ac:dyDescent="0.3">
      <c r="O90" s="1329"/>
    </row>
    <row r="91" spans="3:15" x14ac:dyDescent="0.3">
      <c r="O91" s="1329"/>
    </row>
    <row r="92" spans="3:15" x14ac:dyDescent="0.3">
      <c r="O92" s="1329"/>
    </row>
    <row r="93" spans="3:15" x14ac:dyDescent="0.3">
      <c r="O93" s="1329"/>
    </row>
    <row r="94" spans="3:15" x14ac:dyDescent="0.3"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</sheetData>
  <sheetProtection password="F723" sheet="1" objects="1" scenarios="1"/>
  <printOptions horizontalCentered="1"/>
  <pageMargins left="0" right="0" top="0.25" bottom="0.5" header="0.5" footer="0.25"/>
  <pageSetup paperSize="3" scale="49" fitToHeight="2" orientation="landscape" r:id="rId1"/>
  <headerFooter alignWithMargins="0">
    <oddFooter>&amp;L&amp;F
&amp;A&amp;C&amp;P&amp;R&amp;D</oddFooter>
  </headerFooter>
  <rowBreaks count="2" manualBreakCount="2">
    <brk id="33" max="15" man="1"/>
    <brk id="67" max="1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7" enableFormatConditionsCalculation="0">
    <tabColor indexed="44"/>
    <pageSetUpPr fitToPage="1"/>
  </sheetPr>
  <dimension ref="A1:U2239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3.109375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3382'!H255</f>
        <v>0</v>
      </c>
    </row>
    <row r="2" spans="1:21" x14ac:dyDescent="0.3">
      <c r="A2" s="1304">
        <v>5126</v>
      </c>
      <c r="B2" s="230" t="s">
        <v>1418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3382'!A252</f>
        <v>1----</v>
      </c>
      <c r="B12" s="1358" t="str">
        <f>'Salary Menu MIS 3382'!B252</f>
        <v>Teacher</v>
      </c>
      <c r="C12" s="1327">
        <f>'Salary Menu MIS 3382'!D252</f>
        <v>0</v>
      </c>
      <c r="D12" s="1435">
        <f>'Salary Menu MIS 3382'!E252</f>
        <v>65000</v>
      </c>
      <c r="E12" s="1435">
        <f>'Salary Menu MIS 3382'!J252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ROUND(SUM(F12:F13),0)</f>
        <v>0</v>
      </c>
      <c r="G14" s="1339">
        <f t="shared" si="0"/>
        <v>0</v>
      </c>
      <c r="H14" s="1339">
        <f t="shared" si="0"/>
        <v>0</v>
      </c>
      <c r="I14" s="1339">
        <f t="shared" si="0"/>
        <v>0</v>
      </c>
      <c r="J14" s="1339">
        <f t="shared" si="0"/>
        <v>0</v>
      </c>
      <c r="K14" s="1339">
        <f t="shared" si="0"/>
        <v>0</v>
      </c>
      <c r="L14" s="1339">
        <f t="shared" si="0"/>
        <v>0</v>
      </c>
      <c r="M14" s="1339">
        <f t="shared" si="0"/>
        <v>0</v>
      </c>
      <c r="N14" s="1339">
        <f t="shared" si="0"/>
        <v>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B17" s="251"/>
      <c r="O17" s="1329"/>
    </row>
    <row r="18" spans="1:21" s="230" customFormat="1" x14ac:dyDescent="0.3">
      <c r="A18" s="1297" t="s">
        <v>1358</v>
      </c>
      <c r="B18" s="1336"/>
      <c r="C18" s="1375"/>
      <c r="D18" s="1462"/>
      <c r="E18" s="1462"/>
      <c r="F18" s="1339">
        <f>ROUND(F14,0)</f>
        <v>0</v>
      </c>
      <c r="G18" s="1339">
        <f t="shared" ref="G18:N18" si="1">ROUND(G14,0)</f>
        <v>0</v>
      </c>
      <c r="H18" s="1339">
        <f t="shared" si="1"/>
        <v>0</v>
      </c>
      <c r="I18" s="1339">
        <f t="shared" si="1"/>
        <v>0</v>
      </c>
      <c r="J18" s="1339">
        <f t="shared" si="1"/>
        <v>0</v>
      </c>
      <c r="K18" s="1339">
        <f t="shared" si="1"/>
        <v>0</v>
      </c>
      <c r="L18" s="1339">
        <f t="shared" si="1"/>
        <v>0</v>
      </c>
      <c r="M18" s="1339">
        <f t="shared" si="1"/>
        <v>0</v>
      </c>
      <c r="N18" s="1339">
        <f t="shared" si="1"/>
        <v>0</v>
      </c>
      <c r="O18" s="1340"/>
      <c r="P18" s="1341"/>
      <c r="U18" s="1342"/>
    </row>
    <row r="19" spans="1:21" x14ac:dyDescent="0.3">
      <c r="B19" s="251"/>
      <c r="O19" s="1329"/>
    </row>
    <row r="20" spans="1:21" x14ac:dyDescent="0.3">
      <c r="B20" s="251"/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A37" s="1297" t="str">
        <f>A1</f>
        <v>Salary Budget</v>
      </c>
      <c r="B37" s="230"/>
    </row>
    <row r="38" spans="1:16" x14ac:dyDescent="0.3">
      <c r="A38" s="1377">
        <f>A2</f>
        <v>5126</v>
      </c>
      <c r="B38" s="230" t="str">
        <f>B2</f>
        <v>Class Size Equalization Allocation</v>
      </c>
    </row>
    <row r="39" spans="1:16" x14ac:dyDescent="0.3">
      <c r="A39" s="1377" t="str">
        <f>A3</f>
        <v>0000</v>
      </c>
      <c r="B39" s="230" t="str">
        <f>B3</f>
        <v>SAMPLE SCHOOL</v>
      </c>
    </row>
    <row r="40" spans="1:16" x14ac:dyDescent="0.3">
      <c r="A40" s="1378" t="str">
        <f>A5</f>
        <v>FISCAL YEAR 2013-2014</v>
      </c>
      <c r="B40" s="1379"/>
      <c r="G40" s="1311"/>
    </row>
    <row r="41" spans="1:16" x14ac:dyDescent="0.3">
      <c r="A41" s="1297"/>
      <c r="B41" s="230"/>
      <c r="G41" s="1311" t="s">
        <v>1635</v>
      </c>
    </row>
    <row r="42" spans="1:16" x14ac:dyDescent="0.3">
      <c r="F42" s="1311"/>
      <c r="G42" s="1312" t="s">
        <v>1314</v>
      </c>
      <c r="H42" s="1311" t="s">
        <v>1652</v>
      </c>
      <c r="I42" s="1311" t="s">
        <v>1625</v>
      </c>
      <c r="J42" s="1311" t="s">
        <v>1656</v>
      </c>
      <c r="K42" s="1311" t="s">
        <v>1666</v>
      </c>
      <c r="L42" s="1311" t="s">
        <v>1668</v>
      </c>
      <c r="M42" s="1311" t="s">
        <v>1670</v>
      </c>
      <c r="N42" s="1312"/>
    </row>
    <row r="43" spans="1:16" x14ac:dyDescent="0.3">
      <c r="C43" s="1313" t="s">
        <v>1315</v>
      </c>
      <c r="D43" s="1315" t="s">
        <v>1337</v>
      </c>
      <c r="E43" s="1315"/>
      <c r="F43" s="1315" t="s">
        <v>273</v>
      </c>
      <c r="G43" s="1311"/>
      <c r="H43" s="1315" t="s">
        <v>1339</v>
      </c>
      <c r="I43" s="1315" t="s">
        <v>1340</v>
      </c>
      <c r="J43" s="1315" t="s">
        <v>1341</v>
      </c>
      <c r="K43" s="1315" t="s">
        <v>1342</v>
      </c>
      <c r="L43" s="1315" t="s">
        <v>1343</v>
      </c>
      <c r="M43" s="1315" t="s">
        <v>1344</v>
      </c>
      <c r="N43" s="1315" t="s">
        <v>248</v>
      </c>
      <c r="O43" s="1316" t="s">
        <v>243</v>
      </c>
      <c r="P43" s="1316" t="s">
        <v>1345</v>
      </c>
    </row>
    <row r="44" spans="1:16" x14ac:dyDescent="0.3">
      <c r="G44" s="1463">
        <f t="shared" ref="G44:L44" si="2">G9</f>
        <v>0</v>
      </c>
      <c r="H44" s="1464">
        <f t="shared" si="2"/>
        <v>6.8699999999999997E-2</v>
      </c>
      <c r="I44" s="1464">
        <f t="shared" si="2"/>
        <v>7.6499999999999999E-2</v>
      </c>
      <c r="J44" s="1301">
        <f t="shared" si="2"/>
        <v>6458</v>
      </c>
      <c r="K44" s="1301">
        <f t="shared" si="2"/>
        <v>28</v>
      </c>
      <c r="L44" s="1301">
        <f t="shared" si="2"/>
        <v>204</v>
      </c>
    </row>
    <row r="45" spans="1:16" x14ac:dyDescent="0.3">
      <c r="H45" s="1382"/>
      <c r="I45" s="1382"/>
    </row>
    <row r="46" spans="1:16" x14ac:dyDescent="0.3">
      <c r="A46" s="1371" t="str">
        <f>A12</f>
        <v>1----</v>
      </c>
      <c r="B46" s="1371" t="str">
        <f>B12</f>
        <v>Teacher</v>
      </c>
      <c r="C46" s="1383">
        <f>C12</f>
        <v>0</v>
      </c>
      <c r="D46" s="1385">
        <f t="shared" ref="D46:P46" si="3">D12</f>
        <v>65000</v>
      </c>
      <c r="E46" s="1385">
        <f t="shared" si="3"/>
        <v>50917</v>
      </c>
      <c r="F46" s="1385">
        <f t="shared" si="3"/>
        <v>0</v>
      </c>
      <c r="G46" s="1385">
        <f t="shared" si="3"/>
        <v>0</v>
      </c>
      <c r="H46" s="1385">
        <f>H12+M12</f>
        <v>0</v>
      </c>
      <c r="I46" s="1385">
        <f t="shared" si="3"/>
        <v>0</v>
      </c>
      <c r="J46" s="1385">
        <f t="shared" si="3"/>
        <v>0</v>
      </c>
      <c r="K46" s="1385">
        <f t="shared" si="3"/>
        <v>0</v>
      </c>
      <c r="L46" s="1385">
        <f t="shared" si="3"/>
        <v>0</v>
      </c>
      <c r="M46" s="1385">
        <v>0</v>
      </c>
      <c r="N46" s="1385">
        <f>SUM(F46:M46)</f>
        <v>0</v>
      </c>
      <c r="O46" s="1386">
        <f t="shared" si="3"/>
        <v>5100</v>
      </c>
      <c r="P46" s="1386" t="str">
        <f t="shared" si="3"/>
        <v>0131</v>
      </c>
    </row>
    <row r="47" spans="1:16" x14ac:dyDescent="0.3">
      <c r="A47" s="1371"/>
      <c r="B47" s="1192"/>
      <c r="C47" s="1372"/>
      <c r="D47" s="1422"/>
      <c r="E47" s="1422"/>
      <c r="F47" s="1392">
        <f t="shared" ref="F47:N47" si="4">SUM(F46:F46)</f>
        <v>0</v>
      </c>
      <c r="G47" s="1392">
        <f t="shared" si="4"/>
        <v>0</v>
      </c>
      <c r="H47" s="1392">
        <f t="shared" si="4"/>
        <v>0</v>
      </c>
      <c r="I47" s="1392">
        <f t="shared" si="4"/>
        <v>0</v>
      </c>
      <c r="J47" s="1392">
        <f t="shared" si="4"/>
        <v>0</v>
      </c>
      <c r="K47" s="1392">
        <f t="shared" si="4"/>
        <v>0</v>
      </c>
      <c r="L47" s="1392">
        <f t="shared" si="4"/>
        <v>0</v>
      </c>
      <c r="M47" s="1392">
        <f t="shared" si="4"/>
        <v>0</v>
      </c>
      <c r="N47" s="1392">
        <f t="shared" si="4"/>
        <v>0</v>
      </c>
      <c r="O47" s="1393">
        <f>O46</f>
        <v>5100</v>
      </c>
      <c r="P47" s="1393" t="str">
        <f>P46</f>
        <v>0131</v>
      </c>
    </row>
    <row r="48" spans="1:16" x14ac:dyDescent="0.3">
      <c r="A48" s="1371"/>
      <c r="B48" s="1192"/>
      <c r="C48" s="1372"/>
      <c r="D48" s="1422"/>
      <c r="E48" s="1422"/>
      <c r="F48" s="1362"/>
      <c r="G48" s="1362"/>
      <c r="H48" s="1362"/>
      <c r="I48" s="1362"/>
      <c r="J48" s="1362"/>
      <c r="K48" s="1362"/>
      <c r="L48" s="1362"/>
      <c r="M48" s="1362"/>
      <c r="N48" s="1362"/>
      <c r="O48" s="1394"/>
      <c r="P48" s="1394"/>
    </row>
    <row r="49" spans="1:21" x14ac:dyDescent="0.3">
      <c r="A49" s="1371"/>
      <c r="B49" s="1192"/>
      <c r="C49" s="1383"/>
      <c r="D49" s="1385"/>
      <c r="E49" s="1385"/>
      <c r="F49" s="1362"/>
      <c r="G49" s="1362"/>
      <c r="H49" s="1362"/>
      <c r="I49" s="1362"/>
      <c r="J49" s="1362"/>
      <c r="K49" s="1362"/>
      <c r="L49" s="1362"/>
      <c r="M49" s="1362"/>
      <c r="N49" s="1362"/>
      <c r="O49" s="1394"/>
      <c r="P49" s="1394"/>
    </row>
    <row r="50" spans="1:21" s="230" customFormat="1" x14ac:dyDescent="0.3">
      <c r="A50" s="1397" t="s">
        <v>1364</v>
      </c>
      <c r="B50" s="1398"/>
      <c r="C50" s="1399"/>
      <c r="D50" s="1401"/>
      <c r="E50" s="1401"/>
      <c r="F50" s="1401">
        <f>SUM(F47)</f>
        <v>0</v>
      </c>
      <c r="G50" s="1401">
        <f t="shared" ref="G50:O50" si="5">SUM(G47)</f>
        <v>0</v>
      </c>
      <c r="H50" s="1401">
        <f t="shared" si="5"/>
        <v>0</v>
      </c>
      <c r="I50" s="1401">
        <f t="shared" si="5"/>
        <v>0</v>
      </c>
      <c r="J50" s="1401">
        <f t="shared" si="5"/>
        <v>0</v>
      </c>
      <c r="K50" s="1401">
        <f t="shared" si="5"/>
        <v>0</v>
      </c>
      <c r="L50" s="1401">
        <f t="shared" si="5"/>
        <v>0</v>
      </c>
      <c r="M50" s="1401">
        <f t="shared" si="5"/>
        <v>0</v>
      </c>
      <c r="N50" s="1401">
        <f t="shared" si="5"/>
        <v>0</v>
      </c>
      <c r="O50" s="1401">
        <f t="shared" si="5"/>
        <v>5100</v>
      </c>
      <c r="P50" s="1402"/>
      <c r="U50" s="1342"/>
    </row>
    <row r="51" spans="1:21" x14ac:dyDescent="0.3">
      <c r="A51" s="1371"/>
      <c r="B51" s="1192"/>
      <c r="C51" s="1372"/>
      <c r="D51" s="1422"/>
      <c r="E51" s="1422"/>
      <c r="O51" s="1329"/>
    </row>
    <row r="52" spans="1:21" x14ac:dyDescent="0.3">
      <c r="A52" s="1371"/>
      <c r="B52" s="1192"/>
      <c r="C52" s="1372"/>
      <c r="D52" s="1422"/>
      <c r="E52" s="1422"/>
      <c r="F52" s="1422"/>
      <c r="G52" s="1422"/>
      <c r="H52" s="1422"/>
      <c r="I52" s="1422"/>
      <c r="J52" s="1422"/>
      <c r="K52" s="1422"/>
      <c r="L52" s="1422"/>
      <c r="M52" s="1422"/>
      <c r="N52" s="1422"/>
      <c r="O52" s="1442"/>
      <c r="P52" s="1386"/>
    </row>
    <row r="53" spans="1:21" x14ac:dyDescent="0.3">
      <c r="O53" s="1329"/>
    </row>
    <row r="54" spans="1:21" x14ac:dyDescent="0.3">
      <c r="O54" s="1329"/>
    </row>
    <row r="55" spans="1:21" ht="14.4" thickBot="1" x14ac:dyDescent="0.35">
      <c r="A55" s="1297" t="s">
        <v>1358</v>
      </c>
      <c r="B55" s="1374"/>
      <c r="F55" s="1444">
        <f>+F50</f>
        <v>0</v>
      </c>
      <c r="G55" s="1444">
        <f t="shared" ref="G55:N55" si="6">+G50</f>
        <v>0</v>
      </c>
      <c r="H55" s="1444">
        <f t="shared" si="6"/>
        <v>0</v>
      </c>
      <c r="I55" s="1444">
        <f t="shared" si="6"/>
        <v>0</v>
      </c>
      <c r="J55" s="1444">
        <f t="shared" si="6"/>
        <v>0</v>
      </c>
      <c r="K55" s="1444">
        <f t="shared" si="6"/>
        <v>0</v>
      </c>
      <c r="L55" s="1444">
        <f t="shared" si="6"/>
        <v>0</v>
      </c>
      <c r="M55" s="1444">
        <f t="shared" si="6"/>
        <v>0</v>
      </c>
      <c r="N55" s="1444">
        <f t="shared" si="6"/>
        <v>0</v>
      </c>
      <c r="O55" s="1329"/>
    </row>
    <row r="56" spans="1:21" ht="14.4" thickTop="1" x14ac:dyDescent="0.3">
      <c r="O56" s="1329"/>
    </row>
    <row r="57" spans="1:21" x14ac:dyDescent="0.3">
      <c r="A57" s="1214" t="s">
        <v>1310</v>
      </c>
      <c r="N57" s="1301">
        <f>H1</f>
        <v>0</v>
      </c>
      <c r="O57" s="1329"/>
    </row>
    <row r="58" spans="1:21" x14ac:dyDescent="0.3">
      <c r="A58" s="1214" t="s">
        <v>1312</v>
      </c>
      <c r="N58" s="1301">
        <f>H2</f>
        <v>0</v>
      </c>
      <c r="O58" s="1329"/>
    </row>
    <row r="59" spans="1:21" x14ac:dyDescent="0.3">
      <c r="A59" s="1297" t="s">
        <v>1387</v>
      </c>
      <c r="B59" s="1374"/>
      <c r="N59" s="1445">
        <f>SUM(N57:N58)</f>
        <v>0</v>
      </c>
      <c r="O59" s="1329"/>
    </row>
    <row r="60" spans="1:21" x14ac:dyDescent="0.3">
      <c r="O60" s="1329"/>
    </row>
    <row r="61" spans="1:21" ht="14.4" thickBot="1" x14ac:dyDescent="0.35">
      <c r="A61" s="1297" t="s">
        <v>1388</v>
      </c>
      <c r="B61" s="1374"/>
      <c r="N61" s="1444">
        <f>+N59-N55</f>
        <v>0</v>
      </c>
      <c r="O61" s="1329"/>
    </row>
    <row r="62" spans="1:21" ht="14.4" thickTop="1" x14ac:dyDescent="0.3">
      <c r="O62" s="1329"/>
    </row>
    <row r="63" spans="1:21" x14ac:dyDescent="0.3">
      <c r="O63" s="1329"/>
    </row>
    <row r="64" spans="1:21" x14ac:dyDescent="0.3">
      <c r="A64" s="1297" t="s">
        <v>1389</v>
      </c>
      <c r="B64" s="1374"/>
      <c r="F64" s="1301">
        <f t="shared" ref="F64:N64" si="7">+F18-F55</f>
        <v>0</v>
      </c>
      <c r="G64" s="1301">
        <f t="shared" si="7"/>
        <v>0</v>
      </c>
      <c r="H64" s="1301">
        <f t="shared" si="7"/>
        <v>0</v>
      </c>
      <c r="I64" s="1301">
        <f t="shared" si="7"/>
        <v>0</v>
      </c>
      <c r="J64" s="1301">
        <f t="shared" si="7"/>
        <v>0</v>
      </c>
      <c r="K64" s="1301">
        <f t="shared" si="7"/>
        <v>0</v>
      </c>
      <c r="L64" s="1301">
        <f t="shared" si="7"/>
        <v>0</v>
      </c>
      <c r="M64" s="1301">
        <f t="shared" si="7"/>
        <v>0</v>
      </c>
      <c r="N64" s="1301">
        <f t="shared" si="7"/>
        <v>0</v>
      </c>
      <c r="O64" s="1329"/>
    </row>
    <row r="65" spans="3:15" x14ac:dyDescent="0.3">
      <c r="O65" s="1329"/>
    </row>
    <row r="66" spans="3:15" x14ac:dyDescent="0.3">
      <c r="O66" s="1329"/>
    </row>
    <row r="67" spans="3:15" x14ac:dyDescent="0.3">
      <c r="C67" s="1302"/>
      <c r="D67" s="1302"/>
      <c r="E67" s="1303"/>
      <c r="F67" s="1302" t="s">
        <v>1359</v>
      </c>
      <c r="G67" s="92"/>
      <c r="H67" s="92"/>
      <c r="I67" s="92"/>
      <c r="J67" s="92"/>
      <c r="O67" s="1329"/>
    </row>
    <row r="68" spans="3:15" x14ac:dyDescent="0.3">
      <c r="C68" s="1302" t="s">
        <v>1360</v>
      </c>
      <c r="D68" s="1302" t="s">
        <v>1608</v>
      </c>
      <c r="E68" s="1303" t="s">
        <v>1609</v>
      </c>
      <c r="F68" s="1302" t="s">
        <v>1361</v>
      </c>
      <c r="G68" s="1302" t="s">
        <v>1362</v>
      </c>
      <c r="H68" s="92"/>
      <c r="I68" s="92"/>
      <c r="J68" s="92"/>
      <c r="O68" s="1329"/>
    </row>
    <row r="69" spans="3:15" x14ac:dyDescent="0.3">
      <c r="C69" s="92"/>
      <c r="D69" s="92"/>
      <c r="E69" s="1303"/>
      <c r="F69" s="92"/>
      <c r="G69" s="92"/>
      <c r="H69" s="92"/>
      <c r="I69" s="92"/>
      <c r="J69" s="92"/>
      <c r="O69" s="1329"/>
    </row>
    <row r="70" spans="3:15" x14ac:dyDescent="0.3">
      <c r="C70" s="1302">
        <f t="shared" ref="C70:C77" si="8">$B$4</f>
        <v>1010</v>
      </c>
      <c r="D70" s="1302">
        <f t="shared" ref="D70:D77" si="9">$O$50</f>
        <v>5100</v>
      </c>
      <c r="E70" s="1303" t="s">
        <v>1635</v>
      </c>
      <c r="F70" s="1303" t="str">
        <f t="shared" ref="F70:F77" si="10">$A$3</f>
        <v>0000</v>
      </c>
      <c r="G70" s="1329">
        <f t="shared" ref="G70:G77" si="11">$A$2</f>
        <v>5126</v>
      </c>
      <c r="H70" s="1301">
        <f>G50</f>
        <v>0</v>
      </c>
      <c r="I70" s="92"/>
      <c r="J70" s="92"/>
      <c r="O70" s="1329"/>
    </row>
    <row r="71" spans="3:15" x14ac:dyDescent="0.3">
      <c r="C71" s="1302">
        <f t="shared" si="8"/>
        <v>1010</v>
      </c>
      <c r="D71" s="1302">
        <f t="shared" si="9"/>
        <v>5100</v>
      </c>
      <c r="E71" s="1303" t="s">
        <v>1649</v>
      </c>
      <c r="F71" s="1303" t="str">
        <f t="shared" si="10"/>
        <v>0000</v>
      </c>
      <c r="G71" s="1329">
        <f t="shared" si="11"/>
        <v>5126</v>
      </c>
      <c r="H71" s="1301">
        <f>F47</f>
        <v>0</v>
      </c>
      <c r="I71" s="92"/>
      <c r="J71" s="92"/>
      <c r="O71" s="1329"/>
    </row>
    <row r="72" spans="3:15" x14ac:dyDescent="0.3">
      <c r="C72" s="1302">
        <f t="shared" si="8"/>
        <v>1010</v>
      </c>
      <c r="D72" s="1302">
        <f t="shared" si="9"/>
        <v>5100</v>
      </c>
      <c r="E72" s="1303" t="s">
        <v>1652</v>
      </c>
      <c r="F72" s="1303" t="str">
        <f t="shared" si="10"/>
        <v>0000</v>
      </c>
      <c r="G72" s="1329">
        <f t="shared" si="11"/>
        <v>5126</v>
      </c>
      <c r="H72" s="1301">
        <f>H50+N61</f>
        <v>0</v>
      </c>
      <c r="I72" s="92"/>
      <c r="J72" s="92" t="s">
        <v>1363</v>
      </c>
      <c r="O72" s="1329"/>
    </row>
    <row r="73" spans="3:15" x14ac:dyDescent="0.3">
      <c r="C73" s="1302">
        <f t="shared" si="8"/>
        <v>1010</v>
      </c>
      <c r="D73" s="1302">
        <f t="shared" si="9"/>
        <v>5100</v>
      </c>
      <c r="E73" s="1303" t="s">
        <v>1625</v>
      </c>
      <c r="F73" s="1303" t="str">
        <f t="shared" si="10"/>
        <v>0000</v>
      </c>
      <c r="G73" s="1329">
        <f t="shared" si="11"/>
        <v>5126</v>
      </c>
      <c r="H73" s="1301">
        <f>I50</f>
        <v>0</v>
      </c>
      <c r="I73" s="92"/>
      <c r="J73" s="92"/>
      <c r="O73" s="1329"/>
    </row>
    <row r="74" spans="3:15" x14ac:dyDescent="0.3">
      <c r="C74" s="1302">
        <f t="shared" si="8"/>
        <v>1010</v>
      </c>
      <c r="D74" s="1302">
        <f t="shared" si="9"/>
        <v>5100</v>
      </c>
      <c r="E74" s="1303" t="s">
        <v>1656</v>
      </c>
      <c r="F74" s="1303" t="str">
        <f t="shared" si="10"/>
        <v>0000</v>
      </c>
      <c r="G74" s="1329">
        <f t="shared" si="11"/>
        <v>5126</v>
      </c>
      <c r="H74" s="1301">
        <f>J50</f>
        <v>0</v>
      </c>
      <c r="I74" s="92"/>
      <c r="J74" s="92"/>
      <c r="O74" s="1329"/>
    </row>
    <row r="75" spans="3:15" x14ac:dyDescent="0.3">
      <c r="C75" s="1302">
        <f t="shared" si="8"/>
        <v>1010</v>
      </c>
      <c r="D75" s="1302">
        <f t="shared" si="9"/>
        <v>5100</v>
      </c>
      <c r="E75" s="1303" t="s">
        <v>1666</v>
      </c>
      <c r="F75" s="1303" t="str">
        <f t="shared" si="10"/>
        <v>0000</v>
      </c>
      <c r="G75" s="1329">
        <f t="shared" si="11"/>
        <v>5126</v>
      </c>
      <c r="H75" s="1301">
        <f>K50</f>
        <v>0</v>
      </c>
      <c r="I75" s="92"/>
      <c r="J75" s="92"/>
      <c r="O75" s="1329"/>
    </row>
    <row r="76" spans="3:15" x14ac:dyDescent="0.3">
      <c r="C76" s="1302">
        <f t="shared" si="8"/>
        <v>1010</v>
      </c>
      <c r="D76" s="1302">
        <f t="shared" si="9"/>
        <v>5100</v>
      </c>
      <c r="E76" s="1303" t="s">
        <v>1668</v>
      </c>
      <c r="F76" s="1303" t="str">
        <f t="shared" si="10"/>
        <v>0000</v>
      </c>
      <c r="G76" s="1329">
        <f t="shared" si="11"/>
        <v>5126</v>
      </c>
      <c r="H76" s="1301">
        <f>L50</f>
        <v>0</v>
      </c>
      <c r="I76" s="92"/>
      <c r="J76" s="92"/>
      <c r="O76" s="1329"/>
    </row>
    <row r="77" spans="3:15" x14ac:dyDescent="0.3">
      <c r="C77" s="1448">
        <f t="shared" si="8"/>
        <v>1010</v>
      </c>
      <c r="D77" s="1448">
        <f t="shared" si="9"/>
        <v>5100</v>
      </c>
      <c r="E77" s="1468" t="s">
        <v>1670</v>
      </c>
      <c r="F77" s="1468" t="str">
        <f t="shared" si="10"/>
        <v>0000</v>
      </c>
      <c r="G77" s="1469">
        <f t="shared" si="11"/>
        <v>5126</v>
      </c>
      <c r="H77" s="1331">
        <f>M50</f>
        <v>0</v>
      </c>
      <c r="I77" s="1331">
        <f>SUM(H70:H77)</f>
        <v>0</v>
      </c>
      <c r="J77" s="92"/>
      <c r="O77" s="1329"/>
    </row>
    <row r="78" spans="3:15" x14ac:dyDescent="0.3">
      <c r="C78" s="92"/>
      <c r="D78" s="92"/>
      <c r="E78" s="1303"/>
      <c r="F78" s="92"/>
      <c r="G78" s="92"/>
      <c r="H78" s="1471">
        <f>SUM(H70:H77)</f>
        <v>0</v>
      </c>
      <c r="I78" s="1471">
        <f>SUM(I70:I77)</f>
        <v>0</v>
      </c>
      <c r="J78" s="92"/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49" fitToHeight="2" orientation="landscape" r:id="rId1"/>
  <headerFooter alignWithMargins="0">
    <oddFooter>&amp;L&amp;F
&amp;A&amp;C&amp;P&amp;R&amp;D</oddFooter>
  </headerFooter>
  <rowBreaks count="2" manualBreakCount="2">
    <brk id="32" max="15" man="1"/>
    <brk id="64" max="1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8" enableFormatConditionsCalculation="0">
    <tabColor indexed="44"/>
    <pageSetUpPr fitToPage="1"/>
  </sheetPr>
  <dimension ref="A1:U2271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3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7" t="s">
        <v>1310</v>
      </c>
      <c r="H1" s="1301">
        <f>'Salary Menu MIS 3382'!H288</f>
        <v>0</v>
      </c>
    </row>
    <row r="2" spans="1:16" x14ac:dyDescent="0.3">
      <c r="A2" s="1297" t="str">
        <f>'Day Care Proj'!B7</f>
        <v>Varies</v>
      </c>
      <c r="B2" s="230" t="s">
        <v>1401</v>
      </c>
      <c r="D2" s="1297"/>
      <c r="H2" s="1301">
        <v>0</v>
      </c>
    </row>
    <row r="3" spans="1:16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16" x14ac:dyDescent="0.3">
      <c r="A4" s="1377" t="s">
        <v>242</v>
      </c>
      <c r="B4" s="1297">
        <v>1010</v>
      </c>
    </row>
    <row r="5" spans="1:16" x14ac:dyDescent="0.3">
      <c r="A5" s="1378" t="str">
        <f>'Matrix-Discretionary'!A5</f>
        <v>FISCAL YEAR 2013-2014</v>
      </c>
      <c r="B5" s="1379"/>
    </row>
    <row r="6" spans="1:16" x14ac:dyDescent="0.3">
      <c r="A6" s="1297"/>
      <c r="B6" s="230"/>
      <c r="E6" s="1312" t="s">
        <v>1313</v>
      </c>
      <c r="G6" s="1311" t="s">
        <v>1635</v>
      </c>
    </row>
    <row r="7" spans="1:16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16" x14ac:dyDescent="0.3">
      <c r="A10" s="1332"/>
      <c r="B10" s="251"/>
      <c r="C10" s="1333"/>
      <c r="D10" s="1362"/>
      <c r="E10" s="1362"/>
      <c r="O10" s="1329"/>
    </row>
    <row r="11" spans="1:16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16" x14ac:dyDescent="0.3">
      <c r="A12" s="1321" t="s">
        <v>222</v>
      </c>
      <c r="B12" s="1322"/>
      <c r="C12" s="1323"/>
      <c r="D12" s="1455"/>
      <c r="E12" s="1455"/>
      <c r="O12" s="1329"/>
    </row>
    <row r="13" spans="1:16" x14ac:dyDescent="0.3">
      <c r="A13" s="1428" t="str">
        <f>'Salary Menu MIS 3382'!A271</f>
        <v>42300</v>
      </c>
      <c r="B13" s="393" t="str">
        <f>'Salary Menu MIS 3382'!B271</f>
        <v>Day Care Coordinator</v>
      </c>
      <c r="C13" s="1327">
        <f>'Salary Menu MIS 3382'!D271</f>
        <v>0</v>
      </c>
      <c r="D13" s="1435">
        <f>'Salary Menu MIS 3382'!E271</f>
        <v>43500</v>
      </c>
      <c r="E13" s="1435"/>
      <c r="F13" s="1301">
        <f>ROUND(C13*(ROUND((D13-$J$9-$K$9-$L$9)/(1+$H$9+$I$9),0)),0)</f>
        <v>0</v>
      </c>
      <c r="G13" s="1345" t="s">
        <v>1350</v>
      </c>
      <c r="H13" s="1301">
        <f t="shared" ref="H13:H19" si="0">ROUND(F13*$H$9,0)</f>
        <v>0</v>
      </c>
      <c r="I13" s="1301">
        <f t="shared" ref="I13:I19" si="1"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 t="shared" ref="N13:N19" si="2">SUM(F13:M13)</f>
        <v>0</v>
      </c>
      <c r="O13" s="1360">
        <v>9100</v>
      </c>
      <c r="P13" s="1470" t="s">
        <v>1630</v>
      </c>
    </row>
    <row r="14" spans="1:16" x14ac:dyDescent="0.3">
      <c r="A14" s="1428" t="str">
        <f>'Salary Menu MIS 3382'!A272</f>
        <v>42330</v>
      </c>
      <c r="B14" s="393" t="str">
        <f>'Salary Menu MIS 3382'!B272</f>
        <v>Day Care Worker - 12 Month</v>
      </c>
      <c r="C14" s="1327">
        <f>'Salary Menu MIS 3382'!D272</f>
        <v>0</v>
      </c>
      <c r="D14" s="1435">
        <f>'Salary Menu MIS 3382'!E272</f>
        <v>32100</v>
      </c>
      <c r="E14" s="1435"/>
      <c r="F14" s="1301">
        <f>ROUND(C14*(ROUND((D14-$J$9-$K$9-$L$9)/(1+$H$9+$I$9),0)),0)</f>
        <v>0</v>
      </c>
      <c r="G14" s="1345" t="s">
        <v>1350</v>
      </c>
      <c r="H14" s="1301">
        <f t="shared" si="0"/>
        <v>0</v>
      </c>
      <c r="I14" s="1301">
        <f t="shared" si="1"/>
        <v>0</v>
      </c>
      <c r="J14" s="1301">
        <f>ROUND($J$9*C14,0)</f>
        <v>0</v>
      </c>
      <c r="K14" s="1301">
        <f>ROUND($K$9*C14,0)</f>
        <v>0</v>
      </c>
      <c r="L14" s="1301">
        <f>ROUND($L$9*C14,0)</f>
        <v>0</v>
      </c>
      <c r="M14" s="1301">
        <f>ROUND((C14*D14)-(F14+H14+I14+J14+K14+L14),0)</f>
        <v>0</v>
      </c>
      <c r="N14" s="1301">
        <f t="shared" si="2"/>
        <v>0</v>
      </c>
      <c r="O14" s="1360">
        <v>9100</v>
      </c>
      <c r="P14" s="1470" t="s">
        <v>1630</v>
      </c>
    </row>
    <row r="15" spans="1:16" x14ac:dyDescent="0.3">
      <c r="A15" s="1428" t="str">
        <f>'Salary Menu MIS 3382'!A273</f>
        <v>42330</v>
      </c>
      <c r="B15" s="393" t="str">
        <f>'Salary Menu MIS 3382'!B273</f>
        <v>Day Care Worker - 10 Month</v>
      </c>
      <c r="C15" s="1327">
        <f>'Salary Menu MIS 3382'!D273</f>
        <v>0</v>
      </c>
      <c r="D15" s="1435">
        <f>'Salary Menu MIS 3382'!E273</f>
        <v>27400</v>
      </c>
      <c r="E15" s="1435"/>
      <c r="F15" s="1301">
        <f>ROUND(C15*(ROUND((D15-$J$9-$K$9-$L$9)/(1+$H$9+$I$9),0)),0)</f>
        <v>0</v>
      </c>
      <c r="G15" s="1345" t="s">
        <v>1350</v>
      </c>
      <c r="H15" s="1301">
        <f t="shared" si="0"/>
        <v>0</v>
      </c>
      <c r="I15" s="1301">
        <f t="shared" si="1"/>
        <v>0</v>
      </c>
      <c r="J15" s="1301">
        <f>ROUND($J$9*C15,0)</f>
        <v>0</v>
      </c>
      <c r="K15" s="1301">
        <f>ROUND($K$9*C15,0)</f>
        <v>0</v>
      </c>
      <c r="L15" s="1301">
        <f>ROUND($L$9*C15,0)</f>
        <v>0</v>
      </c>
      <c r="M15" s="1301">
        <f>ROUND((C15*D15)-(F15+H15+I15+J15+K15+L15),0)</f>
        <v>0</v>
      </c>
      <c r="N15" s="1301">
        <f t="shared" si="2"/>
        <v>0</v>
      </c>
      <c r="O15" s="1360">
        <v>9100</v>
      </c>
      <c r="P15" s="1470" t="s">
        <v>1630</v>
      </c>
    </row>
    <row r="16" spans="1:16" x14ac:dyDescent="0.3">
      <c r="A16" s="1428" t="str">
        <f>'Salary Menu MIS 3382'!A274</f>
        <v>42330</v>
      </c>
      <c r="B16" s="393" t="str">
        <f>'Salary Menu MIS 3382'!B274</f>
        <v>Day Care Worker - 9 Month</v>
      </c>
      <c r="C16" s="1327">
        <f>'Salary Menu MIS 3382'!D274</f>
        <v>0</v>
      </c>
      <c r="D16" s="1435">
        <f>'Salary Menu MIS 3382'!E274</f>
        <v>25400</v>
      </c>
      <c r="E16" s="1435"/>
      <c r="F16" s="1301">
        <f>ROUND(C16*(ROUND((D16-$J$9-$K$9-$L$9)/(1+$H$9+$I$9),0)),0)</f>
        <v>0</v>
      </c>
      <c r="G16" s="1345" t="s">
        <v>1350</v>
      </c>
      <c r="H16" s="1301">
        <f t="shared" si="0"/>
        <v>0</v>
      </c>
      <c r="I16" s="1301">
        <f t="shared" si="1"/>
        <v>0</v>
      </c>
      <c r="J16" s="1301">
        <f>ROUND($J$9*C16,0)</f>
        <v>0</v>
      </c>
      <c r="K16" s="1301">
        <f>ROUND($K$9*C16,0)</f>
        <v>0</v>
      </c>
      <c r="L16" s="1301">
        <f>ROUND($L$9*C16,0)</f>
        <v>0</v>
      </c>
      <c r="M16" s="1301">
        <f>ROUND((C16*D16)-(F16+H16+I16+J16+K16+L16),0)</f>
        <v>0</v>
      </c>
      <c r="N16" s="1301">
        <f t="shared" si="2"/>
        <v>0</v>
      </c>
      <c r="O16" s="1360">
        <v>9100</v>
      </c>
      <c r="P16" s="1470" t="s">
        <v>1630</v>
      </c>
    </row>
    <row r="17" spans="1:21" x14ac:dyDescent="0.3">
      <c r="A17" s="1428" t="str">
        <f>'Salary Menu MIS 3382'!A275</f>
        <v>42330</v>
      </c>
      <c r="B17" s="393" t="str">
        <f>'Salary Menu MIS 3382'!B275</f>
        <v>Day Care Worker - 12 Month - Less than 4 hours</v>
      </c>
      <c r="C17" s="1327">
        <f>'Salary Menu MIS 3382'!D275</f>
        <v>0</v>
      </c>
      <c r="D17" s="1435">
        <f>'Salary Menu MIS 3382'!E275</f>
        <v>3400</v>
      </c>
      <c r="E17" s="1435"/>
      <c r="F17" s="1301">
        <f>ROUND(C17*(ROUND(D17/(1+$H$9+$I$9),0)),0)</f>
        <v>0</v>
      </c>
      <c r="G17" s="1345" t="s">
        <v>1350</v>
      </c>
      <c r="H17" s="1301">
        <f t="shared" si="0"/>
        <v>0</v>
      </c>
      <c r="I17" s="1301">
        <f t="shared" si="1"/>
        <v>0</v>
      </c>
      <c r="J17" s="1345" t="s">
        <v>1350</v>
      </c>
      <c r="K17" s="1345" t="s">
        <v>1350</v>
      </c>
      <c r="L17" s="1345" t="s">
        <v>1350</v>
      </c>
      <c r="M17" s="1301">
        <f>ROUND((C17*D17)-(F17+H17+I17),0)</f>
        <v>0</v>
      </c>
      <c r="N17" s="1301">
        <f t="shared" si="2"/>
        <v>0</v>
      </c>
      <c r="O17" s="1360">
        <v>9100</v>
      </c>
      <c r="P17" s="1470" t="s">
        <v>1630</v>
      </c>
    </row>
    <row r="18" spans="1:21" x14ac:dyDescent="0.3">
      <c r="A18" s="1428" t="str">
        <f>'Salary Menu MIS 3382'!A276</f>
        <v>42330</v>
      </c>
      <c r="B18" s="393" t="str">
        <f>'Salary Menu MIS 3382'!B276</f>
        <v>Day Care Worker - 10 Month - Less than 4 hours</v>
      </c>
      <c r="C18" s="1327">
        <f>'Salary Menu MIS 3382'!D276</f>
        <v>0</v>
      </c>
      <c r="D18" s="1435">
        <f>'Salary Menu MIS 3382'!E276</f>
        <v>2800</v>
      </c>
      <c r="E18" s="1435"/>
      <c r="F18" s="1301">
        <f>ROUND(C18*(ROUND(D18/(1+$H$9+$I$9),0)),0)</f>
        <v>0</v>
      </c>
      <c r="G18" s="1345" t="s">
        <v>1350</v>
      </c>
      <c r="H18" s="1301">
        <f t="shared" si="0"/>
        <v>0</v>
      </c>
      <c r="I18" s="1301">
        <f t="shared" si="1"/>
        <v>0</v>
      </c>
      <c r="J18" s="1345" t="s">
        <v>1350</v>
      </c>
      <c r="K18" s="1345" t="s">
        <v>1350</v>
      </c>
      <c r="L18" s="1345" t="s">
        <v>1350</v>
      </c>
      <c r="M18" s="1301">
        <f>ROUND((C18*D18)-(F18+H18+I18),0)</f>
        <v>0</v>
      </c>
      <c r="N18" s="1301">
        <f t="shared" si="2"/>
        <v>0</v>
      </c>
      <c r="O18" s="1360">
        <v>9100</v>
      </c>
      <c r="P18" s="1470" t="s">
        <v>1630</v>
      </c>
    </row>
    <row r="19" spans="1:21" x14ac:dyDescent="0.3">
      <c r="A19" s="1428" t="str">
        <f>'Salary Menu MIS 3382'!A277</f>
        <v>42330</v>
      </c>
      <c r="B19" s="393" t="str">
        <f>'Salary Menu MIS 3382'!B277</f>
        <v>Day Care Worker - 9 Month - Less than 4 hours</v>
      </c>
      <c r="C19" s="1327">
        <f>'Salary Menu MIS 3382'!D277</f>
        <v>0</v>
      </c>
      <c r="D19" s="1435">
        <f>'Salary Menu MIS 3382'!E277</f>
        <v>2500</v>
      </c>
      <c r="E19" s="1435"/>
      <c r="F19" s="1301">
        <f>ROUND(C19*(ROUND(D19/(1+$H$9+$I$9),0)),0)</f>
        <v>0</v>
      </c>
      <c r="G19" s="1345" t="s">
        <v>1350</v>
      </c>
      <c r="H19" s="1301">
        <f t="shared" si="0"/>
        <v>0</v>
      </c>
      <c r="I19" s="1301">
        <f t="shared" si="1"/>
        <v>0</v>
      </c>
      <c r="J19" s="1345" t="s">
        <v>1350</v>
      </c>
      <c r="K19" s="1345" t="s">
        <v>1350</v>
      </c>
      <c r="L19" s="1345" t="s">
        <v>1350</v>
      </c>
      <c r="M19" s="1301">
        <f>ROUND((C19*D19)-(F19+H19+I19),0)</f>
        <v>0</v>
      </c>
      <c r="N19" s="1301">
        <f t="shared" si="2"/>
        <v>0</v>
      </c>
      <c r="O19" s="1360">
        <v>9100</v>
      </c>
      <c r="P19" s="1470" t="s">
        <v>1630</v>
      </c>
    </row>
    <row r="20" spans="1:21" x14ac:dyDescent="0.3">
      <c r="A20" s="1428" t="str">
        <f>'Salary Menu MIS 3382'!A278</f>
        <v>428---</v>
      </c>
      <c r="B20" s="393" t="str">
        <f>'Salary Menu MIS 3382'!B278</f>
        <v>Custodian I - 12 Month</v>
      </c>
      <c r="C20" s="1327">
        <f>'Salary Menu MIS 3382'!D278</f>
        <v>0</v>
      </c>
      <c r="D20" s="1435">
        <f>'Salary Menu MIS 3382'!E278</f>
        <v>0</v>
      </c>
      <c r="E20" s="1435"/>
      <c r="F20" s="1301">
        <f>ROUND(C20*(ROUND((D20-$J$9-$K$9-$L$9)/(1+$H$9+$I$9),0)),0)</f>
        <v>0</v>
      </c>
      <c r="G20" s="1345" t="s">
        <v>1350</v>
      </c>
      <c r="H20" s="1301">
        <f t="shared" ref="H20:H26" si="3">ROUND(F20*$H$9,0)</f>
        <v>0</v>
      </c>
      <c r="I20" s="1301">
        <f t="shared" ref="I20:I26" si="4">ROUND(F20*$I$9,0)</f>
        <v>0</v>
      </c>
      <c r="J20" s="1301">
        <f>ROUND($J$9*C20,0)</f>
        <v>0</v>
      </c>
      <c r="K20" s="1301">
        <f>ROUND($K$9*C20,0)</f>
        <v>0</v>
      </c>
      <c r="L20" s="1301">
        <f>ROUND($L$9*C20,0)</f>
        <v>0</v>
      </c>
      <c r="M20" s="1301">
        <f>ROUND((C20*D20)-(F20+H20+I20+J20+K20+L20),0)</f>
        <v>0</v>
      </c>
      <c r="N20" s="1301">
        <f t="shared" ref="N20:N26" si="5">SUM(F20:M20)</f>
        <v>0</v>
      </c>
      <c r="O20" s="1360">
        <v>7900</v>
      </c>
      <c r="P20" s="1303" t="s">
        <v>1630</v>
      </c>
    </row>
    <row r="21" spans="1:21" x14ac:dyDescent="0.3">
      <c r="A21" s="1428" t="str">
        <f>'Salary Menu MIS 3382'!A279</f>
        <v>428---</v>
      </c>
      <c r="B21" s="393" t="str">
        <f>'Salary Menu MIS 3382'!B279</f>
        <v>Custodian - 12 Month</v>
      </c>
      <c r="C21" s="1327">
        <f>'Salary Menu MIS 3382'!D279</f>
        <v>0</v>
      </c>
      <c r="D21" s="1435">
        <f>'Salary Menu MIS 3382'!E279</f>
        <v>0</v>
      </c>
      <c r="E21" s="1435"/>
      <c r="F21" s="1301">
        <f>ROUND(C21*(ROUND((D21-$J$9-$K$9-$L$9)/(1+$H$9+$I$9),0)),0)</f>
        <v>0</v>
      </c>
      <c r="G21" s="1345" t="s">
        <v>1350</v>
      </c>
      <c r="H21" s="1301">
        <f t="shared" si="3"/>
        <v>0</v>
      </c>
      <c r="I21" s="1301">
        <f t="shared" si="4"/>
        <v>0</v>
      </c>
      <c r="J21" s="1301">
        <f>ROUND($J$9*C21,0)</f>
        <v>0</v>
      </c>
      <c r="K21" s="1301">
        <f>ROUND($K$9*C21,0)</f>
        <v>0</v>
      </c>
      <c r="L21" s="1301">
        <f>ROUND($L$9*C21,0)</f>
        <v>0</v>
      </c>
      <c r="M21" s="1301">
        <f>ROUND((C21*D21)-(F21+H21+I21+J21+K21+L21),0)</f>
        <v>0</v>
      </c>
      <c r="N21" s="1301">
        <f t="shared" si="5"/>
        <v>0</v>
      </c>
      <c r="O21" s="1360">
        <v>7900</v>
      </c>
      <c r="P21" s="1303" t="s">
        <v>1630</v>
      </c>
    </row>
    <row r="22" spans="1:21" x14ac:dyDescent="0.3">
      <c r="A22" s="1428" t="str">
        <f>'Salary Menu MIS 3382'!A280</f>
        <v>428---</v>
      </c>
      <c r="B22" s="393" t="str">
        <f>'Salary Menu MIS 3382'!B280</f>
        <v>Custodian - 10 Month</v>
      </c>
      <c r="C22" s="1327">
        <f>'Salary Menu MIS 3382'!D280</f>
        <v>0</v>
      </c>
      <c r="D22" s="1435">
        <f>'Salary Menu MIS 3382'!E280</f>
        <v>0</v>
      </c>
      <c r="E22" s="1435"/>
      <c r="F22" s="1301">
        <f>ROUND(C22*(ROUND((D22-$J$9-$K$9-$L$9)/(1+$H$9+$I$9),0)),0)</f>
        <v>0</v>
      </c>
      <c r="G22" s="1345" t="s">
        <v>1350</v>
      </c>
      <c r="H22" s="1301">
        <f t="shared" si="3"/>
        <v>0</v>
      </c>
      <c r="I22" s="1301">
        <f t="shared" si="4"/>
        <v>0</v>
      </c>
      <c r="J22" s="1301">
        <f>ROUND($J$9*C22,0)</f>
        <v>0</v>
      </c>
      <c r="K22" s="1301">
        <f>ROUND($K$9*C22,0)</f>
        <v>0</v>
      </c>
      <c r="L22" s="1301">
        <f>ROUND($L$9*C22,0)</f>
        <v>0</v>
      </c>
      <c r="M22" s="1301">
        <f>ROUND((C22*D22)-(F22+H22+I22+J22+K22+L22),0)</f>
        <v>0</v>
      </c>
      <c r="N22" s="1301">
        <f t="shared" si="5"/>
        <v>0</v>
      </c>
      <c r="O22" s="1360">
        <v>7900</v>
      </c>
      <c r="P22" s="1303" t="s">
        <v>1630</v>
      </c>
    </row>
    <row r="23" spans="1:21" x14ac:dyDescent="0.3">
      <c r="A23" s="1428" t="str">
        <f>'Salary Menu MIS 3382'!A281</f>
        <v>428---</v>
      </c>
      <c r="B23" s="393" t="str">
        <f>'Salary Menu MIS 3382'!B281</f>
        <v>Custodian - 9 Month</v>
      </c>
      <c r="C23" s="1327">
        <f>'Salary Menu MIS 3382'!D281</f>
        <v>0</v>
      </c>
      <c r="D23" s="1435">
        <f>'Salary Menu MIS 3382'!E281</f>
        <v>0</v>
      </c>
      <c r="E23" s="1435"/>
      <c r="F23" s="1301">
        <f>ROUND(C23*(ROUND((D23-$J$9-$K$9-$L$9)/(1+$H$9+$I$9),0)),0)</f>
        <v>0</v>
      </c>
      <c r="G23" s="1345" t="s">
        <v>1350</v>
      </c>
      <c r="H23" s="1301">
        <f t="shared" si="3"/>
        <v>0</v>
      </c>
      <c r="I23" s="1301">
        <f t="shared" si="4"/>
        <v>0</v>
      </c>
      <c r="J23" s="1301">
        <f>ROUND($J$9*C23,0)</f>
        <v>0</v>
      </c>
      <c r="K23" s="1301">
        <f>ROUND($K$9*C23,0)</f>
        <v>0</v>
      </c>
      <c r="L23" s="1301">
        <f>ROUND($L$9*C23,0)</f>
        <v>0</v>
      </c>
      <c r="M23" s="1301">
        <f>ROUND((C23*D23)-(F23+H23+I23+J23+K23+L23),0)</f>
        <v>0</v>
      </c>
      <c r="N23" s="1301">
        <f t="shared" si="5"/>
        <v>0</v>
      </c>
      <c r="O23" s="1360">
        <v>7900</v>
      </c>
      <c r="P23" s="1303" t="s">
        <v>1630</v>
      </c>
    </row>
    <row r="24" spans="1:21" x14ac:dyDescent="0.3">
      <c r="A24" s="1428" t="str">
        <f>'Salary Menu MIS 3382'!A282</f>
        <v>428---</v>
      </c>
      <c r="B24" s="393" t="str">
        <f>'Salary Menu MIS 3382'!B282</f>
        <v>Custodian - 12 Month - Less than 4 hours</v>
      </c>
      <c r="C24" s="1327">
        <f>'Salary Menu MIS 3382'!D282</f>
        <v>0</v>
      </c>
      <c r="D24" s="1435">
        <f>'Salary Menu MIS 3382'!E282</f>
        <v>0</v>
      </c>
      <c r="E24" s="1435"/>
      <c r="F24" s="1301">
        <f>ROUND(C24*(ROUND(D24/(1+$H$9+$I$9),0)),0)</f>
        <v>0</v>
      </c>
      <c r="G24" s="1345" t="s">
        <v>1350</v>
      </c>
      <c r="H24" s="1301">
        <f t="shared" si="3"/>
        <v>0</v>
      </c>
      <c r="I24" s="1301">
        <f t="shared" si="4"/>
        <v>0</v>
      </c>
      <c r="J24" s="1345" t="s">
        <v>1350</v>
      </c>
      <c r="K24" s="1345" t="s">
        <v>1350</v>
      </c>
      <c r="L24" s="1345" t="s">
        <v>1350</v>
      </c>
      <c r="M24" s="1301">
        <f>ROUND((C24*D24)-(F24+H24+I24),0)</f>
        <v>0</v>
      </c>
      <c r="N24" s="1301">
        <f t="shared" si="5"/>
        <v>0</v>
      </c>
      <c r="O24" s="1360">
        <v>7900</v>
      </c>
      <c r="P24" s="1303" t="s">
        <v>1630</v>
      </c>
    </row>
    <row r="25" spans="1:21" x14ac:dyDescent="0.3">
      <c r="A25" s="1428" t="str">
        <f>'Salary Menu MIS 3382'!A283</f>
        <v>428---</v>
      </c>
      <c r="B25" s="393" t="str">
        <f>'Salary Menu MIS 3382'!B283</f>
        <v>Custodian - 10 Month - Less than 4 hours</v>
      </c>
      <c r="C25" s="1327">
        <f>'Salary Menu MIS 3382'!D283</f>
        <v>0</v>
      </c>
      <c r="D25" s="1435">
        <f>'Salary Menu MIS 3382'!E283</f>
        <v>0</v>
      </c>
      <c r="E25" s="1435"/>
      <c r="F25" s="1301">
        <f>ROUND(C25*(ROUND(D25/(1+$H$9+$I$9),0)),0)</f>
        <v>0</v>
      </c>
      <c r="G25" s="1345" t="s">
        <v>1350</v>
      </c>
      <c r="H25" s="1301">
        <f t="shared" si="3"/>
        <v>0</v>
      </c>
      <c r="I25" s="1301">
        <f t="shared" si="4"/>
        <v>0</v>
      </c>
      <c r="J25" s="1345" t="s">
        <v>1350</v>
      </c>
      <c r="K25" s="1345" t="s">
        <v>1350</v>
      </c>
      <c r="L25" s="1345" t="s">
        <v>1350</v>
      </c>
      <c r="M25" s="1301">
        <f>ROUND((C25*D25)-(F25+H25+I25),0)</f>
        <v>0</v>
      </c>
      <c r="N25" s="1301">
        <f t="shared" si="5"/>
        <v>0</v>
      </c>
      <c r="O25" s="1360">
        <v>7900</v>
      </c>
      <c r="P25" s="1303" t="s">
        <v>1630</v>
      </c>
    </row>
    <row r="26" spans="1:21" x14ac:dyDescent="0.3">
      <c r="A26" s="1428" t="str">
        <f>'Salary Menu MIS 3382'!A284</f>
        <v>428---</v>
      </c>
      <c r="B26" s="393" t="str">
        <f>'Salary Menu MIS 3382'!B284</f>
        <v>Custodian - 9 Month - Less than 4 hours</v>
      </c>
      <c r="C26" s="1327">
        <f>'Salary Menu MIS 3382'!D284</f>
        <v>0</v>
      </c>
      <c r="D26" s="1435">
        <f>'Salary Menu MIS 3382'!E284</f>
        <v>0</v>
      </c>
      <c r="E26" s="1435"/>
      <c r="F26" s="1301">
        <f>ROUND(C26*(ROUND(D26/(1+$H$9+$I$9),0)),0)</f>
        <v>0</v>
      </c>
      <c r="G26" s="1345" t="s">
        <v>1350</v>
      </c>
      <c r="H26" s="1301">
        <f t="shared" si="3"/>
        <v>0</v>
      </c>
      <c r="I26" s="1301">
        <f t="shared" si="4"/>
        <v>0</v>
      </c>
      <c r="J26" s="1345" t="s">
        <v>1350</v>
      </c>
      <c r="K26" s="1345" t="s">
        <v>1350</v>
      </c>
      <c r="L26" s="1345" t="s">
        <v>1350</v>
      </c>
      <c r="M26" s="1301">
        <f>ROUND((C26*D26)-(F26+H26+I26),0)</f>
        <v>0</v>
      </c>
      <c r="N26" s="1301">
        <f t="shared" si="5"/>
        <v>0</v>
      </c>
      <c r="O26" s="1360">
        <v>7900</v>
      </c>
      <c r="P26" s="1303" t="s">
        <v>1630</v>
      </c>
    </row>
    <row r="27" spans="1:21" x14ac:dyDescent="0.3">
      <c r="A27" s="1428" t="str">
        <f>'Salary Menu MIS 3382'!A285</f>
        <v>41950</v>
      </c>
      <c r="B27" s="393" t="str">
        <f>'Salary Menu MIS 3382'!B285</f>
        <v>Lunchroom Monitor (2.5 hrs) - 9 Month</v>
      </c>
      <c r="C27" s="1327">
        <f>'Salary Menu MIS 3382'!D285</f>
        <v>0</v>
      </c>
      <c r="D27" s="1435">
        <f>'Salary Menu MIS 3382'!E285</f>
        <v>5400</v>
      </c>
      <c r="E27" s="1435"/>
      <c r="F27" s="1301">
        <f>ROUND(C27*(ROUND(D27/(1+$H$9+$I$9),0)),0)</f>
        <v>0</v>
      </c>
      <c r="G27" s="1345" t="s">
        <v>1350</v>
      </c>
      <c r="H27" s="1301">
        <f>ROUND(F27*$H$9,0)</f>
        <v>0</v>
      </c>
      <c r="I27" s="1301">
        <f>ROUND(F27*$I$9,0)</f>
        <v>0</v>
      </c>
      <c r="J27" s="1345" t="s">
        <v>1350</v>
      </c>
      <c r="K27" s="1345" t="s">
        <v>1350</v>
      </c>
      <c r="L27" s="1345" t="s">
        <v>1350</v>
      </c>
      <c r="M27" s="1301">
        <f>ROUND((C27*D27)-(F27+H27+I27),0)</f>
        <v>0</v>
      </c>
      <c r="N27" s="1301">
        <f>SUM(F27:M27)</f>
        <v>0</v>
      </c>
      <c r="O27" s="1360">
        <v>5100</v>
      </c>
      <c r="P27" s="1303" t="s">
        <v>1630</v>
      </c>
    </row>
    <row r="28" spans="1:21" x14ac:dyDescent="0.3">
      <c r="A28" s="1428" t="str">
        <f>'Salary Menu MIS 3382'!A286</f>
        <v>-----</v>
      </c>
      <c r="B28" s="393" t="str">
        <f>'Salary Menu MIS 3382'!B286</f>
        <v>Other:</v>
      </c>
      <c r="C28" s="1327">
        <f>'Salary Menu MIS 3382'!D286</f>
        <v>0</v>
      </c>
      <c r="D28" s="1435">
        <f>'Salary Menu MIS 3382'!E286</f>
        <v>0</v>
      </c>
      <c r="E28" s="1435"/>
      <c r="F28" s="1422">
        <f>ROUND(C28*(ROUND((D28-$J$9-$K$9-$L$9)/(1+$H$9+$I$9),0)),0)</f>
        <v>0</v>
      </c>
      <c r="G28" s="1395" t="s">
        <v>1350</v>
      </c>
      <c r="H28" s="1422">
        <f>ROUND(F28*$H$9,0)</f>
        <v>0</v>
      </c>
      <c r="I28" s="1422">
        <f>ROUND(F28*$I$9,0)</f>
        <v>0</v>
      </c>
      <c r="J28" s="1422">
        <f>ROUND($J$9*C28,0)</f>
        <v>0</v>
      </c>
      <c r="K28" s="1422">
        <f>ROUND($K$9*C28,0)</f>
        <v>0</v>
      </c>
      <c r="L28" s="1422">
        <f>ROUND($L$9*C28,0)</f>
        <v>0</v>
      </c>
      <c r="M28" s="1301">
        <f>ROUND((C28*D28)-(F28+H28+I28+J28+K28+L28),0)</f>
        <v>0</v>
      </c>
      <c r="N28" s="1422">
        <f>SUM(F28:M28)</f>
        <v>0</v>
      </c>
      <c r="O28" s="1329">
        <v>5100</v>
      </c>
      <c r="P28" s="1470" t="s">
        <v>1630</v>
      </c>
    </row>
    <row r="29" spans="1:21" x14ac:dyDescent="0.3">
      <c r="A29" s="1358"/>
      <c r="B29" s="393"/>
      <c r="C29" s="1327"/>
      <c r="D29" s="1435"/>
      <c r="E29" s="1435"/>
      <c r="O29" s="1329"/>
    </row>
    <row r="30" spans="1:21" s="230" customFormat="1" x14ac:dyDescent="0.3">
      <c r="A30" s="1335" t="s">
        <v>1356</v>
      </c>
      <c r="B30" s="1336"/>
      <c r="C30" s="1337"/>
      <c r="D30" s="1459"/>
      <c r="E30" s="1459"/>
      <c r="F30" s="1339">
        <f t="shared" ref="F30:N30" si="6">ROUND(SUM(F13:F29),0)</f>
        <v>0</v>
      </c>
      <c r="G30" s="1339">
        <f t="shared" si="6"/>
        <v>0</v>
      </c>
      <c r="H30" s="1339">
        <f t="shared" si="6"/>
        <v>0</v>
      </c>
      <c r="I30" s="1339">
        <f t="shared" si="6"/>
        <v>0</v>
      </c>
      <c r="J30" s="1339">
        <f t="shared" si="6"/>
        <v>0</v>
      </c>
      <c r="K30" s="1339">
        <f t="shared" si="6"/>
        <v>0</v>
      </c>
      <c r="L30" s="1339">
        <f t="shared" si="6"/>
        <v>0</v>
      </c>
      <c r="M30" s="1339">
        <f t="shared" si="6"/>
        <v>0</v>
      </c>
      <c r="N30" s="1339">
        <f t="shared" si="6"/>
        <v>0</v>
      </c>
      <c r="O30" s="1340"/>
      <c r="P30" s="1341"/>
      <c r="U30" s="1342"/>
    </row>
    <row r="31" spans="1:21" x14ac:dyDescent="0.3">
      <c r="A31" s="1332"/>
      <c r="B31" s="251"/>
      <c r="C31" s="1333"/>
      <c r="D31" s="1362"/>
      <c r="E31" s="1362"/>
      <c r="O31" s="1329"/>
    </row>
    <row r="32" spans="1:21" x14ac:dyDescent="0.3">
      <c r="O32" s="1329"/>
    </row>
    <row r="33" spans="1:21" s="230" customFormat="1" x14ac:dyDescent="0.3">
      <c r="A33" s="1297" t="s">
        <v>1358</v>
      </c>
      <c r="B33" s="1374"/>
      <c r="C33" s="1375"/>
      <c r="D33" s="1462"/>
      <c r="E33" s="1462"/>
      <c r="F33" s="1339">
        <f t="shared" ref="F33:N33" si="7">ROUND(+F30,0)</f>
        <v>0</v>
      </c>
      <c r="G33" s="1339">
        <f t="shared" si="7"/>
        <v>0</v>
      </c>
      <c r="H33" s="1339">
        <f t="shared" si="7"/>
        <v>0</v>
      </c>
      <c r="I33" s="1339">
        <f t="shared" si="7"/>
        <v>0</v>
      </c>
      <c r="J33" s="1339">
        <f t="shared" si="7"/>
        <v>0</v>
      </c>
      <c r="K33" s="1339">
        <f t="shared" si="7"/>
        <v>0</v>
      </c>
      <c r="L33" s="1339">
        <f t="shared" si="7"/>
        <v>0</v>
      </c>
      <c r="M33" s="1339">
        <f t="shared" si="7"/>
        <v>0</v>
      </c>
      <c r="N33" s="1339">
        <f t="shared" si="7"/>
        <v>0</v>
      </c>
      <c r="O33" s="1340"/>
      <c r="P33" s="1341"/>
      <c r="U33" s="1342"/>
    </row>
    <row r="34" spans="1:21" x14ac:dyDescent="0.3">
      <c r="O34" s="1329"/>
    </row>
    <row r="35" spans="1:21" x14ac:dyDescent="0.3">
      <c r="O35" s="1329"/>
    </row>
    <row r="36" spans="1:21" x14ac:dyDescent="0.3">
      <c r="O36" s="1329"/>
    </row>
    <row r="37" spans="1:21" x14ac:dyDescent="0.3">
      <c r="O37" s="1329"/>
    </row>
    <row r="38" spans="1:21" x14ac:dyDescent="0.3">
      <c r="O38" s="1329"/>
    </row>
    <row r="39" spans="1:21" x14ac:dyDescent="0.3">
      <c r="O39" s="1329"/>
    </row>
    <row r="40" spans="1:21" x14ac:dyDescent="0.3">
      <c r="A40" s="1297" t="str">
        <f>A1</f>
        <v>Salary Budget</v>
      </c>
      <c r="B40" s="230"/>
    </row>
    <row r="41" spans="1:21" x14ac:dyDescent="0.3">
      <c r="A41" s="1377" t="str">
        <f>A2</f>
        <v>Varies</v>
      </c>
      <c r="B41" s="230" t="str">
        <f>B2</f>
        <v>Daycare</v>
      </c>
    </row>
    <row r="42" spans="1:21" x14ac:dyDescent="0.3">
      <c r="A42" s="1377" t="str">
        <f>A3</f>
        <v>0000</v>
      </c>
      <c r="B42" s="230" t="str">
        <f>B3</f>
        <v>SAMPLE SCHOOL</v>
      </c>
    </row>
    <row r="43" spans="1:21" x14ac:dyDescent="0.3">
      <c r="A43" s="1378" t="str">
        <f>A5</f>
        <v>FISCAL YEAR 2013-2014</v>
      </c>
      <c r="B43" s="1379"/>
      <c r="G43" s="1311"/>
    </row>
    <row r="44" spans="1:21" x14ac:dyDescent="0.3">
      <c r="A44" s="1297"/>
      <c r="B44" s="230"/>
      <c r="G44" s="1311" t="s">
        <v>1635</v>
      </c>
    </row>
    <row r="45" spans="1:21" x14ac:dyDescent="0.3">
      <c r="F45" s="1311"/>
      <c r="G45" s="1312" t="s">
        <v>1314</v>
      </c>
      <c r="H45" s="1311" t="s">
        <v>1652</v>
      </c>
      <c r="I45" s="1311" t="s">
        <v>1625</v>
      </c>
      <c r="J45" s="1311" t="s">
        <v>1656</v>
      </c>
      <c r="K45" s="1311" t="s">
        <v>1666</v>
      </c>
      <c r="L45" s="1311" t="s">
        <v>1668</v>
      </c>
      <c r="M45" s="1311" t="s">
        <v>1670</v>
      </c>
      <c r="N45" s="1312"/>
    </row>
    <row r="46" spans="1:21" x14ac:dyDescent="0.3">
      <c r="C46" s="1313" t="s">
        <v>1315</v>
      </c>
      <c r="D46" s="1315" t="s">
        <v>1337</v>
      </c>
      <c r="E46" s="1315"/>
      <c r="F46" s="1315" t="s">
        <v>273</v>
      </c>
      <c r="G46" s="1311"/>
      <c r="H46" s="1315" t="s">
        <v>1339</v>
      </c>
      <c r="I46" s="1315" t="s">
        <v>1340</v>
      </c>
      <c r="J46" s="1315" t="s">
        <v>1341</v>
      </c>
      <c r="K46" s="1315" t="s">
        <v>1342</v>
      </c>
      <c r="L46" s="1315" t="s">
        <v>1343</v>
      </c>
      <c r="M46" s="1315" t="s">
        <v>1344</v>
      </c>
      <c r="N46" s="1315" t="s">
        <v>248</v>
      </c>
      <c r="O46" s="1316" t="s">
        <v>243</v>
      </c>
      <c r="P46" s="1316" t="s">
        <v>1345</v>
      </c>
    </row>
    <row r="47" spans="1:21" x14ac:dyDescent="0.3">
      <c r="G47" s="1463">
        <f t="shared" ref="G47:L47" si="8">G9</f>
        <v>0</v>
      </c>
      <c r="H47" s="1464">
        <f t="shared" si="8"/>
        <v>6.8699999999999997E-2</v>
      </c>
      <c r="I47" s="1464">
        <f t="shared" si="8"/>
        <v>7.6499999999999999E-2</v>
      </c>
      <c r="J47" s="1301">
        <f t="shared" si="8"/>
        <v>6458</v>
      </c>
      <c r="K47" s="1301">
        <f t="shared" si="8"/>
        <v>28</v>
      </c>
      <c r="L47" s="1301">
        <f t="shared" si="8"/>
        <v>204</v>
      </c>
    </row>
    <row r="48" spans="1:21" x14ac:dyDescent="0.3">
      <c r="H48" s="1382"/>
      <c r="I48" s="1382"/>
    </row>
    <row r="49" spans="1:16" x14ac:dyDescent="0.3">
      <c r="A49" s="1421" t="str">
        <f t="shared" ref="A49:P50" si="9">A27</f>
        <v>41950</v>
      </c>
      <c r="B49" s="1371" t="str">
        <f t="shared" si="9"/>
        <v>Lunchroom Monitor (2.5 hrs) - 9 Month</v>
      </c>
      <c r="C49" s="1383">
        <f t="shared" ref="C49:E50" si="10">C27</f>
        <v>0</v>
      </c>
      <c r="D49" s="1385">
        <f t="shared" si="10"/>
        <v>5400</v>
      </c>
      <c r="E49" s="1385">
        <f t="shared" si="10"/>
        <v>0</v>
      </c>
      <c r="F49" s="1385">
        <f t="shared" si="9"/>
        <v>0</v>
      </c>
      <c r="G49" s="1395" t="str">
        <f t="shared" si="9"/>
        <v>N/A</v>
      </c>
      <c r="H49" s="1385">
        <f>H27+M27</f>
        <v>0</v>
      </c>
      <c r="I49" s="1385">
        <f t="shared" si="9"/>
        <v>0</v>
      </c>
      <c r="J49" s="1385" t="str">
        <f t="shared" si="9"/>
        <v>N/A</v>
      </c>
      <c r="K49" s="1385" t="str">
        <f t="shared" si="9"/>
        <v>N/A</v>
      </c>
      <c r="L49" s="1385" t="str">
        <f t="shared" si="9"/>
        <v>N/A</v>
      </c>
      <c r="M49" s="1385">
        <v>0</v>
      </c>
      <c r="N49" s="1385">
        <f>SUM(F49:M49)</f>
        <v>0</v>
      </c>
      <c r="O49" s="1386">
        <f t="shared" si="9"/>
        <v>5100</v>
      </c>
      <c r="P49" s="1386" t="str">
        <f t="shared" si="9"/>
        <v>0100</v>
      </c>
    </row>
    <row r="50" spans="1:16" x14ac:dyDescent="0.3">
      <c r="A50" s="1421" t="str">
        <f t="shared" si="9"/>
        <v>-----</v>
      </c>
      <c r="B50" s="1371" t="str">
        <f t="shared" si="9"/>
        <v>Other:</v>
      </c>
      <c r="C50" s="1383">
        <f t="shared" si="10"/>
        <v>0</v>
      </c>
      <c r="D50" s="1385">
        <f t="shared" si="10"/>
        <v>0</v>
      </c>
      <c r="E50" s="1385">
        <f t="shared" si="10"/>
        <v>0</v>
      </c>
      <c r="F50" s="1385">
        <f t="shared" si="9"/>
        <v>0</v>
      </c>
      <c r="G50" s="1395" t="str">
        <f t="shared" si="9"/>
        <v>N/A</v>
      </c>
      <c r="H50" s="1385">
        <f>H28+M28</f>
        <v>0</v>
      </c>
      <c r="I50" s="1385">
        <f t="shared" si="9"/>
        <v>0</v>
      </c>
      <c r="J50" s="1385">
        <f t="shared" si="9"/>
        <v>0</v>
      </c>
      <c r="K50" s="1385">
        <f t="shared" si="9"/>
        <v>0</v>
      </c>
      <c r="L50" s="1385">
        <f t="shared" si="9"/>
        <v>0</v>
      </c>
      <c r="M50" s="1385">
        <v>0</v>
      </c>
      <c r="N50" s="1385">
        <f>SUM(F50:M50)</f>
        <v>0</v>
      </c>
      <c r="O50" s="1386">
        <f t="shared" si="9"/>
        <v>5100</v>
      </c>
      <c r="P50" s="1386" t="str">
        <f t="shared" si="9"/>
        <v>0100</v>
      </c>
    </row>
    <row r="51" spans="1:16" x14ac:dyDescent="0.3">
      <c r="A51" s="1397" t="s">
        <v>1364</v>
      </c>
      <c r="B51" s="1398"/>
      <c r="C51" s="1465"/>
      <c r="D51" s="1466"/>
      <c r="E51" s="1466"/>
      <c r="F51" s="1392">
        <f t="shared" ref="F51:N51" si="11">SUM(F49:F50)</f>
        <v>0</v>
      </c>
      <c r="G51" s="1392">
        <f t="shared" si="11"/>
        <v>0</v>
      </c>
      <c r="H51" s="1392">
        <f t="shared" si="11"/>
        <v>0</v>
      </c>
      <c r="I51" s="1392">
        <f t="shared" si="11"/>
        <v>0</v>
      </c>
      <c r="J51" s="1392">
        <f t="shared" si="11"/>
        <v>0</v>
      </c>
      <c r="K51" s="1392">
        <f t="shared" si="11"/>
        <v>0</v>
      </c>
      <c r="L51" s="1392">
        <f t="shared" si="11"/>
        <v>0</v>
      </c>
      <c r="M51" s="1392">
        <f t="shared" si="11"/>
        <v>0</v>
      </c>
      <c r="N51" s="1392">
        <f t="shared" si="11"/>
        <v>0</v>
      </c>
      <c r="O51" s="1393">
        <v>5100</v>
      </c>
      <c r="P51" s="1393" t="str">
        <f>P28</f>
        <v>0100</v>
      </c>
    </row>
    <row r="52" spans="1:16" x14ac:dyDescent="0.3">
      <c r="A52" s="1371"/>
      <c r="B52" s="1192"/>
      <c r="C52" s="1383"/>
      <c r="D52" s="1385"/>
      <c r="E52" s="1385"/>
      <c r="F52" s="1362"/>
      <c r="G52" s="1362"/>
      <c r="H52" s="1362"/>
      <c r="I52" s="1362"/>
      <c r="J52" s="1362"/>
      <c r="K52" s="1362"/>
      <c r="L52" s="1362"/>
      <c r="M52" s="1362"/>
      <c r="N52" s="1362"/>
      <c r="O52" s="1394"/>
      <c r="P52" s="1394"/>
    </row>
    <row r="53" spans="1:16" x14ac:dyDescent="0.3">
      <c r="A53" s="1421" t="str">
        <f t="shared" ref="A53:P53" si="12">A20</f>
        <v>428---</v>
      </c>
      <c r="B53" s="1371" t="str">
        <f t="shared" si="12"/>
        <v>Custodian I - 12 Month</v>
      </c>
      <c r="C53" s="1383">
        <f t="shared" si="12"/>
        <v>0</v>
      </c>
      <c r="D53" s="1385">
        <f t="shared" si="12"/>
        <v>0</v>
      </c>
      <c r="E53" s="1385">
        <f t="shared" si="12"/>
        <v>0</v>
      </c>
      <c r="F53" s="1385">
        <f t="shared" si="12"/>
        <v>0</v>
      </c>
      <c r="G53" s="1395" t="str">
        <f t="shared" si="12"/>
        <v>N/A</v>
      </c>
      <c r="H53" s="1385">
        <f>H20+M20</f>
        <v>0</v>
      </c>
      <c r="I53" s="1385">
        <f t="shared" si="12"/>
        <v>0</v>
      </c>
      <c r="J53" s="1385">
        <f t="shared" si="12"/>
        <v>0</v>
      </c>
      <c r="K53" s="1385">
        <f t="shared" si="12"/>
        <v>0</v>
      </c>
      <c r="L53" s="1385">
        <f t="shared" si="12"/>
        <v>0</v>
      </c>
      <c r="M53" s="1385">
        <v>0</v>
      </c>
      <c r="N53" s="1385">
        <f t="shared" ref="N53:N59" si="13">SUM(F53:M53)</f>
        <v>0</v>
      </c>
      <c r="O53" s="1386">
        <f t="shared" si="12"/>
        <v>7900</v>
      </c>
      <c r="P53" s="1434" t="str">
        <f t="shared" si="12"/>
        <v>0100</v>
      </c>
    </row>
    <row r="54" spans="1:16" x14ac:dyDescent="0.3">
      <c r="A54" s="1421" t="str">
        <f t="shared" ref="A54:P54" si="14">A21</f>
        <v>428---</v>
      </c>
      <c r="B54" s="1371" t="str">
        <f t="shared" si="14"/>
        <v>Custodian - 12 Month</v>
      </c>
      <c r="C54" s="1383">
        <f t="shared" si="14"/>
        <v>0</v>
      </c>
      <c r="D54" s="1385">
        <f t="shared" si="14"/>
        <v>0</v>
      </c>
      <c r="E54" s="1385">
        <f t="shared" si="14"/>
        <v>0</v>
      </c>
      <c r="F54" s="1385">
        <f t="shared" si="14"/>
        <v>0</v>
      </c>
      <c r="G54" s="1395" t="str">
        <f t="shared" si="14"/>
        <v>N/A</v>
      </c>
      <c r="H54" s="1385">
        <f t="shared" ref="H54:H59" si="15">H21+M21</f>
        <v>0</v>
      </c>
      <c r="I54" s="1385">
        <f t="shared" si="14"/>
        <v>0</v>
      </c>
      <c r="J54" s="1385">
        <f t="shared" si="14"/>
        <v>0</v>
      </c>
      <c r="K54" s="1385">
        <f t="shared" si="14"/>
        <v>0</v>
      </c>
      <c r="L54" s="1385">
        <f t="shared" si="14"/>
        <v>0</v>
      </c>
      <c r="M54" s="1385">
        <v>0</v>
      </c>
      <c r="N54" s="1385">
        <f t="shared" si="13"/>
        <v>0</v>
      </c>
      <c r="O54" s="1386">
        <f t="shared" si="14"/>
        <v>7900</v>
      </c>
      <c r="P54" s="1434" t="str">
        <f t="shared" si="14"/>
        <v>0100</v>
      </c>
    </row>
    <row r="55" spans="1:16" x14ac:dyDescent="0.3">
      <c r="A55" s="1421" t="str">
        <f t="shared" ref="A55:P55" si="16">A22</f>
        <v>428---</v>
      </c>
      <c r="B55" s="1371" t="str">
        <f t="shared" si="16"/>
        <v>Custodian - 10 Month</v>
      </c>
      <c r="C55" s="1383">
        <f t="shared" si="16"/>
        <v>0</v>
      </c>
      <c r="D55" s="1385">
        <f t="shared" si="16"/>
        <v>0</v>
      </c>
      <c r="E55" s="1385">
        <f t="shared" si="16"/>
        <v>0</v>
      </c>
      <c r="F55" s="1385">
        <f t="shared" si="16"/>
        <v>0</v>
      </c>
      <c r="G55" s="1395" t="str">
        <f t="shared" si="16"/>
        <v>N/A</v>
      </c>
      <c r="H55" s="1385">
        <f t="shared" si="15"/>
        <v>0</v>
      </c>
      <c r="I55" s="1385">
        <f t="shared" si="16"/>
        <v>0</v>
      </c>
      <c r="J55" s="1385">
        <f t="shared" si="16"/>
        <v>0</v>
      </c>
      <c r="K55" s="1385">
        <f t="shared" si="16"/>
        <v>0</v>
      </c>
      <c r="L55" s="1385">
        <f t="shared" si="16"/>
        <v>0</v>
      </c>
      <c r="M55" s="1385">
        <v>0</v>
      </c>
      <c r="N55" s="1385">
        <f t="shared" si="13"/>
        <v>0</v>
      </c>
      <c r="O55" s="1386">
        <f t="shared" si="16"/>
        <v>7900</v>
      </c>
      <c r="P55" s="1434" t="str">
        <f t="shared" si="16"/>
        <v>0100</v>
      </c>
    </row>
    <row r="56" spans="1:16" x14ac:dyDescent="0.3">
      <c r="A56" s="1421" t="str">
        <f t="shared" ref="A56:P56" si="17">A23</f>
        <v>428---</v>
      </c>
      <c r="B56" s="1371" t="str">
        <f t="shared" si="17"/>
        <v>Custodian - 9 Month</v>
      </c>
      <c r="C56" s="1383">
        <f t="shared" si="17"/>
        <v>0</v>
      </c>
      <c r="D56" s="1385">
        <f t="shared" si="17"/>
        <v>0</v>
      </c>
      <c r="E56" s="1385">
        <f t="shared" si="17"/>
        <v>0</v>
      </c>
      <c r="F56" s="1385">
        <f t="shared" si="17"/>
        <v>0</v>
      </c>
      <c r="G56" s="1395" t="str">
        <f t="shared" si="17"/>
        <v>N/A</v>
      </c>
      <c r="H56" s="1385">
        <f t="shared" si="15"/>
        <v>0</v>
      </c>
      <c r="I56" s="1385">
        <f t="shared" si="17"/>
        <v>0</v>
      </c>
      <c r="J56" s="1385">
        <f t="shared" si="17"/>
        <v>0</v>
      </c>
      <c r="K56" s="1385">
        <f t="shared" si="17"/>
        <v>0</v>
      </c>
      <c r="L56" s="1385">
        <f t="shared" si="17"/>
        <v>0</v>
      </c>
      <c r="M56" s="1385">
        <v>0</v>
      </c>
      <c r="N56" s="1385">
        <f t="shared" si="13"/>
        <v>0</v>
      </c>
      <c r="O56" s="1386">
        <f t="shared" si="17"/>
        <v>7900</v>
      </c>
      <c r="P56" s="1434" t="str">
        <f t="shared" si="17"/>
        <v>0100</v>
      </c>
    </row>
    <row r="57" spans="1:16" x14ac:dyDescent="0.3">
      <c r="A57" s="1421" t="str">
        <f t="shared" ref="A57:P57" si="18">A24</f>
        <v>428---</v>
      </c>
      <c r="B57" s="1371" t="str">
        <f t="shared" si="18"/>
        <v>Custodian - 12 Month - Less than 4 hours</v>
      </c>
      <c r="C57" s="1383">
        <f t="shared" si="18"/>
        <v>0</v>
      </c>
      <c r="D57" s="1385">
        <f t="shared" si="18"/>
        <v>0</v>
      </c>
      <c r="E57" s="1385">
        <f t="shared" si="18"/>
        <v>0</v>
      </c>
      <c r="F57" s="1385">
        <f t="shared" si="18"/>
        <v>0</v>
      </c>
      <c r="G57" s="1395" t="str">
        <f t="shared" si="18"/>
        <v>N/A</v>
      </c>
      <c r="H57" s="1385">
        <f t="shared" si="15"/>
        <v>0</v>
      </c>
      <c r="I57" s="1385">
        <f t="shared" si="18"/>
        <v>0</v>
      </c>
      <c r="J57" s="1385" t="str">
        <f t="shared" si="18"/>
        <v>N/A</v>
      </c>
      <c r="K57" s="1385" t="str">
        <f t="shared" si="18"/>
        <v>N/A</v>
      </c>
      <c r="L57" s="1385" t="str">
        <f t="shared" si="18"/>
        <v>N/A</v>
      </c>
      <c r="M57" s="1385">
        <v>0</v>
      </c>
      <c r="N57" s="1385">
        <f t="shared" si="13"/>
        <v>0</v>
      </c>
      <c r="O57" s="1386">
        <f t="shared" si="18"/>
        <v>7900</v>
      </c>
      <c r="P57" s="1434" t="str">
        <f t="shared" si="18"/>
        <v>0100</v>
      </c>
    </row>
    <row r="58" spans="1:16" x14ac:dyDescent="0.3">
      <c r="A58" s="1421" t="str">
        <f t="shared" ref="A58:P58" si="19">A25</f>
        <v>428---</v>
      </c>
      <c r="B58" s="1371" t="str">
        <f t="shared" si="19"/>
        <v>Custodian - 10 Month - Less than 4 hours</v>
      </c>
      <c r="C58" s="1383">
        <f t="shared" si="19"/>
        <v>0</v>
      </c>
      <c r="D58" s="1385">
        <f t="shared" si="19"/>
        <v>0</v>
      </c>
      <c r="E58" s="1385">
        <f t="shared" si="19"/>
        <v>0</v>
      </c>
      <c r="F58" s="1385">
        <f t="shared" si="19"/>
        <v>0</v>
      </c>
      <c r="G58" s="1395" t="str">
        <f t="shared" si="19"/>
        <v>N/A</v>
      </c>
      <c r="H58" s="1385">
        <f t="shared" si="15"/>
        <v>0</v>
      </c>
      <c r="I58" s="1385">
        <f t="shared" si="19"/>
        <v>0</v>
      </c>
      <c r="J58" s="1385" t="str">
        <f t="shared" si="19"/>
        <v>N/A</v>
      </c>
      <c r="K58" s="1385" t="str">
        <f t="shared" si="19"/>
        <v>N/A</v>
      </c>
      <c r="L58" s="1385" t="str">
        <f t="shared" si="19"/>
        <v>N/A</v>
      </c>
      <c r="M58" s="1385">
        <v>0</v>
      </c>
      <c r="N58" s="1385">
        <f t="shared" si="13"/>
        <v>0</v>
      </c>
      <c r="O58" s="1386">
        <f t="shared" si="19"/>
        <v>7900</v>
      </c>
      <c r="P58" s="1434" t="str">
        <f t="shared" si="19"/>
        <v>0100</v>
      </c>
    </row>
    <row r="59" spans="1:16" x14ac:dyDescent="0.3">
      <c r="A59" s="1421" t="str">
        <f t="shared" ref="A59:P59" si="20">A26</f>
        <v>428---</v>
      </c>
      <c r="B59" s="1371" t="str">
        <f t="shared" si="20"/>
        <v>Custodian - 9 Month - Less than 4 hours</v>
      </c>
      <c r="C59" s="1383">
        <f t="shared" si="20"/>
        <v>0</v>
      </c>
      <c r="D59" s="1385">
        <f t="shared" si="20"/>
        <v>0</v>
      </c>
      <c r="E59" s="1385">
        <f t="shared" si="20"/>
        <v>0</v>
      </c>
      <c r="F59" s="1385">
        <f t="shared" si="20"/>
        <v>0</v>
      </c>
      <c r="G59" s="1395" t="str">
        <f t="shared" si="20"/>
        <v>N/A</v>
      </c>
      <c r="H59" s="1385">
        <f t="shared" si="15"/>
        <v>0</v>
      </c>
      <c r="I59" s="1385">
        <f t="shared" si="20"/>
        <v>0</v>
      </c>
      <c r="J59" s="1385" t="str">
        <f t="shared" si="20"/>
        <v>N/A</v>
      </c>
      <c r="K59" s="1385" t="str">
        <f t="shared" si="20"/>
        <v>N/A</v>
      </c>
      <c r="L59" s="1385" t="str">
        <f t="shared" si="20"/>
        <v>N/A</v>
      </c>
      <c r="M59" s="1385">
        <v>0</v>
      </c>
      <c r="N59" s="1385">
        <f t="shared" si="13"/>
        <v>0</v>
      </c>
      <c r="O59" s="1386">
        <f t="shared" si="20"/>
        <v>7900</v>
      </c>
      <c r="P59" s="1434" t="str">
        <f t="shared" si="20"/>
        <v>0100</v>
      </c>
    </row>
    <row r="60" spans="1:16" x14ac:dyDescent="0.3">
      <c r="A60" s="1371"/>
      <c r="B60" s="1192"/>
      <c r="C60" s="1372"/>
      <c r="D60" s="1422"/>
      <c r="E60" s="1422"/>
      <c r="O60" s="1329"/>
    </row>
    <row r="61" spans="1:16" x14ac:dyDescent="0.3">
      <c r="A61" s="1397" t="s">
        <v>1385</v>
      </c>
      <c r="B61" s="1398"/>
      <c r="C61" s="1403"/>
      <c r="D61" s="1405"/>
      <c r="E61" s="1405"/>
      <c r="F61" s="1405">
        <f>SUM(F53:F60)</f>
        <v>0</v>
      </c>
      <c r="G61" s="1405">
        <f t="shared" ref="G61:N61" si="21">SUM(G53:G60)</f>
        <v>0</v>
      </c>
      <c r="H61" s="1405">
        <f t="shared" si="21"/>
        <v>0</v>
      </c>
      <c r="I61" s="1405">
        <f t="shared" si="21"/>
        <v>0</v>
      </c>
      <c r="J61" s="1405">
        <f t="shared" si="21"/>
        <v>0</v>
      </c>
      <c r="K61" s="1405">
        <f t="shared" si="21"/>
        <v>0</v>
      </c>
      <c r="L61" s="1405">
        <f t="shared" si="21"/>
        <v>0</v>
      </c>
      <c r="M61" s="1405">
        <f t="shared" si="21"/>
        <v>0</v>
      </c>
      <c r="N61" s="1405">
        <f t="shared" si="21"/>
        <v>0</v>
      </c>
      <c r="O61" s="1437">
        <f>O53</f>
        <v>7900</v>
      </c>
      <c r="P61" s="1492"/>
    </row>
    <row r="62" spans="1:16" x14ac:dyDescent="0.3">
      <c r="O62" s="1329"/>
    </row>
    <row r="63" spans="1:16" x14ac:dyDescent="0.3">
      <c r="A63" s="1421" t="str">
        <f t="shared" ref="A63:P63" si="22">A13</f>
        <v>42300</v>
      </c>
      <c r="B63" s="1371" t="str">
        <f t="shared" si="22"/>
        <v>Day Care Coordinator</v>
      </c>
      <c r="C63" s="1372">
        <f t="shared" si="22"/>
        <v>0</v>
      </c>
      <c r="D63" s="1422">
        <f t="shared" si="22"/>
        <v>43500</v>
      </c>
      <c r="E63" s="1422">
        <f t="shared" si="22"/>
        <v>0</v>
      </c>
      <c r="F63" s="1301">
        <f t="shared" si="22"/>
        <v>0</v>
      </c>
      <c r="G63" s="1345" t="str">
        <f t="shared" si="22"/>
        <v>N/A</v>
      </c>
      <c r="H63" s="1301">
        <f t="shared" ref="H63:H69" si="23">H13+M13</f>
        <v>0</v>
      </c>
      <c r="I63" s="1301">
        <f t="shared" si="22"/>
        <v>0</v>
      </c>
      <c r="J63" s="1345">
        <f t="shared" si="22"/>
        <v>0</v>
      </c>
      <c r="K63" s="1345">
        <f t="shared" si="22"/>
        <v>0</v>
      </c>
      <c r="L63" s="1345">
        <f t="shared" si="22"/>
        <v>0</v>
      </c>
      <c r="M63" s="1345">
        <v>0</v>
      </c>
      <c r="N63" s="1385">
        <f t="shared" ref="N63:N69" si="24">SUM(F63:M63)</f>
        <v>0</v>
      </c>
      <c r="O63" s="1329">
        <f t="shared" si="22"/>
        <v>9100</v>
      </c>
      <c r="P63" s="1329" t="str">
        <f t="shared" si="22"/>
        <v>0100</v>
      </c>
    </row>
    <row r="64" spans="1:16" x14ac:dyDescent="0.3">
      <c r="A64" s="1421" t="str">
        <f t="shared" ref="A64:P66" si="25">A14</f>
        <v>42330</v>
      </c>
      <c r="B64" s="1371" t="str">
        <f t="shared" si="25"/>
        <v>Day Care Worker - 12 Month</v>
      </c>
      <c r="C64" s="1372">
        <f t="shared" si="25"/>
        <v>0</v>
      </c>
      <c r="D64" s="1422">
        <f t="shared" si="25"/>
        <v>32100</v>
      </c>
      <c r="E64" s="1422">
        <f t="shared" si="25"/>
        <v>0</v>
      </c>
      <c r="F64" s="1301">
        <f t="shared" si="25"/>
        <v>0</v>
      </c>
      <c r="G64" s="1345" t="str">
        <f t="shared" si="25"/>
        <v>N/A</v>
      </c>
      <c r="H64" s="1301">
        <f t="shared" si="23"/>
        <v>0</v>
      </c>
      <c r="I64" s="1301">
        <f t="shared" si="25"/>
        <v>0</v>
      </c>
      <c r="J64" s="1345">
        <f t="shared" si="25"/>
        <v>0</v>
      </c>
      <c r="K64" s="1345">
        <f t="shared" si="25"/>
        <v>0</v>
      </c>
      <c r="L64" s="1345">
        <f t="shared" si="25"/>
        <v>0</v>
      </c>
      <c r="M64" s="1345">
        <v>0</v>
      </c>
      <c r="N64" s="1385">
        <f t="shared" si="24"/>
        <v>0</v>
      </c>
      <c r="O64" s="1329">
        <f t="shared" si="25"/>
        <v>9100</v>
      </c>
      <c r="P64" s="1329" t="str">
        <f t="shared" si="25"/>
        <v>0100</v>
      </c>
    </row>
    <row r="65" spans="1:16" x14ac:dyDescent="0.3">
      <c r="A65" s="1421" t="str">
        <f t="shared" si="25"/>
        <v>42330</v>
      </c>
      <c r="B65" s="1371" t="str">
        <f t="shared" si="25"/>
        <v>Day Care Worker - 10 Month</v>
      </c>
      <c r="C65" s="1372">
        <f t="shared" si="25"/>
        <v>0</v>
      </c>
      <c r="D65" s="1422">
        <f t="shared" si="25"/>
        <v>27400</v>
      </c>
      <c r="E65" s="1422">
        <f t="shared" si="25"/>
        <v>0</v>
      </c>
      <c r="F65" s="1301">
        <f t="shared" si="25"/>
        <v>0</v>
      </c>
      <c r="G65" s="1345" t="str">
        <f t="shared" si="25"/>
        <v>N/A</v>
      </c>
      <c r="H65" s="1301">
        <f t="shared" si="23"/>
        <v>0</v>
      </c>
      <c r="I65" s="1301">
        <f t="shared" si="25"/>
        <v>0</v>
      </c>
      <c r="J65" s="1345">
        <f t="shared" si="25"/>
        <v>0</v>
      </c>
      <c r="K65" s="1345">
        <f t="shared" si="25"/>
        <v>0</v>
      </c>
      <c r="L65" s="1345">
        <f t="shared" si="25"/>
        <v>0</v>
      </c>
      <c r="M65" s="1345">
        <v>0</v>
      </c>
      <c r="N65" s="1385">
        <f t="shared" si="24"/>
        <v>0</v>
      </c>
      <c r="O65" s="1329">
        <f t="shared" si="25"/>
        <v>9100</v>
      </c>
      <c r="P65" s="1329" t="str">
        <f t="shared" si="25"/>
        <v>0100</v>
      </c>
    </row>
    <row r="66" spans="1:16" x14ac:dyDescent="0.3">
      <c r="A66" s="1421" t="str">
        <f t="shared" si="25"/>
        <v>42330</v>
      </c>
      <c r="B66" s="1371" t="str">
        <f t="shared" si="25"/>
        <v>Day Care Worker - 9 Month</v>
      </c>
      <c r="C66" s="1372">
        <f t="shared" si="25"/>
        <v>0</v>
      </c>
      <c r="D66" s="1422">
        <f t="shared" si="25"/>
        <v>25400</v>
      </c>
      <c r="E66" s="1422">
        <f t="shared" si="25"/>
        <v>0</v>
      </c>
      <c r="F66" s="1301">
        <f t="shared" si="25"/>
        <v>0</v>
      </c>
      <c r="G66" s="1345" t="str">
        <f t="shared" si="25"/>
        <v>N/A</v>
      </c>
      <c r="H66" s="1301">
        <f t="shared" si="23"/>
        <v>0</v>
      </c>
      <c r="I66" s="1301">
        <f t="shared" si="25"/>
        <v>0</v>
      </c>
      <c r="J66" s="1345">
        <f t="shared" si="25"/>
        <v>0</v>
      </c>
      <c r="K66" s="1345">
        <f t="shared" si="25"/>
        <v>0</v>
      </c>
      <c r="L66" s="1345">
        <f t="shared" si="25"/>
        <v>0</v>
      </c>
      <c r="M66" s="1345">
        <v>0</v>
      </c>
      <c r="N66" s="1385">
        <f t="shared" si="24"/>
        <v>0</v>
      </c>
      <c r="O66" s="1329">
        <f t="shared" si="25"/>
        <v>9100</v>
      </c>
      <c r="P66" s="1329" t="str">
        <f t="shared" si="25"/>
        <v>0100</v>
      </c>
    </row>
    <row r="67" spans="1:16" x14ac:dyDescent="0.3">
      <c r="A67" s="1421" t="str">
        <f t="shared" ref="A67:P69" si="26">A17</f>
        <v>42330</v>
      </c>
      <c r="B67" s="1371" t="str">
        <f t="shared" si="26"/>
        <v>Day Care Worker - 12 Month - Less than 4 hours</v>
      </c>
      <c r="C67" s="1372">
        <f t="shared" si="26"/>
        <v>0</v>
      </c>
      <c r="D67" s="1422">
        <f t="shared" si="26"/>
        <v>3400</v>
      </c>
      <c r="E67" s="1422">
        <f t="shared" si="26"/>
        <v>0</v>
      </c>
      <c r="F67" s="1301">
        <f t="shared" si="26"/>
        <v>0</v>
      </c>
      <c r="G67" s="1345" t="str">
        <f t="shared" si="26"/>
        <v>N/A</v>
      </c>
      <c r="H67" s="1301">
        <f t="shared" si="23"/>
        <v>0</v>
      </c>
      <c r="I67" s="1301">
        <f t="shared" si="26"/>
        <v>0</v>
      </c>
      <c r="J67" s="1345" t="str">
        <f t="shared" si="26"/>
        <v>N/A</v>
      </c>
      <c r="K67" s="1345" t="str">
        <f t="shared" si="26"/>
        <v>N/A</v>
      </c>
      <c r="L67" s="1345" t="str">
        <f t="shared" si="26"/>
        <v>N/A</v>
      </c>
      <c r="M67" s="1345">
        <v>0</v>
      </c>
      <c r="N67" s="1385">
        <f t="shared" si="24"/>
        <v>0</v>
      </c>
      <c r="O67" s="1329">
        <f t="shared" si="26"/>
        <v>9100</v>
      </c>
      <c r="P67" s="1329" t="str">
        <f t="shared" si="26"/>
        <v>0100</v>
      </c>
    </row>
    <row r="68" spans="1:16" x14ac:dyDescent="0.3">
      <c r="A68" s="1421" t="str">
        <f t="shared" si="26"/>
        <v>42330</v>
      </c>
      <c r="B68" s="1371" t="str">
        <f t="shared" si="26"/>
        <v>Day Care Worker - 10 Month - Less than 4 hours</v>
      </c>
      <c r="C68" s="1372">
        <f t="shared" si="26"/>
        <v>0</v>
      </c>
      <c r="D68" s="1422">
        <f t="shared" si="26"/>
        <v>2800</v>
      </c>
      <c r="E68" s="1422">
        <f t="shared" si="26"/>
        <v>0</v>
      </c>
      <c r="F68" s="1301">
        <f t="shared" si="26"/>
        <v>0</v>
      </c>
      <c r="G68" s="1345" t="str">
        <f t="shared" si="26"/>
        <v>N/A</v>
      </c>
      <c r="H68" s="1301">
        <f t="shared" si="23"/>
        <v>0</v>
      </c>
      <c r="I68" s="1301">
        <f t="shared" si="26"/>
        <v>0</v>
      </c>
      <c r="J68" s="1345" t="str">
        <f t="shared" si="26"/>
        <v>N/A</v>
      </c>
      <c r="K68" s="1345" t="str">
        <f t="shared" si="26"/>
        <v>N/A</v>
      </c>
      <c r="L68" s="1345" t="str">
        <f t="shared" si="26"/>
        <v>N/A</v>
      </c>
      <c r="M68" s="1345">
        <v>0</v>
      </c>
      <c r="N68" s="1385">
        <f t="shared" si="24"/>
        <v>0</v>
      </c>
      <c r="O68" s="1329">
        <f t="shared" si="26"/>
        <v>9100</v>
      </c>
      <c r="P68" s="1329" t="str">
        <f t="shared" si="26"/>
        <v>0100</v>
      </c>
    </row>
    <row r="69" spans="1:16" x14ac:dyDescent="0.3">
      <c r="A69" s="1421" t="str">
        <f t="shared" si="26"/>
        <v>42330</v>
      </c>
      <c r="B69" s="1371" t="str">
        <f t="shared" si="26"/>
        <v>Day Care Worker - 9 Month - Less than 4 hours</v>
      </c>
      <c r="C69" s="1372">
        <f t="shared" si="26"/>
        <v>0</v>
      </c>
      <c r="D69" s="1422">
        <f t="shared" si="26"/>
        <v>2500</v>
      </c>
      <c r="E69" s="1422">
        <f t="shared" si="26"/>
        <v>0</v>
      </c>
      <c r="F69" s="1301">
        <f t="shared" si="26"/>
        <v>0</v>
      </c>
      <c r="G69" s="1345" t="str">
        <f t="shared" si="26"/>
        <v>N/A</v>
      </c>
      <c r="H69" s="1301">
        <f t="shared" si="23"/>
        <v>0</v>
      </c>
      <c r="I69" s="1301">
        <f t="shared" si="26"/>
        <v>0</v>
      </c>
      <c r="J69" s="1345" t="str">
        <f t="shared" si="26"/>
        <v>N/A</v>
      </c>
      <c r="K69" s="1345" t="str">
        <f t="shared" si="26"/>
        <v>N/A</v>
      </c>
      <c r="L69" s="1345" t="str">
        <f t="shared" si="26"/>
        <v>N/A</v>
      </c>
      <c r="M69" s="1345">
        <v>0</v>
      </c>
      <c r="N69" s="1385">
        <f t="shared" si="24"/>
        <v>0</v>
      </c>
      <c r="O69" s="1329">
        <f t="shared" si="26"/>
        <v>9100</v>
      </c>
      <c r="P69" s="1329" t="str">
        <f t="shared" si="26"/>
        <v>0100</v>
      </c>
    </row>
    <row r="70" spans="1:16" x14ac:dyDescent="0.3">
      <c r="A70" s="1371"/>
      <c r="B70" s="1192"/>
      <c r="C70" s="1372"/>
      <c r="D70" s="1422"/>
      <c r="E70" s="1422"/>
      <c r="F70" s="1422"/>
      <c r="G70" s="1422"/>
      <c r="H70" s="1422"/>
      <c r="I70" s="1422"/>
      <c r="J70" s="1422"/>
      <c r="K70" s="1422"/>
      <c r="L70" s="1422"/>
      <c r="M70" s="1422"/>
      <c r="N70" s="1422"/>
      <c r="O70" s="1438"/>
      <c r="P70" s="1436"/>
    </row>
    <row r="71" spans="1:16" x14ac:dyDescent="0.3">
      <c r="A71" s="1397" t="s">
        <v>1386</v>
      </c>
      <c r="B71" s="1398"/>
      <c r="C71" s="1403"/>
      <c r="D71" s="1405"/>
      <c r="E71" s="1405"/>
      <c r="F71" s="1405">
        <f>SUM(F63:F70)</f>
        <v>0</v>
      </c>
      <c r="G71" s="1405">
        <f t="shared" ref="G71:N71" si="27">SUM(G63:G70)</f>
        <v>0</v>
      </c>
      <c r="H71" s="1405">
        <f t="shared" si="27"/>
        <v>0</v>
      </c>
      <c r="I71" s="1405">
        <f t="shared" si="27"/>
        <v>0</v>
      </c>
      <c r="J71" s="1405">
        <f t="shared" si="27"/>
        <v>0</v>
      </c>
      <c r="K71" s="1405">
        <f t="shared" si="27"/>
        <v>0</v>
      </c>
      <c r="L71" s="1405">
        <f t="shared" si="27"/>
        <v>0</v>
      </c>
      <c r="M71" s="1405">
        <f t="shared" si="27"/>
        <v>0</v>
      </c>
      <c r="N71" s="1405">
        <f t="shared" si="27"/>
        <v>0</v>
      </c>
      <c r="O71" s="1437">
        <f>O67</f>
        <v>9100</v>
      </c>
      <c r="P71" s="1431"/>
    </row>
    <row r="72" spans="1:16" x14ac:dyDescent="0.3">
      <c r="O72" s="1329"/>
    </row>
    <row r="73" spans="1:16" x14ac:dyDescent="0.3">
      <c r="O73" s="1329"/>
    </row>
    <row r="74" spans="1:16" ht="14.4" thickBot="1" x14ac:dyDescent="0.35">
      <c r="A74" s="1297" t="s">
        <v>1358</v>
      </c>
      <c r="B74" s="1374"/>
      <c r="F74" s="1444">
        <f t="shared" ref="F74:N74" si="28">F51+F61+F71</f>
        <v>0</v>
      </c>
      <c r="G74" s="1444">
        <f t="shared" si="28"/>
        <v>0</v>
      </c>
      <c r="H74" s="1444">
        <f t="shared" si="28"/>
        <v>0</v>
      </c>
      <c r="I74" s="1444">
        <f t="shared" si="28"/>
        <v>0</v>
      </c>
      <c r="J74" s="1444">
        <f t="shared" si="28"/>
        <v>0</v>
      </c>
      <c r="K74" s="1444">
        <f t="shared" si="28"/>
        <v>0</v>
      </c>
      <c r="L74" s="1444">
        <f t="shared" si="28"/>
        <v>0</v>
      </c>
      <c r="M74" s="1444">
        <f t="shared" si="28"/>
        <v>0</v>
      </c>
      <c r="N74" s="1444">
        <f t="shared" si="28"/>
        <v>0</v>
      </c>
      <c r="O74" s="1329"/>
    </row>
    <row r="75" spans="1:16" ht="14.4" thickTop="1" x14ac:dyDescent="0.3">
      <c r="O75" s="1329"/>
    </row>
    <row r="76" spans="1:16" x14ac:dyDescent="0.3">
      <c r="A76" s="1214" t="s">
        <v>1310</v>
      </c>
      <c r="N76" s="1301">
        <f>H1</f>
        <v>0</v>
      </c>
      <c r="O76" s="1329"/>
    </row>
    <row r="77" spans="1:16" x14ac:dyDescent="0.3">
      <c r="A77" s="1214" t="s">
        <v>1312</v>
      </c>
      <c r="N77" s="1301">
        <f>H2</f>
        <v>0</v>
      </c>
      <c r="O77" s="1329"/>
    </row>
    <row r="78" spans="1:16" x14ac:dyDescent="0.3">
      <c r="A78" s="1297" t="s">
        <v>1387</v>
      </c>
      <c r="B78" s="1374"/>
      <c r="N78" s="1445">
        <f>SUM(N76:N77)</f>
        <v>0</v>
      </c>
      <c r="O78" s="1329"/>
    </row>
    <row r="79" spans="1:16" x14ac:dyDescent="0.3">
      <c r="O79" s="1329"/>
    </row>
    <row r="80" spans="1:16" ht="14.4" thickBot="1" x14ac:dyDescent="0.35">
      <c r="A80" s="1297" t="s">
        <v>1402</v>
      </c>
      <c r="B80" s="1374"/>
      <c r="N80" s="1444">
        <f>+N78-N74</f>
        <v>0</v>
      </c>
      <c r="O80" s="1329"/>
    </row>
    <row r="81" spans="1:15" ht="14.4" thickTop="1" x14ac:dyDescent="0.3">
      <c r="O81" s="1329"/>
    </row>
    <row r="82" spans="1:15" x14ac:dyDescent="0.3">
      <c r="O82" s="1329"/>
    </row>
    <row r="83" spans="1:15" x14ac:dyDescent="0.3">
      <c r="A83" s="1297" t="s">
        <v>1389</v>
      </c>
      <c r="B83" s="1374"/>
      <c r="F83" s="1301">
        <f t="shared" ref="F83:N83" si="29">+F33-F74</f>
        <v>0</v>
      </c>
      <c r="G83" s="1301">
        <f t="shared" si="29"/>
        <v>0</v>
      </c>
      <c r="H83" s="1301">
        <f t="shared" si="29"/>
        <v>0</v>
      </c>
      <c r="I83" s="1301">
        <f t="shared" si="29"/>
        <v>0</v>
      </c>
      <c r="J83" s="1301">
        <f t="shared" si="29"/>
        <v>0</v>
      </c>
      <c r="K83" s="1301">
        <f t="shared" si="29"/>
        <v>0</v>
      </c>
      <c r="L83" s="1301">
        <f t="shared" si="29"/>
        <v>0</v>
      </c>
      <c r="M83" s="1301">
        <f t="shared" si="29"/>
        <v>0</v>
      </c>
      <c r="N83" s="1301">
        <f t="shared" si="29"/>
        <v>0</v>
      </c>
      <c r="O83" s="1329"/>
    </row>
    <row r="84" spans="1:15" x14ac:dyDescent="0.3">
      <c r="O84" s="1329"/>
    </row>
    <row r="85" spans="1:15" x14ac:dyDescent="0.3">
      <c r="O85" s="1329"/>
    </row>
    <row r="86" spans="1:15" x14ac:dyDescent="0.3">
      <c r="C86" s="1302"/>
      <c r="D86" s="1302"/>
      <c r="E86" s="1303"/>
      <c r="F86" s="1302" t="s">
        <v>1359</v>
      </c>
      <c r="G86" s="92"/>
      <c r="H86" s="92"/>
      <c r="I86" s="92"/>
      <c r="J86" s="92"/>
      <c r="O86" s="1329"/>
    </row>
    <row r="87" spans="1:15" x14ac:dyDescent="0.3">
      <c r="C87" s="1302" t="s">
        <v>1360</v>
      </c>
      <c r="D87" s="1302" t="s">
        <v>1608</v>
      </c>
      <c r="E87" s="1303" t="s">
        <v>1609</v>
      </c>
      <c r="F87" s="1302" t="s">
        <v>1361</v>
      </c>
      <c r="G87" s="1302" t="s">
        <v>1362</v>
      </c>
      <c r="H87" s="92"/>
      <c r="I87" s="92"/>
      <c r="J87" s="92"/>
      <c r="O87" s="1329"/>
    </row>
    <row r="88" spans="1:15" x14ac:dyDescent="0.3">
      <c r="C88" s="92"/>
      <c r="D88" s="92"/>
      <c r="E88" s="1303"/>
      <c r="F88" s="92"/>
      <c r="G88" s="92"/>
      <c r="H88" s="92"/>
      <c r="I88" s="92"/>
      <c r="J88" s="92"/>
      <c r="O88" s="1329"/>
    </row>
    <row r="89" spans="1:15" x14ac:dyDescent="0.3">
      <c r="C89" s="1302">
        <f t="shared" ref="C89:C109" si="30">$B$4</f>
        <v>1010</v>
      </c>
      <c r="D89" s="1302">
        <f t="shared" ref="D89:D95" si="31">$O$51</f>
        <v>5100</v>
      </c>
      <c r="E89" s="1303" t="s">
        <v>1630</v>
      </c>
      <c r="F89" s="1303" t="str">
        <f t="shared" ref="F89:F109" si="32">$A$3</f>
        <v>0000</v>
      </c>
      <c r="G89" s="1329" t="str">
        <f t="shared" ref="G89:G109" si="33">$A$2</f>
        <v>Varies</v>
      </c>
      <c r="H89" s="1301">
        <f>F51</f>
        <v>0</v>
      </c>
      <c r="I89" s="92"/>
      <c r="J89" s="92"/>
      <c r="O89" s="1329"/>
    </row>
    <row r="90" spans="1:15" x14ac:dyDescent="0.3">
      <c r="C90" s="1302">
        <f t="shared" si="30"/>
        <v>1010</v>
      </c>
      <c r="D90" s="1302">
        <f t="shared" si="31"/>
        <v>5100</v>
      </c>
      <c r="E90" s="1303" t="s">
        <v>1652</v>
      </c>
      <c r="F90" s="1303" t="str">
        <f t="shared" si="32"/>
        <v>0000</v>
      </c>
      <c r="G90" s="1329" t="str">
        <f t="shared" si="33"/>
        <v>Varies</v>
      </c>
      <c r="H90" s="1301">
        <f>H51</f>
        <v>0</v>
      </c>
      <c r="I90" s="92"/>
      <c r="O90" s="1329"/>
    </row>
    <row r="91" spans="1:15" x14ac:dyDescent="0.3">
      <c r="C91" s="1302">
        <f t="shared" si="30"/>
        <v>1010</v>
      </c>
      <c r="D91" s="1302">
        <f t="shared" si="31"/>
        <v>5100</v>
      </c>
      <c r="E91" s="1303" t="s">
        <v>1625</v>
      </c>
      <c r="F91" s="1303" t="str">
        <f t="shared" si="32"/>
        <v>0000</v>
      </c>
      <c r="G91" s="1329" t="str">
        <f t="shared" si="33"/>
        <v>Varies</v>
      </c>
      <c r="H91" s="1301">
        <f>I51</f>
        <v>0</v>
      </c>
      <c r="I91" s="92"/>
      <c r="J91" s="92"/>
      <c r="O91" s="1329"/>
    </row>
    <row r="92" spans="1:15" x14ac:dyDescent="0.3">
      <c r="C92" s="1302">
        <f t="shared" si="30"/>
        <v>1010</v>
      </c>
      <c r="D92" s="1302">
        <f t="shared" si="31"/>
        <v>5100</v>
      </c>
      <c r="E92" s="1303" t="s">
        <v>1656</v>
      </c>
      <c r="F92" s="1303" t="str">
        <f t="shared" si="32"/>
        <v>0000</v>
      </c>
      <c r="G92" s="1329" t="str">
        <f t="shared" si="33"/>
        <v>Varies</v>
      </c>
      <c r="H92" s="1301">
        <f>J51</f>
        <v>0</v>
      </c>
      <c r="I92" s="92"/>
      <c r="J92" s="92"/>
      <c r="O92" s="1329"/>
    </row>
    <row r="93" spans="1:15" x14ac:dyDescent="0.3">
      <c r="C93" s="1302">
        <f t="shared" si="30"/>
        <v>1010</v>
      </c>
      <c r="D93" s="1302">
        <f t="shared" si="31"/>
        <v>5100</v>
      </c>
      <c r="E93" s="1303" t="s">
        <v>1666</v>
      </c>
      <c r="F93" s="1303" t="str">
        <f t="shared" si="32"/>
        <v>0000</v>
      </c>
      <c r="G93" s="1329" t="str">
        <f t="shared" si="33"/>
        <v>Varies</v>
      </c>
      <c r="H93" s="1301">
        <f>K51</f>
        <v>0</v>
      </c>
      <c r="I93" s="92"/>
      <c r="J93" s="92"/>
      <c r="O93" s="1329"/>
    </row>
    <row r="94" spans="1:15" x14ac:dyDescent="0.3">
      <c r="C94" s="1302">
        <f t="shared" si="30"/>
        <v>1010</v>
      </c>
      <c r="D94" s="1302">
        <f t="shared" si="31"/>
        <v>5100</v>
      </c>
      <c r="E94" s="1303" t="s">
        <v>1668</v>
      </c>
      <c r="F94" s="1303" t="str">
        <f t="shared" si="32"/>
        <v>0000</v>
      </c>
      <c r="G94" s="1329" t="str">
        <f t="shared" si="33"/>
        <v>Varies</v>
      </c>
      <c r="H94" s="1301">
        <f>L51</f>
        <v>0</v>
      </c>
      <c r="I94" s="92"/>
      <c r="J94" s="92"/>
      <c r="O94" s="1329"/>
    </row>
    <row r="95" spans="1:15" x14ac:dyDescent="0.3">
      <c r="C95" s="1448">
        <f t="shared" si="30"/>
        <v>1010</v>
      </c>
      <c r="D95" s="1448">
        <f t="shared" si="31"/>
        <v>5100</v>
      </c>
      <c r="E95" s="1468" t="s">
        <v>1670</v>
      </c>
      <c r="F95" s="1468" t="str">
        <f t="shared" si="32"/>
        <v>0000</v>
      </c>
      <c r="G95" s="1469" t="str">
        <f t="shared" si="33"/>
        <v>Varies</v>
      </c>
      <c r="H95" s="1331">
        <f>M51</f>
        <v>0</v>
      </c>
      <c r="I95" s="1331">
        <f>SUM(H89:H95)</f>
        <v>0</v>
      </c>
      <c r="J95" s="92"/>
      <c r="O95" s="1329"/>
    </row>
    <row r="96" spans="1:15" x14ac:dyDescent="0.3">
      <c r="C96" s="1302">
        <f t="shared" si="30"/>
        <v>1010</v>
      </c>
      <c r="D96" s="1302">
        <f t="shared" ref="D96:D102" si="34">$O$61</f>
        <v>7900</v>
      </c>
      <c r="E96" s="1303" t="s">
        <v>1630</v>
      </c>
      <c r="F96" s="1303" t="str">
        <f t="shared" si="32"/>
        <v>0000</v>
      </c>
      <c r="G96" s="1329" t="str">
        <f t="shared" si="33"/>
        <v>Varies</v>
      </c>
      <c r="H96" s="1301">
        <f>F61</f>
        <v>0</v>
      </c>
      <c r="I96" s="92"/>
      <c r="J96" s="92"/>
      <c r="O96" s="1329"/>
    </row>
    <row r="97" spans="3:15" x14ac:dyDescent="0.3">
      <c r="C97" s="1302">
        <f t="shared" si="30"/>
        <v>1010</v>
      </c>
      <c r="D97" s="1302">
        <f t="shared" si="34"/>
        <v>7900</v>
      </c>
      <c r="E97" s="1303" t="s">
        <v>1652</v>
      </c>
      <c r="F97" s="1303" t="str">
        <f t="shared" si="32"/>
        <v>0000</v>
      </c>
      <c r="G97" s="1329" t="str">
        <f t="shared" si="33"/>
        <v>Varies</v>
      </c>
      <c r="H97" s="1301">
        <f>H61</f>
        <v>0</v>
      </c>
      <c r="I97" s="92"/>
      <c r="J97" s="92"/>
      <c r="O97" s="1329"/>
    </row>
    <row r="98" spans="3:15" x14ac:dyDescent="0.3">
      <c r="C98" s="1302">
        <f t="shared" si="30"/>
        <v>1010</v>
      </c>
      <c r="D98" s="1302">
        <f t="shared" si="34"/>
        <v>7900</v>
      </c>
      <c r="E98" s="1303" t="s">
        <v>1625</v>
      </c>
      <c r="F98" s="1303" t="str">
        <f t="shared" si="32"/>
        <v>0000</v>
      </c>
      <c r="G98" s="1329" t="str">
        <f t="shared" si="33"/>
        <v>Varies</v>
      </c>
      <c r="H98" s="1301">
        <f>I61</f>
        <v>0</v>
      </c>
      <c r="I98" s="92"/>
      <c r="J98" s="92"/>
      <c r="O98" s="1329"/>
    </row>
    <row r="99" spans="3:15" x14ac:dyDescent="0.3">
      <c r="C99" s="1302">
        <f t="shared" si="30"/>
        <v>1010</v>
      </c>
      <c r="D99" s="1302">
        <f t="shared" si="34"/>
        <v>7900</v>
      </c>
      <c r="E99" s="1303" t="s">
        <v>1656</v>
      </c>
      <c r="F99" s="1303" t="str">
        <f t="shared" si="32"/>
        <v>0000</v>
      </c>
      <c r="G99" s="1329" t="str">
        <f t="shared" si="33"/>
        <v>Varies</v>
      </c>
      <c r="H99" s="1301">
        <f>J61</f>
        <v>0</v>
      </c>
      <c r="J99" s="92"/>
      <c r="O99" s="1329"/>
    </row>
    <row r="100" spans="3:15" x14ac:dyDescent="0.3">
      <c r="C100" s="1302">
        <f t="shared" si="30"/>
        <v>1010</v>
      </c>
      <c r="D100" s="1302">
        <f t="shared" si="34"/>
        <v>7900</v>
      </c>
      <c r="E100" s="1303" t="s">
        <v>1666</v>
      </c>
      <c r="F100" s="1303" t="str">
        <f t="shared" si="32"/>
        <v>0000</v>
      </c>
      <c r="G100" s="1329" t="str">
        <f t="shared" si="33"/>
        <v>Varies</v>
      </c>
      <c r="H100" s="1301">
        <f>K61</f>
        <v>0</v>
      </c>
      <c r="I100" s="92"/>
      <c r="J100" s="92"/>
      <c r="O100" s="1329"/>
    </row>
    <row r="101" spans="3:15" x14ac:dyDescent="0.3">
      <c r="C101" s="1302">
        <f t="shared" si="30"/>
        <v>1010</v>
      </c>
      <c r="D101" s="1302">
        <f t="shared" si="34"/>
        <v>7900</v>
      </c>
      <c r="E101" s="1303" t="s">
        <v>1668</v>
      </c>
      <c r="F101" s="1303" t="str">
        <f t="shared" si="32"/>
        <v>0000</v>
      </c>
      <c r="G101" s="1329" t="str">
        <f t="shared" si="33"/>
        <v>Varies</v>
      </c>
      <c r="H101" s="1301">
        <f>L61</f>
        <v>0</v>
      </c>
      <c r="J101" s="92"/>
      <c r="O101" s="1329"/>
    </row>
    <row r="102" spans="3:15" x14ac:dyDescent="0.3">
      <c r="C102" s="1448">
        <f t="shared" si="30"/>
        <v>1010</v>
      </c>
      <c r="D102" s="1448">
        <f t="shared" si="34"/>
        <v>7900</v>
      </c>
      <c r="E102" s="1468" t="s">
        <v>1670</v>
      </c>
      <c r="F102" s="1468" t="str">
        <f t="shared" si="32"/>
        <v>0000</v>
      </c>
      <c r="G102" s="1469" t="str">
        <f t="shared" si="33"/>
        <v>Varies</v>
      </c>
      <c r="H102" s="1331">
        <f>M61</f>
        <v>0</v>
      </c>
      <c r="I102" s="1331">
        <f>SUM(H96:H102)</f>
        <v>0</v>
      </c>
      <c r="J102" s="92"/>
      <c r="O102" s="1329"/>
    </row>
    <row r="103" spans="3:15" x14ac:dyDescent="0.3">
      <c r="C103" s="1302">
        <f t="shared" si="30"/>
        <v>1010</v>
      </c>
      <c r="D103" s="1302">
        <f t="shared" ref="D103:D109" si="35">$O$71</f>
        <v>9100</v>
      </c>
      <c r="E103" s="1303" t="s">
        <v>1630</v>
      </c>
      <c r="F103" s="1303" t="str">
        <f t="shared" si="32"/>
        <v>0000</v>
      </c>
      <c r="G103" s="1329" t="str">
        <f t="shared" si="33"/>
        <v>Varies</v>
      </c>
      <c r="H103" s="1301">
        <f>F71</f>
        <v>0</v>
      </c>
      <c r="I103" s="92"/>
      <c r="J103" s="92"/>
      <c r="O103" s="1329"/>
    </row>
    <row r="104" spans="3:15" x14ac:dyDescent="0.3">
      <c r="C104" s="1302">
        <f t="shared" si="30"/>
        <v>1010</v>
      </c>
      <c r="D104" s="1302">
        <f t="shared" si="35"/>
        <v>9100</v>
      </c>
      <c r="E104" s="1303" t="s">
        <v>1652</v>
      </c>
      <c r="F104" s="1303" t="str">
        <f t="shared" si="32"/>
        <v>0000</v>
      </c>
      <c r="G104" s="1329" t="str">
        <f t="shared" si="33"/>
        <v>Varies</v>
      </c>
      <c r="H104" s="1301">
        <f>+H71+N80</f>
        <v>0</v>
      </c>
      <c r="I104" s="92"/>
      <c r="J104" s="92" t="s">
        <v>1403</v>
      </c>
      <c r="O104" s="1329"/>
    </row>
    <row r="105" spans="3:15" x14ac:dyDescent="0.3">
      <c r="C105" s="1302">
        <f t="shared" si="30"/>
        <v>1010</v>
      </c>
      <c r="D105" s="1302">
        <f t="shared" si="35"/>
        <v>9100</v>
      </c>
      <c r="E105" s="1303" t="s">
        <v>1625</v>
      </c>
      <c r="F105" s="1303" t="str">
        <f t="shared" si="32"/>
        <v>0000</v>
      </c>
      <c r="G105" s="1329" t="str">
        <f t="shared" si="33"/>
        <v>Varies</v>
      </c>
      <c r="H105" s="1301">
        <f>I71</f>
        <v>0</v>
      </c>
      <c r="I105" s="92"/>
      <c r="J105" s="92"/>
      <c r="O105" s="1329"/>
    </row>
    <row r="106" spans="3:15" x14ac:dyDescent="0.3">
      <c r="C106" s="1302">
        <f t="shared" si="30"/>
        <v>1010</v>
      </c>
      <c r="D106" s="1302">
        <f t="shared" si="35"/>
        <v>9100</v>
      </c>
      <c r="E106" s="1303" t="s">
        <v>1656</v>
      </c>
      <c r="F106" s="1303" t="str">
        <f t="shared" si="32"/>
        <v>0000</v>
      </c>
      <c r="G106" s="1329" t="str">
        <f t="shared" si="33"/>
        <v>Varies</v>
      </c>
      <c r="H106" s="1301">
        <f>J71</f>
        <v>0</v>
      </c>
      <c r="I106" s="92"/>
      <c r="J106" s="92"/>
      <c r="O106" s="1329"/>
    </row>
    <row r="107" spans="3:15" x14ac:dyDescent="0.3">
      <c r="C107" s="1302">
        <f t="shared" si="30"/>
        <v>1010</v>
      </c>
      <c r="D107" s="1302">
        <f t="shared" si="35"/>
        <v>9100</v>
      </c>
      <c r="E107" s="1470" t="s">
        <v>1666</v>
      </c>
      <c r="F107" s="1303" t="str">
        <f t="shared" si="32"/>
        <v>0000</v>
      </c>
      <c r="G107" s="1329" t="str">
        <f t="shared" si="33"/>
        <v>Varies</v>
      </c>
      <c r="H107" s="1301">
        <f>K71</f>
        <v>0</v>
      </c>
      <c r="I107" s="92"/>
      <c r="J107" s="92"/>
      <c r="O107" s="1329"/>
    </row>
    <row r="108" spans="3:15" x14ac:dyDescent="0.3">
      <c r="C108" s="1302">
        <f t="shared" si="30"/>
        <v>1010</v>
      </c>
      <c r="D108" s="1302">
        <f t="shared" si="35"/>
        <v>9100</v>
      </c>
      <c r="E108" s="1303" t="s">
        <v>1668</v>
      </c>
      <c r="F108" s="1303" t="str">
        <f t="shared" si="32"/>
        <v>0000</v>
      </c>
      <c r="G108" s="1329" t="str">
        <f t="shared" si="33"/>
        <v>Varies</v>
      </c>
      <c r="H108" s="1301">
        <f>L71</f>
        <v>0</v>
      </c>
      <c r="I108" s="92"/>
      <c r="J108" s="92"/>
      <c r="O108" s="1329"/>
    </row>
    <row r="109" spans="3:15" x14ac:dyDescent="0.3">
      <c r="C109" s="1302">
        <f t="shared" si="30"/>
        <v>1010</v>
      </c>
      <c r="D109" s="1302">
        <f t="shared" si="35"/>
        <v>9100</v>
      </c>
      <c r="E109" s="1303" t="s">
        <v>1670</v>
      </c>
      <c r="F109" s="1303" t="str">
        <f t="shared" si="32"/>
        <v>0000</v>
      </c>
      <c r="G109" s="1329" t="str">
        <f t="shared" si="33"/>
        <v>Varies</v>
      </c>
      <c r="H109" s="1301">
        <f>M71</f>
        <v>0</v>
      </c>
      <c r="I109" s="1301">
        <f>SUM(H103:H109)</f>
        <v>0</v>
      </c>
      <c r="J109" s="92"/>
      <c r="O109" s="1329"/>
    </row>
    <row r="110" spans="3:15" x14ac:dyDescent="0.3">
      <c r="C110" s="92"/>
      <c r="D110" s="92"/>
      <c r="E110" s="1303"/>
      <c r="F110" s="92"/>
      <c r="G110" s="92"/>
      <c r="H110" s="1471">
        <f>SUM(H89:H109)</f>
        <v>0</v>
      </c>
      <c r="I110" s="1471">
        <f>SUM(I89:I109)</f>
        <v>0</v>
      </c>
      <c r="J110" s="92"/>
      <c r="O110" s="1329"/>
    </row>
    <row r="111" spans="3:15" x14ac:dyDescent="0.3">
      <c r="O111" s="1329"/>
    </row>
    <row r="112" spans="3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1" fitToHeight="2" orientation="landscape" r:id="rId1"/>
  <headerFooter alignWithMargins="0">
    <oddFooter>&amp;L&amp;F
&amp;A&amp;C&amp;P&amp;R&amp;D</oddFooter>
  </headerFooter>
  <rowBreaks count="1" manualBreakCount="1">
    <brk id="83" max="1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indexed="44"/>
    <pageSetUpPr fitToPage="1"/>
  </sheetPr>
  <dimension ref="A1:Z2260"/>
  <sheetViews>
    <sheetView view="pageBreakPreview" zoomScale="75" zoomScaleNormal="65" workbookViewId="0">
      <pane ySplit="9" topLeftCell="A32" activePane="bottomLeft" state="frozen"/>
      <selection activeCell="K5" sqref="K5"/>
      <selection pane="bottomLeft" activeCell="K5" sqref="K5"/>
    </sheetView>
  </sheetViews>
  <sheetFormatPr defaultColWidth="9.109375" defaultRowHeight="13.8" x14ac:dyDescent="0.3"/>
  <cols>
    <col min="1" max="1" width="8.44140625" style="1214" customWidth="1"/>
    <col min="2" max="2" width="41.5546875" style="92" customWidth="1"/>
    <col min="3" max="3" width="15.5546875" style="1298" bestFit="1" customWidth="1"/>
    <col min="4" max="5" width="12.33203125" style="1300" customWidth="1"/>
    <col min="6" max="6" width="23.44140625" style="1301" bestFit="1" customWidth="1"/>
    <col min="7" max="7" width="19.44140625" style="1301" customWidth="1"/>
    <col min="8" max="8" width="23.88671875" style="1301" bestFit="1" customWidth="1"/>
    <col min="9" max="9" width="21.5546875" style="1301" bestFit="1" customWidth="1"/>
    <col min="10" max="10" width="16.88671875" style="1301" bestFit="1" customWidth="1"/>
    <col min="11" max="11" width="14.6640625" style="1301" bestFit="1" customWidth="1"/>
    <col min="12" max="12" width="15.44140625" style="1301" bestFit="1" customWidth="1"/>
    <col min="13" max="13" width="12.44140625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9" t="s">
        <v>1310</v>
      </c>
      <c r="H1" s="1301">
        <f>'Salary Menu MIS 3382'!X294</f>
        <v>0</v>
      </c>
    </row>
    <row r="2" spans="1:21" x14ac:dyDescent="0.3">
      <c r="A2" s="1304">
        <v>8110</v>
      </c>
      <c r="B2" s="230" t="s">
        <v>1859</v>
      </c>
      <c r="D2" s="1299" t="s">
        <v>1312</v>
      </c>
      <c r="H2" s="1301">
        <f>'Salary Menu MIS 3382'!H194</f>
        <v>0</v>
      </c>
    </row>
    <row r="3" spans="1:21" x14ac:dyDescent="0.3">
      <c r="A3" s="1305" t="str">
        <f>'Revenue Projection'!F2</f>
        <v>0000</v>
      </c>
      <c r="B3" s="1306" t="str">
        <f>'Revenue Projection'!A1</f>
        <v>SAMPLE SCHOOL</v>
      </c>
      <c r="H3" s="1307">
        <f>SUM(H1:H2)</f>
        <v>0</v>
      </c>
    </row>
    <row r="4" spans="1:21" x14ac:dyDescent="0.3">
      <c r="A4" s="1305" t="s">
        <v>242</v>
      </c>
      <c r="B4" s="1308">
        <v>1010</v>
      </c>
    </row>
    <row r="5" spans="1:21" x14ac:dyDescent="0.3">
      <c r="A5" s="1309" t="str">
        <f>'Revenue Projection'!A4</f>
        <v>FISCAL YEAR 2013-2014</v>
      </c>
      <c r="B5" s="952"/>
    </row>
    <row r="6" spans="1:21" x14ac:dyDescent="0.3">
      <c r="A6" s="1297"/>
      <c r="B6" s="230"/>
      <c r="E6" s="1310" t="s">
        <v>1313</v>
      </c>
      <c r="G6" s="1311" t="s">
        <v>1635</v>
      </c>
    </row>
    <row r="7" spans="1:21" x14ac:dyDescent="0.3">
      <c r="E7" s="1310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4" t="s">
        <v>1337</v>
      </c>
      <c r="E8" s="1314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318">
        <v>0</v>
      </c>
      <c r="H9" s="1319">
        <f>'Salary Menu MIS 3382'!L1</f>
        <v>6.8699999999999997E-2</v>
      </c>
      <c r="I9" s="1320">
        <f>'Salary Menu MIS 3382'!L2</f>
        <v>7.6499999999999999E-2</v>
      </c>
      <c r="J9" s="1317">
        <f>'Salary Menu MIS 3382'!$P$2</f>
        <v>6458</v>
      </c>
      <c r="K9" s="1317">
        <f>'Salary Menu MIS 3382'!$P$3</f>
        <v>28</v>
      </c>
      <c r="L9" s="1317">
        <f>'Salary Menu MIS 3382'!$P$4</f>
        <v>204</v>
      </c>
      <c r="M9" s="1317"/>
      <c r="N9" s="1317"/>
    </row>
    <row r="10" spans="1:21" x14ac:dyDescent="0.3">
      <c r="A10" s="1321" t="s">
        <v>1348</v>
      </c>
      <c r="B10" s="1322"/>
      <c r="C10" s="1323"/>
      <c r="D10" s="1324"/>
      <c r="E10" s="1324"/>
      <c r="O10" s="1329" t="s">
        <v>1613</v>
      </c>
    </row>
    <row r="11" spans="1:21" x14ac:dyDescent="0.3">
      <c r="A11" s="1343" t="str">
        <f>'Salary Menu MIS 3382'!A291</f>
        <v>1----</v>
      </c>
      <c r="B11" s="1343" t="str">
        <f>'Salary Menu MIS 3382'!B291</f>
        <v>Teacher - DJJ - 10 Month</v>
      </c>
      <c r="C11" s="1327">
        <f>'Salary Menu MIS 3382'!D291</f>
        <v>0</v>
      </c>
      <c r="D11" s="1435">
        <f>'Salary Menu MIS 3382'!E291</f>
        <v>64700</v>
      </c>
      <c r="E11" s="1435">
        <f>'Salary Menu MIS 3382'!J291</f>
        <v>50655</v>
      </c>
      <c r="F11" s="1301">
        <f>ROUND(C11*(ROUND((D11-$J$9-$K$9-$L$9)/(1+$H$9+$I$9),0)),0)</f>
        <v>0</v>
      </c>
      <c r="G11" s="1301">
        <f>ROUND(C11*(ROUND(($G$9*E11)*(1+$H$9+$I$9),0)),0)</f>
        <v>0</v>
      </c>
      <c r="H11" s="1301">
        <f>ROUND(F11*$H$9,0)</f>
        <v>0</v>
      </c>
      <c r="I11" s="1301">
        <f>ROUND(F11*$I$9,0)</f>
        <v>0</v>
      </c>
      <c r="J11" s="1301">
        <f>ROUND($J$9*C11,0)</f>
        <v>0</v>
      </c>
      <c r="K11" s="1301">
        <f>ROUND($K$9*C11,0)</f>
        <v>0</v>
      </c>
      <c r="L11" s="1301">
        <f>ROUND($L$9*C11,0)</f>
        <v>0</v>
      </c>
      <c r="M11" s="1301">
        <f>ROUND((C11*D11)-(F11+H11+I11+J11+K11+L11),0)</f>
        <v>0</v>
      </c>
      <c r="N11" s="1301">
        <f>SUM(F11:M11)</f>
        <v>0</v>
      </c>
      <c r="O11" s="1329">
        <v>5100</v>
      </c>
      <c r="P11" s="1330" t="s">
        <v>1649</v>
      </c>
    </row>
    <row r="12" spans="1:21" x14ac:dyDescent="0.3">
      <c r="A12" s="1343" t="str">
        <f>'Salary Menu MIS 3382'!A292</f>
        <v>1----</v>
      </c>
      <c r="B12" s="1343" t="str">
        <f>'Salary Menu MIS 3382'!B292</f>
        <v>Teacher - DJJ - Vocational - 10 Month</v>
      </c>
      <c r="C12" s="1327">
        <f>'Salary Menu MIS 3382'!D292</f>
        <v>0</v>
      </c>
      <c r="D12" s="1435">
        <f>'Salary Menu MIS 3382'!E292</f>
        <v>64700</v>
      </c>
      <c r="E12" s="1435">
        <f>'Salary Menu MIS 3382'!J292</f>
        <v>50655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5300</v>
      </c>
      <c r="P12" s="1330" t="s">
        <v>1649</v>
      </c>
    </row>
    <row r="13" spans="1:21" x14ac:dyDescent="0.3">
      <c r="A13" s="1343" t="str">
        <f>'Salary Menu MIS 3382'!A293</f>
        <v>1----</v>
      </c>
      <c r="B13" s="1343" t="str">
        <f>'Salary Menu MIS 3382'!B293</f>
        <v>Teacher - DJJ - 12 Month</v>
      </c>
      <c r="C13" s="1327">
        <f>'Salary Menu MIS 3382'!D293</f>
        <v>0</v>
      </c>
      <c r="D13" s="1435">
        <f>'Salary Menu MIS 3382'!E293</f>
        <v>111600</v>
      </c>
      <c r="E13" s="1435">
        <f>'Salary Menu MIS 3382'!J293</f>
        <v>91608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29">
        <v>5100</v>
      </c>
      <c r="P13" s="1330" t="s">
        <v>1649</v>
      </c>
    </row>
    <row r="14" spans="1:21" x14ac:dyDescent="0.3">
      <c r="A14" s="1332"/>
      <c r="B14" s="251"/>
      <c r="C14" s="1333"/>
      <c r="D14" s="1362"/>
      <c r="E14" s="1334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338"/>
      <c r="F15" s="1339">
        <f t="shared" ref="F15:N15" si="0">ROUND(SUM(F11:F14),0)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34"/>
      <c r="O16" s="1329"/>
    </row>
    <row r="17" spans="1:21" x14ac:dyDescent="0.3">
      <c r="A17" s="1321" t="s">
        <v>222</v>
      </c>
      <c r="B17" s="1322"/>
      <c r="C17" s="1323"/>
      <c r="D17" s="1455"/>
      <c r="E17" s="1324"/>
      <c r="O17" s="1329"/>
    </row>
    <row r="18" spans="1:21" x14ac:dyDescent="0.3">
      <c r="A18" s="1343" t="str">
        <f>'Salary Menu MIS 3382'!A294</f>
        <v>41---</v>
      </c>
      <c r="B18" s="1343" t="str">
        <f>'Salary Menu MIS 3382'!B294</f>
        <v>Classroom Assistant - DJJ - Full Time</v>
      </c>
      <c r="C18" s="1327">
        <f>'Salary Menu MIS 3382'!D294</f>
        <v>0</v>
      </c>
      <c r="D18" s="1435">
        <f>'Salary Menu MIS 3382'!E294</f>
        <v>34900</v>
      </c>
      <c r="E18" s="1328"/>
      <c r="F18" s="1301">
        <f>ROUND(C18*(ROUND((D18-$J$9-$K$9-$L$9)/(1+$H$9+$I$9),0)),0)</f>
        <v>0</v>
      </c>
      <c r="G18" s="1345" t="s">
        <v>1350</v>
      </c>
      <c r="H18" s="1301">
        <f>ROUND(F18*$H$9,0)</f>
        <v>0</v>
      </c>
      <c r="I18" s="1301">
        <f>ROUND(F18*$I$9,0)</f>
        <v>0</v>
      </c>
      <c r="J18" s="1301">
        <f>ROUND($J$9*C18,0)</f>
        <v>0</v>
      </c>
      <c r="K18" s="1301">
        <f>ROUND($K$9*C18,0)</f>
        <v>0</v>
      </c>
      <c r="L18" s="1301">
        <f>ROUND($L$9*C18,0)</f>
        <v>0</v>
      </c>
      <c r="M18" s="1301">
        <f>ROUND((C18*D18)-(F18+H18+I18+J18+K18+L18),0)</f>
        <v>0</v>
      </c>
      <c r="N18" s="1301">
        <f>SUM(F18:M18)</f>
        <v>0</v>
      </c>
      <c r="O18" s="1329">
        <v>5100</v>
      </c>
      <c r="P18" s="1330" t="s">
        <v>1630</v>
      </c>
    </row>
    <row r="19" spans="1:21" x14ac:dyDescent="0.3">
      <c r="A19" s="1343" t="str">
        <f>'Salary Menu MIS 3382'!A295</f>
        <v>41---</v>
      </c>
      <c r="B19" s="1343" t="str">
        <f>'Salary Menu MIS 3382'!B295</f>
        <v>Classroom Assistant - DJJ - Less than 4 hours</v>
      </c>
      <c r="C19" s="1327">
        <f>'Salary Menu MIS 3382'!D295</f>
        <v>0</v>
      </c>
      <c r="D19" s="1435">
        <f>'Salary Menu MIS 3382'!E295</f>
        <v>3800</v>
      </c>
      <c r="E19" s="1328"/>
      <c r="F19" s="1301">
        <f>ROUND(C19*(ROUND(D19/(1+$H$9+$I$9),0)),0)</f>
        <v>0</v>
      </c>
      <c r="G19" s="1345" t="s">
        <v>1350</v>
      </c>
      <c r="H19" s="1301">
        <f>ROUND(F19*$H$9,0)</f>
        <v>0</v>
      </c>
      <c r="I19" s="1301">
        <f>ROUND(F19*$I$9,0)</f>
        <v>0</v>
      </c>
      <c r="J19" s="1345" t="s">
        <v>1350</v>
      </c>
      <c r="K19" s="1345" t="s">
        <v>1350</v>
      </c>
      <c r="L19" s="1345" t="s">
        <v>1350</v>
      </c>
      <c r="M19" s="1301">
        <f>ROUND((C19*D19)-(F19+H19+I19),0)</f>
        <v>0</v>
      </c>
      <c r="N19" s="1301">
        <f>SUM(F19:M19)</f>
        <v>0</v>
      </c>
      <c r="O19" s="1329">
        <v>5100</v>
      </c>
      <c r="P19" s="1330" t="s">
        <v>1630</v>
      </c>
    </row>
    <row r="20" spans="1:21" x14ac:dyDescent="0.3">
      <c r="A20" s="1358"/>
      <c r="B20" s="393"/>
      <c r="C20" s="1327"/>
      <c r="D20" s="1328"/>
      <c r="E20" s="1328"/>
      <c r="O20" s="1329"/>
    </row>
    <row r="21" spans="1:21" s="230" customFormat="1" x14ac:dyDescent="0.3">
      <c r="A21" s="1335" t="s">
        <v>1356</v>
      </c>
      <c r="B21" s="1336"/>
      <c r="C21" s="1337"/>
      <c r="D21" s="1338"/>
      <c r="E21" s="1338"/>
      <c r="F21" s="1339">
        <f t="shared" ref="F21:N21" si="1">ROUND(SUM(F18:F20),0)</f>
        <v>0</v>
      </c>
      <c r="G21" s="1339">
        <f t="shared" si="1"/>
        <v>0</v>
      </c>
      <c r="H21" s="1339">
        <f t="shared" si="1"/>
        <v>0</v>
      </c>
      <c r="I21" s="1339">
        <f t="shared" si="1"/>
        <v>0</v>
      </c>
      <c r="J21" s="1339">
        <f t="shared" si="1"/>
        <v>0</v>
      </c>
      <c r="K21" s="1339">
        <f t="shared" si="1"/>
        <v>0</v>
      </c>
      <c r="L21" s="1339">
        <f t="shared" si="1"/>
        <v>0</v>
      </c>
      <c r="M21" s="1339">
        <f t="shared" si="1"/>
        <v>0</v>
      </c>
      <c r="N21" s="1339">
        <f t="shared" si="1"/>
        <v>0</v>
      </c>
      <c r="O21" s="1340"/>
      <c r="P21" s="1341"/>
      <c r="U21" s="1342"/>
    </row>
    <row r="22" spans="1:21" x14ac:dyDescent="0.3">
      <c r="A22" s="1332"/>
      <c r="B22" s="251"/>
      <c r="C22" s="1333"/>
      <c r="D22" s="1334"/>
      <c r="E22" s="1334"/>
      <c r="O22" s="1329"/>
    </row>
    <row r="23" spans="1:21" x14ac:dyDescent="0.3">
      <c r="O23" s="1329"/>
    </row>
    <row r="24" spans="1:21" s="230" customFormat="1" x14ac:dyDescent="0.3">
      <c r="A24" s="1297" t="s">
        <v>1358</v>
      </c>
      <c r="B24" s="1374"/>
      <c r="C24" s="1375"/>
      <c r="D24" s="1376"/>
      <c r="E24" s="1376"/>
      <c r="F24" s="1339">
        <f>+F15+F21</f>
        <v>0</v>
      </c>
      <c r="G24" s="1339">
        <f t="shared" ref="G24:N24" si="2">+G15+G21</f>
        <v>0</v>
      </c>
      <c r="H24" s="1339">
        <f t="shared" si="2"/>
        <v>0</v>
      </c>
      <c r="I24" s="1339">
        <f t="shared" si="2"/>
        <v>0</v>
      </c>
      <c r="J24" s="1339">
        <f t="shared" si="2"/>
        <v>0</v>
      </c>
      <c r="K24" s="1339">
        <f t="shared" si="2"/>
        <v>0</v>
      </c>
      <c r="L24" s="1339">
        <f t="shared" si="2"/>
        <v>0</v>
      </c>
      <c r="M24" s="1339">
        <f t="shared" si="2"/>
        <v>0</v>
      </c>
      <c r="N24" s="1339">
        <f t="shared" si="2"/>
        <v>0</v>
      </c>
      <c r="O24" s="1340"/>
      <c r="P24" s="1341"/>
      <c r="U24" s="1342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A34" s="1297" t="str">
        <f>A1</f>
        <v>Salary Budget</v>
      </c>
      <c r="B34" s="230"/>
    </row>
    <row r="35" spans="1:16" x14ac:dyDescent="0.3">
      <c r="A35" s="1377">
        <f>A2</f>
        <v>8110</v>
      </c>
      <c r="B35" s="230" t="str">
        <f>B2</f>
        <v>DJJ Supplemental</v>
      </c>
    </row>
    <row r="36" spans="1:16" x14ac:dyDescent="0.3">
      <c r="A36" s="1377" t="str">
        <f>A3</f>
        <v>0000</v>
      </c>
      <c r="B36" s="230" t="str">
        <f>B3</f>
        <v>SAMPLE SCHOOL</v>
      </c>
    </row>
    <row r="37" spans="1:16" x14ac:dyDescent="0.3">
      <c r="A37" s="1378" t="str">
        <f>A5</f>
        <v>FISCAL YEAR 2013-2014</v>
      </c>
      <c r="B37" s="1379"/>
      <c r="G37" s="1311"/>
    </row>
    <row r="38" spans="1:16" x14ac:dyDescent="0.3">
      <c r="A38" s="1297"/>
      <c r="B38" s="230"/>
      <c r="G38" s="1311" t="s">
        <v>1635</v>
      </c>
    </row>
    <row r="39" spans="1:16" x14ac:dyDescent="0.3">
      <c r="F39" s="1311"/>
      <c r="G39" s="1312" t="s">
        <v>1314</v>
      </c>
      <c r="H39" s="1311" t="s">
        <v>1652</v>
      </c>
      <c r="I39" s="1311" t="s">
        <v>1625</v>
      </c>
      <c r="J39" s="1311" t="s">
        <v>1656</v>
      </c>
      <c r="K39" s="1311" t="s">
        <v>1666</v>
      </c>
      <c r="L39" s="1311" t="s">
        <v>1668</v>
      </c>
      <c r="M39" s="1311" t="s">
        <v>1670</v>
      </c>
      <c r="N39" s="1312"/>
    </row>
    <row r="40" spans="1:16" x14ac:dyDescent="0.3">
      <c r="C40" s="1313" t="s">
        <v>1315</v>
      </c>
      <c r="D40" s="1314" t="s">
        <v>1337</v>
      </c>
      <c r="E40" s="1314"/>
      <c r="F40" s="1315" t="s">
        <v>273</v>
      </c>
      <c r="G40" s="1311"/>
      <c r="H40" s="1315" t="s">
        <v>1339</v>
      </c>
      <c r="I40" s="1315" t="s">
        <v>1340</v>
      </c>
      <c r="J40" s="1315" t="s">
        <v>1341</v>
      </c>
      <c r="K40" s="1315" t="s">
        <v>1342</v>
      </c>
      <c r="L40" s="1315" t="s">
        <v>1343</v>
      </c>
      <c r="M40" s="1315" t="s">
        <v>1344</v>
      </c>
      <c r="N40" s="1315" t="s">
        <v>248</v>
      </c>
      <c r="O40" s="1316" t="s">
        <v>243</v>
      </c>
      <c r="P40" s="1316" t="s">
        <v>1345</v>
      </c>
    </row>
    <row r="41" spans="1:16" x14ac:dyDescent="0.3">
      <c r="G41" s="1380">
        <f t="shared" ref="G41:L41" si="3">G9</f>
        <v>0</v>
      </c>
      <c r="H41" s="1381">
        <f t="shared" si="3"/>
        <v>6.8699999999999997E-2</v>
      </c>
      <c r="I41" s="1381">
        <f t="shared" si="3"/>
        <v>7.6499999999999999E-2</v>
      </c>
      <c r="J41" s="1301">
        <f t="shared" si="3"/>
        <v>6458</v>
      </c>
      <c r="K41" s="1301">
        <f t="shared" si="3"/>
        <v>28</v>
      </c>
      <c r="L41" s="1301">
        <f t="shared" si="3"/>
        <v>204</v>
      </c>
    </row>
    <row r="42" spans="1:16" x14ac:dyDescent="0.3">
      <c r="H42" s="1382"/>
      <c r="I42" s="1382"/>
    </row>
    <row r="43" spans="1:16" x14ac:dyDescent="0.3">
      <c r="A43" s="1371" t="str">
        <f t="shared" ref="A43:G43" si="4">A11</f>
        <v>1----</v>
      </c>
      <c r="B43" s="1371" t="str">
        <f t="shared" si="4"/>
        <v>Teacher - DJJ - 10 Month</v>
      </c>
      <c r="C43" s="1383">
        <f t="shared" si="4"/>
        <v>0</v>
      </c>
      <c r="D43" s="1384">
        <f t="shared" si="4"/>
        <v>64700</v>
      </c>
      <c r="E43" s="1384">
        <f t="shared" si="4"/>
        <v>50655</v>
      </c>
      <c r="F43" s="1385">
        <f t="shared" si="4"/>
        <v>0</v>
      </c>
      <c r="G43" s="1385">
        <f t="shared" si="4"/>
        <v>0</v>
      </c>
      <c r="H43" s="1385">
        <f>H11+M11</f>
        <v>0</v>
      </c>
      <c r="I43" s="1385">
        <f>I11</f>
        <v>0</v>
      </c>
      <c r="J43" s="1385">
        <f>J11</f>
        <v>0</v>
      </c>
      <c r="K43" s="1385">
        <f>K11</f>
        <v>0</v>
      </c>
      <c r="L43" s="1385">
        <f>L11</f>
        <v>0</v>
      </c>
      <c r="M43" s="1385">
        <v>0</v>
      </c>
      <c r="N43" s="1385">
        <f>SUM(F43:M43)</f>
        <v>0</v>
      </c>
      <c r="O43" s="1386">
        <f>O11</f>
        <v>5100</v>
      </c>
      <c r="P43" s="1386" t="str">
        <f>P11</f>
        <v>0131</v>
      </c>
    </row>
    <row r="44" spans="1:16" x14ac:dyDescent="0.3">
      <c r="A44" s="1371" t="str">
        <f t="shared" ref="A44:P44" si="5">A13</f>
        <v>1----</v>
      </c>
      <c r="B44" s="1371" t="str">
        <f t="shared" si="5"/>
        <v>Teacher - DJJ - 12 Month</v>
      </c>
      <c r="C44" s="1383">
        <f t="shared" si="5"/>
        <v>0</v>
      </c>
      <c r="D44" s="1384">
        <f t="shared" si="5"/>
        <v>111600</v>
      </c>
      <c r="E44" s="1384">
        <f t="shared" si="5"/>
        <v>91608</v>
      </c>
      <c r="F44" s="1385">
        <f t="shared" si="5"/>
        <v>0</v>
      </c>
      <c r="G44" s="1385">
        <f t="shared" si="5"/>
        <v>0</v>
      </c>
      <c r="H44" s="1385">
        <f>H13+M13</f>
        <v>0</v>
      </c>
      <c r="I44" s="1385">
        <f t="shared" si="5"/>
        <v>0</v>
      </c>
      <c r="J44" s="1385">
        <f t="shared" si="5"/>
        <v>0</v>
      </c>
      <c r="K44" s="1385">
        <f t="shared" si="5"/>
        <v>0</v>
      </c>
      <c r="L44" s="1385">
        <f t="shared" si="5"/>
        <v>0</v>
      </c>
      <c r="M44" s="1385">
        <v>0</v>
      </c>
      <c r="N44" s="1385">
        <f>SUM(F44:M44)</f>
        <v>0</v>
      </c>
      <c r="O44" s="1386">
        <f t="shared" si="5"/>
        <v>5100</v>
      </c>
      <c r="P44" s="1386" t="str">
        <f t="shared" si="5"/>
        <v>0131</v>
      </c>
    </row>
    <row r="45" spans="1:16" x14ac:dyDescent="0.3">
      <c r="A45" s="1371"/>
      <c r="B45" s="1192"/>
      <c r="C45" s="1372"/>
      <c r="D45" s="1373"/>
      <c r="E45" s="1373"/>
      <c r="F45" s="1392">
        <f t="shared" ref="F45:N45" si="6">SUM(F43:F44)</f>
        <v>0</v>
      </c>
      <c r="G45" s="1392">
        <f t="shared" si="6"/>
        <v>0</v>
      </c>
      <c r="H45" s="1392">
        <f t="shared" si="6"/>
        <v>0</v>
      </c>
      <c r="I45" s="1392">
        <f t="shared" si="6"/>
        <v>0</v>
      </c>
      <c r="J45" s="1392">
        <f t="shared" si="6"/>
        <v>0</v>
      </c>
      <c r="K45" s="1392">
        <f t="shared" si="6"/>
        <v>0</v>
      </c>
      <c r="L45" s="1392">
        <f t="shared" si="6"/>
        <v>0</v>
      </c>
      <c r="M45" s="1392">
        <f t="shared" si="6"/>
        <v>0</v>
      </c>
      <c r="N45" s="1392">
        <f t="shared" si="6"/>
        <v>0</v>
      </c>
      <c r="O45" s="1393">
        <f>O44</f>
        <v>5100</v>
      </c>
      <c r="P45" s="1393" t="str">
        <f>P44</f>
        <v>0131</v>
      </c>
    </row>
    <row r="46" spans="1:16" x14ac:dyDescent="0.3">
      <c r="A46" s="1371"/>
      <c r="B46" s="1192"/>
      <c r="C46" s="1372"/>
      <c r="D46" s="1373"/>
      <c r="E46" s="1373"/>
      <c r="F46" s="1362"/>
      <c r="G46" s="1362"/>
      <c r="H46" s="1362"/>
      <c r="I46" s="1362"/>
      <c r="J46" s="1362"/>
      <c r="K46" s="1362"/>
      <c r="L46" s="1362"/>
      <c r="M46" s="1362"/>
      <c r="N46" s="1362"/>
      <c r="O46" s="1394"/>
      <c r="P46" s="1394"/>
    </row>
    <row r="47" spans="1:16" x14ac:dyDescent="0.3">
      <c r="A47" s="1371" t="str">
        <f t="shared" ref="A47:P48" si="7">A18</f>
        <v>41---</v>
      </c>
      <c r="B47" s="1371" t="str">
        <f t="shared" si="7"/>
        <v>Classroom Assistant - DJJ - Full Time</v>
      </c>
      <c r="C47" s="1383">
        <f t="shared" si="7"/>
        <v>0</v>
      </c>
      <c r="D47" s="1384">
        <f t="shared" si="7"/>
        <v>34900</v>
      </c>
      <c r="E47" s="1384">
        <f t="shared" si="7"/>
        <v>0</v>
      </c>
      <c r="F47" s="1385">
        <f t="shared" si="7"/>
        <v>0</v>
      </c>
      <c r="G47" s="1395" t="str">
        <f t="shared" si="7"/>
        <v>N/A</v>
      </c>
      <c r="H47" s="1385">
        <f>H18+M18</f>
        <v>0</v>
      </c>
      <c r="I47" s="1385">
        <f t="shared" si="7"/>
        <v>0</v>
      </c>
      <c r="J47" s="1385">
        <f t="shared" si="7"/>
        <v>0</v>
      </c>
      <c r="K47" s="1385">
        <f t="shared" si="7"/>
        <v>0</v>
      </c>
      <c r="L47" s="1385">
        <f t="shared" si="7"/>
        <v>0</v>
      </c>
      <c r="M47" s="1385">
        <v>0</v>
      </c>
      <c r="N47" s="1385">
        <f>SUM(F47:M47)</f>
        <v>0</v>
      </c>
      <c r="O47" s="1386">
        <f t="shared" si="7"/>
        <v>5100</v>
      </c>
      <c r="P47" s="1386" t="str">
        <f t="shared" si="7"/>
        <v>0100</v>
      </c>
    </row>
    <row r="48" spans="1:16" x14ac:dyDescent="0.3">
      <c r="A48" s="1371" t="str">
        <f t="shared" si="7"/>
        <v>41---</v>
      </c>
      <c r="B48" s="1371" t="str">
        <f t="shared" si="7"/>
        <v>Classroom Assistant - DJJ - Less than 4 hours</v>
      </c>
      <c r="C48" s="1383">
        <f t="shared" si="7"/>
        <v>0</v>
      </c>
      <c r="D48" s="1384">
        <f t="shared" si="7"/>
        <v>3800</v>
      </c>
      <c r="E48" s="1384">
        <f t="shared" si="7"/>
        <v>0</v>
      </c>
      <c r="F48" s="1385">
        <f t="shared" si="7"/>
        <v>0</v>
      </c>
      <c r="G48" s="1395" t="str">
        <f t="shared" si="7"/>
        <v>N/A</v>
      </c>
      <c r="H48" s="1385">
        <f>H19+M19</f>
        <v>0</v>
      </c>
      <c r="I48" s="1385">
        <f t="shared" si="7"/>
        <v>0</v>
      </c>
      <c r="J48" s="1385" t="str">
        <f t="shared" si="7"/>
        <v>N/A</v>
      </c>
      <c r="K48" s="1385" t="str">
        <f t="shared" si="7"/>
        <v>N/A</v>
      </c>
      <c r="L48" s="1385" t="str">
        <f t="shared" si="7"/>
        <v>N/A</v>
      </c>
      <c r="M48" s="1385">
        <v>0</v>
      </c>
      <c r="N48" s="1385">
        <f>SUM(F48:M48)</f>
        <v>0</v>
      </c>
      <c r="O48" s="1386">
        <f t="shared" si="7"/>
        <v>5100</v>
      </c>
      <c r="P48" s="1386" t="str">
        <f t="shared" si="7"/>
        <v>0100</v>
      </c>
    </row>
    <row r="49" spans="1:21" x14ac:dyDescent="0.3">
      <c r="A49" s="1371"/>
      <c r="B49" s="1192"/>
      <c r="C49" s="1383"/>
      <c r="D49" s="1384"/>
      <c r="E49" s="1384"/>
      <c r="F49" s="1392">
        <f>SUM(F47:F48)</f>
        <v>0</v>
      </c>
      <c r="G49" s="1392">
        <f t="shared" ref="G49:N49" si="8">SUM(G47:G48)</f>
        <v>0</v>
      </c>
      <c r="H49" s="1392">
        <f t="shared" si="8"/>
        <v>0</v>
      </c>
      <c r="I49" s="1392">
        <f t="shared" si="8"/>
        <v>0</v>
      </c>
      <c r="J49" s="1392">
        <f t="shared" si="8"/>
        <v>0</v>
      </c>
      <c r="K49" s="1392">
        <f t="shared" si="8"/>
        <v>0</v>
      </c>
      <c r="L49" s="1392">
        <f t="shared" si="8"/>
        <v>0</v>
      </c>
      <c r="M49" s="1392">
        <f t="shared" si="8"/>
        <v>0</v>
      </c>
      <c r="N49" s="1392">
        <f t="shared" si="8"/>
        <v>0</v>
      </c>
      <c r="O49" s="1393">
        <v>5100</v>
      </c>
      <c r="P49" s="1393" t="str">
        <f>P47</f>
        <v>0100</v>
      </c>
    </row>
    <row r="50" spans="1:21" x14ac:dyDescent="0.3">
      <c r="A50" s="1371"/>
      <c r="B50" s="1192"/>
      <c r="C50" s="1383"/>
      <c r="D50" s="1384"/>
      <c r="E50" s="1384"/>
      <c r="F50" s="1362"/>
      <c r="G50" s="1362"/>
      <c r="H50" s="1362"/>
      <c r="I50" s="1362"/>
      <c r="J50" s="1362"/>
      <c r="K50" s="1362"/>
      <c r="L50" s="1362"/>
      <c r="M50" s="1362"/>
      <c r="N50" s="1362"/>
      <c r="O50" s="1394"/>
      <c r="P50" s="1394"/>
    </row>
    <row r="51" spans="1:21" s="230" customFormat="1" x14ac:dyDescent="0.3">
      <c r="A51" s="1397" t="s">
        <v>1364</v>
      </c>
      <c r="B51" s="1398"/>
      <c r="C51" s="1399"/>
      <c r="D51" s="1400"/>
      <c r="E51" s="1400"/>
      <c r="F51" s="1401">
        <f>+F45+F49</f>
        <v>0</v>
      </c>
      <c r="G51" s="1401">
        <f t="shared" ref="G51:N51" si="9">+G45+G49</f>
        <v>0</v>
      </c>
      <c r="H51" s="1401">
        <f t="shared" si="9"/>
        <v>0</v>
      </c>
      <c r="I51" s="1401">
        <f t="shared" si="9"/>
        <v>0</v>
      </c>
      <c r="J51" s="1401">
        <f t="shared" si="9"/>
        <v>0</v>
      </c>
      <c r="K51" s="1401">
        <f t="shared" si="9"/>
        <v>0</v>
      </c>
      <c r="L51" s="1401">
        <f t="shared" si="9"/>
        <v>0</v>
      </c>
      <c r="M51" s="1401">
        <f t="shared" si="9"/>
        <v>0</v>
      </c>
      <c r="N51" s="1401">
        <f t="shared" si="9"/>
        <v>0</v>
      </c>
      <c r="O51" s="1393">
        <f>O49</f>
        <v>5100</v>
      </c>
      <c r="P51" s="1402"/>
      <c r="U51" s="1342"/>
    </row>
    <row r="52" spans="1:21" x14ac:dyDescent="0.3">
      <c r="A52" s="1371"/>
      <c r="B52" s="1192"/>
      <c r="C52" s="1372"/>
      <c r="D52" s="1373"/>
      <c r="E52" s="1373"/>
      <c r="F52" s="1382"/>
      <c r="G52" s="1382"/>
      <c r="H52" s="1382"/>
      <c r="I52" s="1382"/>
      <c r="J52" s="1382"/>
      <c r="K52" s="1382"/>
      <c r="L52" s="1382"/>
      <c r="M52" s="1382"/>
      <c r="N52" s="1382"/>
      <c r="O52" s="1329"/>
    </row>
    <row r="53" spans="1:21" x14ac:dyDescent="0.3">
      <c r="A53" s="1371"/>
      <c r="B53" s="1192"/>
      <c r="C53" s="1372"/>
      <c r="D53" s="1373"/>
      <c r="E53" s="1373"/>
      <c r="O53" s="1329"/>
    </row>
    <row r="54" spans="1:21" x14ac:dyDescent="0.3">
      <c r="A54" s="1406" t="s">
        <v>1366</v>
      </c>
      <c r="B54" s="1407"/>
      <c r="C54" s="1408"/>
      <c r="D54" s="1409"/>
      <c r="E54" s="1409"/>
      <c r="F54" s="1410">
        <f>+F51</f>
        <v>0</v>
      </c>
      <c r="G54" s="1410">
        <f t="shared" ref="G54:N54" si="10">+G51</f>
        <v>0</v>
      </c>
      <c r="H54" s="1410">
        <f t="shared" si="10"/>
        <v>0</v>
      </c>
      <c r="I54" s="1410">
        <f t="shared" si="10"/>
        <v>0</v>
      </c>
      <c r="J54" s="1410">
        <f t="shared" si="10"/>
        <v>0</v>
      </c>
      <c r="K54" s="1410">
        <f t="shared" si="10"/>
        <v>0</v>
      </c>
      <c r="L54" s="1410">
        <f t="shared" si="10"/>
        <v>0</v>
      </c>
      <c r="M54" s="1410">
        <f t="shared" si="10"/>
        <v>0</v>
      </c>
      <c r="N54" s="1410">
        <f t="shared" si="10"/>
        <v>0</v>
      </c>
      <c r="O54" s="1411">
        <f>O51</f>
        <v>5100</v>
      </c>
      <c r="P54" s="1411"/>
    </row>
    <row r="55" spans="1:21" x14ac:dyDescent="0.3">
      <c r="A55" s="1371"/>
      <c r="B55" s="1192"/>
      <c r="C55" s="1372"/>
      <c r="D55" s="1373"/>
      <c r="E55" s="1373"/>
      <c r="O55" s="1329"/>
    </row>
    <row r="56" spans="1:21" x14ac:dyDescent="0.3">
      <c r="H56" s="1382"/>
      <c r="I56" s="1382"/>
    </row>
    <row r="57" spans="1:21" x14ac:dyDescent="0.3">
      <c r="A57" s="1421" t="str">
        <f t="shared" ref="A57:G57" si="11">A12</f>
        <v>1----</v>
      </c>
      <c r="B57" s="1421" t="str">
        <f t="shared" si="11"/>
        <v>Teacher - DJJ - Vocational - 10 Month</v>
      </c>
      <c r="C57" s="1383">
        <f t="shared" si="11"/>
        <v>0</v>
      </c>
      <c r="D57" s="1384">
        <f t="shared" si="11"/>
        <v>64700</v>
      </c>
      <c r="E57" s="1384">
        <f t="shared" si="11"/>
        <v>50655</v>
      </c>
      <c r="F57" s="1385">
        <f t="shared" si="11"/>
        <v>0</v>
      </c>
      <c r="G57" s="1385">
        <f t="shared" si="11"/>
        <v>0</v>
      </c>
      <c r="H57" s="1385">
        <f>H12+M12</f>
        <v>0</v>
      </c>
      <c r="I57" s="1385">
        <f>I12</f>
        <v>0</v>
      </c>
      <c r="J57" s="1385">
        <f>J12</f>
        <v>0</v>
      </c>
      <c r="K57" s="1385">
        <f>K12</f>
        <v>0</v>
      </c>
      <c r="L57" s="1385">
        <f>L12</f>
        <v>0</v>
      </c>
      <c r="M57" s="1385">
        <v>0</v>
      </c>
      <c r="N57" s="1385">
        <f>SUM(F57:M57)</f>
        <v>0</v>
      </c>
      <c r="O57" s="1386">
        <f>O12</f>
        <v>5300</v>
      </c>
      <c r="P57" s="1386" t="str">
        <f>P12</f>
        <v>0131</v>
      </c>
    </row>
    <row r="58" spans="1:21" x14ac:dyDescent="0.3">
      <c r="A58" s="1371"/>
      <c r="B58" s="1192"/>
      <c r="C58" s="1372"/>
      <c r="D58" s="1373"/>
      <c r="E58" s="1373"/>
      <c r="F58" s="1392">
        <f t="shared" ref="F58:N58" si="12">SUM(F57:F57)</f>
        <v>0</v>
      </c>
      <c r="G58" s="1392">
        <f t="shared" si="12"/>
        <v>0</v>
      </c>
      <c r="H58" s="1392">
        <f t="shared" si="12"/>
        <v>0</v>
      </c>
      <c r="I58" s="1392">
        <f t="shared" si="12"/>
        <v>0</v>
      </c>
      <c r="J58" s="1392">
        <f t="shared" si="12"/>
        <v>0</v>
      </c>
      <c r="K58" s="1392">
        <f t="shared" si="12"/>
        <v>0</v>
      </c>
      <c r="L58" s="1392">
        <f t="shared" si="12"/>
        <v>0</v>
      </c>
      <c r="M58" s="1392">
        <f t="shared" si="12"/>
        <v>0</v>
      </c>
      <c r="N58" s="1392">
        <f t="shared" si="12"/>
        <v>0</v>
      </c>
      <c r="O58" s="1393">
        <f>O57</f>
        <v>5300</v>
      </c>
      <c r="P58" s="1393" t="str">
        <f>P57</f>
        <v>0131</v>
      </c>
    </row>
    <row r="59" spans="1:21" x14ac:dyDescent="0.3">
      <c r="A59" s="1371"/>
      <c r="B59" s="1192"/>
      <c r="C59" s="1372"/>
      <c r="D59" s="1373"/>
      <c r="E59" s="1373"/>
      <c r="F59" s="1362"/>
      <c r="G59" s="1362"/>
      <c r="H59" s="1362"/>
      <c r="I59" s="1362"/>
      <c r="J59" s="1362"/>
      <c r="K59" s="1362"/>
      <c r="L59" s="1362"/>
      <c r="M59" s="1362"/>
      <c r="N59" s="1362"/>
      <c r="O59" s="1394"/>
      <c r="P59" s="1394"/>
    </row>
    <row r="60" spans="1:21" x14ac:dyDescent="0.3">
      <c r="A60" s="1371"/>
      <c r="B60" s="1192"/>
      <c r="C60" s="1383"/>
      <c r="D60" s="1384"/>
      <c r="E60" s="1384"/>
      <c r="F60" s="1362"/>
      <c r="G60" s="1362"/>
      <c r="H60" s="1362"/>
      <c r="I60" s="1362"/>
      <c r="J60" s="1362"/>
      <c r="K60" s="1362"/>
      <c r="L60" s="1362"/>
      <c r="M60" s="1362"/>
      <c r="N60" s="1362"/>
      <c r="O60" s="1394"/>
      <c r="P60" s="1394"/>
    </row>
    <row r="61" spans="1:21" s="230" customFormat="1" x14ac:dyDescent="0.3">
      <c r="A61" s="1397" t="s">
        <v>1932</v>
      </c>
      <c r="B61" s="1398"/>
      <c r="C61" s="1399"/>
      <c r="D61" s="1400"/>
      <c r="E61" s="1400"/>
      <c r="F61" s="1401">
        <f>+F58</f>
        <v>0</v>
      </c>
      <c r="G61" s="1401">
        <f t="shared" ref="G61:N61" si="13">+G58</f>
        <v>0</v>
      </c>
      <c r="H61" s="1401">
        <f t="shared" si="13"/>
        <v>0</v>
      </c>
      <c r="I61" s="1401">
        <f t="shared" si="13"/>
        <v>0</v>
      </c>
      <c r="J61" s="1401">
        <f t="shared" si="13"/>
        <v>0</v>
      </c>
      <c r="K61" s="1401">
        <f t="shared" si="13"/>
        <v>0</v>
      </c>
      <c r="L61" s="1401">
        <f t="shared" si="13"/>
        <v>0</v>
      </c>
      <c r="M61" s="1401">
        <f t="shared" si="13"/>
        <v>0</v>
      </c>
      <c r="N61" s="1401">
        <f t="shared" si="13"/>
        <v>0</v>
      </c>
      <c r="O61" s="1393">
        <f>O58</f>
        <v>5300</v>
      </c>
      <c r="P61" s="1402"/>
      <c r="U61" s="1342"/>
    </row>
    <row r="62" spans="1:21" x14ac:dyDescent="0.3">
      <c r="A62" s="1371"/>
      <c r="B62" s="1192"/>
      <c r="C62" s="1372"/>
      <c r="D62" s="1373"/>
      <c r="E62" s="1373"/>
      <c r="F62" s="1382"/>
      <c r="G62" s="1382"/>
      <c r="H62" s="1382"/>
      <c r="I62" s="1382"/>
      <c r="J62" s="1382"/>
      <c r="K62" s="1382"/>
      <c r="L62" s="1382"/>
      <c r="M62" s="1382"/>
      <c r="N62" s="1382"/>
      <c r="O62" s="1329"/>
    </row>
    <row r="63" spans="1:21" x14ac:dyDescent="0.3">
      <c r="A63" s="1371"/>
      <c r="B63" s="1192"/>
      <c r="C63" s="1372"/>
      <c r="D63" s="1373"/>
      <c r="E63" s="1373"/>
      <c r="O63" s="1329"/>
    </row>
    <row r="64" spans="1:21" x14ac:dyDescent="0.3">
      <c r="A64" s="1406" t="s">
        <v>1378</v>
      </c>
      <c r="B64" s="1407"/>
      <c r="C64" s="1408"/>
      <c r="D64" s="1409"/>
      <c r="E64" s="1409"/>
      <c r="F64" s="1410">
        <f>+F61</f>
        <v>0</v>
      </c>
      <c r="G64" s="1410">
        <f t="shared" ref="G64:N64" si="14">+G61</f>
        <v>0</v>
      </c>
      <c r="H64" s="1410">
        <f t="shared" si="14"/>
        <v>0</v>
      </c>
      <c r="I64" s="1410">
        <f t="shared" si="14"/>
        <v>0</v>
      </c>
      <c r="J64" s="1410">
        <f t="shared" si="14"/>
        <v>0</v>
      </c>
      <c r="K64" s="1410">
        <f t="shared" si="14"/>
        <v>0</v>
      </c>
      <c r="L64" s="1410">
        <f t="shared" si="14"/>
        <v>0</v>
      </c>
      <c r="M64" s="1410">
        <f t="shared" si="14"/>
        <v>0</v>
      </c>
      <c r="N64" s="1410">
        <f t="shared" si="14"/>
        <v>0</v>
      </c>
      <c r="O64" s="1411">
        <f>O61</f>
        <v>5300</v>
      </c>
      <c r="P64" s="1411"/>
    </row>
    <row r="65" spans="1:26" x14ac:dyDescent="0.3">
      <c r="O65" s="1329"/>
    </row>
    <row r="66" spans="1:26" x14ac:dyDescent="0.3">
      <c r="O66" s="1329"/>
    </row>
    <row r="67" spans="1:26" ht="14.4" thickBot="1" x14ac:dyDescent="0.35">
      <c r="A67" s="1297" t="s">
        <v>1358</v>
      </c>
      <c r="B67" s="1374"/>
      <c r="F67" s="1444">
        <f>+F54+F64</f>
        <v>0</v>
      </c>
      <c r="G67" s="1444">
        <f t="shared" ref="G67:N67" si="15">+G54+G64</f>
        <v>0</v>
      </c>
      <c r="H67" s="1444">
        <f t="shared" si="15"/>
        <v>0</v>
      </c>
      <c r="I67" s="1444">
        <f t="shared" si="15"/>
        <v>0</v>
      </c>
      <c r="J67" s="1444">
        <f t="shared" si="15"/>
        <v>0</v>
      </c>
      <c r="K67" s="1444">
        <f t="shared" si="15"/>
        <v>0</v>
      </c>
      <c r="L67" s="1444">
        <f t="shared" si="15"/>
        <v>0</v>
      </c>
      <c r="M67" s="1444">
        <f t="shared" si="15"/>
        <v>0</v>
      </c>
      <c r="N67" s="1444">
        <f t="shared" si="15"/>
        <v>0</v>
      </c>
      <c r="O67" s="1329"/>
    </row>
    <row r="68" spans="1:26" ht="14.4" thickTop="1" x14ac:dyDescent="0.3">
      <c r="O68" s="1329"/>
    </row>
    <row r="69" spans="1:26" x14ac:dyDescent="0.3">
      <c r="A69" s="1214" t="s">
        <v>1310</v>
      </c>
      <c r="N69" s="1301">
        <f>H1</f>
        <v>0</v>
      </c>
      <c r="O69" s="1329"/>
    </row>
    <row r="70" spans="1:26" x14ac:dyDescent="0.3">
      <c r="A70" s="1214" t="s">
        <v>1312</v>
      </c>
      <c r="N70" s="1301">
        <f>H2</f>
        <v>0</v>
      </c>
      <c r="O70" s="1329"/>
    </row>
    <row r="71" spans="1:26" x14ac:dyDescent="0.3">
      <c r="A71" s="1297" t="s">
        <v>1387</v>
      </c>
      <c r="B71" s="1374"/>
      <c r="N71" s="1445">
        <f>SUM(N69:N70)</f>
        <v>0</v>
      </c>
      <c r="O71" s="1329"/>
    </row>
    <row r="72" spans="1:26" x14ac:dyDescent="0.3">
      <c r="O72" s="1329"/>
    </row>
    <row r="73" spans="1:26" ht="14.4" thickBot="1" x14ac:dyDescent="0.35">
      <c r="A73" s="1297" t="s">
        <v>1388</v>
      </c>
      <c r="B73" s="1374"/>
      <c r="N73" s="1444">
        <f>+N71-N67</f>
        <v>0</v>
      </c>
      <c r="O73" s="1329"/>
    </row>
    <row r="74" spans="1:26" ht="14.4" thickTop="1" x14ac:dyDescent="0.3">
      <c r="O74" s="1329"/>
    </row>
    <row r="75" spans="1:26" s="1302" customFormat="1" x14ac:dyDescent="0.3">
      <c r="A75" s="1214"/>
      <c r="B75" s="92"/>
      <c r="C75" s="1298"/>
      <c r="D75" s="1300"/>
      <c r="E75" s="1300"/>
      <c r="F75" s="1301"/>
      <c r="G75" s="1301"/>
      <c r="H75" s="1301"/>
      <c r="I75" s="1301"/>
      <c r="J75" s="1301"/>
      <c r="K75" s="1301"/>
      <c r="L75" s="1301"/>
      <c r="M75" s="1301"/>
      <c r="N75" s="1301"/>
      <c r="O75" s="1329"/>
      <c r="Q75" s="92"/>
      <c r="R75" s="92"/>
      <c r="S75" s="92"/>
      <c r="T75" s="92"/>
      <c r="U75" s="1303"/>
      <c r="V75" s="92"/>
      <c r="W75" s="92"/>
      <c r="X75" s="92"/>
      <c r="Y75" s="92"/>
      <c r="Z75" s="92"/>
    </row>
    <row r="76" spans="1:26" s="1302" customFormat="1" x14ac:dyDescent="0.3">
      <c r="A76" s="1297" t="s">
        <v>1389</v>
      </c>
      <c r="B76" s="1374"/>
      <c r="C76" s="1298"/>
      <c r="D76" s="1300"/>
      <c r="E76" s="1300"/>
      <c r="F76" s="1301">
        <f t="shared" ref="F76:N76" si="16">+F24-F67</f>
        <v>0</v>
      </c>
      <c r="G76" s="1301">
        <f t="shared" si="16"/>
        <v>0</v>
      </c>
      <c r="H76" s="1301">
        <f t="shared" si="16"/>
        <v>0</v>
      </c>
      <c r="I76" s="1301">
        <f t="shared" si="16"/>
        <v>0</v>
      </c>
      <c r="J76" s="1301">
        <f t="shared" si="16"/>
        <v>0</v>
      </c>
      <c r="K76" s="1301">
        <f t="shared" si="16"/>
        <v>0</v>
      </c>
      <c r="L76" s="1301">
        <f t="shared" si="16"/>
        <v>0</v>
      </c>
      <c r="M76" s="1301">
        <f t="shared" si="16"/>
        <v>0</v>
      </c>
      <c r="N76" s="1301">
        <f t="shared" si="16"/>
        <v>0</v>
      </c>
      <c r="O76" s="1329"/>
      <c r="Q76" s="92"/>
      <c r="R76" s="92"/>
      <c r="S76" s="92"/>
      <c r="T76" s="92"/>
      <c r="U76" s="1303"/>
      <c r="V76" s="92"/>
      <c r="W76" s="92"/>
      <c r="X76" s="92"/>
      <c r="Y76" s="92"/>
      <c r="Z76" s="92"/>
    </row>
    <row r="77" spans="1:26" s="1302" customFormat="1" x14ac:dyDescent="0.3">
      <c r="A77" s="1214"/>
      <c r="B77" s="92"/>
      <c r="C77" s="1298"/>
      <c r="D77" s="1300"/>
      <c r="E77" s="1300"/>
      <c r="F77" s="1301"/>
      <c r="G77" s="1301"/>
      <c r="H77" s="1301"/>
      <c r="I77" s="1301"/>
      <c r="J77" s="1301"/>
      <c r="K77" s="1301"/>
      <c r="L77" s="1301"/>
      <c r="M77" s="1301"/>
      <c r="N77" s="1301"/>
      <c r="O77" s="1329"/>
      <c r="Q77" s="92"/>
      <c r="R77" s="92"/>
      <c r="S77" s="92"/>
      <c r="T77" s="92"/>
      <c r="U77" s="1303"/>
      <c r="V77" s="92"/>
      <c r="W77" s="92"/>
      <c r="X77" s="92"/>
      <c r="Y77" s="92"/>
      <c r="Z77" s="92"/>
    </row>
    <row r="78" spans="1:26" s="1302" customFormat="1" x14ac:dyDescent="0.3">
      <c r="A78" s="1214"/>
      <c r="B78" s="92"/>
      <c r="C78" s="1298"/>
      <c r="D78" s="1300"/>
      <c r="E78" s="1300"/>
      <c r="F78" s="1301"/>
      <c r="G78" s="1301"/>
      <c r="H78" s="1301"/>
      <c r="I78" s="1301"/>
      <c r="J78" s="1301"/>
      <c r="K78" s="1301"/>
      <c r="L78" s="1301"/>
      <c r="M78" s="1301"/>
      <c r="N78" s="1301"/>
      <c r="O78" s="1329"/>
      <c r="Q78" s="92"/>
      <c r="R78" s="92"/>
      <c r="S78" s="92"/>
      <c r="T78" s="92"/>
      <c r="U78" s="1303"/>
      <c r="V78" s="92"/>
      <c r="W78" s="92"/>
      <c r="X78" s="92"/>
      <c r="Y78" s="92"/>
      <c r="Z78" s="92"/>
    </row>
    <row r="79" spans="1:26" s="1302" customFormat="1" x14ac:dyDescent="0.3">
      <c r="A79" s="1214"/>
      <c r="B79" s="92"/>
      <c r="D79" s="1380"/>
      <c r="E79" s="1380"/>
      <c r="F79" s="1382" t="s">
        <v>1359</v>
      </c>
      <c r="G79" s="1301"/>
      <c r="H79" s="1301"/>
      <c r="I79" s="1301"/>
      <c r="J79" s="1301"/>
      <c r="K79" s="1301"/>
      <c r="L79" s="1301"/>
      <c r="M79" s="1301"/>
      <c r="N79" s="1301"/>
      <c r="O79" s="1329"/>
      <c r="Q79" s="92"/>
      <c r="R79" s="92"/>
      <c r="S79" s="92"/>
      <c r="T79" s="92"/>
      <c r="U79" s="1303"/>
      <c r="V79" s="92"/>
      <c r="W79" s="92"/>
      <c r="X79" s="92"/>
      <c r="Y79" s="92"/>
      <c r="Z79" s="92"/>
    </row>
    <row r="80" spans="1:26" s="1302" customFormat="1" x14ac:dyDescent="0.3">
      <c r="A80" s="1214"/>
      <c r="B80" s="92"/>
      <c r="C80" s="1302" t="s">
        <v>1360</v>
      </c>
      <c r="D80" s="1380" t="s">
        <v>1608</v>
      </c>
      <c r="E80" s="1380" t="s">
        <v>1609</v>
      </c>
      <c r="F80" s="1382" t="s">
        <v>1361</v>
      </c>
      <c r="G80" s="1382" t="s">
        <v>1362</v>
      </c>
      <c r="H80" s="1301"/>
      <c r="I80" s="1301"/>
      <c r="J80" s="1301"/>
      <c r="K80" s="1301"/>
      <c r="L80" s="1301"/>
      <c r="M80" s="1301"/>
      <c r="N80" s="1301"/>
      <c r="O80" s="1329"/>
      <c r="Q80" s="92"/>
      <c r="R80" s="92"/>
      <c r="S80" s="92"/>
      <c r="T80" s="92"/>
      <c r="U80" s="1303"/>
      <c r="V80" s="92"/>
      <c r="W80" s="92"/>
      <c r="X80" s="92"/>
      <c r="Y80" s="92"/>
      <c r="Z80" s="92"/>
    </row>
    <row r="81" spans="1:26" s="1302" customFormat="1" x14ac:dyDescent="0.3">
      <c r="A81" s="1214"/>
      <c r="B81" s="92"/>
      <c r="C81" s="92"/>
      <c r="D81" s="1300"/>
      <c r="E81" s="1380"/>
      <c r="F81" s="1301"/>
      <c r="G81" s="1301"/>
      <c r="H81" s="1301"/>
      <c r="I81" s="1301"/>
      <c r="J81" s="1301"/>
      <c r="K81" s="1301"/>
      <c r="L81" s="1301"/>
      <c r="M81" s="1301"/>
      <c r="N81" s="1301"/>
      <c r="O81" s="1329"/>
      <c r="Q81" s="92"/>
      <c r="R81" s="92"/>
      <c r="S81" s="92"/>
      <c r="T81" s="92"/>
      <c r="U81" s="1303"/>
      <c r="V81" s="92"/>
      <c r="W81" s="92"/>
      <c r="X81" s="92"/>
      <c r="Y81" s="92"/>
      <c r="Z81" s="92"/>
    </row>
    <row r="82" spans="1:26" s="1302" customFormat="1" x14ac:dyDescent="0.3">
      <c r="A82" s="1214"/>
      <c r="B82" s="92"/>
      <c r="C82" s="1302">
        <f t="shared" ref="C82:C98" si="17">$B$4</f>
        <v>1010</v>
      </c>
      <c r="D82" s="1446">
        <f t="shared" ref="D82:D90" si="18">$O$51</f>
        <v>5100</v>
      </c>
      <c r="E82" s="1380" t="s">
        <v>1635</v>
      </c>
      <c r="F82" s="1382" t="str">
        <f t="shared" ref="F82:F98" si="19">$A$3</f>
        <v>0000</v>
      </c>
      <c r="G82" s="1382">
        <f t="shared" ref="G82:G98" si="20">$A$2</f>
        <v>8110</v>
      </c>
      <c r="H82" s="1301">
        <f>G54</f>
        <v>0</v>
      </c>
      <c r="I82" s="1301"/>
      <c r="J82" s="1301"/>
      <c r="K82" s="1301"/>
      <c r="L82" s="1301"/>
      <c r="M82" s="1301"/>
      <c r="N82" s="1301"/>
      <c r="O82" s="1329"/>
      <c r="Q82" s="92"/>
      <c r="R82" s="92"/>
      <c r="S82" s="92"/>
      <c r="T82" s="92"/>
      <c r="U82" s="1303"/>
      <c r="V82" s="92"/>
      <c r="W82" s="92"/>
      <c r="X82" s="92"/>
      <c r="Y82" s="92"/>
      <c r="Z82" s="92"/>
    </row>
    <row r="83" spans="1:26" s="1302" customFormat="1" x14ac:dyDescent="0.3">
      <c r="A83" s="1214"/>
      <c r="B83" s="92"/>
      <c r="C83" s="1302">
        <f t="shared" si="17"/>
        <v>1010</v>
      </c>
      <c r="D83" s="1446">
        <f t="shared" si="18"/>
        <v>5100</v>
      </c>
      <c r="E83" s="1380" t="s">
        <v>1630</v>
      </c>
      <c r="F83" s="1382" t="str">
        <f t="shared" si="19"/>
        <v>0000</v>
      </c>
      <c r="G83" s="1382">
        <f t="shared" si="20"/>
        <v>8110</v>
      </c>
      <c r="H83" s="1301">
        <f>F49</f>
        <v>0</v>
      </c>
      <c r="I83" s="1301"/>
      <c r="J83" s="1301"/>
      <c r="K83" s="1301"/>
      <c r="L83" s="1301"/>
      <c r="M83" s="1301"/>
      <c r="N83" s="1301"/>
      <c r="O83" s="1329"/>
      <c r="Q83" s="92"/>
      <c r="R83" s="92"/>
      <c r="S83" s="92"/>
      <c r="T83" s="92"/>
      <c r="U83" s="1303"/>
      <c r="V83" s="92"/>
      <c r="W83" s="92"/>
      <c r="X83" s="92"/>
      <c r="Y83" s="92"/>
      <c r="Z83" s="92"/>
    </row>
    <row r="84" spans="1:26" s="1302" customFormat="1" x14ac:dyDescent="0.3">
      <c r="A84" s="1214"/>
      <c r="B84" s="92"/>
      <c r="C84" s="1302">
        <f t="shared" si="17"/>
        <v>1010</v>
      </c>
      <c r="D84" s="1446">
        <f t="shared" si="18"/>
        <v>5100</v>
      </c>
      <c r="E84" s="1380" t="s">
        <v>1649</v>
      </c>
      <c r="F84" s="1382" t="str">
        <f t="shared" si="19"/>
        <v>0000</v>
      </c>
      <c r="G84" s="1382">
        <f t="shared" si="20"/>
        <v>8110</v>
      </c>
      <c r="H84" s="1301">
        <f>F45</f>
        <v>0</v>
      </c>
      <c r="I84" s="1301"/>
      <c r="J84" s="1301"/>
      <c r="K84" s="1301"/>
      <c r="L84" s="1301"/>
      <c r="M84" s="1301"/>
      <c r="N84" s="1301"/>
      <c r="O84" s="1329"/>
      <c r="Q84" s="92"/>
      <c r="R84" s="92"/>
      <c r="S84" s="92"/>
      <c r="T84" s="92"/>
      <c r="U84" s="1303"/>
      <c r="V84" s="92"/>
      <c r="W84" s="92"/>
      <c r="X84" s="92"/>
      <c r="Y84" s="92"/>
      <c r="Z84" s="92"/>
    </row>
    <row r="85" spans="1:26" s="1302" customFormat="1" x14ac:dyDescent="0.3">
      <c r="A85" s="1214"/>
      <c r="B85" s="92"/>
      <c r="C85" s="1302">
        <f t="shared" si="17"/>
        <v>1010</v>
      </c>
      <c r="D85" s="1446">
        <f t="shared" si="18"/>
        <v>5100</v>
      </c>
      <c r="E85" s="1380" t="s">
        <v>1652</v>
      </c>
      <c r="F85" s="1382" t="str">
        <f t="shared" si="19"/>
        <v>0000</v>
      </c>
      <c r="G85" s="1382">
        <f t="shared" si="20"/>
        <v>8110</v>
      </c>
      <c r="H85" s="1301">
        <f>H54+N73</f>
        <v>0</v>
      </c>
      <c r="I85" s="1301"/>
      <c r="J85" s="1301" t="s">
        <v>1363</v>
      </c>
      <c r="K85" s="1301"/>
      <c r="L85" s="1301"/>
      <c r="M85" s="1301"/>
      <c r="N85" s="1301"/>
      <c r="O85" s="1329"/>
      <c r="Q85" s="92"/>
      <c r="R85" s="92"/>
      <c r="S85" s="92"/>
      <c r="T85" s="92"/>
      <c r="U85" s="1303"/>
      <c r="V85" s="92"/>
      <c r="W85" s="92"/>
      <c r="X85" s="92"/>
      <c r="Y85" s="92"/>
      <c r="Z85" s="92"/>
    </row>
    <row r="86" spans="1:26" s="1302" customFormat="1" x14ac:dyDescent="0.3">
      <c r="A86" s="1214"/>
      <c r="B86" s="92"/>
      <c r="C86" s="1302">
        <f t="shared" si="17"/>
        <v>1010</v>
      </c>
      <c r="D86" s="1446">
        <f t="shared" si="18"/>
        <v>5100</v>
      </c>
      <c r="E86" s="1380" t="s">
        <v>1625</v>
      </c>
      <c r="F86" s="1382" t="str">
        <f t="shared" si="19"/>
        <v>0000</v>
      </c>
      <c r="G86" s="1382">
        <f t="shared" si="20"/>
        <v>8110</v>
      </c>
      <c r="H86" s="1301">
        <f>I54</f>
        <v>0</v>
      </c>
      <c r="I86" s="1301"/>
      <c r="J86" s="1301"/>
      <c r="K86" s="1301"/>
      <c r="L86" s="1301"/>
      <c r="M86" s="1301"/>
      <c r="N86" s="1301"/>
      <c r="O86" s="1329"/>
      <c r="Q86" s="92"/>
      <c r="R86" s="92"/>
      <c r="S86" s="92"/>
      <c r="T86" s="92"/>
      <c r="U86" s="1303"/>
      <c r="V86" s="92"/>
      <c r="W86" s="92"/>
      <c r="X86" s="92"/>
      <c r="Y86" s="92"/>
      <c r="Z86" s="92"/>
    </row>
    <row r="87" spans="1:26" s="1302" customFormat="1" x14ac:dyDescent="0.3">
      <c r="A87" s="1214"/>
      <c r="B87" s="92"/>
      <c r="C87" s="1302">
        <f t="shared" si="17"/>
        <v>1010</v>
      </c>
      <c r="D87" s="1446">
        <f t="shared" si="18"/>
        <v>5100</v>
      </c>
      <c r="E87" s="1380" t="s">
        <v>1656</v>
      </c>
      <c r="F87" s="1382" t="str">
        <f t="shared" si="19"/>
        <v>0000</v>
      </c>
      <c r="G87" s="1382">
        <f t="shared" si="20"/>
        <v>8110</v>
      </c>
      <c r="H87" s="1301">
        <f>J54</f>
        <v>0</v>
      </c>
      <c r="I87" s="1301"/>
      <c r="J87" s="1301"/>
      <c r="K87" s="1301"/>
      <c r="L87" s="1301"/>
      <c r="M87" s="1301"/>
      <c r="N87" s="1301"/>
      <c r="O87" s="1329"/>
      <c r="Q87" s="92"/>
      <c r="R87" s="92"/>
      <c r="S87" s="92"/>
      <c r="T87" s="92"/>
      <c r="U87" s="1303"/>
      <c r="V87" s="92"/>
      <c r="W87" s="92"/>
      <c r="X87" s="92"/>
      <c r="Y87" s="92"/>
      <c r="Z87" s="92"/>
    </row>
    <row r="88" spans="1:26" s="1302" customFormat="1" x14ac:dyDescent="0.3">
      <c r="A88" s="1214"/>
      <c r="B88" s="92"/>
      <c r="C88" s="1302">
        <f t="shared" si="17"/>
        <v>1010</v>
      </c>
      <c r="D88" s="1446">
        <f t="shared" si="18"/>
        <v>5100</v>
      </c>
      <c r="E88" s="1380" t="s">
        <v>1666</v>
      </c>
      <c r="F88" s="1382" t="str">
        <f t="shared" si="19"/>
        <v>0000</v>
      </c>
      <c r="G88" s="1382">
        <f t="shared" si="20"/>
        <v>8110</v>
      </c>
      <c r="H88" s="1301">
        <f>K54</f>
        <v>0</v>
      </c>
      <c r="I88" s="1301"/>
      <c r="J88" s="1301"/>
      <c r="K88" s="1301"/>
      <c r="L88" s="1301"/>
      <c r="M88" s="1301"/>
      <c r="N88" s="1301"/>
      <c r="O88" s="1329"/>
      <c r="Q88" s="92"/>
      <c r="R88" s="92"/>
      <c r="S88" s="92"/>
      <c r="T88" s="92"/>
      <c r="U88" s="1303"/>
      <c r="V88" s="92"/>
      <c r="W88" s="92"/>
      <c r="X88" s="92"/>
      <c r="Y88" s="92"/>
      <c r="Z88" s="92"/>
    </row>
    <row r="89" spans="1:26" s="1302" customFormat="1" x14ac:dyDescent="0.3">
      <c r="A89" s="1214"/>
      <c r="B89" s="92"/>
      <c r="C89" s="1302">
        <f t="shared" si="17"/>
        <v>1010</v>
      </c>
      <c r="D89" s="1446">
        <f t="shared" si="18"/>
        <v>5100</v>
      </c>
      <c r="E89" s="1380" t="s">
        <v>1668</v>
      </c>
      <c r="F89" s="1382" t="str">
        <f t="shared" si="19"/>
        <v>0000</v>
      </c>
      <c r="G89" s="1382">
        <f t="shared" si="20"/>
        <v>8110</v>
      </c>
      <c r="H89" s="1301">
        <f>L54</f>
        <v>0</v>
      </c>
      <c r="I89" s="1301"/>
      <c r="J89" s="1301"/>
      <c r="K89" s="1301"/>
      <c r="L89" s="1301"/>
      <c r="M89" s="1301"/>
      <c r="N89" s="1301"/>
      <c r="O89" s="1329"/>
      <c r="Q89" s="92"/>
      <c r="R89" s="92"/>
      <c r="S89" s="92"/>
      <c r="T89" s="92"/>
      <c r="U89" s="1303"/>
      <c r="V89" s="92"/>
      <c r="W89" s="92"/>
      <c r="X89" s="92"/>
      <c r="Y89" s="92"/>
      <c r="Z89" s="92"/>
    </row>
    <row r="90" spans="1:26" s="1302" customFormat="1" x14ac:dyDescent="0.3">
      <c r="A90" s="1214"/>
      <c r="B90" s="92"/>
      <c r="C90" s="1448">
        <f t="shared" si="17"/>
        <v>1010</v>
      </c>
      <c r="D90" s="1449">
        <f t="shared" si="18"/>
        <v>5100</v>
      </c>
      <c r="E90" s="1450" t="s">
        <v>1670</v>
      </c>
      <c r="F90" s="1451" t="str">
        <f t="shared" si="19"/>
        <v>0000</v>
      </c>
      <c r="G90" s="1451">
        <f t="shared" si="20"/>
        <v>8110</v>
      </c>
      <c r="H90" s="1331">
        <f>M54</f>
        <v>0</v>
      </c>
      <c r="I90" s="1331">
        <f>SUM(H82:H90)</f>
        <v>0</v>
      </c>
      <c r="J90" s="1301"/>
      <c r="K90" s="1301"/>
      <c r="L90" s="1301"/>
      <c r="M90" s="1301"/>
      <c r="N90" s="1301"/>
      <c r="O90" s="1329"/>
      <c r="Q90" s="92"/>
      <c r="R90" s="92"/>
      <c r="S90" s="92"/>
      <c r="T90" s="92"/>
      <c r="U90" s="1303"/>
      <c r="V90" s="92"/>
      <c r="W90" s="92"/>
      <c r="X90" s="92"/>
      <c r="Y90" s="92"/>
      <c r="Z90" s="92"/>
    </row>
    <row r="91" spans="1:26" s="1302" customFormat="1" x14ac:dyDescent="0.3">
      <c r="A91" s="1214"/>
      <c r="B91" s="92"/>
      <c r="C91" s="1302">
        <f t="shared" si="17"/>
        <v>1010</v>
      </c>
      <c r="D91" s="1446">
        <v>5300</v>
      </c>
      <c r="E91" s="1380" t="s">
        <v>1635</v>
      </c>
      <c r="F91" s="1382" t="str">
        <f t="shared" si="19"/>
        <v>0000</v>
      </c>
      <c r="G91" s="1382">
        <f t="shared" si="20"/>
        <v>8110</v>
      </c>
      <c r="H91" s="1301">
        <f>G64</f>
        <v>0</v>
      </c>
      <c r="I91" s="1301"/>
      <c r="J91" s="1301"/>
      <c r="K91" s="1301"/>
      <c r="L91" s="1301"/>
      <c r="M91" s="1301"/>
      <c r="N91" s="1301"/>
      <c r="O91" s="1329"/>
      <c r="Q91" s="92"/>
      <c r="R91" s="92"/>
      <c r="S91" s="92"/>
      <c r="T91" s="92"/>
      <c r="U91" s="1303"/>
      <c r="V91" s="92"/>
      <c r="W91" s="92"/>
      <c r="X91" s="92"/>
      <c r="Y91" s="92"/>
      <c r="Z91" s="92"/>
    </row>
    <row r="92" spans="1:26" s="1302" customFormat="1" x14ac:dyDescent="0.3">
      <c r="A92" s="1214"/>
      <c r="B92" s="92"/>
      <c r="C92" s="1302">
        <f t="shared" si="17"/>
        <v>1010</v>
      </c>
      <c r="D92" s="1446">
        <v>5300</v>
      </c>
      <c r="E92" s="1380" t="s">
        <v>1649</v>
      </c>
      <c r="F92" s="1382" t="str">
        <f t="shared" si="19"/>
        <v>0000</v>
      </c>
      <c r="G92" s="1382">
        <f t="shared" si="20"/>
        <v>8110</v>
      </c>
      <c r="H92" s="1301">
        <f>F64</f>
        <v>0</v>
      </c>
      <c r="I92" s="1301"/>
      <c r="J92" s="1301"/>
      <c r="K92" s="1301"/>
      <c r="L92" s="1301"/>
      <c r="M92" s="1301"/>
      <c r="N92" s="1301"/>
      <c r="O92" s="1329"/>
      <c r="Q92" s="92"/>
      <c r="R92" s="92"/>
      <c r="S92" s="92"/>
      <c r="T92" s="92"/>
      <c r="U92" s="1303"/>
      <c r="V92" s="92"/>
      <c r="W92" s="92"/>
      <c r="X92" s="92"/>
      <c r="Y92" s="92"/>
      <c r="Z92" s="92"/>
    </row>
    <row r="93" spans="1:26" s="1302" customFormat="1" x14ac:dyDescent="0.3">
      <c r="A93" s="1214"/>
      <c r="B93" s="92"/>
      <c r="C93" s="1302">
        <f t="shared" si="17"/>
        <v>1010</v>
      </c>
      <c r="D93" s="1446">
        <v>5300</v>
      </c>
      <c r="E93" s="1380" t="s">
        <v>1652</v>
      </c>
      <c r="F93" s="1382" t="str">
        <f t="shared" si="19"/>
        <v>0000</v>
      </c>
      <c r="G93" s="1382">
        <f t="shared" si="20"/>
        <v>8110</v>
      </c>
      <c r="H93" s="1301">
        <f>H64+N76</f>
        <v>0</v>
      </c>
      <c r="I93" s="1301"/>
      <c r="J93" s="1301"/>
      <c r="K93" s="1301"/>
      <c r="L93" s="1301"/>
      <c r="M93" s="1301"/>
      <c r="N93" s="1301"/>
      <c r="O93" s="1329"/>
      <c r="Q93" s="92"/>
      <c r="R93" s="92"/>
      <c r="S93" s="92"/>
      <c r="T93" s="92"/>
      <c r="U93" s="1303"/>
      <c r="V93" s="92"/>
      <c r="W93" s="92"/>
      <c r="X93" s="92"/>
      <c r="Y93" s="92"/>
      <c r="Z93" s="92"/>
    </row>
    <row r="94" spans="1:26" s="1302" customFormat="1" x14ac:dyDescent="0.3">
      <c r="A94" s="1214"/>
      <c r="B94" s="92"/>
      <c r="C94" s="1302">
        <f t="shared" si="17"/>
        <v>1010</v>
      </c>
      <c r="D94" s="1446">
        <v>5300</v>
      </c>
      <c r="E94" s="1380" t="s">
        <v>1625</v>
      </c>
      <c r="F94" s="1382" t="str">
        <f t="shared" si="19"/>
        <v>0000</v>
      </c>
      <c r="G94" s="1382">
        <f t="shared" si="20"/>
        <v>8110</v>
      </c>
      <c r="H94" s="1301">
        <f>I64</f>
        <v>0</v>
      </c>
      <c r="I94" s="1301"/>
      <c r="J94" s="1301"/>
      <c r="K94" s="1301"/>
      <c r="L94" s="1301"/>
      <c r="M94" s="1301"/>
      <c r="N94" s="1301"/>
      <c r="O94" s="1329"/>
      <c r="Q94" s="92"/>
      <c r="R94" s="92"/>
      <c r="S94" s="92"/>
      <c r="T94" s="92"/>
      <c r="U94" s="1303"/>
      <c r="V94" s="92"/>
      <c r="W94" s="92"/>
      <c r="X94" s="92"/>
      <c r="Y94" s="92"/>
      <c r="Z94" s="92"/>
    </row>
    <row r="95" spans="1:26" s="1302" customFormat="1" x14ac:dyDescent="0.3">
      <c r="A95" s="1214"/>
      <c r="B95" s="92"/>
      <c r="C95" s="1302">
        <f t="shared" si="17"/>
        <v>1010</v>
      </c>
      <c r="D95" s="1446">
        <v>5300</v>
      </c>
      <c r="E95" s="1380" t="s">
        <v>1656</v>
      </c>
      <c r="F95" s="1382" t="str">
        <f t="shared" si="19"/>
        <v>0000</v>
      </c>
      <c r="G95" s="1382">
        <f t="shared" si="20"/>
        <v>8110</v>
      </c>
      <c r="H95" s="1301">
        <f>J64</f>
        <v>0</v>
      </c>
      <c r="I95" s="1301"/>
      <c r="J95" s="1301"/>
      <c r="K95" s="1301"/>
      <c r="L95" s="1301"/>
      <c r="M95" s="1301"/>
      <c r="N95" s="1301"/>
      <c r="O95" s="1329"/>
      <c r="Q95" s="92"/>
      <c r="R95" s="92"/>
      <c r="S95" s="92"/>
      <c r="T95" s="92"/>
      <c r="U95" s="1303"/>
      <c r="V95" s="92"/>
      <c r="W95" s="92"/>
      <c r="X95" s="92"/>
      <c r="Y95" s="92"/>
      <c r="Z95" s="92"/>
    </row>
    <row r="96" spans="1:26" s="1302" customFormat="1" x14ac:dyDescent="0.3">
      <c r="A96" s="1214"/>
      <c r="B96" s="92"/>
      <c r="C96" s="1302">
        <f t="shared" si="17"/>
        <v>1010</v>
      </c>
      <c r="D96" s="1446">
        <v>5300</v>
      </c>
      <c r="E96" s="1380" t="s">
        <v>1666</v>
      </c>
      <c r="F96" s="1382" t="str">
        <f t="shared" si="19"/>
        <v>0000</v>
      </c>
      <c r="G96" s="1382">
        <f t="shared" si="20"/>
        <v>8110</v>
      </c>
      <c r="H96" s="1301">
        <f>K64</f>
        <v>0</v>
      </c>
      <c r="I96" s="1301"/>
      <c r="J96" s="1301"/>
      <c r="K96" s="1301"/>
      <c r="L96" s="1301"/>
      <c r="M96" s="1301"/>
      <c r="N96" s="1301"/>
      <c r="O96" s="1329"/>
      <c r="Q96" s="92"/>
      <c r="R96" s="92"/>
      <c r="S96" s="92"/>
      <c r="T96" s="92"/>
      <c r="U96" s="1303"/>
      <c r="V96" s="92"/>
      <c r="W96" s="92"/>
      <c r="X96" s="92"/>
      <c r="Y96" s="92"/>
      <c r="Z96" s="92"/>
    </row>
    <row r="97" spans="1:26" s="1302" customFormat="1" x14ac:dyDescent="0.3">
      <c r="A97" s="1214"/>
      <c r="B97" s="92"/>
      <c r="C97" s="1302">
        <f t="shared" si="17"/>
        <v>1010</v>
      </c>
      <c r="D97" s="1446">
        <v>5300</v>
      </c>
      <c r="E97" s="1380" t="s">
        <v>1668</v>
      </c>
      <c r="F97" s="1382" t="str">
        <f t="shared" si="19"/>
        <v>0000</v>
      </c>
      <c r="G97" s="1382">
        <f t="shared" si="20"/>
        <v>8110</v>
      </c>
      <c r="H97" s="1301">
        <f>L64</f>
        <v>0</v>
      </c>
      <c r="I97" s="1301"/>
      <c r="J97" s="1301"/>
      <c r="K97" s="1301"/>
      <c r="L97" s="1301"/>
      <c r="M97" s="1301"/>
      <c r="N97" s="1301"/>
      <c r="O97" s="1329"/>
      <c r="Q97" s="92"/>
      <c r="R97" s="92"/>
      <c r="S97" s="92"/>
      <c r="T97" s="92"/>
      <c r="U97" s="1303"/>
      <c r="V97" s="92"/>
      <c r="W97" s="92"/>
      <c r="X97" s="92"/>
      <c r="Y97" s="92"/>
      <c r="Z97" s="92"/>
    </row>
    <row r="98" spans="1:26" s="1302" customFormat="1" x14ac:dyDescent="0.3">
      <c r="A98" s="1214"/>
      <c r="B98" s="92"/>
      <c r="C98" s="1448">
        <f t="shared" si="17"/>
        <v>1010</v>
      </c>
      <c r="D98" s="1449">
        <v>5300</v>
      </c>
      <c r="E98" s="1450" t="s">
        <v>1670</v>
      </c>
      <c r="F98" s="1451" t="str">
        <f t="shared" si="19"/>
        <v>0000</v>
      </c>
      <c r="G98" s="1451">
        <f t="shared" si="20"/>
        <v>8110</v>
      </c>
      <c r="H98" s="1331">
        <f>M64</f>
        <v>0</v>
      </c>
      <c r="I98" s="1331">
        <f>SUM(H91:H98)</f>
        <v>0</v>
      </c>
      <c r="J98" s="1301"/>
      <c r="K98" s="1301"/>
      <c r="L98" s="1301"/>
      <c r="M98" s="1301"/>
      <c r="N98" s="1301"/>
      <c r="O98" s="1329"/>
      <c r="Q98" s="92"/>
      <c r="R98" s="92"/>
      <c r="S98" s="92"/>
      <c r="T98" s="92"/>
      <c r="U98" s="1303"/>
      <c r="V98" s="92"/>
      <c r="W98" s="92"/>
      <c r="X98" s="92"/>
      <c r="Y98" s="92"/>
      <c r="Z98" s="92"/>
    </row>
    <row r="99" spans="1:26" s="1302" customFormat="1" x14ac:dyDescent="0.3">
      <c r="A99" s="1214"/>
      <c r="B99" s="92"/>
      <c r="C99" s="92"/>
      <c r="D99" s="1300"/>
      <c r="E99" s="1380"/>
      <c r="F99" s="1301"/>
      <c r="G99" s="1301"/>
      <c r="H99" s="1452">
        <f>SUM(H82:H98)</f>
        <v>0</v>
      </c>
      <c r="I99" s="1452">
        <f>SUM(I98,I90)</f>
        <v>0</v>
      </c>
      <c r="J99" s="1301"/>
      <c r="K99" s="1301"/>
      <c r="L99" s="1301"/>
      <c r="M99" s="1301"/>
      <c r="N99" s="1301"/>
      <c r="O99" s="1329"/>
      <c r="Q99" s="92"/>
      <c r="R99" s="92"/>
      <c r="S99" s="92"/>
      <c r="T99" s="92"/>
      <c r="U99" s="1303"/>
      <c r="V99" s="92"/>
      <c r="W99" s="92"/>
      <c r="X99" s="92"/>
      <c r="Y99" s="92"/>
      <c r="Z99" s="92"/>
    </row>
    <row r="100" spans="1:26" s="1302" customFormat="1" x14ac:dyDescent="0.3">
      <c r="A100" s="1214"/>
      <c r="B100" s="92"/>
      <c r="C100" s="1298"/>
      <c r="D100" s="1300"/>
      <c r="E100" s="1300"/>
      <c r="F100" s="1301"/>
      <c r="G100" s="1301"/>
      <c r="H100" s="1301"/>
      <c r="I100" s="1301"/>
      <c r="J100" s="1301"/>
      <c r="K100" s="1301"/>
      <c r="L100" s="1301"/>
      <c r="M100" s="1301"/>
      <c r="N100" s="1301"/>
      <c r="O100" s="1329"/>
      <c r="Q100" s="92"/>
      <c r="R100" s="92"/>
      <c r="S100" s="92"/>
      <c r="T100" s="92"/>
      <c r="U100" s="1303"/>
      <c r="V100" s="92"/>
      <c r="W100" s="92"/>
      <c r="X100" s="92"/>
      <c r="Y100" s="92"/>
      <c r="Z100" s="92"/>
    </row>
    <row r="101" spans="1:26" s="1302" customFormat="1" x14ac:dyDescent="0.3">
      <c r="A101" s="1214"/>
      <c r="B101" s="92"/>
      <c r="C101" s="1298"/>
      <c r="D101" s="1300"/>
      <c r="E101" s="1300"/>
      <c r="F101" s="1301"/>
      <c r="G101" s="1301"/>
      <c r="H101" s="1301"/>
      <c r="I101" s="1301"/>
      <c r="J101" s="1301"/>
      <c r="K101" s="1301"/>
      <c r="L101" s="1301"/>
      <c r="M101" s="1301"/>
      <c r="N101" s="1301"/>
      <c r="O101" s="1329"/>
      <c r="Q101" s="92"/>
      <c r="R101" s="92"/>
      <c r="S101" s="92"/>
      <c r="T101" s="92"/>
      <c r="U101" s="1303"/>
      <c r="V101" s="92"/>
      <c r="W101" s="92"/>
      <c r="X101" s="92"/>
      <c r="Y101" s="92"/>
      <c r="Z101" s="92"/>
    </row>
    <row r="102" spans="1:26" s="1302" customFormat="1" x14ac:dyDescent="0.3">
      <c r="A102" s="1214"/>
      <c r="B102" s="92"/>
      <c r="C102" s="1298"/>
      <c r="D102" s="1300"/>
      <c r="E102" s="1300"/>
      <c r="F102" s="1301"/>
      <c r="G102" s="1301"/>
      <c r="H102" s="1301"/>
      <c r="I102" s="1301"/>
      <c r="J102" s="1301"/>
      <c r="K102" s="1301"/>
      <c r="L102" s="1301"/>
      <c r="M102" s="1301"/>
      <c r="N102" s="1301"/>
      <c r="O102" s="1329"/>
      <c r="Q102" s="92"/>
      <c r="R102" s="92"/>
      <c r="S102" s="92"/>
      <c r="T102" s="92"/>
      <c r="U102" s="1303"/>
      <c r="V102" s="92"/>
      <c r="W102" s="92"/>
      <c r="X102" s="92"/>
      <c r="Y102" s="92"/>
      <c r="Z102" s="92"/>
    </row>
    <row r="103" spans="1:26" s="1302" customFormat="1" x14ac:dyDescent="0.3">
      <c r="A103" s="1214"/>
      <c r="B103" s="92"/>
      <c r="C103" s="1298"/>
      <c r="D103" s="1300"/>
      <c r="E103" s="1300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29"/>
      <c r="Q103" s="92"/>
      <c r="R103" s="92"/>
      <c r="S103" s="92"/>
      <c r="T103" s="92"/>
      <c r="U103" s="1303"/>
      <c r="V103" s="92"/>
      <c r="W103" s="92"/>
      <c r="X103" s="92"/>
      <c r="Y103" s="92"/>
      <c r="Z103" s="92"/>
    </row>
    <row r="104" spans="1:26" s="1302" customFormat="1" x14ac:dyDescent="0.3">
      <c r="A104" s="1214"/>
      <c r="B104" s="92"/>
      <c r="C104" s="1298"/>
      <c r="D104" s="1300"/>
      <c r="E104" s="1300"/>
      <c r="F104" s="1301"/>
      <c r="G104" s="1301"/>
      <c r="H104" s="1301"/>
      <c r="I104" s="1301"/>
      <c r="J104" s="1301"/>
      <c r="K104" s="1301"/>
      <c r="L104" s="1301"/>
      <c r="M104" s="1301"/>
      <c r="N104" s="1301"/>
      <c r="O104" s="1329"/>
      <c r="Q104" s="92"/>
      <c r="R104" s="92"/>
      <c r="S104" s="92"/>
      <c r="T104" s="92"/>
      <c r="U104" s="1303"/>
      <c r="V104" s="92"/>
      <c r="W104" s="92"/>
      <c r="X104" s="92"/>
      <c r="Y104" s="92"/>
      <c r="Z104" s="92"/>
    </row>
    <row r="105" spans="1:26" s="1302" customFormat="1" x14ac:dyDescent="0.3">
      <c r="A105" s="1214"/>
      <c r="B105" s="92"/>
      <c r="C105" s="1298"/>
      <c r="D105" s="1300"/>
      <c r="E105" s="1300"/>
      <c r="F105" s="1301"/>
      <c r="G105" s="1301"/>
      <c r="H105" s="1301"/>
      <c r="I105" s="1301"/>
      <c r="J105" s="1301"/>
      <c r="K105" s="1301"/>
      <c r="L105" s="1301"/>
      <c r="M105" s="1301"/>
      <c r="N105" s="1301"/>
      <c r="O105" s="1329"/>
      <c r="Q105" s="92"/>
      <c r="R105" s="92"/>
      <c r="S105" s="92"/>
      <c r="T105" s="92"/>
      <c r="U105" s="1303"/>
      <c r="V105" s="92"/>
      <c r="W105" s="92"/>
      <c r="X105" s="92"/>
      <c r="Y105" s="92"/>
      <c r="Z105" s="92"/>
    </row>
    <row r="106" spans="1:26" s="1302" customFormat="1" x14ac:dyDescent="0.3">
      <c r="A106" s="1214"/>
      <c r="B106" s="92"/>
      <c r="C106" s="1298"/>
      <c r="D106" s="1300"/>
      <c r="E106" s="1300"/>
      <c r="F106" s="1301"/>
      <c r="G106" s="1301"/>
      <c r="H106" s="1301"/>
      <c r="I106" s="1301"/>
      <c r="J106" s="1301"/>
      <c r="K106" s="1301"/>
      <c r="L106" s="1301"/>
      <c r="M106" s="1301"/>
      <c r="N106" s="1301"/>
      <c r="O106" s="1329"/>
      <c r="Q106" s="92"/>
      <c r="R106" s="92"/>
      <c r="S106" s="92"/>
      <c r="T106" s="92"/>
      <c r="U106" s="1303"/>
      <c r="V106" s="92"/>
      <c r="W106" s="92"/>
      <c r="X106" s="92"/>
      <c r="Y106" s="92"/>
      <c r="Z106" s="92"/>
    </row>
    <row r="107" spans="1:26" s="1302" customFormat="1" x14ac:dyDescent="0.3">
      <c r="A107" s="1214"/>
      <c r="B107" s="92"/>
      <c r="C107" s="1298"/>
      <c r="D107" s="1300"/>
      <c r="E107" s="1300"/>
      <c r="F107" s="1301"/>
      <c r="G107" s="1301"/>
      <c r="H107" s="1301"/>
      <c r="I107" s="1301"/>
      <c r="J107" s="1301"/>
      <c r="K107" s="1301"/>
      <c r="L107" s="1301"/>
      <c r="M107" s="1301"/>
      <c r="N107" s="1301"/>
      <c r="O107" s="1329"/>
      <c r="Q107" s="92"/>
      <c r="R107" s="92"/>
      <c r="S107" s="92"/>
      <c r="T107" s="92"/>
      <c r="U107" s="1303"/>
      <c r="V107" s="92"/>
      <c r="W107" s="92"/>
      <c r="X107" s="92"/>
      <c r="Y107" s="92"/>
      <c r="Z107" s="92"/>
    </row>
    <row r="108" spans="1:26" s="1302" customFormat="1" x14ac:dyDescent="0.3">
      <c r="A108" s="1214"/>
      <c r="B108" s="92"/>
      <c r="C108" s="1298"/>
      <c r="D108" s="1300"/>
      <c r="E108" s="1300"/>
      <c r="F108" s="1301"/>
      <c r="G108" s="1301"/>
      <c r="H108" s="1301"/>
      <c r="I108" s="1301"/>
      <c r="J108" s="1301"/>
      <c r="K108" s="1301"/>
      <c r="L108" s="1301"/>
      <c r="M108" s="1301"/>
      <c r="N108" s="1301"/>
      <c r="O108" s="1329"/>
      <c r="Q108" s="92"/>
      <c r="R108" s="92"/>
      <c r="S108" s="92"/>
      <c r="T108" s="92"/>
      <c r="U108" s="1303"/>
      <c r="V108" s="92"/>
      <c r="W108" s="92"/>
      <c r="X108" s="92"/>
      <c r="Y108" s="92"/>
      <c r="Z108" s="92"/>
    </row>
    <row r="109" spans="1:26" s="1302" customFormat="1" x14ac:dyDescent="0.3">
      <c r="A109" s="1214"/>
      <c r="B109" s="92"/>
      <c r="C109" s="1298"/>
      <c r="D109" s="1300"/>
      <c r="E109" s="1300"/>
      <c r="F109" s="1301"/>
      <c r="G109" s="1301"/>
      <c r="H109" s="1301"/>
      <c r="I109" s="1301"/>
      <c r="J109" s="1301"/>
      <c r="K109" s="1301"/>
      <c r="L109" s="1301"/>
      <c r="M109" s="1301"/>
      <c r="N109" s="1301"/>
      <c r="O109" s="1329"/>
      <c r="Q109" s="92"/>
      <c r="R109" s="92"/>
      <c r="S109" s="92"/>
      <c r="T109" s="92"/>
      <c r="U109" s="1303"/>
      <c r="V109" s="92"/>
      <c r="W109" s="92"/>
      <c r="X109" s="92"/>
      <c r="Y109" s="92"/>
      <c r="Z109" s="92"/>
    </row>
    <row r="110" spans="1:26" s="1302" customFormat="1" x14ac:dyDescent="0.3">
      <c r="A110" s="1214"/>
      <c r="B110" s="92"/>
      <c r="C110" s="1298"/>
      <c r="D110" s="1300"/>
      <c r="E110" s="1300"/>
      <c r="F110" s="1301"/>
      <c r="G110" s="1301"/>
      <c r="H110" s="1301"/>
      <c r="I110" s="1301"/>
      <c r="J110" s="1301"/>
      <c r="K110" s="1301"/>
      <c r="L110" s="1301"/>
      <c r="M110" s="1301"/>
      <c r="N110" s="1301"/>
      <c r="O110" s="1329"/>
      <c r="Q110" s="92"/>
      <c r="R110" s="92"/>
      <c r="S110" s="92"/>
      <c r="T110" s="92"/>
      <c r="U110" s="1303"/>
      <c r="V110" s="92"/>
      <c r="W110" s="92"/>
      <c r="X110" s="92"/>
      <c r="Y110" s="92"/>
      <c r="Z110" s="92"/>
    </row>
    <row r="111" spans="1:26" s="1302" customFormat="1" x14ac:dyDescent="0.3">
      <c r="A111" s="1214"/>
      <c r="B111" s="92"/>
      <c r="C111" s="1298"/>
      <c r="D111" s="1300"/>
      <c r="E111" s="1300"/>
      <c r="F111" s="1301"/>
      <c r="G111" s="1301"/>
      <c r="H111" s="1301"/>
      <c r="I111" s="1301"/>
      <c r="J111" s="1301"/>
      <c r="K111" s="1301"/>
      <c r="L111" s="1301"/>
      <c r="M111" s="1301"/>
      <c r="N111" s="1301"/>
      <c r="O111" s="1329"/>
      <c r="Q111" s="92"/>
      <c r="R111" s="92"/>
      <c r="S111" s="92"/>
      <c r="T111" s="92"/>
      <c r="U111" s="1303"/>
      <c r="V111" s="92"/>
      <c r="W111" s="92"/>
      <c r="X111" s="92"/>
      <c r="Y111" s="92"/>
      <c r="Z111" s="92"/>
    </row>
    <row r="112" spans="1:26" s="1302" customFormat="1" x14ac:dyDescent="0.3">
      <c r="A112" s="1214"/>
      <c r="B112" s="92"/>
      <c r="C112" s="1298"/>
      <c r="D112" s="1300"/>
      <c r="E112" s="1300"/>
      <c r="F112" s="1301"/>
      <c r="G112" s="1301"/>
      <c r="H112" s="1301"/>
      <c r="I112" s="1301"/>
      <c r="J112" s="1301"/>
      <c r="K112" s="1301"/>
      <c r="L112" s="1301"/>
      <c r="M112" s="1301"/>
      <c r="N112" s="1301"/>
      <c r="O112" s="1329"/>
      <c r="Q112" s="92"/>
      <c r="R112" s="92"/>
      <c r="S112" s="92"/>
      <c r="T112" s="92"/>
      <c r="U112" s="1303"/>
      <c r="V112" s="92"/>
      <c r="W112" s="92"/>
      <c r="X112" s="92"/>
      <c r="Y112" s="92"/>
      <c r="Z112" s="92"/>
    </row>
    <row r="113" spans="1:26" s="1302" customFormat="1" x14ac:dyDescent="0.3">
      <c r="A113" s="1214"/>
      <c r="B113" s="92"/>
      <c r="C113" s="1298"/>
      <c r="D113" s="1300"/>
      <c r="E113" s="1300"/>
      <c r="F113" s="1301"/>
      <c r="G113" s="1301"/>
      <c r="H113" s="1301"/>
      <c r="I113" s="1301"/>
      <c r="J113" s="1301"/>
      <c r="K113" s="1301"/>
      <c r="L113" s="1301"/>
      <c r="M113" s="1301"/>
      <c r="N113" s="1301"/>
      <c r="O113" s="1329"/>
      <c r="Q113" s="92"/>
      <c r="R113" s="92"/>
      <c r="S113" s="92"/>
      <c r="T113" s="92"/>
      <c r="U113" s="1303"/>
      <c r="V113" s="92"/>
      <c r="W113" s="92"/>
      <c r="X113" s="92"/>
      <c r="Y113" s="92"/>
      <c r="Z113" s="92"/>
    </row>
    <row r="114" spans="1:26" s="1302" customFormat="1" x14ac:dyDescent="0.3">
      <c r="A114" s="1214"/>
      <c r="B114" s="92"/>
      <c r="C114" s="1298"/>
      <c r="D114" s="1300"/>
      <c r="E114" s="1300"/>
      <c r="F114" s="1301"/>
      <c r="G114" s="1301"/>
      <c r="H114" s="1301"/>
      <c r="I114" s="1301"/>
      <c r="J114" s="1301"/>
      <c r="K114" s="1301"/>
      <c r="L114" s="1301"/>
      <c r="M114" s="1301"/>
      <c r="N114" s="1301"/>
      <c r="O114" s="1329"/>
      <c r="Q114" s="92"/>
      <c r="R114" s="92"/>
      <c r="S114" s="92"/>
      <c r="T114" s="92"/>
      <c r="U114" s="1303"/>
      <c r="V114" s="92"/>
      <c r="W114" s="92"/>
      <c r="X114" s="92"/>
      <c r="Y114" s="92"/>
      <c r="Z114" s="92"/>
    </row>
    <row r="115" spans="1:26" s="1302" customFormat="1" x14ac:dyDescent="0.3">
      <c r="A115" s="1214"/>
      <c r="B115" s="92"/>
      <c r="C115" s="1298"/>
      <c r="D115" s="1300"/>
      <c r="E115" s="1300"/>
      <c r="F115" s="1301"/>
      <c r="G115" s="1301"/>
      <c r="H115" s="1301"/>
      <c r="I115" s="1301"/>
      <c r="J115" s="1301"/>
      <c r="K115" s="1301"/>
      <c r="L115" s="1301"/>
      <c r="M115" s="1301"/>
      <c r="N115" s="1301"/>
      <c r="O115" s="1329"/>
      <c r="Q115" s="92"/>
      <c r="R115" s="92"/>
      <c r="S115" s="92"/>
      <c r="T115" s="92"/>
      <c r="U115" s="1303"/>
      <c r="V115" s="92"/>
      <c r="W115" s="92"/>
      <c r="X115" s="92"/>
      <c r="Y115" s="92"/>
      <c r="Z115" s="92"/>
    </row>
    <row r="116" spans="1:26" s="1302" customFormat="1" x14ac:dyDescent="0.3">
      <c r="A116" s="1214"/>
      <c r="B116" s="92"/>
      <c r="C116" s="1298"/>
      <c r="D116" s="1300"/>
      <c r="E116" s="1300"/>
      <c r="F116" s="1301"/>
      <c r="G116" s="1301"/>
      <c r="H116" s="1301"/>
      <c r="I116" s="1301"/>
      <c r="J116" s="1301"/>
      <c r="K116" s="1301"/>
      <c r="L116" s="1301"/>
      <c r="M116" s="1301"/>
      <c r="N116" s="1301"/>
      <c r="O116" s="1329"/>
      <c r="Q116" s="92"/>
      <c r="R116" s="92"/>
      <c r="S116" s="92"/>
      <c r="T116" s="92"/>
      <c r="U116" s="1303"/>
      <c r="V116" s="92"/>
      <c r="W116" s="92"/>
      <c r="X116" s="92"/>
      <c r="Y116" s="92"/>
      <c r="Z116" s="92"/>
    </row>
    <row r="117" spans="1:26" s="1302" customFormat="1" x14ac:dyDescent="0.3">
      <c r="A117" s="1214"/>
      <c r="B117" s="92"/>
      <c r="C117" s="1298"/>
      <c r="D117" s="1300"/>
      <c r="E117" s="1300"/>
      <c r="F117" s="1301"/>
      <c r="G117" s="1301"/>
      <c r="H117" s="1301"/>
      <c r="I117" s="1301"/>
      <c r="J117" s="1301"/>
      <c r="K117" s="1301"/>
      <c r="L117" s="1301"/>
      <c r="M117" s="1301"/>
      <c r="N117" s="1301"/>
      <c r="O117" s="1329"/>
      <c r="Q117" s="92"/>
      <c r="R117" s="92"/>
      <c r="S117" s="92"/>
      <c r="T117" s="92"/>
      <c r="U117" s="1303"/>
      <c r="V117" s="92"/>
      <c r="W117" s="92"/>
      <c r="X117" s="92"/>
      <c r="Y117" s="92"/>
      <c r="Z117" s="92"/>
    </row>
    <row r="118" spans="1:26" s="1302" customFormat="1" x14ac:dyDescent="0.3">
      <c r="A118" s="1214"/>
      <c r="B118" s="92"/>
      <c r="C118" s="1298"/>
      <c r="D118" s="1300"/>
      <c r="E118" s="1300"/>
      <c r="F118" s="1301"/>
      <c r="G118" s="1301"/>
      <c r="H118" s="1301"/>
      <c r="I118" s="1301"/>
      <c r="J118" s="1301"/>
      <c r="K118" s="1301"/>
      <c r="L118" s="1301"/>
      <c r="M118" s="1301"/>
      <c r="N118" s="1301"/>
      <c r="O118" s="1329"/>
      <c r="Q118" s="92"/>
      <c r="R118" s="92"/>
      <c r="S118" s="92"/>
      <c r="T118" s="92"/>
      <c r="U118" s="1303"/>
      <c r="V118" s="92"/>
      <c r="W118" s="92"/>
      <c r="X118" s="92"/>
      <c r="Y118" s="92"/>
      <c r="Z118" s="92"/>
    </row>
    <row r="119" spans="1:26" s="1302" customFormat="1" x14ac:dyDescent="0.3">
      <c r="A119" s="1214"/>
      <c r="B119" s="92"/>
      <c r="C119" s="1298"/>
      <c r="D119" s="1300"/>
      <c r="E119" s="1300"/>
      <c r="F119" s="1301"/>
      <c r="G119" s="1301"/>
      <c r="H119" s="1301"/>
      <c r="I119" s="1301"/>
      <c r="J119" s="1301"/>
      <c r="K119" s="1301"/>
      <c r="L119" s="1301"/>
      <c r="M119" s="1301"/>
      <c r="N119" s="1301"/>
      <c r="O119" s="1329"/>
      <c r="Q119" s="92"/>
      <c r="R119" s="92"/>
      <c r="S119" s="92"/>
      <c r="T119" s="92"/>
      <c r="U119" s="1303"/>
      <c r="V119" s="92"/>
      <c r="W119" s="92"/>
      <c r="X119" s="92"/>
      <c r="Y119" s="92"/>
      <c r="Z119" s="92"/>
    </row>
    <row r="120" spans="1:26" s="1302" customFormat="1" x14ac:dyDescent="0.3">
      <c r="A120" s="1214"/>
      <c r="B120" s="92"/>
      <c r="C120" s="1298"/>
      <c r="D120" s="1300"/>
      <c r="E120" s="1300"/>
      <c r="F120" s="1301"/>
      <c r="G120" s="1301"/>
      <c r="H120" s="1301"/>
      <c r="I120" s="1301"/>
      <c r="J120" s="1301"/>
      <c r="K120" s="1301"/>
      <c r="L120" s="1301"/>
      <c r="M120" s="1301"/>
      <c r="N120" s="1301"/>
      <c r="O120" s="1329"/>
      <c r="Q120" s="92"/>
      <c r="R120" s="92"/>
      <c r="S120" s="92"/>
      <c r="T120" s="92"/>
      <c r="U120" s="1303"/>
      <c r="V120" s="92"/>
      <c r="W120" s="92"/>
      <c r="X120" s="92"/>
      <c r="Y120" s="92"/>
      <c r="Z120" s="92"/>
    </row>
    <row r="121" spans="1:26" s="1302" customFormat="1" x14ac:dyDescent="0.3">
      <c r="A121" s="1214"/>
      <c r="B121" s="92"/>
      <c r="C121" s="1298"/>
      <c r="D121" s="1300"/>
      <c r="E121" s="1300"/>
      <c r="F121" s="1301"/>
      <c r="G121" s="1301"/>
      <c r="H121" s="1301"/>
      <c r="I121" s="1301"/>
      <c r="J121" s="1301"/>
      <c r="K121" s="1301"/>
      <c r="L121" s="1301"/>
      <c r="M121" s="1301"/>
      <c r="N121" s="1301"/>
      <c r="O121" s="1329"/>
      <c r="Q121" s="92"/>
      <c r="R121" s="92"/>
      <c r="S121" s="92"/>
      <c r="T121" s="92"/>
      <c r="U121" s="1303"/>
      <c r="V121" s="92"/>
      <c r="W121" s="92"/>
      <c r="X121" s="92"/>
      <c r="Y121" s="92"/>
      <c r="Z121" s="92"/>
    </row>
    <row r="122" spans="1:26" s="1302" customFormat="1" x14ac:dyDescent="0.3">
      <c r="A122" s="1214"/>
      <c r="B122" s="92"/>
      <c r="C122" s="1298"/>
      <c r="D122" s="1300"/>
      <c r="E122" s="1300"/>
      <c r="F122" s="1301"/>
      <c r="G122" s="1301"/>
      <c r="H122" s="1301"/>
      <c r="I122" s="1301"/>
      <c r="J122" s="1301"/>
      <c r="K122" s="1301"/>
      <c r="L122" s="1301"/>
      <c r="M122" s="1301"/>
      <c r="N122" s="1301"/>
      <c r="O122" s="1329"/>
      <c r="Q122" s="92"/>
      <c r="R122" s="92"/>
      <c r="S122" s="92"/>
      <c r="T122" s="92"/>
      <c r="U122" s="1303"/>
      <c r="V122" s="92"/>
      <c r="W122" s="92"/>
      <c r="X122" s="92"/>
      <c r="Y122" s="92"/>
      <c r="Z122" s="92"/>
    </row>
    <row r="123" spans="1:26" s="1302" customFormat="1" x14ac:dyDescent="0.3">
      <c r="A123" s="1214"/>
      <c r="B123" s="92"/>
      <c r="C123" s="1298"/>
      <c r="D123" s="1300"/>
      <c r="E123" s="1300"/>
      <c r="F123" s="1301"/>
      <c r="G123" s="1301"/>
      <c r="H123" s="1301"/>
      <c r="I123" s="1301"/>
      <c r="J123" s="1301"/>
      <c r="K123" s="1301"/>
      <c r="L123" s="1301"/>
      <c r="M123" s="1301"/>
      <c r="N123" s="1301"/>
      <c r="O123" s="1329"/>
      <c r="Q123" s="92"/>
      <c r="R123" s="92"/>
      <c r="S123" s="92"/>
      <c r="T123" s="92"/>
      <c r="U123" s="1303"/>
      <c r="V123" s="92"/>
      <c r="W123" s="92"/>
      <c r="X123" s="92"/>
      <c r="Y123" s="92"/>
      <c r="Z123" s="92"/>
    </row>
    <row r="124" spans="1:26" s="1302" customFormat="1" x14ac:dyDescent="0.3">
      <c r="A124" s="1214"/>
      <c r="B124" s="92"/>
      <c r="C124" s="1298"/>
      <c r="D124" s="1300"/>
      <c r="E124" s="1300"/>
      <c r="F124" s="1301"/>
      <c r="G124" s="1301"/>
      <c r="H124" s="1301"/>
      <c r="I124" s="1301"/>
      <c r="J124" s="1301"/>
      <c r="K124" s="1301"/>
      <c r="L124" s="1301"/>
      <c r="M124" s="1301"/>
      <c r="N124" s="1301"/>
      <c r="O124" s="1329"/>
      <c r="Q124" s="92"/>
      <c r="R124" s="92"/>
      <c r="S124" s="92"/>
      <c r="T124" s="92"/>
      <c r="U124" s="1303"/>
      <c r="V124" s="92"/>
      <c r="W124" s="92"/>
      <c r="X124" s="92"/>
      <c r="Y124" s="92"/>
      <c r="Z124" s="92"/>
    </row>
    <row r="125" spans="1:26" s="1302" customFormat="1" x14ac:dyDescent="0.3">
      <c r="A125" s="1214"/>
      <c r="B125" s="92"/>
      <c r="C125" s="1298"/>
      <c r="D125" s="1300"/>
      <c r="E125" s="1300"/>
      <c r="F125" s="1301"/>
      <c r="G125" s="1301"/>
      <c r="H125" s="1301"/>
      <c r="I125" s="1301"/>
      <c r="J125" s="1301"/>
      <c r="K125" s="1301"/>
      <c r="L125" s="1301"/>
      <c r="M125" s="1301"/>
      <c r="N125" s="1301"/>
      <c r="O125" s="1329"/>
      <c r="Q125" s="92"/>
      <c r="R125" s="92"/>
      <c r="S125" s="92"/>
      <c r="T125" s="92"/>
      <c r="U125" s="1303"/>
      <c r="V125" s="92"/>
      <c r="W125" s="92"/>
      <c r="X125" s="92"/>
      <c r="Y125" s="92"/>
      <c r="Z125" s="92"/>
    </row>
    <row r="126" spans="1:26" s="1302" customFormat="1" x14ac:dyDescent="0.3">
      <c r="A126" s="1214"/>
      <c r="B126" s="92"/>
      <c r="C126" s="1298"/>
      <c r="D126" s="1300"/>
      <c r="E126" s="1300"/>
      <c r="F126" s="1301"/>
      <c r="G126" s="1301"/>
      <c r="H126" s="1301"/>
      <c r="I126" s="1301"/>
      <c r="J126" s="1301"/>
      <c r="K126" s="1301"/>
      <c r="L126" s="1301"/>
      <c r="M126" s="1301"/>
      <c r="N126" s="1301"/>
      <c r="O126" s="1329"/>
      <c r="Q126" s="92"/>
      <c r="R126" s="92"/>
      <c r="S126" s="92"/>
      <c r="T126" s="92"/>
      <c r="U126" s="1303"/>
      <c r="V126" s="92"/>
      <c r="W126" s="92"/>
      <c r="X126" s="92"/>
      <c r="Y126" s="92"/>
      <c r="Z126" s="92"/>
    </row>
    <row r="127" spans="1:26" s="1302" customFormat="1" x14ac:dyDescent="0.3">
      <c r="A127" s="1214"/>
      <c r="B127" s="92"/>
      <c r="C127" s="1298"/>
      <c r="D127" s="1300"/>
      <c r="E127" s="1300"/>
      <c r="F127" s="1301"/>
      <c r="G127" s="1301"/>
      <c r="H127" s="1301"/>
      <c r="I127" s="1301"/>
      <c r="J127" s="1301"/>
      <c r="K127" s="1301"/>
      <c r="L127" s="1301"/>
      <c r="M127" s="1301"/>
      <c r="N127" s="1301"/>
      <c r="O127" s="1329"/>
      <c r="Q127" s="92"/>
      <c r="R127" s="92"/>
      <c r="S127" s="92"/>
      <c r="T127" s="92"/>
      <c r="U127" s="1303"/>
      <c r="V127" s="92"/>
      <c r="W127" s="92"/>
      <c r="X127" s="92"/>
      <c r="Y127" s="92"/>
      <c r="Z127" s="92"/>
    </row>
    <row r="128" spans="1:26" s="1302" customFormat="1" x14ac:dyDescent="0.3">
      <c r="A128" s="1214"/>
      <c r="B128" s="92"/>
      <c r="C128" s="1298"/>
      <c r="D128" s="1300"/>
      <c r="E128" s="1300"/>
      <c r="F128" s="1301"/>
      <c r="G128" s="1301"/>
      <c r="H128" s="1301"/>
      <c r="I128" s="1301"/>
      <c r="J128" s="1301"/>
      <c r="K128" s="1301"/>
      <c r="L128" s="1301"/>
      <c r="M128" s="1301"/>
      <c r="N128" s="1301"/>
      <c r="O128" s="1329"/>
      <c r="Q128" s="92"/>
      <c r="R128" s="92"/>
      <c r="S128" s="92"/>
      <c r="T128" s="92"/>
      <c r="U128" s="1303"/>
      <c r="V128" s="92"/>
      <c r="W128" s="92"/>
      <c r="X128" s="92"/>
      <c r="Y128" s="92"/>
      <c r="Z128" s="92"/>
    </row>
    <row r="129" spans="1:26" s="1302" customFormat="1" x14ac:dyDescent="0.3">
      <c r="A129" s="1214"/>
      <c r="B129" s="92"/>
      <c r="C129" s="1298"/>
      <c r="D129" s="1300"/>
      <c r="E129" s="1300"/>
      <c r="F129" s="1301"/>
      <c r="G129" s="1301"/>
      <c r="H129" s="1301"/>
      <c r="I129" s="1301"/>
      <c r="J129" s="1301"/>
      <c r="K129" s="1301"/>
      <c r="L129" s="1301"/>
      <c r="M129" s="1301"/>
      <c r="N129" s="1301"/>
      <c r="O129" s="1329"/>
      <c r="Q129" s="92"/>
      <c r="R129" s="92"/>
      <c r="S129" s="92"/>
      <c r="T129" s="92"/>
      <c r="U129" s="1303"/>
      <c r="V129" s="92"/>
      <c r="W129" s="92"/>
      <c r="X129" s="92"/>
      <c r="Y129" s="92"/>
      <c r="Z129" s="92"/>
    </row>
    <row r="130" spans="1:26" s="1302" customFormat="1" x14ac:dyDescent="0.3">
      <c r="A130" s="1214"/>
      <c r="B130" s="92"/>
      <c r="C130" s="1298"/>
      <c r="D130" s="1300"/>
      <c r="E130" s="1300"/>
      <c r="F130" s="1301"/>
      <c r="G130" s="1301"/>
      <c r="H130" s="1301"/>
      <c r="I130" s="1301"/>
      <c r="J130" s="1301"/>
      <c r="K130" s="1301"/>
      <c r="L130" s="1301"/>
      <c r="M130" s="1301"/>
      <c r="N130" s="1301"/>
      <c r="O130" s="1329"/>
      <c r="Q130" s="92"/>
      <c r="R130" s="92"/>
      <c r="S130" s="92"/>
      <c r="T130" s="92"/>
      <c r="U130" s="1303"/>
      <c r="V130" s="92"/>
      <c r="W130" s="92"/>
      <c r="X130" s="92"/>
      <c r="Y130" s="92"/>
      <c r="Z130" s="92"/>
    </row>
    <row r="131" spans="1:26" s="1302" customFormat="1" x14ac:dyDescent="0.3">
      <c r="A131" s="1214"/>
      <c r="B131" s="92"/>
      <c r="C131" s="1298"/>
      <c r="D131" s="1300"/>
      <c r="E131" s="1300"/>
      <c r="F131" s="1301"/>
      <c r="G131" s="1301"/>
      <c r="H131" s="1301"/>
      <c r="I131" s="1301"/>
      <c r="J131" s="1301"/>
      <c r="K131" s="1301"/>
      <c r="L131" s="1301"/>
      <c r="M131" s="1301"/>
      <c r="N131" s="1301"/>
      <c r="O131" s="1329"/>
      <c r="Q131" s="92"/>
      <c r="R131" s="92"/>
      <c r="S131" s="92"/>
      <c r="T131" s="92"/>
      <c r="U131" s="1303"/>
      <c r="V131" s="92"/>
      <c r="W131" s="92"/>
      <c r="X131" s="92"/>
      <c r="Y131" s="92"/>
      <c r="Z131" s="92"/>
    </row>
    <row r="132" spans="1:26" s="1302" customFormat="1" x14ac:dyDescent="0.3">
      <c r="A132" s="1214"/>
      <c r="B132" s="92"/>
      <c r="C132" s="1298"/>
      <c r="D132" s="1300"/>
      <c r="E132" s="1300"/>
      <c r="F132" s="1301"/>
      <c r="G132" s="1301"/>
      <c r="H132" s="1301"/>
      <c r="I132" s="1301"/>
      <c r="J132" s="1301"/>
      <c r="K132" s="1301"/>
      <c r="L132" s="1301"/>
      <c r="M132" s="1301"/>
      <c r="N132" s="1301"/>
      <c r="O132" s="1329"/>
      <c r="Q132" s="92"/>
      <c r="R132" s="92"/>
      <c r="S132" s="92"/>
      <c r="T132" s="92"/>
      <c r="U132" s="1303"/>
      <c r="V132" s="92"/>
      <c r="W132" s="92"/>
      <c r="X132" s="92"/>
      <c r="Y132" s="92"/>
      <c r="Z132" s="92"/>
    </row>
    <row r="133" spans="1:26" s="1302" customFormat="1" x14ac:dyDescent="0.3">
      <c r="A133" s="1214"/>
      <c r="B133" s="92"/>
      <c r="C133" s="1298"/>
      <c r="D133" s="1300"/>
      <c r="E133" s="1300"/>
      <c r="F133" s="1301"/>
      <c r="G133" s="1301"/>
      <c r="H133" s="1301"/>
      <c r="I133" s="1301"/>
      <c r="J133" s="1301"/>
      <c r="K133" s="1301"/>
      <c r="L133" s="1301"/>
      <c r="M133" s="1301"/>
      <c r="N133" s="1301"/>
      <c r="O133" s="1329"/>
      <c r="Q133" s="92"/>
      <c r="R133" s="92"/>
      <c r="S133" s="92"/>
      <c r="T133" s="92"/>
      <c r="U133" s="1303"/>
      <c r="V133" s="92"/>
      <c r="W133" s="92"/>
      <c r="X133" s="92"/>
      <c r="Y133" s="92"/>
      <c r="Z133" s="92"/>
    </row>
    <row r="134" spans="1:26" s="1302" customFormat="1" x14ac:dyDescent="0.3">
      <c r="A134" s="1214"/>
      <c r="B134" s="92"/>
      <c r="C134" s="1298"/>
      <c r="D134" s="1300"/>
      <c r="E134" s="1300"/>
      <c r="F134" s="1301"/>
      <c r="G134" s="1301"/>
      <c r="H134" s="1301"/>
      <c r="I134" s="1301"/>
      <c r="J134" s="1301"/>
      <c r="K134" s="1301"/>
      <c r="L134" s="1301"/>
      <c r="M134" s="1301"/>
      <c r="N134" s="1301"/>
      <c r="O134" s="1329"/>
      <c r="Q134" s="92"/>
      <c r="R134" s="92"/>
      <c r="S134" s="92"/>
      <c r="T134" s="92"/>
      <c r="U134" s="1303"/>
      <c r="V134" s="92"/>
      <c r="W134" s="92"/>
      <c r="X134" s="92"/>
      <c r="Y134" s="92"/>
      <c r="Z134" s="92"/>
    </row>
    <row r="135" spans="1:26" s="1302" customFormat="1" x14ac:dyDescent="0.3">
      <c r="A135" s="1214"/>
      <c r="B135" s="92"/>
      <c r="C135" s="1298"/>
      <c r="D135" s="1300"/>
      <c r="E135" s="1300"/>
      <c r="F135" s="1301"/>
      <c r="G135" s="1301"/>
      <c r="H135" s="1301"/>
      <c r="I135" s="1301"/>
      <c r="J135" s="1301"/>
      <c r="K135" s="1301"/>
      <c r="L135" s="1301"/>
      <c r="M135" s="1301"/>
      <c r="N135" s="1301"/>
      <c r="O135" s="1329"/>
      <c r="Q135" s="92"/>
      <c r="R135" s="92"/>
      <c r="S135" s="92"/>
      <c r="T135" s="92"/>
      <c r="U135" s="1303"/>
      <c r="V135" s="92"/>
      <c r="W135" s="92"/>
      <c r="X135" s="92"/>
      <c r="Y135" s="92"/>
      <c r="Z135" s="92"/>
    </row>
    <row r="136" spans="1:26" s="1302" customFormat="1" x14ac:dyDescent="0.3">
      <c r="A136" s="1214"/>
      <c r="B136" s="92"/>
      <c r="C136" s="1298"/>
      <c r="D136" s="1300"/>
      <c r="E136" s="1300"/>
      <c r="F136" s="1301"/>
      <c r="G136" s="1301"/>
      <c r="H136" s="1301"/>
      <c r="I136" s="1301"/>
      <c r="J136" s="1301"/>
      <c r="K136" s="1301"/>
      <c r="L136" s="1301"/>
      <c r="M136" s="1301"/>
      <c r="N136" s="1301"/>
      <c r="O136" s="1329"/>
      <c r="Q136" s="92"/>
      <c r="R136" s="92"/>
      <c r="S136" s="92"/>
      <c r="T136" s="92"/>
      <c r="U136" s="1303"/>
      <c r="V136" s="92"/>
      <c r="W136" s="92"/>
      <c r="X136" s="92"/>
      <c r="Y136" s="92"/>
      <c r="Z136" s="92"/>
    </row>
    <row r="137" spans="1:26" s="1302" customFormat="1" x14ac:dyDescent="0.3">
      <c r="A137" s="1214"/>
      <c r="B137" s="92"/>
      <c r="C137" s="1298"/>
      <c r="D137" s="1300"/>
      <c r="E137" s="1300"/>
      <c r="F137" s="1301"/>
      <c r="G137" s="1301"/>
      <c r="H137" s="1301"/>
      <c r="I137" s="1301"/>
      <c r="J137" s="1301"/>
      <c r="K137" s="1301"/>
      <c r="L137" s="1301"/>
      <c r="M137" s="1301"/>
      <c r="N137" s="1301"/>
      <c r="O137" s="1329"/>
      <c r="Q137" s="92"/>
      <c r="R137" s="92"/>
      <c r="S137" s="92"/>
      <c r="T137" s="92"/>
      <c r="U137" s="1303"/>
      <c r="V137" s="92"/>
      <c r="W137" s="92"/>
      <c r="X137" s="92"/>
      <c r="Y137" s="92"/>
      <c r="Z137" s="92"/>
    </row>
    <row r="138" spans="1:26" s="1302" customFormat="1" x14ac:dyDescent="0.3">
      <c r="A138" s="1214"/>
      <c r="B138" s="92"/>
      <c r="C138" s="1298"/>
      <c r="D138" s="1300"/>
      <c r="E138" s="1300"/>
      <c r="F138" s="1301"/>
      <c r="G138" s="1301"/>
      <c r="H138" s="1301"/>
      <c r="I138" s="1301"/>
      <c r="J138" s="1301"/>
      <c r="K138" s="1301"/>
      <c r="L138" s="1301"/>
      <c r="M138" s="1301"/>
      <c r="N138" s="1301"/>
      <c r="O138" s="1329"/>
      <c r="Q138" s="92"/>
      <c r="R138" s="92"/>
      <c r="S138" s="92"/>
      <c r="T138" s="92"/>
      <c r="U138" s="1303"/>
      <c r="V138" s="92"/>
      <c r="W138" s="92"/>
      <c r="X138" s="92"/>
      <c r="Y138" s="92"/>
      <c r="Z138" s="92"/>
    </row>
    <row r="139" spans="1:26" s="1302" customFormat="1" x14ac:dyDescent="0.3">
      <c r="A139" s="1214"/>
      <c r="B139" s="92"/>
      <c r="C139" s="1298"/>
      <c r="D139" s="1300"/>
      <c r="E139" s="1300"/>
      <c r="F139" s="1301"/>
      <c r="G139" s="1301"/>
      <c r="H139" s="1301"/>
      <c r="I139" s="1301"/>
      <c r="J139" s="1301"/>
      <c r="K139" s="1301"/>
      <c r="L139" s="1301"/>
      <c r="M139" s="1301"/>
      <c r="N139" s="1301"/>
      <c r="O139" s="1329"/>
      <c r="Q139" s="92"/>
      <c r="R139" s="92"/>
      <c r="S139" s="92"/>
      <c r="T139" s="92"/>
      <c r="U139" s="1303"/>
      <c r="V139" s="92"/>
      <c r="W139" s="92"/>
      <c r="X139" s="92"/>
      <c r="Y139" s="92"/>
      <c r="Z139" s="92"/>
    </row>
    <row r="140" spans="1:26" s="1302" customFormat="1" x14ac:dyDescent="0.3">
      <c r="A140" s="1214"/>
      <c r="B140" s="92"/>
      <c r="C140" s="1298"/>
      <c r="D140" s="1300"/>
      <c r="E140" s="1300"/>
      <c r="F140" s="1301"/>
      <c r="G140" s="1301"/>
      <c r="H140" s="1301"/>
      <c r="I140" s="1301"/>
      <c r="J140" s="1301"/>
      <c r="K140" s="1301"/>
      <c r="L140" s="1301"/>
      <c r="M140" s="1301"/>
      <c r="N140" s="1301"/>
      <c r="O140" s="1329"/>
      <c r="Q140" s="92"/>
      <c r="R140" s="92"/>
      <c r="S140" s="92"/>
      <c r="T140" s="92"/>
      <c r="U140" s="1303"/>
      <c r="V140" s="92"/>
      <c r="W140" s="92"/>
      <c r="X140" s="92"/>
      <c r="Y140" s="92"/>
      <c r="Z140" s="92"/>
    </row>
    <row r="141" spans="1:26" s="1302" customFormat="1" x14ac:dyDescent="0.3">
      <c r="A141" s="1214"/>
      <c r="B141" s="92"/>
      <c r="C141" s="1298"/>
      <c r="D141" s="1300"/>
      <c r="E141" s="1300"/>
      <c r="F141" s="1301"/>
      <c r="G141" s="1301"/>
      <c r="H141" s="1301"/>
      <c r="I141" s="1301"/>
      <c r="J141" s="1301"/>
      <c r="K141" s="1301"/>
      <c r="L141" s="1301"/>
      <c r="M141" s="1301"/>
      <c r="N141" s="1301"/>
      <c r="O141" s="1329"/>
      <c r="Q141" s="92"/>
      <c r="R141" s="92"/>
      <c r="S141" s="92"/>
      <c r="T141" s="92"/>
      <c r="U141" s="1303"/>
      <c r="V141" s="92"/>
      <c r="W141" s="92"/>
      <c r="X141" s="92"/>
      <c r="Y141" s="92"/>
      <c r="Z141" s="92"/>
    </row>
    <row r="142" spans="1:26" s="1302" customFormat="1" x14ac:dyDescent="0.3">
      <c r="A142" s="1214"/>
      <c r="B142" s="92"/>
      <c r="C142" s="1298"/>
      <c r="D142" s="1300"/>
      <c r="E142" s="1300"/>
      <c r="F142" s="1301"/>
      <c r="G142" s="1301"/>
      <c r="H142" s="1301"/>
      <c r="I142" s="1301"/>
      <c r="J142" s="1301"/>
      <c r="K142" s="1301"/>
      <c r="L142" s="1301"/>
      <c r="M142" s="1301"/>
      <c r="N142" s="1301"/>
      <c r="O142" s="1329"/>
      <c r="Q142" s="92"/>
      <c r="R142" s="92"/>
      <c r="S142" s="92"/>
      <c r="T142" s="92"/>
      <c r="U142" s="1303"/>
      <c r="V142" s="92"/>
      <c r="W142" s="92"/>
      <c r="X142" s="92"/>
      <c r="Y142" s="92"/>
      <c r="Z142" s="92"/>
    </row>
    <row r="143" spans="1:26" s="1302" customFormat="1" x14ac:dyDescent="0.3">
      <c r="A143" s="1214"/>
      <c r="B143" s="92"/>
      <c r="C143" s="1298"/>
      <c r="D143" s="1300"/>
      <c r="E143" s="1300"/>
      <c r="F143" s="1301"/>
      <c r="G143" s="1301"/>
      <c r="H143" s="1301"/>
      <c r="I143" s="1301"/>
      <c r="J143" s="1301"/>
      <c r="K143" s="1301"/>
      <c r="L143" s="1301"/>
      <c r="M143" s="1301"/>
      <c r="N143" s="1301"/>
      <c r="O143" s="1329"/>
      <c r="Q143" s="92"/>
      <c r="R143" s="92"/>
      <c r="S143" s="92"/>
      <c r="T143" s="92"/>
      <c r="U143" s="1303"/>
      <c r="V143" s="92"/>
      <c r="W143" s="92"/>
      <c r="X143" s="92"/>
      <c r="Y143" s="92"/>
      <c r="Z143" s="92"/>
    </row>
    <row r="144" spans="1:26" s="1302" customFormat="1" x14ac:dyDescent="0.3">
      <c r="A144" s="1214"/>
      <c r="B144" s="92"/>
      <c r="C144" s="1298"/>
      <c r="D144" s="1300"/>
      <c r="E144" s="1300"/>
      <c r="F144" s="1301"/>
      <c r="G144" s="1301"/>
      <c r="H144" s="1301"/>
      <c r="I144" s="1301"/>
      <c r="J144" s="1301"/>
      <c r="K144" s="1301"/>
      <c r="L144" s="1301"/>
      <c r="M144" s="1301"/>
      <c r="N144" s="1301"/>
      <c r="O144" s="1329"/>
      <c r="Q144" s="92"/>
      <c r="R144" s="92"/>
      <c r="S144" s="92"/>
      <c r="T144" s="92"/>
      <c r="U144" s="1303"/>
      <c r="V144" s="92"/>
      <c r="W144" s="92"/>
      <c r="X144" s="92"/>
      <c r="Y144" s="92"/>
      <c r="Z144" s="92"/>
    </row>
    <row r="145" spans="1:26" s="1302" customFormat="1" x14ac:dyDescent="0.3">
      <c r="A145" s="1214"/>
      <c r="B145" s="92"/>
      <c r="C145" s="1298"/>
      <c r="D145" s="1300"/>
      <c r="E145" s="1300"/>
      <c r="F145" s="1301"/>
      <c r="G145" s="1301"/>
      <c r="H145" s="1301"/>
      <c r="I145" s="1301"/>
      <c r="J145" s="1301"/>
      <c r="K145" s="1301"/>
      <c r="L145" s="1301"/>
      <c r="M145" s="1301"/>
      <c r="N145" s="1301"/>
      <c r="O145" s="1329"/>
      <c r="Q145" s="92"/>
      <c r="R145" s="92"/>
      <c r="S145" s="92"/>
      <c r="T145" s="92"/>
      <c r="U145" s="1303"/>
      <c r="V145" s="92"/>
      <c r="W145" s="92"/>
      <c r="X145" s="92"/>
      <c r="Y145" s="92"/>
      <c r="Z145" s="92"/>
    </row>
    <row r="146" spans="1:26" s="1302" customFormat="1" x14ac:dyDescent="0.3">
      <c r="A146" s="1214"/>
      <c r="B146" s="92"/>
      <c r="C146" s="1298"/>
      <c r="D146" s="1300"/>
      <c r="E146" s="1300"/>
      <c r="F146" s="1301"/>
      <c r="G146" s="1301"/>
      <c r="H146" s="1301"/>
      <c r="I146" s="1301"/>
      <c r="J146" s="1301"/>
      <c r="K146" s="1301"/>
      <c r="L146" s="1301"/>
      <c r="M146" s="1301"/>
      <c r="N146" s="1301"/>
      <c r="O146" s="1329"/>
      <c r="Q146" s="92"/>
      <c r="R146" s="92"/>
      <c r="S146" s="92"/>
      <c r="T146" s="92"/>
      <c r="U146" s="1303"/>
      <c r="V146" s="92"/>
      <c r="W146" s="92"/>
      <c r="X146" s="92"/>
      <c r="Y146" s="92"/>
      <c r="Z146" s="92"/>
    </row>
    <row r="147" spans="1:26" s="1302" customFormat="1" x14ac:dyDescent="0.3">
      <c r="A147" s="1214"/>
      <c r="B147" s="92"/>
      <c r="C147" s="1298"/>
      <c r="D147" s="1300"/>
      <c r="E147" s="1300"/>
      <c r="F147" s="1301"/>
      <c r="G147" s="1301"/>
      <c r="H147" s="1301"/>
      <c r="I147" s="1301"/>
      <c r="J147" s="1301"/>
      <c r="K147" s="1301"/>
      <c r="L147" s="1301"/>
      <c r="M147" s="1301"/>
      <c r="N147" s="1301"/>
      <c r="O147" s="1329"/>
      <c r="Q147" s="92"/>
      <c r="R147" s="92"/>
      <c r="S147" s="92"/>
      <c r="T147" s="92"/>
      <c r="U147" s="1303"/>
      <c r="V147" s="92"/>
      <c r="W147" s="92"/>
      <c r="X147" s="92"/>
      <c r="Y147" s="92"/>
      <c r="Z147" s="92"/>
    </row>
    <row r="148" spans="1:26" s="1302" customFormat="1" x14ac:dyDescent="0.3">
      <c r="A148" s="1214"/>
      <c r="B148" s="92"/>
      <c r="C148" s="1298"/>
      <c r="D148" s="1300"/>
      <c r="E148" s="1300"/>
      <c r="F148" s="1301"/>
      <c r="G148" s="1301"/>
      <c r="H148" s="1301"/>
      <c r="I148" s="1301"/>
      <c r="J148" s="1301"/>
      <c r="K148" s="1301"/>
      <c r="L148" s="1301"/>
      <c r="M148" s="1301"/>
      <c r="N148" s="1301"/>
      <c r="O148" s="1329"/>
      <c r="Q148" s="92"/>
      <c r="R148" s="92"/>
      <c r="S148" s="92"/>
      <c r="T148" s="92"/>
      <c r="U148" s="1303"/>
      <c r="V148" s="92"/>
      <c r="W148" s="92"/>
      <c r="X148" s="92"/>
      <c r="Y148" s="92"/>
      <c r="Z148" s="92"/>
    </row>
    <row r="149" spans="1:26" s="1302" customFormat="1" x14ac:dyDescent="0.3">
      <c r="A149" s="1214"/>
      <c r="B149" s="92"/>
      <c r="C149" s="1298"/>
      <c r="D149" s="1300"/>
      <c r="E149" s="1300"/>
      <c r="F149" s="1301"/>
      <c r="G149" s="1301"/>
      <c r="H149" s="1301"/>
      <c r="I149" s="1301"/>
      <c r="J149" s="1301"/>
      <c r="K149" s="1301"/>
      <c r="L149" s="1301"/>
      <c r="M149" s="1301"/>
      <c r="N149" s="1301"/>
      <c r="O149" s="1329"/>
      <c r="Q149" s="92"/>
      <c r="R149" s="92"/>
      <c r="S149" s="92"/>
      <c r="T149" s="92"/>
      <c r="U149" s="1303"/>
      <c r="V149" s="92"/>
      <c r="W149" s="92"/>
      <c r="X149" s="92"/>
      <c r="Y149" s="92"/>
      <c r="Z149" s="92"/>
    </row>
    <row r="150" spans="1:26" s="1302" customFormat="1" x14ac:dyDescent="0.3">
      <c r="A150" s="1214"/>
      <c r="B150" s="92"/>
      <c r="C150" s="1298"/>
      <c r="D150" s="1300"/>
      <c r="E150" s="1300"/>
      <c r="F150" s="1301"/>
      <c r="G150" s="1301"/>
      <c r="H150" s="1301"/>
      <c r="I150" s="1301"/>
      <c r="J150" s="1301"/>
      <c r="K150" s="1301"/>
      <c r="L150" s="1301"/>
      <c r="M150" s="1301"/>
      <c r="N150" s="1301"/>
      <c r="O150" s="1329"/>
      <c r="Q150" s="92"/>
      <c r="R150" s="92"/>
      <c r="S150" s="92"/>
      <c r="T150" s="92"/>
      <c r="U150" s="1303"/>
      <c r="V150" s="92"/>
      <c r="W150" s="92"/>
      <c r="X150" s="92"/>
      <c r="Y150" s="92"/>
      <c r="Z150" s="92"/>
    </row>
    <row r="151" spans="1:26" s="1302" customFormat="1" x14ac:dyDescent="0.3">
      <c r="A151" s="1214"/>
      <c r="B151" s="92"/>
      <c r="C151" s="1298"/>
      <c r="D151" s="1300"/>
      <c r="E151" s="1300"/>
      <c r="F151" s="1301"/>
      <c r="G151" s="1301"/>
      <c r="H151" s="1301"/>
      <c r="I151" s="1301"/>
      <c r="J151" s="1301"/>
      <c r="K151" s="1301"/>
      <c r="L151" s="1301"/>
      <c r="M151" s="1301"/>
      <c r="N151" s="1301"/>
      <c r="O151" s="1329"/>
      <c r="Q151" s="92"/>
      <c r="R151" s="92"/>
      <c r="S151" s="92"/>
      <c r="T151" s="92"/>
      <c r="U151" s="1303"/>
      <c r="V151" s="92"/>
      <c r="W151" s="92"/>
      <c r="X151" s="92"/>
      <c r="Y151" s="92"/>
      <c r="Z151" s="92"/>
    </row>
    <row r="152" spans="1:26" s="1302" customFormat="1" x14ac:dyDescent="0.3">
      <c r="A152" s="1214"/>
      <c r="B152" s="92"/>
      <c r="C152" s="1298"/>
      <c r="D152" s="1300"/>
      <c r="E152" s="1300"/>
      <c r="F152" s="1301"/>
      <c r="G152" s="1301"/>
      <c r="H152" s="1301"/>
      <c r="I152" s="1301"/>
      <c r="J152" s="1301"/>
      <c r="K152" s="1301"/>
      <c r="L152" s="1301"/>
      <c r="M152" s="1301"/>
      <c r="N152" s="1301"/>
      <c r="O152" s="1329"/>
      <c r="Q152" s="92"/>
      <c r="R152" s="92"/>
      <c r="S152" s="92"/>
      <c r="T152" s="92"/>
      <c r="U152" s="1303"/>
      <c r="V152" s="92"/>
      <c r="W152" s="92"/>
      <c r="X152" s="92"/>
      <c r="Y152" s="92"/>
      <c r="Z152" s="92"/>
    </row>
    <row r="153" spans="1:26" s="1302" customFormat="1" x14ac:dyDescent="0.3">
      <c r="A153" s="1214"/>
      <c r="B153" s="92"/>
      <c r="C153" s="1298"/>
      <c r="D153" s="1300"/>
      <c r="E153" s="1300"/>
      <c r="F153" s="1301"/>
      <c r="G153" s="1301"/>
      <c r="H153" s="1301"/>
      <c r="I153" s="1301"/>
      <c r="J153" s="1301"/>
      <c r="K153" s="1301"/>
      <c r="L153" s="1301"/>
      <c r="M153" s="1301"/>
      <c r="N153" s="1301"/>
      <c r="O153" s="1329"/>
      <c r="Q153" s="92"/>
      <c r="R153" s="92"/>
      <c r="S153" s="92"/>
      <c r="T153" s="92"/>
      <c r="U153" s="1303"/>
      <c r="V153" s="92"/>
      <c r="W153" s="92"/>
      <c r="X153" s="92"/>
      <c r="Y153" s="92"/>
      <c r="Z153" s="92"/>
    </row>
    <row r="154" spans="1:26" s="1302" customFormat="1" x14ac:dyDescent="0.3">
      <c r="A154" s="1214"/>
      <c r="B154" s="92"/>
      <c r="C154" s="1298"/>
      <c r="D154" s="1300"/>
      <c r="E154" s="1300"/>
      <c r="F154" s="1301"/>
      <c r="G154" s="1301"/>
      <c r="H154" s="1301"/>
      <c r="I154" s="1301"/>
      <c r="J154" s="1301"/>
      <c r="K154" s="1301"/>
      <c r="L154" s="1301"/>
      <c r="M154" s="1301"/>
      <c r="N154" s="1301"/>
      <c r="O154" s="1329"/>
      <c r="Q154" s="92"/>
      <c r="R154" s="92"/>
      <c r="S154" s="92"/>
      <c r="T154" s="92"/>
      <c r="U154" s="1303"/>
      <c r="V154" s="92"/>
      <c r="W154" s="92"/>
      <c r="X154" s="92"/>
      <c r="Y154" s="92"/>
      <c r="Z154" s="92"/>
    </row>
    <row r="155" spans="1:26" s="1302" customFormat="1" x14ac:dyDescent="0.3">
      <c r="A155" s="1214"/>
      <c r="B155" s="92"/>
      <c r="C155" s="1298"/>
      <c r="D155" s="1300"/>
      <c r="E155" s="1300"/>
      <c r="F155" s="1301"/>
      <c r="G155" s="1301"/>
      <c r="H155" s="1301"/>
      <c r="I155" s="1301"/>
      <c r="J155" s="1301"/>
      <c r="K155" s="1301"/>
      <c r="L155" s="1301"/>
      <c r="M155" s="1301"/>
      <c r="N155" s="1301"/>
      <c r="O155" s="1329"/>
      <c r="Q155" s="92"/>
      <c r="R155" s="92"/>
      <c r="S155" s="92"/>
      <c r="T155" s="92"/>
      <c r="U155" s="1303"/>
      <c r="V155" s="92"/>
      <c r="W155" s="92"/>
      <c r="X155" s="92"/>
      <c r="Y155" s="92"/>
      <c r="Z155" s="92"/>
    </row>
    <row r="156" spans="1:26" s="1302" customFormat="1" x14ac:dyDescent="0.3">
      <c r="A156" s="1214"/>
      <c r="B156" s="92"/>
      <c r="C156" s="1298"/>
      <c r="D156" s="1300"/>
      <c r="E156" s="1300"/>
      <c r="F156" s="1301"/>
      <c r="G156" s="1301"/>
      <c r="H156" s="1301"/>
      <c r="I156" s="1301"/>
      <c r="J156" s="1301"/>
      <c r="K156" s="1301"/>
      <c r="L156" s="1301"/>
      <c r="M156" s="1301"/>
      <c r="N156" s="1301"/>
      <c r="O156" s="1329"/>
      <c r="Q156" s="92"/>
      <c r="R156" s="92"/>
      <c r="S156" s="92"/>
      <c r="T156" s="92"/>
      <c r="U156" s="1303"/>
      <c r="V156" s="92"/>
      <c r="W156" s="92"/>
      <c r="X156" s="92"/>
      <c r="Y156" s="92"/>
      <c r="Z156" s="92"/>
    </row>
    <row r="157" spans="1:26" s="1302" customFormat="1" x14ac:dyDescent="0.3">
      <c r="A157" s="1214"/>
      <c r="B157" s="92"/>
      <c r="C157" s="1298"/>
      <c r="D157" s="1300"/>
      <c r="E157" s="1300"/>
      <c r="F157" s="1301"/>
      <c r="G157" s="1301"/>
      <c r="H157" s="1301"/>
      <c r="I157" s="1301"/>
      <c r="J157" s="1301"/>
      <c r="K157" s="1301"/>
      <c r="L157" s="1301"/>
      <c r="M157" s="1301"/>
      <c r="N157" s="1301"/>
      <c r="O157" s="1329"/>
      <c r="Q157" s="92"/>
      <c r="R157" s="92"/>
      <c r="S157" s="92"/>
      <c r="T157" s="92"/>
      <c r="U157" s="1303"/>
      <c r="V157" s="92"/>
      <c r="W157" s="92"/>
      <c r="X157" s="92"/>
      <c r="Y157" s="92"/>
      <c r="Z157" s="92"/>
    </row>
    <row r="158" spans="1:26" s="1302" customFormat="1" x14ac:dyDescent="0.3">
      <c r="A158" s="1214"/>
      <c r="B158" s="92"/>
      <c r="C158" s="1298"/>
      <c r="D158" s="1300"/>
      <c r="E158" s="1300"/>
      <c r="F158" s="1301"/>
      <c r="G158" s="1301"/>
      <c r="H158" s="1301"/>
      <c r="I158" s="1301"/>
      <c r="J158" s="1301"/>
      <c r="K158" s="1301"/>
      <c r="L158" s="1301"/>
      <c r="M158" s="1301"/>
      <c r="N158" s="1301"/>
      <c r="O158" s="1329"/>
      <c r="Q158" s="92"/>
      <c r="R158" s="92"/>
      <c r="S158" s="92"/>
      <c r="T158" s="92"/>
      <c r="U158" s="1303"/>
      <c r="V158" s="92"/>
      <c r="W158" s="92"/>
      <c r="X158" s="92"/>
      <c r="Y158" s="92"/>
      <c r="Z158" s="92"/>
    </row>
    <row r="159" spans="1:26" s="1302" customFormat="1" x14ac:dyDescent="0.3">
      <c r="A159" s="1214"/>
      <c r="B159" s="92"/>
      <c r="C159" s="1298"/>
      <c r="D159" s="1300"/>
      <c r="E159" s="1300"/>
      <c r="F159" s="1301"/>
      <c r="G159" s="1301"/>
      <c r="H159" s="1301"/>
      <c r="I159" s="1301"/>
      <c r="J159" s="1301"/>
      <c r="K159" s="1301"/>
      <c r="L159" s="1301"/>
      <c r="M159" s="1301"/>
      <c r="N159" s="1301"/>
      <c r="O159" s="1329"/>
      <c r="Q159" s="92"/>
      <c r="R159" s="92"/>
      <c r="S159" s="92"/>
      <c r="T159" s="92"/>
      <c r="U159" s="1303"/>
      <c r="V159" s="92"/>
      <c r="W159" s="92"/>
      <c r="X159" s="92"/>
      <c r="Y159" s="92"/>
      <c r="Z159" s="92"/>
    </row>
    <row r="160" spans="1:26" s="1302" customFormat="1" x14ac:dyDescent="0.3">
      <c r="A160" s="1214"/>
      <c r="B160" s="92"/>
      <c r="C160" s="1298"/>
      <c r="D160" s="1300"/>
      <c r="E160" s="1300"/>
      <c r="F160" s="1301"/>
      <c r="G160" s="1301"/>
      <c r="H160" s="1301"/>
      <c r="I160" s="1301"/>
      <c r="J160" s="1301"/>
      <c r="K160" s="1301"/>
      <c r="L160" s="1301"/>
      <c r="M160" s="1301"/>
      <c r="N160" s="1301"/>
      <c r="O160" s="1329"/>
      <c r="Q160" s="92"/>
      <c r="R160" s="92"/>
      <c r="S160" s="92"/>
      <c r="T160" s="92"/>
      <c r="U160" s="1303"/>
      <c r="V160" s="92"/>
      <c r="W160" s="92"/>
      <c r="X160" s="92"/>
      <c r="Y160" s="92"/>
      <c r="Z160" s="92"/>
    </row>
    <row r="161" spans="1:26" s="1302" customFormat="1" x14ac:dyDescent="0.3">
      <c r="A161" s="1214"/>
      <c r="B161" s="92"/>
      <c r="C161" s="1298"/>
      <c r="D161" s="1300"/>
      <c r="E161" s="1300"/>
      <c r="F161" s="1301"/>
      <c r="G161" s="1301"/>
      <c r="H161" s="1301"/>
      <c r="I161" s="1301"/>
      <c r="J161" s="1301"/>
      <c r="K161" s="1301"/>
      <c r="L161" s="1301"/>
      <c r="M161" s="1301"/>
      <c r="N161" s="1301"/>
      <c r="O161" s="1329"/>
      <c r="Q161" s="92"/>
      <c r="R161" s="92"/>
      <c r="S161" s="92"/>
      <c r="T161" s="92"/>
      <c r="U161" s="1303"/>
      <c r="V161" s="92"/>
      <c r="W161" s="92"/>
      <c r="X161" s="92"/>
      <c r="Y161" s="92"/>
      <c r="Z161" s="92"/>
    </row>
    <row r="162" spans="1:26" s="1302" customFormat="1" x14ac:dyDescent="0.3">
      <c r="A162" s="1214"/>
      <c r="B162" s="92"/>
      <c r="C162" s="1298"/>
      <c r="D162" s="1300"/>
      <c r="E162" s="1300"/>
      <c r="F162" s="1301"/>
      <c r="G162" s="1301"/>
      <c r="H162" s="1301"/>
      <c r="I162" s="1301"/>
      <c r="J162" s="1301"/>
      <c r="K162" s="1301"/>
      <c r="L162" s="1301"/>
      <c r="M162" s="1301"/>
      <c r="N162" s="1301"/>
      <c r="O162" s="1329"/>
      <c r="Q162" s="92"/>
      <c r="R162" s="92"/>
      <c r="S162" s="92"/>
      <c r="T162" s="92"/>
      <c r="U162" s="1303"/>
      <c r="V162" s="92"/>
      <c r="W162" s="92"/>
      <c r="X162" s="92"/>
      <c r="Y162" s="92"/>
      <c r="Z162" s="92"/>
    </row>
    <row r="163" spans="1:26" s="1302" customFormat="1" x14ac:dyDescent="0.3">
      <c r="A163" s="1214"/>
      <c r="B163" s="92"/>
      <c r="C163" s="1298"/>
      <c r="D163" s="1300"/>
      <c r="E163" s="1300"/>
      <c r="F163" s="1301"/>
      <c r="G163" s="1301"/>
      <c r="H163" s="1301"/>
      <c r="I163" s="1301"/>
      <c r="J163" s="1301"/>
      <c r="K163" s="1301"/>
      <c r="L163" s="1301"/>
      <c r="M163" s="1301"/>
      <c r="N163" s="1301"/>
      <c r="O163" s="1329"/>
      <c r="Q163" s="92"/>
      <c r="R163" s="92"/>
      <c r="S163" s="92"/>
      <c r="T163" s="92"/>
      <c r="U163" s="1303"/>
      <c r="V163" s="92"/>
      <c r="W163" s="92"/>
      <c r="X163" s="92"/>
      <c r="Y163" s="92"/>
      <c r="Z163" s="92"/>
    </row>
    <row r="164" spans="1:26" s="1302" customFormat="1" x14ac:dyDescent="0.3">
      <c r="A164" s="1214"/>
      <c r="B164" s="92"/>
      <c r="C164" s="1298"/>
      <c r="D164" s="1300"/>
      <c r="E164" s="1300"/>
      <c r="F164" s="1301"/>
      <c r="G164" s="1301"/>
      <c r="H164" s="1301"/>
      <c r="I164" s="1301"/>
      <c r="J164" s="1301"/>
      <c r="K164" s="1301"/>
      <c r="L164" s="1301"/>
      <c r="M164" s="1301"/>
      <c r="N164" s="1301"/>
      <c r="O164" s="1329"/>
      <c r="Q164" s="92"/>
      <c r="R164" s="92"/>
      <c r="S164" s="92"/>
      <c r="T164" s="92"/>
      <c r="U164" s="1303"/>
      <c r="V164" s="92"/>
      <c r="W164" s="92"/>
      <c r="X164" s="92"/>
      <c r="Y164" s="92"/>
      <c r="Z164" s="92"/>
    </row>
    <row r="165" spans="1:26" s="1302" customFormat="1" x14ac:dyDescent="0.3">
      <c r="A165" s="1214"/>
      <c r="B165" s="92"/>
      <c r="C165" s="1298"/>
      <c r="D165" s="1300"/>
      <c r="E165" s="1300"/>
      <c r="F165" s="1301"/>
      <c r="G165" s="1301"/>
      <c r="H165" s="1301"/>
      <c r="I165" s="1301"/>
      <c r="J165" s="1301"/>
      <c r="K165" s="1301"/>
      <c r="L165" s="1301"/>
      <c r="M165" s="1301"/>
      <c r="N165" s="1301"/>
      <c r="O165" s="1329"/>
      <c r="Q165" s="92"/>
      <c r="R165" s="92"/>
      <c r="S165" s="92"/>
      <c r="T165" s="92"/>
      <c r="U165" s="1303"/>
      <c r="V165" s="92"/>
      <c r="W165" s="92"/>
      <c r="X165" s="92"/>
      <c r="Y165" s="92"/>
      <c r="Z165" s="92"/>
    </row>
    <row r="166" spans="1:26" s="1302" customFormat="1" x14ac:dyDescent="0.3">
      <c r="A166" s="1214"/>
      <c r="B166" s="92"/>
      <c r="C166" s="1298"/>
      <c r="D166" s="1300"/>
      <c r="E166" s="1300"/>
      <c r="F166" s="1301"/>
      <c r="G166" s="1301"/>
      <c r="H166" s="1301"/>
      <c r="I166" s="1301"/>
      <c r="J166" s="1301"/>
      <c r="K166" s="1301"/>
      <c r="L166" s="1301"/>
      <c r="M166" s="1301"/>
      <c r="N166" s="1301"/>
      <c r="O166" s="1329"/>
      <c r="Q166" s="92"/>
      <c r="R166" s="92"/>
      <c r="S166" s="92"/>
      <c r="T166" s="92"/>
      <c r="U166" s="1303"/>
      <c r="V166" s="92"/>
      <c r="W166" s="92"/>
      <c r="X166" s="92"/>
      <c r="Y166" s="92"/>
      <c r="Z166" s="92"/>
    </row>
    <row r="167" spans="1:26" s="1302" customFormat="1" x14ac:dyDescent="0.3">
      <c r="A167" s="1214"/>
      <c r="B167" s="92"/>
      <c r="C167" s="1298"/>
      <c r="D167" s="1300"/>
      <c r="E167" s="1300"/>
      <c r="F167" s="1301"/>
      <c r="G167" s="1301"/>
      <c r="H167" s="1301"/>
      <c r="I167" s="1301"/>
      <c r="J167" s="1301"/>
      <c r="K167" s="1301"/>
      <c r="L167" s="1301"/>
      <c r="M167" s="1301"/>
      <c r="N167" s="1301"/>
      <c r="O167" s="1329"/>
      <c r="Q167" s="92"/>
      <c r="R167" s="92"/>
      <c r="S167" s="92"/>
      <c r="T167" s="92"/>
      <c r="U167" s="1303"/>
      <c r="V167" s="92"/>
      <c r="W167" s="92"/>
      <c r="X167" s="92"/>
      <c r="Y167" s="92"/>
      <c r="Z167" s="92"/>
    </row>
    <row r="168" spans="1:26" s="1302" customFormat="1" x14ac:dyDescent="0.3">
      <c r="A168" s="1214"/>
      <c r="B168" s="92"/>
      <c r="C168" s="1298"/>
      <c r="D168" s="1300"/>
      <c r="E168" s="1300"/>
      <c r="F168" s="1301"/>
      <c r="G168" s="1301"/>
      <c r="H168" s="1301"/>
      <c r="I168" s="1301"/>
      <c r="J168" s="1301"/>
      <c r="K168" s="1301"/>
      <c r="L168" s="1301"/>
      <c r="M168" s="1301"/>
      <c r="N168" s="1301"/>
      <c r="O168" s="1329"/>
      <c r="Q168" s="92"/>
      <c r="R168" s="92"/>
      <c r="S168" s="92"/>
      <c r="T168" s="92"/>
      <c r="U168" s="1303"/>
      <c r="V168" s="92"/>
      <c r="W168" s="92"/>
      <c r="X168" s="92"/>
      <c r="Y168" s="92"/>
      <c r="Z168" s="92"/>
    </row>
    <row r="169" spans="1:26" s="1302" customFormat="1" x14ac:dyDescent="0.3">
      <c r="A169" s="1214"/>
      <c r="B169" s="92"/>
      <c r="C169" s="1298"/>
      <c r="D169" s="1300"/>
      <c r="E169" s="1300"/>
      <c r="F169" s="1301"/>
      <c r="G169" s="1301"/>
      <c r="H169" s="1301"/>
      <c r="I169" s="1301"/>
      <c r="J169" s="1301"/>
      <c r="K169" s="1301"/>
      <c r="L169" s="1301"/>
      <c r="M169" s="1301"/>
      <c r="N169" s="1301"/>
      <c r="O169" s="1329"/>
      <c r="Q169" s="92"/>
      <c r="R169" s="92"/>
      <c r="S169" s="92"/>
      <c r="T169" s="92"/>
      <c r="U169" s="1303"/>
      <c r="V169" s="92"/>
      <c r="W169" s="92"/>
      <c r="X169" s="92"/>
      <c r="Y169" s="92"/>
      <c r="Z169" s="92"/>
    </row>
    <row r="170" spans="1:26" s="1302" customFormat="1" x14ac:dyDescent="0.3">
      <c r="A170" s="1214"/>
      <c r="B170" s="92"/>
      <c r="C170" s="1298"/>
      <c r="D170" s="1300"/>
      <c r="E170" s="1300"/>
      <c r="F170" s="1301"/>
      <c r="G170" s="1301"/>
      <c r="H170" s="1301"/>
      <c r="I170" s="1301"/>
      <c r="J170" s="1301"/>
      <c r="K170" s="1301"/>
      <c r="L170" s="1301"/>
      <c r="M170" s="1301"/>
      <c r="N170" s="1301"/>
      <c r="O170" s="1329"/>
      <c r="Q170" s="92"/>
      <c r="R170" s="92"/>
      <c r="S170" s="92"/>
      <c r="T170" s="92"/>
      <c r="U170" s="1303"/>
      <c r="V170" s="92"/>
      <c r="W170" s="92"/>
      <c r="X170" s="92"/>
      <c r="Y170" s="92"/>
      <c r="Z170" s="92"/>
    </row>
    <row r="171" spans="1:26" s="1302" customFormat="1" x14ac:dyDescent="0.3">
      <c r="A171" s="1214"/>
      <c r="B171" s="92"/>
      <c r="C171" s="1298"/>
      <c r="D171" s="1300"/>
      <c r="E171" s="1300"/>
      <c r="F171" s="1301"/>
      <c r="G171" s="1301"/>
      <c r="H171" s="1301"/>
      <c r="I171" s="1301"/>
      <c r="J171" s="1301"/>
      <c r="K171" s="1301"/>
      <c r="L171" s="1301"/>
      <c r="M171" s="1301"/>
      <c r="N171" s="1301"/>
      <c r="O171" s="1329"/>
      <c r="Q171" s="92"/>
      <c r="R171" s="92"/>
      <c r="S171" s="92"/>
      <c r="T171" s="92"/>
      <c r="U171" s="1303"/>
      <c r="V171" s="92"/>
      <c r="W171" s="92"/>
      <c r="X171" s="92"/>
      <c r="Y171" s="92"/>
      <c r="Z171" s="92"/>
    </row>
    <row r="172" spans="1:26" s="1302" customFormat="1" x14ac:dyDescent="0.3">
      <c r="A172" s="1214"/>
      <c r="B172" s="92"/>
      <c r="C172" s="1298"/>
      <c r="D172" s="1300"/>
      <c r="E172" s="1300"/>
      <c r="F172" s="1301"/>
      <c r="G172" s="1301"/>
      <c r="H172" s="1301"/>
      <c r="I172" s="1301"/>
      <c r="J172" s="1301"/>
      <c r="K172" s="1301"/>
      <c r="L172" s="1301"/>
      <c r="M172" s="1301"/>
      <c r="N172" s="1301"/>
      <c r="O172" s="1329"/>
      <c r="Q172" s="92"/>
      <c r="R172" s="92"/>
      <c r="S172" s="92"/>
      <c r="T172" s="92"/>
      <c r="U172" s="1303"/>
      <c r="V172" s="92"/>
      <c r="W172" s="92"/>
      <c r="X172" s="92"/>
      <c r="Y172" s="92"/>
      <c r="Z172" s="92"/>
    </row>
    <row r="173" spans="1:26" s="1302" customFormat="1" x14ac:dyDescent="0.3">
      <c r="A173" s="1214"/>
      <c r="B173" s="92"/>
      <c r="C173" s="1298"/>
      <c r="D173" s="1300"/>
      <c r="E173" s="1300"/>
      <c r="F173" s="1301"/>
      <c r="G173" s="1301"/>
      <c r="H173" s="1301"/>
      <c r="I173" s="1301"/>
      <c r="J173" s="1301"/>
      <c r="K173" s="1301"/>
      <c r="L173" s="1301"/>
      <c r="M173" s="1301"/>
      <c r="N173" s="1301"/>
      <c r="O173" s="1329"/>
      <c r="Q173" s="92"/>
      <c r="R173" s="92"/>
      <c r="S173" s="92"/>
      <c r="T173" s="92"/>
      <c r="U173" s="1303"/>
      <c r="V173" s="92"/>
      <c r="W173" s="92"/>
      <c r="X173" s="92"/>
      <c r="Y173" s="92"/>
      <c r="Z173" s="92"/>
    </row>
    <row r="174" spans="1:26" s="1302" customFormat="1" x14ac:dyDescent="0.3">
      <c r="A174" s="1214"/>
      <c r="B174" s="92"/>
      <c r="C174" s="1298"/>
      <c r="D174" s="1300"/>
      <c r="E174" s="1300"/>
      <c r="F174" s="1301"/>
      <c r="G174" s="1301"/>
      <c r="H174" s="1301"/>
      <c r="I174" s="1301"/>
      <c r="J174" s="1301"/>
      <c r="K174" s="1301"/>
      <c r="L174" s="1301"/>
      <c r="M174" s="1301"/>
      <c r="N174" s="1301"/>
      <c r="O174" s="1329"/>
      <c r="Q174" s="92"/>
      <c r="R174" s="92"/>
      <c r="S174" s="92"/>
      <c r="T174" s="92"/>
      <c r="U174" s="1303"/>
      <c r="V174" s="92"/>
      <c r="W174" s="92"/>
      <c r="X174" s="92"/>
      <c r="Y174" s="92"/>
      <c r="Z174" s="92"/>
    </row>
    <row r="175" spans="1:26" s="1302" customFormat="1" x14ac:dyDescent="0.3">
      <c r="A175" s="1214"/>
      <c r="B175" s="92"/>
      <c r="C175" s="1298"/>
      <c r="D175" s="1300"/>
      <c r="E175" s="1300"/>
      <c r="F175" s="1301"/>
      <c r="G175" s="1301"/>
      <c r="H175" s="1301"/>
      <c r="I175" s="1301"/>
      <c r="J175" s="1301"/>
      <c r="K175" s="1301"/>
      <c r="L175" s="1301"/>
      <c r="M175" s="1301"/>
      <c r="N175" s="1301"/>
      <c r="O175" s="1329"/>
      <c r="Q175" s="92"/>
      <c r="R175" s="92"/>
      <c r="S175" s="92"/>
      <c r="T175" s="92"/>
      <c r="U175" s="1303"/>
      <c r="V175" s="92"/>
      <c r="W175" s="92"/>
      <c r="X175" s="92"/>
      <c r="Y175" s="92"/>
      <c r="Z175" s="92"/>
    </row>
    <row r="176" spans="1:26" s="1302" customFormat="1" x14ac:dyDescent="0.3">
      <c r="A176" s="1214"/>
      <c r="B176" s="92"/>
      <c r="C176" s="1298"/>
      <c r="D176" s="1300"/>
      <c r="E176" s="1300"/>
      <c r="F176" s="1301"/>
      <c r="G176" s="1301"/>
      <c r="H176" s="1301"/>
      <c r="I176" s="1301"/>
      <c r="J176" s="1301"/>
      <c r="K176" s="1301"/>
      <c r="L176" s="1301"/>
      <c r="M176" s="1301"/>
      <c r="N176" s="1301"/>
      <c r="O176" s="1329"/>
      <c r="Q176" s="92"/>
      <c r="R176" s="92"/>
      <c r="S176" s="92"/>
      <c r="T176" s="92"/>
      <c r="U176" s="1303"/>
      <c r="V176" s="92"/>
      <c r="W176" s="92"/>
      <c r="X176" s="92"/>
      <c r="Y176" s="92"/>
      <c r="Z176" s="92"/>
    </row>
    <row r="177" spans="1:26" s="1302" customFormat="1" x14ac:dyDescent="0.3">
      <c r="A177" s="1214"/>
      <c r="B177" s="92"/>
      <c r="C177" s="1298"/>
      <c r="D177" s="1300"/>
      <c r="E177" s="1300"/>
      <c r="F177" s="1301"/>
      <c r="G177" s="1301"/>
      <c r="H177" s="1301"/>
      <c r="I177" s="1301"/>
      <c r="J177" s="1301"/>
      <c r="K177" s="1301"/>
      <c r="L177" s="1301"/>
      <c r="M177" s="1301"/>
      <c r="N177" s="1301"/>
      <c r="O177" s="1329"/>
      <c r="Q177" s="92"/>
      <c r="R177" s="92"/>
      <c r="S177" s="92"/>
      <c r="T177" s="92"/>
      <c r="U177" s="1303"/>
      <c r="V177" s="92"/>
      <c r="W177" s="92"/>
      <c r="X177" s="92"/>
      <c r="Y177" s="92"/>
      <c r="Z177" s="92"/>
    </row>
    <row r="178" spans="1:26" s="1302" customFormat="1" x14ac:dyDescent="0.3">
      <c r="A178" s="1214"/>
      <c r="B178" s="92"/>
      <c r="C178" s="1298"/>
      <c r="D178" s="1300"/>
      <c r="E178" s="1300"/>
      <c r="F178" s="1301"/>
      <c r="G178" s="1301"/>
      <c r="H178" s="1301"/>
      <c r="I178" s="1301"/>
      <c r="J178" s="1301"/>
      <c r="K178" s="1301"/>
      <c r="L178" s="1301"/>
      <c r="M178" s="1301"/>
      <c r="N178" s="1301"/>
      <c r="O178" s="1329"/>
      <c r="Q178" s="92"/>
      <c r="R178" s="92"/>
      <c r="S178" s="92"/>
      <c r="T178" s="92"/>
      <c r="U178" s="1303"/>
      <c r="V178" s="92"/>
      <c r="W178" s="92"/>
      <c r="X178" s="92"/>
      <c r="Y178" s="92"/>
      <c r="Z178" s="92"/>
    </row>
    <row r="179" spans="1:26" s="1302" customFormat="1" x14ac:dyDescent="0.3">
      <c r="A179" s="1214"/>
      <c r="B179" s="92"/>
      <c r="C179" s="1298"/>
      <c r="D179" s="1300"/>
      <c r="E179" s="1300"/>
      <c r="F179" s="1301"/>
      <c r="G179" s="1301"/>
      <c r="H179" s="1301"/>
      <c r="I179" s="1301"/>
      <c r="J179" s="1301"/>
      <c r="K179" s="1301"/>
      <c r="L179" s="1301"/>
      <c r="M179" s="1301"/>
      <c r="N179" s="1301"/>
      <c r="O179" s="1329"/>
      <c r="Q179" s="92"/>
      <c r="R179" s="92"/>
      <c r="S179" s="92"/>
      <c r="T179" s="92"/>
      <c r="U179" s="1303"/>
      <c r="V179" s="92"/>
      <c r="W179" s="92"/>
      <c r="X179" s="92"/>
      <c r="Y179" s="92"/>
      <c r="Z179" s="92"/>
    </row>
    <row r="180" spans="1:26" s="1302" customFormat="1" x14ac:dyDescent="0.3">
      <c r="A180" s="1214"/>
      <c r="B180" s="92"/>
      <c r="C180" s="1298"/>
      <c r="D180" s="1300"/>
      <c r="E180" s="1300"/>
      <c r="F180" s="1301"/>
      <c r="G180" s="1301"/>
      <c r="H180" s="1301"/>
      <c r="I180" s="1301"/>
      <c r="J180" s="1301"/>
      <c r="K180" s="1301"/>
      <c r="L180" s="1301"/>
      <c r="M180" s="1301"/>
      <c r="N180" s="1301"/>
      <c r="O180" s="1329"/>
      <c r="Q180" s="92"/>
      <c r="R180" s="92"/>
      <c r="S180" s="92"/>
      <c r="T180" s="92"/>
      <c r="U180" s="1303"/>
      <c r="V180" s="92"/>
      <c r="W180" s="92"/>
      <c r="X180" s="92"/>
      <c r="Y180" s="92"/>
      <c r="Z180" s="92"/>
    </row>
    <row r="181" spans="1:26" s="1302" customFormat="1" x14ac:dyDescent="0.3">
      <c r="A181" s="1214"/>
      <c r="B181" s="92"/>
      <c r="C181" s="1298"/>
      <c r="D181" s="1300"/>
      <c r="E181" s="1300"/>
      <c r="F181" s="1301"/>
      <c r="G181" s="1301"/>
      <c r="H181" s="1301"/>
      <c r="I181" s="1301"/>
      <c r="J181" s="1301"/>
      <c r="K181" s="1301"/>
      <c r="L181" s="1301"/>
      <c r="M181" s="1301"/>
      <c r="N181" s="1301"/>
      <c r="O181" s="1329"/>
      <c r="Q181" s="92"/>
      <c r="R181" s="92"/>
      <c r="S181" s="92"/>
      <c r="T181" s="92"/>
      <c r="U181" s="1303"/>
      <c r="V181" s="92"/>
      <c r="W181" s="92"/>
      <c r="X181" s="92"/>
      <c r="Y181" s="92"/>
      <c r="Z181" s="92"/>
    </row>
    <row r="182" spans="1:26" s="1302" customFormat="1" x14ac:dyDescent="0.3">
      <c r="A182" s="1214"/>
      <c r="B182" s="92"/>
      <c r="C182" s="1298"/>
      <c r="D182" s="1300"/>
      <c r="E182" s="1300"/>
      <c r="F182" s="1301"/>
      <c r="G182" s="1301"/>
      <c r="H182" s="1301"/>
      <c r="I182" s="1301"/>
      <c r="J182" s="1301"/>
      <c r="K182" s="1301"/>
      <c r="L182" s="1301"/>
      <c r="M182" s="1301"/>
      <c r="N182" s="1301"/>
      <c r="O182" s="1329"/>
      <c r="Q182" s="92"/>
      <c r="R182" s="92"/>
      <c r="S182" s="92"/>
      <c r="T182" s="92"/>
      <c r="U182" s="1303"/>
      <c r="V182" s="92"/>
      <c r="W182" s="92"/>
      <c r="X182" s="92"/>
      <c r="Y182" s="92"/>
      <c r="Z182" s="92"/>
    </row>
    <row r="183" spans="1:26" s="1302" customFormat="1" x14ac:dyDescent="0.3">
      <c r="A183" s="1214"/>
      <c r="B183" s="92"/>
      <c r="C183" s="1298"/>
      <c r="D183" s="1300"/>
      <c r="E183" s="1300"/>
      <c r="F183" s="1301"/>
      <c r="G183" s="1301"/>
      <c r="H183" s="1301"/>
      <c r="I183" s="1301"/>
      <c r="J183" s="1301"/>
      <c r="K183" s="1301"/>
      <c r="L183" s="1301"/>
      <c r="M183" s="1301"/>
      <c r="N183" s="1301"/>
      <c r="O183" s="1329"/>
      <c r="Q183" s="92"/>
      <c r="R183" s="92"/>
      <c r="S183" s="92"/>
      <c r="T183" s="92"/>
      <c r="U183" s="1303"/>
      <c r="V183" s="92"/>
      <c r="W183" s="92"/>
      <c r="X183" s="92"/>
      <c r="Y183" s="92"/>
      <c r="Z183" s="92"/>
    </row>
    <row r="184" spans="1:26" s="1302" customFormat="1" x14ac:dyDescent="0.3">
      <c r="A184" s="1214"/>
      <c r="B184" s="92"/>
      <c r="C184" s="1298"/>
      <c r="D184" s="1300"/>
      <c r="E184" s="1300"/>
      <c r="F184" s="1301"/>
      <c r="G184" s="1301"/>
      <c r="H184" s="1301"/>
      <c r="I184" s="1301"/>
      <c r="J184" s="1301"/>
      <c r="K184" s="1301"/>
      <c r="L184" s="1301"/>
      <c r="M184" s="1301"/>
      <c r="N184" s="1301"/>
      <c r="O184" s="1329"/>
      <c r="Q184" s="92"/>
      <c r="R184" s="92"/>
      <c r="S184" s="92"/>
      <c r="T184" s="92"/>
      <c r="U184" s="1303"/>
      <c r="V184" s="92"/>
      <c r="W184" s="92"/>
      <c r="X184" s="92"/>
      <c r="Y184" s="92"/>
      <c r="Z184" s="92"/>
    </row>
    <row r="185" spans="1:26" s="1302" customFormat="1" x14ac:dyDescent="0.3">
      <c r="A185" s="1214"/>
      <c r="B185" s="92"/>
      <c r="C185" s="1298"/>
      <c r="D185" s="1300"/>
      <c r="E185" s="1300"/>
      <c r="F185" s="1301"/>
      <c r="G185" s="1301"/>
      <c r="H185" s="1301"/>
      <c r="I185" s="1301"/>
      <c r="J185" s="1301"/>
      <c r="K185" s="1301"/>
      <c r="L185" s="1301"/>
      <c r="M185" s="1301"/>
      <c r="N185" s="1301"/>
      <c r="O185" s="1329"/>
      <c r="Q185" s="92"/>
      <c r="R185" s="92"/>
      <c r="S185" s="92"/>
      <c r="T185" s="92"/>
      <c r="U185" s="1303"/>
      <c r="V185" s="92"/>
      <c r="W185" s="92"/>
      <c r="X185" s="92"/>
      <c r="Y185" s="92"/>
      <c r="Z185" s="92"/>
    </row>
    <row r="186" spans="1:26" s="1302" customFormat="1" x14ac:dyDescent="0.3">
      <c r="A186" s="1214"/>
      <c r="B186" s="92"/>
      <c r="C186" s="1298"/>
      <c r="D186" s="1300"/>
      <c r="E186" s="1300"/>
      <c r="F186" s="1301"/>
      <c r="G186" s="1301"/>
      <c r="H186" s="1301"/>
      <c r="I186" s="1301"/>
      <c r="J186" s="1301"/>
      <c r="K186" s="1301"/>
      <c r="L186" s="1301"/>
      <c r="M186" s="1301"/>
      <c r="N186" s="1301"/>
      <c r="O186" s="1329"/>
      <c r="Q186" s="92"/>
      <c r="R186" s="92"/>
      <c r="S186" s="92"/>
      <c r="T186" s="92"/>
      <c r="U186" s="1303"/>
      <c r="V186" s="92"/>
      <c r="W186" s="92"/>
      <c r="X186" s="92"/>
      <c r="Y186" s="92"/>
      <c r="Z186" s="92"/>
    </row>
    <row r="187" spans="1:26" s="1302" customFormat="1" x14ac:dyDescent="0.3">
      <c r="A187" s="1214"/>
      <c r="B187" s="92"/>
      <c r="C187" s="1298"/>
      <c r="D187" s="1300"/>
      <c r="E187" s="1300"/>
      <c r="F187" s="1301"/>
      <c r="G187" s="1301"/>
      <c r="H187" s="1301"/>
      <c r="I187" s="1301"/>
      <c r="J187" s="1301"/>
      <c r="K187" s="1301"/>
      <c r="L187" s="1301"/>
      <c r="M187" s="1301"/>
      <c r="N187" s="1301"/>
      <c r="O187" s="1329"/>
      <c r="Q187" s="92"/>
      <c r="R187" s="92"/>
      <c r="S187" s="92"/>
      <c r="T187" s="92"/>
      <c r="U187" s="1303"/>
      <c r="V187" s="92"/>
      <c r="W187" s="92"/>
      <c r="X187" s="92"/>
      <c r="Y187" s="92"/>
      <c r="Z187" s="92"/>
    </row>
    <row r="188" spans="1:26" s="1302" customFormat="1" x14ac:dyDescent="0.3">
      <c r="A188" s="1214"/>
      <c r="B188" s="92"/>
      <c r="C188" s="1298"/>
      <c r="D188" s="1300"/>
      <c r="E188" s="1300"/>
      <c r="F188" s="1301"/>
      <c r="G188" s="1301"/>
      <c r="H188" s="1301"/>
      <c r="I188" s="1301"/>
      <c r="J188" s="1301"/>
      <c r="K188" s="1301"/>
      <c r="L188" s="1301"/>
      <c r="M188" s="1301"/>
      <c r="N188" s="1301"/>
      <c r="O188" s="1329"/>
      <c r="Q188" s="92"/>
      <c r="R188" s="92"/>
      <c r="S188" s="92"/>
      <c r="T188" s="92"/>
      <c r="U188" s="1303"/>
      <c r="V188" s="92"/>
      <c r="W188" s="92"/>
      <c r="X188" s="92"/>
      <c r="Y188" s="92"/>
      <c r="Z188" s="92"/>
    </row>
    <row r="189" spans="1:26" s="1302" customFormat="1" x14ac:dyDescent="0.3">
      <c r="A189" s="1214"/>
      <c r="B189" s="92"/>
      <c r="C189" s="1298"/>
      <c r="D189" s="1300"/>
      <c r="E189" s="1300"/>
      <c r="F189" s="1301"/>
      <c r="G189" s="1301"/>
      <c r="H189" s="1301"/>
      <c r="I189" s="1301"/>
      <c r="J189" s="1301"/>
      <c r="K189" s="1301"/>
      <c r="L189" s="1301"/>
      <c r="M189" s="1301"/>
      <c r="N189" s="1301"/>
      <c r="O189" s="1329"/>
      <c r="Q189" s="92"/>
      <c r="R189" s="92"/>
      <c r="S189" s="92"/>
      <c r="T189" s="92"/>
      <c r="U189" s="1303"/>
      <c r="V189" s="92"/>
      <c r="W189" s="92"/>
      <c r="X189" s="92"/>
      <c r="Y189" s="92"/>
      <c r="Z189" s="92"/>
    </row>
    <row r="190" spans="1:26" s="1302" customFormat="1" x14ac:dyDescent="0.3">
      <c r="A190" s="1214"/>
      <c r="B190" s="92"/>
      <c r="C190" s="1298"/>
      <c r="D190" s="1300"/>
      <c r="E190" s="1300"/>
      <c r="F190" s="1301"/>
      <c r="G190" s="1301"/>
      <c r="H190" s="1301"/>
      <c r="I190" s="1301"/>
      <c r="J190" s="1301"/>
      <c r="K190" s="1301"/>
      <c r="L190" s="1301"/>
      <c r="M190" s="1301"/>
      <c r="N190" s="1301"/>
      <c r="O190" s="1329"/>
      <c r="Q190" s="92"/>
      <c r="R190" s="92"/>
      <c r="S190" s="92"/>
      <c r="T190" s="92"/>
      <c r="U190" s="1303"/>
      <c r="V190" s="92"/>
      <c r="W190" s="92"/>
      <c r="X190" s="92"/>
      <c r="Y190" s="92"/>
      <c r="Z190" s="92"/>
    </row>
    <row r="191" spans="1:26" s="1302" customFormat="1" x14ac:dyDescent="0.3">
      <c r="A191" s="1214"/>
      <c r="B191" s="92"/>
      <c r="C191" s="1298"/>
      <c r="D191" s="1300"/>
      <c r="E191" s="1300"/>
      <c r="F191" s="1301"/>
      <c r="G191" s="1301"/>
      <c r="H191" s="1301"/>
      <c r="I191" s="1301"/>
      <c r="J191" s="1301"/>
      <c r="K191" s="1301"/>
      <c r="L191" s="1301"/>
      <c r="M191" s="1301"/>
      <c r="N191" s="1301"/>
      <c r="O191" s="1329"/>
      <c r="Q191" s="92"/>
      <c r="R191" s="92"/>
      <c r="S191" s="92"/>
      <c r="T191" s="92"/>
      <c r="U191" s="1303"/>
      <c r="V191" s="92"/>
      <c r="W191" s="92"/>
      <c r="X191" s="92"/>
      <c r="Y191" s="92"/>
      <c r="Z191" s="92"/>
    </row>
    <row r="192" spans="1:26" s="1302" customFormat="1" x14ac:dyDescent="0.3">
      <c r="A192" s="1214"/>
      <c r="B192" s="92"/>
      <c r="C192" s="1298"/>
      <c r="D192" s="1300"/>
      <c r="E192" s="1300"/>
      <c r="F192" s="1301"/>
      <c r="G192" s="1301"/>
      <c r="H192" s="1301"/>
      <c r="I192" s="1301"/>
      <c r="J192" s="1301"/>
      <c r="K192" s="1301"/>
      <c r="L192" s="1301"/>
      <c r="M192" s="1301"/>
      <c r="N192" s="1301"/>
      <c r="O192" s="1329"/>
      <c r="Q192" s="92"/>
      <c r="R192" s="92"/>
      <c r="S192" s="92"/>
      <c r="T192" s="92"/>
      <c r="U192" s="1303"/>
      <c r="V192" s="92"/>
      <c r="W192" s="92"/>
      <c r="X192" s="92"/>
      <c r="Y192" s="92"/>
      <c r="Z192" s="92"/>
    </row>
    <row r="193" spans="1:26" s="1302" customFormat="1" x14ac:dyDescent="0.3">
      <c r="A193" s="1214"/>
      <c r="B193" s="92"/>
      <c r="C193" s="1298"/>
      <c r="D193" s="1300"/>
      <c r="E193" s="1300"/>
      <c r="F193" s="1301"/>
      <c r="G193" s="1301"/>
      <c r="H193" s="1301"/>
      <c r="I193" s="1301"/>
      <c r="J193" s="1301"/>
      <c r="K193" s="1301"/>
      <c r="L193" s="1301"/>
      <c r="M193" s="1301"/>
      <c r="N193" s="1301"/>
      <c r="O193" s="1329"/>
      <c r="Q193" s="92"/>
      <c r="R193" s="92"/>
      <c r="S193" s="92"/>
      <c r="T193" s="92"/>
      <c r="U193" s="1303"/>
      <c r="V193" s="92"/>
      <c r="W193" s="92"/>
      <c r="X193" s="92"/>
      <c r="Y193" s="92"/>
      <c r="Z193" s="92"/>
    </row>
    <row r="194" spans="1:26" s="1302" customFormat="1" x14ac:dyDescent="0.3">
      <c r="A194" s="1214"/>
      <c r="B194" s="92"/>
      <c r="C194" s="1298"/>
      <c r="D194" s="1300"/>
      <c r="E194" s="1300"/>
      <c r="F194" s="1301"/>
      <c r="G194" s="1301"/>
      <c r="H194" s="1301"/>
      <c r="I194" s="1301"/>
      <c r="J194" s="1301"/>
      <c r="K194" s="1301"/>
      <c r="L194" s="1301"/>
      <c r="M194" s="1301"/>
      <c r="N194" s="1301"/>
      <c r="O194" s="1329"/>
      <c r="Q194" s="92"/>
      <c r="R194" s="92"/>
      <c r="S194" s="92"/>
      <c r="T194" s="92"/>
      <c r="U194" s="1303"/>
      <c r="V194" s="92"/>
      <c r="W194" s="92"/>
      <c r="X194" s="92"/>
      <c r="Y194" s="92"/>
      <c r="Z194" s="92"/>
    </row>
    <row r="195" spans="1:26" s="1302" customFormat="1" x14ac:dyDescent="0.3">
      <c r="A195" s="1214"/>
      <c r="B195" s="92"/>
      <c r="C195" s="1298"/>
      <c r="D195" s="1300"/>
      <c r="E195" s="1300"/>
      <c r="F195" s="1301"/>
      <c r="G195" s="1301"/>
      <c r="H195" s="1301"/>
      <c r="I195" s="1301"/>
      <c r="J195" s="1301"/>
      <c r="K195" s="1301"/>
      <c r="L195" s="1301"/>
      <c r="M195" s="1301"/>
      <c r="N195" s="1301"/>
      <c r="O195" s="1329"/>
      <c r="Q195" s="92"/>
      <c r="R195" s="92"/>
      <c r="S195" s="92"/>
      <c r="T195" s="92"/>
      <c r="U195" s="1303"/>
      <c r="V195" s="92"/>
      <c r="W195" s="92"/>
      <c r="X195" s="92"/>
      <c r="Y195" s="92"/>
      <c r="Z195" s="92"/>
    </row>
    <row r="196" spans="1:26" s="1302" customFormat="1" x14ac:dyDescent="0.3">
      <c r="A196" s="1214"/>
      <c r="B196" s="92"/>
      <c r="C196" s="1298"/>
      <c r="D196" s="1300"/>
      <c r="E196" s="1300"/>
      <c r="F196" s="1301"/>
      <c r="G196" s="1301"/>
      <c r="H196" s="1301"/>
      <c r="I196" s="1301"/>
      <c r="J196" s="1301"/>
      <c r="K196" s="1301"/>
      <c r="L196" s="1301"/>
      <c r="M196" s="1301"/>
      <c r="N196" s="1301"/>
      <c r="O196" s="1329"/>
      <c r="Q196" s="92"/>
      <c r="R196" s="92"/>
      <c r="S196" s="92"/>
      <c r="T196" s="92"/>
      <c r="U196" s="1303"/>
      <c r="V196" s="92"/>
      <c r="W196" s="92"/>
      <c r="X196" s="92"/>
      <c r="Y196" s="92"/>
      <c r="Z196" s="92"/>
    </row>
    <row r="197" spans="1:26" s="1302" customFormat="1" x14ac:dyDescent="0.3">
      <c r="A197" s="1214"/>
      <c r="B197" s="92"/>
      <c r="C197" s="1298"/>
      <c r="D197" s="1300"/>
      <c r="E197" s="1300"/>
      <c r="F197" s="1301"/>
      <c r="G197" s="1301"/>
      <c r="H197" s="1301"/>
      <c r="I197" s="1301"/>
      <c r="J197" s="1301"/>
      <c r="K197" s="1301"/>
      <c r="L197" s="1301"/>
      <c r="M197" s="1301"/>
      <c r="N197" s="1301"/>
      <c r="O197" s="1329"/>
      <c r="Q197" s="92"/>
      <c r="R197" s="92"/>
      <c r="S197" s="92"/>
      <c r="T197" s="92"/>
      <c r="U197" s="1303"/>
      <c r="V197" s="92"/>
      <c r="W197" s="92"/>
      <c r="X197" s="92"/>
      <c r="Y197" s="92"/>
      <c r="Z197" s="92"/>
    </row>
    <row r="198" spans="1:26" s="1302" customFormat="1" x14ac:dyDescent="0.3">
      <c r="A198" s="1214"/>
      <c r="B198" s="92"/>
      <c r="C198" s="1298"/>
      <c r="D198" s="1300"/>
      <c r="E198" s="1300"/>
      <c r="F198" s="1301"/>
      <c r="G198" s="1301"/>
      <c r="H198" s="1301"/>
      <c r="I198" s="1301"/>
      <c r="J198" s="1301"/>
      <c r="K198" s="1301"/>
      <c r="L198" s="1301"/>
      <c r="M198" s="1301"/>
      <c r="N198" s="1301"/>
      <c r="O198" s="1329"/>
      <c r="Q198" s="92"/>
      <c r="R198" s="92"/>
      <c r="S198" s="92"/>
      <c r="T198" s="92"/>
      <c r="U198" s="1303"/>
      <c r="V198" s="92"/>
      <c r="W198" s="92"/>
      <c r="X198" s="92"/>
      <c r="Y198" s="92"/>
      <c r="Z198" s="92"/>
    </row>
    <row r="199" spans="1:26" s="1302" customFormat="1" x14ac:dyDescent="0.3">
      <c r="A199" s="1214"/>
      <c r="B199" s="92"/>
      <c r="C199" s="1298"/>
      <c r="D199" s="1300"/>
      <c r="E199" s="1300"/>
      <c r="F199" s="1301"/>
      <c r="G199" s="1301"/>
      <c r="H199" s="1301"/>
      <c r="I199" s="1301"/>
      <c r="J199" s="1301"/>
      <c r="K199" s="1301"/>
      <c r="L199" s="1301"/>
      <c r="M199" s="1301"/>
      <c r="N199" s="1301"/>
      <c r="O199" s="1329"/>
      <c r="Q199" s="92"/>
      <c r="R199" s="92"/>
      <c r="S199" s="92"/>
      <c r="T199" s="92"/>
      <c r="U199" s="1303"/>
      <c r="V199" s="92"/>
      <c r="W199" s="92"/>
      <c r="X199" s="92"/>
      <c r="Y199" s="92"/>
      <c r="Z199" s="92"/>
    </row>
    <row r="200" spans="1:26" s="1302" customFormat="1" x14ac:dyDescent="0.3">
      <c r="A200" s="1214"/>
      <c r="B200" s="92"/>
      <c r="C200" s="1298"/>
      <c r="D200" s="1300"/>
      <c r="E200" s="1300"/>
      <c r="F200" s="1301"/>
      <c r="G200" s="1301"/>
      <c r="H200" s="1301"/>
      <c r="I200" s="1301"/>
      <c r="J200" s="1301"/>
      <c r="K200" s="1301"/>
      <c r="L200" s="1301"/>
      <c r="M200" s="1301"/>
      <c r="N200" s="1301"/>
      <c r="O200" s="1329"/>
      <c r="Q200" s="92"/>
      <c r="R200" s="92"/>
      <c r="S200" s="92"/>
      <c r="T200" s="92"/>
      <c r="U200" s="1303"/>
      <c r="V200" s="92"/>
      <c r="W200" s="92"/>
      <c r="X200" s="92"/>
      <c r="Y200" s="92"/>
      <c r="Z200" s="92"/>
    </row>
    <row r="201" spans="1:26" s="1302" customFormat="1" x14ac:dyDescent="0.3">
      <c r="A201" s="1214"/>
      <c r="B201" s="92"/>
      <c r="C201" s="1298"/>
      <c r="D201" s="1300"/>
      <c r="E201" s="1300"/>
      <c r="F201" s="1301"/>
      <c r="G201" s="1301"/>
      <c r="H201" s="1301"/>
      <c r="I201" s="1301"/>
      <c r="J201" s="1301"/>
      <c r="K201" s="1301"/>
      <c r="L201" s="1301"/>
      <c r="M201" s="1301"/>
      <c r="N201" s="1301"/>
      <c r="O201" s="1329"/>
      <c r="Q201" s="92"/>
      <c r="R201" s="92"/>
      <c r="S201" s="92"/>
      <c r="T201" s="92"/>
      <c r="U201" s="1303"/>
      <c r="V201" s="92"/>
      <c r="W201" s="92"/>
      <c r="X201" s="92"/>
      <c r="Y201" s="92"/>
      <c r="Z201" s="92"/>
    </row>
    <row r="202" spans="1:26" s="1302" customFormat="1" x14ac:dyDescent="0.3">
      <c r="A202" s="1214"/>
      <c r="B202" s="92"/>
      <c r="C202" s="1298"/>
      <c r="D202" s="1300"/>
      <c r="E202" s="1300"/>
      <c r="F202" s="1301"/>
      <c r="G202" s="1301"/>
      <c r="H202" s="1301"/>
      <c r="I202" s="1301"/>
      <c r="J202" s="1301"/>
      <c r="K202" s="1301"/>
      <c r="L202" s="1301"/>
      <c r="M202" s="1301"/>
      <c r="N202" s="1301"/>
      <c r="O202" s="1329"/>
      <c r="Q202" s="92"/>
      <c r="R202" s="92"/>
      <c r="S202" s="92"/>
      <c r="T202" s="92"/>
      <c r="U202" s="1303"/>
      <c r="V202" s="92"/>
      <c r="W202" s="92"/>
      <c r="X202" s="92"/>
      <c r="Y202" s="92"/>
      <c r="Z202" s="92"/>
    </row>
    <row r="203" spans="1:26" s="1302" customFormat="1" x14ac:dyDescent="0.3">
      <c r="A203" s="1214"/>
      <c r="B203" s="92"/>
      <c r="C203" s="1298"/>
      <c r="D203" s="1300"/>
      <c r="E203" s="1300"/>
      <c r="F203" s="1301"/>
      <c r="G203" s="1301"/>
      <c r="H203" s="1301"/>
      <c r="I203" s="1301"/>
      <c r="J203" s="1301"/>
      <c r="K203" s="1301"/>
      <c r="L203" s="1301"/>
      <c r="M203" s="1301"/>
      <c r="N203" s="1301"/>
      <c r="O203" s="1329"/>
      <c r="Q203" s="92"/>
      <c r="R203" s="92"/>
      <c r="S203" s="92"/>
      <c r="T203" s="92"/>
      <c r="U203" s="1303"/>
      <c r="V203" s="92"/>
      <c r="W203" s="92"/>
      <c r="X203" s="92"/>
      <c r="Y203" s="92"/>
      <c r="Z203" s="92"/>
    </row>
    <row r="204" spans="1:26" s="1302" customFormat="1" x14ac:dyDescent="0.3">
      <c r="A204" s="1214"/>
      <c r="B204" s="92"/>
      <c r="C204" s="1298"/>
      <c r="D204" s="1300"/>
      <c r="E204" s="1300"/>
      <c r="F204" s="1301"/>
      <c r="G204" s="1301"/>
      <c r="H204" s="1301"/>
      <c r="I204" s="1301"/>
      <c r="J204" s="1301"/>
      <c r="K204" s="1301"/>
      <c r="L204" s="1301"/>
      <c r="M204" s="1301"/>
      <c r="N204" s="1301"/>
      <c r="O204" s="1329"/>
      <c r="Q204" s="92"/>
      <c r="R204" s="92"/>
      <c r="S204" s="92"/>
      <c r="T204" s="92"/>
      <c r="U204" s="1303"/>
      <c r="V204" s="92"/>
      <c r="W204" s="92"/>
      <c r="X204" s="92"/>
      <c r="Y204" s="92"/>
      <c r="Z204" s="92"/>
    </row>
    <row r="205" spans="1:26" s="1302" customFormat="1" x14ac:dyDescent="0.3">
      <c r="A205" s="1214"/>
      <c r="B205" s="92"/>
      <c r="C205" s="1298"/>
      <c r="D205" s="1300"/>
      <c r="E205" s="1300"/>
      <c r="F205" s="1301"/>
      <c r="G205" s="1301"/>
      <c r="H205" s="1301"/>
      <c r="I205" s="1301"/>
      <c r="J205" s="1301"/>
      <c r="K205" s="1301"/>
      <c r="L205" s="1301"/>
      <c r="M205" s="1301"/>
      <c r="N205" s="1301"/>
      <c r="O205" s="1329"/>
      <c r="Q205" s="92"/>
      <c r="R205" s="92"/>
      <c r="S205" s="92"/>
      <c r="T205" s="92"/>
      <c r="U205" s="1303"/>
      <c r="V205" s="92"/>
      <c r="W205" s="92"/>
      <c r="X205" s="92"/>
      <c r="Y205" s="92"/>
      <c r="Z205" s="92"/>
    </row>
    <row r="206" spans="1:26" s="1302" customFormat="1" x14ac:dyDescent="0.3">
      <c r="A206" s="1214"/>
      <c r="B206" s="92"/>
      <c r="C206" s="1298"/>
      <c r="D206" s="1300"/>
      <c r="E206" s="1300"/>
      <c r="F206" s="1301"/>
      <c r="G206" s="1301"/>
      <c r="H206" s="1301"/>
      <c r="I206" s="1301"/>
      <c r="J206" s="1301"/>
      <c r="K206" s="1301"/>
      <c r="L206" s="1301"/>
      <c r="M206" s="1301"/>
      <c r="N206" s="1301"/>
      <c r="O206" s="1329"/>
      <c r="Q206" s="92"/>
      <c r="R206" s="92"/>
      <c r="S206" s="92"/>
      <c r="T206" s="92"/>
      <c r="U206" s="1303"/>
      <c r="V206" s="92"/>
      <c r="W206" s="92"/>
      <c r="X206" s="92"/>
      <c r="Y206" s="92"/>
      <c r="Z206" s="92"/>
    </row>
    <row r="207" spans="1:26" s="1302" customFormat="1" x14ac:dyDescent="0.3">
      <c r="A207" s="1214"/>
      <c r="B207" s="92"/>
      <c r="C207" s="1298"/>
      <c r="D207" s="1300"/>
      <c r="E207" s="1300"/>
      <c r="F207" s="1301"/>
      <c r="G207" s="1301"/>
      <c r="H207" s="1301"/>
      <c r="I207" s="1301"/>
      <c r="J207" s="1301"/>
      <c r="K207" s="1301"/>
      <c r="L207" s="1301"/>
      <c r="M207" s="1301"/>
      <c r="N207" s="1301"/>
      <c r="O207" s="1329"/>
      <c r="Q207" s="92"/>
      <c r="R207" s="92"/>
      <c r="S207" s="92"/>
      <c r="T207" s="92"/>
      <c r="U207" s="1303"/>
      <c r="V207" s="92"/>
      <c r="W207" s="92"/>
      <c r="X207" s="92"/>
      <c r="Y207" s="92"/>
      <c r="Z207" s="92"/>
    </row>
    <row r="208" spans="1:26" s="1302" customFormat="1" x14ac:dyDescent="0.3">
      <c r="A208" s="1214"/>
      <c r="B208" s="92"/>
      <c r="C208" s="1298"/>
      <c r="D208" s="1300"/>
      <c r="E208" s="1300"/>
      <c r="F208" s="1301"/>
      <c r="G208" s="1301"/>
      <c r="H208" s="1301"/>
      <c r="I208" s="1301"/>
      <c r="J208" s="1301"/>
      <c r="K208" s="1301"/>
      <c r="L208" s="1301"/>
      <c r="M208" s="1301"/>
      <c r="N208" s="1301"/>
      <c r="O208" s="1329"/>
      <c r="Q208" s="92"/>
      <c r="R208" s="92"/>
      <c r="S208" s="92"/>
      <c r="T208" s="92"/>
      <c r="U208" s="1303"/>
      <c r="V208" s="92"/>
      <c r="W208" s="92"/>
      <c r="X208" s="92"/>
      <c r="Y208" s="92"/>
      <c r="Z208" s="92"/>
    </row>
    <row r="209" spans="1:26" s="1302" customFormat="1" x14ac:dyDescent="0.3">
      <c r="A209" s="1214"/>
      <c r="B209" s="92"/>
      <c r="C209" s="1298"/>
      <c r="D209" s="1300"/>
      <c r="E209" s="1300"/>
      <c r="F209" s="1301"/>
      <c r="G209" s="1301"/>
      <c r="H209" s="1301"/>
      <c r="I209" s="1301"/>
      <c r="J209" s="1301"/>
      <c r="K209" s="1301"/>
      <c r="L209" s="1301"/>
      <c r="M209" s="1301"/>
      <c r="N209" s="1301"/>
      <c r="O209" s="1329"/>
      <c r="Q209" s="92"/>
      <c r="R209" s="92"/>
      <c r="S209" s="92"/>
      <c r="T209" s="92"/>
      <c r="U209" s="1303"/>
      <c r="V209" s="92"/>
      <c r="W209" s="92"/>
      <c r="X209" s="92"/>
      <c r="Y209" s="92"/>
      <c r="Z209" s="92"/>
    </row>
    <row r="210" spans="1:26" s="1302" customFormat="1" x14ac:dyDescent="0.3">
      <c r="A210" s="1214"/>
      <c r="B210" s="92"/>
      <c r="C210" s="1298"/>
      <c r="D210" s="1300"/>
      <c r="E210" s="1300"/>
      <c r="F210" s="1301"/>
      <c r="G210" s="1301"/>
      <c r="H210" s="1301"/>
      <c r="I210" s="1301"/>
      <c r="J210" s="1301"/>
      <c r="K210" s="1301"/>
      <c r="L210" s="1301"/>
      <c r="M210" s="1301"/>
      <c r="N210" s="1301"/>
      <c r="O210" s="1329"/>
      <c r="Q210" s="92"/>
      <c r="R210" s="92"/>
      <c r="S210" s="92"/>
      <c r="T210" s="92"/>
      <c r="U210" s="1303"/>
      <c r="V210" s="92"/>
      <c r="W210" s="92"/>
      <c r="X210" s="92"/>
      <c r="Y210" s="92"/>
      <c r="Z210" s="92"/>
    </row>
    <row r="211" spans="1:26" s="1302" customFormat="1" x14ac:dyDescent="0.3">
      <c r="A211" s="1214"/>
      <c r="B211" s="92"/>
      <c r="C211" s="1298"/>
      <c r="D211" s="1300"/>
      <c r="E211" s="1300"/>
      <c r="F211" s="1301"/>
      <c r="G211" s="1301"/>
      <c r="H211" s="1301"/>
      <c r="I211" s="1301"/>
      <c r="J211" s="1301"/>
      <c r="K211" s="1301"/>
      <c r="L211" s="1301"/>
      <c r="M211" s="1301"/>
      <c r="N211" s="1301"/>
      <c r="O211" s="1329"/>
      <c r="Q211" s="92"/>
      <c r="R211" s="92"/>
      <c r="S211" s="92"/>
      <c r="T211" s="92"/>
      <c r="U211" s="1303"/>
      <c r="V211" s="92"/>
      <c r="W211" s="92"/>
      <c r="X211" s="92"/>
      <c r="Y211" s="92"/>
      <c r="Z211" s="92"/>
    </row>
    <row r="212" spans="1:26" s="1302" customFormat="1" x14ac:dyDescent="0.3">
      <c r="A212" s="1214"/>
      <c r="B212" s="92"/>
      <c r="C212" s="1298"/>
      <c r="D212" s="1300"/>
      <c r="E212" s="1300"/>
      <c r="F212" s="1301"/>
      <c r="G212" s="1301"/>
      <c r="H212" s="1301"/>
      <c r="I212" s="1301"/>
      <c r="J212" s="1301"/>
      <c r="K212" s="1301"/>
      <c r="L212" s="1301"/>
      <c r="M212" s="1301"/>
      <c r="N212" s="1301"/>
      <c r="O212" s="1329"/>
      <c r="Q212" s="92"/>
      <c r="R212" s="92"/>
      <c r="S212" s="92"/>
      <c r="T212" s="92"/>
      <c r="U212" s="1303"/>
      <c r="V212" s="92"/>
      <c r="W212" s="92"/>
      <c r="X212" s="92"/>
      <c r="Y212" s="92"/>
      <c r="Z212" s="92"/>
    </row>
    <row r="213" spans="1:26" s="1302" customFormat="1" x14ac:dyDescent="0.3">
      <c r="A213" s="1214"/>
      <c r="B213" s="92"/>
      <c r="C213" s="1298"/>
      <c r="D213" s="1300"/>
      <c r="E213" s="1300"/>
      <c r="F213" s="1301"/>
      <c r="G213" s="1301"/>
      <c r="H213" s="1301"/>
      <c r="I213" s="1301"/>
      <c r="J213" s="1301"/>
      <c r="K213" s="1301"/>
      <c r="L213" s="1301"/>
      <c r="M213" s="1301"/>
      <c r="N213" s="1301"/>
      <c r="O213" s="1329"/>
      <c r="Q213" s="92"/>
      <c r="R213" s="92"/>
      <c r="S213" s="92"/>
      <c r="T213" s="92"/>
      <c r="U213" s="1303"/>
      <c r="V213" s="92"/>
      <c r="W213" s="92"/>
      <c r="X213" s="92"/>
      <c r="Y213" s="92"/>
      <c r="Z213" s="92"/>
    </row>
    <row r="214" spans="1:26" s="1302" customFormat="1" x14ac:dyDescent="0.3">
      <c r="A214" s="1214"/>
      <c r="B214" s="92"/>
      <c r="C214" s="1298"/>
      <c r="D214" s="1300"/>
      <c r="E214" s="1300"/>
      <c r="F214" s="1301"/>
      <c r="G214" s="1301"/>
      <c r="H214" s="1301"/>
      <c r="I214" s="1301"/>
      <c r="J214" s="1301"/>
      <c r="K214" s="1301"/>
      <c r="L214" s="1301"/>
      <c r="M214" s="1301"/>
      <c r="N214" s="1301"/>
      <c r="O214" s="1329"/>
      <c r="Q214" s="92"/>
      <c r="R214" s="92"/>
      <c r="S214" s="92"/>
      <c r="T214" s="92"/>
      <c r="U214" s="1303"/>
      <c r="V214" s="92"/>
      <c r="W214" s="92"/>
      <c r="X214" s="92"/>
      <c r="Y214" s="92"/>
      <c r="Z214" s="92"/>
    </row>
    <row r="215" spans="1:26" s="1302" customFormat="1" x14ac:dyDescent="0.3">
      <c r="A215" s="1214"/>
      <c r="B215" s="92"/>
      <c r="C215" s="1298"/>
      <c r="D215" s="1300"/>
      <c r="E215" s="1300"/>
      <c r="F215" s="1301"/>
      <c r="G215" s="1301"/>
      <c r="H215" s="1301"/>
      <c r="I215" s="1301"/>
      <c r="J215" s="1301"/>
      <c r="K215" s="1301"/>
      <c r="L215" s="1301"/>
      <c r="M215" s="1301"/>
      <c r="N215" s="1301"/>
      <c r="O215" s="1329"/>
      <c r="Q215" s="92"/>
      <c r="R215" s="92"/>
      <c r="S215" s="92"/>
      <c r="T215" s="92"/>
      <c r="U215" s="1303"/>
      <c r="V215" s="92"/>
      <c r="W215" s="92"/>
      <c r="X215" s="92"/>
      <c r="Y215" s="92"/>
      <c r="Z215" s="92"/>
    </row>
    <row r="216" spans="1:26" s="1302" customFormat="1" x14ac:dyDescent="0.3">
      <c r="A216" s="1214"/>
      <c r="B216" s="92"/>
      <c r="C216" s="1298"/>
      <c r="D216" s="1300"/>
      <c r="E216" s="1300"/>
      <c r="F216" s="1301"/>
      <c r="G216" s="1301"/>
      <c r="H216" s="1301"/>
      <c r="I216" s="1301"/>
      <c r="J216" s="1301"/>
      <c r="K216" s="1301"/>
      <c r="L216" s="1301"/>
      <c r="M216" s="1301"/>
      <c r="N216" s="1301"/>
      <c r="O216" s="1329"/>
      <c r="Q216" s="92"/>
      <c r="R216" s="92"/>
      <c r="S216" s="92"/>
      <c r="T216" s="92"/>
      <c r="U216" s="1303"/>
      <c r="V216" s="92"/>
      <c r="W216" s="92"/>
      <c r="X216" s="92"/>
      <c r="Y216" s="92"/>
      <c r="Z216" s="92"/>
    </row>
    <row r="217" spans="1:26" s="1302" customFormat="1" x14ac:dyDescent="0.3">
      <c r="A217" s="1214"/>
      <c r="B217" s="92"/>
      <c r="C217" s="1298"/>
      <c r="D217" s="1300"/>
      <c r="E217" s="1300"/>
      <c r="F217" s="1301"/>
      <c r="G217" s="1301"/>
      <c r="H217" s="1301"/>
      <c r="I217" s="1301"/>
      <c r="J217" s="1301"/>
      <c r="K217" s="1301"/>
      <c r="L217" s="1301"/>
      <c r="M217" s="1301"/>
      <c r="N217" s="1301"/>
      <c r="O217" s="1329"/>
      <c r="Q217" s="92"/>
      <c r="R217" s="92"/>
      <c r="S217" s="92"/>
      <c r="T217" s="92"/>
      <c r="U217" s="1303"/>
      <c r="V217" s="92"/>
      <c r="W217" s="92"/>
      <c r="X217" s="92"/>
      <c r="Y217" s="92"/>
      <c r="Z217" s="92"/>
    </row>
    <row r="218" spans="1:26" s="1302" customFormat="1" x14ac:dyDescent="0.3">
      <c r="A218" s="1214"/>
      <c r="B218" s="92"/>
      <c r="C218" s="1298"/>
      <c r="D218" s="1300"/>
      <c r="E218" s="1300"/>
      <c r="F218" s="1301"/>
      <c r="G218" s="1301"/>
      <c r="H218" s="1301"/>
      <c r="I218" s="1301"/>
      <c r="J218" s="1301"/>
      <c r="K218" s="1301"/>
      <c r="L218" s="1301"/>
      <c r="M218" s="1301"/>
      <c r="N218" s="1301"/>
      <c r="O218" s="1329"/>
      <c r="Q218" s="92"/>
      <c r="R218" s="92"/>
      <c r="S218" s="92"/>
      <c r="T218" s="92"/>
      <c r="U218" s="1303"/>
      <c r="V218" s="92"/>
      <c r="W218" s="92"/>
      <c r="X218" s="92"/>
      <c r="Y218" s="92"/>
      <c r="Z218" s="92"/>
    </row>
    <row r="219" spans="1:26" s="1302" customFormat="1" x14ac:dyDescent="0.3">
      <c r="A219" s="1214"/>
      <c r="B219" s="92"/>
      <c r="C219" s="1298"/>
      <c r="D219" s="1300"/>
      <c r="E219" s="1300"/>
      <c r="F219" s="1301"/>
      <c r="G219" s="1301"/>
      <c r="H219" s="1301"/>
      <c r="I219" s="1301"/>
      <c r="J219" s="1301"/>
      <c r="K219" s="1301"/>
      <c r="L219" s="1301"/>
      <c r="M219" s="1301"/>
      <c r="N219" s="1301"/>
      <c r="O219" s="1329"/>
      <c r="Q219" s="92"/>
      <c r="R219" s="92"/>
      <c r="S219" s="92"/>
      <c r="T219" s="92"/>
      <c r="U219" s="1303"/>
      <c r="V219" s="92"/>
      <c r="W219" s="92"/>
      <c r="X219" s="92"/>
      <c r="Y219" s="92"/>
      <c r="Z219" s="92"/>
    </row>
    <row r="220" spans="1:26" s="1302" customFormat="1" x14ac:dyDescent="0.3">
      <c r="A220" s="1214"/>
      <c r="B220" s="92"/>
      <c r="C220" s="1298"/>
      <c r="D220" s="1300"/>
      <c r="E220" s="1300"/>
      <c r="F220" s="1301"/>
      <c r="G220" s="1301"/>
      <c r="H220" s="1301"/>
      <c r="I220" s="1301"/>
      <c r="J220" s="1301"/>
      <c r="K220" s="1301"/>
      <c r="L220" s="1301"/>
      <c r="M220" s="1301"/>
      <c r="N220" s="1301"/>
      <c r="O220" s="1329"/>
      <c r="Q220" s="92"/>
      <c r="R220" s="92"/>
      <c r="S220" s="92"/>
      <c r="T220" s="92"/>
      <c r="U220" s="1303"/>
      <c r="V220" s="92"/>
      <c r="W220" s="92"/>
      <c r="X220" s="92"/>
      <c r="Y220" s="92"/>
      <c r="Z220" s="92"/>
    </row>
    <row r="221" spans="1:26" s="1302" customFormat="1" x14ac:dyDescent="0.3">
      <c r="A221" s="1214"/>
      <c r="B221" s="92"/>
      <c r="C221" s="1298"/>
      <c r="D221" s="1300"/>
      <c r="E221" s="1300"/>
      <c r="F221" s="1301"/>
      <c r="G221" s="1301"/>
      <c r="H221" s="1301"/>
      <c r="I221" s="1301"/>
      <c r="J221" s="1301"/>
      <c r="K221" s="1301"/>
      <c r="L221" s="1301"/>
      <c r="M221" s="1301"/>
      <c r="N221" s="1301"/>
      <c r="O221" s="1329"/>
      <c r="Q221" s="92"/>
      <c r="R221" s="92"/>
      <c r="S221" s="92"/>
      <c r="T221" s="92"/>
      <c r="U221" s="1303"/>
      <c r="V221" s="92"/>
      <c r="W221" s="92"/>
      <c r="X221" s="92"/>
      <c r="Y221" s="92"/>
      <c r="Z221" s="92"/>
    </row>
    <row r="222" spans="1:26" s="1302" customFormat="1" x14ac:dyDescent="0.3">
      <c r="A222" s="1214"/>
      <c r="B222" s="92"/>
      <c r="C222" s="1298"/>
      <c r="D222" s="1300"/>
      <c r="E222" s="1300"/>
      <c r="F222" s="1301"/>
      <c r="G222" s="1301"/>
      <c r="H222" s="1301"/>
      <c r="I222" s="1301"/>
      <c r="J222" s="1301"/>
      <c r="K222" s="1301"/>
      <c r="L222" s="1301"/>
      <c r="M222" s="1301"/>
      <c r="N222" s="1301"/>
      <c r="O222" s="1329"/>
      <c r="Q222" s="92"/>
      <c r="R222" s="92"/>
      <c r="S222" s="92"/>
      <c r="T222" s="92"/>
      <c r="U222" s="1303"/>
      <c r="V222" s="92"/>
      <c r="W222" s="92"/>
      <c r="X222" s="92"/>
      <c r="Y222" s="92"/>
      <c r="Z222" s="92"/>
    </row>
    <row r="223" spans="1:26" s="1302" customFormat="1" x14ac:dyDescent="0.3">
      <c r="A223" s="1214"/>
      <c r="B223" s="92"/>
      <c r="C223" s="1298"/>
      <c r="D223" s="1300"/>
      <c r="E223" s="1300"/>
      <c r="F223" s="1301"/>
      <c r="G223" s="1301"/>
      <c r="H223" s="1301"/>
      <c r="I223" s="1301"/>
      <c r="J223" s="1301"/>
      <c r="K223" s="1301"/>
      <c r="L223" s="1301"/>
      <c r="M223" s="1301"/>
      <c r="N223" s="1301"/>
      <c r="O223" s="1329"/>
      <c r="Q223" s="92"/>
      <c r="R223" s="92"/>
      <c r="S223" s="92"/>
      <c r="T223" s="92"/>
      <c r="U223" s="1303"/>
      <c r="V223" s="92"/>
      <c r="W223" s="92"/>
      <c r="X223" s="92"/>
      <c r="Y223" s="92"/>
      <c r="Z223" s="92"/>
    </row>
    <row r="224" spans="1:26" s="1302" customFormat="1" x14ac:dyDescent="0.3">
      <c r="A224" s="1214"/>
      <c r="B224" s="92"/>
      <c r="C224" s="1298"/>
      <c r="D224" s="1300"/>
      <c r="E224" s="1300"/>
      <c r="F224" s="1301"/>
      <c r="G224" s="1301"/>
      <c r="H224" s="1301"/>
      <c r="I224" s="1301"/>
      <c r="J224" s="1301"/>
      <c r="K224" s="1301"/>
      <c r="L224" s="1301"/>
      <c r="M224" s="1301"/>
      <c r="N224" s="1301"/>
      <c r="O224" s="1329"/>
      <c r="Q224" s="92"/>
      <c r="R224" s="92"/>
      <c r="S224" s="92"/>
      <c r="T224" s="92"/>
      <c r="U224" s="1303"/>
      <c r="V224" s="92"/>
      <c r="W224" s="92"/>
      <c r="X224" s="92"/>
      <c r="Y224" s="92"/>
      <c r="Z224" s="92"/>
    </row>
    <row r="225" spans="1:26" s="1302" customFormat="1" x14ac:dyDescent="0.3">
      <c r="A225" s="1214"/>
      <c r="B225" s="92"/>
      <c r="C225" s="1298"/>
      <c r="D225" s="1300"/>
      <c r="E225" s="1300"/>
      <c r="F225" s="1301"/>
      <c r="G225" s="1301"/>
      <c r="H225" s="1301"/>
      <c r="I225" s="1301"/>
      <c r="J225" s="1301"/>
      <c r="K225" s="1301"/>
      <c r="L225" s="1301"/>
      <c r="M225" s="1301"/>
      <c r="N225" s="1301"/>
      <c r="O225" s="1329"/>
      <c r="Q225" s="92"/>
      <c r="R225" s="92"/>
      <c r="S225" s="92"/>
      <c r="T225" s="92"/>
      <c r="U225" s="1303"/>
      <c r="V225" s="92"/>
      <c r="W225" s="92"/>
      <c r="X225" s="92"/>
      <c r="Y225" s="92"/>
      <c r="Z225" s="92"/>
    </row>
    <row r="226" spans="1:26" s="1302" customFormat="1" x14ac:dyDescent="0.3">
      <c r="A226" s="1214"/>
      <c r="B226" s="92"/>
      <c r="C226" s="1298"/>
      <c r="D226" s="1300"/>
      <c r="E226" s="1300"/>
      <c r="F226" s="1301"/>
      <c r="G226" s="1301"/>
      <c r="H226" s="1301"/>
      <c r="I226" s="1301"/>
      <c r="J226" s="1301"/>
      <c r="K226" s="1301"/>
      <c r="L226" s="1301"/>
      <c r="M226" s="1301"/>
      <c r="N226" s="1301"/>
      <c r="O226" s="1329"/>
      <c r="Q226" s="92"/>
      <c r="R226" s="92"/>
      <c r="S226" s="92"/>
      <c r="T226" s="92"/>
      <c r="U226" s="1303"/>
      <c r="V226" s="92"/>
      <c r="W226" s="92"/>
      <c r="X226" s="92"/>
      <c r="Y226" s="92"/>
      <c r="Z226" s="92"/>
    </row>
    <row r="227" spans="1:26" s="1302" customFormat="1" x14ac:dyDescent="0.3">
      <c r="A227" s="1214"/>
      <c r="B227" s="92"/>
      <c r="C227" s="1298"/>
      <c r="D227" s="1300"/>
      <c r="E227" s="1300"/>
      <c r="F227" s="1301"/>
      <c r="G227" s="1301"/>
      <c r="H227" s="1301"/>
      <c r="I227" s="1301"/>
      <c r="J227" s="1301"/>
      <c r="K227" s="1301"/>
      <c r="L227" s="1301"/>
      <c r="M227" s="1301"/>
      <c r="N227" s="1301"/>
      <c r="O227" s="1329"/>
      <c r="Q227" s="92"/>
      <c r="R227" s="92"/>
      <c r="S227" s="92"/>
      <c r="T227" s="92"/>
      <c r="U227" s="1303"/>
      <c r="V227" s="92"/>
      <c r="W227" s="92"/>
      <c r="X227" s="92"/>
      <c r="Y227" s="92"/>
      <c r="Z227" s="92"/>
    </row>
    <row r="228" spans="1:26" s="1302" customFormat="1" x14ac:dyDescent="0.3">
      <c r="A228" s="1214"/>
      <c r="B228" s="92"/>
      <c r="C228" s="1298"/>
      <c r="D228" s="1300"/>
      <c r="E228" s="1300"/>
      <c r="F228" s="1301"/>
      <c r="G228" s="1301"/>
      <c r="H228" s="1301"/>
      <c r="I228" s="1301"/>
      <c r="J228" s="1301"/>
      <c r="K228" s="1301"/>
      <c r="L228" s="1301"/>
      <c r="M228" s="1301"/>
      <c r="N228" s="1301"/>
      <c r="O228" s="1329"/>
      <c r="Q228" s="92"/>
      <c r="R228" s="92"/>
      <c r="S228" s="92"/>
      <c r="T228" s="92"/>
      <c r="U228" s="1303"/>
      <c r="V228" s="92"/>
      <c r="W228" s="92"/>
      <c r="X228" s="92"/>
      <c r="Y228" s="92"/>
      <c r="Z228" s="92"/>
    </row>
    <row r="229" spans="1:26" s="1302" customFormat="1" x14ac:dyDescent="0.3">
      <c r="A229" s="1214"/>
      <c r="B229" s="92"/>
      <c r="C229" s="1298"/>
      <c r="D229" s="1300"/>
      <c r="E229" s="1300"/>
      <c r="F229" s="1301"/>
      <c r="G229" s="1301"/>
      <c r="H229" s="1301"/>
      <c r="I229" s="1301"/>
      <c r="J229" s="1301"/>
      <c r="K229" s="1301"/>
      <c r="L229" s="1301"/>
      <c r="M229" s="1301"/>
      <c r="N229" s="1301"/>
      <c r="O229" s="1329"/>
      <c r="Q229" s="92"/>
      <c r="R229" s="92"/>
      <c r="S229" s="92"/>
      <c r="T229" s="92"/>
      <c r="U229" s="1303"/>
      <c r="V229" s="92"/>
      <c r="W229" s="92"/>
      <c r="X229" s="92"/>
      <c r="Y229" s="92"/>
      <c r="Z229" s="92"/>
    </row>
    <row r="230" spans="1:26" s="1302" customFormat="1" x14ac:dyDescent="0.3">
      <c r="A230" s="1214"/>
      <c r="B230" s="92"/>
      <c r="C230" s="1298"/>
      <c r="D230" s="1300"/>
      <c r="E230" s="1300"/>
      <c r="F230" s="1301"/>
      <c r="G230" s="1301"/>
      <c r="H230" s="1301"/>
      <c r="I230" s="1301"/>
      <c r="J230" s="1301"/>
      <c r="K230" s="1301"/>
      <c r="L230" s="1301"/>
      <c r="M230" s="1301"/>
      <c r="N230" s="1301"/>
      <c r="O230" s="1329"/>
      <c r="Q230" s="92"/>
      <c r="R230" s="92"/>
      <c r="S230" s="92"/>
      <c r="T230" s="92"/>
      <c r="U230" s="1303"/>
      <c r="V230" s="92"/>
      <c r="W230" s="92"/>
      <c r="X230" s="92"/>
      <c r="Y230" s="92"/>
      <c r="Z230" s="92"/>
    </row>
    <row r="231" spans="1:26" s="1302" customFormat="1" x14ac:dyDescent="0.3">
      <c r="A231" s="1214"/>
      <c r="B231" s="92"/>
      <c r="C231" s="1298"/>
      <c r="D231" s="1300"/>
      <c r="E231" s="1300"/>
      <c r="F231" s="1301"/>
      <c r="G231" s="1301"/>
      <c r="H231" s="1301"/>
      <c r="I231" s="1301"/>
      <c r="J231" s="1301"/>
      <c r="K231" s="1301"/>
      <c r="L231" s="1301"/>
      <c r="M231" s="1301"/>
      <c r="N231" s="1301"/>
      <c r="O231" s="1329"/>
      <c r="Q231" s="92"/>
      <c r="R231" s="92"/>
      <c r="S231" s="92"/>
      <c r="T231" s="92"/>
      <c r="U231" s="1303"/>
      <c r="V231" s="92"/>
      <c r="W231" s="92"/>
      <c r="X231" s="92"/>
      <c r="Y231" s="92"/>
      <c r="Z231" s="92"/>
    </row>
    <row r="232" spans="1:26" s="1302" customFormat="1" x14ac:dyDescent="0.3">
      <c r="A232" s="1214"/>
      <c r="B232" s="92"/>
      <c r="C232" s="1298"/>
      <c r="D232" s="1300"/>
      <c r="E232" s="1300"/>
      <c r="F232" s="1301"/>
      <c r="G232" s="1301"/>
      <c r="H232" s="1301"/>
      <c r="I232" s="1301"/>
      <c r="J232" s="1301"/>
      <c r="K232" s="1301"/>
      <c r="L232" s="1301"/>
      <c r="M232" s="1301"/>
      <c r="N232" s="1301"/>
      <c r="O232" s="1329"/>
      <c r="Q232" s="92"/>
      <c r="R232" s="92"/>
      <c r="S232" s="92"/>
      <c r="T232" s="92"/>
      <c r="U232" s="1303"/>
      <c r="V232" s="92"/>
      <c r="W232" s="92"/>
      <c r="X232" s="92"/>
      <c r="Y232" s="92"/>
      <c r="Z232" s="92"/>
    </row>
    <row r="233" spans="1:26" s="1302" customFormat="1" x14ac:dyDescent="0.3">
      <c r="A233" s="1214"/>
      <c r="B233" s="92"/>
      <c r="C233" s="1298"/>
      <c r="D233" s="1300"/>
      <c r="E233" s="1300"/>
      <c r="F233" s="1301"/>
      <c r="G233" s="1301"/>
      <c r="H233" s="1301"/>
      <c r="I233" s="1301"/>
      <c r="J233" s="1301"/>
      <c r="K233" s="1301"/>
      <c r="L233" s="1301"/>
      <c r="M233" s="1301"/>
      <c r="N233" s="1301"/>
      <c r="O233" s="1329"/>
      <c r="Q233" s="92"/>
      <c r="R233" s="92"/>
      <c r="S233" s="92"/>
      <c r="T233" s="92"/>
      <c r="U233" s="1303"/>
      <c r="V233" s="92"/>
      <c r="W233" s="92"/>
      <c r="X233" s="92"/>
      <c r="Y233" s="92"/>
      <c r="Z233" s="92"/>
    </row>
    <row r="234" spans="1:26" s="1302" customFormat="1" x14ac:dyDescent="0.3">
      <c r="A234" s="1214"/>
      <c r="B234" s="92"/>
      <c r="C234" s="1298"/>
      <c r="D234" s="1300"/>
      <c r="E234" s="1300"/>
      <c r="F234" s="1301"/>
      <c r="G234" s="1301"/>
      <c r="H234" s="1301"/>
      <c r="I234" s="1301"/>
      <c r="J234" s="1301"/>
      <c r="K234" s="1301"/>
      <c r="L234" s="1301"/>
      <c r="M234" s="1301"/>
      <c r="N234" s="1301"/>
      <c r="O234" s="1329"/>
      <c r="Q234" s="92"/>
      <c r="R234" s="92"/>
      <c r="S234" s="92"/>
      <c r="T234" s="92"/>
      <c r="U234" s="1303"/>
      <c r="V234" s="92"/>
      <c r="W234" s="92"/>
      <c r="X234" s="92"/>
      <c r="Y234" s="92"/>
      <c r="Z234" s="92"/>
    </row>
    <row r="235" spans="1:26" s="1302" customFormat="1" x14ac:dyDescent="0.3">
      <c r="A235" s="1214"/>
      <c r="B235" s="92"/>
      <c r="C235" s="1298"/>
      <c r="D235" s="1300"/>
      <c r="E235" s="1300"/>
      <c r="F235" s="1301"/>
      <c r="G235" s="1301"/>
      <c r="H235" s="1301"/>
      <c r="I235" s="1301"/>
      <c r="J235" s="1301"/>
      <c r="K235" s="1301"/>
      <c r="L235" s="1301"/>
      <c r="M235" s="1301"/>
      <c r="N235" s="1301"/>
      <c r="O235" s="1329"/>
      <c r="Q235" s="92"/>
      <c r="R235" s="92"/>
      <c r="S235" s="92"/>
      <c r="T235" s="92"/>
      <c r="U235" s="1303"/>
      <c r="V235" s="92"/>
      <c r="W235" s="92"/>
      <c r="X235" s="92"/>
      <c r="Y235" s="92"/>
      <c r="Z235" s="92"/>
    </row>
    <row r="236" spans="1:26" s="1302" customFormat="1" x14ac:dyDescent="0.3">
      <c r="A236" s="1214"/>
      <c r="B236" s="92"/>
      <c r="C236" s="1298"/>
      <c r="D236" s="1300"/>
      <c r="E236" s="1300"/>
      <c r="F236" s="1301"/>
      <c r="G236" s="1301"/>
      <c r="H236" s="1301"/>
      <c r="I236" s="1301"/>
      <c r="J236" s="1301"/>
      <c r="K236" s="1301"/>
      <c r="L236" s="1301"/>
      <c r="M236" s="1301"/>
      <c r="N236" s="1301"/>
      <c r="O236" s="1329"/>
      <c r="Q236" s="92"/>
      <c r="R236" s="92"/>
      <c r="S236" s="92"/>
      <c r="T236" s="92"/>
      <c r="U236" s="1303"/>
      <c r="V236" s="92"/>
      <c r="W236" s="92"/>
      <c r="X236" s="92"/>
      <c r="Y236" s="92"/>
      <c r="Z236" s="92"/>
    </row>
    <row r="237" spans="1:26" s="1302" customFormat="1" x14ac:dyDescent="0.3">
      <c r="A237" s="1214"/>
      <c r="B237" s="92"/>
      <c r="C237" s="1298"/>
      <c r="D237" s="1300"/>
      <c r="E237" s="1300"/>
      <c r="F237" s="1301"/>
      <c r="G237" s="1301"/>
      <c r="H237" s="1301"/>
      <c r="I237" s="1301"/>
      <c r="J237" s="1301"/>
      <c r="K237" s="1301"/>
      <c r="L237" s="1301"/>
      <c r="M237" s="1301"/>
      <c r="N237" s="1301"/>
      <c r="O237" s="1329"/>
      <c r="Q237" s="92"/>
      <c r="R237" s="92"/>
      <c r="S237" s="92"/>
      <c r="T237" s="92"/>
      <c r="U237" s="1303"/>
      <c r="V237" s="92"/>
      <c r="W237" s="92"/>
      <c r="X237" s="92"/>
      <c r="Y237" s="92"/>
      <c r="Z237" s="92"/>
    </row>
    <row r="238" spans="1:26" s="1302" customFormat="1" x14ac:dyDescent="0.3">
      <c r="A238" s="1214"/>
      <c r="B238" s="92"/>
      <c r="C238" s="1298"/>
      <c r="D238" s="1300"/>
      <c r="E238" s="1300"/>
      <c r="F238" s="1301"/>
      <c r="G238" s="1301"/>
      <c r="H238" s="1301"/>
      <c r="I238" s="1301"/>
      <c r="J238" s="1301"/>
      <c r="K238" s="1301"/>
      <c r="L238" s="1301"/>
      <c r="M238" s="1301"/>
      <c r="N238" s="1301"/>
      <c r="O238" s="1329"/>
      <c r="Q238" s="92"/>
      <c r="R238" s="92"/>
      <c r="S238" s="92"/>
      <c r="T238" s="92"/>
      <c r="U238" s="1303"/>
      <c r="V238" s="92"/>
      <c r="W238" s="92"/>
      <c r="X238" s="92"/>
      <c r="Y238" s="92"/>
      <c r="Z238" s="92"/>
    </row>
    <row r="239" spans="1:26" s="1302" customFormat="1" x14ac:dyDescent="0.3">
      <c r="A239" s="1214"/>
      <c r="B239" s="92"/>
      <c r="C239" s="1298"/>
      <c r="D239" s="1300"/>
      <c r="E239" s="1300"/>
      <c r="F239" s="1301"/>
      <c r="G239" s="1301"/>
      <c r="H239" s="1301"/>
      <c r="I239" s="1301"/>
      <c r="J239" s="1301"/>
      <c r="K239" s="1301"/>
      <c r="L239" s="1301"/>
      <c r="M239" s="1301"/>
      <c r="N239" s="1301"/>
      <c r="O239" s="1329"/>
      <c r="Q239" s="92"/>
      <c r="R239" s="92"/>
      <c r="S239" s="92"/>
      <c r="T239" s="92"/>
      <c r="U239" s="1303"/>
      <c r="V239" s="92"/>
      <c r="W239" s="92"/>
      <c r="X239" s="92"/>
      <c r="Y239" s="92"/>
      <c r="Z239" s="92"/>
    </row>
    <row r="240" spans="1:26" s="1302" customFormat="1" x14ac:dyDescent="0.3">
      <c r="A240" s="1214"/>
      <c r="B240" s="92"/>
      <c r="C240" s="1298"/>
      <c r="D240" s="1300"/>
      <c r="E240" s="1300"/>
      <c r="F240" s="1301"/>
      <c r="G240" s="1301"/>
      <c r="H240" s="1301"/>
      <c r="I240" s="1301"/>
      <c r="J240" s="1301"/>
      <c r="K240" s="1301"/>
      <c r="L240" s="1301"/>
      <c r="M240" s="1301"/>
      <c r="N240" s="1301"/>
      <c r="O240" s="1329"/>
      <c r="Q240" s="92"/>
      <c r="R240" s="92"/>
      <c r="S240" s="92"/>
      <c r="T240" s="92"/>
      <c r="U240" s="1303"/>
      <c r="V240" s="92"/>
      <c r="W240" s="92"/>
      <c r="X240" s="92"/>
      <c r="Y240" s="92"/>
      <c r="Z240" s="92"/>
    </row>
    <row r="241" spans="1:26" s="1302" customFormat="1" x14ac:dyDescent="0.3">
      <c r="A241" s="1214"/>
      <c r="B241" s="92"/>
      <c r="C241" s="1298"/>
      <c r="D241" s="1300"/>
      <c r="E241" s="1300"/>
      <c r="F241" s="1301"/>
      <c r="G241" s="1301"/>
      <c r="H241" s="1301"/>
      <c r="I241" s="1301"/>
      <c r="J241" s="1301"/>
      <c r="K241" s="1301"/>
      <c r="L241" s="1301"/>
      <c r="M241" s="1301"/>
      <c r="N241" s="1301"/>
      <c r="O241" s="1329"/>
      <c r="Q241" s="92"/>
      <c r="R241" s="92"/>
      <c r="S241" s="92"/>
      <c r="T241" s="92"/>
      <c r="U241" s="1303"/>
      <c r="V241" s="92"/>
      <c r="W241" s="92"/>
      <c r="X241" s="92"/>
      <c r="Y241" s="92"/>
      <c r="Z241" s="92"/>
    </row>
    <row r="242" spans="1:26" s="1302" customFormat="1" x14ac:dyDescent="0.3">
      <c r="A242" s="1214"/>
      <c r="B242" s="92"/>
      <c r="C242" s="1298"/>
      <c r="D242" s="1300"/>
      <c r="E242" s="1300"/>
      <c r="F242" s="1301"/>
      <c r="G242" s="1301"/>
      <c r="H242" s="1301"/>
      <c r="I242" s="1301"/>
      <c r="J242" s="1301"/>
      <c r="K242" s="1301"/>
      <c r="L242" s="1301"/>
      <c r="M242" s="1301"/>
      <c r="N242" s="1301"/>
      <c r="O242" s="1329"/>
      <c r="Q242" s="92"/>
      <c r="R242" s="92"/>
      <c r="S242" s="92"/>
      <c r="T242" s="92"/>
      <c r="U242" s="1303"/>
      <c r="V242" s="92"/>
      <c r="W242" s="92"/>
      <c r="X242" s="92"/>
      <c r="Y242" s="92"/>
      <c r="Z242" s="92"/>
    </row>
    <row r="243" spans="1:26" s="1302" customFormat="1" x14ac:dyDescent="0.3">
      <c r="A243" s="1214"/>
      <c r="B243" s="92"/>
      <c r="C243" s="1298"/>
      <c r="D243" s="1300"/>
      <c r="E243" s="1300"/>
      <c r="F243" s="1301"/>
      <c r="G243" s="1301"/>
      <c r="H243" s="1301"/>
      <c r="I243" s="1301"/>
      <c r="J243" s="1301"/>
      <c r="K243" s="1301"/>
      <c r="L243" s="1301"/>
      <c r="M243" s="1301"/>
      <c r="N243" s="1301"/>
      <c r="O243" s="1329"/>
      <c r="Q243" s="92"/>
      <c r="R243" s="92"/>
      <c r="S243" s="92"/>
      <c r="T243" s="92"/>
      <c r="U243" s="1303"/>
      <c r="V243" s="92"/>
      <c r="W243" s="92"/>
      <c r="X243" s="92"/>
      <c r="Y243" s="92"/>
      <c r="Z243" s="92"/>
    </row>
    <row r="244" spans="1:26" s="1302" customFormat="1" x14ac:dyDescent="0.3">
      <c r="A244" s="1214"/>
      <c r="B244" s="92"/>
      <c r="C244" s="1298"/>
      <c r="D244" s="1300"/>
      <c r="E244" s="1300"/>
      <c r="F244" s="1301"/>
      <c r="G244" s="1301"/>
      <c r="H244" s="1301"/>
      <c r="I244" s="1301"/>
      <c r="J244" s="1301"/>
      <c r="K244" s="1301"/>
      <c r="L244" s="1301"/>
      <c r="M244" s="1301"/>
      <c r="N244" s="1301"/>
      <c r="O244" s="1329"/>
      <c r="Q244" s="92"/>
      <c r="R244" s="92"/>
      <c r="S244" s="92"/>
      <c r="T244" s="92"/>
      <c r="U244" s="1303"/>
      <c r="V244" s="92"/>
      <c r="W244" s="92"/>
      <c r="X244" s="92"/>
      <c r="Y244" s="92"/>
      <c r="Z244" s="92"/>
    </row>
    <row r="245" spans="1:26" s="1302" customFormat="1" x14ac:dyDescent="0.3">
      <c r="A245" s="1214"/>
      <c r="B245" s="92"/>
      <c r="C245" s="1298"/>
      <c r="D245" s="1300"/>
      <c r="E245" s="1300"/>
      <c r="F245" s="1301"/>
      <c r="G245" s="1301"/>
      <c r="H245" s="1301"/>
      <c r="I245" s="1301"/>
      <c r="J245" s="1301"/>
      <c r="K245" s="1301"/>
      <c r="L245" s="1301"/>
      <c r="M245" s="1301"/>
      <c r="N245" s="1301"/>
      <c r="O245" s="1329"/>
      <c r="Q245" s="92"/>
      <c r="R245" s="92"/>
      <c r="S245" s="92"/>
      <c r="T245" s="92"/>
      <c r="U245" s="1303"/>
      <c r="V245" s="92"/>
      <c r="W245" s="92"/>
      <c r="X245" s="92"/>
      <c r="Y245" s="92"/>
      <c r="Z245" s="92"/>
    </row>
    <row r="246" spans="1:26" s="1302" customFormat="1" x14ac:dyDescent="0.3">
      <c r="A246" s="1214"/>
      <c r="B246" s="92"/>
      <c r="C246" s="1298"/>
      <c r="D246" s="1300"/>
      <c r="E246" s="1300"/>
      <c r="F246" s="1301"/>
      <c r="G246" s="1301"/>
      <c r="H246" s="1301"/>
      <c r="I246" s="1301"/>
      <c r="J246" s="1301"/>
      <c r="K246" s="1301"/>
      <c r="L246" s="1301"/>
      <c r="M246" s="1301"/>
      <c r="N246" s="1301"/>
      <c r="O246" s="1329"/>
      <c r="Q246" s="92"/>
      <c r="R246" s="92"/>
      <c r="S246" s="92"/>
      <c r="T246" s="92"/>
      <c r="U246" s="1303"/>
      <c r="V246" s="92"/>
      <c r="W246" s="92"/>
      <c r="X246" s="92"/>
      <c r="Y246" s="92"/>
      <c r="Z246" s="92"/>
    </row>
    <row r="247" spans="1:26" s="1302" customFormat="1" x14ac:dyDescent="0.3">
      <c r="A247" s="1214"/>
      <c r="B247" s="92"/>
      <c r="C247" s="1298"/>
      <c r="D247" s="1300"/>
      <c r="E247" s="1300"/>
      <c r="F247" s="1301"/>
      <c r="G247" s="1301"/>
      <c r="H247" s="1301"/>
      <c r="I247" s="1301"/>
      <c r="J247" s="1301"/>
      <c r="K247" s="1301"/>
      <c r="L247" s="1301"/>
      <c r="M247" s="1301"/>
      <c r="N247" s="1301"/>
      <c r="O247" s="1329"/>
      <c r="Q247" s="92"/>
      <c r="R247" s="92"/>
      <c r="S247" s="92"/>
      <c r="T247" s="92"/>
      <c r="U247" s="1303"/>
      <c r="V247" s="92"/>
      <c r="W247" s="92"/>
      <c r="X247" s="92"/>
      <c r="Y247" s="92"/>
      <c r="Z247" s="92"/>
    </row>
    <row r="248" spans="1:26" s="1302" customFormat="1" x14ac:dyDescent="0.3">
      <c r="A248" s="1214"/>
      <c r="B248" s="92"/>
      <c r="C248" s="1298"/>
      <c r="D248" s="1300"/>
      <c r="E248" s="1300"/>
      <c r="F248" s="1301"/>
      <c r="G248" s="1301"/>
      <c r="H248" s="1301"/>
      <c r="I248" s="1301"/>
      <c r="J248" s="1301"/>
      <c r="K248" s="1301"/>
      <c r="L248" s="1301"/>
      <c r="M248" s="1301"/>
      <c r="N248" s="1301"/>
      <c r="O248" s="1329"/>
      <c r="Q248" s="92"/>
      <c r="R248" s="92"/>
      <c r="S248" s="92"/>
      <c r="T248" s="92"/>
      <c r="U248" s="1303"/>
      <c r="V248" s="92"/>
      <c r="W248" s="92"/>
      <c r="X248" s="92"/>
      <c r="Y248" s="92"/>
      <c r="Z248" s="92"/>
    </row>
    <row r="249" spans="1:26" s="1302" customFormat="1" x14ac:dyDescent="0.3">
      <c r="A249" s="1214"/>
      <c r="B249" s="92"/>
      <c r="C249" s="1298"/>
      <c r="D249" s="1300"/>
      <c r="E249" s="1300"/>
      <c r="F249" s="1301"/>
      <c r="G249" s="1301"/>
      <c r="H249" s="1301"/>
      <c r="I249" s="1301"/>
      <c r="J249" s="1301"/>
      <c r="K249" s="1301"/>
      <c r="L249" s="1301"/>
      <c r="M249" s="1301"/>
      <c r="N249" s="1301"/>
      <c r="O249" s="1329"/>
      <c r="Q249" s="92"/>
      <c r="R249" s="92"/>
      <c r="S249" s="92"/>
      <c r="T249" s="92"/>
      <c r="U249" s="1303"/>
      <c r="V249" s="92"/>
      <c r="W249" s="92"/>
      <c r="X249" s="92"/>
      <c r="Y249" s="92"/>
      <c r="Z249" s="92"/>
    </row>
    <row r="250" spans="1:26" s="1302" customFormat="1" x14ac:dyDescent="0.3">
      <c r="A250" s="1214"/>
      <c r="B250" s="92"/>
      <c r="C250" s="1298"/>
      <c r="D250" s="1300"/>
      <c r="E250" s="1300"/>
      <c r="F250" s="1301"/>
      <c r="G250" s="1301"/>
      <c r="H250" s="1301"/>
      <c r="I250" s="1301"/>
      <c r="J250" s="1301"/>
      <c r="K250" s="1301"/>
      <c r="L250" s="1301"/>
      <c r="M250" s="1301"/>
      <c r="N250" s="1301"/>
      <c r="O250" s="1329"/>
      <c r="Q250" s="92"/>
      <c r="R250" s="92"/>
      <c r="S250" s="92"/>
      <c r="T250" s="92"/>
      <c r="U250" s="1303"/>
      <c r="V250" s="92"/>
      <c r="W250" s="92"/>
      <c r="X250" s="92"/>
      <c r="Y250" s="92"/>
      <c r="Z250" s="92"/>
    </row>
    <row r="251" spans="1:26" s="1302" customFormat="1" x14ac:dyDescent="0.3">
      <c r="A251" s="1214"/>
      <c r="B251" s="92"/>
      <c r="C251" s="1298"/>
      <c r="D251" s="1300"/>
      <c r="E251" s="1300"/>
      <c r="F251" s="1301"/>
      <c r="G251" s="1301"/>
      <c r="H251" s="1301"/>
      <c r="I251" s="1301"/>
      <c r="J251" s="1301"/>
      <c r="K251" s="1301"/>
      <c r="L251" s="1301"/>
      <c r="M251" s="1301"/>
      <c r="N251" s="1301"/>
      <c r="O251" s="1329"/>
      <c r="Q251" s="92"/>
      <c r="R251" s="92"/>
      <c r="S251" s="92"/>
      <c r="T251" s="92"/>
      <c r="U251" s="1303"/>
      <c r="V251" s="92"/>
      <c r="W251" s="92"/>
      <c r="X251" s="92"/>
      <c r="Y251" s="92"/>
      <c r="Z251" s="92"/>
    </row>
    <row r="252" spans="1:26" s="1302" customFormat="1" x14ac:dyDescent="0.3">
      <c r="A252" s="1214"/>
      <c r="B252" s="92"/>
      <c r="C252" s="1298"/>
      <c r="D252" s="1300"/>
      <c r="E252" s="1300"/>
      <c r="F252" s="1301"/>
      <c r="G252" s="1301"/>
      <c r="H252" s="1301"/>
      <c r="I252" s="1301"/>
      <c r="J252" s="1301"/>
      <c r="K252" s="1301"/>
      <c r="L252" s="1301"/>
      <c r="M252" s="1301"/>
      <c r="N252" s="1301"/>
      <c r="O252" s="1329"/>
      <c r="Q252" s="92"/>
      <c r="R252" s="92"/>
      <c r="S252" s="92"/>
      <c r="T252" s="92"/>
      <c r="U252" s="1303"/>
      <c r="V252" s="92"/>
      <c r="W252" s="92"/>
      <c r="X252" s="92"/>
      <c r="Y252" s="92"/>
      <c r="Z252" s="92"/>
    </row>
    <row r="253" spans="1:26" s="1302" customFormat="1" x14ac:dyDescent="0.3">
      <c r="A253" s="1214"/>
      <c r="B253" s="92"/>
      <c r="C253" s="1298"/>
      <c r="D253" s="1300"/>
      <c r="E253" s="1300"/>
      <c r="F253" s="1301"/>
      <c r="G253" s="1301"/>
      <c r="H253" s="1301"/>
      <c r="I253" s="1301"/>
      <c r="J253" s="1301"/>
      <c r="K253" s="1301"/>
      <c r="L253" s="1301"/>
      <c r="M253" s="1301"/>
      <c r="N253" s="1301"/>
      <c r="O253" s="1329"/>
      <c r="Q253" s="92"/>
      <c r="R253" s="92"/>
      <c r="S253" s="92"/>
      <c r="T253" s="92"/>
      <c r="U253" s="1303"/>
      <c r="V253" s="92"/>
      <c r="W253" s="92"/>
      <c r="X253" s="92"/>
      <c r="Y253" s="92"/>
      <c r="Z253" s="92"/>
    </row>
    <row r="254" spans="1:26" s="1302" customFormat="1" x14ac:dyDescent="0.3">
      <c r="A254" s="1214"/>
      <c r="B254" s="92"/>
      <c r="C254" s="1298"/>
      <c r="D254" s="1300"/>
      <c r="E254" s="1300"/>
      <c r="F254" s="1301"/>
      <c r="G254" s="1301"/>
      <c r="H254" s="1301"/>
      <c r="I254" s="1301"/>
      <c r="J254" s="1301"/>
      <c r="K254" s="1301"/>
      <c r="L254" s="1301"/>
      <c r="M254" s="1301"/>
      <c r="N254" s="1301"/>
      <c r="O254" s="1329"/>
      <c r="Q254" s="92"/>
      <c r="R254" s="92"/>
      <c r="S254" s="92"/>
      <c r="T254" s="92"/>
      <c r="U254" s="1303"/>
      <c r="V254" s="92"/>
      <c r="W254" s="92"/>
      <c r="X254" s="92"/>
      <c r="Y254" s="92"/>
      <c r="Z254" s="92"/>
    </row>
    <row r="255" spans="1:26" s="1302" customFormat="1" x14ac:dyDescent="0.3">
      <c r="A255" s="1214"/>
      <c r="B255" s="92"/>
      <c r="C255" s="1298"/>
      <c r="D255" s="1300"/>
      <c r="E255" s="1300"/>
      <c r="F255" s="1301"/>
      <c r="G255" s="1301"/>
      <c r="H255" s="1301"/>
      <c r="I255" s="1301"/>
      <c r="J255" s="1301"/>
      <c r="K255" s="1301"/>
      <c r="L255" s="1301"/>
      <c r="M255" s="1301"/>
      <c r="N255" s="1301"/>
      <c r="O255" s="1329"/>
      <c r="Q255" s="92"/>
      <c r="R255" s="92"/>
      <c r="S255" s="92"/>
      <c r="T255" s="92"/>
      <c r="U255" s="1303"/>
      <c r="V255" s="92"/>
      <c r="W255" s="92"/>
      <c r="X255" s="92"/>
      <c r="Y255" s="92"/>
      <c r="Z255" s="92"/>
    </row>
    <row r="256" spans="1:26" s="1302" customFormat="1" x14ac:dyDescent="0.3">
      <c r="A256" s="1214"/>
      <c r="B256" s="92"/>
      <c r="C256" s="1298"/>
      <c r="D256" s="1300"/>
      <c r="E256" s="1300"/>
      <c r="F256" s="1301"/>
      <c r="G256" s="1301"/>
      <c r="H256" s="1301"/>
      <c r="I256" s="1301"/>
      <c r="J256" s="1301"/>
      <c r="K256" s="1301"/>
      <c r="L256" s="1301"/>
      <c r="M256" s="1301"/>
      <c r="N256" s="1301"/>
      <c r="O256" s="1329"/>
      <c r="Q256" s="92"/>
      <c r="R256" s="92"/>
      <c r="S256" s="92"/>
      <c r="T256" s="92"/>
      <c r="U256" s="1303"/>
      <c r="V256" s="92"/>
      <c r="W256" s="92"/>
      <c r="X256" s="92"/>
      <c r="Y256" s="92"/>
      <c r="Z256" s="92"/>
    </row>
    <row r="257" spans="1:26" s="1302" customFormat="1" x14ac:dyDescent="0.3">
      <c r="A257" s="1214"/>
      <c r="B257" s="92"/>
      <c r="C257" s="1298"/>
      <c r="D257" s="1300"/>
      <c r="E257" s="1300"/>
      <c r="F257" s="1301"/>
      <c r="G257" s="1301"/>
      <c r="H257" s="1301"/>
      <c r="I257" s="1301"/>
      <c r="J257" s="1301"/>
      <c r="K257" s="1301"/>
      <c r="L257" s="1301"/>
      <c r="M257" s="1301"/>
      <c r="N257" s="1301"/>
      <c r="O257" s="1329"/>
      <c r="Q257" s="92"/>
      <c r="R257" s="92"/>
      <c r="S257" s="92"/>
      <c r="T257" s="92"/>
      <c r="U257" s="1303"/>
      <c r="V257" s="92"/>
      <c r="W257" s="92"/>
      <c r="X257" s="92"/>
      <c r="Y257" s="92"/>
      <c r="Z257" s="92"/>
    </row>
    <row r="258" spans="1:26" s="1302" customFormat="1" x14ac:dyDescent="0.3">
      <c r="A258" s="1214"/>
      <c r="B258" s="92"/>
      <c r="C258" s="1298"/>
      <c r="D258" s="1300"/>
      <c r="E258" s="1300"/>
      <c r="F258" s="1301"/>
      <c r="G258" s="1301"/>
      <c r="H258" s="1301"/>
      <c r="I258" s="1301"/>
      <c r="J258" s="1301"/>
      <c r="K258" s="1301"/>
      <c r="L258" s="1301"/>
      <c r="M258" s="1301"/>
      <c r="N258" s="1301"/>
      <c r="O258" s="1329"/>
      <c r="Q258" s="92"/>
      <c r="R258" s="92"/>
      <c r="S258" s="92"/>
      <c r="T258" s="92"/>
      <c r="U258" s="1303"/>
      <c r="V258" s="92"/>
      <c r="W258" s="92"/>
      <c r="X258" s="92"/>
      <c r="Y258" s="92"/>
      <c r="Z258" s="92"/>
    </row>
    <row r="259" spans="1:26" s="1302" customFormat="1" x14ac:dyDescent="0.3">
      <c r="A259" s="1214"/>
      <c r="B259" s="92"/>
      <c r="C259" s="1298"/>
      <c r="D259" s="1300"/>
      <c r="E259" s="1300"/>
      <c r="F259" s="1301"/>
      <c r="G259" s="1301"/>
      <c r="H259" s="1301"/>
      <c r="I259" s="1301"/>
      <c r="J259" s="1301"/>
      <c r="K259" s="1301"/>
      <c r="L259" s="1301"/>
      <c r="M259" s="1301"/>
      <c r="N259" s="1301"/>
      <c r="O259" s="1329"/>
      <c r="Q259" s="92"/>
      <c r="R259" s="92"/>
      <c r="S259" s="92"/>
      <c r="T259" s="92"/>
      <c r="U259" s="1303"/>
      <c r="V259" s="92"/>
      <c r="W259" s="92"/>
      <c r="X259" s="92"/>
      <c r="Y259" s="92"/>
      <c r="Z259" s="92"/>
    </row>
    <row r="260" spans="1:26" s="1302" customFormat="1" x14ac:dyDescent="0.3">
      <c r="A260" s="1214"/>
      <c r="B260" s="92"/>
      <c r="C260" s="1298"/>
      <c r="D260" s="1300"/>
      <c r="E260" s="1300"/>
      <c r="F260" s="1301"/>
      <c r="G260" s="1301"/>
      <c r="H260" s="1301"/>
      <c r="I260" s="1301"/>
      <c r="J260" s="1301"/>
      <c r="K260" s="1301"/>
      <c r="L260" s="1301"/>
      <c r="M260" s="1301"/>
      <c r="N260" s="1301"/>
      <c r="O260" s="1329"/>
      <c r="Q260" s="92"/>
      <c r="R260" s="92"/>
      <c r="S260" s="92"/>
      <c r="T260" s="92"/>
      <c r="U260" s="1303"/>
      <c r="V260" s="92"/>
      <c r="W260" s="92"/>
      <c r="X260" s="92"/>
      <c r="Y260" s="92"/>
      <c r="Z260" s="92"/>
    </row>
    <row r="261" spans="1:26" s="1302" customFormat="1" x14ac:dyDescent="0.3">
      <c r="A261" s="1214"/>
      <c r="B261" s="92"/>
      <c r="C261" s="1298"/>
      <c r="D261" s="1300"/>
      <c r="E261" s="1300"/>
      <c r="F261" s="1301"/>
      <c r="G261" s="1301"/>
      <c r="H261" s="1301"/>
      <c r="I261" s="1301"/>
      <c r="J261" s="1301"/>
      <c r="K261" s="1301"/>
      <c r="L261" s="1301"/>
      <c r="M261" s="1301"/>
      <c r="N261" s="1301"/>
      <c r="O261" s="1329"/>
      <c r="Q261" s="92"/>
      <c r="R261" s="92"/>
      <c r="S261" s="92"/>
      <c r="T261" s="92"/>
      <c r="U261" s="1303"/>
      <c r="V261" s="92"/>
      <c r="W261" s="92"/>
      <c r="X261" s="92"/>
      <c r="Y261" s="92"/>
      <c r="Z261" s="92"/>
    </row>
    <row r="262" spans="1:26" s="1302" customFormat="1" x14ac:dyDescent="0.3">
      <c r="A262" s="1214"/>
      <c r="B262" s="92"/>
      <c r="C262" s="1298"/>
      <c r="D262" s="1300"/>
      <c r="E262" s="1300"/>
      <c r="F262" s="1301"/>
      <c r="G262" s="1301"/>
      <c r="H262" s="1301"/>
      <c r="I262" s="1301"/>
      <c r="J262" s="1301"/>
      <c r="K262" s="1301"/>
      <c r="L262" s="1301"/>
      <c r="M262" s="1301"/>
      <c r="N262" s="1301"/>
      <c r="O262" s="1329"/>
      <c r="Q262" s="92"/>
      <c r="R262" s="92"/>
      <c r="S262" s="92"/>
      <c r="T262" s="92"/>
      <c r="U262" s="1303"/>
      <c r="V262" s="92"/>
      <c r="W262" s="92"/>
      <c r="X262" s="92"/>
      <c r="Y262" s="92"/>
      <c r="Z262" s="92"/>
    </row>
    <row r="263" spans="1:26" s="1302" customFormat="1" x14ac:dyDescent="0.3">
      <c r="A263" s="1214"/>
      <c r="B263" s="92"/>
      <c r="C263" s="1298"/>
      <c r="D263" s="1300"/>
      <c r="E263" s="1300"/>
      <c r="F263" s="1301"/>
      <c r="G263" s="1301"/>
      <c r="H263" s="1301"/>
      <c r="I263" s="1301"/>
      <c r="J263" s="1301"/>
      <c r="K263" s="1301"/>
      <c r="L263" s="1301"/>
      <c r="M263" s="1301"/>
      <c r="N263" s="1301"/>
      <c r="O263" s="1329"/>
      <c r="Q263" s="92"/>
      <c r="R263" s="92"/>
      <c r="S263" s="92"/>
      <c r="T263" s="92"/>
      <c r="U263" s="1303"/>
      <c r="V263" s="92"/>
      <c r="W263" s="92"/>
      <c r="X263" s="92"/>
      <c r="Y263" s="92"/>
      <c r="Z263" s="92"/>
    </row>
    <row r="264" spans="1:26" s="1302" customFormat="1" x14ac:dyDescent="0.3">
      <c r="A264" s="1214"/>
      <c r="B264" s="92"/>
      <c r="C264" s="1298"/>
      <c r="D264" s="1300"/>
      <c r="E264" s="1300"/>
      <c r="F264" s="1301"/>
      <c r="G264" s="1301"/>
      <c r="H264" s="1301"/>
      <c r="I264" s="1301"/>
      <c r="J264" s="1301"/>
      <c r="K264" s="1301"/>
      <c r="L264" s="1301"/>
      <c r="M264" s="1301"/>
      <c r="N264" s="1301"/>
      <c r="O264" s="1329"/>
      <c r="Q264" s="92"/>
      <c r="R264" s="92"/>
      <c r="S264" s="92"/>
      <c r="T264" s="92"/>
      <c r="U264" s="1303"/>
      <c r="V264" s="92"/>
      <c r="W264" s="92"/>
      <c r="X264" s="92"/>
      <c r="Y264" s="92"/>
      <c r="Z264" s="92"/>
    </row>
    <row r="265" spans="1:26" s="1302" customFormat="1" x14ac:dyDescent="0.3">
      <c r="A265" s="1214"/>
      <c r="B265" s="92"/>
      <c r="C265" s="1298"/>
      <c r="D265" s="1300"/>
      <c r="E265" s="1300"/>
      <c r="F265" s="1301"/>
      <c r="G265" s="1301"/>
      <c r="H265" s="1301"/>
      <c r="I265" s="1301"/>
      <c r="J265" s="1301"/>
      <c r="K265" s="1301"/>
      <c r="L265" s="1301"/>
      <c r="M265" s="1301"/>
      <c r="N265" s="1301"/>
      <c r="O265" s="1329"/>
      <c r="Q265" s="92"/>
      <c r="R265" s="92"/>
      <c r="S265" s="92"/>
      <c r="T265" s="92"/>
      <c r="U265" s="1303"/>
      <c r="V265" s="92"/>
      <c r="W265" s="92"/>
      <c r="X265" s="92"/>
      <c r="Y265" s="92"/>
      <c r="Z265" s="92"/>
    </row>
    <row r="266" spans="1:26" s="1302" customFormat="1" x14ac:dyDescent="0.3">
      <c r="A266" s="1214"/>
      <c r="B266" s="92"/>
      <c r="C266" s="1298"/>
      <c r="D266" s="1300"/>
      <c r="E266" s="1300"/>
      <c r="F266" s="1301"/>
      <c r="G266" s="1301"/>
      <c r="H266" s="1301"/>
      <c r="I266" s="1301"/>
      <c r="J266" s="1301"/>
      <c r="K266" s="1301"/>
      <c r="L266" s="1301"/>
      <c r="M266" s="1301"/>
      <c r="N266" s="1301"/>
      <c r="O266" s="1329"/>
      <c r="Q266" s="92"/>
      <c r="R266" s="92"/>
      <c r="S266" s="92"/>
      <c r="T266" s="92"/>
      <c r="U266" s="1303"/>
      <c r="V266" s="92"/>
      <c r="W266" s="92"/>
      <c r="X266" s="92"/>
      <c r="Y266" s="92"/>
      <c r="Z266" s="92"/>
    </row>
    <row r="267" spans="1:26" s="1302" customFormat="1" x14ac:dyDescent="0.3">
      <c r="A267" s="1214"/>
      <c r="B267" s="92"/>
      <c r="C267" s="1298"/>
      <c r="D267" s="1300"/>
      <c r="E267" s="1300"/>
      <c r="F267" s="1301"/>
      <c r="G267" s="1301"/>
      <c r="H267" s="1301"/>
      <c r="I267" s="1301"/>
      <c r="J267" s="1301"/>
      <c r="K267" s="1301"/>
      <c r="L267" s="1301"/>
      <c r="M267" s="1301"/>
      <c r="N267" s="1301"/>
      <c r="O267" s="1329"/>
      <c r="Q267" s="92"/>
      <c r="R267" s="92"/>
      <c r="S267" s="92"/>
      <c r="T267" s="92"/>
      <c r="U267" s="1303"/>
      <c r="V267" s="92"/>
      <c r="W267" s="92"/>
      <c r="X267" s="92"/>
      <c r="Y267" s="92"/>
      <c r="Z267" s="92"/>
    </row>
    <row r="268" spans="1:26" s="1302" customFormat="1" x14ac:dyDescent="0.3">
      <c r="A268" s="1214"/>
      <c r="B268" s="92"/>
      <c r="C268" s="1298"/>
      <c r="D268" s="1300"/>
      <c r="E268" s="1300"/>
      <c r="F268" s="1301"/>
      <c r="G268" s="1301"/>
      <c r="H268" s="1301"/>
      <c r="I268" s="1301"/>
      <c r="J268" s="1301"/>
      <c r="K268" s="1301"/>
      <c r="L268" s="1301"/>
      <c r="M268" s="1301"/>
      <c r="N268" s="1301"/>
      <c r="O268" s="1329"/>
      <c r="Q268" s="92"/>
      <c r="R268" s="92"/>
      <c r="S268" s="92"/>
      <c r="T268" s="92"/>
      <c r="U268" s="1303"/>
      <c r="V268" s="92"/>
      <c r="W268" s="92"/>
      <c r="X268" s="92"/>
      <c r="Y268" s="92"/>
      <c r="Z268" s="92"/>
    </row>
    <row r="269" spans="1:26" s="1302" customFormat="1" x14ac:dyDescent="0.3">
      <c r="A269" s="1214"/>
      <c r="B269" s="92"/>
      <c r="C269" s="1298"/>
      <c r="D269" s="1300"/>
      <c r="E269" s="1300"/>
      <c r="F269" s="1301"/>
      <c r="G269" s="1301"/>
      <c r="H269" s="1301"/>
      <c r="I269" s="1301"/>
      <c r="J269" s="1301"/>
      <c r="K269" s="1301"/>
      <c r="L269" s="1301"/>
      <c r="M269" s="1301"/>
      <c r="N269" s="1301"/>
      <c r="O269" s="1329"/>
      <c r="Q269" s="92"/>
      <c r="R269" s="92"/>
      <c r="S269" s="92"/>
      <c r="T269" s="92"/>
      <c r="U269" s="1303"/>
      <c r="V269" s="92"/>
      <c r="W269" s="92"/>
      <c r="X269" s="92"/>
      <c r="Y269" s="92"/>
      <c r="Z269" s="92"/>
    </row>
    <row r="270" spans="1:26" s="1302" customFormat="1" x14ac:dyDescent="0.3">
      <c r="A270" s="1214"/>
      <c r="B270" s="92"/>
      <c r="C270" s="1298"/>
      <c r="D270" s="1300"/>
      <c r="E270" s="1300"/>
      <c r="F270" s="1301"/>
      <c r="G270" s="1301"/>
      <c r="H270" s="1301"/>
      <c r="I270" s="1301"/>
      <c r="J270" s="1301"/>
      <c r="K270" s="1301"/>
      <c r="L270" s="1301"/>
      <c r="M270" s="1301"/>
      <c r="N270" s="1301"/>
      <c r="O270" s="1329"/>
      <c r="Q270" s="92"/>
      <c r="R270" s="92"/>
      <c r="S270" s="92"/>
      <c r="T270" s="92"/>
      <c r="U270" s="1303"/>
      <c r="V270" s="92"/>
      <c r="W270" s="92"/>
      <c r="X270" s="92"/>
      <c r="Y270" s="92"/>
      <c r="Z270" s="92"/>
    </row>
    <row r="271" spans="1:26" s="1302" customFormat="1" x14ac:dyDescent="0.3">
      <c r="A271" s="1214"/>
      <c r="B271" s="92"/>
      <c r="C271" s="1298"/>
      <c r="D271" s="1300"/>
      <c r="E271" s="1300"/>
      <c r="F271" s="1301"/>
      <c r="G271" s="1301"/>
      <c r="H271" s="1301"/>
      <c r="I271" s="1301"/>
      <c r="J271" s="1301"/>
      <c r="K271" s="1301"/>
      <c r="L271" s="1301"/>
      <c r="M271" s="1301"/>
      <c r="N271" s="1301"/>
      <c r="O271" s="1329"/>
      <c r="Q271" s="92"/>
      <c r="R271" s="92"/>
      <c r="S271" s="92"/>
      <c r="T271" s="92"/>
      <c r="U271" s="1303"/>
      <c r="V271" s="92"/>
      <c r="W271" s="92"/>
      <c r="X271" s="92"/>
      <c r="Y271" s="92"/>
      <c r="Z271" s="92"/>
    </row>
    <row r="272" spans="1:26" s="1302" customFormat="1" x14ac:dyDescent="0.3">
      <c r="A272" s="1214"/>
      <c r="B272" s="92"/>
      <c r="C272" s="1298"/>
      <c r="D272" s="1300"/>
      <c r="E272" s="1300"/>
      <c r="F272" s="1301"/>
      <c r="G272" s="1301"/>
      <c r="H272" s="1301"/>
      <c r="I272" s="1301"/>
      <c r="J272" s="1301"/>
      <c r="K272" s="1301"/>
      <c r="L272" s="1301"/>
      <c r="M272" s="1301"/>
      <c r="N272" s="1301"/>
      <c r="O272" s="1329"/>
      <c r="Q272" s="92"/>
      <c r="R272" s="92"/>
      <c r="S272" s="92"/>
      <c r="T272" s="92"/>
      <c r="U272" s="1303"/>
      <c r="V272" s="92"/>
      <c r="W272" s="92"/>
      <c r="X272" s="92"/>
      <c r="Y272" s="92"/>
      <c r="Z272" s="92"/>
    </row>
    <row r="273" spans="1:26" s="1302" customFormat="1" x14ac:dyDescent="0.3">
      <c r="A273" s="1214"/>
      <c r="B273" s="92"/>
      <c r="C273" s="1298"/>
      <c r="D273" s="1300"/>
      <c r="E273" s="1300"/>
      <c r="F273" s="1301"/>
      <c r="G273" s="1301"/>
      <c r="H273" s="1301"/>
      <c r="I273" s="1301"/>
      <c r="J273" s="1301"/>
      <c r="K273" s="1301"/>
      <c r="L273" s="1301"/>
      <c r="M273" s="1301"/>
      <c r="N273" s="1301"/>
      <c r="O273" s="1329"/>
      <c r="Q273" s="92"/>
      <c r="R273" s="92"/>
      <c r="S273" s="92"/>
      <c r="T273" s="92"/>
      <c r="U273" s="1303"/>
      <c r="V273" s="92"/>
      <c r="W273" s="92"/>
      <c r="X273" s="92"/>
      <c r="Y273" s="92"/>
      <c r="Z273" s="92"/>
    </row>
    <row r="274" spans="1:26" s="1302" customFormat="1" x14ac:dyDescent="0.3">
      <c r="A274" s="1214"/>
      <c r="B274" s="92"/>
      <c r="C274" s="1298"/>
      <c r="D274" s="1300"/>
      <c r="E274" s="1300"/>
      <c r="F274" s="1301"/>
      <c r="G274" s="1301"/>
      <c r="H274" s="1301"/>
      <c r="I274" s="1301"/>
      <c r="J274" s="1301"/>
      <c r="K274" s="1301"/>
      <c r="L274" s="1301"/>
      <c r="M274" s="1301"/>
      <c r="N274" s="1301"/>
      <c r="O274" s="1329"/>
      <c r="Q274" s="92"/>
      <c r="R274" s="92"/>
      <c r="S274" s="92"/>
      <c r="T274" s="92"/>
      <c r="U274" s="1303"/>
      <c r="V274" s="92"/>
      <c r="W274" s="92"/>
      <c r="X274" s="92"/>
      <c r="Y274" s="92"/>
      <c r="Z274" s="92"/>
    </row>
    <row r="275" spans="1:26" s="1302" customFormat="1" x14ac:dyDescent="0.3">
      <c r="A275" s="1214"/>
      <c r="B275" s="92"/>
      <c r="C275" s="1298"/>
      <c r="D275" s="1300"/>
      <c r="E275" s="1300"/>
      <c r="F275" s="1301"/>
      <c r="G275" s="1301"/>
      <c r="H275" s="1301"/>
      <c r="I275" s="1301"/>
      <c r="J275" s="1301"/>
      <c r="K275" s="1301"/>
      <c r="L275" s="1301"/>
      <c r="M275" s="1301"/>
      <c r="N275" s="1301"/>
      <c r="O275" s="1329"/>
      <c r="Q275" s="92"/>
      <c r="R275" s="92"/>
      <c r="S275" s="92"/>
      <c r="T275" s="92"/>
      <c r="U275" s="1303"/>
      <c r="V275" s="92"/>
      <c r="W275" s="92"/>
      <c r="X275" s="92"/>
      <c r="Y275" s="92"/>
      <c r="Z275" s="92"/>
    </row>
    <row r="276" spans="1:26" s="1302" customFormat="1" x14ac:dyDescent="0.3">
      <c r="A276" s="1214"/>
      <c r="B276" s="92"/>
      <c r="C276" s="1298"/>
      <c r="D276" s="1300"/>
      <c r="E276" s="1300"/>
      <c r="F276" s="1301"/>
      <c r="G276" s="1301"/>
      <c r="H276" s="1301"/>
      <c r="I276" s="1301"/>
      <c r="J276" s="1301"/>
      <c r="K276" s="1301"/>
      <c r="L276" s="1301"/>
      <c r="M276" s="1301"/>
      <c r="N276" s="1301"/>
      <c r="O276" s="1329"/>
      <c r="Q276" s="92"/>
      <c r="R276" s="92"/>
      <c r="S276" s="92"/>
      <c r="T276" s="92"/>
      <c r="U276" s="1303"/>
      <c r="V276" s="92"/>
      <c r="W276" s="92"/>
      <c r="X276" s="92"/>
      <c r="Y276" s="92"/>
      <c r="Z276" s="92"/>
    </row>
    <row r="277" spans="1:26" s="1302" customFormat="1" x14ac:dyDescent="0.3">
      <c r="A277" s="1214"/>
      <c r="B277" s="92"/>
      <c r="C277" s="1298"/>
      <c r="D277" s="1300"/>
      <c r="E277" s="1300"/>
      <c r="F277" s="1301"/>
      <c r="G277" s="1301"/>
      <c r="H277" s="1301"/>
      <c r="I277" s="1301"/>
      <c r="J277" s="1301"/>
      <c r="K277" s="1301"/>
      <c r="L277" s="1301"/>
      <c r="M277" s="1301"/>
      <c r="N277" s="1301"/>
      <c r="O277" s="1329"/>
      <c r="Q277" s="92"/>
      <c r="R277" s="92"/>
      <c r="S277" s="92"/>
      <c r="T277" s="92"/>
      <c r="U277" s="1303"/>
      <c r="V277" s="92"/>
      <c r="W277" s="92"/>
      <c r="X277" s="92"/>
      <c r="Y277" s="92"/>
      <c r="Z277" s="92"/>
    </row>
    <row r="278" spans="1:26" s="1302" customFormat="1" x14ac:dyDescent="0.3">
      <c r="A278" s="1214"/>
      <c r="B278" s="92"/>
      <c r="C278" s="1298"/>
      <c r="D278" s="1300"/>
      <c r="E278" s="1300"/>
      <c r="F278" s="1301"/>
      <c r="G278" s="1301"/>
      <c r="H278" s="1301"/>
      <c r="I278" s="1301"/>
      <c r="J278" s="1301"/>
      <c r="K278" s="1301"/>
      <c r="L278" s="1301"/>
      <c r="M278" s="1301"/>
      <c r="N278" s="1301"/>
      <c r="O278" s="1329"/>
      <c r="Q278" s="92"/>
      <c r="R278" s="92"/>
      <c r="S278" s="92"/>
      <c r="T278" s="92"/>
      <c r="U278" s="1303"/>
      <c r="V278" s="92"/>
      <c r="W278" s="92"/>
      <c r="X278" s="92"/>
      <c r="Y278" s="92"/>
      <c r="Z278" s="92"/>
    </row>
    <row r="279" spans="1:26" s="1302" customFormat="1" x14ac:dyDescent="0.3">
      <c r="A279" s="1214"/>
      <c r="B279" s="92"/>
      <c r="C279" s="1298"/>
      <c r="D279" s="1300"/>
      <c r="E279" s="1300"/>
      <c r="F279" s="1301"/>
      <c r="G279" s="1301"/>
      <c r="H279" s="1301"/>
      <c r="I279" s="1301"/>
      <c r="J279" s="1301"/>
      <c r="K279" s="1301"/>
      <c r="L279" s="1301"/>
      <c r="M279" s="1301"/>
      <c r="N279" s="1301"/>
      <c r="O279" s="1329"/>
      <c r="Q279" s="92"/>
      <c r="R279" s="92"/>
      <c r="S279" s="92"/>
      <c r="T279" s="92"/>
      <c r="U279" s="1303"/>
      <c r="V279" s="92"/>
      <c r="W279" s="92"/>
      <c r="X279" s="92"/>
      <c r="Y279" s="92"/>
      <c r="Z279" s="92"/>
    </row>
    <row r="280" spans="1:26" s="1302" customFormat="1" x14ac:dyDescent="0.3">
      <c r="A280" s="1214"/>
      <c r="B280" s="92"/>
      <c r="C280" s="1298"/>
      <c r="D280" s="1300"/>
      <c r="E280" s="1300"/>
      <c r="F280" s="1301"/>
      <c r="G280" s="1301"/>
      <c r="H280" s="1301"/>
      <c r="I280" s="1301"/>
      <c r="J280" s="1301"/>
      <c r="K280" s="1301"/>
      <c r="L280" s="1301"/>
      <c r="M280" s="1301"/>
      <c r="N280" s="1301"/>
      <c r="O280" s="1329"/>
      <c r="Q280" s="92"/>
      <c r="R280" s="92"/>
      <c r="S280" s="92"/>
      <c r="T280" s="92"/>
      <c r="U280" s="1303"/>
      <c r="V280" s="92"/>
      <c r="W280" s="92"/>
      <c r="X280" s="92"/>
      <c r="Y280" s="92"/>
      <c r="Z280" s="92"/>
    </row>
    <row r="281" spans="1:26" s="1302" customFormat="1" x14ac:dyDescent="0.3">
      <c r="A281" s="1214"/>
      <c r="B281" s="92"/>
      <c r="C281" s="1298"/>
      <c r="D281" s="1300"/>
      <c r="E281" s="1300"/>
      <c r="F281" s="1301"/>
      <c r="G281" s="1301"/>
      <c r="H281" s="1301"/>
      <c r="I281" s="1301"/>
      <c r="J281" s="1301"/>
      <c r="K281" s="1301"/>
      <c r="L281" s="1301"/>
      <c r="M281" s="1301"/>
      <c r="N281" s="1301"/>
      <c r="O281" s="1329"/>
      <c r="Q281" s="92"/>
      <c r="R281" s="92"/>
      <c r="S281" s="92"/>
      <c r="T281" s="92"/>
      <c r="U281" s="1303"/>
      <c r="V281" s="92"/>
      <c r="W281" s="92"/>
      <c r="X281" s="92"/>
      <c r="Y281" s="92"/>
      <c r="Z281" s="92"/>
    </row>
    <row r="282" spans="1:26" s="1302" customFormat="1" x14ac:dyDescent="0.3">
      <c r="A282" s="1214"/>
      <c r="B282" s="92"/>
      <c r="C282" s="1298"/>
      <c r="D282" s="1300"/>
      <c r="E282" s="1300"/>
      <c r="F282" s="1301"/>
      <c r="G282" s="1301"/>
      <c r="H282" s="1301"/>
      <c r="I282" s="1301"/>
      <c r="J282" s="1301"/>
      <c r="K282" s="1301"/>
      <c r="L282" s="1301"/>
      <c r="M282" s="1301"/>
      <c r="N282" s="1301"/>
      <c r="O282" s="1329"/>
      <c r="Q282" s="92"/>
      <c r="R282" s="92"/>
      <c r="S282" s="92"/>
      <c r="T282" s="92"/>
      <c r="U282" s="1303"/>
      <c r="V282" s="92"/>
      <c r="W282" s="92"/>
      <c r="X282" s="92"/>
      <c r="Y282" s="92"/>
      <c r="Z282" s="92"/>
    </row>
    <row r="283" spans="1:26" s="1302" customFormat="1" x14ac:dyDescent="0.3">
      <c r="A283" s="1214"/>
      <c r="B283" s="92"/>
      <c r="C283" s="1298"/>
      <c r="D283" s="1300"/>
      <c r="E283" s="1300"/>
      <c r="F283" s="1301"/>
      <c r="G283" s="1301"/>
      <c r="H283" s="1301"/>
      <c r="I283" s="1301"/>
      <c r="J283" s="1301"/>
      <c r="K283" s="1301"/>
      <c r="L283" s="1301"/>
      <c r="M283" s="1301"/>
      <c r="N283" s="1301"/>
      <c r="O283" s="1329"/>
      <c r="Q283" s="92"/>
      <c r="R283" s="92"/>
      <c r="S283" s="92"/>
      <c r="T283" s="92"/>
      <c r="U283" s="1303"/>
      <c r="V283" s="92"/>
      <c r="W283" s="92"/>
      <c r="X283" s="92"/>
      <c r="Y283" s="92"/>
      <c r="Z283" s="92"/>
    </row>
    <row r="284" spans="1:26" s="1302" customFormat="1" x14ac:dyDescent="0.3">
      <c r="A284" s="1214"/>
      <c r="B284" s="92"/>
      <c r="C284" s="1298"/>
      <c r="D284" s="1300"/>
      <c r="E284" s="1300"/>
      <c r="F284" s="1301"/>
      <c r="G284" s="1301"/>
      <c r="H284" s="1301"/>
      <c r="I284" s="1301"/>
      <c r="J284" s="1301"/>
      <c r="K284" s="1301"/>
      <c r="L284" s="1301"/>
      <c r="M284" s="1301"/>
      <c r="N284" s="1301"/>
      <c r="O284" s="1329"/>
      <c r="Q284" s="92"/>
      <c r="R284" s="92"/>
      <c r="S284" s="92"/>
      <c r="T284" s="92"/>
      <c r="U284" s="1303"/>
      <c r="V284" s="92"/>
      <c r="W284" s="92"/>
      <c r="X284" s="92"/>
      <c r="Y284" s="92"/>
      <c r="Z284" s="92"/>
    </row>
    <row r="285" spans="1:26" s="1302" customFormat="1" x14ac:dyDescent="0.3">
      <c r="A285" s="1214"/>
      <c r="B285" s="92"/>
      <c r="C285" s="1298"/>
      <c r="D285" s="1300"/>
      <c r="E285" s="1300"/>
      <c r="F285" s="1301"/>
      <c r="G285" s="1301"/>
      <c r="H285" s="1301"/>
      <c r="I285" s="1301"/>
      <c r="J285" s="1301"/>
      <c r="K285" s="1301"/>
      <c r="L285" s="1301"/>
      <c r="M285" s="1301"/>
      <c r="N285" s="1301"/>
      <c r="O285" s="1329"/>
      <c r="Q285" s="92"/>
      <c r="R285" s="92"/>
      <c r="S285" s="92"/>
      <c r="T285" s="92"/>
      <c r="U285" s="1303"/>
      <c r="V285" s="92"/>
      <c r="W285" s="92"/>
      <c r="X285" s="92"/>
      <c r="Y285" s="92"/>
      <c r="Z285" s="92"/>
    </row>
    <row r="286" spans="1:26" s="1302" customFormat="1" x14ac:dyDescent="0.3">
      <c r="A286" s="1214"/>
      <c r="B286" s="92"/>
      <c r="C286" s="1298"/>
      <c r="D286" s="1300"/>
      <c r="E286" s="1300"/>
      <c r="F286" s="1301"/>
      <c r="G286" s="1301"/>
      <c r="H286" s="1301"/>
      <c r="I286" s="1301"/>
      <c r="J286" s="1301"/>
      <c r="K286" s="1301"/>
      <c r="L286" s="1301"/>
      <c r="M286" s="1301"/>
      <c r="N286" s="1301"/>
      <c r="O286" s="1329"/>
      <c r="Q286" s="92"/>
      <c r="R286" s="92"/>
      <c r="S286" s="92"/>
      <c r="T286" s="92"/>
      <c r="U286" s="1303"/>
      <c r="V286" s="92"/>
      <c r="W286" s="92"/>
      <c r="X286" s="92"/>
      <c r="Y286" s="92"/>
      <c r="Z286" s="92"/>
    </row>
    <row r="287" spans="1:26" s="1302" customFormat="1" x14ac:dyDescent="0.3">
      <c r="A287" s="1214"/>
      <c r="B287" s="92"/>
      <c r="C287" s="1298"/>
      <c r="D287" s="1300"/>
      <c r="E287" s="1300"/>
      <c r="F287" s="1301"/>
      <c r="G287" s="1301"/>
      <c r="H287" s="1301"/>
      <c r="I287" s="1301"/>
      <c r="J287" s="1301"/>
      <c r="K287" s="1301"/>
      <c r="L287" s="1301"/>
      <c r="M287" s="1301"/>
      <c r="N287" s="1301"/>
      <c r="O287" s="1329"/>
      <c r="Q287" s="92"/>
      <c r="R287" s="92"/>
      <c r="S287" s="92"/>
      <c r="T287" s="92"/>
      <c r="U287" s="1303"/>
      <c r="V287" s="92"/>
      <c r="W287" s="92"/>
      <c r="X287" s="92"/>
      <c r="Y287" s="92"/>
      <c r="Z287" s="92"/>
    </row>
    <row r="288" spans="1:26" s="1302" customFormat="1" x14ac:dyDescent="0.3">
      <c r="A288" s="1214"/>
      <c r="B288" s="92"/>
      <c r="C288" s="1298"/>
      <c r="D288" s="1300"/>
      <c r="E288" s="1300"/>
      <c r="F288" s="1301"/>
      <c r="G288" s="1301"/>
      <c r="H288" s="1301"/>
      <c r="I288" s="1301"/>
      <c r="J288" s="1301"/>
      <c r="K288" s="1301"/>
      <c r="L288" s="1301"/>
      <c r="M288" s="1301"/>
      <c r="N288" s="1301"/>
      <c r="O288" s="1329"/>
      <c r="Q288" s="92"/>
      <c r="R288" s="92"/>
      <c r="S288" s="92"/>
      <c r="T288" s="92"/>
      <c r="U288" s="1303"/>
      <c r="V288" s="92"/>
      <c r="W288" s="92"/>
      <c r="X288" s="92"/>
      <c r="Y288" s="92"/>
      <c r="Z288" s="92"/>
    </row>
    <row r="289" spans="1:26" s="1302" customFormat="1" x14ac:dyDescent="0.3">
      <c r="A289" s="1214"/>
      <c r="B289" s="92"/>
      <c r="C289" s="1298"/>
      <c r="D289" s="1300"/>
      <c r="E289" s="1300"/>
      <c r="F289" s="1301"/>
      <c r="G289" s="1301"/>
      <c r="H289" s="1301"/>
      <c r="I289" s="1301"/>
      <c r="J289" s="1301"/>
      <c r="K289" s="1301"/>
      <c r="L289" s="1301"/>
      <c r="M289" s="1301"/>
      <c r="N289" s="1301"/>
      <c r="O289" s="1329"/>
      <c r="Q289" s="92"/>
      <c r="R289" s="92"/>
      <c r="S289" s="92"/>
      <c r="T289" s="92"/>
      <c r="U289" s="1303"/>
      <c r="V289" s="92"/>
      <c r="W289" s="92"/>
      <c r="X289" s="92"/>
      <c r="Y289" s="92"/>
      <c r="Z289" s="92"/>
    </row>
    <row r="290" spans="1:26" s="1302" customFormat="1" x14ac:dyDescent="0.3">
      <c r="A290" s="1214"/>
      <c r="B290" s="92"/>
      <c r="C290" s="1298"/>
      <c r="D290" s="1300"/>
      <c r="E290" s="1300"/>
      <c r="F290" s="1301"/>
      <c r="G290" s="1301"/>
      <c r="H290" s="1301"/>
      <c r="I290" s="1301"/>
      <c r="J290" s="1301"/>
      <c r="K290" s="1301"/>
      <c r="L290" s="1301"/>
      <c r="M290" s="1301"/>
      <c r="N290" s="1301"/>
      <c r="O290" s="1329"/>
      <c r="Q290" s="92"/>
      <c r="R290" s="92"/>
      <c r="S290" s="92"/>
      <c r="T290" s="92"/>
      <c r="U290" s="1303"/>
      <c r="V290" s="92"/>
      <c r="W290" s="92"/>
      <c r="X290" s="92"/>
      <c r="Y290" s="92"/>
      <c r="Z290" s="92"/>
    </row>
    <row r="291" spans="1:26" s="1302" customFormat="1" x14ac:dyDescent="0.3">
      <c r="A291" s="1214"/>
      <c r="B291" s="92"/>
      <c r="C291" s="1298"/>
      <c r="D291" s="1300"/>
      <c r="E291" s="1300"/>
      <c r="F291" s="1301"/>
      <c r="G291" s="1301"/>
      <c r="H291" s="1301"/>
      <c r="I291" s="1301"/>
      <c r="J291" s="1301"/>
      <c r="K291" s="1301"/>
      <c r="L291" s="1301"/>
      <c r="M291" s="1301"/>
      <c r="N291" s="1301"/>
      <c r="O291" s="1329"/>
      <c r="Q291" s="92"/>
      <c r="R291" s="92"/>
      <c r="S291" s="92"/>
      <c r="T291" s="92"/>
      <c r="U291" s="1303"/>
      <c r="V291" s="92"/>
      <c r="W291" s="92"/>
      <c r="X291" s="92"/>
      <c r="Y291" s="92"/>
      <c r="Z291" s="92"/>
    </row>
    <row r="292" spans="1:26" s="1302" customFormat="1" x14ac:dyDescent="0.3">
      <c r="A292" s="1214"/>
      <c r="B292" s="92"/>
      <c r="C292" s="1298"/>
      <c r="D292" s="1300"/>
      <c r="E292" s="1300"/>
      <c r="F292" s="1301"/>
      <c r="G292" s="1301"/>
      <c r="H292" s="1301"/>
      <c r="I292" s="1301"/>
      <c r="J292" s="1301"/>
      <c r="K292" s="1301"/>
      <c r="L292" s="1301"/>
      <c r="M292" s="1301"/>
      <c r="N292" s="1301"/>
      <c r="O292" s="1329"/>
      <c r="Q292" s="92"/>
      <c r="R292" s="92"/>
      <c r="S292" s="92"/>
      <c r="T292" s="92"/>
      <c r="U292" s="1303"/>
      <c r="V292" s="92"/>
      <c r="W292" s="92"/>
      <c r="X292" s="92"/>
      <c r="Y292" s="92"/>
      <c r="Z292" s="92"/>
    </row>
    <row r="293" spans="1:26" s="1302" customFormat="1" x14ac:dyDescent="0.3">
      <c r="A293" s="1214"/>
      <c r="B293" s="92"/>
      <c r="C293" s="1298"/>
      <c r="D293" s="1300"/>
      <c r="E293" s="1300"/>
      <c r="F293" s="1301"/>
      <c r="G293" s="1301"/>
      <c r="H293" s="1301"/>
      <c r="I293" s="1301"/>
      <c r="J293" s="1301"/>
      <c r="K293" s="1301"/>
      <c r="L293" s="1301"/>
      <c r="M293" s="1301"/>
      <c r="N293" s="1301"/>
      <c r="O293" s="1329"/>
      <c r="Q293" s="92"/>
      <c r="R293" s="92"/>
      <c r="S293" s="92"/>
      <c r="T293" s="92"/>
      <c r="U293" s="1303"/>
      <c r="V293" s="92"/>
      <c r="W293" s="92"/>
      <c r="X293" s="92"/>
      <c r="Y293" s="92"/>
      <c r="Z293" s="92"/>
    </row>
    <row r="294" spans="1:26" s="1302" customFormat="1" x14ac:dyDescent="0.3">
      <c r="A294" s="1214"/>
      <c r="B294" s="92"/>
      <c r="C294" s="1298"/>
      <c r="D294" s="1300"/>
      <c r="E294" s="1300"/>
      <c r="F294" s="1301"/>
      <c r="G294" s="1301"/>
      <c r="H294" s="1301"/>
      <c r="I294" s="1301"/>
      <c r="J294" s="1301"/>
      <c r="K294" s="1301"/>
      <c r="L294" s="1301"/>
      <c r="M294" s="1301"/>
      <c r="N294" s="1301"/>
      <c r="O294" s="1329"/>
      <c r="Q294" s="92"/>
      <c r="R294" s="92"/>
      <c r="S294" s="92"/>
      <c r="T294" s="92"/>
      <c r="U294" s="1303"/>
      <c r="V294" s="92"/>
      <c r="W294" s="92"/>
      <c r="X294" s="92"/>
      <c r="Y294" s="92"/>
      <c r="Z294" s="92"/>
    </row>
    <row r="295" spans="1:26" s="1302" customFormat="1" x14ac:dyDescent="0.3">
      <c r="A295" s="1214"/>
      <c r="B295" s="92"/>
      <c r="C295" s="1298"/>
      <c r="D295" s="1300"/>
      <c r="E295" s="1300"/>
      <c r="F295" s="1301"/>
      <c r="G295" s="1301"/>
      <c r="H295" s="1301"/>
      <c r="I295" s="1301"/>
      <c r="J295" s="1301"/>
      <c r="K295" s="1301"/>
      <c r="L295" s="1301"/>
      <c r="M295" s="1301"/>
      <c r="N295" s="1301"/>
      <c r="O295" s="1329"/>
      <c r="Q295" s="92"/>
      <c r="R295" s="92"/>
      <c r="S295" s="92"/>
      <c r="T295" s="92"/>
      <c r="U295" s="1303"/>
      <c r="V295" s="92"/>
      <c r="W295" s="92"/>
      <c r="X295" s="92"/>
      <c r="Y295" s="92"/>
      <c r="Z295" s="92"/>
    </row>
    <row r="296" spans="1:26" s="1302" customFormat="1" x14ac:dyDescent="0.3">
      <c r="A296" s="1214"/>
      <c r="B296" s="92"/>
      <c r="C296" s="1298"/>
      <c r="D296" s="1300"/>
      <c r="E296" s="1300"/>
      <c r="F296" s="1301"/>
      <c r="G296" s="1301"/>
      <c r="H296" s="1301"/>
      <c r="I296" s="1301"/>
      <c r="J296" s="1301"/>
      <c r="K296" s="1301"/>
      <c r="L296" s="1301"/>
      <c r="M296" s="1301"/>
      <c r="N296" s="1301"/>
      <c r="O296" s="1329"/>
      <c r="Q296" s="92"/>
      <c r="R296" s="92"/>
      <c r="S296" s="92"/>
      <c r="T296" s="92"/>
      <c r="U296" s="1303"/>
      <c r="V296" s="92"/>
      <c r="W296" s="92"/>
      <c r="X296" s="92"/>
      <c r="Y296" s="92"/>
      <c r="Z296" s="92"/>
    </row>
    <row r="297" spans="1:26" s="1302" customFormat="1" x14ac:dyDescent="0.3">
      <c r="A297" s="1214"/>
      <c r="B297" s="92"/>
      <c r="C297" s="1298"/>
      <c r="D297" s="1300"/>
      <c r="E297" s="1300"/>
      <c r="F297" s="1301"/>
      <c r="G297" s="1301"/>
      <c r="H297" s="1301"/>
      <c r="I297" s="1301"/>
      <c r="J297" s="1301"/>
      <c r="K297" s="1301"/>
      <c r="L297" s="1301"/>
      <c r="M297" s="1301"/>
      <c r="N297" s="1301"/>
      <c r="O297" s="1329"/>
      <c r="Q297" s="92"/>
      <c r="R297" s="92"/>
      <c r="S297" s="92"/>
      <c r="T297" s="92"/>
      <c r="U297" s="1303"/>
      <c r="V297" s="92"/>
      <c r="W297" s="92"/>
      <c r="X297" s="92"/>
      <c r="Y297" s="92"/>
      <c r="Z297" s="92"/>
    </row>
    <row r="298" spans="1:26" s="1302" customFormat="1" x14ac:dyDescent="0.3">
      <c r="A298" s="1214"/>
      <c r="B298" s="92"/>
      <c r="C298" s="1298"/>
      <c r="D298" s="1300"/>
      <c r="E298" s="1300"/>
      <c r="F298" s="1301"/>
      <c r="G298" s="1301"/>
      <c r="H298" s="1301"/>
      <c r="I298" s="1301"/>
      <c r="J298" s="1301"/>
      <c r="K298" s="1301"/>
      <c r="L298" s="1301"/>
      <c r="M298" s="1301"/>
      <c r="N298" s="1301"/>
      <c r="O298" s="1329"/>
      <c r="Q298" s="92"/>
      <c r="R298" s="92"/>
      <c r="S298" s="92"/>
      <c r="T298" s="92"/>
      <c r="U298" s="1303"/>
      <c r="V298" s="92"/>
      <c r="W298" s="92"/>
      <c r="X298" s="92"/>
      <c r="Y298" s="92"/>
      <c r="Z298" s="92"/>
    </row>
    <row r="299" spans="1:26" s="1302" customFormat="1" x14ac:dyDescent="0.3">
      <c r="A299" s="1214"/>
      <c r="B299" s="92"/>
      <c r="C299" s="1298"/>
      <c r="D299" s="1300"/>
      <c r="E299" s="1300"/>
      <c r="F299" s="1301"/>
      <c r="G299" s="1301"/>
      <c r="H299" s="1301"/>
      <c r="I299" s="1301"/>
      <c r="J299" s="1301"/>
      <c r="K299" s="1301"/>
      <c r="L299" s="1301"/>
      <c r="M299" s="1301"/>
      <c r="N299" s="1301"/>
      <c r="O299" s="1329"/>
      <c r="Q299" s="92"/>
      <c r="R299" s="92"/>
      <c r="S299" s="92"/>
      <c r="T299" s="92"/>
      <c r="U299" s="1303"/>
      <c r="V299" s="92"/>
      <c r="W299" s="92"/>
      <c r="X299" s="92"/>
      <c r="Y299" s="92"/>
      <c r="Z299" s="92"/>
    </row>
    <row r="300" spans="1:26" s="1302" customFormat="1" x14ac:dyDescent="0.3">
      <c r="A300" s="1214"/>
      <c r="B300" s="92"/>
      <c r="C300" s="1298"/>
      <c r="D300" s="1300"/>
      <c r="E300" s="1300"/>
      <c r="F300" s="1301"/>
      <c r="G300" s="1301"/>
      <c r="H300" s="1301"/>
      <c r="I300" s="1301"/>
      <c r="J300" s="1301"/>
      <c r="K300" s="1301"/>
      <c r="L300" s="1301"/>
      <c r="M300" s="1301"/>
      <c r="N300" s="1301"/>
      <c r="O300" s="1329"/>
      <c r="Q300" s="92"/>
      <c r="R300" s="92"/>
      <c r="S300" s="92"/>
      <c r="T300" s="92"/>
      <c r="U300" s="1303"/>
      <c r="V300" s="92"/>
      <c r="W300" s="92"/>
      <c r="X300" s="92"/>
      <c r="Y300" s="92"/>
      <c r="Z300" s="92"/>
    </row>
    <row r="301" spans="1:26" s="1302" customFormat="1" x14ac:dyDescent="0.3">
      <c r="A301" s="1214"/>
      <c r="B301" s="92"/>
      <c r="C301" s="1298"/>
      <c r="D301" s="1300"/>
      <c r="E301" s="1300"/>
      <c r="F301" s="1301"/>
      <c r="G301" s="1301"/>
      <c r="H301" s="1301"/>
      <c r="I301" s="1301"/>
      <c r="J301" s="1301"/>
      <c r="K301" s="1301"/>
      <c r="L301" s="1301"/>
      <c r="M301" s="1301"/>
      <c r="N301" s="1301"/>
      <c r="O301" s="1329"/>
      <c r="Q301" s="92"/>
      <c r="R301" s="92"/>
      <c r="S301" s="92"/>
      <c r="T301" s="92"/>
      <c r="U301" s="1303"/>
      <c r="V301" s="92"/>
      <c r="W301" s="92"/>
      <c r="X301" s="92"/>
      <c r="Y301" s="92"/>
      <c r="Z301" s="92"/>
    </row>
    <row r="302" spans="1:26" s="1302" customFormat="1" x14ac:dyDescent="0.3">
      <c r="A302" s="1214"/>
      <c r="B302" s="92"/>
      <c r="C302" s="1298"/>
      <c r="D302" s="1300"/>
      <c r="E302" s="1300"/>
      <c r="F302" s="1301"/>
      <c r="G302" s="1301"/>
      <c r="H302" s="1301"/>
      <c r="I302" s="1301"/>
      <c r="J302" s="1301"/>
      <c r="K302" s="1301"/>
      <c r="L302" s="1301"/>
      <c r="M302" s="1301"/>
      <c r="N302" s="1301"/>
      <c r="O302" s="1329"/>
      <c r="Q302" s="92"/>
      <c r="R302" s="92"/>
      <c r="S302" s="92"/>
      <c r="T302" s="92"/>
      <c r="U302" s="1303"/>
      <c r="V302" s="92"/>
      <c r="W302" s="92"/>
      <c r="X302" s="92"/>
      <c r="Y302" s="92"/>
      <c r="Z302" s="92"/>
    </row>
    <row r="303" spans="1:26" s="1302" customFormat="1" x14ac:dyDescent="0.3">
      <c r="A303" s="1214"/>
      <c r="B303" s="92"/>
      <c r="C303" s="1298"/>
      <c r="D303" s="1300"/>
      <c r="E303" s="1300"/>
      <c r="F303" s="1301"/>
      <c r="G303" s="1301"/>
      <c r="H303" s="1301"/>
      <c r="I303" s="1301"/>
      <c r="J303" s="1301"/>
      <c r="K303" s="1301"/>
      <c r="L303" s="1301"/>
      <c r="M303" s="1301"/>
      <c r="N303" s="1301"/>
      <c r="O303" s="1329"/>
      <c r="Q303" s="92"/>
      <c r="R303" s="92"/>
      <c r="S303" s="92"/>
      <c r="T303" s="92"/>
      <c r="U303" s="1303"/>
      <c r="V303" s="92"/>
      <c r="W303" s="92"/>
      <c r="X303" s="92"/>
      <c r="Y303" s="92"/>
      <c r="Z303" s="92"/>
    </row>
    <row r="304" spans="1:26" s="1302" customFormat="1" x14ac:dyDescent="0.3">
      <c r="A304" s="1214"/>
      <c r="B304" s="92"/>
      <c r="C304" s="1298"/>
      <c r="D304" s="1300"/>
      <c r="E304" s="1300"/>
      <c r="F304" s="1301"/>
      <c r="G304" s="1301"/>
      <c r="H304" s="1301"/>
      <c r="I304" s="1301"/>
      <c r="J304" s="1301"/>
      <c r="K304" s="1301"/>
      <c r="L304" s="1301"/>
      <c r="M304" s="1301"/>
      <c r="N304" s="1301"/>
      <c r="O304" s="1329"/>
      <c r="Q304" s="92"/>
      <c r="R304" s="92"/>
      <c r="S304" s="92"/>
      <c r="T304" s="92"/>
      <c r="U304" s="1303"/>
      <c r="V304" s="92"/>
      <c r="W304" s="92"/>
      <c r="X304" s="92"/>
      <c r="Y304" s="92"/>
      <c r="Z304" s="92"/>
    </row>
    <row r="305" spans="1:26" s="1302" customFormat="1" x14ac:dyDescent="0.3">
      <c r="A305" s="1214"/>
      <c r="B305" s="92"/>
      <c r="C305" s="1298"/>
      <c r="D305" s="1300"/>
      <c r="E305" s="1300"/>
      <c r="F305" s="1301"/>
      <c r="G305" s="1301"/>
      <c r="H305" s="1301"/>
      <c r="I305" s="1301"/>
      <c r="J305" s="1301"/>
      <c r="K305" s="1301"/>
      <c r="L305" s="1301"/>
      <c r="M305" s="1301"/>
      <c r="N305" s="1301"/>
      <c r="O305" s="1329"/>
      <c r="Q305" s="92"/>
      <c r="R305" s="92"/>
      <c r="S305" s="92"/>
      <c r="T305" s="92"/>
      <c r="U305" s="1303"/>
      <c r="V305" s="92"/>
      <c r="W305" s="92"/>
      <c r="X305" s="92"/>
      <c r="Y305" s="92"/>
      <c r="Z305" s="92"/>
    </row>
    <row r="306" spans="1:26" s="1302" customFormat="1" x14ac:dyDescent="0.3">
      <c r="A306" s="1214"/>
      <c r="B306" s="92"/>
      <c r="C306" s="1298"/>
      <c r="D306" s="1300"/>
      <c r="E306" s="1300"/>
      <c r="F306" s="1301"/>
      <c r="G306" s="1301"/>
      <c r="H306" s="1301"/>
      <c r="I306" s="1301"/>
      <c r="J306" s="1301"/>
      <c r="K306" s="1301"/>
      <c r="L306" s="1301"/>
      <c r="M306" s="1301"/>
      <c r="N306" s="1301"/>
      <c r="O306" s="1329"/>
      <c r="Q306" s="92"/>
      <c r="R306" s="92"/>
      <c r="S306" s="92"/>
      <c r="T306" s="92"/>
      <c r="U306" s="1303"/>
      <c r="V306" s="92"/>
      <c r="W306" s="92"/>
      <c r="X306" s="92"/>
      <c r="Y306" s="92"/>
      <c r="Z306" s="92"/>
    </row>
    <row r="307" spans="1:26" s="1302" customFormat="1" x14ac:dyDescent="0.3">
      <c r="A307" s="1214"/>
      <c r="B307" s="92"/>
      <c r="C307" s="1298"/>
      <c r="D307" s="1300"/>
      <c r="E307" s="1300"/>
      <c r="F307" s="1301"/>
      <c r="G307" s="1301"/>
      <c r="H307" s="1301"/>
      <c r="I307" s="1301"/>
      <c r="J307" s="1301"/>
      <c r="K307" s="1301"/>
      <c r="L307" s="1301"/>
      <c r="M307" s="1301"/>
      <c r="N307" s="1301"/>
      <c r="O307" s="1329"/>
      <c r="Q307" s="92"/>
      <c r="R307" s="92"/>
      <c r="S307" s="92"/>
      <c r="T307" s="92"/>
      <c r="U307" s="1303"/>
      <c r="V307" s="92"/>
      <c r="W307" s="92"/>
      <c r="X307" s="92"/>
      <c r="Y307" s="92"/>
      <c r="Z307" s="92"/>
    </row>
    <row r="308" spans="1:26" s="1302" customFormat="1" x14ac:dyDescent="0.3">
      <c r="A308" s="1214"/>
      <c r="B308" s="92"/>
      <c r="C308" s="1298"/>
      <c r="D308" s="1300"/>
      <c r="E308" s="1300"/>
      <c r="F308" s="1301"/>
      <c r="G308" s="1301"/>
      <c r="H308" s="1301"/>
      <c r="I308" s="1301"/>
      <c r="J308" s="1301"/>
      <c r="K308" s="1301"/>
      <c r="L308" s="1301"/>
      <c r="M308" s="1301"/>
      <c r="N308" s="1301"/>
      <c r="O308" s="1329"/>
      <c r="Q308" s="92"/>
      <c r="R308" s="92"/>
      <c r="S308" s="92"/>
      <c r="T308" s="92"/>
      <c r="U308" s="1303"/>
      <c r="V308" s="92"/>
      <c r="W308" s="92"/>
      <c r="X308" s="92"/>
      <c r="Y308" s="92"/>
      <c r="Z308" s="92"/>
    </row>
    <row r="309" spans="1:26" s="1302" customFormat="1" x14ac:dyDescent="0.3">
      <c r="A309" s="1214"/>
      <c r="B309" s="92"/>
      <c r="C309" s="1298"/>
      <c r="D309" s="1300"/>
      <c r="E309" s="1300"/>
      <c r="F309" s="1301"/>
      <c r="G309" s="1301"/>
      <c r="H309" s="1301"/>
      <c r="I309" s="1301"/>
      <c r="J309" s="1301"/>
      <c r="K309" s="1301"/>
      <c r="L309" s="1301"/>
      <c r="M309" s="1301"/>
      <c r="N309" s="1301"/>
      <c r="O309" s="1329"/>
      <c r="Q309" s="92"/>
      <c r="R309" s="92"/>
      <c r="S309" s="92"/>
      <c r="T309" s="92"/>
      <c r="U309" s="1303"/>
      <c r="V309" s="92"/>
      <c r="W309" s="92"/>
      <c r="X309" s="92"/>
      <c r="Y309" s="92"/>
      <c r="Z309" s="92"/>
    </row>
    <row r="310" spans="1:26" s="1302" customFormat="1" x14ac:dyDescent="0.3">
      <c r="A310" s="1214"/>
      <c r="B310" s="92"/>
      <c r="C310" s="1298"/>
      <c r="D310" s="1300"/>
      <c r="E310" s="1300"/>
      <c r="F310" s="1301"/>
      <c r="G310" s="1301"/>
      <c r="H310" s="1301"/>
      <c r="I310" s="1301"/>
      <c r="J310" s="1301"/>
      <c r="K310" s="1301"/>
      <c r="L310" s="1301"/>
      <c r="M310" s="1301"/>
      <c r="N310" s="1301"/>
      <c r="O310" s="1329"/>
      <c r="Q310" s="92"/>
      <c r="R310" s="92"/>
      <c r="S310" s="92"/>
      <c r="T310" s="92"/>
      <c r="U310" s="1303"/>
      <c r="V310" s="92"/>
      <c r="W310" s="92"/>
      <c r="X310" s="92"/>
      <c r="Y310" s="92"/>
      <c r="Z310" s="92"/>
    </row>
    <row r="311" spans="1:26" s="1302" customFormat="1" x14ac:dyDescent="0.3">
      <c r="A311" s="1214"/>
      <c r="B311" s="92"/>
      <c r="C311" s="1298"/>
      <c r="D311" s="1300"/>
      <c r="E311" s="1300"/>
      <c r="F311" s="1301"/>
      <c r="G311" s="1301"/>
      <c r="H311" s="1301"/>
      <c r="I311" s="1301"/>
      <c r="J311" s="1301"/>
      <c r="K311" s="1301"/>
      <c r="L311" s="1301"/>
      <c r="M311" s="1301"/>
      <c r="N311" s="1301"/>
      <c r="O311" s="1329"/>
      <c r="Q311" s="92"/>
      <c r="R311" s="92"/>
      <c r="S311" s="92"/>
      <c r="T311" s="92"/>
      <c r="U311" s="1303"/>
      <c r="V311" s="92"/>
      <c r="W311" s="92"/>
      <c r="X311" s="92"/>
      <c r="Y311" s="92"/>
      <c r="Z311" s="92"/>
    </row>
    <row r="312" spans="1:26" s="1302" customFormat="1" x14ac:dyDescent="0.3">
      <c r="A312" s="1214"/>
      <c r="B312" s="92"/>
      <c r="C312" s="1298"/>
      <c r="D312" s="1300"/>
      <c r="E312" s="1300"/>
      <c r="F312" s="1301"/>
      <c r="G312" s="1301"/>
      <c r="H312" s="1301"/>
      <c r="I312" s="1301"/>
      <c r="J312" s="1301"/>
      <c r="K312" s="1301"/>
      <c r="L312" s="1301"/>
      <c r="M312" s="1301"/>
      <c r="N312" s="1301"/>
      <c r="O312" s="1329"/>
      <c r="Q312" s="92"/>
      <c r="R312" s="92"/>
      <c r="S312" s="92"/>
      <c r="T312" s="92"/>
      <c r="U312" s="1303"/>
      <c r="V312" s="92"/>
      <c r="W312" s="92"/>
      <c r="X312" s="92"/>
      <c r="Y312" s="92"/>
      <c r="Z312" s="92"/>
    </row>
    <row r="313" spans="1:26" s="1302" customFormat="1" x14ac:dyDescent="0.3">
      <c r="A313" s="1214"/>
      <c r="B313" s="92"/>
      <c r="C313" s="1298"/>
      <c r="D313" s="1300"/>
      <c r="E313" s="1300"/>
      <c r="F313" s="1301"/>
      <c r="G313" s="1301"/>
      <c r="H313" s="1301"/>
      <c r="I313" s="1301"/>
      <c r="J313" s="1301"/>
      <c r="K313" s="1301"/>
      <c r="L313" s="1301"/>
      <c r="M313" s="1301"/>
      <c r="N313" s="1301"/>
      <c r="O313" s="1329"/>
      <c r="Q313" s="92"/>
      <c r="R313" s="92"/>
      <c r="S313" s="92"/>
      <c r="T313" s="92"/>
      <c r="U313" s="1303"/>
      <c r="V313" s="92"/>
      <c r="W313" s="92"/>
      <c r="X313" s="92"/>
      <c r="Y313" s="92"/>
      <c r="Z313" s="92"/>
    </row>
    <row r="314" spans="1:26" s="1302" customFormat="1" x14ac:dyDescent="0.3">
      <c r="A314" s="1214"/>
      <c r="B314" s="92"/>
      <c r="C314" s="1298"/>
      <c r="D314" s="1300"/>
      <c r="E314" s="1300"/>
      <c r="F314" s="1301"/>
      <c r="G314" s="1301"/>
      <c r="H314" s="1301"/>
      <c r="I314" s="1301"/>
      <c r="J314" s="1301"/>
      <c r="K314" s="1301"/>
      <c r="L314" s="1301"/>
      <c r="M314" s="1301"/>
      <c r="N314" s="1301"/>
      <c r="O314" s="1329"/>
      <c r="Q314" s="92"/>
      <c r="R314" s="92"/>
      <c r="S314" s="92"/>
      <c r="T314" s="92"/>
      <c r="U314" s="1303"/>
      <c r="V314" s="92"/>
      <c r="W314" s="92"/>
      <c r="X314" s="92"/>
      <c r="Y314" s="92"/>
      <c r="Z314" s="92"/>
    </row>
    <row r="315" spans="1:26" s="1302" customFormat="1" x14ac:dyDescent="0.3">
      <c r="A315" s="1214"/>
      <c r="B315" s="92"/>
      <c r="C315" s="1298"/>
      <c r="D315" s="1300"/>
      <c r="E315" s="1300"/>
      <c r="F315" s="1301"/>
      <c r="G315" s="1301"/>
      <c r="H315" s="1301"/>
      <c r="I315" s="1301"/>
      <c r="J315" s="1301"/>
      <c r="K315" s="1301"/>
      <c r="L315" s="1301"/>
      <c r="M315" s="1301"/>
      <c r="N315" s="1301"/>
      <c r="O315" s="1329"/>
      <c r="Q315" s="92"/>
      <c r="R315" s="92"/>
      <c r="S315" s="92"/>
      <c r="T315" s="92"/>
      <c r="U315" s="1303"/>
      <c r="V315" s="92"/>
      <c r="W315" s="92"/>
      <c r="X315" s="92"/>
      <c r="Y315" s="92"/>
      <c r="Z315" s="92"/>
    </row>
    <row r="316" spans="1:26" s="1302" customFormat="1" x14ac:dyDescent="0.3">
      <c r="A316" s="1214"/>
      <c r="B316" s="92"/>
      <c r="C316" s="1298"/>
      <c r="D316" s="1300"/>
      <c r="E316" s="1300"/>
      <c r="F316" s="1301"/>
      <c r="G316" s="1301"/>
      <c r="H316" s="1301"/>
      <c r="I316" s="1301"/>
      <c r="J316" s="1301"/>
      <c r="K316" s="1301"/>
      <c r="L316" s="1301"/>
      <c r="M316" s="1301"/>
      <c r="N316" s="1301"/>
      <c r="O316" s="1329"/>
      <c r="Q316" s="92"/>
      <c r="R316" s="92"/>
      <c r="S316" s="92"/>
      <c r="T316" s="92"/>
      <c r="U316" s="1303"/>
      <c r="V316" s="92"/>
      <c r="W316" s="92"/>
      <c r="X316" s="92"/>
      <c r="Y316" s="92"/>
      <c r="Z316" s="92"/>
    </row>
    <row r="317" spans="1:26" s="1302" customFormat="1" x14ac:dyDescent="0.3">
      <c r="A317" s="1214"/>
      <c r="B317" s="92"/>
      <c r="C317" s="1298"/>
      <c r="D317" s="1300"/>
      <c r="E317" s="1300"/>
      <c r="F317" s="1301"/>
      <c r="G317" s="1301"/>
      <c r="H317" s="1301"/>
      <c r="I317" s="1301"/>
      <c r="J317" s="1301"/>
      <c r="K317" s="1301"/>
      <c r="L317" s="1301"/>
      <c r="M317" s="1301"/>
      <c r="N317" s="1301"/>
      <c r="O317" s="1329"/>
      <c r="Q317" s="92"/>
      <c r="R317" s="92"/>
      <c r="S317" s="92"/>
      <c r="T317" s="92"/>
      <c r="U317" s="1303"/>
      <c r="V317" s="92"/>
      <c r="W317" s="92"/>
      <c r="X317" s="92"/>
      <c r="Y317" s="92"/>
      <c r="Z317" s="92"/>
    </row>
    <row r="318" spans="1:26" s="1302" customFormat="1" x14ac:dyDescent="0.3">
      <c r="A318" s="1214"/>
      <c r="B318" s="92"/>
      <c r="C318" s="1298"/>
      <c r="D318" s="1300"/>
      <c r="E318" s="1300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29"/>
      <c r="Q318" s="92"/>
      <c r="R318" s="92"/>
      <c r="S318" s="92"/>
      <c r="T318" s="92"/>
      <c r="U318" s="1303"/>
      <c r="V318" s="92"/>
      <c r="W318" s="92"/>
      <c r="X318" s="92"/>
      <c r="Y318" s="92"/>
      <c r="Z318" s="92"/>
    </row>
    <row r="319" spans="1:26" s="1302" customFormat="1" x14ac:dyDescent="0.3">
      <c r="A319" s="1214"/>
      <c r="B319" s="92"/>
      <c r="C319" s="1298"/>
      <c r="D319" s="1300"/>
      <c r="E319" s="1300"/>
      <c r="F319" s="1301"/>
      <c r="G319" s="1301"/>
      <c r="H319" s="1301"/>
      <c r="I319" s="1301"/>
      <c r="J319" s="1301"/>
      <c r="K319" s="1301"/>
      <c r="L319" s="1301"/>
      <c r="M319" s="1301"/>
      <c r="N319" s="1301"/>
      <c r="O319" s="1329"/>
      <c r="Q319" s="92"/>
      <c r="R319" s="92"/>
      <c r="S319" s="92"/>
      <c r="T319" s="92"/>
      <c r="U319" s="1303"/>
      <c r="V319" s="92"/>
      <c r="W319" s="92"/>
      <c r="X319" s="92"/>
      <c r="Y319" s="92"/>
      <c r="Z319" s="92"/>
    </row>
    <row r="320" spans="1:26" s="1302" customFormat="1" x14ac:dyDescent="0.3">
      <c r="A320" s="1214"/>
      <c r="B320" s="92"/>
      <c r="C320" s="1298"/>
      <c r="D320" s="1300"/>
      <c r="E320" s="1300"/>
      <c r="F320" s="1301"/>
      <c r="G320" s="1301"/>
      <c r="H320" s="1301"/>
      <c r="I320" s="1301"/>
      <c r="J320" s="1301"/>
      <c r="K320" s="1301"/>
      <c r="L320" s="1301"/>
      <c r="M320" s="1301"/>
      <c r="N320" s="1301"/>
      <c r="O320" s="1329"/>
      <c r="Q320" s="92"/>
      <c r="R320" s="92"/>
      <c r="S320" s="92"/>
      <c r="T320" s="92"/>
      <c r="U320" s="1303"/>
      <c r="V320" s="92"/>
      <c r="W320" s="92"/>
      <c r="X320" s="92"/>
      <c r="Y320" s="92"/>
      <c r="Z320" s="92"/>
    </row>
    <row r="321" spans="1:26" s="1302" customFormat="1" x14ac:dyDescent="0.3">
      <c r="A321" s="1214"/>
      <c r="B321" s="92"/>
      <c r="C321" s="1298"/>
      <c r="D321" s="1300"/>
      <c r="E321" s="1300"/>
      <c r="F321" s="1301"/>
      <c r="G321" s="1301"/>
      <c r="H321" s="1301"/>
      <c r="I321" s="1301"/>
      <c r="J321" s="1301"/>
      <c r="K321" s="1301"/>
      <c r="L321" s="1301"/>
      <c r="M321" s="1301"/>
      <c r="N321" s="1301"/>
      <c r="O321" s="1329"/>
      <c r="Q321" s="92"/>
      <c r="R321" s="92"/>
      <c r="S321" s="92"/>
      <c r="T321" s="92"/>
      <c r="U321" s="1303"/>
      <c r="V321" s="92"/>
      <c r="W321" s="92"/>
      <c r="X321" s="92"/>
      <c r="Y321" s="92"/>
      <c r="Z321" s="92"/>
    </row>
    <row r="322" spans="1:26" s="1302" customFormat="1" x14ac:dyDescent="0.3">
      <c r="A322" s="1214"/>
      <c r="B322" s="92"/>
      <c r="C322" s="1298"/>
      <c r="D322" s="1300"/>
      <c r="E322" s="1300"/>
      <c r="F322" s="1301"/>
      <c r="G322" s="1301"/>
      <c r="H322" s="1301"/>
      <c r="I322" s="1301"/>
      <c r="J322" s="1301"/>
      <c r="K322" s="1301"/>
      <c r="L322" s="1301"/>
      <c r="M322" s="1301"/>
      <c r="N322" s="1301"/>
      <c r="O322" s="1329"/>
      <c r="Q322" s="92"/>
      <c r="R322" s="92"/>
      <c r="S322" s="92"/>
      <c r="T322" s="92"/>
      <c r="U322" s="1303"/>
      <c r="V322" s="92"/>
      <c r="W322" s="92"/>
      <c r="X322" s="92"/>
      <c r="Y322" s="92"/>
      <c r="Z322" s="92"/>
    </row>
    <row r="323" spans="1:26" s="1302" customFormat="1" x14ac:dyDescent="0.3">
      <c r="A323" s="1214"/>
      <c r="B323" s="92"/>
      <c r="C323" s="1298"/>
      <c r="D323" s="1300"/>
      <c r="E323" s="1300"/>
      <c r="F323" s="1301"/>
      <c r="G323" s="1301"/>
      <c r="H323" s="1301"/>
      <c r="I323" s="1301"/>
      <c r="J323" s="1301"/>
      <c r="K323" s="1301"/>
      <c r="L323" s="1301"/>
      <c r="M323" s="1301"/>
      <c r="N323" s="1301"/>
      <c r="O323" s="1329"/>
      <c r="Q323" s="92"/>
      <c r="R323" s="92"/>
      <c r="S323" s="92"/>
      <c r="T323" s="92"/>
      <c r="U323" s="1303"/>
      <c r="V323" s="92"/>
      <c r="W323" s="92"/>
      <c r="X323" s="92"/>
      <c r="Y323" s="92"/>
      <c r="Z323" s="92"/>
    </row>
    <row r="324" spans="1:26" s="1302" customFormat="1" x14ac:dyDescent="0.3">
      <c r="A324" s="1214"/>
      <c r="B324" s="92"/>
      <c r="C324" s="1298"/>
      <c r="D324" s="1300"/>
      <c r="E324" s="1300"/>
      <c r="F324" s="1301"/>
      <c r="G324" s="1301"/>
      <c r="H324" s="1301"/>
      <c r="I324" s="1301"/>
      <c r="J324" s="1301"/>
      <c r="K324" s="1301"/>
      <c r="L324" s="1301"/>
      <c r="M324" s="1301"/>
      <c r="N324" s="1301"/>
      <c r="O324" s="1329"/>
      <c r="Q324" s="92"/>
      <c r="R324" s="92"/>
      <c r="S324" s="92"/>
      <c r="T324" s="92"/>
      <c r="U324" s="1303"/>
      <c r="V324" s="92"/>
      <c r="W324" s="92"/>
      <c r="X324" s="92"/>
      <c r="Y324" s="92"/>
      <c r="Z324" s="92"/>
    </row>
    <row r="325" spans="1:26" s="1302" customFormat="1" x14ac:dyDescent="0.3">
      <c r="A325" s="1214"/>
      <c r="B325" s="92"/>
      <c r="C325" s="1298"/>
      <c r="D325" s="1300"/>
      <c r="E325" s="1300"/>
      <c r="F325" s="1301"/>
      <c r="G325" s="1301"/>
      <c r="H325" s="1301"/>
      <c r="I325" s="1301"/>
      <c r="J325" s="1301"/>
      <c r="K325" s="1301"/>
      <c r="L325" s="1301"/>
      <c r="M325" s="1301"/>
      <c r="N325" s="1301"/>
      <c r="O325" s="1329"/>
      <c r="Q325" s="92"/>
      <c r="R325" s="92"/>
      <c r="S325" s="92"/>
      <c r="T325" s="92"/>
      <c r="U325" s="1303"/>
      <c r="V325" s="92"/>
      <c r="W325" s="92"/>
      <c r="X325" s="92"/>
      <c r="Y325" s="92"/>
      <c r="Z325" s="92"/>
    </row>
    <row r="326" spans="1:26" s="1302" customFormat="1" x14ac:dyDescent="0.3">
      <c r="A326" s="1214"/>
      <c r="B326" s="92"/>
      <c r="C326" s="1298"/>
      <c r="D326" s="1300"/>
      <c r="E326" s="1300"/>
      <c r="F326" s="1301"/>
      <c r="G326" s="1301"/>
      <c r="H326" s="1301"/>
      <c r="I326" s="1301"/>
      <c r="J326" s="1301"/>
      <c r="K326" s="1301"/>
      <c r="L326" s="1301"/>
      <c r="M326" s="1301"/>
      <c r="N326" s="1301"/>
      <c r="O326" s="1329"/>
      <c r="Q326" s="92"/>
      <c r="R326" s="92"/>
      <c r="S326" s="92"/>
      <c r="T326" s="92"/>
      <c r="U326" s="1303"/>
      <c r="V326" s="92"/>
      <c r="W326" s="92"/>
      <c r="X326" s="92"/>
      <c r="Y326" s="92"/>
      <c r="Z326" s="92"/>
    </row>
    <row r="327" spans="1:26" s="1302" customFormat="1" x14ac:dyDescent="0.3">
      <c r="A327" s="1214"/>
      <c r="B327" s="92"/>
      <c r="C327" s="1298"/>
      <c r="D327" s="1300"/>
      <c r="E327" s="1300"/>
      <c r="F327" s="1301"/>
      <c r="G327" s="1301"/>
      <c r="H327" s="1301"/>
      <c r="I327" s="1301"/>
      <c r="J327" s="1301"/>
      <c r="K327" s="1301"/>
      <c r="L327" s="1301"/>
      <c r="M327" s="1301"/>
      <c r="N327" s="1301"/>
      <c r="O327" s="1329"/>
      <c r="Q327" s="92"/>
      <c r="R327" s="92"/>
      <c r="S327" s="92"/>
      <c r="T327" s="92"/>
      <c r="U327" s="1303"/>
      <c r="V327" s="92"/>
      <c r="W327" s="92"/>
      <c r="X327" s="92"/>
      <c r="Y327" s="92"/>
      <c r="Z327" s="92"/>
    </row>
    <row r="328" spans="1:26" s="1302" customFormat="1" x14ac:dyDescent="0.3">
      <c r="A328" s="1214"/>
      <c r="B328" s="92"/>
      <c r="C328" s="1298"/>
      <c r="D328" s="1300"/>
      <c r="E328" s="1300"/>
      <c r="F328" s="1301"/>
      <c r="G328" s="1301"/>
      <c r="H328" s="1301"/>
      <c r="I328" s="1301"/>
      <c r="J328" s="1301"/>
      <c r="K328" s="1301"/>
      <c r="L328" s="1301"/>
      <c r="M328" s="1301"/>
      <c r="N328" s="1301"/>
      <c r="O328" s="1329"/>
      <c r="Q328" s="92"/>
      <c r="R328" s="92"/>
      <c r="S328" s="92"/>
      <c r="T328" s="92"/>
      <c r="U328" s="1303"/>
      <c r="V328" s="92"/>
      <c r="W328" s="92"/>
      <c r="X328" s="92"/>
      <c r="Y328" s="92"/>
      <c r="Z328" s="92"/>
    </row>
    <row r="329" spans="1:26" s="1302" customFormat="1" x14ac:dyDescent="0.3">
      <c r="A329" s="1214"/>
      <c r="B329" s="92"/>
      <c r="C329" s="1298"/>
      <c r="D329" s="1300"/>
      <c r="E329" s="1300"/>
      <c r="F329" s="1301"/>
      <c r="G329" s="1301"/>
      <c r="H329" s="1301"/>
      <c r="I329" s="1301"/>
      <c r="J329" s="1301"/>
      <c r="K329" s="1301"/>
      <c r="L329" s="1301"/>
      <c r="M329" s="1301"/>
      <c r="N329" s="1301"/>
      <c r="O329" s="1329"/>
      <c r="Q329" s="92"/>
      <c r="R329" s="92"/>
      <c r="S329" s="92"/>
      <c r="T329" s="92"/>
      <c r="U329" s="1303"/>
      <c r="V329" s="92"/>
      <c r="W329" s="92"/>
      <c r="X329" s="92"/>
      <c r="Y329" s="92"/>
      <c r="Z329" s="92"/>
    </row>
    <row r="330" spans="1:26" s="1302" customFormat="1" x14ac:dyDescent="0.3">
      <c r="A330" s="1214"/>
      <c r="B330" s="92"/>
      <c r="C330" s="1298"/>
      <c r="D330" s="1300"/>
      <c r="E330" s="1300"/>
      <c r="F330" s="1301"/>
      <c r="G330" s="1301"/>
      <c r="H330" s="1301"/>
      <c r="I330" s="1301"/>
      <c r="J330" s="1301"/>
      <c r="K330" s="1301"/>
      <c r="L330" s="1301"/>
      <c r="M330" s="1301"/>
      <c r="N330" s="1301"/>
      <c r="O330" s="1329"/>
      <c r="Q330" s="92"/>
      <c r="R330" s="92"/>
      <c r="S330" s="92"/>
      <c r="T330" s="92"/>
      <c r="U330" s="1303"/>
      <c r="V330" s="92"/>
      <c r="W330" s="92"/>
      <c r="X330" s="92"/>
      <c r="Y330" s="92"/>
      <c r="Z330" s="92"/>
    </row>
    <row r="331" spans="1:26" s="1302" customFormat="1" x14ac:dyDescent="0.3">
      <c r="A331" s="1214"/>
      <c r="B331" s="92"/>
      <c r="C331" s="1298"/>
      <c r="D331" s="1300"/>
      <c r="E331" s="1300"/>
      <c r="F331" s="1301"/>
      <c r="G331" s="1301"/>
      <c r="H331" s="1301"/>
      <c r="I331" s="1301"/>
      <c r="J331" s="1301"/>
      <c r="K331" s="1301"/>
      <c r="L331" s="1301"/>
      <c r="M331" s="1301"/>
      <c r="N331" s="1301"/>
      <c r="O331" s="1329"/>
      <c r="Q331" s="92"/>
      <c r="R331" s="92"/>
      <c r="S331" s="92"/>
      <c r="T331" s="92"/>
      <c r="U331" s="1303"/>
      <c r="V331" s="92"/>
      <c r="W331" s="92"/>
      <c r="X331" s="92"/>
      <c r="Y331" s="92"/>
      <c r="Z331" s="92"/>
    </row>
    <row r="332" spans="1:26" s="1302" customFormat="1" x14ac:dyDescent="0.3">
      <c r="A332" s="1214"/>
      <c r="B332" s="92"/>
      <c r="C332" s="1298"/>
      <c r="D332" s="1300"/>
      <c r="E332" s="1300"/>
      <c r="F332" s="1301"/>
      <c r="G332" s="1301"/>
      <c r="H332" s="1301"/>
      <c r="I332" s="1301"/>
      <c r="J332" s="1301"/>
      <c r="K332" s="1301"/>
      <c r="L332" s="1301"/>
      <c r="M332" s="1301"/>
      <c r="N332" s="1301"/>
      <c r="O332" s="1329"/>
      <c r="Q332" s="92"/>
      <c r="R332" s="92"/>
      <c r="S332" s="92"/>
      <c r="T332" s="92"/>
      <c r="U332" s="1303"/>
      <c r="V332" s="92"/>
      <c r="W332" s="92"/>
      <c r="X332" s="92"/>
      <c r="Y332" s="92"/>
      <c r="Z332" s="92"/>
    </row>
    <row r="333" spans="1:26" s="1302" customFormat="1" x14ac:dyDescent="0.3">
      <c r="A333" s="1214"/>
      <c r="B333" s="92"/>
      <c r="C333" s="1298"/>
      <c r="D333" s="1300"/>
      <c r="E333" s="1300"/>
      <c r="F333" s="1301"/>
      <c r="G333" s="1301"/>
      <c r="H333" s="1301"/>
      <c r="I333" s="1301"/>
      <c r="J333" s="1301"/>
      <c r="K333" s="1301"/>
      <c r="L333" s="1301"/>
      <c r="M333" s="1301"/>
      <c r="N333" s="1301"/>
      <c r="O333" s="1329"/>
      <c r="Q333" s="92"/>
      <c r="R333" s="92"/>
      <c r="S333" s="92"/>
      <c r="T333" s="92"/>
      <c r="U333" s="1303"/>
      <c r="V333" s="92"/>
      <c r="W333" s="92"/>
      <c r="X333" s="92"/>
      <c r="Y333" s="92"/>
      <c r="Z333" s="92"/>
    </row>
    <row r="334" spans="1:26" s="1302" customFormat="1" x14ac:dyDescent="0.3">
      <c r="A334" s="1214"/>
      <c r="B334" s="92"/>
      <c r="C334" s="1298"/>
      <c r="D334" s="1300"/>
      <c r="E334" s="1300"/>
      <c r="F334" s="1301"/>
      <c r="G334" s="1301"/>
      <c r="H334" s="1301"/>
      <c r="I334" s="1301"/>
      <c r="J334" s="1301"/>
      <c r="K334" s="1301"/>
      <c r="L334" s="1301"/>
      <c r="M334" s="1301"/>
      <c r="N334" s="1301"/>
      <c r="O334" s="1329"/>
      <c r="Q334" s="92"/>
      <c r="R334" s="92"/>
      <c r="S334" s="92"/>
      <c r="T334" s="92"/>
      <c r="U334" s="1303"/>
      <c r="V334" s="92"/>
      <c r="W334" s="92"/>
      <c r="X334" s="92"/>
      <c r="Y334" s="92"/>
      <c r="Z334" s="92"/>
    </row>
    <row r="335" spans="1:26" s="1302" customFormat="1" x14ac:dyDescent="0.3">
      <c r="A335" s="1214"/>
      <c r="B335" s="92"/>
      <c r="C335" s="1298"/>
      <c r="D335" s="1300"/>
      <c r="E335" s="1300"/>
      <c r="F335" s="1301"/>
      <c r="G335" s="1301"/>
      <c r="H335" s="1301"/>
      <c r="I335" s="1301"/>
      <c r="J335" s="1301"/>
      <c r="K335" s="1301"/>
      <c r="L335" s="1301"/>
      <c r="M335" s="1301"/>
      <c r="N335" s="1301"/>
      <c r="O335" s="1329"/>
      <c r="Q335" s="92"/>
      <c r="R335" s="92"/>
      <c r="S335" s="92"/>
      <c r="T335" s="92"/>
      <c r="U335" s="1303"/>
      <c r="V335" s="92"/>
      <c r="W335" s="92"/>
      <c r="X335" s="92"/>
      <c r="Y335" s="92"/>
      <c r="Z335" s="92"/>
    </row>
    <row r="336" spans="1:26" s="1302" customFormat="1" x14ac:dyDescent="0.3">
      <c r="A336" s="1214"/>
      <c r="B336" s="92"/>
      <c r="C336" s="1298"/>
      <c r="D336" s="1300"/>
      <c r="E336" s="1300"/>
      <c r="F336" s="1301"/>
      <c r="G336" s="1301"/>
      <c r="H336" s="1301"/>
      <c r="I336" s="1301"/>
      <c r="J336" s="1301"/>
      <c r="K336" s="1301"/>
      <c r="L336" s="1301"/>
      <c r="M336" s="1301"/>
      <c r="N336" s="1301"/>
      <c r="O336" s="1329"/>
      <c r="Q336" s="92"/>
      <c r="R336" s="92"/>
      <c r="S336" s="92"/>
      <c r="T336" s="92"/>
      <c r="U336" s="1303"/>
      <c r="V336" s="92"/>
      <c r="W336" s="92"/>
      <c r="X336" s="92"/>
      <c r="Y336" s="92"/>
      <c r="Z336" s="92"/>
    </row>
    <row r="337" spans="1:26" s="1302" customFormat="1" x14ac:dyDescent="0.3">
      <c r="A337" s="1214"/>
      <c r="B337" s="92"/>
      <c r="C337" s="1298"/>
      <c r="D337" s="1300"/>
      <c r="E337" s="1300"/>
      <c r="F337" s="1301"/>
      <c r="G337" s="1301"/>
      <c r="H337" s="1301"/>
      <c r="I337" s="1301"/>
      <c r="J337" s="1301"/>
      <c r="K337" s="1301"/>
      <c r="L337" s="1301"/>
      <c r="M337" s="1301"/>
      <c r="N337" s="1301"/>
      <c r="O337" s="1329"/>
      <c r="Q337" s="92"/>
      <c r="R337" s="92"/>
      <c r="S337" s="92"/>
      <c r="T337" s="92"/>
      <c r="U337" s="1303"/>
      <c r="V337" s="92"/>
      <c r="W337" s="92"/>
      <c r="X337" s="92"/>
      <c r="Y337" s="92"/>
      <c r="Z337" s="92"/>
    </row>
    <row r="338" spans="1:26" s="1302" customFormat="1" x14ac:dyDescent="0.3">
      <c r="A338" s="1214"/>
      <c r="B338" s="92"/>
      <c r="C338" s="1298"/>
      <c r="D338" s="1300"/>
      <c r="E338" s="1300"/>
      <c r="F338" s="1301"/>
      <c r="G338" s="1301"/>
      <c r="H338" s="1301"/>
      <c r="I338" s="1301"/>
      <c r="J338" s="1301"/>
      <c r="K338" s="1301"/>
      <c r="L338" s="1301"/>
      <c r="M338" s="1301"/>
      <c r="N338" s="1301"/>
      <c r="O338" s="1329"/>
      <c r="Q338" s="92"/>
      <c r="R338" s="92"/>
      <c r="S338" s="92"/>
      <c r="T338" s="92"/>
      <c r="U338" s="1303"/>
      <c r="V338" s="92"/>
      <c r="W338" s="92"/>
      <c r="X338" s="92"/>
      <c r="Y338" s="92"/>
      <c r="Z338" s="92"/>
    </row>
    <row r="339" spans="1:26" s="1302" customFormat="1" x14ac:dyDescent="0.3">
      <c r="A339" s="1214"/>
      <c r="B339" s="92"/>
      <c r="C339" s="1298"/>
      <c r="D339" s="1300"/>
      <c r="E339" s="1300"/>
      <c r="F339" s="1301"/>
      <c r="G339" s="1301"/>
      <c r="H339" s="1301"/>
      <c r="I339" s="1301"/>
      <c r="J339" s="1301"/>
      <c r="K339" s="1301"/>
      <c r="L339" s="1301"/>
      <c r="M339" s="1301"/>
      <c r="N339" s="1301"/>
      <c r="O339" s="1329"/>
      <c r="Q339" s="92"/>
      <c r="R339" s="92"/>
      <c r="S339" s="92"/>
      <c r="T339" s="92"/>
      <c r="U339" s="1303"/>
      <c r="V339" s="92"/>
      <c r="W339" s="92"/>
      <c r="X339" s="92"/>
      <c r="Y339" s="92"/>
      <c r="Z339" s="92"/>
    </row>
    <row r="340" spans="1:26" s="1302" customFormat="1" x14ac:dyDescent="0.3">
      <c r="A340" s="1214"/>
      <c r="B340" s="92"/>
      <c r="C340" s="1298"/>
      <c r="D340" s="1300"/>
      <c r="E340" s="1300"/>
      <c r="F340" s="1301"/>
      <c r="G340" s="1301"/>
      <c r="H340" s="1301"/>
      <c r="I340" s="1301"/>
      <c r="J340" s="1301"/>
      <c r="K340" s="1301"/>
      <c r="L340" s="1301"/>
      <c r="M340" s="1301"/>
      <c r="N340" s="1301"/>
      <c r="O340" s="1329"/>
      <c r="Q340" s="92"/>
      <c r="R340" s="92"/>
      <c r="S340" s="92"/>
      <c r="T340" s="92"/>
      <c r="U340" s="1303"/>
      <c r="V340" s="92"/>
      <c r="W340" s="92"/>
      <c r="X340" s="92"/>
      <c r="Y340" s="92"/>
      <c r="Z340" s="92"/>
    </row>
    <row r="341" spans="1:26" s="1302" customFormat="1" x14ac:dyDescent="0.3">
      <c r="A341" s="1214"/>
      <c r="B341" s="92"/>
      <c r="C341" s="1298"/>
      <c r="D341" s="1300"/>
      <c r="E341" s="1300"/>
      <c r="F341" s="1301"/>
      <c r="G341" s="1301"/>
      <c r="H341" s="1301"/>
      <c r="I341" s="1301"/>
      <c r="J341" s="1301"/>
      <c r="K341" s="1301"/>
      <c r="L341" s="1301"/>
      <c r="M341" s="1301"/>
      <c r="N341" s="1301"/>
      <c r="O341" s="1329"/>
      <c r="Q341" s="92"/>
      <c r="R341" s="92"/>
      <c r="S341" s="92"/>
      <c r="T341" s="92"/>
      <c r="U341" s="1303"/>
      <c r="V341" s="92"/>
      <c r="W341" s="92"/>
      <c r="X341" s="92"/>
      <c r="Y341" s="92"/>
      <c r="Z341" s="92"/>
    </row>
    <row r="342" spans="1:26" s="1302" customFormat="1" x14ac:dyDescent="0.3">
      <c r="A342" s="1214"/>
      <c r="B342" s="92"/>
      <c r="C342" s="1298"/>
      <c r="D342" s="1300"/>
      <c r="E342" s="1300"/>
      <c r="F342" s="1301"/>
      <c r="G342" s="1301"/>
      <c r="H342" s="1301"/>
      <c r="I342" s="1301"/>
      <c r="J342" s="1301"/>
      <c r="K342" s="1301"/>
      <c r="L342" s="1301"/>
      <c r="M342" s="1301"/>
      <c r="N342" s="1301"/>
      <c r="O342" s="1329"/>
      <c r="Q342" s="92"/>
      <c r="R342" s="92"/>
      <c r="S342" s="92"/>
      <c r="T342" s="92"/>
      <c r="U342" s="1303"/>
      <c r="V342" s="92"/>
      <c r="W342" s="92"/>
      <c r="X342" s="92"/>
      <c r="Y342" s="92"/>
      <c r="Z342" s="92"/>
    </row>
    <row r="343" spans="1:26" s="1302" customFormat="1" x14ac:dyDescent="0.3">
      <c r="A343" s="1214"/>
      <c r="B343" s="92"/>
      <c r="C343" s="1298"/>
      <c r="D343" s="1300"/>
      <c r="E343" s="1300"/>
      <c r="F343" s="1301"/>
      <c r="G343" s="1301"/>
      <c r="H343" s="1301"/>
      <c r="I343" s="1301"/>
      <c r="J343" s="1301"/>
      <c r="K343" s="1301"/>
      <c r="L343" s="1301"/>
      <c r="M343" s="1301"/>
      <c r="N343" s="1301"/>
      <c r="O343" s="1329"/>
      <c r="Q343" s="92"/>
      <c r="R343" s="92"/>
      <c r="S343" s="92"/>
      <c r="T343" s="92"/>
      <c r="U343" s="1303"/>
      <c r="V343" s="92"/>
      <c r="W343" s="92"/>
      <c r="X343" s="92"/>
      <c r="Y343" s="92"/>
      <c r="Z343" s="92"/>
    </row>
    <row r="344" spans="1:26" s="1302" customFormat="1" x14ac:dyDescent="0.3">
      <c r="A344" s="1214"/>
      <c r="B344" s="92"/>
      <c r="C344" s="1298"/>
      <c r="D344" s="1300"/>
      <c r="E344" s="1300"/>
      <c r="F344" s="1301"/>
      <c r="G344" s="1301"/>
      <c r="H344" s="1301"/>
      <c r="I344" s="1301"/>
      <c r="J344" s="1301"/>
      <c r="K344" s="1301"/>
      <c r="L344" s="1301"/>
      <c r="M344" s="1301"/>
      <c r="N344" s="1301"/>
      <c r="O344" s="1329"/>
      <c r="Q344" s="92"/>
      <c r="R344" s="92"/>
      <c r="S344" s="92"/>
      <c r="T344" s="92"/>
      <c r="U344" s="1303"/>
      <c r="V344" s="92"/>
      <c r="W344" s="92"/>
      <c r="X344" s="92"/>
      <c r="Y344" s="92"/>
      <c r="Z344" s="92"/>
    </row>
    <row r="345" spans="1:26" s="1302" customFormat="1" x14ac:dyDescent="0.3">
      <c r="A345" s="1214"/>
      <c r="B345" s="92"/>
      <c r="C345" s="1298"/>
      <c r="D345" s="1300"/>
      <c r="E345" s="1300"/>
      <c r="F345" s="1301"/>
      <c r="G345" s="1301"/>
      <c r="H345" s="1301"/>
      <c r="I345" s="1301"/>
      <c r="J345" s="1301"/>
      <c r="K345" s="1301"/>
      <c r="L345" s="1301"/>
      <c r="M345" s="1301"/>
      <c r="N345" s="1301"/>
      <c r="O345" s="1329"/>
      <c r="Q345" s="92"/>
      <c r="R345" s="92"/>
      <c r="S345" s="92"/>
      <c r="T345" s="92"/>
      <c r="U345" s="1303"/>
      <c r="V345" s="92"/>
      <c r="W345" s="92"/>
      <c r="X345" s="92"/>
      <c r="Y345" s="92"/>
      <c r="Z345" s="92"/>
    </row>
    <row r="346" spans="1:26" s="1302" customFormat="1" x14ac:dyDescent="0.3">
      <c r="A346" s="1214"/>
      <c r="B346" s="92"/>
      <c r="C346" s="1298"/>
      <c r="D346" s="1300"/>
      <c r="E346" s="1300"/>
      <c r="F346" s="1301"/>
      <c r="G346" s="1301"/>
      <c r="H346" s="1301"/>
      <c r="I346" s="1301"/>
      <c r="J346" s="1301"/>
      <c r="K346" s="1301"/>
      <c r="L346" s="1301"/>
      <c r="M346" s="1301"/>
      <c r="N346" s="1301"/>
      <c r="O346" s="1329"/>
      <c r="Q346" s="92"/>
      <c r="R346" s="92"/>
      <c r="S346" s="92"/>
      <c r="T346" s="92"/>
      <c r="U346" s="1303"/>
      <c r="V346" s="92"/>
      <c r="W346" s="92"/>
      <c r="X346" s="92"/>
      <c r="Y346" s="92"/>
      <c r="Z346" s="92"/>
    </row>
    <row r="347" spans="1:26" s="1302" customFormat="1" x14ac:dyDescent="0.3">
      <c r="A347" s="1214"/>
      <c r="B347" s="92"/>
      <c r="C347" s="1298"/>
      <c r="D347" s="1300"/>
      <c r="E347" s="1300"/>
      <c r="F347" s="1301"/>
      <c r="G347" s="1301"/>
      <c r="H347" s="1301"/>
      <c r="I347" s="1301"/>
      <c r="J347" s="1301"/>
      <c r="K347" s="1301"/>
      <c r="L347" s="1301"/>
      <c r="M347" s="1301"/>
      <c r="N347" s="1301"/>
      <c r="O347" s="1329"/>
      <c r="Q347" s="92"/>
      <c r="R347" s="92"/>
      <c r="S347" s="92"/>
      <c r="T347" s="92"/>
      <c r="U347" s="1303"/>
      <c r="V347" s="92"/>
      <c r="W347" s="92"/>
      <c r="X347" s="92"/>
      <c r="Y347" s="92"/>
      <c r="Z347" s="92"/>
    </row>
    <row r="348" spans="1:26" s="1302" customFormat="1" x14ac:dyDescent="0.3">
      <c r="A348" s="1214"/>
      <c r="B348" s="92"/>
      <c r="C348" s="1298"/>
      <c r="D348" s="1300"/>
      <c r="E348" s="1300"/>
      <c r="F348" s="1301"/>
      <c r="G348" s="1301"/>
      <c r="H348" s="1301"/>
      <c r="I348" s="1301"/>
      <c r="J348" s="1301"/>
      <c r="K348" s="1301"/>
      <c r="L348" s="1301"/>
      <c r="M348" s="1301"/>
      <c r="N348" s="1301"/>
      <c r="O348" s="1329"/>
      <c r="Q348" s="92"/>
      <c r="R348" s="92"/>
      <c r="S348" s="92"/>
      <c r="T348" s="92"/>
      <c r="U348" s="1303"/>
      <c r="V348" s="92"/>
      <c r="W348" s="92"/>
      <c r="X348" s="92"/>
      <c r="Y348" s="92"/>
      <c r="Z348" s="92"/>
    </row>
    <row r="349" spans="1:26" s="1302" customFormat="1" x14ac:dyDescent="0.3">
      <c r="A349" s="1214"/>
      <c r="B349" s="92"/>
      <c r="C349" s="1298"/>
      <c r="D349" s="1300"/>
      <c r="E349" s="1300"/>
      <c r="F349" s="1301"/>
      <c r="G349" s="1301"/>
      <c r="H349" s="1301"/>
      <c r="I349" s="1301"/>
      <c r="J349" s="1301"/>
      <c r="K349" s="1301"/>
      <c r="L349" s="1301"/>
      <c r="M349" s="1301"/>
      <c r="N349" s="1301"/>
      <c r="O349" s="1329"/>
      <c r="Q349" s="92"/>
      <c r="R349" s="92"/>
      <c r="S349" s="92"/>
      <c r="T349" s="92"/>
      <c r="U349" s="1303"/>
      <c r="V349" s="92"/>
      <c r="W349" s="92"/>
      <c r="X349" s="92"/>
      <c r="Y349" s="92"/>
      <c r="Z349" s="92"/>
    </row>
    <row r="350" spans="1:26" s="1302" customFormat="1" x14ac:dyDescent="0.3">
      <c r="A350" s="1214"/>
      <c r="B350" s="92"/>
      <c r="C350" s="1298"/>
      <c r="D350" s="1300"/>
      <c r="E350" s="1300"/>
      <c r="F350" s="1301"/>
      <c r="G350" s="1301"/>
      <c r="H350" s="1301"/>
      <c r="I350" s="1301"/>
      <c r="J350" s="1301"/>
      <c r="K350" s="1301"/>
      <c r="L350" s="1301"/>
      <c r="M350" s="1301"/>
      <c r="N350" s="1301"/>
      <c r="O350" s="1329"/>
      <c r="Q350" s="92"/>
      <c r="R350" s="92"/>
      <c r="S350" s="92"/>
      <c r="T350" s="92"/>
      <c r="U350" s="1303"/>
      <c r="V350" s="92"/>
      <c r="W350" s="92"/>
      <c r="X350" s="92"/>
      <c r="Y350" s="92"/>
      <c r="Z350" s="92"/>
    </row>
    <row r="351" spans="1:26" s="1302" customFormat="1" x14ac:dyDescent="0.3">
      <c r="A351" s="1214"/>
      <c r="B351" s="92"/>
      <c r="C351" s="1298"/>
      <c r="D351" s="1300"/>
      <c r="E351" s="1300"/>
      <c r="F351" s="1301"/>
      <c r="G351" s="1301"/>
      <c r="H351" s="1301"/>
      <c r="I351" s="1301"/>
      <c r="J351" s="1301"/>
      <c r="K351" s="1301"/>
      <c r="L351" s="1301"/>
      <c r="M351" s="1301"/>
      <c r="N351" s="1301"/>
      <c r="O351" s="1329"/>
      <c r="Q351" s="92"/>
      <c r="R351" s="92"/>
      <c r="S351" s="92"/>
      <c r="T351" s="92"/>
      <c r="U351" s="1303"/>
      <c r="V351" s="92"/>
      <c r="W351" s="92"/>
      <c r="X351" s="92"/>
      <c r="Y351" s="92"/>
      <c r="Z351" s="92"/>
    </row>
    <row r="352" spans="1:26" s="1302" customFormat="1" x14ac:dyDescent="0.3">
      <c r="A352" s="1214"/>
      <c r="B352" s="92"/>
      <c r="C352" s="1298"/>
      <c r="D352" s="1300"/>
      <c r="E352" s="1300"/>
      <c r="F352" s="1301"/>
      <c r="G352" s="1301"/>
      <c r="H352" s="1301"/>
      <c r="I352" s="1301"/>
      <c r="J352" s="1301"/>
      <c r="K352" s="1301"/>
      <c r="L352" s="1301"/>
      <c r="M352" s="1301"/>
      <c r="N352" s="1301"/>
      <c r="O352" s="1329"/>
      <c r="Q352" s="92"/>
      <c r="R352" s="92"/>
      <c r="S352" s="92"/>
      <c r="T352" s="92"/>
      <c r="U352" s="1303"/>
      <c r="V352" s="92"/>
      <c r="W352" s="92"/>
      <c r="X352" s="92"/>
      <c r="Y352" s="92"/>
      <c r="Z352" s="92"/>
    </row>
    <row r="353" spans="1:26" s="1302" customFormat="1" x14ac:dyDescent="0.3">
      <c r="A353" s="1214"/>
      <c r="B353" s="92"/>
      <c r="C353" s="1298"/>
      <c r="D353" s="1300"/>
      <c r="E353" s="1300"/>
      <c r="F353" s="1301"/>
      <c r="G353" s="1301"/>
      <c r="H353" s="1301"/>
      <c r="I353" s="1301"/>
      <c r="J353" s="1301"/>
      <c r="K353" s="1301"/>
      <c r="L353" s="1301"/>
      <c r="M353" s="1301"/>
      <c r="N353" s="1301"/>
      <c r="O353" s="1329"/>
      <c r="Q353" s="92"/>
      <c r="R353" s="92"/>
      <c r="S353" s="92"/>
      <c r="T353" s="92"/>
      <c r="U353" s="1303"/>
      <c r="V353" s="92"/>
      <c r="W353" s="92"/>
      <c r="X353" s="92"/>
      <c r="Y353" s="92"/>
      <c r="Z353" s="92"/>
    </row>
    <row r="354" spans="1:26" s="1302" customFormat="1" x14ac:dyDescent="0.3">
      <c r="A354" s="1214"/>
      <c r="B354" s="92"/>
      <c r="C354" s="1298"/>
      <c r="D354" s="1300"/>
      <c r="E354" s="1300"/>
      <c r="F354" s="1301"/>
      <c r="G354" s="1301"/>
      <c r="H354" s="1301"/>
      <c r="I354" s="1301"/>
      <c r="J354" s="1301"/>
      <c r="K354" s="1301"/>
      <c r="L354" s="1301"/>
      <c r="M354" s="1301"/>
      <c r="N354" s="1301"/>
      <c r="O354" s="1329"/>
      <c r="Q354" s="92"/>
      <c r="R354" s="92"/>
      <c r="S354" s="92"/>
      <c r="T354" s="92"/>
      <c r="U354" s="1303"/>
      <c r="V354" s="92"/>
      <c r="W354" s="92"/>
      <c r="X354" s="92"/>
      <c r="Y354" s="92"/>
      <c r="Z354" s="92"/>
    </row>
    <row r="355" spans="1:26" s="1302" customFormat="1" x14ac:dyDescent="0.3">
      <c r="A355" s="1214"/>
      <c r="B355" s="92"/>
      <c r="C355" s="1298"/>
      <c r="D355" s="1300"/>
      <c r="E355" s="1300"/>
      <c r="F355" s="1301"/>
      <c r="G355" s="1301"/>
      <c r="H355" s="1301"/>
      <c r="I355" s="1301"/>
      <c r="J355" s="1301"/>
      <c r="K355" s="1301"/>
      <c r="L355" s="1301"/>
      <c r="M355" s="1301"/>
      <c r="N355" s="1301"/>
      <c r="O355" s="1329"/>
      <c r="Q355" s="92"/>
      <c r="R355" s="92"/>
      <c r="S355" s="92"/>
      <c r="T355" s="92"/>
      <c r="U355" s="1303"/>
      <c r="V355" s="92"/>
      <c r="W355" s="92"/>
      <c r="X355" s="92"/>
      <c r="Y355" s="92"/>
      <c r="Z355" s="92"/>
    </row>
    <row r="356" spans="1:26" s="1302" customFormat="1" x14ac:dyDescent="0.3">
      <c r="A356" s="1214"/>
      <c r="B356" s="92"/>
      <c r="C356" s="1298"/>
      <c r="D356" s="1300"/>
      <c r="E356" s="1300"/>
      <c r="F356" s="1301"/>
      <c r="G356" s="1301"/>
      <c r="H356" s="1301"/>
      <c r="I356" s="1301"/>
      <c r="J356" s="1301"/>
      <c r="K356" s="1301"/>
      <c r="L356" s="1301"/>
      <c r="M356" s="1301"/>
      <c r="N356" s="1301"/>
      <c r="O356" s="1329"/>
      <c r="Q356" s="92"/>
      <c r="R356" s="92"/>
      <c r="S356" s="92"/>
      <c r="T356" s="92"/>
      <c r="U356" s="1303"/>
      <c r="V356" s="92"/>
      <c r="W356" s="92"/>
      <c r="X356" s="92"/>
      <c r="Y356" s="92"/>
      <c r="Z356" s="92"/>
    </row>
    <row r="357" spans="1:26" s="1302" customFormat="1" x14ac:dyDescent="0.3">
      <c r="A357" s="1214"/>
      <c r="B357" s="92"/>
      <c r="C357" s="1298"/>
      <c r="D357" s="1300"/>
      <c r="E357" s="1300"/>
      <c r="F357" s="1301"/>
      <c r="G357" s="1301"/>
      <c r="H357" s="1301"/>
      <c r="I357" s="1301"/>
      <c r="J357" s="1301"/>
      <c r="K357" s="1301"/>
      <c r="L357" s="1301"/>
      <c r="M357" s="1301"/>
      <c r="N357" s="1301"/>
      <c r="O357" s="1329"/>
      <c r="Q357" s="92"/>
      <c r="R357" s="92"/>
      <c r="S357" s="92"/>
      <c r="T357" s="92"/>
      <c r="U357" s="1303"/>
      <c r="V357" s="92"/>
      <c r="W357" s="92"/>
      <c r="X357" s="92"/>
      <c r="Y357" s="92"/>
      <c r="Z357" s="92"/>
    </row>
    <row r="358" spans="1:26" s="1302" customFormat="1" x14ac:dyDescent="0.3">
      <c r="A358" s="1214"/>
      <c r="B358" s="92"/>
      <c r="C358" s="1298"/>
      <c r="D358" s="1300"/>
      <c r="E358" s="1300"/>
      <c r="F358" s="1301"/>
      <c r="G358" s="1301"/>
      <c r="H358" s="1301"/>
      <c r="I358" s="1301"/>
      <c r="J358" s="1301"/>
      <c r="K358" s="1301"/>
      <c r="L358" s="1301"/>
      <c r="M358" s="1301"/>
      <c r="N358" s="1301"/>
      <c r="O358" s="1329"/>
      <c r="Q358" s="92"/>
      <c r="R358" s="92"/>
      <c r="S358" s="92"/>
      <c r="T358" s="92"/>
      <c r="U358" s="1303"/>
      <c r="V358" s="92"/>
      <c r="W358" s="92"/>
      <c r="X358" s="92"/>
      <c r="Y358" s="92"/>
      <c r="Z358" s="92"/>
    </row>
    <row r="359" spans="1:26" s="1302" customFormat="1" x14ac:dyDescent="0.3">
      <c r="A359" s="1214"/>
      <c r="B359" s="92"/>
      <c r="C359" s="1298"/>
      <c r="D359" s="1300"/>
      <c r="E359" s="1300"/>
      <c r="F359" s="1301"/>
      <c r="G359" s="1301"/>
      <c r="H359" s="1301"/>
      <c r="I359" s="1301"/>
      <c r="J359" s="1301"/>
      <c r="K359" s="1301"/>
      <c r="L359" s="1301"/>
      <c r="M359" s="1301"/>
      <c r="N359" s="1301"/>
      <c r="O359" s="1329"/>
      <c r="Q359" s="92"/>
      <c r="R359" s="92"/>
      <c r="S359" s="92"/>
      <c r="T359" s="92"/>
      <c r="U359" s="1303"/>
      <c r="V359" s="92"/>
      <c r="W359" s="92"/>
      <c r="X359" s="92"/>
      <c r="Y359" s="92"/>
      <c r="Z359" s="92"/>
    </row>
    <row r="360" spans="1:26" s="1302" customFormat="1" x14ac:dyDescent="0.3">
      <c r="A360" s="1214"/>
      <c r="B360" s="92"/>
      <c r="C360" s="1298"/>
      <c r="D360" s="1300"/>
      <c r="E360" s="1300"/>
      <c r="F360" s="1301"/>
      <c r="G360" s="1301"/>
      <c r="H360" s="1301"/>
      <c r="I360" s="1301"/>
      <c r="J360" s="1301"/>
      <c r="K360" s="1301"/>
      <c r="L360" s="1301"/>
      <c r="M360" s="1301"/>
      <c r="N360" s="1301"/>
      <c r="O360" s="1329"/>
      <c r="Q360" s="92"/>
      <c r="R360" s="92"/>
      <c r="S360" s="92"/>
      <c r="T360" s="92"/>
      <c r="U360" s="1303"/>
      <c r="V360" s="92"/>
      <c r="W360" s="92"/>
      <c r="X360" s="92"/>
      <c r="Y360" s="92"/>
      <c r="Z360" s="92"/>
    </row>
    <row r="361" spans="1:26" s="1302" customFormat="1" x14ac:dyDescent="0.3">
      <c r="A361" s="1214"/>
      <c r="B361" s="92"/>
      <c r="C361" s="1298"/>
      <c r="D361" s="1300"/>
      <c r="E361" s="1300"/>
      <c r="F361" s="1301"/>
      <c r="G361" s="1301"/>
      <c r="H361" s="1301"/>
      <c r="I361" s="1301"/>
      <c r="J361" s="1301"/>
      <c r="K361" s="1301"/>
      <c r="L361" s="1301"/>
      <c r="M361" s="1301"/>
      <c r="N361" s="1301"/>
      <c r="O361" s="1329"/>
      <c r="Q361" s="92"/>
      <c r="R361" s="92"/>
      <c r="S361" s="92"/>
      <c r="T361" s="92"/>
      <c r="U361" s="1303"/>
      <c r="V361" s="92"/>
      <c r="W361" s="92"/>
      <c r="X361" s="92"/>
      <c r="Y361" s="92"/>
      <c r="Z361" s="92"/>
    </row>
    <row r="362" spans="1:26" s="1302" customFormat="1" x14ac:dyDescent="0.3">
      <c r="A362" s="1214"/>
      <c r="B362" s="92"/>
      <c r="C362" s="1298"/>
      <c r="D362" s="1300"/>
      <c r="E362" s="1300"/>
      <c r="F362" s="1301"/>
      <c r="G362" s="1301"/>
      <c r="H362" s="1301"/>
      <c r="I362" s="1301"/>
      <c r="J362" s="1301"/>
      <c r="K362" s="1301"/>
      <c r="L362" s="1301"/>
      <c r="M362" s="1301"/>
      <c r="N362" s="1301"/>
      <c r="O362" s="1329"/>
      <c r="Q362" s="92"/>
      <c r="R362" s="92"/>
      <c r="S362" s="92"/>
      <c r="T362" s="92"/>
      <c r="U362" s="1303"/>
      <c r="V362" s="92"/>
      <c r="W362" s="92"/>
      <c r="X362" s="92"/>
      <c r="Y362" s="92"/>
      <c r="Z362" s="92"/>
    </row>
    <row r="363" spans="1:26" s="1302" customFormat="1" x14ac:dyDescent="0.3">
      <c r="A363" s="1214"/>
      <c r="B363" s="92"/>
      <c r="C363" s="1298"/>
      <c r="D363" s="1300"/>
      <c r="E363" s="1300"/>
      <c r="F363" s="1301"/>
      <c r="G363" s="1301"/>
      <c r="H363" s="1301"/>
      <c r="I363" s="1301"/>
      <c r="J363" s="1301"/>
      <c r="K363" s="1301"/>
      <c r="L363" s="1301"/>
      <c r="M363" s="1301"/>
      <c r="N363" s="1301"/>
      <c r="O363" s="1329"/>
      <c r="Q363" s="92"/>
      <c r="R363" s="92"/>
      <c r="S363" s="92"/>
      <c r="T363" s="92"/>
      <c r="U363" s="1303"/>
      <c r="V363" s="92"/>
      <c r="W363" s="92"/>
      <c r="X363" s="92"/>
      <c r="Y363" s="92"/>
      <c r="Z363" s="92"/>
    </row>
    <row r="364" spans="1:26" s="1302" customFormat="1" x14ac:dyDescent="0.3">
      <c r="A364" s="1214"/>
      <c r="B364" s="92"/>
      <c r="C364" s="1298"/>
      <c r="D364" s="1300"/>
      <c r="E364" s="1300"/>
      <c r="F364" s="1301"/>
      <c r="G364" s="1301"/>
      <c r="H364" s="1301"/>
      <c r="I364" s="1301"/>
      <c r="J364" s="1301"/>
      <c r="K364" s="1301"/>
      <c r="L364" s="1301"/>
      <c r="M364" s="1301"/>
      <c r="N364" s="1301"/>
      <c r="O364" s="1329"/>
      <c r="Q364" s="92"/>
      <c r="R364" s="92"/>
      <c r="S364" s="92"/>
      <c r="T364" s="92"/>
      <c r="U364" s="1303"/>
      <c r="V364" s="92"/>
      <c r="W364" s="92"/>
      <c r="X364" s="92"/>
      <c r="Y364" s="92"/>
      <c r="Z364" s="92"/>
    </row>
    <row r="365" spans="1:26" s="1302" customFormat="1" x14ac:dyDescent="0.3">
      <c r="A365" s="1214"/>
      <c r="B365" s="92"/>
      <c r="C365" s="1298"/>
      <c r="D365" s="1300"/>
      <c r="E365" s="1300"/>
      <c r="F365" s="1301"/>
      <c r="G365" s="1301"/>
      <c r="H365" s="1301"/>
      <c r="I365" s="1301"/>
      <c r="J365" s="1301"/>
      <c r="K365" s="1301"/>
      <c r="L365" s="1301"/>
      <c r="M365" s="1301"/>
      <c r="N365" s="1301"/>
      <c r="O365" s="1329"/>
      <c r="Q365" s="92"/>
      <c r="R365" s="92"/>
      <c r="S365" s="92"/>
      <c r="T365" s="92"/>
      <c r="U365" s="1303"/>
      <c r="V365" s="92"/>
      <c r="W365" s="92"/>
      <c r="X365" s="92"/>
      <c r="Y365" s="92"/>
      <c r="Z365" s="92"/>
    </row>
    <row r="366" spans="1:26" s="1302" customFormat="1" x14ac:dyDescent="0.3">
      <c r="A366" s="1214"/>
      <c r="B366" s="92"/>
      <c r="C366" s="1298"/>
      <c r="D366" s="1300"/>
      <c r="E366" s="1300"/>
      <c r="F366" s="1301"/>
      <c r="G366" s="1301"/>
      <c r="H366" s="1301"/>
      <c r="I366" s="1301"/>
      <c r="J366" s="1301"/>
      <c r="K366" s="1301"/>
      <c r="L366" s="1301"/>
      <c r="M366" s="1301"/>
      <c r="N366" s="1301"/>
      <c r="O366" s="1329"/>
      <c r="Q366" s="92"/>
      <c r="R366" s="92"/>
      <c r="S366" s="92"/>
      <c r="T366" s="92"/>
      <c r="U366" s="1303"/>
      <c r="V366" s="92"/>
      <c r="W366" s="92"/>
      <c r="X366" s="92"/>
      <c r="Y366" s="92"/>
      <c r="Z366" s="92"/>
    </row>
    <row r="367" spans="1:26" s="1302" customFormat="1" x14ac:dyDescent="0.3">
      <c r="A367" s="1214"/>
      <c r="B367" s="92"/>
      <c r="C367" s="1298"/>
      <c r="D367" s="1300"/>
      <c r="E367" s="1300"/>
      <c r="F367" s="1301"/>
      <c r="G367" s="1301"/>
      <c r="H367" s="1301"/>
      <c r="I367" s="1301"/>
      <c r="J367" s="1301"/>
      <c r="K367" s="1301"/>
      <c r="L367" s="1301"/>
      <c r="M367" s="1301"/>
      <c r="N367" s="1301"/>
      <c r="O367" s="1329"/>
      <c r="Q367" s="92"/>
      <c r="R367" s="92"/>
      <c r="S367" s="92"/>
      <c r="T367" s="92"/>
      <c r="U367" s="1303"/>
      <c r="V367" s="92"/>
      <c r="W367" s="92"/>
      <c r="X367" s="92"/>
      <c r="Y367" s="92"/>
      <c r="Z367" s="92"/>
    </row>
    <row r="368" spans="1:26" s="1302" customFormat="1" x14ac:dyDescent="0.3">
      <c r="A368" s="1214"/>
      <c r="B368" s="92"/>
      <c r="C368" s="1298"/>
      <c r="D368" s="1300"/>
      <c r="E368" s="1300"/>
      <c r="F368" s="1301"/>
      <c r="G368" s="1301"/>
      <c r="H368" s="1301"/>
      <c r="I368" s="1301"/>
      <c r="J368" s="1301"/>
      <c r="K368" s="1301"/>
      <c r="L368" s="1301"/>
      <c r="M368" s="1301"/>
      <c r="N368" s="1301"/>
      <c r="O368" s="1329"/>
      <c r="Q368" s="92"/>
      <c r="R368" s="92"/>
      <c r="S368" s="92"/>
      <c r="T368" s="92"/>
      <c r="U368" s="1303"/>
      <c r="V368" s="92"/>
      <c r="W368" s="92"/>
      <c r="X368" s="92"/>
      <c r="Y368" s="92"/>
      <c r="Z368" s="92"/>
    </row>
    <row r="369" spans="1:26" s="1302" customFormat="1" x14ac:dyDescent="0.3">
      <c r="A369" s="1214"/>
      <c r="B369" s="92"/>
      <c r="C369" s="1298"/>
      <c r="D369" s="1300"/>
      <c r="E369" s="1300"/>
      <c r="F369" s="1301"/>
      <c r="G369" s="1301"/>
      <c r="H369" s="1301"/>
      <c r="I369" s="1301"/>
      <c r="J369" s="1301"/>
      <c r="K369" s="1301"/>
      <c r="L369" s="1301"/>
      <c r="M369" s="1301"/>
      <c r="N369" s="1301"/>
      <c r="O369" s="1329"/>
      <c r="Q369" s="92"/>
      <c r="R369" s="92"/>
      <c r="S369" s="92"/>
      <c r="T369" s="92"/>
      <c r="U369" s="1303"/>
      <c r="V369" s="92"/>
      <c r="W369" s="92"/>
      <c r="X369" s="92"/>
      <c r="Y369" s="92"/>
      <c r="Z369" s="92"/>
    </row>
    <row r="370" spans="1:26" s="1302" customFormat="1" x14ac:dyDescent="0.3">
      <c r="A370" s="1214"/>
      <c r="B370" s="92"/>
      <c r="C370" s="1298"/>
      <c r="D370" s="1300"/>
      <c r="E370" s="1300"/>
      <c r="F370" s="1301"/>
      <c r="G370" s="1301"/>
      <c r="H370" s="1301"/>
      <c r="I370" s="1301"/>
      <c r="J370" s="1301"/>
      <c r="K370" s="1301"/>
      <c r="L370" s="1301"/>
      <c r="M370" s="1301"/>
      <c r="N370" s="1301"/>
      <c r="O370" s="1329"/>
      <c r="Q370" s="92"/>
      <c r="R370" s="92"/>
      <c r="S370" s="92"/>
      <c r="T370" s="92"/>
      <c r="U370" s="1303"/>
      <c r="V370" s="92"/>
      <c r="W370" s="92"/>
      <c r="X370" s="92"/>
      <c r="Y370" s="92"/>
      <c r="Z370" s="92"/>
    </row>
    <row r="371" spans="1:26" s="1302" customFormat="1" x14ac:dyDescent="0.3">
      <c r="A371" s="1214"/>
      <c r="B371" s="92"/>
      <c r="C371" s="1298"/>
      <c r="D371" s="1300"/>
      <c r="E371" s="1300"/>
      <c r="F371" s="1301"/>
      <c r="G371" s="1301"/>
      <c r="H371" s="1301"/>
      <c r="I371" s="1301"/>
      <c r="J371" s="1301"/>
      <c r="K371" s="1301"/>
      <c r="L371" s="1301"/>
      <c r="M371" s="1301"/>
      <c r="N371" s="1301"/>
      <c r="O371" s="1329"/>
      <c r="Q371" s="92"/>
      <c r="R371" s="92"/>
      <c r="S371" s="92"/>
      <c r="T371" s="92"/>
      <c r="U371" s="1303"/>
      <c r="V371" s="92"/>
      <c r="W371" s="92"/>
      <c r="X371" s="92"/>
      <c r="Y371" s="92"/>
      <c r="Z371" s="92"/>
    </row>
    <row r="372" spans="1:26" s="1302" customFormat="1" x14ac:dyDescent="0.3">
      <c r="A372" s="1214"/>
      <c r="B372" s="92"/>
      <c r="C372" s="1298"/>
      <c r="D372" s="1300"/>
      <c r="E372" s="1300"/>
      <c r="F372" s="1301"/>
      <c r="G372" s="1301"/>
      <c r="H372" s="1301"/>
      <c r="I372" s="1301"/>
      <c r="J372" s="1301"/>
      <c r="K372" s="1301"/>
      <c r="L372" s="1301"/>
      <c r="M372" s="1301"/>
      <c r="N372" s="1301"/>
      <c r="O372" s="1329"/>
      <c r="Q372" s="92"/>
      <c r="R372" s="92"/>
      <c r="S372" s="92"/>
      <c r="T372" s="92"/>
      <c r="U372" s="1303"/>
      <c r="V372" s="92"/>
      <c r="W372" s="92"/>
      <c r="X372" s="92"/>
      <c r="Y372" s="92"/>
      <c r="Z372" s="92"/>
    </row>
    <row r="373" spans="1:26" s="1302" customFormat="1" x14ac:dyDescent="0.3">
      <c r="A373" s="1214"/>
      <c r="B373" s="92"/>
      <c r="C373" s="1298"/>
      <c r="D373" s="1300"/>
      <c r="E373" s="1300"/>
      <c r="F373" s="1301"/>
      <c r="G373" s="1301"/>
      <c r="H373" s="1301"/>
      <c r="I373" s="1301"/>
      <c r="J373" s="1301"/>
      <c r="K373" s="1301"/>
      <c r="L373" s="1301"/>
      <c r="M373" s="1301"/>
      <c r="N373" s="1301"/>
      <c r="O373" s="1329"/>
      <c r="Q373" s="92"/>
      <c r="R373" s="92"/>
      <c r="S373" s="92"/>
      <c r="T373" s="92"/>
      <c r="U373" s="1303"/>
      <c r="V373" s="92"/>
      <c r="W373" s="92"/>
      <c r="X373" s="92"/>
      <c r="Y373" s="92"/>
      <c r="Z373" s="92"/>
    </row>
    <row r="374" spans="1:26" s="1302" customFormat="1" x14ac:dyDescent="0.3">
      <c r="A374" s="1214"/>
      <c r="B374" s="92"/>
      <c r="C374" s="1298"/>
      <c r="D374" s="1300"/>
      <c r="E374" s="1300"/>
      <c r="F374" s="1301"/>
      <c r="G374" s="1301"/>
      <c r="H374" s="1301"/>
      <c r="I374" s="1301"/>
      <c r="J374" s="1301"/>
      <c r="K374" s="1301"/>
      <c r="L374" s="1301"/>
      <c r="M374" s="1301"/>
      <c r="N374" s="1301"/>
      <c r="O374" s="1329"/>
      <c r="Q374" s="92"/>
      <c r="R374" s="92"/>
      <c r="S374" s="92"/>
      <c r="T374" s="92"/>
      <c r="U374" s="1303"/>
      <c r="V374" s="92"/>
      <c r="W374" s="92"/>
      <c r="X374" s="92"/>
      <c r="Y374" s="92"/>
      <c r="Z374" s="92"/>
    </row>
    <row r="375" spans="1:26" s="1302" customFormat="1" x14ac:dyDescent="0.3">
      <c r="A375" s="1214"/>
      <c r="B375" s="92"/>
      <c r="C375" s="1298"/>
      <c r="D375" s="1300"/>
      <c r="E375" s="1300"/>
      <c r="F375" s="1301"/>
      <c r="G375" s="1301"/>
      <c r="H375" s="1301"/>
      <c r="I375" s="1301"/>
      <c r="J375" s="1301"/>
      <c r="K375" s="1301"/>
      <c r="L375" s="1301"/>
      <c r="M375" s="1301"/>
      <c r="N375" s="1301"/>
      <c r="O375" s="1329"/>
      <c r="Q375" s="92"/>
      <c r="R375" s="92"/>
      <c r="S375" s="92"/>
      <c r="T375" s="92"/>
      <c r="U375" s="1303"/>
      <c r="V375" s="92"/>
      <c r="W375" s="92"/>
      <c r="X375" s="92"/>
      <c r="Y375" s="92"/>
      <c r="Z375" s="92"/>
    </row>
    <row r="376" spans="1:26" s="1302" customFormat="1" x14ac:dyDescent="0.3">
      <c r="A376" s="1214"/>
      <c r="B376" s="92"/>
      <c r="C376" s="1298"/>
      <c r="D376" s="1300"/>
      <c r="E376" s="1300"/>
      <c r="F376" s="1301"/>
      <c r="G376" s="1301"/>
      <c r="H376" s="1301"/>
      <c r="I376" s="1301"/>
      <c r="J376" s="1301"/>
      <c r="K376" s="1301"/>
      <c r="L376" s="1301"/>
      <c r="M376" s="1301"/>
      <c r="N376" s="1301"/>
      <c r="O376" s="1329"/>
      <c r="Q376" s="92"/>
      <c r="R376" s="92"/>
      <c r="S376" s="92"/>
      <c r="T376" s="92"/>
      <c r="U376" s="1303"/>
      <c r="V376" s="92"/>
      <c r="W376" s="92"/>
      <c r="X376" s="92"/>
      <c r="Y376" s="92"/>
      <c r="Z376" s="92"/>
    </row>
    <row r="377" spans="1:26" s="1302" customFormat="1" x14ac:dyDescent="0.3">
      <c r="A377" s="1214"/>
      <c r="B377" s="92"/>
      <c r="C377" s="1298"/>
      <c r="D377" s="1300"/>
      <c r="E377" s="1300"/>
      <c r="F377" s="1301"/>
      <c r="G377" s="1301"/>
      <c r="H377" s="1301"/>
      <c r="I377" s="1301"/>
      <c r="J377" s="1301"/>
      <c r="K377" s="1301"/>
      <c r="L377" s="1301"/>
      <c r="M377" s="1301"/>
      <c r="N377" s="1301"/>
      <c r="O377" s="1329"/>
      <c r="Q377" s="92"/>
      <c r="R377" s="92"/>
      <c r="S377" s="92"/>
      <c r="T377" s="92"/>
      <c r="U377" s="1303"/>
      <c r="V377" s="92"/>
      <c r="W377" s="92"/>
      <c r="X377" s="92"/>
      <c r="Y377" s="92"/>
      <c r="Z377" s="92"/>
    </row>
    <row r="378" spans="1:26" s="1302" customFormat="1" x14ac:dyDescent="0.3">
      <c r="A378" s="1214"/>
      <c r="B378" s="92"/>
      <c r="C378" s="1298"/>
      <c r="D378" s="1300"/>
      <c r="E378" s="1300"/>
      <c r="F378" s="1301"/>
      <c r="G378" s="1301"/>
      <c r="H378" s="1301"/>
      <c r="I378" s="1301"/>
      <c r="J378" s="1301"/>
      <c r="K378" s="1301"/>
      <c r="L378" s="1301"/>
      <c r="M378" s="1301"/>
      <c r="N378" s="1301"/>
      <c r="O378" s="1329"/>
      <c r="Q378" s="92"/>
      <c r="R378" s="92"/>
      <c r="S378" s="92"/>
      <c r="T378" s="92"/>
      <c r="U378" s="1303"/>
      <c r="V378" s="92"/>
      <c r="W378" s="92"/>
      <c r="X378" s="92"/>
      <c r="Y378" s="92"/>
      <c r="Z378" s="92"/>
    </row>
    <row r="379" spans="1:26" s="1302" customFormat="1" x14ac:dyDescent="0.3">
      <c r="A379" s="1214"/>
      <c r="B379" s="92"/>
      <c r="C379" s="1298"/>
      <c r="D379" s="1300"/>
      <c r="E379" s="1300"/>
      <c r="F379" s="1301"/>
      <c r="G379" s="1301"/>
      <c r="H379" s="1301"/>
      <c r="I379" s="1301"/>
      <c r="J379" s="1301"/>
      <c r="K379" s="1301"/>
      <c r="L379" s="1301"/>
      <c r="M379" s="1301"/>
      <c r="N379" s="1301"/>
      <c r="O379" s="1329"/>
      <c r="Q379" s="92"/>
      <c r="R379" s="92"/>
      <c r="S379" s="92"/>
      <c r="T379" s="92"/>
      <c r="U379" s="1303"/>
      <c r="V379" s="92"/>
      <c r="W379" s="92"/>
      <c r="X379" s="92"/>
      <c r="Y379" s="92"/>
      <c r="Z379" s="92"/>
    </row>
    <row r="380" spans="1:26" s="1302" customFormat="1" x14ac:dyDescent="0.3">
      <c r="A380" s="1214"/>
      <c r="B380" s="92"/>
      <c r="C380" s="1298"/>
      <c r="D380" s="1300"/>
      <c r="E380" s="1300"/>
      <c r="F380" s="1301"/>
      <c r="G380" s="1301"/>
      <c r="H380" s="1301"/>
      <c r="I380" s="1301"/>
      <c r="J380" s="1301"/>
      <c r="K380" s="1301"/>
      <c r="L380" s="1301"/>
      <c r="M380" s="1301"/>
      <c r="N380" s="1301"/>
      <c r="O380" s="1329"/>
      <c r="Q380" s="92"/>
      <c r="R380" s="92"/>
      <c r="S380" s="92"/>
      <c r="T380" s="92"/>
      <c r="U380" s="1303"/>
      <c r="V380" s="92"/>
      <c r="W380" s="92"/>
      <c r="X380" s="92"/>
      <c r="Y380" s="92"/>
      <c r="Z380" s="92"/>
    </row>
    <row r="381" spans="1:26" s="1302" customFormat="1" x14ac:dyDescent="0.3">
      <c r="A381" s="1214"/>
      <c r="B381" s="92"/>
      <c r="C381" s="1298"/>
      <c r="D381" s="1300"/>
      <c r="E381" s="1300"/>
      <c r="F381" s="1301"/>
      <c r="G381" s="1301"/>
      <c r="H381" s="1301"/>
      <c r="I381" s="1301"/>
      <c r="J381" s="1301"/>
      <c r="K381" s="1301"/>
      <c r="L381" s="1301"/>
      <c r="M381" s="1301"/>
      <c r="N381" s="1301"/>
      <c r="O381" s="1329"/>
      <c r="Q381" s="92"/>
      <c r="R381" s="92"/>
      <c r="S381" s="92"/>
      <c r="T381" s="92"/>
      <c r="U381" s="1303"/>
      <c r="V381" s="92"/>
      <c r="W381" s="92"/>
      <c r="X381" s="92"/>
      <c r="Y381" s="92"/>
      <c r="Z381" s="92"/>
    </row>
    <row r="382" spans="1:26" s="1302" customFormat="1" x14ac:dyDescent="0.3">
      <c r="A382" s="1214"/>
      <c r="B382" s="92"/>
      <c r="C382" s="1298"/>
      <c r="D382" s="1300"/>
      <c r="E382" s="1300"/>
      <c r="F382" s="1301"/>
      <c r="G382" s="1301"/>
      <c r="H382" s="1301"/>
      <c r="I382" s="1301"/>
      <c r="J382" s="1301"/>
      <c r="K382" s="1301"/>
      <c r="L382" s="1301"/>
      <c r="M382" s="1301"/>
      <c r="N382" s="1301"/>
      <c r="O382" s="1329"/>
      <c r="Q382" s="92"/>
      <c r="R382" s="92"/>
      <c r="S382" s="92"/>
      <c r="T382" s="92"/>
      <c r="U382" s="1303"/>
      <c r="V382" s="92"/>
      <c r="W382" s="92"/>
      <c r="X382" s="92"/>
      <c r="Y382" s="92"/>
      <c r="Z382" s="92"/>
    </row>
    <row r="383" spans="1:26" s="1302" customFormat="1" x14ac:dyDescent="0.3">
      <c r="A383" s="1214"/>
      <c r="B383" s="92"/>
      <c r="C383" s="1298"/>
      <c r="D383" s="1300"/>
      <c r="E383" s="1300"/>
      <c r="F383" s="1301"/>
      <c r="G383" s="1301"/>
      <c r="H383" s="1301"/>
      <c r="I383" s="1301"/>
      <c r="J383" s="1301"/>
      <c r="K383" s="1301"/>
      <c r="L383" s="1301"/>
      <c r="M383" s="1301"/>
      <c r="N383" s="1301"/>
      <c r="O383" s="1329"/>
      <c r="Q383" s="92"/>
      <c r="R383" s="92"/>
      <c r="S383" s="92"/>
      <c r="T383" s="92"/>
      <c r="U383" s="1303"/>
      <c r="V383" s="92"/>
      <c r="W383" s="92"/>
      <c r="X383" s="92"/>
      <c r="Y383" s="92"/>
      <c r="Z383" s="92"/>
    </row>
    <row r="384" spans="1:26" s="1302" customFormat="1" x14ac:dyDescent="0.3">
      <c r="A384" s="1214"/>
      <c r="B384" s="92"/>
      <c r="C384" s="1298"/>
      <c r="D384" s="1300"/>
      <c r="E384" s="1300"/>
      <c r="F384" s="1301"/>
      <c r="G384" s="1301"/>
      <c r="H384" s="1301"/>
      <c r="I384" s="1301"/>
      <c r="J384" s="1301"/>
      <c r="K384" s="1301"/>
      <c r="L384" s="1301"/>
      <c r="M384" s="1301"/>
      <c r="N384" s="1301"/>
      <c r="O384" s="1329"/>
      <c r="Q384" s="92"/>
      <c r="R384" s="92"/>
      <c r="S384" s="92"/>
      <c r="T384" s="92"/>
      <c r="U384" s="1303"/>
      <c r="V384" s="92"/>
      <c r="W384" s="92"/>
      <c r="X384" s="92"/>
      <c r="Y384" s="92"/>
      <c r="Z384" s="92"/>
    </row>
    <row r="385" spans="1:26" s="1302" customFormat="1" x14ac:dyDescent="0.3">
      <c r="A385" s="1214"/>
      <c r="B385" s="92"/>
      <c r="C385" s="1298"/>
      <c r="D385" s="1300"/>
      <c r="E385" s="1300"/>
      <c r="F385" s="1301"/>
      <c r="G385" s="1301"/>
      <c r="H385" s="1301"/>
      <c r="I385" s="1301"/>
      <c r="J385" s="1301"/>
      <c r="K385" s="1301"/>
      <c r="L385" s="1301"/>
      <c r="M385" s="1301"/>
      <c r="N385" s="1301"/>
      <c r="O385" s="1329"/>
      <c r="Q385" s="92"/>
      <c r="R385" s="92"/>
      <c r="S385" s="92"/>
      <c r="T385" s="92"/>
      <c r="U385" s="1303"/>
      <c r="V385" s="92"/>
      <c r="W385" s="92"/>
      <c r="X385" s="92"/>
      <c r="Y385" s="92"/>
      <c r="Z385" s="92"/>
    </row>
    <row r="386" spans="1:26" s="1302" customFormat="1" x14ac:dyDescent="0.3">
      <c r="A386" s="1214"/>
      <c r="B386" s="92"/>
      <c r="C386" s="1298"/>
      <c r="D386" s="1300"/>
      <c r="E386" s="1300"/>
      <c r="F386" s="1301"/>
      <c r="G386" s="1301"/>
      <c r="H386" s="1301"/>
      <c r="I386" s="1301"/>
      <c r="J386" s="1301"/>
      <c r="K386" s="1301"/>
      <c r="L386" s="1301"/>
      <c r="M386" s="1301"/>
      <c r="N386" s="1301"/>
      <c r="O386" s="1329"/>
      <c r="Q386" s="92"/>
      <c r="R386" s="92"/>
      <c r="S386" s="92"/>
      <c r="T386" s="92"/>
      <c r="U386" s="1303"/>
      <c r="V386" s="92"/>
      <c r="W386" s="92"/>
      <c r="X386" s="92"/>
      <c r="Y386" s="92"/>
      <c r="Z386" s="92"/>
    </row>
    <row r="387" spans="1:26" s="1302" customFormat="1" x14ac:dyDescent="0.3">
      <c r="A387" s="1214"/>
      <c r="B387" s="92"/>
      <c r="C387" s="1298"/>
      <c r="D387" s="1300"/>
      <c r="E387" s="1300"/>
      <c r="F387" s="1301"/>
      <c r="G387" s="1301"/>
      <c r="H387" s="1301"/>
      <c r="I387" s="1301"/>
      <c r="J387" s="1301"/>
      <c r="K387" s="1301"/>
      <c r="L387" s="1301"/>
      <c r="M387" s="1301"/>
      <c r="N387" s="1301"/>
      <c r="O387" s="1329"/>
      <c r="Q387" s="92"/>
      <c r="R387" s="92"/>
      <c r="S387" s="92"/>
      <c r="T387" s="92"/>
      <c r="U387" s="1303"/>
      <c r="V387" s="92"/>
      <c r="W387" s="92"/>
      <c r="X387" s="92"/>
      <c r="Y387" s="92"/>
      <c r="Z387" s="92"/>
    </row>
    <row r="388" spans="1:26" s="1302" customFormat="1" x14ac:dyDescent="0.3">
      <c r="A388" s="1214"/>
      <c r="B388" s="92"/>
      <c r="C388" s="1298"/>
      <c r="D388" s="1300"/>
      <c r="E388" s="1300"/>
      <c r="F388" s="1301"/>
      <c r="G388" s="1301"/>
      <c r="H388" s="1301"/>
      <c r="I388" s="1301"/>
      <c r="J388" s="1301"/>
      <c r="K388" s="1301"/>
      <c r="L388" s="1301"/>
      <c r="M388" s="1301"/>
      <c r="N388" s="1301"/>
      <c r="O388" s="1329"/>
      <c r="Q388" s="92"/>
      <c r="R388" s="92"/>
      <c r="S388" s="92"/>
      <c r="T388" s="92"/>
      <c r="U388" s="1303"/>
      <c r="V388" s="92"/>
      <c r="W388" s="92"/>
      <c r="X388" s="92"/>
      <c r="Y388" s="92"/>
      <c r="Z388" s="92"/>
    </row>
    <row r="389" spans="1:26" s="1302" customFormat="1" x14ac:dyDescent="0.3">
      <c r="A389" s="1214"/>
      <c r="B389" s="92"/>
      <c r="C389" s="1298"/>
      <c r="D389" s="1300"/>
      <c r="E389" s="1300"/>
      <c r="F389" s="1301"/>
      <c r="G389" s="1301"/>
      <c r="H389" s="1301"/>
      <c r="I389" s="1301"/>
      <c r="J389" s="1301"/>
      <c r="K389" s="1301"/>
      <c r="L389" s="1301"/>
      <c r="M389" s="1301"/>
      <c r="N389" s="1301"/>
      <c r="O389" s="1329"/>
      <c r="Q389" s="92"/>
      <c r="R389" s="92"/>
      <c r="S389" s="92"/>
      <c r="T389" s="92"/>
      <c r="U389" s="1303"/>
      <c r="V389" s="92"/>
      <c r="W389" s="92"/>
      <c r="X389" s="92"/>
      <c r="Y389" s="92"/>
      <c r="Z389" s="92"/>
    </row>
    <row r="390" spans="1:26" s="1302" customFormat="1" x14ac:dyDescent="0.3">
      <c r="A390" s="1214"/>
      <c r="B390" s="92"/>
      <c r="C390" s="1298"/>
      <c r="D390" s="1300"/>
      <c r="E390" s="1300"/>
      <c r="F390" s="1301"/>
      <c r="G390" s="1301"/>
      <c r="H390" s="1301"/>
      <c r="I390" s="1301"/>
      <c r="J390" s="1301"/>
      <c r="K390" s="1301"/>
      <c r="L390" s="1301"/>
      <c r="M390" s="1301"/>
      <c r="N390" s="1301"/>
      <c r="O390" s="1329"/>
      <c r="Q390" s="92"/>
      <c r="R390" s="92"/>
      <c r="S390" s="92"/>
      <c r="T390" s="92"/>
      <c r="U390" s="1303"/>
      <c r="V390" s="92"/>
      <c r="W390" s="92"/>
      <c r="X390" s="92"/>
      <c r="Y390" s="92"/>
      <c r="Z390" s="92"/>
    </row>
    <row r="391" spans="1:26" s="1302" customFormat="1" x14ac:dyDescent="0.3">
      <c r="A391" s="1214"/>
      <c r="B391" s="92"/>
      <c r="C391" s="1298"/>
      <c r="D391" s="1300"/>
      <c r="E391" s="1300"/>
      <c r="F391" s="1301"/>
      <c r="G391" s="1301"/>
      <c r="H391" s="1301"/>
      <c r="I391" s="1301"/>
      <c r="J391" s="1301"/>
      <c r="K391" s="1301"/>
      <c r="L391" s="1301"/>
      <c r="M391" s="1301"/>
      <c r="N391" s="1301"/>
      <c r="O391" s="1329"/>
      <c r="Q391" s="92"/>
      <c r="R391" s="92"/>
      <c r="S391" s="92"/>
      <c r="T391" s="92"/>
      <c r="U391" s="1303"/>
      <c r="V391" s="92"/>
      <c r="W391" s="92"/>
      <c r="X391" s="92"/>
      <c r="Y391" s="92"/>
      <c r="Z391" s="92"/>
    </row>
    <row r="392" spans="1:26" s="1302" customFormat="1" x14ac:dyDescent="0.3">
      <c r="A392" s="1214"/>
      <c r="B392" s="92"/>
      <c r="C392" s="1298"/>
      <c r="D392" s="1300"/>
      <c r="E392" s="1300"/>
      <c r="F392" s="1301"/>
      <c r="G392" s="1301"/>
      <c r="H392" s="1301"/>
      <c r="I392" s="1301"/>
      <c r="J392" s="1301"/>
      <c r="K392" s="1301"/>
      <c r="L392" s="1301"/>
      <c r="M392" s="1301"/>
      <c r="N392" s="1301"/>
      <c r="O392" s="1329"/>
      <c r="Q392" s="92"/>
      <c r="R392" s="92"/>
      <c r="S392" s="92"/>
      <c r="T392" s="92"/>
      <c r="U392" s="1303"/>
      <c r="V392" s="92"/>
      <c r="W392" s="92"/>
      <c r="X392" s="92"/>
      <c r="Y392" s="92"/>
      <c r="Z392" s="92"/>
    </row>
    <row r="393" spans="1:26" s="1302" customFormat="1" x14ac:dyDescent="0.3">
      <c r="A393" s="1214"/>
      <c r="B393" s="92"/>
      <c r="C393" s="1298"/>
      <c r="D393" s="1300"/>
      <c r="E393" s="1300"/>
      <c r="F393" s="1301"/>
      <c r="G393" s="1301"/>
      <c r="H393" s="1301"/>
      <c r="I393" s="1301"/>
      <c r="J393" s="1301"/>
      <c r="K393" s="1301"/>
      <c r="L393" s="1301"/>
      <c r="M393" s="1301"/>
      <c r="N393" s="1301"/>
      <c r="O393" s="1329"/>
      <c r="Q393" s="92"/>
      <c r="R393" s="92"/>
      <c r="S393" s="92"/>
      <c r="T393" s="92"/>
      <c r="U393" s="1303"/>
      <c r="V393" s="92"/>
      <c r="W393" s="92"/>
      <c r="X393" s="92"/>
      <c r="Y393" s="92"/>
      <c r="Z393" s="92"/>
    </row>
    <row r="394" spans="1:26" s="1302" customFormat="1" x14ac:dyDescent="0.3">
      <c r="A394" s="1214"/>
      <c r="B394" s="92"/>
      <c r="C394" s="1298"/>
      <c r="D394" s="1300"/>
      <c r="E394" s="1300"/>
      <c r="F394" s="1301"/>
      <c r="G394" s="1301"/>
      <c r="H394" s="1301"/>
      <c r="I394" s="1301"/>
      <c r="J394" s="1301"/>
      <c r="K394" s="1301"/>
      <c r="L394" s="1301"/>
      <c r="M394" s="1301"/>
      <c r="N394" s="1301"/>
      <c r="O394" s="1329"/>
      <c r="Q394" s="92"/>
      <c r="R394" s="92"/>
      <c r="S394" s="92"/>
      <c r="T394" s="92"/>
      <c r="U394" s="1303"/>
      <c r="V394" s="92"/>
      <c r="W394" s="92"/>
      <c r="X394" s="92"/>
      <c r="Y394" s="92"/>
      <c r="Z394" s="92"/>
    </row>
    <row r="395" spans="1:26" s="1302" customFormat="1" x14ac:dyDescent="0.3">
      <c r="A395" s="1214"/>
      <c r="B395" s="92"/>
      <c r="C395" s="1298"/>
      <c r="D395" s="1300"/>
      <c r="E395" s="1300"/>
      <c r="F395" s="1301"/>
      <c r="G395" s="1301"/>
      <c r="H395" s="1301"/>
      <c r="I395" s="1301"/>
      <c r="J395" s="1301"/>
      <c r="K395" s="1301"/>
      <c r="L395" s="1301"/>
      <c r="M395" s="1301"/>
      <c r="N395" s="1301"/>
      <c r="O395" s="1329"/>
      <c r="Q395" s="92"/>
      <c r="R395" s="92"/>
      <c r="S395" s="92"/>
      <c r="T395" s="92"/>
      <c r="U395" s="1303"/>
      <c r="V395" s="92"/>
      <c r="W395" s="92"/>
      <c r="X395" s="92"/>
      <c r="Y395" s="92"/>
      <c r="Z395" s="92"/>
    </row>
    <row r="396" spans="1:26" s="1302" customFormat="1" x14ac:dyDescent="0.3">
      <c r="A396" s="1214"/>
      <c r="B396" s="92"/>
      <c r="C396" s="1298"/>
      <c r="D396" s="1300"/>
      <c r="E396" s="1300"/>
      <c r="F396" s="1301"/>
      <c r="G396" s="1301"/>
      <c r="H396" s="1301"/>
      <c r="I396" s="1301"/>
      <c r="J396" s="1301"/>
      <c r="K396" s="1301"/>
      <c r="L396" s="1301"/>
      <c r="M396" s="1301"/>
      <c r="N396" s="1301"/>
      <c r="O396" s="1329"/>
      <c r="Q396" s="92"/>
      <c r="R396" s="92"/>
      <c r="S396" s="92"/>
      <c r="T396" s="92"/>
      <c r="U396" s="1303"/>
      <c r="V396" s="92"/>
      <c r="W396" s="92"/>
      <c r="X396" s="92"/>
      <c r="Y396" s="92"/>
      <c r="Z396" s="92"/>
    </row>
    <row r="397" spans="1:26" s="1302" customFormat="1" x14ac:dyDescent="0.3">
      <c r="A397" s="1214"/>
      <c r="B397" s="92"/>
      <c r="C397" s="1298"/>
      <c r="D397" s="1300"/>
      <c r="E397" s="1300"/>
      <c r="F397" s="1301"/>
      <c r="G397" s="1301"/>
      <c r="H397" s="1301"/>
      <c r="I397" s="1301"/>
      <c r="J397" s="1301"/>
      <c r="K397" s="1301"/>
      <c r="L397" s="1301"/>
      <c r="M397" s="1301"/>
      <c r="N397" s="1301"/>
      <c r="O397" s="1329"/>
      <c r="Q397" s="92"/>
      <c r="R397" s="92"/>
      <c r="S397" s="92"/>
      <c r="T397" s="92"/>
      <c r="U397" s="1303"/>
      <c r="V397" s="92"/>
      <c r="W397" s="92"/>
      <c r="X397" s="92"/>
      <c r="Y397" s="92"/>
      <c r="Z397" s="92"/>
    </row>
    <row r="398" spans="1:26" s="1302" customFormat="1" x14ac:dyDescent="0.3">
      <c r="A398" s="1214"/>
      <c r="B398" s="92"/>
      <c r="C398" s="1298"/>
      <c r="D398" s="1300"/>
      <c r="E398" s="1300"/>
      <c r="F398" s="1301"/>
      <c r="G398" s="1301"/>
      <c r="H398" s="1301"/>
      <c r="I398" s="1301"/>
      <c r="J398" s="1301"/>
      <c r="K398" s="1301"/>
      <c r="L398" s="1301"/>
      <c r="M398" s="1301"/>
      <c r="N398" s="1301"/>
      <c r="O398" s="1329"/>
      <c r="Q398" s="92"/>
      <c r="R398" s="92"/>
      <c r="S398" s="92"/>
      <c r="T398" s="92"/>
      <c r="U398" s="1303"/>
      <c r="V398" s="92"/>
      <c r="W398" s="92"/>
      <c r="X398" s="92"/>
      <c r="Y398" s="92"/>
      <c r="Z398" s="92"/>
    </row>
    <row r="399" spans="1:26" s="1302" customFormat="1" x14ac:dyDescent="0.3">
      <c r="A399" s="1214"/>
      <c r="B399" s="92"/>
      <c r="C399" s="1298"/>
      <c r="D399" s="1300"/>
      <c r="E399" s="1300"/>
      <c r="F399" s="1301"/>
      <c r="G399" s="1301"/>
      <c r="H399" s="1301"/>
      <c r="I399" s="1301"/>
      <c r="J399" s="1301"/>
      <c r="K399" s="1301"/>
      <c r="L399" s="1301"/>
      <c r="M399" s="1301"/>
      <c r="N399" s="1301"/>
      <c r="O399" s="1329"/>
      <c r="Q399" s="92"/>
      <c r="R399" s="92"/>
      <c r="S399" s="92"/>
      <c r="T399" s="92"/>
      <c r="U399" s="1303"/>
      <c r="V399" s="92"/>
      <c r="W399" s="92"/>
      <c r="X399" s="92"/>
      <c r="Y399" s="92"/>
      <c r="Z399" s="92"/>
    </row>
    <row r="400" spans="1:26" s="1302" customFormat="1" x14ac:dyDescent="0.3">
      <c r="A400" s="1214"/>
      <c r="B400" s="92"/>
      <c r="C400" s="1298"/>
      <c r="D400" s="1300"/>
      <c r="E400" s="1300"/>
      <c r="F400" s="1301"/>
      <c r="G400" s="1301"/>
      <c r="H400" s="1301"/>
      <c r="I400" s="1301"/>
      <c r="J400" s="1301"/>
      <c r="K400" s="1301"/>
      <c r="L400" s="1301"/>
      <c r="M400" s="1301"/>
      <c r="N400" s="1301"/>
      <c r="O400" s="1329"/>
      <c r="Q400" s="92"/>
      <c r="R400" s="92"/>
      <c r="S400" s="92"/>
      <c r="T400" s="92"/>
      <c r="U400" s="1303"/>
      <c r="V400" s="92"/>
      <c r="W400" s="92"/>
      <c r="X400" s="92"/>
      <c r="Y400" s="92"/>
      <c r="Z400" s="92"/>
    </row>
    <row r="401" spans="1:26" s="1302" customFormat="1" x14ac:dyDescent="0.3">
      <c r="A401" s="1214"/>
      <c r="B401" s="92"/>
      <c r="C401" s="1298"/>
      <c r="D401" s="1300"/>
      <c r="E401" s="1300"/>
      <c r="F401" s="1301"/>
      <c r="G401" s="1301"/>
      <c r="H401" s="1301"/>
      <c r="I401" s="1301"/>
      <c r="J401" s="1301"/>
      <c r="K401" s="1301"/>
      <c r="L401" s="1301"/>
      <c r="M401" s="1301"/>
      <c r="N401" s="1301"/>
      <c r="O401" s="1329"/>
      <c r="Q401" s="92"/>
      <c r="R401" s="92"/>
      <c r="S401" s="92"/>
      <c r="T401" s="92"/>
      <c r="U401" s="1303"/>
      <c r="V401" s="92"/>
      <c r="W401" s="92"/>
      <c r="X401" s="92"/>
      <c r="Y401" s="92"/>
      <c r="Z401" s="92"/>
    </row>
    <row r="402" spans="1:26" s="1302" customFormat="1" x14ac:dyDescent="0.3">
      <c r="A402" s="1214"/>
      <c r="B402" s="92"/>
      <c r="C402" s="1298"/>
      <c r="D402" s="1300"/>
      <c r="E402" s="1300"/>
      <c r="F402" s="1301"/>
      <c r="G402" s="1301"/>
      <c r="H402" s="1301"/>
      <c r="I402" s="1301"/>
      <c r="J402" s="1301"/>
      <c r="K402" s="1301"/>
      <c r="L402" s="1301"/>
      <c r="M402" s="1301"/>
      <c r="N402" s="1301"/>
      <c r="O402" s="1329"/>
      <c r="Q402" s="92"/>
      <c r="R402" s="92"/>
      <c r="S402" s="92"/>
      <c r="T402" s="92"/>
      <c r="U402" s="1303"/>
      <c r="V402" s="92"/>
      <c r="W402" s="92"/>
      <c r="X402" s="92"/>
      <c r="Y402" s="92"/>
      <c r="Z402" s="92"/>
    </row>
    <row r="403" spans="1:26" s="1302" customFormat="1" x14ac:dyDescent="0.3">
      <c r="A403" s="1214"/>
      <c r="B403" s="92"/>
      <c r="C403" s="1298"/>
      <c r="D403" s="1300"/>
      <c r="E403" s="1300"/>
      <c r="F403" s="1301"/>
      <c r="G403" s="1301"/>
      <c r="H403" s="1301"/>
      <c r="I403" s="1301"/>
      <c r="J403" s="1301"/>
      <c r="K403" s="1301"/>
      <c r="L403" s="1301"/>
      <c r="M403" s="1301"/>
      <c r="N403" s="1301"/>
      <c r="O403" s="1329"/>
      <c r="Q403" s="92"/>
      <c r="R403" s="92"/>
      <c r="S403" s="92"/>
      <c r="T403" s="92"/>
      <c r="U403" s="1303"/>
      <c r="V403" s="92"/>
      <c r="W403" s="92"/>
      <c r="X403" s="92"/>
      <c r="Y403" s="92"/>
      <c r="Z403" s="92"/>
    </row>
    <row r="404" spans="1:26" s="1302" customFormat="1" x14ac:dyDescent="0.3">
      <c r="A404" s="1214"/>
      <c r="B404" s="92"/>
      <c r="C404" s="1298"/>
      <c r="D404" s="1300"/>
      <c r="E404" s="1300"/>
      <c r="F404" s="1301"/>
      <c r="G404" s="1301"/>
      <c r="H404" s="1301"/>
      <c r="I404" s="1301"/>
      <c r="J404" s="1301"/>
      <c r="K404" s="1301"/>
      <c r="L404" s="1301"/>
      <c r="M404" s="1301"/>
      <c r="N404" s="1301"/>
      <c r="O404" s="1329"/>
      <c r="Q404" s="92"/>
      <c r="R404" s="92"/>
      <c r="S404" s="92"/>
      <c r="T404" s="92"/>
      <c r="U404" s="1303"/>
      <c r="V404" s="92"/>
      <c r="W404" s="92"/>
      <c r="X404" s="92"/>
      <c r="Y404" s="92"/>
      <c r="Z404" s="92"/>
    </row>
    <row r="405" spans="1:26" s="1302" customFormat="1" x14ac:dyDescent="0.3">
      <c r="A405" s="1214"/>
      <c r="B405" s="92"/>
      <c r="C405" s="1298"/>
      <c r="D405" s="1300"/>
      <c r="E405" s="1300"/>
      <c r="F405" s="1301"/>
      <c r="G405" s="1301"/>
      <c r="H405" s="1301"/>
      <c r="I405" s="1301"/>
      <c r="J405" s="1301"/>
      <c r="K405" s="1301"/>
      <c r="L405" s="1301"/>
      <c r="M405" s="1301"/>
      <c r="N405" s="1301"/>
      <c r="O405" s="1329"/>
      <c r="Q405" s="92"/>
      <c r="R405" s="92"/>
      <c r="S405" s="92"/>
      <c r="T405" s="92"/>
      <c r="U405" s="1303"/>
      <c r="V405" s="92"/>
      <c r="W405" s="92"/>
      <c r="X405" s="92"/>
      <c r="Y405" s="92"/>
      <c r="Z405" s="92"/>
    </row>
    <row r="406" spans="1:26" s="1302" customFormat="1" x14ac:dyDescent="0.3">
      <c r="A406" s="1214"/>
      <c r="B406" s="92"/>
      <c r="C406" s="1298"/>
      <c r="D406" s="1300"/>
      <c r="E406" s="1300"/>
      <c r="F406" s="1301"/>
      <c r="G406" s="1301"/>
      <c r="H406" s="1301"/>
      <c r="I406" s="1301"/>
      <c r="J406" s="1301"/>
      <c r="K406" s="1301"/>
      <c r="L406" s="1301"/>
      <c r="M406" s="1301"/>
      <c r="N406" s="1301"/>
      <c r="O406" s="1329"/>
      <c r="Q406" s="92"/>
      <c r="R406" s="92"/>
      <c r="S406" s="92"/>
      <c r="T406" s="92"/>
      <c r="U406" s="1303"/>
      <c r="V406" s="92"/>
      <c r="W406" s="92"/>
      <c r="X406" s="92"/>
      <c r="Y406" s="92"/>
      <c r="Z406" s="92"/>
    </row>
    <row r="407" spans="1:26" s="1302" customFormat="1" x14ac:dyDescent="0.3">
      <c r="A407" s="1214"/>
      <c r="B407" s="92"/>
      <c r="C407" s="1298"/>
      <c r="D407" s="1300"/>
      <c r="E407" s="1300"/>
      <c r="F407" s="1301"/>
      <c r="G407" s="1301"/>
      <c r="H407" s="1301"/>
      <c r="I407" s="1301"/>
      <c r="J407" s="1301"/>
      <c r="K407" s="1301"/>
      <c r="L407" s="1301"/>
      <c r="M407" s="1301"/>
      <c r="N407" s="1301"/>
      <c r="O407" s="1329"/>
      <c r="Q407" s="92"/>
      <c r="R407" s="92"/>
      <c r="S407" s="92"/>
      <c r="T407" s="92"/>
      <c r="U407" s="1303"/>
      <c r="V407" s="92"/>
      <c r="W407" s="92"/>
      <c r="X407" s="92"/>
      <c r="Y407" s="92"/>
      <c r="Z407" s="92"/>
    </row>
    <row r="408" spans="1:26" s="1302" customFormat="1" x14ac:dyDescent="0.3">
      <c r="A408" s="1214"/>
      <c r="B408" s="92"/>
      <c r="C408" s="1298"/>
      <c r="D408" s="1300"/>
      <c r="E408" s="1300"/>
      <c r="F408" s="1301"/>
      <c r="G408" s="1301"/>
      <c r="H408" s="1301"/>
      <c r="I408" s="1301"/>
      <c r="J408" s="1301"/>
      <c r="K408" s="1301"/>
      <c r="L408" s="1301"/>
      <c r="M408" s="1301"/>
      <c r="N408" s="1301"/>
      <c r="O408" s="1329"/>
      <c r="Q408" s="92"/>
      <c r="R408" s="92"/>
      <c r="S408" s="92"/>
      <c r="T408" s="92"/>
      <c r="U408" s="1303"/>
      <c r="V408" s="92"/>
      <c r="W408" s="92"/>
      <c r="X408" s="92"/>
      <c r="Y408" s="92"/>
      <c r="Z408" s="92"/>
    </row>
    <row r="409" spans="1:26" s="1302" customFormat="1" x14ac:dyDescent="0.3">
      <c r="A409" s="1214"/>
      <c r="B409" s="92"/>
      <c r="C409" s="1298"/>
      <c r="D409" s="1300"/>
      <c r="E409" s="1300"/>
      <c r="F409" s="1301"/>
      <c r="G409" s="1301"/>
      <c r="H409" s="1301"/>
      <c r="I409" s="1301"/>
      <c r="J409" s="1301"/>
      <c r="K409" s="1301"/>
      <c r="L409" s="1301"/>
      <c r="M409" s="1301"/>
      <c r="N409" s="1301"/>
      <c r="O409" s="1329"/>
      <c r="Q409" s="92"/>
      <c r="R409" s="92"/>
      <c r="S409" s="92"/>
      <c r="T409" s="92"/>
      <c r="U409" s="1303"/>
      <c r="V409" s="92"/>
      <c r="W409" s="92"/>
      <c r="X409" s="92"/>
      <c r="Y409" s="92"/>
      <c r="Z409" s="92"/>
    </row>
    <row r="410" spans="1:26" s="1302" customFormat="1" x14ac:dyDescent="0.3">
      <c r="A410" s="1214"/>
      <c r="B410" s="92"/>
      <c r="C410" s="1298"/>
      <c r="D410" s="1300"/>
      <c r="E410" s="1300"/>
      <c r="F410" s="1301"/>
      <c r="G410" s="1301"/>
      <c r="H410" s="1301"/>
      <c r="I410" s="1301"/>
      <c r="J410" s="1301"/>
      <c r="K410" s="1301"/>
      <c r="L410" s="1301"/>
      <c r="M410" s="1301"/>
      <c r="N410" s="1301"/>
      <c r="O410" s="1329"/>
      <c r="Q410" s="92"/>
      <c r="R410" s="92"/>
      <c r="S410" s="92"/>
      <c r="T410" s="92"/>
      <c r="U410" s="1303"/>
      <c r="V410" s="92"/>
      <c r="W410" s="92"/>
      <c r="X410" s="92"/>
      <c r="Y410" s="92"/>
      <c r="Z410" s="92"/>
    </row>
    <row r="411" spans="1:26" s="1302" customFormat="1" x14ac:dyDescent="0.3">
      <c r="A411" s="1214"/>
      <c r="B411" s="92"/>
      <c r="C411" s="1298"/>
      <c r="D411" s="1300"/>
      <c r="E411" s="1300"/>
      <c r="F411" s="1301"/>
      <c r="G411" s="1301"/>
      <c r="H411" s="1301"/>
      <c r="I411" s="1301"/>
      <c r="J411" s="1301"/>
      <c r="K411" s="1301"/>
      <c r="L411" s="1301"/>
      <c r="M411" s="1301"/>
      <c r="N411" s="1301"/>
      <c r="O411" s="1329"/>
      <c r="Q411" s="92"/>
      <c r="R411" s="92"/>
      <c r="S411" s="92"/>
      <c r="T411" s="92"/>
      <c r="U411" s="1303"/>
      <c r="V411" s="92"/>
      <c r="W411" s="92"/>
      <c r="X411" s="92"/>
      <c r="Y411" s="92"/>
      <c r="Z411" s="92"/>
    </row>
    <row r="412" spans="1:26" s="1302" customFormat="1" x14ac:dyDescent="0.3">
      <c r="A412" s="1214"/>
      <c r="B412" s="92"/>
      <c r="C412" s="1298"/>
      <c r="D412" s="1300"/>
      <c r="E412" s="1300"/>
      <c r="F412" s="1301"/>
      <c r="G412" s="1301"/>
      <c r="H412" s="1301"/>
      <c r="I412" s="1301"/>
      <c r="J412" s="1301"/>
      <c r="K412" s="1301"/>
      <c r="L412" s="1301"/>
      <c r="M412" s="1301"/>
      <c r="N412" s="1301"/>
      <c r="O412" s="1329"/>
      <c r="Q412" s="92"/>
      <c r="R412" s="92"/>
      <c r="S412" s="92"/>
      <c r="T412" s="92"/>
      <c r="U412" s="1303"/>
      <c r="V412" s="92"/>
      <c r="W412" s="92"/>
      <c r="X412" s="92"/>
      <c r="Y412" s="92"/>
      <c r="Z412" s="92"/>
    </row>
    <row r="413" spans="1:26" s="1302" customFormat="1" x14ac:dyDescent="0.3">
      <c r="A413" s="1214"/>
      <c r="B413" s="92"/>
      <c r="C413" s="1298"/>
      <c r="D413" s="1300"/>
      <c r="E413" s="1300"/>
      <c r="F413" s="1301"/>
      <c r="G413" s="1301"/>
      <c r="H413" s="1301"/>
      <c r="I413" s="1301"/>
      <c r="J413" s="1301"/>
      <c r="K413" s="1301"/>
      <c r="L413" s="1301"/>
      <c r="M413" s="1301"/>
      <c r="N413" s="1301"/>
      <c r="O413" s="1329"/>
      <c r="Q413" s="92"/>
      <c r="R413" s="92"/>
      <c r="S413" s="92"/>
      <c r="T413" s="92"/>
      <c r="U413" s="1303"/>
      <c r="V413" s="92"/>
      <c r="W413" s="92"/>
      <c r="X413" s="92"/>
      <c r="Y413" s="92"/>
      <c r="Z413" s="92"/>
    </row>
    <row r="414" spans="1:26" s="1302" customFormat="1" x14ac:dyDescent="0.3">
      <c r="A414" s="1214"/>
      <c r="B414" s="92"/>
      <c r="C414" s="1298"/>
      <c r="D414" s="1300"/>
      <c r="E414" s="1300"/>
      <c r="F414" s="1301"/>
      <c r="G414" s="1301"/>
      <c r="H414" s="1301"/>
      <c r="I414" s="1301"/>
      <c r="J414" s="1301"/>
      <c r="K414" s="1301"/>
      <c r="L414" s="1301"/>
      <c r="M414" s="1301"/>
      <c r="N414" s="1301"/>
      <c r="O414" s="1329"/>
      <c r="Q414" s="92"/>
      <c r="R414" s="92"/>
      <c r="S414" s="92"/>
      <c r="T414" s="92"/>
      <c r="U414" s="1303"/>
      <c r="V414" s="92"/>
      <c r="W414" s="92"/>
      <c r="X414" s="92"/>
      <c r="Y414" s="92"/>
      <c r="Z414" s="92"/>
    </row>
    <row r="415" spans="1:26" s="1302" customFormat="1" x14ac:dyDescent="0.3">
      <c r="A415" s="1214"/>
      <c r="B415" s="92"/>
      <c r="C415" s="1298"/>
      <c r="D415" s="1300"/>
      <c r="E415" s="1300"/>
      <c r="F415" s="1301"/>
      <c r="G415" s="1301"/>
      <c r="H415" s="1301"/>
      <c r="I415" s="1301"/>
      <c r="J415" s="1301"/>
      <c r="K415" s="1301"/>
      <c r="L415" s="1301"/>
      <c r="M415" s="1301"/>
      <c r="N415" s="1301"/>
      <c r="O415" s="1329"/>
      <c r="Q415" s="92"/>
      <c r="R415" s="92"/>
      <c r="S415" s="92"/>
      <c r="T415" s="92"/>
      <c r="U415" s="1303"/>
      <c r="V415" s="92"/>
      <c r="W415" s="92"/>
      <c r="X415" s="92"/>
      <c r="Y415" s="92"/>
      <c r="Z415" s="92"/>
    </row>
    <row r="416" spans="1:26" s="1302" customFormat="1" x14ac:dyDescent="0.3">
      <c r="A416" s="1214"/>
      <c r="B416" s="92"/>
      <c r="C416" s="1298"/>
      <c r="D416" s="1300"/>
      <c r="E416" s="1300"/>
      <c r="F416" s="1301"/>
      <c r="G416" s="1301"/>
      <c r="H416" s="1301"/>
      <c r="I416" s="1301"/>
      <c r="J416" s="1301"/>
      <c r="K416" s="1301"/>
      <c r="L416" s="1301"/>
      <c r="M416" s="1301"/>
      <c r="N416" s="1301"/>
      <c r="O416" s="1329"/>
      <c r="Q416" s="92"/>
      <c r="R416" s="92"/>
      <c r="S416" s="92"/>
      <c r="T416" s="92"/>
      <c r="U416" s="1303"/>
      <c r="V416" s="92"/>
      <c r="W416" s="92"/>
      <c r="X416" s="92"/>
      <c r="Y416" s="92"/>
      <c r="Z416" s="92"/>
    </row>
    <row r="417" spans="1:26" s="1302" customFormat="1" x14ac:dyDescent="0.3">
      <c r="A417" s="1214"/>
      <c r="B417" s="92"/>
      <c r="C417" s="1298"/>
      <c r="D417" s="1300"/>
      <c r="E417" s="1300"/>
      <c r="F417" s="1301"/>
      <c r="G417" s="1301"/>
      <c r="H417" s="1301"/>
      <c r="I417" s="1301"/>
      <c r="J417" s="1301"/>
      <c r="K417" s="1301"/>
      <c r="L417" s="1301"/>
      <c r="M417" s="1301"/>
      <c r="N417" s="1301"/>
      <c r="O417" s="1329"/>
      <c r="Q417" s="92"/>
      <c r="R417" s="92"/>
      <c r="S417" s="92"/>
      <c r="T417" s="92"/>
      <c r="U417" s="1303"/>
      <c r="V417" s="92"/>
      <c r="W417" s="92"/>
      <c r="X417" s="92"/>
      <c r="Y417" s="92"/>
      <c r="Z417" s="92"/>
    </row>
    <row r="418" spans="1:26" s="1302" customFormat="1" x14ac:dyDescent="0.3">
      <c r="A418" s="1214"/>
      <c r="B418" s="92"/>
      <c r="C418" s="1298"/>
      <c r="D418" s="1300"/>
      <c r="E418" s="1300"/>
      <c r="F418" s="1301"/>
      <c r="G418" s="1301"/>
      <c r="H418" s="1301"/>
      <c r="I418" s="1301"/>
      <c r="J418" s="1301"/>
      <c r="K418" s="1301"/>
      <c r="L418" s="1301"/>
      <c r="M418" s="1301"/>
      <c r="N418" s="1301"/>
      <c r="O418" s="1329"/>
      <c r="Q418" s="92"/>
      <c r="R418" s="92"/>
      <c r="S418" s="92"/>
      <c r="T418" s="92"/>
      <c r="U418" s="1303"/>
      <c r="V418" s="92"/>
      <c r="W418" s="92"/>
      <c r="X418" s="92"/>
      <c r="Y418" s="92"/>
      <c r="Z418" s="92"/>
    </row>
    <row r="419" spans="1:26" s="1302" customFormat="1" x14ac:dyDescent="0.3">
      <c r="A419" s="1214"/>
      <c r="B419" s="92"/>
      <c r="C419" s="1298"/>
      <c r="D419" s="1300"/>
      <c r="E419" s="1300"/>
      <c r="F419" s="1301"/>
      <c r="G419" s="1301"/>
      <c r="H419" s="1301"/>
      <c r="I419" s="1301"/>
      <c r="J419" s="1301"/>
      <c r="K419" s="1301"/>
      <c r="L419" s="1301"/>
      <c r="M419" s="1301"/>
      <c r="N419" s="1301"/>
      <c r="O419" s="1329"/>
      <c r="Q419" s="92"/>
      <c r="R419" s="92"/>
      <c r="S419" s="92"/>
      <c r="T419" s="92"/>
      <c r="U419" s="1303"/>
      <c r="V419" s="92"/>
      <c r="W419" s="92"/>
      <c r="X419" s="92"/>
      <c r="Y419" s="92"/>
      <c r="Z419" s="92"/>
    </row>
    <row r="420" spans="1:26" s="1302" customFormat="1" x14ac:dyDescent="0.3">
      <c r="A420" s="1214"/>
      <c r="B420" s="92"/>
      <c r="C420" s="1298"/>
      <c r="D420" s="1300"/>
      <c r="E420" s="1300"/>
      <c r="F420" s="1301"/>
      <c r="G420" s="1301"/>
      <c r="H420" s="1301"/>
      <c r="I420" s="1301"/>
      <c r="J420" s="1301"/>
      <c r="K420" s="1301"/>
      <c r="L420" s="1301"/>
      <c r="M420" s="1301"/>
      <c r="N420" s="1301"/>
      <c r="O420" s="1329"/>
      <c r="Q420" s="92"/>
      <c r="R420" s="92"/>
      <c r="S420" s="92"/>
      <c r="T420" s="92"/>
      <c r="U420" s="1303"/>
      <c r="V420" s="92"/>
      <c r="W420" s="92"/>
      <c r="X420" s="92"/>
      <c r="Y420" s="92"/>
      <c r="Z420" s="92"/>
    </row>
    <row r="421" spans="1:26" s="1302" customFormat="1" x14ac:dyDescent="0.3">
      <c r="A421" s="1214"/>
      <c r="B421" s="92"/>
      <c r="C421" s="1298"/>
      <c r="D421" s="1300"/>
      <c r="E421" s="1300"/>
      <c r="F421" s="1301"/>
      <c r="G421" s="1301"/>
      <c r="H421" s="1301"/>
      <c r="I421" s="1301"/>
      <c r="J421" s="1301"/>
      <c r="K421" s="1301"/>
      <c r="L421" s="1301"/>
      <c r="M421" s="1301"/>
      <c r="N421" s="1301"/>
      <c r="O421" s="1329"/>
      <c r="Q421" s="92"/>
      <c r="R421" s="92"/>
      <c r="S421" s="92"/>
      <c r="T421" s="92"/>
      <c r="U421" s="1303"/>
      <c r="V421" s="92"/>
      <c r="W421" s="92"/>
      <c r="X421" s="92"/>
      <c r="Y421" s="92"/>
      <c r="Z421" s="92"/>
    </row>
    <row r="422" spans="1:26" s="1302" customFormat="1" x14ac:dyDescent="0.3">
      <c r="A422" s="1214"/>
      <c r="B422" s="92"/>
      <c r="C422" s="1298"/>
      <c r="D422" s="1300"/>
      <c r="E422" s="1300"/>
      <c r="F422" s="1301"/>
      <c r="G422" s="1301"/>
      <c r="H422" s="1301"/>
      <c r="I422" s="1301"/>
      <c r="J422" s="1301"/>
      <c r="K422" s="1301"/>
      <c r="L422" s="1301"/>
      <c r="M422" s="1301"/>
      <c r="N422" s="1301"/>
      <c r="O422" s="1329"/>
      <c r="Q422" s="92"/>
      <c r="R422" s="92"/>
      <c r="S422" s="92"/>
      <c r="T422" s="92"/>
      <c r="U422" s="1303"/>
      <c r="V422" s="92"/>
      <c r="W422" s="92"/>
      <c r="X422" s="92"/>
      <c r="Y422" s="92"/>
      <c r="Z422" s="92"/>
    </row>
    <row r="423" spans="1:26" s="1302" customFormat="1" x14ac:dyDescent="0.3">
      <c r="A423" s="1214"/>
      <c r="B423" s="92"/>
      <c r="C423" s="1298"/>
      <c r="D423" s="1300"/>
      <c r="E423" s="1300"/>
      <c r="F423" s="1301"/>
      <c r="G423" s="1301"/>
      <c r="H423" s="1301"/>
      <c r="I423" s="1301"/>
      <c r="J423" s="1301"/>
      <c r="K423" s="1301"/>
      <c r="L423" s="1301"/>
      <c r="M423" s="1301"/>
      <c r="N423" s="1301"/>
      <c r="O423" s="1329"/>
      <c r="Q423" s="92"/>
      <c r="R423" s="92"/>
      <c r="S423" s="92"/>
      <c r="T423" s="92"/>
      <c r="U423" s="1303"/>
      <c r="V423" s="92"/>
      <c r="W423" s="92"/>
      <c r="X423" s="92"/>
      <c r="Y423" s="92"/>
      <c r="Z423" s="92"/>
    </row>
    <row r="424" spans="1:26" s="1302" customFormat="1" x14ac:dyDescent="0.3">
      <c r="A424" s="1214"/>
      <c r="B424" s="92"/>
      <c r="C424" s="1298"/>
      <c r="D424" s="1300"/>
      <c r="E424" s="1300"/>
      <c r="F424" s="1301"/>
      <c r="G424" s="1301"/>
      <c r="H424" s="1301"/>
      <c r="I424" s="1301"/>
      <c r="J424" s="1301"/>
      <c r="K424" s="1301"/>
      <c r="L424" s="1301"/>
      <c r="M424" s="1301"/>
      <c r="N424" s="1301"/>
      <c r="O424" s="1329"/>
      <c r="Q424" s="92"/>
      <c r="R424" s="92"/>
      <c r="S424" s="92"/>
      <c r="T424" s="92"/>
      <c r="U424" s="1303"/>
      <c r="V424" s="92"/>
      <c r="W424" s="92"/>
      <c r="X424" s="92"/>
      <c r="Y424" s="92"/>
      <c r="Z424" s="92"/>
    </row>
    <row r="425" spans="1:26" s="1302" customFormat="1" x14ac:dyDescent="0.3">
      <c r="A425" s="1214"/>
      <c r="B425" s="92"/>
      <c r="C425" s="1298"/>
      <c r="D425" s="1300"/>
      <c r="E425" s="1300"/>
      <c r="F425" s="1301"/>
      <c r="G425" s="1301"/>
      <c r="H425" s="1301"/>
      <c r="I425" s="1301"/>
      <c r="J425" s="1301"/>
      <c r="K425" s="1301"/>
      <c r="L425" s="1301"/>
      <c r="M425" s="1301"/>
      <c r="N425" s="1301"/>
      <c r="O425" s="1329"/>
      <c r="Q425" s="92"/>
      <c r="R425" s="92"/>
      <c r="S425" s="92"/>
      <c r="T425" s="92"/>
      <c r="U425" s="1303"/>
      <c r="V425" s="92"/>
      <c r="W425" s="92"/>
      <c r="X425" s="92"/>
      <c r="Y425" s="92"/>
      <c r="Z425" s="92"/>
    </row>
    <row r="426" spans="1:26" s="1302" customFormat="1" x14ac:dyDescent="0.3">
      <c r="A426" s="1214"/>
      <c r="B426" s="92"/>
      <c r="C426" s="1298"/>
      <c r="D426" s="1300"/>
      <c r="E426" s="1300"/>
      <c r="F426" s="1301"/>
      <c r="G426" s="1301"/>
      <c r="H426" s="1301"/>
      <c r="I426" s="1301"/>
      <c r="J426" s="1301"/>
      <c r="K426" s="1301"/>
      <c r="L426" s="1301"/>
      <c r="M426" s="1301"/>
      <c r="N426" s="1301"/>
      <c r="O426" s="1329"/>
      <c r="Q426" s="92"/>
      <c r="R426" s="92"/>
      <c r="S426" s="92"/>
      <c r="T426" s="92"/>
      <c r="U426" s="1303"/>
      <c r="V426" s="92"/>
      <c r="W426" s="92"/>
      <c r="X426" s="92"/>
      <c r="Y426" s="92"/>
      <c r="Z426" s="92"/>
    </row>
    <row r="427" spans="1:26" s="1302" customFormat="1" x14ac:dyDescent="0.3">
      <c r="A427" s="1214"/>
      <c r="B427" s="92"/>
      <c r="C427" s="1298"/>
      <c r="D427" s="1300"/>
      <c r="E427" s="1300"/>
      <c r="F427" s="1301"/>
      <c r="G427" s="1301"/>
      <c r="H427" s="1301"/>
      <c r="I427" s="1301"/>
      <c r="J427" s="1301"/>
      <c r="K427" s="1301"/>
      <c r="L427" s="1301"/>
      <c r="M427" s="1301"/>
      <c r="N427" s="1301"/>
      <c r="O427" s="1329"/>
      <c r="Q427" s="92"/>
      <c r="R427" s="92"/>
      <c r="S427" s="92"/>
      <c r="T427" s="92"/>
      <c r="U427" s="1303"/>
      <c r="V427" s="92"/>
      <c r="W427" s="92"/>
      <c r="X427" s="92"/>
      <c r="Y427" s="92"/>
      <c r="Z427" s="92"/>
    </row>
    <row r="428" spans="1:26" s="1302" customFormat="1" x14ac:dyDescent="0.3">
      <c r="A428" s="1214"/>
      <c r="B428" s="92"/>
      <c r="C428" s="1298"/>
      <c r="D428" s="1300"/>
      <c r="E428" s="1300"/>
      <c r="F428" s="1301"/>
      <c r="G428" s="1301"/>
      <c r="H428" s="1301"/>
      <c r="I428" s="1301"/>
      <c r="J428" s="1301"/>
      <c r="K428" s="1301"/>
      <c r="L428" s="1301"/>
      <c r="M428" s="1301"/>
      <c r="N428" s="1301"/>
      <c r="O428" s="1329"/>
      <c r="Q428" s="92"/>
      <c r="R428" s="92"/>
      <c r="S428" s="92"/>
      <c r="T428" s="92"/>
      <c r="U428" s="1303"/>
      <c r="V428" s="92"/>
      <c r="W428" s="92"/>
      <c r="X428" s="92"/>
      <c r="Y428" s="92"/>
      <c r="Z428" s="92"/>
    </row>
    <row r="429" spans="1:26" s="1302" customFormat="1" x14ac:dyDescent="0.3">
      <c r="A429" s="1214"/>
      <c r="B429" s="92"/>
      <c r="C429" s="1298"/>
      <c r="D429" s="1300"/>
      <c r="E429" s="1300"/>
      <c r="F429" s="1301"/>
      <c r="G429" s="1301"/>
      <c r="H429" s="1301"/>
      <c r="I429" s="1301"/>
      <c r="J429" s="1301"/>
      <c r="K429" s="1301"/>
      <c r="L429" s="1301"/>
      <c r="M429" s="1301"/>
      <c r="N429" s="1301"/>
      <c r="O429" s="1329"/>
      <c r="Q429" s="92"/>
      <c r="R429" s="92"/>
      <c r="S429" s="92"/>
      <c r="T429" s="92"/>
      <c r="U429" s="1303"/>
      <c r="V429" s="92"/>
      <c r="W429" s="92"/>
      <c r="X429" s="92"/>
      <c r="Y429" s="92"/>
      <c r="Z429" s="92"/>
    </row>
    <row r="430" spans="1:26" s="1302" customFormat="1" x14ac:dyDescent="0.3">
      <c r="A430" s="1214"/>
      <c r="B430" s="92"/>
      <c r="C430" s="1298"/>
      <c r="D430" s="1300"/>
      <c r="E430" s="1300"/>
      <c r="F430" s="1301"/>
      <c r="G430" s="1301"/>
      <c r="H430" s="1301"/>
      <c r="I430" s="1301"/>
      <c r="J430" s="1301"/>
      <c r="K430" s="1301"/>
      <c r="L430" s="1301"/>
      <c r="M430" s="1301"/>
      <c r="N430" s="1301"/>
      <c r="O430" s="1329"/>
      <c r="Q430" s="92"/>
      <c r="R430" s="92"/>
      <c r="S430" s="92"/>
      <c r="T430" s="92"/>
      <c r="U430" s="1303"/>
      <c r="V430" s="92"/>
      <c r="W430" s="92"/>
      <c r="X430" s="92"/>
      <c r="Y430" s="92"/>
      <c r="Z430" s="92"/>
    </row>
    <row r="431" spans="1:26" s="1302" customFormat="1" x14ac:dyDescent="0.3">
      <c r="A431" s="1214"/>
      <c r="B431" s="92"/>
      <c r="C431" s="1298"/>
      <c r="D431" s="1300"/>
      <c r="E431" s="1300"/>
      <c r="F431" s="1301"/>
      <c r="G431" s="1301"/>
      <c r="H431" s="1301"/>
      <c r="I431" s="1301"/>
      <c r="J431" s="1301"/>
      <c r="K431" s="1301"/>
      <c r="L431" s="1301"/>
      <c r="M431" s="1301"/>
      <c r="N431" s="1301"/>
      <c r="O431" s="1329"/>
      <c r="Q431" s="92"/>
      <c r="R431" s="92"/>
      <c r="S431" s="92"/>
      <c r="T431" s="92"/>
      <c r="U431" s="1303"/>
      <c r="V431" s="92"/>
      <c r="W431" s="92"/>
      <c r="X431" s="92"/>
      <c r="Y431" s="92"/>
      <c r="Z431" s="92"/>
    </row>
    <row r="432" spans="1:26" s="1302" customFormat="1" x14ac:dyDescent="0.3">
      <c r="A432" s="1214"/>
      <c r="B432" s="92"/>
      <c r="C432" s="1298"/>
      <c r="D432" s="1300"/>
      <c r="E432" s="1300"/>
      <c r="F432" s="1301"/>
      <c r="G432" s="1301"/>
      <c r="H432" s="1301"/>
      <c r="I432" s="1301"/>
      <c r="J432" s="1301"/>
      <c r="K432" s="1301"/>
      <c r="L432" s="1301"/>
      <c r="M432" s="1301"/>
      <c r="N432" s="1301"/>
      <c r="O432" s="1329"/>
      <c r="Q432" s="92"/>
      <c r="R432" s="92"/>
      <c r="S432" s="92"/>
      <c r="T432" s="92"/>
      <c r="U432" s="1303"/>
      <c r="V432" s="92"/>
      <c r="W432" s="92"/>
      <c r="X432" s="92"/>
      <c r="Y432" s="92"/>
      <c r="Z432" s="92"/>
    </row>
    <row r="433" spans="1:26" s="1302" customFormat="1" x14ac:dyDescent="0.3">
      <c r="A433" s="1214"/>
      <c r="B433" s="92"/>
      <c r="C433" s="1298"/>
      <c r="D433" s="1300"/>
      <c r="E433" s="1300"/>
      <c r="F433" s="1301"/>
      <c r="G433" s="1301"/>
      <c r="H433" s="1301"/>
      <c r="I433" s="1301"/>
      <c r="J433" s="1301"/>
      <c r="K433" s="1301"/>
      <c r="L433" s="1301"/>
      <c r="M433" s="1301"/>
      <c r="N433" s="1301"/>
      <c r="O433" s="1329"/>
      <c r="Q433" s="92"/>
      <c r="R433" s="92"/>
      <c r="S433" s="92"/>
      <c r="T433" s="92"/>
      <c r="U433" s="1303"/>
      <c r="V433" s="92"/>
      <c r="W433" s="92"/>
      <c r="X433" s="92"/>
      <c r="Y433" s="92"/>
      <c r="Z433" s="92"/>
    </row>
    <row r="434" spans="1:26" s="1302" customFormat="1" x14ac:dyDescent="0.3">
      <c r="A434" s="1214"/>
      <c r="B434" s="92"/>
      <c r="C434" s="1298"/>
      <c r="D434" s="1300"/>
      <c r="E434" s="1300"/>
      <c r="F434" s="1301"/>
      <c r="G434" s="1301"/>
      <c r="H434" s="1301"/>
      <c r="I434" s="1301"/>
      <c r="J434" s="1301"/>
      <c r="K434" s="1301"/>
      <c r="L434" s="1301"/>
      <c r="M434" s="1301"/>
      <c r="N434" s="1301"/>
      <c r="O434" s="1329"/>
      <c r="Q434" s="92"/>
      <c r="R434" s="92"/>
      <c r="S434" s="92"/>
      <c r="T434" s="92"/>
      <c r="U434" s="1303"/>
      <c r="V434" s="92"/>
      <c r="W434" s="92"/>
      <c r="X434" s="92"/>
      <c r="Y434" s="92"/>
      <c r="Z434" s="92"/>
    </row>
    <row r="435" spans="1:26" s="1302" customFormat="1" x14ac:dyDescent="0.3">
      <c r="A435" s="1214"/>
      <c r="B435" s="92"/>
      <c r="C435" s="1298"/>
      <c r="D435" s="1300"/>
      <c r="E435" s="1300"/>
      <c r="F435" s="1301"/>
      <c r="G435" s="1301"/>
      <c r="H435" s="1301"/>
      <c r="I435" s="1301"/>
      <c r="J435" s="1301"/>
      <c r="K435" s="1301"/>
      <c r="L435" s="1301"/>
      <c r="M435" s="1301"/>
      <c r="N435" s="1301"/>
      <c r="O435" s="1329"/>
      <c r="Q435" s="92"/>
      <c r="R435" s="92"/>
      <c r="S435" s="92"/>
      <c r="T435" s="92"/>
      <c r="U435" s="1303"/>
      <c r="V435" s="92"/>
      <c r="W435" s="92"/>
      <c r="X435" s="92"/>
      <c r="Y435" s="92"/>
      <c r="Z435" s="92"/>
    </row>
    <row r="436" spans="1:26" s="1302" customFormat="1" x14ac:dyDescent="0.3">
      <c r="A436" s="1214"/>
      <c r="B436" s="92"/>
      <c r="C436" s="1298"/>
      <c r="D436" s="1300"/>
      <c r="E436" s="1300"/>
      <c r="F436" s="1301"/>
      <c r="G436" s="1301"/>
      <c r="H436" s="1301"/>
      <c r="I436" s="1301"/>
      <c r="J436" s="1301"/>
      <c r="K436" s="1301"/>
      <c r="L436" s="1301"/>
      <c r="M436" s="1301"/>
      <c r="N436" s="1301"/>
      <c r="O436" s="1329"/>
      <c r="Q436" s="92"/>
      <c r="R436" s="92"/>
      <c r="S436" s="92"/>
      <c r="T436" s="92"/>
      <c r="U436" s="1303"/>
      <c r="V436" s="92"/>
      <c r="W436" s="92"/>
      <c r="X436" s="92"/>
      <c r="Y436" s="92"/>
      <c r="Z436" s="92"/>
    </row>
    <row r="437" spans="1:26" s="1302" customFormat="1" x14ac:dyDescent="0.3">
      <c r="A437" s="1214"/>
      <c r="B437" s="92"/>
      <c r="C437" s="1298"/>
      <c r="D437" s="1300"/>
      <c r="E437" s="1300"/>
      <c r="F437" s="1301"/>
      <c r="G437" s="1301"/>
      <c r="H437" s="1301"/>
      <c r="I437" s="1301"/>
      <c r="J437" s="1301"/>
      <c r="K437" s="1301"/>
      <c r="L437" s="1301"/>
      <c r="M437" s="1301"/>
      <c r="N437" s="1301"/>
      <c r="O437" s="1329"/>
      <c r="Q437" s="92"/>
      <c r="R437" s="92"/>
      <c r="S437" s="92"/>
      <c r="T437" s="92"/>
      <c r="U437" s="1303"/>
      <c r="V437" s="92"/>
      <c r="W437" s="92"/>
      <c r="X437" s="92"/>
      <c r="Y437" s="92"/>
      <c r="Z437" s="92"/>
    </row>
    <row r="438" spans="1:26" s="1302" customFormat="1" x14ac:dyDescent="0.3">
      <c r="A438" s="1214"/>
      <c r="B438" s="92"/>
      <c r="C438" s="1298"/>
      <c r="D438" s="1300"/>
      <c r="E438" s="1300"/>
      <c r="F438" s="1301"/>
      <c r="G438" s="1301"/>
      <c r="H438" s="1301"/>
      <c r="I438" s="1301"/>
      <c r="J438" s="1301"/>
      <c r="K438" s="1301"/>
      <c r="L438" s="1301"/>
      <c r="M438" s="1301"/>
      <c r="N438" s="1301"/>
      <c r="O438" s="1329"/>
      <c r="Q438" s="92"/>
      <c r="R438" s="92"/>
      <c r="S438" s="92"/>
      <c r="T438" s="92"/>
      <c r="U438" s="1303"/>
      <c r="V438" s="92"/>
      <c r="W438" s="92"/>
      <c r="X438" s="92"/>
      <c r="Y438" s="92"/>
      <c r="Z438" s="92"/>
    </row>
    <row r="439" spans="1:26" s="1302" customFormat="1" x14ac:dyDescent="0.3">
      <c r="A439" s="1214"/>
      <c r="B439" s="92"/>
      <c r="C439" s="1298"/>
      <c r="D439" s="1300"/>
      <c r="E439" s="1300"/>
      <c r="F439" s="1301"/>
      <c r="G439" s="1301"/>
      <c r="H439" s="1301"/>
      <c r="I439" s="1301"/>
      <c r="J439" s="1301"/>
      <c r="K439" s="1301"/>
      <c r="L439" s="1301"/>
      <c r="M439" s="1301"/>
      <c r="N439" s="1301"/>
      <c r="O439" s="1329"/>
      <c r="Q439" s="92"/>
      <c r="R439" s="92"/>
      <c r="S439" s="92"/>
      <c r="T439" s="92"/>
      <c r="U439" s="1303"/>
      <c r="V439" s="92"/>
      <c r="W439" s="92"/>
      <c r="X439" s="92"/>
      <c r="Y439" s="92"/>
      <c r="Z439" s="92"/>
    </row>
    <row r="440" spans="1:26" s="1302" customFormat="1" x14ac:dyDescent="0.3">
      <c r="A440" s="1214"/>
      <c r="B440" s="92"/>
      <c r="C440" s="1298"/>
      <c r="D440" s="1300"/>
      <c r="E440" s="1300"/>
      <c r="F440" s="1301"/>
      <c r="G440" s="1301"/>
      <c r="H440" s="1301"/>
      <c r="I440" s="1301"/>
      <c r="J440" s="1301"/>
      <c r="K440" s="1301"/>
      <c r="L440" s="1301"/>
      <c r="M440" s="1301"/>
      <c r="N440" s="1301"/>
      <c r="O440" s="1329"/>
      <c r="Q440" s="92"/>
      <c r="R440" s="92"/>
      <c r="S440" s="92"/>
      <c r="T440" s="92"/>
      <c r="U440" s="1303"/>
      <c r="V440" s="92"/>
      <c r="W440" s="92"/>
      <c r="X440" s="92"/>
      <c r="Y440" s="92"/>
      <c r="Z440" s="92"/>
    </row>
    <row r="441" spans="1:26" s="1302" customFormat="1" x14ac:dyDescent="0.3">
      <c r="A441" s="1214"/>
      <c r="B441" s="92"/>
      <c r="C441" s="1298"/>
      <c r="D441" s="1300"/>
      <c r="E441" s="1300"/>
      <c r="F441" s="1301"/>
      <c r="G441" s="1301"/>
      <c r="H441" s="1301"/>
      <c r="I441" s="1301"/>
      <c r="J441" s="1301"/>
      <c r="K441" s="1301"/>
      <c r="L441" s="1301"/>
      <c r="M441" s="1301"/>
      <c r="N441" s="1301"/>
      <c r="O441" s="1329"/>
      <c r="Q441" s="92"/>
      <c r="R441" s="92"/>
      <c r="S441" s="92"/>
      <c r="T441" s="92"/>
      <c r="U441" s="1303"/>
      <c r="V441" s="92"/>
      <c r="W441" s="92"/>
      <c r="X441" s="92"/>
      <c r="Y441" s="92"/>
      <c r="Z441" s="92"/>
    </row>
    <row r="442" spans="1:26" s="1302" customFormat="1" x14ac:dyDescent="0.3">
      <c r="A442" s="1214"/>
      <c r="B442" s="92"/>
      <c r="C442" s="1298"/>
      <c r="D442" s="1300"/>
      <c r="E442" s="1300"/>
      <c r="F442" s="1301"/>
      <c r="G442" s="1301"/>
      <c r="H442" s="1301"/>
      <c r="I442" s="1301"/>
      <c r="J442" s="1301"/>
      <c r="K442" s="1301"/>
      <c r="L442" s="1301"/>
      <c r="M442" s="1301"/>
      <c r="N442" s="1301"/>
      <c r="O442" s="1329"/>
      <c r="Q442" s="92"/>
      <c r="R442" s="92"/>
      <c r="S442" s="92"/>
      <c r="T442" s="92"/>
      <c r="U442" s="1303"/>
      <c r="V442" s="92"/>
      <c r="W442" s="92"/>
      <c r="X442" s="92"/>
      <c r="Y442" s="92"/>
      <c r="Z442" s="92"/>
    </row>
    <row r="443" spans="1:26" s="1302" customFormat="1" x14ac:dyDescent="0.3">
      <c r="A443" s="1214"/>
      <c r="B443" s="92"/>
      <c r="C443" s="1298"/>
      <c r="D443" s="1300"/>
      <c r="E443" s="1300"/>
      <c r="F443" s="1301"/>
      <c r="G443" s="1301"/>
      <c r="H443" s="1301"/>
      <c r="I443" s="1301"/>
      <c r="J443" s="1301"/>
      <c r="K443" s="1301"/>
      <c r="L443" s="1301"/>
      <c r="M443" s="1301"/>
      <c r="N443" s="1301"/>
      <c r="O443" s="1329"/>
      <c r="Q443" s="92"/>
      <c r="R443" s="92"/>
      <c r="S443" s="92"/>
      <c r="T443" s="92"/>
      <c r="U443" s="1303"/>
      <c r="V443" s="92"/>
      <c r="W443" s="92"/>
      <c r="X443" s="92"/>
      <c r="Y443" s="92"/>
      <c r="Z443" s="92"/>
    </row>
    <row r="444" spans="1:26" s="1302" customFormat="1" x14ac:dyDescent="0.3">
      <c r="A444" s="1214"/>
      <c r="B444" s="92"/>
      <c r="C444" s="1298"/>
      <c r="D444" s="1300"/>
      <c r="E444" s="1300"/>
      <c r="F444" s="1301"/>
      <c r="G444" s="1301"/>
      <c r="H444" s="1301"/>
      <c r="I444" s="1301"/>
      <c r="J444" s="1301"/>
      <c r="K444" s="1301"/>
      <c r="L444" s="1301"/>
      <c r="M444" s="1301"/>
      <c r="N444" s="1301"/>
      <c r="O444" s="1329"/>
      <c r="Q444" s="92"/>
      <c r="R444" s="92"/>
      <c r="S444" s="92"/>
      <c r="T444" s="92"/>
      <c r="U444" s="1303"/>
      <c r="V444" s="92"/>
      <c r="W444" s="92"/>
      <c r="X444" s="92"/>
      <c r="Y444" s="92"/>
      <c r="Z444" s="92"/>
    </row>
    <row r="445" spans="1:26" s="1302" customFormat="1" x14ac:dyDescent="0.3">
      <c r="A445" s="1214"/>
      <c r="B445" s="92"/>
      <c r="C445" s="1298"/>
      <c r="D445" s="1300"/>
      <c r="E445" s="1300"/>
      <c r="F445" s="1301"/>
      <c r="G445" s="1301"/>
      <c r="H445" s="1301"/>
      <c r="I445" s="1301"/>
      <c r="J445" s="1301"/>
      <c r="K445" s="1301"/>
      <c r="L445" s="1301"/>
      <c r="M445" s="1301"/>
      <c r="N445" s="1301"/>
      <c r="O445" s="1329"/>
      <c r="Q445" s="92"/>
      <c r="R445" s="92"/>
      <c r="S445" s="92"/>
      <c r="T445" s="92"/>
      <c r="U445" s="1303"/>
      <c r="V445" s="92"/>
      <c r="W445" s="92"/>
      <c r="X445" s="92"/>
      <c r="Y445" s="92"/>
      <c r="Z445" s="92"/>
    </row>
    <row r="446" spans="1:26" s="1302" customFormat="1" x14ac:dyDescent="0.3">
      <c r="A446" s="1214"/>
      <c r="B446" s="92"/>
      <c r="C446" s="1298"/>
      <c r="D446" s="1300"/>
      <c r="E446" s="1300"/>
      <c r="F446" s="1301"/>
      <c r="G446" s="1301"/>
      <c r="H446" s="1301"/>
      <c r="I446" s="1301"/>
      <c r="J446" s="1301"/>
      <c r="K446" s="1301"/>
      <c r="L446" s="1301"/>
      <c r="M446" s="1301"/>
      <c r="N446" s="1301"/>
      <c r="O446" s="1329"/>
      <c r="Q446" s="92"/>
      <c r="R446" s="92"/>
      <c r="S446" s="92"/>
      <c r="T446" s="92"/>
      <c r="U446" s="1303"/>
      <c r="V446" s="92"/>
      <c r="W446" s="92"/>
      <c r="X446" s="92"/>
      <c r="Y446" s="92"/>
      <c r="Z446" s="92"/>
    </row>
    <row r="447" spans="1:26" s="1302" customFormat="1" x14ac:dyDescent="0.3">
      <c r="A447" s="1214"/>
      <c r="B447" s="92"/>
      <c r="C447" s="1298"/>
      <c r="D447" s="1300"/>
      <c r="E447" s="1300"/>
      <c r="F447" s="1301"/>
      <c r="G447" s="1301"/>
      <c r="H447" s="1301"/>
      <c r="I447" s="1301"/>
      <c r="J447" s="1301"/>
      <c r="K447" s="1301"/>
      <c r="L447" s="1301"/>
      <c r="M447" s="1301"/>
      <c r="N447" s="1301"/>
      <c r="O447" s="1329"/>
      <c r="Q447" s="92"/>
      <c r="R447" s="92"/>
      <c r="S447" s="92"/>
      <c r="T447" s="92"/>
      <c r="U447" s="1303"/>
      <c r="V447" s="92"/>
      <c r="W447" s="92"/>
      <c r="X447" s="92"/>
      <c r="Y447" s="92"/>
      <c r="Z447" s="92"/>
    </row>
    <row r="448" spans="1:26" s="1302" customFormat="1" x14ac:dyDescent="0.3">
      <c r="A448" s="1214"/>
      <c r="B448" s="92"/>
      <c r="C448" s="1298"/>
      <c r="D448" s="1300"/>
      <c r="E448" s="1300"/>
      <c r="F448" s="1301"/>
      <c r="G448" s="1301"/>
      <c r="H448" s="1301"/>
      <c r="I448" s="1301"/>
      <c r="J448" s="1301"/>
      <c r="K448" s="1301"/>
      <c r="L448" s="1301"/>
      <c r="M448" s="1301"/>
      <c r="N448" s="1301"/>
      <c r="O448" s="1329"/>
      <c r="Q448" s="92"/>
      <c r="R448" s="92"/>
      <c r="S448" s="92"/>
      <c r="T448" s="92"/>
      <c r="U448" s="1303"/>
      <c r="V448" s="92"/>
      <c r="W448" s="92"/>
      <c r="X448" s="92"/>
      <c r="Y448" s="92"/>
      <c r="Z448" s="92"/>
    </row>
    <row r="449" spans="1:26" s="1302" customFormat="1" x14ac:dyDescent="0.3">
      <c r="A449" s="1214"/>
      <c r="B449" s="92"/>
      <c r="C449" s="1298"/>
      <c r="D449" s="1300"/>
      <c r="E449" s="1300"/>
      <c r="F449" s="1301"/>
      <c r="G449" s="1301"/>
      <c r="H449" s="1301"/>
      <c r="I449" s="1301"/>
      <c r="J449" s="1301"/>
      <c r="K449" s="1301"/>
      <c r="L449" s="1301"/>
      <c r="M449" s="1301"/>
      <c r="N449" s="1301"/>
      <c r="O449" s="1329"/>
      <c r="Q449" s="92"/>
      <c r="R449" s="92"/>
      <c r="S449" s="92"/>
      <c r="T449" s="92"/>
      <c r="U449" s="1303"/>
      <c r="V449" s="92"/>
      <c r="W449" s="92"/>
      <c r="X449" s="92"/>
      <c r="Y449" s="92"/>
      <c r="Z449" s="92"/>
    </row>
    <row r="450" spans="1:26" s="1302" customFormat="1" x14ac:dyDescent="0.3">
      <c r="A450" s="1214"/>
      <c r="B450" s="92"/>
      <c r="C450" s="1298"/>
      <c r="D450" s="1300"/>
      <c r="E450" s="1300"/>
      <c r="F450" s="1301"/>
      <c r="G450" s="1301"/>
      <c r="H450" s="1301"/>
      <c r="I450" s="1301"/>
      <c r="J450" s="1301"/>
      <c r="K450" s="1301"/>
      <c r="L450" s="1301"/>
      <c r="M450" s="1301"/>
      <c r="N450" s="1301"/>
      <c r="O450" s="1329"/>
      <c r="Q450" s="92"/>
      <c r="R450" s="92"/>
      <c r="S450" s="92"/>
      <c r="T450" s="92"/>
      <c r="U450" s="1303"/>
      <c r="V450" s="92"/>
      <c r="W450" s="92"/>
      <c r="X450" s="92"/>
      <c r="Y450" s="92"/>
      <c r="Z450" s="92"/>
    </row>
    <row r="451" spans="1:26" s="1302" customFormat="1" x14ac:dyDescent="0.3">
      <c r="A451" s="1214"/>
      <c r="B451" s="92"/>
      <c r="C451" s="1298"/>
      <c r="D451" s="1300"/>
      <c r="E451" s="1300"/>
      <c r="F451" s="1301"/>
      <c r="G451" s="1301"/>
      <c r="H451" s="1301"/>
      <c r="I451" s="1301"/>
      <c r="J451" s="1301"/>
      <c r="K451" s="1301"/>
      <c r="L451" s="1301"/>
      <c r="M451" s="1301"/>
      <c r="N451" s="1301"/>
      <c r="O451" s="1329"/>
      <c r="Q451" s="92"/>
      <c r="R451" s="92"/>
      <c r="S451" s="92"/>
      <c r="T451" s="92"/>
      <c r="U451" s="1303"/>
      <c r="V451" s="92"/>
      <c r="W451" s="92"/>
      <c r="X451" s="92"/>
      <c r="Y451" s="92"/>
      <c r="Z451" s="92"/>
    </row>
    <row r="452" spans="1:26" s="1302" customFormat="1" x14ac:dyDescent="0.3">
      <c r="A452" s="1214"/>
      <c r="B452" s="92"/>
      <c r="C452" s="1298"/>
      <c r="D452" s="1300"/>
      <c r="E452" s="1300"/>
      <c r="F452" s="1301"/>
      <c r="G452" s="1301"/>
      <c r="H452" s="1301"/>
      <c r="I452" s="1301"/>
      <c r="J452" s="1301"/>
      <c r="K452" s="1301"/>
      <c r="L452" s="1301"/>
      <c r="M452" s="1301"/>
      <c r="N452" s="1301"/>
      <c r="O452" s="1329"/>
      <c r="Q452" s="92"/>
      <c r="R452" s="92"/>
      <c r="S452" s="92"/>
      <c r="T452" s="92"/>
      <c r="U452" s="1303"/>
      <c r="V452" s="92"/>
      <c r="W452" s="92"/>
      <c r="X452" s="92"/>
      <c r="Y452" s="92"/>
      <c r="Z452" s="92"/>
    </row>
    <row r="453" spans="1:26" s="1302" customFormat="1" x14ac:dyDescent="0.3">
      <c r="A453" s="1214"/>
      <c r="B453" s="92"/>
      <c r="C453" s="1298"/>
      <c r="D453" s="1300"/>
      <c r="E453" s="1300"/>
      <c r="F453" s="1301"/>
      <c r="G453" s="1301"/>
      <c r="H453" s="1301"/>
      <c r="I453" s="1301"/>
      <c r="J453" s="1301"/>
      <c r="K453" s="1301"/>
      <c r="L453" s="1301"/>
      <c r="M453" s="1301"/>
      <c r="N453" s="1301"/>
      <c r="O453" s="1329"/>
      <c r="Q453" s="92"/>
      <c r="R453" s="92"/>
      <c r="S453" s="92"/>
      <c r="T453" s="92"/>
      <c r="U453" s="1303"/>
      <c r="V453" s="92"/>
      <c r="W453" s="92"/>
      <c r="X453" s="92"/>
      <c r="Y453" s="92"/>
      <c r="Z453" s="92"/>
    </row>
    <row r="454" spans="1:26" s="1302" customFormat="1" x14ac:dyDescent="0.3">
      <c r="A454" s="1214"/>
      <c r="B454" s="92"/>
      <c r="C454" s="1298"/>
      <c r="D454" s="1300"/>
      <c r="E454" s="1300"/>
      <c r="F454" s="1301"/>
      <c r="G454" s="1301"/>
      <c r="H454" s="1301"/>
      <c r="I454" s="1301"/>
      <c r="J454" s="1301"/>
      <c r="K454" s="1301"/>
      <c r="L454" s="1301"/>
      <c r="M454" s="1301"/>
      <c r="N454" s="1301"/>
      <c r="O454" s="1329"/>
      <c r="Q454" s="92"/>
      <c r="R454" s="92"/>
      <c r="S454" s="92"/>
      <c r="T454" s="92"/>
      <c r="U454" s="1303"/>
      <c r="V454" s="92"/>
      <c r="W454" s="92"/>
      <c r="X454" s="92"/>
      <c r="Y454" s="92"/>
      <c r="Z454" s="92"/>
    </row>
    <row r="455" spans="1:26" s="1302" customFormat="1" x14ac:dyDescent="0.3">
      <c r="A455" s="1214"/>
      <c r="B455" s="92"/>
      <c r="C455" s="1298"/>
      <c r="D455" s="1300"/>
      <c r="E455" s="1300"/>
      <c r="F455" s="1301"/>
      <c r="G455" s="1301"/>
      <c r="H455" s="1301"/>
      <c r="I455" s="1301"/>
      <c r="J455" s="1301"/>
      <c r="K455" s="1301"/>
      <c r="L455" s="1301"/>
      <c r="M455" s="1301"/>
      <c r="N455" s="1301"/>
      <c r="O455" s="1329"/>
      <c r="Q455" s="92"/>
      <c r="R455" s="92"/>
      <c r="S455" s="92"/>
      <c r="T455" s="92"/>
      <c r="U455" s="1303"/>
      <c r="V455" s="92"/>
      <c r="W455" s="92"/>
      <c r="X455" s="92"/>
      <c r="Y455" s="92"/>
      <c r="Z455" s="92"/>
    </row>
    <row r="456" spans="1:26" s="1302" customFormat="1" x14ac:dyDescent="0.3">
      <c r="A456" s="1214"/>
      <c r="B456" s="92"/>
      <c r="C456" s="1298"/>
      <c r="D456" s="1300"/>
      <c r="E456" s="1300"/>
      <c r="F456" s="1301"/>
      <c r="G456" s="1301"/>
      <c r="H456" s="1301"/>
      <c r="I456" s="1301"/>
      <c r="J456" s="1301"/>
      <c r="K456" s="1301"/>
      <c r="L456" s="1301"/>
      <c r="M456" s="1301"/>
      <c r="N456" s="1301"/>
      <c r="O456" s="1329"/>
      <c r="Q456" s="92"/>
      <c r="R456" s="92"/>
      <c r="S456" s="92"/>
      <c r="T456" s="92"/>
      <c r="U456" s="1303"/>
      <c r="V456" s="92"/>
      <c r="W456" s="92"/>
      <c r="X456" s="92"/>
      <c r="Y456" s="92"/>
      <c r="Z456" s="92"/>
    </row>
    <row r="457" spans="1:26" s="1302" customFormat="1" x14ac:dyDescent="0.3">
      <c r="A457" s="1214"/>
      <c r="B457" s="92"/>
      <c r="C457" s="1298"/>
      <c r="D457" s="1300"/>
      <c r="E457" s="1300"/>
      <c r="F457" s="1301"/>
      <c r="G457" s="1301"/>
      <c r="H457" s="1301"/>
      <c r="I457" s="1301"/>
      <c r="J457" s="1301"/>
      <c r="K457" s="1301"/>
      <c r="L457" s="1301"/>
      <c r="M457" s="1301"/>
      <c r="N457" s="1301"/>
      <c r="O457" s="1329"/>
      <c r="Q457" s="92"/>
      <c r="R457" s="92"/>
      <c r="S457" s="92"/>
      <c r="T457" s="92"/>
      <c r="U457" s="1303"/>
      <c r="V457" s="92"/>
      <c r="W457" s="92"/>
      <c r="X457" s="92"/>
      <c r="Y457" s="92"/>
      <c r="Z457" s="92"/>
    </row>
    <row r="458" spans="1:26" s="1302" customFormat="1" x14ac:dyDescent="0.3">
      <c r="A458" s="1214"/>
      <c r="B458" s="92"/>
      <c r="C458" s="1298"/>
      <c r="D458" s="1300"/>
      <c r="E458" s="1300"/>
      <c r="F458" s="1301"/>
      <c r="G458" s="1301"/>
      <c r="H458" s="1301"/>
      <c r="I458" s="1301"/>
      <c r="J458" s="1301"/>
      <c r="K458" s="1301"/>
      <c r="L458" s="1301"/>
      <c r="M458" s="1301"/>
      <c r="N458" s="1301"/>
      <c r="O458" s="1329"/>
      <c r="Q458" s="92"/>
      <c r="R458" s="92"/>
      <c r="S458" s="92"/>
      <c r="T458" s="92"/>
      <c r="U458" s="1303"/>
      <c r="V458" s="92"/>
      <c r="W458" s="92"/>
      <c r="X458" s="92"/>
      <c r="Y458" s="92"/>
      <c r="Z458" s="92"/>
    </row>
    <row r="459" spans="1:26" s="1302" customFormat="1" x14ac:dyDescent="0.3">
      <c r="A459" s="1214"/>
      <c r="B459" s="92"/>
      <c r="C459" s="1298"/>
      <c r="D459" s="1300"/>
      <c r="E459" s="1300"/>
      <c r="F459" s="1301"/>
      <c r="G459" s="1301"/>
      <c r="H459" s="1301"/>
      <c r="I459" s="1301"/>
      <c r="J459" s="1301"/>
      <c r="K459" s="1301"/>
      <c r="L459" s="1301"/>
      <c r="M459" s="1301"/>
      <c r="N459" s="1301"/>
      <c r="O459" s="1329"/>
      <c r="Q459" s="92"/>
      <c r="R459" s="92"/>
      <c r="S459" s="92"/>
      <c r="T459" s="92"/>
      <c r="U459" s="1303"/>
      <c r="V459" s="92"/>
      <c r="W459" s="92"/>
      <c r="X459" s="92"/>
      <c r="Y459" s="92"/>
      <c r="Z459" s="92"/>
    </row>
    <row r="460" spans="1:26" s="1302" customFormat="1" x14ac:dyDescent="0.3">
      <c r="A460" s="1214"/>
      <c r="B460" s="92"/>
      <c r="C460" s="1298"/>
      <c r="D460" s="1300"/>
      <c r="E460" s="1300"/>
      <c r="F460" s="1301"/>
      <c r="G460" s="1301"/>
      <c r="H460" s="1301"/>
      <c r="I460" s="1301"/>
      <c r="J460" s="1301"/>
      <c r="K460" s="1301"/>
      <c r="L460" s="1301"/>
      <c r="M460" s="1301"/>
      <c r="N460" s="1301"/>
      <c r="O460" s="1329"/>
      <c r="Q460" s="92"/>
      <c r="R460" s="92"/>
      <c r="S460" s="92"/>
      <c r="T460" s="92"/>
      <c r="U460" s="1303"/>
      <c r="V460" s="92"/>
      <c r="W460" s="92"/>
      <c r="X460" s="92"/>
      <c r="Y460" s="92"/>
      <c r="Z460" s="92"/>
    </row>
    <row r="461" spans="1:26" s="1302" customFormat="1" x14ac:dyDescent="0.3">
      <c r="A461" s="1214"/>
      <c r="B461" s="92"/>
      <c r="C461" s="1298"/>
      <c r="D461" s="1300"/>
      <c r="E461" s="1300"/>
      <c r="F461" s="1301"/>
      <c r="G461" s="1301"/>
      <c r="H461" s="1301"/>
      <c r="I461" s="1301"/>
      <c r="J461" s="1301"/>
      <c r="K461" s="1301"/>
      <c r="L461" s="1301"/>
      <c r="M461" s="1301"/>
      <c r="N461" s="1301"/>
      <c r="O461" s="1329"/>
      <c r="Q461" s="92"/>
      <c r="R461" s="92"/>
      <c r="S461" s="92"/>
      <c r="T461" s="92"/>
      <c r="U461" s="1303"/>
      <c r="V461" s="92"/>
      <c r="W461" s="92"/>
      <c r="X461" s="92"/>
      <c r="Y461" s="92"/>
      <c r="Z461" s="92"/>
    </row>
    <row r="462" spans="1:26" s="1302" customFormat="1" x14ac:dyDescent="0.3">
      <c r="A462" s="1214"/>
      <c r="B462" s="92"/>
      <c r="C462" s="1298"/>
      <c r="D462" s="1300"/>
      <c r="E462" s="1300"/>
      <c r="F462" s="1301"/>
      <c r="G462" s="1301"/>
      <c r="H462" s="1301"/>
      <c r="I462" s="1301"/>
      <c r="J462" s="1301"/>
      <c r="K462" s="1301"/>
      <c r="L462" s="1301"/>
      <c r="M462" s="1301"/>
      <c r="N462" s="1301"/>
      <c r="O462" s="1329"/>
      <c r="Q462" s="92"/>
      <c r="R462" s="92"/>
      <c r="S462" s="92"/>
      <c r="T462" s="92"/>
      <c r="U462" s="1303"/>
      <c r="V462" s="92"/>
      <c r="W462" s="92"/>
      <c r="X462" s="92"/>
      <c r="Y462" s="92"/>
      <c r="Z462" s="92"/>
    </row>
    <row r="463" spans="1:26" s="1302" customFormat="1" x14ac:dyDescent="0.3">
      <c r="A463" s="1214"/>
      <c r="B463" s="92"/>
      <c r="C463" s="1298"/>
      <c r="D463" s="1300"/>
      <c r="E463" s="1300"/>
      <c r="F463" s="1301"/>
      <c r="G463" s="1301"/>
      <c r="H463" s="1301"/>
      <c r="I463" s="1301"/>
      <c r="J463" s="1301"/>
      <c r="K463" s="1301"/>
      <c r="L463" s="1301"/>
      <c r="M463" s="1301"/>
      <c r="N463" s="1301"/>
      <c r="O463" s="1329"/>
      <c r="Q463" s="92"/>
      <c r="R463" s="92"/>
      <c r="S463" s="92"/>
      <c r="T463" s="92"/>
      <c r="U463" s="1303"/>
      <c r="V463" s="92"/>
      <c r="W463" s="92"/>
      <c r="X463" s="92"/>
      <c r="Y463" s="92"/>
      <c r="Z463" s="92"/>
    </row>
    <row r="464" spans="1:26" s="1302" customFormat="1" x14ac:dyDescent="0.3">
      <c r="A464" s="1214"/>
      <c r="B464" s="92"/>
      <c r="C464" s="1298"/>
      <c r="D464" s="1300"/>
      <c r="E464" s="1300"/>
      <c r="F464" s="1301"/>
      <c r="G464" s="1301"/>
      <c r="H464" s="1301"/>
      <c r="I464" s="1301"/>
      <c r="J464" s="1301"/>
      <c r="K464" s="1301"/>
      <c r="L464" s="1301"/>
      <c r="M464" s="1301"/>
      <c r="N464" s="1301"/>
      <c r="O464" s="1329"/>
      <c r="Q464" s="92"/>
      <c r="R464" s="92"/>
      <c r="S464" s="92"/>
      <c r="T464" s="92"/>
      <c r="U464" s="1303"/>
      <c r="V464" s="92"/>
      <c r="W464" s="92"/>
      <c r="X464" s="92"/>
      <c r="Y464" s="92"/>
      <c r="Z464" s="92"/>
    </row>
    <row r="465" spans="1:26" s="1302" customFormat="1" x14ac:dyDescent="0.3">
      <c r="A465" s="1214"/>
      <c r="B465" s="92"/>
      <c r="C465" s="1298"/>
      <c r="D465" s="1300"/>
      <c r="E465" s="1300"/>
      <c r="F465" s="1301"/>
      <c r="G465" s="1301"/>
      <c r="H465" s="1301"/>
      <c r="I465" s="1301"/>
      <c r="J465" s="1301"/>
      <c r="K465" s="1301"/>
      <c r="L465" s="1301"/>
      <c r="M465" s="1301"/>
      <c r="N465" s="1301"/>
      <c r="O465" s="1329"/>
      <c r="Q465" s="92"/>
      <c r="R465" s="92"/>
      <c r="S465" s="92"/>
      <c r="T465" s="92"/>
      <c r="U465" s="1303"/>
      <c r="V465" s="92"/>
      <c r="W465" s="92"/>
      <c r="X465" s="92"/>
      <c r="Y465" s="92"/>
      <c r="Z465" s="92"/>
    </row>
    <row r="466" spans="1:26" s="1302" customFormat="1" x14ac:dyDescent="0.3">
      <c r="A466" s="1214"/>
      <c r="B466" s="92"/>
      <c r="C466" s="1298"/>
      <c r="D466" s="1300"/>
      <c r="E466" s="1300"/>
      <c r="F466" s="1301"/>
      <c r="G466" s="1301"/>
      <c r="H466" s="1301"/>
      <c r="I466" s="1301"/>
      <c r="J466" s="1301"/>
      <c r="K466" s="1301"/>
      <c r="L466" s="1301"/>
      <c r="M466" s="1301"/>
      <c r="N466" s="1301"/>
      <c r="O466" s="1329"/>
      <c r="Q466" s="92"/>
      <c r="R466" s="92"/>
      <c r="S466" s="92"/>
      <c r="T466" s="92"/>
      <c r="U466" s="1303"/>
      <c r="V466" s="92"/>
      <c r="W466" s="92"/>
      <c r="X466" s="92"/>
      <c r="Y466" s="92"/>
      <c r="Z466" s="92"/>
    </row>
    <row r="467" spans="1:26" s="1302" customFormat="1" x14ac:dyDescent="0.3">
      <c r="A467" s="1214"/>
      <c r="B467" s="92"/>
      <c r="C467" s="1298"/>
      <c r="D467" s="1300"/>
      <c r="E467" s="1300"/>
      <c r="F467" s="1301"/>
      <c r="G467" s="1301"/>
      <c r="H467" s="1301"/>
      <c r="I467" s="1301"/>
      <c r="J467" s="1301"/>
      <c r="K467" s="1301"/>
      <c r="L467" s="1301"/>
      <c r="M467" s="1301"/>
      <c r="N467" s="1301"/>
      <c r="O467" s="1329"/>
      <c r="Q467" s="92"/>
      <c r="R467" s="92"/>
      <c r="S467" s="92"/>
      <c r="T467" s="92"/>
      <c r="U467" s="1303"/>
      <c r="V467" s="92"/>
      <c r="W467" s="92"/>
      <c r="X467" s="92"/>
      <c r="Y467" s="92"/>
      <c r="Z467" s="92"/>
    </row>
    <row r="468" spans="1:26" s="1302" customFormat="1" x14ac:dyDescent="0.3">
      <c r="A468" s="1214"/>
      <c r="B468" s="92"/>
      <c r="C468" s="1298"/>
      <c r="D468" s="1300"/>
      <c r="E468" s="1300"/>
      <c r="F468" s="1301"/>
      <c r="G468" s="1301"/>
      <c r="H468" s="1301"/>
      <c r="I468" s="1301"/>
      <c r="J468" s="1301"/>
      <c r="K468" s="1301"/>
      <c r="L468" s="1301"/>
      <c r="M468" s="1301"/>
      <c r="N468" s="1301"/>
      <c r="O468" s="1329"/>
      <c r="Q468" s="92"/>
      <c r="R468" s="92"/>
      <c r="S468" s="92"/>
      <c r="T468" s="92"/>
      <c r="U468" s="1303"/>
      <c r="V468" s="92"/>
      <c r="W468" s="92"/>
      <c r="X468" s="92"/>
      <c r="Y468" s="92"/>
      <c r="Z468" s="92"/>
    </row>
    <row r="469" spans="1:26" s="1302" customFormat="1" x14ac:dyDescent="0.3">
      <c r="A469" s="1214"/>
      <c r="B469" s="92"/>
      <c r="C469" s="1298"/>
      <c r="D469" s="1300"/>
      <c r="E469" s="1300"/>
      <c r="F469" s="1301"/>
      <c r="G469" s="1301"/>
      <c r="H469" s="1301"/>
      <c r="I469" s="1301"/>
      <c r="J469" s="1301"/>
      <c r="K469" s="1301"/>
      <c r="L469" s="1301"/>
      <c r="M469" s="1301"/>
      <c r="N469" s="1301"/>
      <c r="O469" s="1329"/>
      <c r="Q469" s="92"/>
      <c r="R469" s="92"/>
      <c r="S469" s="92"/>
      <c r="T469" s="92"/>
      <c r="U469" s="1303"/>
      <c r="V469" s="92"/>
      <c r="W469" s="92"/>
      <c r="X469" s="92"/>
      <c r="Y469" s="92"/>
      <c r="Z469" s="92"/>
    </row>
    <row r="470" spans="1:26" s="1302" customFormat="1" x14ac:dyDescent="0.3">
      <c r="A470" s="1214"/>
      <c r="B470" s="92"/>
      <c r="C470" s="1298"/>
      <c r="D470" s="1300"/>
      <c r="E470" s="1300"/>
      <c r="F470" s="1301"/>
      <c r="G470" s="1301"/>
      <c r="H470" s="1301"/>
      <c r="I470" s="1301"/>
      <c r="J470" s="1301"/>
      <c r="K470" s="1301"/>
      <c r="L470" s="1301"/>
      <c r="M470" s="1301"/>
      <c r="N470" s="1301"/>
      <c r="O470" s="1329"/>
      <c r="Q470" s="92"/>
      <c r="R470" s="92"/>
      <c r="S470" s="92"/>
      <c r="T470" s="92"/>
      <c r="U470" s="1303"/>
      <c r="V470" s="92"/>
      <c r="W470" s="92"/>
      <c r="X470" s="92"/>
      <c r="Y470" s="92"/>
      <c r="Z470" s="92"/>
    </row>
    <row r="471" spans="1:26" s="1302" customFormat="1" x14ac:dyDescent="0.3">
      <c r="A471" s="1214"/>
      <c r="B471" s="92"/>
      <c r="C471" s="1298"/>
      <c r="D471" s="1300"/>
      <c r="E471" s="1300"/>
      <c r="F471" s="1301"/>
      <c r="G471" s="1301"/>
      <c r="H471" s="1301"/>
      <c r="I471" s="1301"/>
      <c r="J471" s="1301"/>
      <c r="K471" s="1301"/>
      <c r="L471" s="1301"/>
      <c r="M471" s="1301"/>
      <c r="N471" s="1301"/>
      <c r="O471" s="1329"/>
      <c r="Q471" s="92"/>
      <c r="R471" s="92"/>
      <c r="S471" s="92"/>
      <c r="T471" s="92"/>
      <c r="U471" s="1303"/>
      <c r="V471" s="92"/>
      <c r="W471" s="92"/>
      <c r="X471" s="92"/>
      <c r="Y471" s="92"/>
      <c r="Z471" s="92"/>
    </row>
    <row r="472" spans="1:26" s="1302" customFormat="1" x14ac:dyDescent="0.3">
      <c r="A472" s="1214"/>
      <c r="B472" s="92"/>
      <c r="C472" s="1298"/>
      <c r="D472" s="1300"/>
      <c r="E472" s="1300"/>
      <c r="F472" s="1301"/>
      <c r="G472" s="1301"/>
      <c r="H472" s="1301"/>
      <c r="I472" s="1301"/>
      <c r="J472" s="1301"/>
      <c r="K472" s="1301"/>
      <c r="L472" s="1301"/>
      <c r="M472" s="1301"/>
      <c r="N472" s="1301"/>
      <c r="O472" s="1329"/>
      <c r="Q472" s="92"/>
      <c r="R472" s="92"/>
      <c r="S472" s="92"/>
      <c r="T472" s="92"/>
      <c r="U472" s="1303"/>
      <c r="V472" s="92"/>
      <c r="W472" s="92"/>
      <c r="X472" s="92"/>
      <c r="Y472" s="92"/>
      <c r="Z472" s="92"/>
    </row>
    <row r="473" spans="1:26" s="1302" customFormat="1" x14ac:dyDescent="0.3">
      <c r="A473" s="1214"/>
      <c r="B473" s="92"/>
      <c r="C473" s="1298"/>
      <c r="D473" s="1300"/>
      <c r="E473" s="1300"/>
      <c r="F473" s="1301"/>
      <c r="G473" s="1301"/>
      <c r="H473" s="1301"/>
      <c r="I473" s="1301"/>
      <c r="J473" s="1301"/>
      <c r="K473" s="1301"/>
      <c r="L473" s="1301"/>
      <c r="M473" s="1301"/>
      <c r="N473" s="1301"/>
      <c r="O473" s="1329"/>
      <c r="Q473" s="92"/>
      <c r="R473" s="92"/>
      <c r="S473" s="92"/>
      <c r="T473" s="92"/>
      <c r="U473" s="1303"/>
      <c r="V473" s="92"/>
      <c r="W473" s="92"/>
      <c r="X473" s="92"/>
      <c r="Y473" s="92"/>
      <c r="Z473" s="92"/>
    </row>
    <row r="474" spans="1:26" s="1302" customFormat="1" x14ac:dyDescent="0.3">
      <c r="A474" s="1214"/>
      <c r="B474" s="92"/>
      <c r="C474" s="1298"/>
      <c r="D474" s="1300"/>
      <c r="E474" s="1300"/>
      <c r="F474" s="1301"/>
      <c r="G474" s="1301"/>
      <c r="H474" s="1301"/>
      <c r="I474" s="1301"/>
      <c r="J474" s="1301"/>
      <c r="K474" s="1301"/>
      <c r="L474" s="1301"/>
      <c r="M474" s="1301"/>
      <c r="N474" s="1301"/>
      <c r="O474" s="1329"/>
      <c r="Q474" s="92"/>
      <c r="R474" s="92"/>
      <c r="S474" s="92"/>
      <c r="T474" s="92"/>
      <c r="U474" s="1303"/>
      <c r="V474" s="92"/>
      <c r="W474" s="92"/>
      <c r="X474" s="92"/>
      <c r="Y474" s="92"/>
      <c r="Z474" s="92"/>
    </row>
    <row r="475" spans="1:26" s="1302" customFormat="1" x14ac:dyDescent="0.3">
      <c r="A475" s="1214"/>
      <c r="B475" s="92"/>
      <c r="C475" s="1298"/>
      <c r="D475" s="1300"/>
      <c r="E475" s="1300"/>
      <c r="F475" s="1301"/>
      <c r="G475" s="1301"/>
      <c r="H475" s="1301"/>
      <c r="I475" s="1301"/>
      <c r="J475" s="1301"/>
      <c r="K475" s="1301"/>
      <c r="L475" s="1301"/>
      <c r="M475" s="1301"/>
      <c r="N475" s="1301"/>
      <c r="O475" s="1329"/>
      <c r="Q475" s="92"/>
      <c r="R475" s="92"/>
      <c r="S475" s="92"/>
      <c r="T475" s="92"/>
      <c r="U475" s="1303"/>
      <c r="V475" s="92"/>
      <c r="W475" s="92"/>
      <c r="X475" s="92"/>
      <c r="Y475" s="92"/>
      <c r="Z475" s="92"/>
    </row>
    <row r="476" spans="1:26" s="1302" customFormat="1" x14ac:dyDescent="0.3">
      <c r="A476" s="1214"/>
      <c r="B476" s="92"/>
      <c r="C476" s="1298"/>
      <c r="D476" s="1300"/>
      <c r="E476" s="1300"/>
      <c r="F476" s="1301"/>
      <c r="G476" s="1301"/>
      <c r="H476" s="1301"/>
      <c r="I476" s="1301"/>
      <c r="J476" s="1301"/>
      <c r="K476" s="1301"/>
      <c r="L476" s="1301"/>
      <c r="M476" s="1301"/>
      <c r="N476" s="1301"/>
      <c r="O476" s="1329"/>
      <c r="Q476" s="92"/>
      <c r="R476" s="92"/>
      <c r="S476" s="92"/>
      <c r="T476" s="92"/>
      <c r="U476" s="1303"/>
      <c r="V476" s="92"/>
      <c r="W476" s="92"/>
      <c r="X476" s="92"/>
      <c r="Y476" s="92"/>
      <c r="Z476" s="92"/>
    </row>
    <row r="477" spans="1:26" s="1302" customFormat="1" x14ac:dyDescent="0.3">
      <c r="A477" s="1214"/>
      <c r="B477" s="92"/>
      <c r="C477" s="1298"/>
      <c r="D477" s="1300"/>
      <c r="E477" s="1300"/>
      <c r="F477" s="1301"/>
      <c r="G477" s="1301"/>
      <c r="H477" s="1301"/>
      <c r="I477" s="1301"/>
      <c r="J477" s="1301"/>
      <c r="K477" s="1301"/>
      <c r="L477" s="1301"/>
      <c r="M477" s="1301"/>
      <c r="N477" s="1301"/>
      <c r="O477" s="1329"/>
      <c r="Q477" s="92"/>
      <c r="R477" s="92"/>
      <c r="S477" s="92"/>
      <c r="T477" s="92"/>
      <c r="U477" s="1303"/>
      <c r="V477" s="92"/>
      <c r="W477" s="92"/>
      <c r="X477" s="92"/>
      <c r="Y477" s="92"/>
      <c r="Z477" s="92"/>
    </row>
    <row r="478" spans="1:26" s="1302" customFormat="1" x14ac:dyDescent="0.3">
      <c r="A478" s="1214"/>
      <c r="B478" s="92"/>
      <c r="C478" s="1298"/>
      <c r="D478" s="1300"/>
      <c r="E478" s="1300"/>
      <c r="F478" s="1301"/>
      <c r="G478" s="1301"/>
      <c r="H478" s="1301"/>
      <c r="I478" s="1301"/>
      <c r="J478" s="1301"/>
      <c r="K478" s="1301"/>
      <c r="L478" s="1301"/>
      <c r="M478" s="1301"/>
      <c r="N478" s="1301"/>
      <c r="O478" s="1329"/>
      <c r="Q478" s="92"/>
      <c r="R478" s="92"/>
      <c r="S478" s="92"/>
      <c r="T478" s="92"/>
      <c r="U478" s="1303"/>
      <c r="V478" s="92"/>
      <c r="W478" s="92"/>
      <c r="X478" s="92"/>
      <c r="Y478" s="92"/>
      <c r="Z478" s="92"/>
    </row>
    <row r="479" spans="1:26" s="1302" customFormat="1" x14ac:dyDescent="0.3">
      <c r="A479" s="1214"/>
      <c r="B479" s="92"/>
      <c r="C479" s="1298"/>
      <c r="D479" s="1300"/>
      <c r="E479" s="1300"/>
      <c r="F479" s="1301"/>
      <c r="G479" s="1301"/>
      <c r="H479" s="1301"/>
      <c r="I479" s="1301"/>
      <c r="J479" s="1301"/>
      <c r="K479" s="1301"/>
      <c r="L479" s="1301"/>
      <c r="M479" s="1301"/>
      <c r="N479" s="1301"/>
      <c r="O479" s="1329"/>
      <c r="Q479" s="92"/>
      <c r="R479" s="92"/>
      <c r="S479" s="92"/>
      <c r="T479" s="92"/>
      <c r="U479" s="1303"/>
      <c r="V479" s="92"/>
      <c r="W479" s="92"/>
      <c r="X479" s="92"/>
      <c r="Y479" s="92"/>
      <c r="Z479" s="92"/>
    </row>
    <row r="480" spans="1:26" s="1302" customFormat="1" x14ac:dyDescent="0.3">
      <c r="A480" s="1214"/>
      <c r="B480" s="92"/>
      <c r="C480" s="1298"/>
      <c r="D480" s="1300"/>
      <c r="E480" s="1300"/>
      <c r="F480" s="1301"/>
      <c r="G480" s="1301"/>
      <c r="H480" s="1301"/>
      <c r="I480" s="1301"/>
      <c r="J480" s="1301"/>
      <c r="K480" s="1301"/>
      <c r="L480" s="1301"/>
      <c r="M480" s="1301"/>
      <c r="N480" s="1301"/>
      <c r="O480" s="1329"/>
      <c r="Q480" s="92"/>
      <c r="R480" s="92"/>
      <c r="S480" s="92"/>
      <c r="T480" s="92"/>
      <c r="U480" s="1303"/>
      <c r="V480" s="92"/>
      <c r="W480" s="92"/>
      <c r="X480" s="92"/>
      <c r="Y480" s="92"/>
      <c r="Z480" s="92"/>
    </row>
    <row r="481" spans="1:26" s="1302" customFormat="1" x14ac:dyDescent="0.3">
      <c r="A481" s="1214"/>
      <c r="B481" s="92"/>
      <c r="C481" s="1298"/>
      <c r="D481" s="1300"/>
      <c r="E481" s="1300"/>
      <c r="F481" s="1301"/>
      <c r="G481" s="1301"/>
      <c r="H481" s="1301"/>
      <c r="I481" s="1301"/>
      <c r="J481" s="1301"/>
      <c r="K481" s="1301"/>
      <c r="L481" s="1301"/>
      <c r="M481" s="1301"/>
      <c r="N481" s="1301"/>
      <c r="O481" s="1329"/>
      <c r="Q481" s="92"/>
      <c r="R481" s="92"/>
      <c r="S481" s="92"/>
      <c r="T481" s="92"/>
      <c r="U481" s="1303"/>
      <c r="V481" s="92"/>
      <c r="W481" s="92"/>
      <c r="X481" s="92"/>
      <c r="Y481" s="92"/>
      <c r="Z481" s="92"/>
    </row>
    <row r="482" spans="1:26" s="1302" customFormat="1" x14ac:dyDescent="0.3">
      <c r="A482" s="1214"/>
      <c r="B482" s="92"/>
      <c r="C482" s="1298"/>
      <c r="D482" s="1300"/>
      <c r="E482" s="1300"/>
      <c r="F482" s="1301"/>
      <c r="G482" s="1301"/>
      <c r="H482" s="1301"/>
      <c r="I482" s="1301"/>
      <c r="J482" s="1301"/>
      <c r="K482" s="1301"/>
      <c r="L482" s="1301"/>
      <c r="M482" s="1301"/>
      <c r="N482" s="1301"/>
      <c r="O482" s="1329"/>
      <c r="Q482" s="92"/>
      <c r="R482" s="92"/>
      <c r="S482" s="92"/>
      <c r="T482" s="92"/>
      <c r="U482" s="1303"/>
      <c r="V482" s="92"/>
      <c r="W482" s="92"/>
      <c r="X482" s="92"/>
      <c r="Y482" s="92"/>
      <c r="Z482" s="92"/>
    </row>
    <row r="483" spans="1:26" s="1302" customFormat="1" x14ac:dyDescent="0.3">
      <c r="A483" s="1214"/>
      <c r="B483" s="92"/>
      <c r="C483" s="1298"/>
      <c r="D483" s="1300"/>
      <c r="E483" s="1300"/>
      <c r="F483" s="1301"/>
      <c r="G483" s="1301"/>
      <c r="H483" s="1301"/>
      <c r="I483" s="1301"/>
      <c r="J483" s="1301"/>
      <c r="K483" s="1301"/>
      <c r="L483" s="1301"/>
      <c r="M483" s="1301"/>
      <c r="N483" s="1301"/>
      <c r="O483" s="1329"/>
      <c r="Q483" s="92"/>
      <c r="R483" s="92"/>
      <c r="S483" s="92"/>
      <c r="T483" s="92"/>
      <c r="U483" s="1303"/>
      <c r="V483" s="92"/>
      <c r="W483" s="92"/>
      <c r="X483" s="92"/>
      <c r="Y483" s="92"/>
      <c r="Z483" s="92"/>
    </row>
    <row r="484" spans="1:26" s="1302" customFormat="1" x14ac:dyDescent="0.3">
      <c r="A484" s="1214"/>
      <c r="B484" s="92"/>
      <c r="C484" s="1298"/>
      <c r="D484" s="1300"/>
      <c r="E484" s="1300"/>
      <c r="F484" s="1301"/>
      <c r="G484" s="1301"/>
      <c r="H484" s="1301"/>
      <c r="I484" s="1301"/>
      <c r="J484" s="1301"/>
      <c r="K484" s="1301"/>
      <c r="L484" s="1301"/>
      <c r="M484" s="1301"/>
      <c r="N484" s="1301"/>
      <c r="O484" s="1329"/>
      <c r="Q484" s="92"/>
      <c r="R484" s="92"/>
      <c r="S484" s="92"/>
      <c r="T484" s="92"/>
      <c r="U484" s="1303"/>
      <c r="V484" s="92"/>
      <c r="W484" s="92"/>
      <c r="X484" s="92"/>
      <c r="Y484" s="92"/>
      <c r="Z484" s="92"/>
    </row>
    <row r="485" spans="1:26" s="1302" customFormat="1" x14ac:dyDescent="0.3">
      <c r="A485" s="1214"/>
      <c r="B485" s="92"/>
      <c r="C485" s="1298"/>
      <c r="D485" s="1300"/>
      <c r="E485" s="1300"/>
      <c r="F485" s="1301"/>
      <c r="G485" s="1301"/>
      <c r="H485" s="1301"/>
      <c r="I485" s="1301"/>
      <c r="J485" s="1301"/>
      <c r="K485" s="1301"/>
      <c r="L485" s="1301"/>
      <c r="M485" s="1301"/>
      <c r="N485" s="1301"/>
      <c r="O485" s="1329"/>
      <c r="Q485" s="92"/>
      <c r="R485" s="92"/>
      <c r="S485" s="92"/>
      <c r="T485" s="92"/>
      <c r="U485" s="1303"/>
      <c r="V485" s="92"/>
      <c r="W485" s="92"/>
      <c r="X485" s="92"/>
      <c r="Y485" s="92"/>
      <c r="Z485" s="92"/>
    </row>
    <row r="486" spans="1:26" s="1302" customFormat="1" x14ac:dyDescent="0.3">
      <c r="A486" s="1214"/>
      <c r="B486" s="92"/>
      <c r="C486" s="1298"/>
      <c r="D486" s="1300"/>
      <c r="E486" s="1300"/>
      <c r="F486" s="1301"/>
      <c r="G486" s="1301"/>
      <c r="H486" s="1301"/>
      <c r="I486" s="1301"/>
      <c r="J486" s="1301"/>
      <c r="K486" s="1301"/>
      <c r="L486" s="1301"/>
      <c r="M486" s="1301"/>
      <c r="N486" s="1301"/>
      <c r="O486" s="1329"/>
      <c r="Q486" s="92"/>
      <c r="R486" s="92"/>
      <c r="S486" s="92"/>
      <c r="T486" s="92"/>
      <c r="U486" s="1303"/>
      <c r="V486" s="92"/>
      <c r="W486" s="92"/>
      <c r="X486" s="92"/>
      <c r="Y486" s="92"/>
      <c r="Z486" s="92"/>
    </row>
    <row r="487" spans="1:26" s="1302" customFormat="1" x14ac:dyDescent="0.3">
      <c r="A487" s="1214"/>
      <c r="B487" s="92"/>
      <c r="C487" s="1298"/>
      <c r="D487" s="1300"/>
      <c r="E487" s="1300"/>
      <c r="F487" s="1301"/>
      <c r="G487" s="1301"/>
      <c r="H487" s="1301"/>
      <c r="I487" s="1301"/>
      <c r="J487" s="1301"/>
      <c r="K487" s="1301"/>
      <c r="L487" s="1301"/>
      <c r="M487" s="1301"/>
      <c r="N487" s="1301"/>
      <c r="O487" s="1329"/>
      <c r="Q487" s="92"/>
      <c r="R487" s="92"/>
      <c r="S487" s="92"/>
      <c r="T487" s="92"/>
      <c r="U487" s="1303"/>
      <c r="V487" s="92"/>
      <c r="W487" s="92"/>
      <c r="X487" s="92"/>
      <c r="Y487" s="92"/>
      <c r="Z487" s="92"/>
    </row>
    <row r="488" spans="1:26" s="1302" customFormat="1" x14ac:dyDescent="0.3">
      <c r="A488" s="1214"/>
      <c r="B488" s="92"/>
      <c r="C488" s="1298"/>
      <c r="D488" s="1300"/>
      <c r="E488" s="1300"/>
      <c r="F488" s="1301"/>
      <c r="G488" s="1301"/>
      <c r="H488" s="1301"/>
      <c r="I488" s="1301"/>
      <c r="J488" s="1301"/>
      <c r="K488" s="1301"/>
      <c r="L488" s="1301"/>
      <c r="M488" s="1301"/>
      <c r="N488" s="1301"/>
      <c r="O488" s="1329"/>
      <c r="Q488" s="92"/>
      <c r="R488" s="92"/>
      <c r="S488" s="92"/>
      <c r="T488" s="92"/>
      <c r="U488" s="1303"/>
      <c r="V488" s="92"/>
      <c r="W488" s="92"/>
      <c r="X488" s="92"/>
      <c r="Y488" s="92"/>
      <c r="Z488" s="92"/>
    </row>
    <row r="489" spans="1:26" s="1302" customFormat="1" x14ac:dyDescent="0.3">
      <c r="A489" s="1214"/>
      <c r="B489" s="92"/>
      <c r="C489" s="1298"/>
      <c r="D489" s="1300"/>
      <c r="E489" s="1300"/>
      <c r="F489" s="1301"/>
      <c r="G489" s="1301"/>
      <c r="H489" s="1301"/>
      <c r="I489" s="1301"/>
      <c r="J489" s="1301"/>
      <c r="K489" s="1301"/>
      <c r="L489" s="1301"/>
      <c r="M489" s="1301"/>
      <c r="N489" s="1301"/>
      <c r="O489" s="1329"/>
      <c r="Q489" s="92"/>
      <c r="R489" s="92"/>
      <c r="S489" s="92"/>
      <c r="T489" s="92"/>
      <c r="U489" s="1303"/>
      <c r="V489" s="92"/>
      <c r="W489" s="92"/>
      <c r="X489" s="92"/>
      <c r="Y489" s="92"/>
      <c r="Z489" s="92"/>
    </row>
    <row r="490" spans="1:26" s="1302" customFormat="1" x14ac:dyDescent="0.3">
      <c r="A490" s="1214"/>
      <c r="B490" s="92"/>
      <c r="C490" s="1298"/>
      <c r="D490" s="1300"/>
      <c r="E490" s="1300"/>
      <c r="F490" s="1301"/>
      <c r="G490" s="1301"/>
      <c r="H490" s="1301"/>
      <c r="I490" s="1301"/>
      <c r="J490" s="1301"/>
      <c r="K490" s="1301"/>
      <c r="L490" s="1301"/>
      <c r="M490" s="1301"/>
      <c r="N490" s="1301"/>
      <c r="O490" s="1329"/>
      <c r="Q490" s="92"/>
      <c r="R490" s="92"/>
      <c r="S490" s="92"/>
      <c r="T490" s="92"/>
      <c r="U490" s="1303"/>
      <c r="V490" s="92"/>
      <c r="W490" s="92"/>
      <c r="X490" s="92"/>
      <c r="Y490" s="92"/>
      <c r="Z490" s="92"/>
    </row>
    <row r="491" spans="1:26" s="1302" customFormat="1" x14ac:dyDescent="0.3">
      <c r="A491" s="1214"/>
      <c r="B491" s="92"/>
      <c r="C491" s="1298"/>
      <c r="D491" s="1300"/>
      <c r="E491" s="1300"/>
      <c r="F491" s="1301"/>
      <c r="G491" s="1301"/>
      <c r="H491" s="1301"/>
      <c r="I491" s="1301"/>
      <c r="J491" s="1301"/>
      <c r="K491" s="1301"/>
      <c r="L491" s="1301"/>
      <c r="M491" s="1301"/>
      <c r="N491" s="1301"/>
      <c r="O491" s="1329"/>
      <c r="Q491" s="92"/>
      <c r="R491" s="92"/>
      <c r="S491" s="92"/>
      <c r="T491" s="92"/>
      <c r="U491" s="1303"/>
      <c r="V491" s="92"/>
      <c r="W491" s="92"/>
      <c r="X491" s="92"/>
      <c r="Y491" s="92"/>
      <c r="Z491" s="92"/>
    </row>
    <row r="492" spans="1:26" s="1302" customFormat="1" x14ac:dyDescent="0.3">
      <c r="A492" s="1214"/>
      <c r="B492" s="92"/>
      <c r="C492" s="1298"/>
      <c r="D492" s="1300"/>
      <c r="E492" s="1300"/>
      <c r="F492" s="1301"/>
      <c r="G492" s="1301"/>
      <c r="H492" s="1301"/>
      <c r="I492" s="1301"/>
      <c r="J492" s="1301"/>
      <c r="K492" s="1301"/>
      <c r="L492" s="1301"/>
      <c r="M492" s="1301"/>
      <c r="N492" s="1301"/>
      <c r="O492" s="1329"/>
      <c r="Q492" s="92"/>
      <c r="R492" s="92"/>
      <c r="S492" s="92"/>
      <c r="T492" s="92"/>
      <c r="U492" s="1303"/>
      <c r="V492" s="92"/>
      <c r="W492" s="92"/>
      <c r="X492" s="92"/>
      <c r="Y492" s="92"/>
      <c r="Z492" s="92"/>
    </row>
    <row r="493" spans="1:26" s="1302" customFormat="1" x14ac:dyDescent="0.3">
      <c r="A493" s="1214"/>
      <c r="B493" s="92"/>
      <c r="C493" s="1298"/>
      <c r="D493" s="1300"/>
      <c r="E493" s="1300"/>
      <c r="F493" s="1301"/>
      <c r="G493" s="1301"/>
      <c r="H493" s="1301"/>
      <c r="I493" s="1301"/>
      <c r="J493" s="1301"/>
      <c r="K493" s="1301"/>
      <c r="L493" s="1301"/>
      <c r="M493" s="1301"/>
      <c r="N493" s="1301"/>
      <c r="O493" s="1329"/>
      <c r="Q493" s="92"/>
      <c r="R493" s="92"/>
      <c r="S493" s="92"/>
      <c r="T493" s="92"/>
      <c r="U493" s="1303"/>
      <c r="V493" s="92"/>
      <c r="W493" s="92"/>
      <c r="X493" s="92"/>
      <c r="Y493" s="92"/>
      <c r="Z493" s="92"/>
    </row>
    <row r="494" spans="1:26" s="1302" customFormat="1" x14ac:dyDescent="0.3">
      <c r="A494" s="1214"/>
      <c r="B494" s="92"/>
      <c r="C494" s="1298"/>
      <c r="D494" s="1300"/>
      <c r="E494" s="1300"/>
      <c r="F494" s="1301"/>
      <c r="G494" s="1301"/>
      <c r="H494" s="1301"/>
      <c r="I494" s="1301"/>
      <c r="J494" s="1301"/>
      <c r="K494" s="1301"/>
      <c r="L494" s="1301"/>
      <c r="M494" s="1301"/>
      <c r="N494" s="1301"/>
      <c r="O494" s="1329"/>
      <c r="Q494" s="92"/>
      <c r="R494" s="92"/>
      <c r="S494" s="92"/>
      <c r="T494" s="92"/>
      <c r="U494" s="1303"/>
      <c r="V494" s="92"/>
      <c r="W494" s="92"/>
      <c r="X494" s="92"/>
      <c r="Y494" s="92"/>
      <c r="Z494" s="92"/>
    </row>
    <row r="495" spans="1:26" s="1302" customFormat="1" x14ac:dyDescent="0.3">
      <c r="A495" s="1214"/>
      <c r="B495" s="92"/>
      <c r="C495" s="1298"/>
      <c r="D495" s="1300"/>
      <c r="E495" s="1300"/>
      <c r="F495" s="1301"/>
      <c r="G495" s="1301"/>
      <c r="H495" s="1301"/>
      <c r="I495" s="1301"/>
      <c r="J495" s="1301"/>
      <c r="K495" s="1301"/>
      <c r="L495" s="1301"/>
      <c r="M495" s="1301"/>
      <c r="N495" s="1301"/>
      <c r="O495" s="1329"/>
      <c r="Q495" s="92"/>
      <c r="R495" s="92"/>
      <c r="S495" s="92"/>
      <c r="T495" s="92"/>
      <c r="U495" s="1303"/>
      <c r="V495" s="92"/>
      <c r="W495" s="92"/>
      <c r="X495" s="92"/>
      <c r="Y495" s="92"/>
      <c r="Z495" s="92"/>
    </row>
    <row r="496" spans="1:26" s="1302" customFormat="1" x14ac:dyDescent="0.3">
      <c r="A496" s="1214"/>
      <c r="B496" s="92"/>
      <c r="C496" s="1298"/>
      <c r="D496" s="1300"/>
      <c r="E496" s="1300"/>
      <c r="F496" s="1301"/>
      <c r="G496" s="1301"/>
      <c r="H496" s="1301"/>
      <c r="I496" s="1301"/>
      <c r="J496" s="1301"/>
      <c r="K496" s="1301"/>
      <c r="L496" s="1301"/>
      <c r="M496" s="1301"/>
      <c r="N496" s="1301"/>
      <c r="O496" s="1329"/>
      <c r="Q496" s="92"/>
      <c r="R496" s="92"/>
      <c r="S496" s="92"/>
      <c r="T496" s="92"/>
      <c r="U496" s="1303"/>
      <c r="V496" s="92"/>
      <c r="W496" s="92"/>
      <c r="X496" s="92"/>
      <c r="Y496" s="92"/>
      <c r="Z496" s="92"/>
    </row>
    <row r="497" spans="1:26" s="1302" customFormat="1" x14ac:dyDescent="0.3">
      <c r="A497" s="1214"/>
      <c r="B497" s="92"/>
      <c r="C497" s="1298"/>
      <c r="D497" s="1300"/>
      <c r="E497" s="1300"/>
      <c r="F497" s="1301"/>
      <c r="G497" s="1301"/>
      <c r="H497" s="1301"/>
      <c r="I497" s="1301"/>
      <c r="J497" s="1301"/>
      <c r="K497" s="1301"/>
      <c r="L497" s="1301"/>
      <c r="M497" s="1301"/>
      <c r="N497" s="1301"/>
      <c r="O497" s="1329"/>
      <c r="Q497" s="92"/>
      <c r="R497" s="92"/>
      <c r="S497" s="92"/>
      <c r="T497" s="92"/>
      <c r="U497" s="1303"/>
      <c r="V497" s="92"/>
      <c r="W497" s="92"/>
      <c r="X497" s="92"/>
      <c r="Y497" s="92"/>
      <c r="Z497" s="92"/>
    </row>
    <row r="498" spans="1:26" s="1302" customFormat="1" x14ac:dyDescent="0.3">
      <c r="A498" s="1214"/>
      <c r="B498" s="92"/>
      <c r="C498" s="1298"/>
      <c r="D498" s="1300"/>
      <c r="E498" s="1300"/>
      <c r="F498" s="1301"/>
      <c r="G498" s="1301"/>
      <c r="H498" s="1301"/>
      <c r="I498" s="1301"/>
      <c r="J498" s="1301"/>
      <c r="K498" s="1301"/>
      <c r="L498" s="1301"/>
      <c r="M498" s="1301"/>
      <c r="N498" s="1301"/>
      <c r="O498" s="1329"/>
      <c r="Q498" s="92"/>
      <c r="R498" s="92"/>
      <c r="S498" s="92"/>
      <c r="T498" s="92"/>
      <c r="U498" s="1303"/>
      <c r="V498" s="92"/>
      <c r="W498" s="92"/>
      <c r="X498" s="92"/>
      <c r="Y498" s="92"/>
      <c r="Z498" s="92"/>
    </row>
    <row r="499" spans="1:26" s="1302" customFormat="1" x14ac:dyDescent="0.3">
      <c r="A499" s="1214"/>
      <c r="B499" s="92"/>
      <c r="C499" s="1298"/>
      <c r="D499" s="1300"/>
      <c r="E499" s="1300"/>
      <c r="F499" s="1301"/>
      <c r="G499" s="1301"/>
      <c r="H499" s="1301"/>
      <c r="I499" s="1301"/>
      <c r="J499" s="1301"/>
      <c r="K499" s="1301"/>
      <c r="L499" s="1301"/>
      <c r="M499" s="1301"/>
      <c r="N499" s="1301"/>
      <c r="O499" s="1329"/>
      <c r="Q499" s="92"/>
      <c r="R499" s="92"/>
      <c r="S499" s="92"/>
      <c r="T499" s="92"/>
      <c r="U499" s="1303"/>
      <c r="V499" s="92"/>
      <c r="W499" s="92"/>
      <c r="X499" s="92"/>
      <c r="Y499" s="92"/>
      <c r="Z499" s="92"/>
    </row>
    <row r="500" spans="1:26" s="1302" customFormat="1" x14ac:dyDescent="0.3">
      <c r="A500" s="1214"/>
      <c r="B500" s="92"/>
      <c r="C500" s="1298"/>
      <c r="D500" s="1300"/>
      <c r="E500" s="1300"/>
      <c r="F500" s="1301"/>
      <c r="G500" s="1301"/>
      <c r="H500" s="1301"/>
      <c r="I500" s="1301"/>
      <c r="J500" s="1301"/>
      <c r="K500" s="1301"/>
      <c r="L500" s="1301"/>
      <c r="M500" s="1301"/>
      <c r="N500" s="1301"/>
      <c r="O500" s="1329"/>
      <c r="Q500" s="92"/>
      <c r="R500" s="92"/>
      <c r="S500" s="92"/>
      <c r="T500" s="92"/>
      <c r="U500" s="1303"/>
      <c r="V500" s="92"/>
      <c r="W500" s="92"/>
      <c r="X500" s="92"/>
      <c r="Y500" s="92"/>
      <c r="Z500" s="92"/>
    </row>
    <row r="501" spans="1:26" s="1302" customFormat="1" x14ac:dyDescent="0.3">
      <c r="A501" s="1214"/>
      <c r="B501" s="92"/>
      <c r="C501" s="1298"/>
      <c r="D501" s="1300"/>
      <c r="E501" s="1300"/>
      <c r="F501" s="1301"/>
      <c r="G501" s="1301"/>
      <c r="H501" s="1301"/>
      <c r="I501" s="1301"/>
      <c r="J501" s="1301"/>
      <c r="K501" s="1301"/>
      <c r="L501" s="1301"/>
      <c r="M501" s="1301"/>
      <c r="N501" s="1301"/>
      <c r="O501" s="1329"/>
      <c r="Q501" s="92"/>
      <c r="R501" s="92"/>
      <c r="S501" s="92"/>
      <c r="T501" s="92"/>
      <c r="U501" s="1303"/>
      <c r="V501" s="92"/>
      <c r="W501" s="92"/>
      <c r="X501" s="92"/>
      <c r="Y501" s="92"/>
      <c r="Z501" s="92"/>
    </row>
    <row r="502" spans="1:26" s="1302" customFormat="1" x14ac:dyDescent="0.3">
      <c r="A502" s="1214"/>
      <c r="B502" s="92"/>
      <c r="C502" s="1298"/>
      <c r="D502" s="1300"/>
      <c r="E502" s="1300"/>
      <c r="F502" s="1301"/>
      <c r="G502" s="1301"/>
      <c r="H502" s="1301"/>
      <c r="I502" s="1301"/>
      <c r="J502" s="1301"/>
      <c r="K502" s="1301"/>
      <c r="L502" s="1301"/>
      <c r="M502" s="1301"/>
      <c r="N502" s="1301"/>
      <c r="O502" s="1329"/>
      <c r="Q502" s="92"/>
      <c r="R502" s="92"/>
      <c r="S502" s="92"/>
      <c r="T502" s="92"/>
      <c r="U502" s="1303"/>
      <c r="V502" s="92"/>
      <c r="W502" s="92"/>
      <c r="X502" s="92"/>
      <c r="Y502" s="92"/>
      <c r="Z502" s="92"/>
    </row>
    <row r="503" spans="1:26" s="1302" customFormat="1" x14ac:dyDescent="0.3">
      <c r="A503" s="1214"/>
      <c r="B503" s="92"/>
      <c r="C503" s="1298"/>
      <c r="D503" s="1300"/>
      <c r="E503" s="1300"/>
      <c r="F503" s="1301"/>
      <c r="G503" s="1301"/>
      <c r="H503" s="1301"/>
      <c r="I503" s="1301"/>
      <c r="J503" s="1301"/>
      <c r="K503" s="1301"/>
      <c r="L503" s="1301"/>
      <c r="M503" s="1301"/>
      <c r="N503" s="1301"/>
      <c r="O503" s="1329"/>
      <c r="Q503" s="92"/>
      <c r="R503" s="92"/>
      <c r="S503" s="92"/>
      <c r="T503" s="92"/>
      <c r="U503" s="1303"/>
      <c r="V503" s="92"/>
      <c r="W503" s="92"/>
      <c r="X503" s="92"/>
      <c r="Y503" s="92"/>
      <c r="Z503" s="92"/>
    </row>
    <row r="504" spans="1:26" s="1302" customFormat="1" x14ac:dyDescent="0.3">
      <c r="A504" s="1214"/>
      <c r="B504" s="92"/>
      <c r="C504" s="1298"/>
      <c r="D504" s="1300"/>
      <c r="E504" s="1300"/>
      <c r="F504" s="1301"/>
      <c r="G504" s="1301"/>
      <c r="H504" s="1301"/>
      <c r="I504" s="1301"/>
      <c r="J504" s="1301"/>
      <c r="K504" s="1301"/>
      <c r="L504" s="1301"/>
      <c r="M504" s="1301"/>
      <c r="N504" s="1301"/>
      <c r="O504" s="1329"/>
      <c r="Q504" s="92"/>
      <c r="R504" s="92"/>
      <c r="S504" s="92"/>
      <c r="T504" s="92"/>
      <c r="U504" s="1303"/>
      <c r="V504" s="92"/>
      <c r="W504" s="92"/>
      <c r="X504" s="92"/>
      <c r="Y504" s="92"/>
      <c r="Z504" s="92"/>
    </row>
    <row r="505" spans="1:26" s="1302" customFormat="1" x14ac:dyDescent="0.3">
      <c r="A505" s="1214"/>
      <c r="B505" s="92"/>
      <c r="C505" s="1298"/>
      <c r="D505" s="1300"/>
      <c r="E505" s="1300"/>
      <c r="F505" s="1301"/>
      <c r="G505" s="1301"/>
      <c r="H505" s="1301"/>
      <c r="I505" s="1301"/>
      <c r="J505" s="1301"/>
      <c r="K505" s="1301"/>
      <c r="L505" s="1301"/>
      <c r="M505" s="1301"/>
      <c r="N505" s="1301"/>
      <c r="O505" s="1329"/>
      <c r="Q505" s="92"/>
      <c r="R505" s="92"/>
      <c r="S505" s="92"/>
      <c r="T505" s="92"/>
      <c r="U505" s="1303"/>
      <c r="V505" s="92"/>
      <c r="W505" s="92"/>
      <c r="X505" s="92"/>
      <c r="Y505" s="92"/>
      <c r="Z505" s="92"/>
    </row>
    <row r="506" spans="1:26" s="1302" customFormat="1" x14ac:dyDescent="0.3">
      <c r="A506" s="1214"/>
      <c r="B506" s="92"/>
      <c r="C506" s="1298"/>
      <c r="D506" s="1300"/>
      <c r="E506" s="1300"/>
      <c r="F506" s="1301"/>
      <c r="G506" s="1301"/>
      <c r="H506" s="1301"/>
      <c r="I506" s="1301"/>
      <c r="J506" s="1301"/>
      <c r="K506" s="1301"/>
      <c r="L506" s="1301"/>
      <c r="M506" s="1301"/>
      <c r="N506" s="1301"/>
      <c r="O506" s="1329"/>
      <c r="Q506" s="92"/>
      <c r="R506" s="92"/>
      <c r="S506" s="92"/>
      <c r="T506" s="92"/>
      <c r="U506" s="1303"/>
      <c r="V506" s="92"/>
      <c r="W506" s="92"/>
      <c r="X506" s="92"/>
      <c r="Y506" s="92"/>
      <c r="Z506" s="92"/>
    </row>
    <row r="507" spans="1:26" s="1302" customFormat="1" x14ac:dyDescent="0.3">
      <c r="A507" s="1214"/>
      <c r="B507" s="92"/>
      <c r="C507" s="1298"/>
      <c r="D507" s="1300"/>
      <c r="E507" s="1300"/>
      <c r="F507" s="1301"/>
      <c r="G507" s="1301"/>
      <c r="H507" s="1301"/>
      <c r="I507" s="1301"/>
      <c r="J507" s="1301"/>
      <c r="K507" s="1301"/>
      <c r="L507" s="1301"/>
      <c r="M507" s="1301"/>
      <c r="N507" s="1301"/>
      <c r="O507" s="1329"/>
      <c r="Q507" s="92"/>
      <c r="R507" s="92"/>
      <c r="S507" s="92"/>
      <c r="T507" s="92"/>
      <c r="U507" s="1303"/>
      <c r="V507" s="92"/>
      <c r="W507" s="92"/>
      <c r="X507" s="92"/>
      <c r="Y507" s="92"/>
      <c r="Z507" s="92"/>
    </row>
    <row r="508" spans="1:26" s="1302" customFormat="1" x14ac:dyDescent="0.3">
      <c r="A508" s="1214"/>
      <c r="B508" s="92"/>
      <c r="C508" s="1298"/>
      <c r="D508" s="1300"/>
      <c r="E508" s="1300"/>
      <c r="F508" s="1301"/>
      <c r="G508" s="1301"/>
      <c r="H508" s="1301"/>
      <c r="I508" s="1301"/>
      <c r="J508" s="1301"/>
      <c r="K508" s="1301"/>
      <c r="L508" s="1301"/>
      <c r="M508" s="1301"/>
      <c r="N508" s="1301"/>
      <c r="O508" s="1329"/>
      <c r="Q508" s="92"/>
      <c r="R508" s="92"/>
      <c r="S508" s="92"/>
      <c r="T508" s="92"/>
      <c r="U508" s="1303"/>
      <c r="V508" s="92"/>
      <c r="W508" s="92"/>
      <c r="X508" s="92"/>
      <c r="Y508" s="92"/>
      <c r="Z508" s="92"/>
    </row>
    <row r="509" spans="1:26" s="1302" customFormat="1" x14ac:dyDescent="0.3">
      <c r="A509" s="1214"/>
      <c r="B509" s="92"/>
      <c r="C509" s="1298"/>
      <c r="D509" s="1300"/>
      <c r="E509" s="1300"/>
      <c r="F509" s="1301"/>
      <c r="G509" s="1301"/>
      <c r="H509" s="1301"/>
      <c r="I509" s="1301"/>
      <c r="J509" s="1301"/>
      <c r="K509" s="1301"/>
      <c r="L509" s="1301"/>
      <c r="M509" s="1301"/>
      <c r="N509" s="1301"/>
      <c r="O509" s="1329"/>
      <c r="Q509" s="92"/>
      <c r="R509" s="92"/>
      <c r="S509" s="92"/>
      <c r="T509" s="92"/>
      <c r="U509" s="1303"/>
      <c r="V509" s="92"/>
      <c r="W509" s="92"/>
      <c r="X509" s="92"/>
      <c r="Y509" s="92"/>
      <c r="Z509" s="92"/>
    </row>
    <row r="510" spans="1:26" s="1302" customFormat="1" x14ac:dyDescent="0.3">
      <c r="A510" s="1214"/>
      <c r="B510" s="92"/>
      <c r="C510" s="1298"/>
      <c r="D510" s="1300"/>
      <c r="E510" s="1300"/>
      <c r="F510" s="1301"/>
      <c r="G510" s="1301"/>
      <c r="H510" s="1301"/>
      <c r="I510" s="1301"/>
      <c r="J510" s="1301"/>
      <c r="K510" s="1301"/>
      <c r="L510" s="1301"/>
      <c r="M510" s="1301"/>
      <c r="N510" s="1301"/>
      <c r="O510" s="1329"/>
      <c r="Q510" s="92"/>
      <c r="R510" s="92"/>
      <c r="S510" s="92"/>
      <c r="T510" s="92"/>
      <c r="U510" s="1303"/>
      <c r="V510" s="92"/>
      <c r="W510" s="92"/>
      <c r="X510" s="92"/>
      <c r="Y510" s="92"/>
      <c r="Z510" s="92"/>
    </row>
    <row r="511" spans="1:26" s="1302" customFormat="1" x14ac:dyDescent="0.3">
      <c r="A511" s="1214"/>
      <c r="B511" s="92"/>
      <c r="C511" s="1298"/>
      <c r="D511" s="1300"/>
      <c r="E511" s="1300"/>
      <c r="F511" s="1301"/>
      <c r="G511" s="1301"/>
      <c r="H511" s="1301"/>
      <c r="I511" s="1301"/>
      <c r="J511" s="1301"/>
      <c r="K511" s="1301"/>
      <c r="L511" s="1301"/>
      <c r="M511" s="1301"/>
      <c r="N511" s="1301"/>
      <c r="O511" s="1329"/>
      <c r="Q511" s="92"/>
      <c r="R511" s="92"/>
      <c r="S511" s="92"/>
      <c r="T511" s="92"/>
      <c r="U511" s="1303"/>
      <c r="V511" s="92"/>
      <c r="W511" s="92"/>
      <c r="X511" s="92"/>
      <c r="Y511" s="92"/>
      <c r="Z511" s="92"/>
    </row>
    <row r="512" spans="1:26" s="1302" customFormat="1" x14ac:dyDescent="0.3">
      <c r="A512" s="1214"/>
      <c r="B512" s="92"/>
      <c r="C512" s="1298"/>
      <c r="D512" s="1300"/>
      <c r="E512" s="1300"/>
      <c r="F512" s="1301"/>
      <c r="G512" s="1301"/>
      <c r="H512" s="1301"/>
      <c r="I512" s="1301"/>
      <c r="J512" s="1301"/>
      <c r="K512" s="1301"/>
      <c r="L512" s="1301"/>
      <c r="M512" s="1301"/>
      <c r="N512" s="1301"/>
      <c r="O512" s="1329"/>
      <c r="Q512" s="92"/>
      <c r="R512" s="92"/>
      <c r="S512" s="92"/>
      <c r="T512" s="92"/>
      <c r="U512" s="1303"/>
      <c r="V512" s="92"/>
      <c r="W512" s="92"/>
      <c r="X512" s="92"/>
      <c r="Y512" s="92"/>
      <c r="Z512" s="92"/>
    </row>
    <row r="513" spans="1:26" s="1302" customFormat="1" x14ac:dyDescent="0.3">
      <c r="A513" s="1214"/>
      <c r="B513" s="92"/>
      <c r="C513" s="1298"/>
      <c r="D513" s="1300"/>
      <c r="E513" s="1300"/>
      <c r="F513" s="1301"/>
      <c r="G513" s="1301"/>
      <c r="H513" s="1301"/>
      <c r="I513" s="1301"/>
      <c r="J513" s="1301"/>
      <c r="K513" s="1301"/>
      <c r="L513" s="1301"/>
      <c r="M513" s="1301"/>
      <c r="N513" s="1301"/>
      <c r="O513" s="1329"/>
      <c r="Q513" s="92"/>
      <c r="R513" s="92"/>
      <c r="S513" s="92"/>
      <c r="T513" s="92"/>
      <c r="U513" s="1303"/>
      <c r="V513" s="92"/>
      <c r="W513" s="92"/>
      <c r="X513" s="92"/>
      <c r="Y513" s="92"/>
      <c r="Z513" s="92"/>
    </row>
    <row r="514" spans="1:26" s="1302" customFormat="1" x14ac:dyDescent="0.3">
      <c r="A514" s="1214"/>
      <c r="B514" s="92"/>
      <c r="C514" s="1298"/>
      <c r="D514" s="1300"/>
      <c r="E514" s="1300"/>
      <c r="F514" s="1301"/>
      <c r="G514" s="1301"/>
      <c r="H514" s="1301"/>
      <c r="I514" s="1301"/>
      <c r="J514" s="1301"/>
      <c r="K514" s="1301"/>
      <c r="L514" s="1301"/>
      <c r="M514" s="1301"/>
      <c r="N514" s="1301"/>
      <c r="O514" s="1329"/>
      <c r="Q514" s="92"/>
      <c r="R514" s="92"/>
      <c r="S514" s="92"/>
      <c r="T514" s="92"/>
      <c r="U514" s="1303"/>
      <c r="V514" s="92"/>
      <c r="W514" s="92"/>
      <c r="X514" s="92"/>
      <c r="Y514" s="92"/>
      <c r="Z514" s="92"/>
    </row>
    <row r="515" spans="1:26" s="1302" customFormat="1" x14ac:dyDescent="0.3">
      <c r="A515" s="1214"/>
      <c r="B515" s="92"/>
      <c r="C515" s="1298"/>
      <c r="D515" s="1300"/>
      <c r="E515" s="1300"/>
      <c r="F515" s="1301"/>
      <c r="G515" s="1301"/>
      <c r="H515" s="1301"/>
      <c r="I515" s="1301"/>
      <c r="J515" s="1301"/>
      <c r="K515" s="1301"/>
      <c r="L515" s="1301"/>
      <c r="M515" s="1301"/>
      <c r="N515" s="1301"/>
      <c r="O515" s="1329"/>
      <c r="Q515" s="92"/>
      <c r="R515" s="92"/>
      <c r="S515" s="92"/>
      <c r="T515" s="92"/>
      <c r="U515" s="1303"/>
      <c r="V515" s="92"/>
      <c r="W515" s="92"/>
      <c r="X515" s="92"/>
      <c r="Y515" s="92"/>
      <c r="Z515" s="92"/>
    </row>
    <row r="516" spans="1:26" s="1302" customFormat="1" x14ac:dyDescent="0.3">
      <c r="A516" s="1214"/>
      <c r="B516" s="92"/>
      <c r="C516" s="1298"/>
      <c r="D516" s="1300"/>
      <c r="E516" s="1300"/>
      <c r="F516" s="1301"/>
      <c r="G516" s="1301"/>
      <c r="H516" s="1301"/>
      <c r="I516" s="1301"/>
      <c r="J516" s="1301"/>
      <c r="K516" s="1301"/>
      <c r="L516" s="1301"/>
      <c r="M516" s="1301"/>
      <c r="N516" s="1301"/>
      <c r="O516" s="1329"/>
      <c r="Q516" s="92"/>
      <c r="R516" s="92"/>
      <c r="S516" s="92"/>
      <c r="T516" s="92"/>
      <c r="U516" s="1303"/>
      <c r="V516" s="92"/>
      <c r="W516" s="92"/>
      <c r="X516" s="92"/>
      <c r="Y516" s="92"/>
      <c r="Z516" s="92"/>
    </row>
    <row r="517" spans="1:26" s="1302" customFormat="1" x14ac:dyDescent="0.3">
      <c r="A517" s="1214"/>
      <c r="B517" s="92"/>
      <c r="C517" s="1298"/>
      <c r="D517" s="1300"/>
      <c r="E517" s="1300"/>
      <c r="F517" s="1301"/>
      <c r="G517" s="1301"/>
      <c r="H517" s="1301"/>
      <c r="I517" s="1301"/>
      <c r="J517" s="1301"/>
      <c r="K517" s="1301"/>
      <c r="L517" s="1301"/>
      <c r="M517" s="1301"/>
      <c r="N517" s="1301"/>
      <c r="O517" s="1329"/>
      <c r="Q517" s="92"/>
      <c r="R517" s="92"/>
      <c r="S517" s="92"/>
      <c r="T517" s="92"/>
      <c r="U517" s="1303"/>
      <c r="V517" s="92"/>
      <c r="W517" s="92"/>
      <c r="X517" s="92"/>
      <c r="Y517" s="92"/>
      <c r="Z517" s="92"/>
    </row>
    <row r="518" spans="1:26" s="1302" customFormat="1" x14ac:dyDescent="0.3">
      <c r="A518" s="1214"/>
      <c r="B518" s="92"/>
      <c r="C518" s="1298"/>
      <c r="D518" s="1300"/>
      <c r="E518" s="1300"/>
      <c r="F518" s="1301"/>
      <c r="G518" s="1301"/>
      <c r="H518" s="1301"/>
      <c r="I518" s="1301"/>
      <c r="J518" s="1301"/>
      <c r="K518" s="1301"/>
      <c r="L518" s="1301"/>
      <c r="M518" s="1301"/>
      <c r="N518" s="1301"/>
      <c r="O518" s="1329"/>
      <c r="Q518" s="92"/>
      <c r="R518" s="92"/>
      <c r="S518" s="92"/>
      <c r="T518" s="92"/>
      <c r="U518" s="1303"/>
      <c r="V518" s="92"/>
      <c r="W518" s="92"/>
      <c r="X518" s="92"/>
      <c r="Y518" s="92"/>
      <c r="Z518" s="92"/>
    </row>
    <row r="519" spans="1:26" s="1302" customFormat="1" x14ac:dyDescent="0.3">
      <c r="A519" s="1214"/>
      <c r="B519" s="92"/>
      <c r="C519" s="1298"/>
      <c r="D519" s="1300"/>
      <c r="E519" s="1300"/>
      <c r="F519" s="1301"/>
      <c r="G519" s="1301"/>
      <c r="H519" s="1301"/>
      <c r="I519" s="1301"/>
      <c r="J519" s="1301"/>
      <c r="K519" s="1301"/>
      <c r="L519" s="1301"/>
      <c r="M519" s="1301"/>
      <c r="N519" s="1301"/>
      <c r="O519" s="1329"/>
      <c r="Q519" s="92"/>
      <c r="R519" s="92"/>
      <c r="S519" s="92"/>
      <c r="T519" s="92"/>
      <c r="U519" s="1303"/>
      <c r="V519" s="92"/>
      <c r="W519" s="92"/>
      <c r="X519" s="92"/>
      <c r="Y519" s="92"/>
      <c r="Z519" s="92"/>
    </row>
    <row r="520" spans="1:26" s="1302" customFormat="1" x14ac:dyDescent="0.3">
      <c r="A520" s="1214"/>
      <c r="B520" s="92"/>
      <c r="C520" s="1298"/>
      <c r="D520" s="1300"/>
      <c r="E520" s="1300"/>
      <c r="F520" s="1301"/>
      <c r="G520" s="1301"/>
      <c r="H520" s="1301"/>
      <c r="I520" s="1301"/>
      <c r="J520" s="1301"/>
      <c r="K520" s="1301"/>
      <c r="L520" s="1301"/>
      <c r="M520" s="1301"/>
      <c r="N520" s="1301"/>
      <c r="O520" s="1329"/>
      <c r="Q520" s="92"/>
      <c r="R520" s="92"/>
      <c r="S520" s="92"/>
      <c r="T520" s="92"/>
      <c r="U520" s="1303"/>
      <c r="V520" s="92"/>
      <c r="W520" s="92"/>
      <c r="X520" s="92"/>
      <c r="Y520" s="92"/>
      <c r="Z520" s="92"/>
    </row>
    <row r="521" spans="1:26" s="1302" customFormat="1" x14ac:dyDescent="0.3">
      <c r="A521" s="1214"/>
      <c r="B521" s="92"/>
      <c r="C521" s="1298"/>
      <c r="D521" s="1300"/>
      <c r="E521" s="1300"/>
      <c r="F521" s="1301"/>
      <c r="G521" s="1301"/>
      <c r="H521" s="1301"/>
      <c r="I521" s="1301"/>
      <c r="J521" s="1301"/>
      <c r="K521" s="1301"/>
      <c r="L521" s="1301"/>
      <c r="M521" s="1301"/>
      <c r="N521" s="1301"/>
      <c r="O521" s="1329"/>
      <c r="Q521" s="92"/>
      <c r="R521" s="92"/>
      <c r="S521" s="92"/>
      <c r="T521" s="92"/>
      <c r="U521" s="1303"/>
      <c r="V521" s="92"/>
      <c r="W521" s="92"/>
      <c r="X521" s="92"/>
      <c r="Y521" s="92"/>
      <c r="Z521" s="92"/>
    </row>
    <row r="522" spans="1:26" s="1302" customFormat="1" x14ac:dyDescent="0.3">
      <c r="A522" s="1214"/>
      <c r="B522" s="92"/>
      <c r="C522" s="1298"/>
      <c r="D522" s="1300"/>
      <c r="E522" s="1300"/>
      <c r="F522" s="1301"/>
      <c r="G522" s="1301"/>
      <c r="H522" s="1301"/>
      <c r="I522" s="1301"/>
      <c r="J522" s="1301"/>
      <c r="K522" s="1301"/>
      <c r="L522" s="1301"/>
      <c r="M522" s="1301"/>
      <c r="N522" s="1301"/>
      <c r="O522" s="1329"/>
      <c r="Q522" s="92"/>
      <c r="R522" s="92"/>
      <c r="S522" s="92"/>
      <c r="T522" s="92"/>
      <c r="U522" s="1303"/>
      <c r="V522" s="92"/>
      <c r="W522" s="92"/>
      <c r="X522" s="92"/>
      <c r="Y522" s="92"/>
      <c r="Z522" s="92"/>
    </row>
    <row r="523" spans="1:26" s="1302" customFormat="1" x14ac:dyDescent="0.3">
      <c r="A523" s="1214"/>
      <c r="B523" s="92"/>
      <c r="C523" s="1298"/>
      <c r="D523" s="1300"/>
      <c r="E523" s="1300"/>
      <c r="F523" s="1301"/>
      <c r="G523" s="1301"/>
      <c r="H523" s="1301"/>
      <c r="I523" s="1301"/>
      <c r="J523" s="1301"/>
      <c r="K523" s="1301"/>
      <c r="L523" s="1301"/>
      <c r="M523" s="1301"/>
      <c r="N523" s="1301"/>
      <c r="O523" s="1329"/>
      <c r="Q523" s="92"/>
      <c r="R523" s="92"/>
      <c r="S523" s="92"/>
      <c r="T523" s="92"/>
      <c r="U523" s="1303"/>
      <c r="V523" s="92"/>
      <c r="W523" s="92"/>
      <c r="X523" s="92"/>
      <c r="Y523" s="92"/>
      <c r="Z523" s="92"/>
    </row>
    <row r="524" spans="1:26" s="1302" customFormat="1" x14ac:dyDescent="0.3">
      <c r="A524" s="1214"/>
      <c r="B524" s="92"/>
      <c r="C524" s="1298"/>
      <c r="D524" s="1300"/>
      <c r="E524" s="1300"/>
      <c r="F524" s="1301"/>
      <c r="G524" s="1301"/>
      <c r="H524" s="1301"/>
      <c r="I524" s="1301"/>
      <c r="J524" s="1301"/>
      <c r="K524" s="1301"/>
      <c r="L524" s="1301"/>
      <c r="M524" s="1301"/>
      <c r="N524" s="1301"/>
      <c r="O524" s="1329"/>
      <c r="Q524" s="92"/>
      <c r="R524" s="92"/>
      <c r="S524" s="92"/>
      <c r="T524" s="92"/>
      <c r="U524" s="1303"/>
      <c r="V524" s="92"/>
      <c r="W524" s="92"/>
      <c r="X524" s="92"/>
      <c r="Y524" s="92"/>
      <c r="Z524" s="92"/>
    </row>
    <row r="525" spans="1:26" s="1302" customFormat="1" x14ac:dyDescent="0.3">
      <c r="A525" s="1214"/>
      <c r="B525" s="92"/>
      <c r="C525" s="1298"/>
      <c r="D525" s="1300"/>
      <c r="E525" s="1300"/>
      <c r="F525" s="1301"/>
      <c r="G525" s="1301"/>
      <c r="H525" s="1301"/>
      <c r="I525" s="1301"/>
      <c r="J525" s="1301"/>
      <c r="K525" s="1301"/>
      <c r="L525" s="1301"/>
      <c r="M525" s="1301"/>
      <c r="N525" s="1301"/>
      <c r="O525" s="1329"/>
      <c r="Q525" s="92"/>
      <c r="R525" s="92"/>
      <c r="S525" s="92"/>
      <c r="T525" s="92"/>
      <c r="U525" s="1303"/>
      <c r="V525" s="92"/>
      <c r="W525" s="92"/>
      <c r="X525" s="92"/>
      <c r="Y525" s="92"/>
      <c r="Z525" s="92"/>
    </row>
    <row r="526" spans="1:26" s="1302" customFormat="1" x14ac:dyDescent="0.3">
      <c r="A526" s="1214"/>
      <c r="B526" s="92"/>
      <c r="C526" s="1298"/>
      <c r="D526" s="1300"/>
      <c r="E526" s="1300"/>
      <c r="F526" s="1301"/>
      <c r="G526" s="1301"/>
      <c r="H526" s="1301"/>
      <c r="I526" s="1301"/>
      <c r="J526" s="1301"/>
      <c r="K526" s="1301"/>
      <c r="L526" s="1301"/>
      <c r="M526" s="1301"/>
      <c r="N526" s="1301"/>
      <c r="O526" s="1329"/>
      <c r="Q526" s="92"/>
      <c r="R526" s="92"/>
      <c r="S526" s="92"/>
      <c r="T526" s="92"/>
      <c r="U526" s="1303"/>
      <c r="V526" s="92"/>
      <c r="W526" s="92"/>
      <c r="X526" s="92"/>
      <c r="Y526" s="92"/>
      <c r="Z526" s="92"/>
    </row>
    <row r="527" spans="1:26" s="1302" customFormat="1" x14ac:dyDescent="0.3">
      <c r="A527" s="1214"/>
      <c r="B527" s="92"/>
      <c r="C527" s="1298"/>
      <c r="D527" s="1300"/>
      <c r="E527" s="1300"/>
      <c r="F527" s="1301"/>
      <c r="G527" s="1301"/>
      <c r="H527" s="1301"/>
      <c r="I527" s="1301"/>
      <c r="J527" s="1301"/>
      <c r="K527" s="1301"/>
      <c r="L527" s="1301"/>
      <c r="M527" s="1301"/>
      <c r="N527" s="1301"/>
      <c r="O527" s="1329"/>
      <c r="Q527" s="92"/>
      <c r="R527" s="92"/>
      <c r="S527" s="92"/>
      <c r="T527" s="92"/>
      <c r="U527" s="1303"/>
      <c r="V527" s="92"/>
      <c r="W527" s="92"/>
      <c r="X527" s="92"/>
      <c r="Y527" s="92"/>
      <c r="Z527" s="92"/>
    </row>
    <row r="528" spans="1:26" s="1302" customFormat="1" x14ac:dyDescent="0.3">
      <c r="A528" s="1214"/>
      <c r="B528" s="92"/>
      <c r="C528" s="1298"/>
      <c r="D528" s="1300"/>
      <c r="E528" s="1300"/>
      <c r="F528" s="1301"/>
      <c r="G528" s="1301"/>
      <c r="H528" s="1301"/>
      <c r="I528" s="1301"/>
      <c r="J528" s="1301"/>
      <c r="K528" s="1301"/>
      <c r="L528" s="1301"/>
      <c r="M528" s="1301"/>
      <c r="N528" s="1301"/>
      <c r="O528" s="1329"/>
      <c r="Q528" s="92"/>
      <c r="R528" s="92"/>
      <c r="S528" s="92"/>
      <c r="T528" s="92"/>
      <c r="U528" s="1303"/>
      <c r="V528" s="92"/>
      <c r="W528" s="92"/>
      <c r="X528" s="92"/>
      <c r="Y528" s="92"/>
      <c r="Z528" s="92"/>
    </row>
    <row r="529" spans="1:26" s="1302" customFormat="1" x14ac:dyDescent="0.3">
      <c r="A529" s="1214"/>
      <c r="B529" s="92"/>
      <c r="C529" s="1298"/>
      <c r="D529" s="1300"/>
      <c r="E529" s="1300"/>
      <c r="F529" s="1301"/>
      <c r="G529" s="1301"/>
      <c r="H529" s="1301"/>
      <c r="I529" s="1301"/>
      <c r="J529" s="1301"/>
      <c r="K529" s="1301"/>
      <c r="L529" s="1301"/>
      <c r="M529" s="1301"/>
      <c r="N529" s="1301"/>
      <c r="O529" s="1329"/>
      <c r="Q529" s="92"/>
      <c r="R529" s="92"/>
      <c r="S529" s="92"/>
      <c r="T529" s="92"/>
      <c r="U529" s="1303"/>
      <c r="V529" s="92"/>
      <c r="W529" s="92"/>
      <c r="X529" s="92"/>
      <c r="Y529" s="92"/>
      <c r="Z529" s="92"/>
    </row>
    <row r="530" spans="1:26" s="1302" customFormat="1" x14ac:dyDescent="0.3">
      <c r="A530" s="1214"/>
      <c r="B530" s="92"/>
      <c r="C530" s="1298"/>
      <c r="D530" s="1300"/>
      <c r="E530" s="1300"/>
      <c r="F530" s="1301"/>
      <c r="G530" s="1301"/>
      <c r="H530" s="1301"/>
      <c r="I530" s="1301"/>
      <c r="J530" s="1301"/>
      <c r="K530" s="1301"/>
      <c r="L530" s="1301"/>
      <c r="M530" s="1301"/>
      <c r="N530" s="1301"/>
      <c r="O530" s="1329"/>
      <c r="Q530" s="92"/>
      <c r="R530" s="92"/>
      <c r="S530" s="92"/>
      <c r="T530" s="92"/>
      <c r="U530" s="1303"/>
      <c r="V530" s="92"/>
      <c r="W530" s="92"/>
      <c r="X530" s="92"/>
      <c r="Y530" s="92"/>
      <c r="Z530" s="92"/>
    </row>
    <row r="531" spans="1:26" s="1302" customFormat="1" x14ac:dyDescent="0.3">
      <c r="A531" s="1214"/>
      <c r="B531" s="92"/>
      <c r="C531" s="1298"/>
      <c r="D531" s="1300"/>
      <c r="E531" s="1300"/>
      <c r="F531" s="1301"/>
      <c r="G531" s="1301"/>
      <c r="H531" s="1301"/>
      <c r="I531" s="1301"/>
      <c r="J531" s="1301"/>
      <c r="K531" s="1301"/>
      <c r="L531" s="1301"/>
      <c r="M531" s="1301"/>
      <c r="N531" s="1301"/>
      <c r="O531" s="1329"/>
      <c r="Q531" s="92"/>
      <c r="R531" s="92"/>
      <c r="S531" s="92"/>
      <c r="T531" s="92"/>
      <c r="U531" s="1303"/>
      <c r="V531" s="92"/>
      <c r="W531" s="92"/>
      <c r="X531" s="92"/>
      <c r="Y531" s="92"/>
      <c r="Z531" s="92"/>
    </row>
    <row r="532" spans="1:26" s="1302" customFormat="1" x14ac:dyDescent="0.3">
      <c r="A532" s="1214"/>
      <c r="B532" s="92"/>
      <c r="C532" s="1298"/>
      <c r="D532" s="1300"/>
      <c r="E532" s="1300"/>
      <c r="F532" s="1301"/>
      <c r="G532" s="1301"/>
      <c r="H532" s="1301"/>
      <c r="I532" s="1301"/>
      <c r="J532" s="1301"/>
      <c r="K532" s="1301"/>
      <c r="L532" s="1301"/>
      <c r="M532" s="1301"/>
      <c r="N532" s="1301"/>
      <c r="O532" s="1329"/>
      <c r="Q532" s="92"/>
      <c r="R532" s="92"/>
      <c r="S532" s="92"/>
      <c r="T532" s="92"/>
      <c r="U532" s="1303"/>
      <c r="V532" s="92"/>
      <c r="W532" s="92"/>
      <c r="X532" s="92"/>
      <c r="Y532" s="92"/>
      <c r="Z532" s="92"/>
    </row>
    <row r="533" spans="1:26" s="1302" customFormat="1" x14ac:dyDescent="0.3">
      <c r="A533" s="1214"/>
      <c r="B533" s="92"/>
      <c r="C533" s="1298"/>
      <c r="D533" s="1300"/>
      <c r="E533" s="1300"/>
      <c r="F533" s="1301"/>
      <c r="G533" s="1301"/>
      <c r="H533" s="1301"/>
      <c r="I533" s="1301"/>
      <c r="J533" s="1301"/>
      <c r="K533" s="1301"/>
      <c r="L533" s="1301"/>
      <c r="M533" s="1301"/>
      <c r="N533" s="1301"/>
      <c r="O533" s="1329"/>
      <c r="Q533" s="92"/>
      <c r="R533" s="92"/>
      <c r="S533" s="92"/>
      <c r="T533" s="92"/>
      <c r="U533" s="1303"/>
      <c r="V533" s="92"/>
      <c r="W533" s="92"/>
      <c r="X533" s="92"/>
      <c r="Y533" s="92"/>
      <c r="Z533" s="92"/>
    </row>
    <row r="534" spans="1:26" s="1302" customFormat="1" x14ac:dyDescent="0.3">
      <c r="A534" s="1214"/>
      <c r="B534" s="92"/>
      <c r="C534" s="1298"/>
      <c r="D534" s="1300"/>
      <c r="E534" s="1300"/>
      <c r="F534" s="1301"/>
      <c r="G534" s="1301"/>
      <c r="H534" s="1301"/>
      <c r="I534" s="1301"/>
      <c r="J534" s="1301"/>
      <c r="K534" s="1301"/>
      <c r="L534" s="1301"/>
      <c r="M534" s="1301"/>
      <c r="N534" s="1301"/>
      <c r="O534" s="1329"/>
      <c r="Q534" s="92"/>
      <c r="R534" s="92"/>
      <c r="S534" s="92"/>
      <c r="T534" s="92"/>
      <c r="U534" s="1303"/>
      <c r="V534" s="92"/>
      <c r="W534" s="92"/>
      <c r="X534" s="92"/>
      <c r="Y534" s="92"/>
      <c r="Z534" s="92"/>
    </row>
    <row r="535" spans="1:26" s="1302" customFormat="1" x14ac:dyDescent="0.3">
      <c r="A535" s="1214"/>
      <c r="B535" s="92"/>
      <c r="C535" s="1298"/>
      <c r="D535" s="1300"/>
      <c r="E535" s="1300"/>
      <c r="F535" s="1301"/>
      <c r="G535" s="1301"/>
      <c r="H535" s="1301"/>
      <c r="I535" s="1301"/>
      <c r="J535" s="1301"/>
      <c r="K535" s="1301"/>
      <c r="L535" s="1301"/>
      <c r="M535" s="1301"/>
      <c r="N535" s="1301"/>
      <c r="O535" s="1329"/>
      <c r="Q535" s="92"/>
      <c r="R535" s="92"/>
      <c r="S535" s="92"/>
      <c r="T535" s="92"/>
      <c r="U535" s="1303"/>
      <c r="V535" s="92"/>
      <c r="W535" s="92"/>
      <c r="X535" s="92"/>
      <c r="Y535" s="92"/>
      <c r="Z535" s="92"/>
    </row>
    <row r="536" spans="1:26" s="1302" customFormat="1" x14ac:dyDescent="0.3">
      <c r="A536" s="1214"/>
      <c r="B536" s="92"/>
      <c r="C536" s="1298"/>
      <c r="D536" s="1300"/>
      <c r="E536" s="1300"/>
      <c r="F536" s="1301"/>
      <c r="G536" s="1301"/>
      <c r="H536" s="1301"/>
      <c r="I536" s="1301"/>
      <c r="J536" s="1301"/>
      <c r="K536" s="1301"/>
      <c r="L536" s="1301"/>
      <c r="M536" s="1301"/>
      <c r="N536" s="1301"/>
      <c r="O536" s="1329"/>
      <c r="Q536" s="92"/>
      <c r="R536" s="92"/>
      <c r="S536" s="92"/>
      <c r="T536" s="92"/>
      <c r="U536" s="1303"/>
      <c r="V536" s="92"/>
      <c r="W536" s="92"/>
      <c r="X536" s="92"/>
      <c r="Y536" s="92"/>
      <c r="Z536" s="92"/>
    </row>
    <row r="537" spans="1:26" s="1302" customFormat="1" x14ac:dyDescent="0.3">
      <c r="A537" s="1214"/>
      <c r="B537" s="92"/>
      <c r="C537" s="1298"/>
      <c r="D537" s="1300"/>
      <c r="E537" s="1300"/>
      <c r="F537" s="1301"/>
      <c r="G537" s="1301"/>
      <c r="H537" s="1301"/>
      <c r="I537" s="1301"/>
      <c r="J537" s="1301"/>
      <c r="K537" s="1301"/>
      <c r="L537" s="1301"/>
      <c r="M537" s="1301"/>
      <c r="N537" s="1301"/>
      <c r="O537" s="1329"/>
      <c r="Q537" s="92"/>
      <c r="R537" s="92"/>
      <c r="S537" s="92"/>
      <c r="T537" s="92"/>
      <c r="U537" s="1303"/>
      <c r="V537" s="92"/>
      <c r="W537" s="92"/>
      <c r="X537" s="92"/>
      <c r="Y537" s="92"/>
      <c r="Z537" s="92"/>
    </row>
    <row r="538" spans="1:26" s="1302" customFormat="1" x14ac:dyDescent="0.3">
      <c r="A538" s="1214"/>
      <c r="B538" s="92"/>
      <c r="C538" s="1298"/>
      <c r="D538" s="1300"/>
      <c r="E538" s="1300"/>
      <c r="F538" s="1301"/>
      <c r="G538" s="1301"/>
      <c r="H538" s="1301"/>
      <c r="I538" s="1301"/>
      <c r="J538" s="1301"/>
      <c r="K538" s="1301"/>
      <c r="L538" s="1301"/>
      <c r="M538" s="1301"/>
      <c r="N538" s="1301"/>
      <c r="O538" s="1329"/>
      <c r="Q538" s="92"/>
      <c r="R538" s="92"/>
      <c r="S538" s="92"/>
      <c r="T538" s="92"/>
      <c r="U538" s="1303"/>
      <c r="V538" s="92"/>
      <c r="W538" s="92"/>
      <c r="X538" s="92"/>
      <c r="Y538" s="92"/>
      <c r="Z538" s="92"/>
    </row>
    <row r="539" spans="1:26" s="1302" customFormat="1" x14ac:dyDescent="0.3">
      <c r="A539" s="1214"/>
      <c r="B539" s="92"/>
      <c r="C539" s="1298"/>
      <c r="D539" s="1300"/>
      <c r="E539" s="1300"/>
      <c r="F539" s="1301"/>
      <c r="G539" s="1301"/>
      <c r="H539" s="1301"/>
      <c r="I539" s="1301"/>
      <c r="J539" s="1301"/>
      <c r="K539" s="1301"/>
      <c r="L539" s="1301"/>
      <c r="M539" s="1301"/>
      <c r="N539" s="1301"/>
      <c r="O539" s="1329"/>
      <c r="Q539" s="92"/>
      <c r="R539" s="92"/>
      <c r="S539" s="92"/>
      <c r="T539" s="92"/>
      <c r="U539" s="1303"/>
      <c r="V539" s="92"/>
      <c r="W539" s="92"/>
      <c r="X539" s="92"/>
      <c r="Y539" s="92"/>
      <c r="Z539" s="92"/>
    </row>
    <row r="540" spans="1:26" s="1302" customFormat="1" x14ac:dyDescent="0.3">
      <c r="A540" s="1214"/>
      <c r="B540" s="92"/>
      <c r="C540" s="1298"/>
      <c r="D540" s="1300"/>
      <c r="E540" s="1300"/>
      <c r="F540" s="1301"/>
      <c r="G540" s="1301"/>
      <c r="H540" s="1301"/>
      <c r="I540" s="1301"/>
      <c r="J540" s="1301"/>
      <c r="K540" s="1301"/>
      <c r="L540" s="1301"/>
      <c r="M540" s="1301"/>
      <c r="N540" s="1301"/>
      <c r="O540" s="1329"/>
      <c r="Q540" s="92"/>
      <c r="R540" s="92"/>
      <c r="S540" s="92"/>
      <c r="T540" s="92"/>
      <c r="U540" s="1303"/>
      <c r="V540" s="92"/>
      <c r="W540" s="92"/>
      <c r="X540" s="92"/>
      <c r="Y540" s="92"/>
      <c r="Z540" s="92"/>
    </row>
    <row r="541" spans="1:26" s="1302" customFormat="1" x14ac:dyDescent="0.3">
      <c r="A541" s="1214"/>
      <c r="B541" s="92"/>
      <c r="C541" s="1298"/>
      <c r="D541" s="1300"/>
      <c r="E541" s="1300"/>
      <c r="F541" s="1301"/>
      <c r="G541" s="1301"/>
      <c r="H541" s="1301"/>
      <c r="I541" s="1301"/>
      <c r="J541" s="1301"/>
      <c r="K541" s="1301"/>
      <c r="L541" s="1301"/>
      <c r="M541" s="1301"/>
      <c r="N541" s="1301"/>
      <c r="O541" s="1329"/>
      <c r="Q541" s="92"/>
      <c r="R541" s="92"/>
      <c r="S541" s="92"/>
      <c r="T541" s="92"/>
      <c r="U541" s="1303"/>
      <c r="V541" s="92"/>
      <c r="W541" s="92"/>
      <c r="X541" s="92"/>
      <c r="Y541" s="92"/>
      <c r="Z541" s="92"/>
    </row>
    <row r="542" spans="1:26" s="1302" customFormat="1" x14ac:dyDescent="0.3">
      <c r="A542" s="1214"/>
      <c r="B542" s="92"/>
      <c r="C542" s="1298"/>
      <c r="D542" s="1300"/>
      <c r="E542" s="1300"/>
      <c r="F542" s="1301"/>
      <c r="G542" s="1301"/>
      <c r="H542" s="1301"/>
      <c r="I542" s="1301"/>
      <c r="J542" s="1301"/>
      <c r="K542" s="1301"/>
      <c r="L542" s="1301"/>
      <c r="M542" s="1301"/>
      <c r="N542" s="1301"/>
      <c r="O542" s="1329"/>
      <c r="Q542" s="92"/>
      <c r="R542" s="92"/>
      <c r="S542" s="92"/>
      <c r="T542" s="92"/>
      <c r="U542" s="1303"/>
      <c r="V542" s="92"/>
      <c r="W542" s="92"/>
      <c r="X542" s="92"/>
      <c r="Y542" s="92"/>
      <c r="Z542" s="92"/>
    </row>
    <row r="543" spans="1:26" s="1302" customFormat="1" x14ac:dyDescent="0.3">
      <c r="A543" s="1214"/>
      <c r="B543" s="92"/>
      <c r="C543" s="1298"/>
      <c r="D543" s="1300"/>
      <c r="E543" s="1300"/>
      <c r="F543" s="1301"/>
      <c r="G543" s="1301"/>
      <c r="H543" s="1301"/>
      <c r="I543" s="1301"/>
      <c r="J543" s="1301"/>
      <c r="K543" s="1301"/>
      <c r="L543" s="1301"/>
      <c r="M543" s="1301"/>
      <c r="N543" s="1301"/>
      <c r="O543" s="1329"/>
      <c r="Q543" s="92"/>
      <c r="R543" s="92"/>
      <c r="S543" s="92"/>
      <c r="T543" s="92"/>
      <c r="U543" s="1303"/>
      <c r="V543" s="92"/>
      <c r="W543" s="92"/>
      <c r="X543" s="92"/>
      <c r="Y543" s="92"/>
      <c r="Z543" s="92"/>
    </row>
    <row r="544" spans="1:26" s="1302" customFormat="1" x14ac:dyDescent="0.3">
      <c r="A544" s="1214"/>
      <c r="B544" s="92"/>
      <c r="C544" s="1298"/>
      <c r="D544" s="1300"/>
      <c r="E544" s="1300"/>
      <c r="F544" s="1301"/>
      <c r="G544" s="1301"/>
      <c r="H544" s="1301"/>
      <c r="I544" s="1301"/>
      <c r="J544" s="1301"/>
      <c r="K544" s="1301"/>
      <c r="L544" s="1301"/>
      <c r="M544" s="1301"/>
      <c r="N544" s="1301"/>
      <c r="O544" s="1329"/>
      <c r="Q544" s="92"/>
      <c r="R544" s="92"/>
      <c r="S544" s="92"/>
      <c r="T544" s="92"/>
      <c r="U544" s="1303"/>
      <c r="V544" s="92"/>
      <c r="W544" s="92"/>
      <c r="X544" s="92"/>
      <c r="Y544" s="92"/>
      <c r="Z544" s="92"/>
    </row>
    <row r="545" spans="1:26" s="1302" customFormat="1" x14ac:dyDescent="0.3">
      <c r="A545" s="1214"/>
      <c r="B545" s="92"/>
      <c r="C545" s="1298"/>
      <c r="D545" s="1300"/>
      <c r="E545" s="1300"/>
      <c r="F545" s="1301"/>
      <c r="G545" s="1301"/>
      <c r="H545" s="1301"/>
      <c r="I545" s="1301"/>
      <c r="J545" s="1301"/>
      <c r="K545" s="1301"/>
      <c r="L545" s="1301"/>
      <c r="M545" s="1301"/>
      <c r="N545" s="1301"/>
      <c r="O545" s="1329"/>
      <c r="Q545" s="92"/>
      <c r="R545" s="92"/>
      <c r="S545" s="92"/>
      <c r="T545" s="92"/>
      <c r="U545" s="1303"/>
      <c r="V545" s="92"/>
      <c r="W545" s="92"/>
      <c r="X545" s="92"/>
      <c r="Y545" s="92"/>
      <c r="Z545" s="92"/>
    </row>
    <row r="546" spans="1:26" s="1302" customFormat="1" x14ac:dyDescent="0.3">
      <c r="A546" s="1214"/>
      <c r="B546" s="92"/>
      <c r="C546" s="1298"/>
      <c r="D546" s="1300"/>
      <c r="E546" s="1300"/>
      <c r="F546" s="1301"/>
      <c r="G546" s="1301"/>
      <c r="H546" s="1301"/>
      <c r="I546" s="1301"/>
      <c r="J546" s="1301"/>
      <c r="K546" s="1301"/>
      <c r="L546" s="1301"/>
      <c r="M546" s="1301"/>
      <c r="N546" s="1301"/>
      <c r="O546" s="1329"/>
      <c r="Q546" s="92"/>
      <c r="R546" s="92"/>
      <c r="S546" s="92"/>
      <c r="T546" s="92"/>
      <c r="U546" s="1303"/>
      <c r="V546" s="92"/>
      <c r="W546" s="92"/>
      <c r="X546" s="92"/>
      <c r="Y546" s="92"/>
      <c r="Z546" s="92"/>
    </row>
    <row r="547" spans="1:26" s="1302" customFormat="1" x14ac:dyDescent="0.3">
      <c r="A547" s="1214"/>
      <c r="B547" s="92"/>
      <c r="C547" s="1298"/>
      <c r="D547" s="1300"/>
      <c r="E547" s="1300"/>
      <c r="F547" s="1301"/>
      <c r="G547" s="1301"/>
      <c r="H547" s="1301"/>
      <c r="I547" s="1301"/>
      <c r="J547" s="1301"/>
      <c r="K547" s="1301"/>
      <c r="L547" s="1301"/>
      <c r="M547" s="1301"/>
      <c r="N547" s="1301"/>
      <c r="O547" s="1329"/>
      <c r="Q547" s="92"/>
      <c r="R547" s="92"/>
      <c r="S547" s="92"/>
      <c r="T547" s="92"/>
      <c r="U547" s="1303"/>
      <c r="V547" s="92"/>
      <c r="W547" s="92"/>
      <c r="X547" s="92"/>
      <c r="Y547" s="92"/>
      <c r="Z547" s="92"/>
    </row>
    <row r="548" spans="1:26" s="1302" customFormat="1" x14ac:dyDescent="0.3">
      <c r="A548" s="1214"/>
      <c r="B548" s="92"/>
      <c r="C548" s="1298"/>
      <c r="D548" s="1300"/>
      <c r="E548" s="1300"/>
      <c r="F548" s="1301"/>
      <c r="G548" s="1301"/>
      <c r="H548" s="1301"/>
      <c r="I548" s="1301"/>
      <c r="J548" s="1301"/>
      <c r="K548" s="1301"/>
      <c r="L548" s="1301"/>
      <c r="M548" s="1301"/>
      <c r="N548" s="1301"/>
      <c r="O548" s="1329"/>
      <c r="Q548" s="92"/>
      <c r="R548" s="92"/>
      <c r="S548" s="92"/>
      <c r="T548" s="92"/>
      <c r="U548" s="1303"/>
      <c r="V548" s="92"/>
      <c r="W548" s="92"/>
      <c r="X548" s="92"/>
      <c r="Y548" s="92"/>
      <c r="Z548" s="92"/>
    </row>
    <row r="549" spans="1:26" s="1302" customFormat="1" x14ac:dyDescent="0.3">
      <c r="A549" s="1214"/>
      <c r="B549" s="92"/>
      <c r="C549" s="1298"/>
      <c r="D549" s="1300"/>
      <c r="E549" s="1300"/>
      <c r="F549" s="1301"/>
      <c r="G549" s="1301"/>
      <c r="H549" s="1301"/>
      <c r="I549" s="1301"/>
      <c r="J549" s="1301"/>
      <c r="K549" s="1301"/>
      <c r="L549" s="1301"/>
      <c r="M549" s="1301"/>
      <c r="N549" s="1301"/>
      <c r="O549" s="1329"/>
      <c r="Q549" s="92"/>
      <c r="R549" s="92"/>
      <c r="S549" s="92"/>
      <c r="T549" s="92"/>
      <c r="U549" s="1303"/>
      <c r="V549" s="92"/>
      <c r="W549" s="92"/>
      <c r="X549" s="92"/>
      <c r="Y549" s="92"/>
      <c r="Z549" s="92"/>
    </row>
    <row r="550" spans="1:26" s="1302" customFormat="1" x14ac:dyDescent="0.3">
      <c r="A550" s="1214"/>
      <c r="B550" s="92"/>
      <c r="C550" s="1298"/>
      <c r="D550" s="1300"/>
      <c r="E550" s="1300"/>
      <c r="F550" s="1301"/>
      <c r="G550" s="1301"/>
      <c r="H550" s="1301"/>
      <c r="I550" s="1301"/>
      <c r="J550" s="1301"/>
      <c r="K550" s="1301"/>
      <c r="L550" s="1301"/>
      <c r="M550" s="1301"/>
      <c r="N550" s="1301"/>
      <c r="O550" s="1329"/>
      <c r="Q550" s="92"/>
      <c r="R550" s="92"/>
      <c r="S550" s="92"/>
      <c r="T550" s="92"/>
      <c r="U550" s="1303"/>
      <c r="V550" s="92"/>
      <c r="W550" s="92"/>
      <c r="X550" s="92"/>
      <c r="Y550" s="92"/>
      <c r="Z550" s="92"/>
    </row>
    <row r="551" spans="1:26" s="1302" customFormat="1" x14ac:dyDescent="0.3">
      <c r="A551" s="1214"/>
      <c r="B551" s="92"/>
      <c r="C551" s="1298"/>
      <c r="D551" s="1300"/>
      <c r="E551" s="1300"/>
      <c r="F551" s="1301"/>
      <c r="G551" s="1301"/>
      <c r="H551" s="1301"/>
      <c r="I551" s="1301"/>
      <c r="J551" s="1301"/>
      <c r="K551" s="1301"/>
      <c r="L551" s="1301"/>
      <c r="M551" s="1301"/>
      <c r="N551" s="1301"/>
      <c r="O551" s="1329"/>
      <c r="Q551" s="92"/>
      <c r="R551" s="92"/>
      <c r="S551" s="92"/>
      <c r="T551" s="92"/>
      <c r="U551" s="1303"/>
      <c r="V551" s="92"/>
      <c r="W551" s="92"/>
      <c r="X551" s="92"/>
      <c r="Y551" s="92"/>
      <c r="Z551" s="92"/>
    </row>
    <row r="552" spans="1:26" s="1302" customFormat="1" x14ac:dyDescent="0.3">
      <c r="A552" s="1214"/>
      <c r="B552" s="92"/>
      <c r="C552" s="1298"/>
      <c r="D552" s="1300"/>
      <c r="E552" s="1300"/>
      <c r="F552" s="1301"/>
      <c r="G552" s="1301"/>
      <c r="H552" s="1301"/>
      <c r="I552" s="1301"/>
      <c r="J552" s="1301"/>
      <c r="K552" s="1301"/>
      <c r="L552" s="1301"/>
      <c r="M552" s="1301"/>
      <c r="N552" s="1301"/>
      <c r="O552" s="1329"/>
      <c r="Q552" s="92"/>
      <c r="R552" s="92"/>
      <c r="S552" s="92"/>
      <c r="T552" s="92"/>
      <c r="U552" s="1303"/>
      <c r="V552" s="92"/>
      <c r="W552" s="92"/>
      <c r="X552" s="92"/>
      <c r="Y552" s="92"/>
      <c r="Z552" s="92"/>
    </row>
    <row r="553" spans="1:26" s="1302" customFormat="1" x14ac:dyDescent="0.3">
      <c r="A553" s="1214"/>
      <c r="B553" s="92"/>
      <c r="C553" s="1298"/>
      <c r="D553" s="1300"/>
      <c r="E553" s="1300"/>
      <c r="F553" s="1301"/>
      <c r="G553" s="1301"/>
      <c r="H553" s="1301"/>
      <c r="I553" s="1301"/>
      <c r="J553" s="1301"/>
      <c r="K553" s="1301"/>
      <c r="L553" s="1301"/>
      <c r="M553" s="1301"/>
      <c r="N553" s="1301"/>
      <c r="O553" s="1329"/>
      <c r="Q553" s="92"/>
      <c r="R553" s="92"/>
      <c r="S553" s="92"/>
      <c r="T553" s="92"/>
      <c r="U553" s="1303"/>
      <c r="V553" s="92"/>
      <c r="W553" s="92"/>
      <c r="X553" s="92"/>
      <c r="Y553" s="92"/>
      <c r="Z553" s="92"/>
    </row>
    <row r="554" spans="1:26" s="1302" customFormat="1" x14ac:dyDescent="0.3">
      <c r="A554" s="1214"/>
      <c r="B554" s="92"/>
      <c r="C554" s="1298"/>
      <c r="D554" s="1300"/>
      <c r="E554" s="1300"/>
      <c r="F554" s="1301"/>
      <c r="G554" s="1301"/>
      <c r="H554" s="1301"/>
      <c r="I554" s="1301"/>
      <c r="J554" s="1301"/>
      <c r="K554" s="1301"/>
      <c r="L554" s="1301"/>
      <c r="M554" s="1301"/>
      <c r="N554" s="1301"/>
      <c r="O554" s="1329"/>
      <c r="Q554" s="92"/>
      <c r="R554" s="92"/>
      <c r="S554" s="92"/>
      <c r="T554" s="92"/>
      <c r="U554" s="1303"/>
      <c r="V554" s="92"/>
      <c r="W554" s="92"/>
      <c r="X554" s="92"/>
      <c r="Y554" s="92"/>
      <c r="Z554" s="92"/>
    </row>
    <row r="555" spans="1:26" s="1302" customFormat="1" x14ac:dyDescent="0.3">
      <c r="A555" s="1214"/>
      <c r="B555" s="92"/>
      <c r="C555" s="1298"/>
      <c r="D555" s="1300"/>
      <c r="E555" s="1300"/>
      <c r="F555" s="1301"/>
      <c r="G555" s="1301"/>
      <c r="H555" s="1301"/>
      <c r="I555" s="1301"/>
      <c r="J555" s="1301"/>
      <c r="K555" s="1301"/>
      <c r="L555" s="1301"/>
      <c r="M555" s="1301"/>
      <c r="N555" s="1301"/>
      <c r="O555" s="1329"/>
      <c r="Q555" s="92"/>
      <c r="R555" s="92"/>
      <c r="S555" s="92"/>
      <c r="T555" s="92"/>
      <c r="U555" s="1303"/>
      <c r="V555" s="92"/>
      <c r="W555" s="92"/>
      <c r="X555" s="92"/>
      <c r="Y555" s="92"/>
      <c r="Z555" s="92"/>
    </row>
    <row r="556" spans="1:26" s="1302" customFormat="1" x14ac:dyDescent="0.3">
      <c r="A556" s="1214"/>
      <c r="B556" s="92"/>
      <c r="C556" s="1298"/>
      <c r="D556" s="1300"/>
      <c r="E556" s="1300"/>
      <c r="F556" s="1301"/>
      <c r="G556" s="1301"/>
      <c r="H556" s="1301"/>
      <c r="I556" s="1301"/>
      <c r="J556" s="1301"/>
      <c r="K556" s="1301"/>
      <c r="L556" s="1301"/>
      <c r="M556" s="1301"/>
      <c r="N556" s="1301"/>
      <c r="O556" s="1329"/>
      <c r="Q556" s="92"/>
      <c r="R556" s="92"/>
      <c r="S556" s="92"/>
      <c r="T556" s="92"/>
      <c r="U556" s="1303"/>
      <c r="V556" s="92"/>
      <c r="W556" s="92"/>
      <c r="X556" s="92"/>
      <c r="Y556" s="92"/>
      <c r="Z556" s="92"/>
    </row>
    <row r="557" spans="1:26" s="1302" customFormat="1" x14ac:dyDescent="0.3">
      <c r="A557" s="1214"/>
      <c r="B557" s="92"/>
      <c r="C557" s="1298"/>
      <c r="D557" s="1300"/>
      <c r="E557" s="1300"/>
      <c r="F557" s="1301"/>
      <c r="G557" s="1301"/>
      <c r="H557" s="1301"/>
      <c r="I557" s="1301"/>
      <c r="J557" s="1301"/>
      <c r="K557" s="1301"/>
      <c r="L557" s="1301"/>
      <c r="M557" s="1301"/>
      <c r="N557" s="1301"/>
      <c r="O557" s="1329"/>
      <c r="Q557" s="92"/>
      <c r="R557" s="92"/>
      <c r="S557" s="92"/>
      <c r="T557" s="92"/>
      <c r="U557" s="1303"/>
      <c r="V557" s="92"/>
      <c r="W557" s="92"/>
      <c r="X557" s="92"/>
      <c r="Y557" s="92"/>
      <c r="Z557" s="92"/>
    </row>
    <row r="558" spans="1:26" s="1302" customFormat="1" x14ac:dyDescent="0.3">
      <c r="A558" s="1214"/>
      <c r="B558" s="92"/>
      <c r="C558" s="1298"/>
      <c r="D558" s="1300"/>
      <c r="E558" s="1300"/>
      <c r="F558" s="1301"/>
      <c r="G558" s="1301"/>
      <c r="H558" s="1301"/>
      <c r="I558" s="1301"/>
      <c r="J558" s="1301"/>
      <c r="K558" s="1301"/>
      <c r="L558" s="1301"/>
      <c r="M558" s="1301"/>
      <c r="N558" s="1301"/>
      <c r="O558" s="1329"/>
      <c r="Q558" s="92"/>
      <c r="R558" s="92"/>
      <c r="S558" s="92"/>
      <c r="T558" s="92"/>
      <c r="U558" s="1303"/>
      <c r="V558" s="92"/>
      <c r="W558" s="92"/>
      <c r="X558" s="92"/>
      <c r="Y558" s="92"/>
      <c r="Z558" s="92"/>
    </row>
    <row r="559" spans="1:26" s="1302" customFormat="1" x14ac:dyDescent="0.3">
      <c r="A559" s="1214"/>
      <c r="B559" s="92"/>
      <c r="C559" s="1298"/>
      <c r="D559" s="1300"/>
      <c r="E559" s="1300"/>
      <c r="F559" s="1301"/>
      <c r="G559" s="1301"/>
      <c r="H559" s="1301"/>
      <c r="I559" s="1301"/>
      <c r="J559" s="1301"/>
      <c r="K559" s="1301"/>
      <c r="L559" s="1301"/>
      <c r="M559" s="1301"/>
      <c r="N559" s="1301"/>
      <c r="O559" s="1329"/>
      <c r="Q559" s="92"/>
      <c r="R559" s="92"/>
      <c r="S559" s="92"/>
      <c r="T559" s="92"/>
      <c r="U559" s="1303"/>
      <c r="V559" s="92"/>
      <c r="W559" s="92"/>
      <c r="X559" s="92"/>
      <c r="Y559" s="92"/>
      <c r="Z559" s="92"/>
    </row>
    <row r="560" spans="1:26" s="1302" customFormat="1" x14ac:dyDescent="0.3">
      <c r="A560" s="1214"/>
      <c r="B560" s="92"/>
      <c r="C560" s="1298"/>
      <c r="D560" s="1300"/>
      <c r="E560" s="1300"/>
      <c r="F560" s="1301"/>
      <c r="G560" s="1301"/>
      <c r="H560" s="1301"/>
      <c r="I560" s="1301"/>
      <c r="J560" s="1301"/>
      <c r="K560" s="1301"/>
      <c r="L560" s="1301"/>
      <c r="M560" s="1301"/>
      <c r="N560" s="1301"/>
      <c r="O560" s="1329"/>
      <c r="Q560" s="92"/>
      <c r="R560" s="92"/>
      <c r="S560" s="92"/>
      <c r="T560" s="92"/>
      <c r="U560" s="1303"/>
      <c r="V560" s="92"/>
      <c r="W560" s="92"/>
      <c r="X560" s="92"/>
      <c r="Y560" s="92"/>
      <c r="Z560" s="92"/>
    </row>
    <row r="561" spans="1:26" s="1302" customFormat="1" x14ac:dyDescent="0.3">
      <c r="A561" s="1214"/>
      <c r="B561" s="92"/>
      <c r="C561" s="1298"/>
      <c r="D561" s="1300"/>
      <c r="E561" s="1300"/>
      <c r="F561" s="1301"/>
      <c r="G561" s="1301"/>
      <c r="H561" s="1301"/>
      <c r="I561" s="1301"/>
      <c r="J561" s="1301"/>
      <c r="K561" s="1301"/>
      <c r="L561" s="1301"/>
      <c r="M561" s="1301"/>
      <c r="N561" s="1301"/>
      <c r="O561" s="1329"/>
      <c r="Q561" s="92"/>
      <c r="R561" s="92"/>
      <c r="S561" s="92"/>
      <c r="T561" s="92"/>
      <c r="U561" s="1303"/>
      <c r="V561" s="92"/>
      <c r="W561" s="92"/>
      <c r="X561" s="92"/>
      <c r="Y561" s="92"/>
      <c r="Z561" s="92"/>
    </row>
    <row r="562" spans="1:26" s="1302" customFormat="1" x14ac:dyDescent="0.3">
      <c r="A562" s="1214"/>
      <c r="B562" s="92"/>
      <c r="C562" s="1298"/>
      <c r="D562" s="1300"/>
      <c r="E562" s="1300"/>
      <c r="F562" s="1301"/>
      <c r="G562" s="1301"/>
      <c r="H562" s="1301"/>
      <c r="I562" s="1301"/>
      <c r="J562" s="1301"/>
      <c r="K562" s="1301"/>
      <c r="L562" s="1301"/>
      <c r="M562" s="1301"/>
      <c r="N562" s="1301"/>
      <c r="O562" s="1329"/>
      <c r="Q562" s="92"/>
      <c r="R562" s="92"/>
      <c r="S562" s="92"/>
      <c r="T562" s="92"/>
      <c r="U562" s="1303"/>
      <c r="V562" s="92"/>
      <c r="W562" s="92"/>
      <c r="X562" s="92"/>
      <c r="Y562" s="92"/>
      <c r="Z562" s="92"/>
    </row>
    <row r="563" spans="1:26" s="1302" customFormat="1" x14ac:dyDescent="0.3">
      <c r="A563" s="1214"/>
      <c r="B563" s="92"/>
      <c r="C563" s="1298"/>
      <c r="D563" s="1300"/>
      <c r="E563" s="1300"/>
      <c r="F563" s="1301"/>
      <c r="G563" s="1301"/>
      <c r="H563" s="1301"/>
      <c r="I563" s="1301"/>
      <c r="J563" s="1301"/>
      <c r="K563" s="1301"/>
      <c r="L563" s="1301"/>
      <c r="M563" s="1301"/>
      <c r="N563" s="1301"/>
      <c r="O563" s="1329"/>
      <c r="Q563" s="92"/>
      <c r="R563" s="92"/>
      <c r="S563" s="92"/>
      <c r="T563" s="92"/>
      <c r="U563" s="1303"/>
      <c r="V563" s="92"/>
      <c r="W563" s="92"/>
      <c r="X563" s="92"/>
      <c r="Y563" s="92"/>
      <c r="Z563" s="92"/>
    </row>
    <row r="564" spans="1:26" s="1302" customFormat="1" x14ac:dyDescent="0.3">
      <c r="A564" s="1214"/>
      <c r="B564" s="92"/>
      <c r="C564" s="1298"/>
      <c r="D564" s="1300"/>
      <c r="E564" s="1300"/>
      <c r="F564" s="1301"/>
      <c r="G564" s="1301"/>
      <c r="H564" s="1301"/>
      <c r="I564" s="1301"/>
      <c r="J564" s="1301"/>
      <c r="K564" s="1301"/>
      <c r="L564" s="1301"/>
      <c r="M564" s="1301"/>
      <c r="N564" s="1301"/>
      <c r="O564" s="1329"/>
      <c r="Q564" s="92"/>
      <c r="R564" s="92"/>
      <c r="S564" s="92"/>
      <c r="T564" s="92"/>
      <c r="U564" s="1303"/>
      <c r="V564" s="92"/>
      <c r="W564" s="92"/>
      <c r="X564" s="92"/>
      <c r="Y564" s="92"/>
      <c r="Z564" s="92"/>
    </row>
    <row r="565" spans="1:26" s="1302" customFormat="1" x14ac:dyDescent="0.3">
      <c r="A565" s="1214"/>
      <c r="B565" s="92"/>
      <c r="C565" s="1298"/>
      <c r="D565" s="1300"/>
      <c r="E565" s="1300"/>
      <c r="F565" s="1301"/>
      <c r="G565" s="1301"/>
      <c r="H565" s="1301"/>
      <c r="I565" s="1301"/>
      <c r="J565" s="1301"/>
      <c r="K565" s="1301"/>
      <c r="L565" s="1301"/>
      <c r="M565" s="1301"/>
      <c r="N565" s="1301"/>
      <c r="O565" s="1329"/>
      <c r="Q565" s="92"/>
      <c r="R565" s="92"/>
      <c r="S565" s="92"/>
      <c r="T565" s="92"/>
      <c r="U565" s="1303"/>
      <c r="V565" s="92"/>
      <c r="W565" s="92"/>
      <c r="X565" s="92"/>
      <c r="Y565" s="92"/>
      <c r="Z565" s="92"/>
    </row>
    <row r="566" spans="1:26" s="1302" customFormat="1" x14ac:dyDescent="0.3">
      <c r="A566" s="1214"/>
      <c r="B566" s="92"/>
      <c r="C566" s="1298"/>
      <c r="D566" s="1300"/>
      <c r="E566" s="1300"/>
      <c r="F566" s="1301"/>
      <c r="G566" s="1301"/>
      <c r="H566" s="1301"/>
      <c r="I566" s="1301"/>
      <c r="J566" s="1301"/>
      <c r="K566" s="1301"/>
      <c r="L566" s="1301"/>
      <c r="M566" s="1301"/>
      <c r="N566" s="1301"/>
      <c r="O566" s="1329"/>
      <c r="Q566" s="92"/>
      <c r="R566" s="92"/>
      <c r="S566" s="92"/>
      <c r="T566" s="92"/>
      <c r="U566" s="1303"/>
      <c r="V566" s="92"/>
      <c r="W566" s="92"/>
      <c r="X566" s="92"/>
      <c r="Y566" s="92"/>
      <c r="Z566" s="92"/>
    </row>
    <row r="567" spans="1:26" s="1302" customFormat="1" x14ac:dyDescent="0.3">
      <c r="A567" s="1214"/>
      <c r="B567" s="92"/>
      <c r="C567" s="1298"/>
      <c r="D567" s="1300"/>
      <c r="E567" s="1300"/>
      <c r="F567" s="1301"/>
      <c r="G567" s="1301"/>
      <c r="H567" s="1301"/>
      <c r="I567" s="1301"/>
      <c r="J567" s="1301"/>
      <c r="K567" s="1301"/>
      <c r="L567" s="1301"/>
      <c r="M567" s="1301"/>
      <c r="N567" s="1301"/>
      <c r="O567" s="1329"/>
      <c r="Q567" s="92"/>
      <c r="R567" s="92"/>
      <c r="S567" s="92"/>
      <c r="T567" s="92"/>
      <c r="U567" s="1303"/>
      <c r="V567" s="92"/>
      <c r="W567" s="92"/>
      <c r="X567" s="92"/>
      <c r="Y567" s="92"/>
      <c r="Z567" s="92"/>
    </row>
    <row r="568" spans="1:26" s="1302" customFormat="1" x14ac:dyDescent="0.3">
      <c r="A568" s="1214"/>
      <c r="B568" s="92"/>
      <c r="C568" s="1298"/>
      <c r="D568" s="1300"/>
      <c r="E568" s="1300"/>
      <c r="F568" s="1301"/>
      <c r="G568" s="1301"/>
      <c r="H568" s="1301"/>
      <c r="I568" s="1301"/>
      <c r="J568" s="1301"/>
      <c r="K568" s="1301"/>
      <c r="L568" s="1301"/>
      <c r="M568" s="1301"/>
      <c r="N568" s="1301"/>
      <c r="O568" s="1329"/>
      <c r="Q568" s="92"/>
      <c r="R568" s="92"/>
      <c r="S568" s="92"/>
      <c r="T568" s="92"/>
      <c r="U568" s="1303"/>
      <c r="V568" s="92"/>
      <c r="W568" s="92"/>
      <c r="X568" s="92"/>
      <c r="Y568" s="92"/>
      <c r="Z568" s="92"/>
    </row>
    <row r="569" spans="1:26" s="1302" customFormat="1" x14ac:dyDescent="0.3">
      <c r="A569" s="1214"/>
      <c r="B569" s="92"/>
      <c r="C569" s="1298"/>
      <c r="D569" s="1300"/>
      <c r="E569" s="1300"/>
      <c r="F569" s="1301"/>
      <c r="G569" s="1301"/>
      <c r="H569" s="1301"/>
      <c r="I569" s="1301"/>
      <c r="J569" s="1301"/>
      <c r="K569" s="1301"/>
      <c r="L569" s="1301"/>
      <c r="M569" s="1301"/>
      <c r="N569" s="1301"/>
      <c r="O569" s="1329"/>
      <c r="Q569" s="92"/>
      <c r="R569" s="92"/>
      <c r="S569" s="92"/>
      <c r="T569" s="92"/>
      <c r="U569" s="1303"/>
      <c r="V569" s="92"/>
      <c r="W569" s="92"/>
      <c r="X569" s="92"/>
      <c r="Y569" s="92"/>
      <c r="Z569" s="92"/>
    </row>
    <row r="570" spans="1:26" s="1302" customFormat="1" x14ac:dyDescent="0.3">
      <c r="A570" s="1214"/>
      <c r="B570" s="92"/>
      <c r="C570" s="1298"/>
      <c r="D570" s="1300"/>
      <c r="E570" s="1300"/>
      <c r="F570" s="1301"/>
      <c r="G570" s="1301"/>
      <c r="H570" s="1301"/>
      <c r="I570" s="1301"/>
      <c r="J570" s="1301"/>
      <c r="K570" s="1301"/>
      <c r="L570" s="1301"/>
      <c r="M570" s="1301"/>
      <c r="N570" s="1301"/>
      <c r="O570" s="1329"/>
      <c r="Q570" s="92"/>
      <c r="R570" s="92"/>
      <c r="S570" s="92"/>
      <c r="T570" s="92"/>
      <c r="U570" s="1303"/>
      <c r="V570" s="92"/>
      <c r="W570" s="92"/>
      <c r="X570" s="92"/>
      <c r="Y570" s="92"/>
      <c r="Z570" s="92"/>
    </row>
    <row r="571" spans="1:26" s="1302" customFormat="1" x14ac:dyDescent="0.3">
      <c r="A571" s="1214"/>
      <c r="B571" s="92"/>
      <c r="C571" s="1298"/>
      <c r="D571" s="1300"/>
      <c r="E571" s="1300"/>
      <c r="F571" s="1301"/>
      <c r="G571" s="1301"/>
      <c r="H571" s="1301"/>
      <c r="I571" s="1301"/>
      <c r="J571" s="1301"/>
      <c r="K571" s="1301"/>
      <c r="L571" s="1301"/>
      <c r="M571" s="1301"/>
      <c r="N571" s="1301"/>
      <c r="O571" s="1329"/>
      <c r="Q571" s="92"/>
      <c r="R571" s="92"/>
      <c r="S571" s="92"/>
      <c r="T571" s="92"/>
      <c r="U571" s="1303"/>
      <c r="V571" s="92"/>
      <c r="W571" s="92"/>
      <c r="X571" s="92"/>
      <c r="Y571" s="92"/>
      <c r="Z571" s="92"/>
    </row>
    <row r="572" spans="1:26" s="1302" customFormat="1" x14ac:dyDescent="0.3">
      <c r="A572" s="1214"/>
      <c r="B572" s="92"/>
      <c r="C572" s="1298"/>
      <c r="D572" s="1300"/>
      <c r="E572" s="1300"/>
      <c r="F572" s="1301"/>
      <c r="G572" s="1301"/>
      <c r="H572" s="1301"/>
      <c r="I572" s="1301"/>
      <c r="J572" s="1301"/>
      <c r="K572" s="1301"/>
      <c r="L572" s="1301"/>
      <c r="M572" s="1301"/>
      <c r="N572" s="1301"/>
      <c r="O572" s="1329"/>
      <c r="Q572" s="92"/>
      <c r="R572" s="92"/>
      <c r="S572" s="92"/>
      <c r="T572" s="92"/>
      <c r="U572" s="1303"/>
      <c r="V572" s="92"/>
      <c r="W572" s="92"/>
      <c r="X572" s="92"/>
      <c r="Y572" s="92"/>
      <c r="Z572" s="92"/>
    </row>
    <row r="573" spans="1:26" s="1302" customFormat="1" x14ac:dyDescent="0.3">
      <c r="A573" s="1214"/>
      <c r="B573" s="92"/>
      <c r="C573" s="1298"/>
      <c r="D573" s="1300"/>
      <c r="E573" s="1300"/>
      <c r="F573" s="1301"/>
      <c r="G573" s="1301"/>
      <c r="H573" s="1301"/>
      <c r="I573" s="1301"/>
      <c r="J573" s="1301"/>
      <c r="K573" s="1301"/>
      <c r="L573" s="1301"/>
      <c r="M573" s="1301"/>
      <c r="N573" s="1301"/>
      <c r="O573" s="1329"/>
      <c r="Q573" s="92"/>
      <c r="R573" s="92"/>
      <c r="S573" s="92"/>
      <c r="T573" s="92"/>
      <c r="U573" s="1303"/>
      <c r="V573" s="92"/>
      <c r="W573" s="92"/>
      <c r="X573" s="92"/>
      <c r="Y573" s="92"/>
      <c r="Z573" s="92"/>
    </row>
    <row r="574" spans="1:26" s="1302" customFormat="1" x14ac:dyDescent="0.3">
      <c r="A574" s="1214"/>
      <c r="B574" s="92"/>
      <c r="C574" s="1298"/>
      <c r="D574" s="1300"/>
      <c r="E574" s="1300"/>
      <c r="F574" s="1301"/>
      <c r="G574" s="1301"/>
      <c r="H574" s="1301"/>
      <c r="I574" s="1301"/>
      <c r="J574" s="1301"/>
      <c r="K574" s="1301"/>
      <c r="L574" s="1301"/>
      <c r="M574" s="1301"/>
      <c r="N574" s="1301"/>
      <c r="O574" s="1329"/>
      <c r="Q574" s="92"/>
      <c r="R574" s="92"/>
      <c r="S574" s="92"/>
      <c r="T574" s="92"/>
      <c r="U574" s="1303"/>
      <c r="V574" s="92"/>
      <c r="W574" s="92"/>
      <c r="X574" s="92"/>
      <c r="Y574" s="92"/>
      <c r="Z574" s="92"/>
    </row>
    <row r="575" spans="1:26" s="1302" customFormat="1" x14ac:dyDescent="0.3">
      <c r="A575" s="1214"/>
      <c r="B575" s="92"/>
      <c r="C575" s="1298"/>
      <c r="D575" s="1300"/>
      <c r="E575" s="1300"/>
      <c r="F575" s="1301"/>
      <c r="G575" s="1301"/>
      <c r="H575" s="1301"/>
      <c r="I575" s="1301"/>
      <c r="J575" s="1301"/>
      <c r="K575" s="1301"/>
      <c r="L575" s="1301"/>
      <c r="M575" s="1301"/>
      <c r="N575" s="1301"/>
      <c r="O575" s="1329"/>
      <c r="Q575" s="92"/>
      <c r="R575" s="92"/>
      <c r="S575" s="92"/>
      <c r="T575" s="92"/>
      <c r="U575" s="1303"/>
      <c r="V575" s="92"/>
      <c r="W575" s="92"/>
      <c r="X575" s="92"/>
      <c r="Y575" s="92"/>
      <c r="Z575" s="92"/>
    </row>
    <row r="576" spans="1:26" s="1302" customFormat="1" x14ac:dyDescent="0.3">
      <c r="A576" s="1214"/>
      <c r="B576" s="92"/>
      <c r="C576" s="1298"/>
      <c r="D576" s="1300"/>
      <c r="E576" s="1300"/>
      <c r="F576" s="1301"/>
      <c r="G576" s="1301"/>
      <c r="H576" s="1301"/>
      <c r="I576" s="1301"/>
      <c r="J576" s="1301"/>
      <c r="K576" s="1301"/>
      <c r="L576" s="1301"/>
      <c r="M576" s="1301"/>
      <c r="N576" s="1301"/>
      <c r="O576" s="1329"/>
      <c r="Q576" s="92"/>
      <c r="R576" s="92"/>
      <c r="S576" s="92"/>
      <c r="T576" s="92"/>
      <c r="U576" s="1303"/>
      <c r="V576" s="92"/>
      <c r="W576" s="92"/>
      <c r="X576" s="92"/>
      <c r="Y576" s="92"/>
      <c r="Z576" s="92"/>
    </row>
    <row r="577" spans="1:26" s="1302" customFormat="1" x14ac:dyDescent="0.3">
      <c r="A577" s="1214"/>
      <c r="B577" s="92"/>
      <c r="C577" s="1298"/>
      <c r="D577" s="1300"/>
      <c r="E577" s="1300"/>
      <c r="F577" s="1301"/>
      <c r="G577" s="1301"/>
      <c r="H577" s="1301"/>
      <c r="I577" s="1301"/>
      <c r="J577" s="1301"/>
      <c r="K577" s="1301"/>
      <c r="L577" s="1301"/>
      <c r="M577" s="1301"/>
      <c r="N577" s="1301"/>
      <c r="O577" s="1329"/>
      <c r="Q577" s="92"/>
      <c r="R577" s="92"/>
      <c r="S577" s="92"/>
      <c r="T577" s="92"/>
      <c r="U577" s="1303"/>
      <c r="V577" s="92"/>
      <c r="W577" s="92"/>
      <c r="X577" s="92"/>
      <c r="Y577" s="92"/>
      <c r="Z577" s="92"/>
    </row>
    <row r="578" spans="1:26" s="1302" customFormat="1" x14ac:dyDescent="0.3">
      <c r="A578" s="1214"/>
      <c r="B578" s="92"/>
      <c r="C578" s="1298"/>
      <c r="D578" s="1300"/>
      <c r="E578" s="1300"/>
      <c r="F578" s="1301"/>
      <c r="G578" s="1301"/>
      <c r="H578" s="1301"/>
      <c r="I578" s="1301"/>
      <c r="J578" s="1301"/>
      <c r="K578" s="1301"/>
      <c r="L578" s="1301"/>
      <c r="M578" s="1301"/>
      <c r="N578" s="1301"/>
      <c r="O578" s="1329"/>
      <c r="Q578" s="92"/>
      <c r="R578" s="92"/>
      <c r="S578" s="92"/>
      <c r="T578" s="92"/>
      <c r="U578" s="1303"/>
      <c r="V578" s="92"/>
      <c r="W578" s="92"/>
      <c r="X578" s="92"/>
      <c r="Y578" s="92"/>
      <c r="Z578" s="92"/>
    </row>
    <row r="579" spans="1:26" s="1302" customFormat="1" x14ac:dyDescent="0.3">
      <c r="A579" s="1214"/>
      <c r="B579" s="92"/>
      <c r="C579" s="1298"/>
      <c r="D579" s="1300"/>
      <c r="E579" s="1300"/>
      <c r="F579" s="1301"/>
      <c r="G579" s="1301"/>
      <c r="H579" s="1301"/>
      <c r="I579" s="1301"/>
      <c r="J579" s="1301"/>
      <c r="K579" s="1301"/>
      <c r="L579" s="1301"/>
      <c r="M579" s="1301"/>
      <c r="N579" s="1301"/>
      <c r="O579" s="1329"/>
      <c r="Q579" s="92"/>
      <c r="R579" s="92"/>
      <c r="S579" s="92"/>
      <c r="T579" s="92"/>
      <c r="U579" s="1303"/>
      <c r="V579" s="92"/>
      <c r="W579" s="92"/>
      <c r="X579" s="92"/>
      <c r="Y579" s="92"/>
      <c r="Z579" s="92"/>
    </row>
    <row r="580" spans="1:26" s="1302" customFormat="1" x14ac:dyDescent="0.3">
      <c r="A580" s="1214"/>
      <c r="B580" s="92"/>
      <c r="C580" s="1298"/>
      <c r="D580" s="1300"/>
      <c r="E580" s="1300"/>
      <c r="F580" s="1301"/>
      <c r="G580" s="1301"/>
      <c r="H580" s="1301"/>
      <c r="I580" s="1301"/>
      <c r="J580" s="1301"/>
      <c r="K580" s="1301"/>
      <c r="L580" s="1301"/>
      <c r="M580" s="1301"/>
      <c r="N580" s="1301"/>
      <c r="O580" s="1329"/>
      <c r="Q580" s="92"/>
      <c r="R580" s="92"/>
      <c r="S580" s="92"/>
      <c r="T580" s="92"/>
      <c r="U580" s="1303"/>
      <c r="V580" s="92"/>
      <c r="W580" s="92"/>
      <c r="X580" s="92"/>
      <c r="Y580" s="92"/>
      <c r="Z580" s="92"/>
    </row>
    <row r="581" spans="1:26" s="1302" customFormat="1" x14ac:dyDescent="0.3">
      <c r="A581" s="1214"/>
      <c r="B581" s="92"/>
      <c r="C581" s="1298"/>
      <c r="D581" s="1300"/>
      <c r="E581" s="1300"/>
      <c r="F581" s="1301"/>
      <c r="G581" s="1301"/>
      <c r="H581" s="1301"/>
      <c r="I581" s="1301"/>
      <c r="J581" s="1301"/>
      <c r="K581" s="1301"/>
      <c r="L581" s="1301"/>
      <c r="M581" s="1301"/>
      <c r="N581" s="1301"/>
      <c r="O581" s="1329"/>
      <c r="Q581" s="92"/>
      <c r="R581" s="92"/>
      <c r="S581" s="92"/>
      <c r="T581" s="92"/>
      <c r="U581" s="1303"/>
      <c r="V581" s="92"/>
      <c r="W581" s="92"/>
      <c r="X581" s="92"/>
      <c r="Y581" s="92"/>
      <c r="Z581" s="92"/>
    </row>
    <row r="582" spans="1:26" s="1302" customFormat="1" x14ac:dyDescent="0.3">
      <c r="A582" s="1214"/>
      <c r="B582" s="92"/>
      <c r="C582" s="1298"/>
      <c r="D582" s="1300"/>
      <c r="E582" s="1300"/>
      <c r="F582" s="1301"/>
      <c r="G582" s="1301"/>
      <c r="H582" s="1301"/>
      <c r="I582" s="1301"/>
      <c r="J582" s="1301"/>
      <c r="K582" s="1301"/>
      <c r="L582" s="1301"/>
      <c r="M582" s="1301"/>
      <c r="N582" s="1301"/>
      <c r="O582" s="1329"/>
      <c r="Q582" s="92"/>
      <c r="R582" s="92"/>
      <c r="S582" s="92"/>
      <c r="T582" s="92"/>
      <c r="U582" s="1303"/>
      <c r="V582" s="92"/>
      <c r="W582" s="92"/>
      <c r="X582" s="92"/>
      <c r="Y582" s="92"/>
      <c r="Z582" s="92"/>
    </row>
    <row r="583" spans="1:26" s="1302" customFormat="1" x14ac:dyDescent="0.3">
      <c r="A583" s="1214"/>
      <c r="B583" s="92"/>
      <c r="C583" s="1298"/>
      <c r="D583" s="1300"/>
      <c r="E583" s="1300"/>
      <c r="F583" s="1301"/>
      <c r="G583" s="1301"/>
      <c r="H583" s="1301"/>
      <c r="I583" s="1301"/>
      <c r="J583" s="1301"/>
      <c r="K583" s="1301"/>
      <c r="L583" s="1301"/>
      <c r="M583" s="1301"/>
      <c r="N583" s="1301"/>
      <c r="O583" s="1329"/>
      <c r="Q583" s="92"/>
      <c r="R583" s="92"/>
      <c r="S583" s="92"/>
      <c r="T583" s="92"/>
      <c r="U583" s="1303"/>
      <c r="V583" s="92"/>
      <c r="W583" s="92"/>
      <c r="X583" s="92"/>
      <c r="Y583" s="92"/>
      <c r="Z583" s="92"/>
    </row>
    <row r="584" spans="1:26" s="1302" customFormat="1" x14ac:dyDescent="0.3">
      <c r="A584" s="1214"/>
      <c r="B584" s="92"/>
      <c r="C584" s="1298"/>
      <c r="D584" s="1300"/>
      <c r="E584" s="1300"/>
      <c r="F584" s="1301"/>
      <c r="G584" s="1301"/>
      <c r="H584" s="1301"/>
      <c r="I584" s="1301"/>
      <c r="J584" s="1301"/>
      <c r="K584" s="1301"/>
      <c r="L584" s="1301"/>
      <c r="M584" s="1301"/>
      <c r="N584" s="1301"/>
      <c r="O584" s="1329"/>
      <c r="Q584" s="92"/>
      <c r="R584" s="92"/>
      <c r="S584" s="92"/>
      <c r="T584" s="92"/>
      <c r="U584" s="1303"/>
      <c r="V584" s="92"/>
      <c r="W584" s="92"/>
      <c r="X584" s="92"/>
      <c r="Y584" s="92"/>
      <c r="Z584" s="92"/>
    </row>
    <row r="585" spans="1:26" s="1302" customFormat="1" x14ac:dyDescent="0.3">
      <c r="A585" s="1214"/>
      <c r="B585" s="92"/>
      <c r="C585" s="1298"/>
      <c r="D585" s="1300"/>
      <c r="E585" s="1300"/>
      <c r="F585" s="1301"/>
      <c r="G585" s="1301"/>
      <c r="H585" s="1301"/>
      <c r="I585" s="1301"/>
      <c r="J585" s="1301"/>
      <c r="K585" s="1301"/>
      <c r="L585" s="1301"/>
      <c r="M585" s="1301"/>
      <c r="N585" s="1301"/>
      <c r="O585" s="1329"/>
      <c r="Q585" s="92"/>
      <c r="R585" s="92"/>
      <c r="S585" s="92"/>
      <c r="T585" s="92"/>
      <c r="U585" s="1303"/>
      <c r="V585" s="92"/>
      <c r="W585" s="92"/>
      <c r="X585" s="92"/>
      <c r="Y585" s="92"/>
      <c r="Z585" s="92"/>
    </row>
    <row r="586" spans="1:26" s="1302" customFormat="1" x14ac:dyDescent="0.3">
      <c r="A586" s="1214"/>
      <c r="B586" s="92"/>
      <c r="C586" s="1298"/>
      <c r="D586" s="1300"/>
      <c r="E586" s="1300"/>
      <c r="F586" s="1301"/>
      <c r="G586" s="1301"/>
      <c r="H586" s="1301"/>
      <c r="I586" s="1301"/>
      <c r="J586" s="1301"/>
      <c r="K586" s="1301"/>
      <c r="L586" s="1301"/>
      <c r="M586" s="1301"/>
      <c r="N586" s="1301"/>
      <c r="O586" s="1329"/>
      <c r="Q586" s="92"/>
      <c r="R586" s="92"/>
      <c r="S586" s="92"/>
      <c r="T586" s="92"/>
      <c r="U586" s="1303"/>
      <c r="V586" s="92"/>
      <c r="W586" s="92"/>
      <c r="X586" s="92"/>
      <c r="Y586" s="92"/>
      <c r="Z586" s="92"/>
    </row>
    <row r="587" spans="1:26" s="1302" customFormat="1" x14ac:dyDescent="0.3">
      <c r="A587" s="1214"/>
      <c r="B587" s="92"/>
      <c r="C587" s="1298"/>
      <c r="D587" s="1300"/>
      <c r="E587" s="1300"/>
      <c r="F587" s="1301"/>
      <c r="G587" s="1301"/>
      <c r="H587" s="1301"/>
      <c r="I587" s="1301"/>
      <c r="J587" s="1301"/>
      <c r="K587" s="1301"/>
      <c r="L587" s="1301"/>
      <c r="M587" s="1301"/>
      <c r="N587" s="1301"/>
      <c r="O587" s="1329"/>
      <c r="Q587" s="92"/>
      <c r="R587" s="92"/>
      <c r="S587" s="92"/>
      <c r="T587" s="92"/>
      <c r="U587" s="1303"/>
      <c r="V587" s="92"/>
      <c r="W587" s="92"/>
      <c r="X587" s="92"/>
      <c r="Y587" s="92"/>
      <c r="Z587" s="92"/>
    </row>
    <row r="588" spans="1:26" s="1302" customFormat="1" x14ac:dyDescent="0.3">
      <c r="A588" s="1214"/>
      <c r="B588" s="92"/>
      <c r="C588" s="1298"/>
      <c r="D588" s="1300"/>
      <c r="E588" s="1300"/>
      <c r="F588" s="1301"/>
      <c r="G588" s="1301"/>
      <c r="H588" s="1301"/>
      <c r="I588" s="1301"/>
      <c r="J588" s="1301"/>
      <c r="K588" s="1301"/>
      <c r="L588" s="1301"/>
      <c r="M588" s="1301"/>
      <c r="N588" s="1301"/>
      <c r="O588" s="1329"/>
      <c r="Q588" s="92"/>
      <c r="R588" s="92"/>
      <c r="S588" s="92"/>
      <c r="T588" s="92"/>
      <c r="U588" s="1303"/>
      <c r="V588" s="92"/>
      <c r="W588" s="92"/>
      <c r="X588" s="92"/>
      <c r="Y588" s="92"/>
      <c r="Z588" s="92"/>
    </row>
    <row r="589" spans="1:26" s="1302" customFormat="1" x14ac:dyDescent="0.3">
      <c r="A589" s="1214"/>
      <c r="B589" s="92"/>
      <c r="C589" s="1298"/>
      <c r="D589" s="1300"/>
      <c r="E589" s="1300"/>
      <c r="F589" s="1301"/>
      <c r="G589" s="1301"/>
      <c r="H589" s="1301"/>
      <c r="I589" s="1301"/>
      <c r="J589" s="1301"/>
      <c r="K589" s="1301"/>
      <c r="L589" s="1301"/>
      <c r="M589" s="1301"/>
      <c r="N589" s="1301"/>
      <c r="O589" s="1329"/>
      <c r="Q589" s="92"/>
      <c r="R589" s="92"/>
      <c r="S589" s="92"/>
      <c r="T589" s="92"/>
      <c r="U589" s="1303"/>
      <c r="V589" s="92"/>
      <c r="W589" s="92"/>
      <c r="X589" s="92"/>
      <c r="Y589" s="92"/>
      <c r="Z589" s="92"/>
    </row>
    <row r="590" spans="1:26" s="1302" customFormat="1" x14ac:dyDescent="0.3">
      <c r="A590" s="1214"/>
      <c r="B590" s="92"/>
      <c r="C590" s="1298"/>
      <c r="D590" s="1300"/>
      <c r="E590" s="1300"/>
      <c r="F590" s="1301"/>
      <c r="G590" s="1301"/>
      <c r="H590" s="1301"/>
      <c r="I590" s="1301"/>
      <c r="J590" s="1301"/>
      <c r="K590" s="1301"/>
      <c r="L590" s="1301"/>
      <c r="M590" s="1301"/>
      <c r="N590" s="1301"/>
      <c r="O590" s="1329"/>
      <c r="Q590" s="92"/>
      <c r="R590" s="92"/>
      <c r="S590" s="92"/>
      <c r="T590" s="92"/>
      <c r="U590" s="1303"/>
      <c r="V590" s="92"/>
      <c r="W590" s="92"/>
      <c r="X590" s="92"/>
      <c r="Y590" s="92"/>
      <c r="Z590" s="92"/>
    </row>
    <row r="591" spans="1:26" s="1302" customFormat="1" x14ac:dyDescent="0.3">
      <c r="A591" s="1214"/>
      <c r="B591" s="92"/>
      <c r="C591" s="1298"/>
      <c r="D591" s="1300"/>
      <c r="E591" s="1300"/>
      <c r="F591" s="1301"/>
      <c r="G591" s="1301"/>
      <c r="H591" s="1301"/>
      <c r="I591" s="1301"/>
      <c r="J591" s="1301"/>
      <c r="K591" s="1301"/>
      <c r="L591" s="1301"/>
      <c r="M591" s="1301"/>
      <c r="N591" s="1301"/>
      <c r="O591" s="1329"/>
      <c r="Q591" s="92"/>
      <c r="R591" s="92"/>
      <c r="S591" s="92"/>
      <c r="T591" s="92"/>
      <c r="U591" s="1303"/>
      <c r="V591" s="92"/>
      <c r="W591" s="92"/>
      <c r="X591" s="92"/>
      <c r="Y591" s="92"/>
      <c r="Z591" s="92"/>
    </row>
    <row r="592" spans="1:26" s="1302" customFormat="1" x14ac:dyDescent="0.3">
      <c r="A592" s="1214"/>
      <c r="B592" s="92"/>
      <c r="C592" s="1298"/>
      <c r="D592" s="1300"/>
      <c r="E592" s="1300"/>
      <c r="F592" s="1301"/>
      <c r="G592" s="1301"/>
      <c r="H592" s="1301"/>
      <c r="I592" s="1301"/>
      <c r="J592" s="1301"/>
      <c r="K592" s="1301"/>
      <c r="L592" s="1301"/>
      <c r="M592" s="1301"/>
      <c r="N592" s="1301"/>
      <c r="O592" s="1329"/>
      <c r="Q592" s="92"/>
      <c r="R592" s="92"/>
      <c r="S592" s="92"/>
      <c r="T592" s="92"/>
      <c r="U592" s="1303"/>
      <c r="V592" s="92"/>
      <c r="W592" s="92"/>
      <c r="X592" s="92"/>
      <c r="Y592" s="92"/>
      <c r="Z592" s="92"/>
    </row>
    <row r="593" spans="1:26" s="1302" customFormat="1" x14ac:dyDescent="0.3">
      <c r="A593" s="1214"/>
      <c r="B593" s="92"/>
      <c r="C593" s="1298"/>
      <c r="D593" s="1300"/>
      <c r="E593" s="1300"/>
      <c r="F593" s="1301"/>
      <c r="G593" s="1301"/>
      <c r="H593" s="1301"/>
      <c r="I593" s="1301"/>
      <c r="J593" s="1301"/>
      <c r="K593" s="1301"/>
      <c r="L593" s="1301"/>
      <c r="M593" s="1301"/>
      <c r="N593" s="1301"/>
      <c r="O593" s="1329"/>
      <c r="Q593" s="92"/>
      <c r="R593" s="92"/>
      <c r="S593" s="92"/>
      <c r="T593" s="92"/>
      <c r="U593" s="1303"/>
      <c r="V593" s="92"/>
      <c r="W593" s="92"/>
      <c r="X593" s="92"/>
      <c r="Y593" s="92"/>
      <c r="Z593" s="92"/>
    </row>
    <row r="594" spans="1:26" s="1302" customFormat="1" x14ac:dyDescent="0.3">
      <c r="A594" s="1214"/>
      <c r="B594" s="92"/>
      <c r="C594" s="1298"/>
      <c r="D594" s="1300"/>
      <c r="E594" s="1300"/>
      <c r="F594" s="1301"/>
      <c r="G594" s="1301"/>
      <c r="H594" s="1301"/>
      <c r="I594" s="1301"/>
      <c r="J594" s="1301"/>
      <c r="K594" s="1301"/>
      <c r="L594" s="1301"/>
      <c r="M594" s="1301"/>
      <c r="N594" s="1301"/>
      <c r="O594" s="1329"/>
      <c r="Q594" s="92"/>
      <c r="R594" s="92"/>
      <c r="S594" s="92"/>
      <c r="T594" s="92"/>
      <c r="U594" s="1303"/>
      <c r="V594" s="92"/>
      <c r="W594" s="92"/>
      <c r="X594" s="92"/>
      <c r="Y594" s="92"/>
      <c r="Z594" s="92"/>
    </row>
    <row r="595" spans="1:26" s="1302" customFormat="1" x14ac:dyDescent="0.3">
      <c r="A595" s="1214"/>
      <c r="B595" s="92"/>
      <c r="C595" s="1298"/>
      <c r="D595" s="1300"/>
      <c r="E595" s="1300"/>
      <c r="F595" s="1301"/>
      <c r="G595" s="1301"/>
      <c r="H595" s="1301"/>
      <c r="I595" s="1301"/>
      <c r="J595" s="1301"/>
      <c r="K595" s="1301"/>
      <c r="L595" s="1301"/>
      <c r="M595" s="1301"/>
      <c r="N595" s="1301"/>
      <c r="O595" s="1329"/>
      <c r="Q595" s="92"/>
      <c r="R595" s="92"/>
      <c r="S595" s="92"/>
      <c r="T595" s="92"/>
      <c r="U595" s="1303"/>
      <c r="V595" s="92"/>
      <c r="W595" s="92"/>
      <c r="X595" s="92"/>
      <c r="Y595" s="92"/>
      <c r="Z595" s="92"/>
    </row>
    <row r="596" spans="1:26" s="1302" customFormat="1" x14ac:dyDescent="0.3">
      <c r="A596" s="1214"/>
      <c r="B596" s="92"/>
      <c r="C596" s="1298"/>
      <c r="D596" s="1300"/>
      <c r="E596" s="1300"/>
      <c r="F596" s="1301"/>
      <c r="G596" s="1301"/>
      <c r="H596" s="1301"/>
      <c r="I596" s="1301"/>
      <c r="J596" s="1301"/>
      <c r="K596" s="1301"/>
      <c r="L596" s="1301"/>
      <c r="M596" s="1301"/>
      <c r="N596" s="1301"/>
      <c r="O596" s="1329"/>
      <c r="Q596" s="92"/>
      <c r="R596" s="92"/>
      <c r="S596" s="92"/>
      <c r="T596" s="92"/>
      <c r="U596" s="1303"/>
      <c r="V596" s="92"/>
      <c r="W596" s="92"/>
      <c r="X596" s="92"/>
      <c r="Y596" s="92"/>
      <c r="Z596" s="92"/>
    </row>
    <row r="597" spans="1:26" s="1302" customFormat="1" x14ac:dyDescent="0.3">
      <c r="A597" s="1214"/>
      <c r="B597" s="92"/>
      <c r="C597" s="1298"/>
      <c r="D597" s="1300"/>
      <c r="E597" s="1300"/>
      <c r="F597" s="1301"/>
      <c r="G597" s="1301"/>
      <c r="H597" s="1301"/>
      <c r="I597" s="1301"/>
      <c r="J597" s="1301"/>
      <c r="K597" s="1301"/>
      <c r="L597" s="1301"/>
      <c r="M597" s="1301"/>
      <c r="N597" s="1301"/>
      <c r="O597" s="1329"/>
      <c r="Q597" s="92"/>
      <c r="R597" s="92"/>
      <c r="S597" s="92"/>
      <c r="T597" s="92"/>
      <c r="U597" s="1303"/>
      <c r="V597" s="92"/>
      <c r="W597" s="92"/>
      <c r="X597" s="92"/>
      <c r="Y597" s="92"/>
      <c r="Z597" s="92"/>
    </row>
    <row r="598" spans="1:26" s="1302" customFormat="1" x14ac:dyDescent="0.3">
      <c r="A598" s="1214"/>
      <c r="B598" s="92"/>
      <c r="C598" s="1298"/>
      <c r="D598" s="1300"/>
      <c r="E598" s="1300"/>
      <c r="F598" s="1301"/>
      <c r="G598" s="1301"/>
      <c r="H598" s="1301"/>
      <c r="I598" s="1301"/>
      <c r="J598" s="1301"/>
      <c r="K598" s="1301"/>
      <c r="L598" s="1301"/>
      <c r="M598" s="1301"/>
      <c r="N598" s="1301"/>
      <c r="O598" s="1329"/>
      <c r="Q598" s="92"/>
      <c r="R598" s="92"/>
      <c r="S598" s="92"/>
      <c r="T598" s="92"/>
      <c r="U598" s="1303"/>
      <c r="V598" s="92"/>
      <c r="W598" s="92"/>
      <c r="X598" s="92"/>
      <c r="Y598" s="92"/>
      <c r="Z598" s="92"/>
    </row>
    <row r="599" spans="1:26" s="1302" customFormat="1" x14ac:dyDescent="0.3">
      <c r="A599" s="1214"/>
      <c r="B599" s="92"/>
      <c r="C599" s="1298"/>
      <c r="D599" s="1300"/>
      <c r="E599" s="1300"/>
      <c r="F599" s="1301"/>
      <c r="G599" s="1301"/>
      <c r="H599" s="1301"/>
      <c r="I599" s="1301"/>
      <c r="J599" s="1301"/>
      <c r="K599" s="1301"/>
      <c r="L599" s="1301"/>
      <c r="M599" s="1301"/>
      <c r="N599" s="1301"/>
      <c r="O599" s="1329"/>
      <c r="Q599" s="92"/>
      <c r="R599" s="92"/>
      <c r="S599" s="92"/>
      <c r="T599" s="92"/>
      <c r="U599" s="1303"/>
      <c r="V599" s="92"/>
      <c r="W599" s="92"/>
      <c r="X599" s="92"/>
      <c r="Y599" s="92"/>
      <c r="Z599" s="92"/>
    </row>
    <row r="600" spans="1:26" s="1302" customFormat="1" x14ac:dyDescent="0.3">
      <c r="A600" s="1214"/>
      <c r="B600" s="92"/>
      <c r="C600" s="1298"/>
      <c r="D600" s="1300"/>
      <c r="E600" s="1300"/>
      <c r="F600" s="1301"/>
      <c r="G600" s="1301"/>
      <c r="H600" s="1301"/>
      <c r="I600" s="1301"/>
      <c r="J600" s="1301"/>
      <c r="K600" s="1301"/>
      <c r="L600" s="1301"/>
      <c r="M600" s="1301"/>
      <c r="N600" s="1301"/>
      <c r="O600" s="1329"/>
      <c r="Q600" s="92"/>
      <c r="R600" s="92"/>
      <c r="S600" s="92"/>
      <c r="T600" s="92"/>
      <c r="U600" s="1303"/>
      <c r="V600" s="92"/>
      <c r="W600" s="92"/>
      <c r="X600" s="92"/>
      <c r="Y600" s="92"/>
      <c r="Z600" s="92"/>
    </row>
    <row r="601" spans="1:26" s="1302" customFormat="1" x14ac:dyDescent="0.3">
      <c r="A601" s="1214"/>
      <c r="B601" s="92"/>
      <c r="C601" s="1298"/>
      <c r="D601" s="1300"/>
      <c r="E601" s="1300"/>
      <c r="F601" s="1301"/>
      <c r="G601" s="1301"/>
      <c r="H601" s="1301"/>
      <c r="I601" s="1301"/>
      <c r="J601" s="1301"/>
      <c r="K601" s="1301"/>
      <c r="L601" s="1301"/>
      <c r="M601" s="1301"/>
      <c r="N601" s="1301"/>
      <c r="O601" s="1329"/>
      <c r="Q601" s="92"/>
      <c r="R601" s="92"/>
      <c r="S601" s="92"/>
      <c r="T601" s="92"/>
      <c r="U601" s="1303"/>
      <c r="V601" s="92"/>
      <c r="W601" s="92"/>
      <c r="X601" s="92"/>
      <c r="Y601" s="92"/>
      <c r="Z601" s="92"/>
    </row>
    <row r="602" spans="1:26" s="1302" customFormat="1" x14ac:dyDescent="0.3">
      <c r="A602" s="1214"/>
      <c r="B602" s="92"/>
      <c r="C602" s="1298"/>
      <c r="D602" s="1300"/>
      <c r="E602" s="1300"/>
      <c r="F602" s="1301"/>
      <c r="G602" s="1301"/>
      <c r="H602" s="1301"/>
      <c r="I602" s="1301"/>
      <c r="J602" s="1301"/>
      <c r="K602" s="1301"/>
      <c r="L602" s="1301"/>
      <c r="M602" s="1301"/>
      <c r="N602" s="1301"/>
      <c r="O602" s="1329"/>
      <c r="Q602" s="92"/>
      <c r="R602" s="92"/>
      <c r="S602" s="92"/>
      <c r="T602" s="92"/>
      <c r="U602" s="1303"/>
      <c r="V602" s="92"/>
      <c r="W602" s="92"/>
      <c r="X602" s="92"/>
      <c r="Y602" s="92"/>
      <c r="Z602" s="92"/>
    </row>
    <row r="603" spans="1:26" s="1302" customFormat="1" x14ac:dyDescent="0.3">
      <c r="A603" s="1214"/>
      <c r="B603" s="92"/>
      <c r="C603" s="1298"/>
      <c r="D603" s="1300"/>
      <c r="E603" s="1300"/>
      <c r="F603" s="1301"/>
      <c r="G603" s="1301"/>
      <c r="H603" s="1301"/>
      <c r="I603" s="1301"/>
      <c r="J603" s="1301"/>
      <c r="K603" s="1301"/>
      <c r="L603" s="1301"/>
      <c r="M603" s="1301"/>
      <c r="N603" s="1301"/>
      <c r="O603" s="1329"/>
      <c r="Q603" s="92"/>
      <c r="R603" s="92"/>
      <c r="S603" s="92"/>
      <c r="T603" s="92"/>
      <c r="U603" s="1303"/>
      <c r="V603" s="92"/>
      <c r="W603" s="92"/>
      <c r="X603" s="92"/>
      <c r="Y603" s="92"/>
      <c r="Z603" s="92"/>
    </row>
    <row r="604" spans="1:26" s="1302" customFormat="1" x14ac:dyDescent="0.3">
      <c r="A604" s="1214"/>
      <c r="B604" s="92"/>
      <c r="C604" s="1298"/>
      <c r="D604" s="1300"/>
      <c r="E604" s="1300"/>
      <c r="F604" s="1301"/>
      <c r="G604" s="1301"/>
      <c r="H604" s="1301"/>
      <c r="I604" s="1301"/>
      <c r="J604" s="1301"/>
      <c r="K604" s="1301"/>
      <c r="L604" s="1301"/>
      <c r="M604" s="1301"/>
      <c r="N604" s="1301"/>
      <c r="O604" s="1329"/>
      <c r="Q604" s="92"/>
      <c r="R604" s="92"/>
      <c r="S604" s="92"/>
      <c r="T604" s="92"/>
      <c r="U604" s="1303"/>
      <c r="V604" s="92"/>
      <c r="W604" s="92"/>
      <c r="X604" s="92"/>
      <c r="Y604" s="92"/>
      <c r="Z604" s="92"/>
    </row>
    <row r="605" spans="1:26" s="1302" customFormat="1" x14ac:dyDescent="0.3">
      <c r="A605" s="1214"/>
      <c r="B605" s="92"/>
      <c r="C605" s="1298"/>
      <c r="D605" s="1300"/>
      <c r="E605" s="1300"/>
      <c r="F605" s="1301"/>
      <c r="G605" s="1301"/>
      <c r="H605" s="1301"/>
      <c r="I605" s="1301"/>
      <c r="J605" s="1301"/>
      <c r="K605" s="1301"/>
      <c r="L605" s="1301"/>
      <c r="M605" s="1301"/>
      <c r="N605" s="1301"/>
      <c r="O605" s="1329"/>
      <c r="Q605" s="92"/>
      <c r="R605" s="92"/>
      <c r="S605" s="92"/>
      <c r="T605" s="92"/>
      <c r="U605" s="1303"/>
      <c r="V605" s="92"/>
      <c r="W605" s="92"/>
      <c r="X605" s="92"/>
      <c r="Y605" s="92"/>
      <c r="Z605" s="92"/>
    </row>
    <row r="606" spans="1:26" s="1302" customFormat="1" x14ac:dyDescent="0.3">
      <c r="A606" s="1214"/>
      <c r="B606" s="92"/>
      <c r="C606" s="1298"/>
      <c r="D606" s="1300"/>
      <c r="E606" s="1300"/>
      <c r="F606" s="1301"/>
      <c r="G606" s="1301"/>
      <c r="H606" s="1301"/>
      <c r="I606" s="1301"/>
      <c r="J606" s="1301"/>
      <c r="K606" s="1301"/>
      <c r="L606" s="1301"/>
      <c r="M606" s="1301"/>
      <c r="N606" s="1301"/>
      <c r="O606" s="1329"/>
      <c r="Q606" s="92"/>
      <c r="R606" s="92"/>
      <c r="S606" s="92"/>
      <c r="T606" s="92"/>
      <c r="U606" s="1303"/>
      <c r="V606" s="92"/>
      <c r="W606" s="92"/>
      <c r="X606" s="92"/>
      <c r="Y606" s="92"/>
      <c r="Z606" s="92"/>
    </row>
    <row r="607" spans="1:26" s="1302" customFormat="1" x14ac:dyDescent="0.3">
      <c r="A607" s="1214"/>
      <c r="B607" s="92"/>
      <c r="C607" s="1298"/>
      <c r="D607" s="1300"/>
      <c r="E607" s="1300"/>
      <c r="F607" s="1301"/>
      <c r="G607" s="1301"/>
      <c r="H607" s="1301"/>
      <c r="I607" s="1301"/>
      <c r="J607" s="1301"/>
      <c r="K607" s="1301"/>
      <c r="L607" s="1301"/>
      <c r="M607" s="1301"/>
      <c r="N607" s="1301"/>
      <c r="O607" s="1329"/>
      <c r="Q607" s="92"/>
      <c r="R607" s="92"/>
      <c r="S607" s="92"/>
      <c r="T607" s="92"/>
      <c r="U607" s="1303"/>
      <c r="V607" s="92"/>
      <c r="W607" s="92"/>
      <c r="X607" s="92"/>
      <c r="Y607" s="92"/>
      <c r="Z607" s="92"/>
    </row>
    <row r="608" spans="1:26" s="1302" customFormat="1" x14ac:dyDescent="0.3">
      <c r="A608" s="1214"/>
      <c r="B608" s="92"/>
      <c r="C608" s="1298"/>
      <c r="D608" s="1300"/>
      <c r="E608" s="1300"/>
      <c r="F608" s="1301"/>
      <c r="G608" s="1301"/>
      <c r="H608" s="1301"/>
      <c r="I608" s="1301"/>
      <c r="J608" s="1301"/>
      <c r="K608" s="1301"/>
      <c r="L608" s="1301"/>
      <c r="M608" s="1301"/>
      <c r="N608" s="1301"/>
      <c r="O608" s="1329"/>
      <c r="Q608" s="92"/>
      <c r="R608" s="92"/>
      <c r="S608" s="92"/>
      <c r="T608" s="92"/>
      <c r="U608" s="1303"/>
      <c r="V608" s="92"/>
      <c r="W608" s="92"/>
      <c r="X608" s="92"/>
      <c r="Y608" s="92"/>
      <c r="Z608" s="92"/>
    </row>
    <row r="609" spans="1:26" s="1302" customFormat="1" x14ac:dyDescent="0.3">
      <c r="A609" s="1214"/>
      <c r="B609" s="92"/>
      <c r="C609" s="1298"/>
      <c r="D609" s="1300"/>
      <c r="E609" s="1300"/>
      <c r="F609" s="1301"/>
      <c r="G609" s="1301"/>
      <c r="H609" s="1301"/>
      <c r="I609" s="1301"/>
      <c r="J609" s="1301"/>
      <c r="K609" s="1301"/>
      <c r="L609" s="1301"/>
      <c r="M609" s="1301"/>
      <c r="N609" s="1301"/>
      <c r="O609" s="1329"/>
      <c r="Q609" s="92"/>
      <c r="R609" s="92"/>
      <c r="S609" s="92"/>
      <c r="T609" s="92"/>
      <c r="U609" s="1303"/>
      <c r="V609" s="92"/>
      <c r="W609" s="92"/>
      <c r="X609" s="92"/>
      <c r="Y609" s="92"/>
      <c r="Z609" s="92"/>
    </row>
    <row r="610" spans="1:26" s="1302" customFormat="1" x14ac:dyDescent="0.3">
      <c r="A610" s="1214"/>
      <c r="B610" s="92"/>
      <c r="C610" s="1298"/>
      <c r="D610" s="1300"/>
      <c r="E610" s="1300"/>
      <c r="F610" s="1301"/>
      <c r="G610" s="1301"/>
      <c r="H610" s="1301"/>
      <c r="I610" s="1301"/>
      <c r="J610" s="1301"/>
      <c r="K610" s="1301"/>
      <c r="L610" s="1301"/>
      <c r="M610" s="1301"/>
      <c r="N610" s="1301"/>
      <c r="O610" s="1329"/>
      <c r="Q610" s="92"/>
      <c r="R610" s="92"/>
      <c r="S610" s="92"/>
      <c r="T610" s="92"/>
      <c r="U610" s="1303"/>
      <c r="V610" s="92"/>
      <c r="W610" s="92"/>
      <c r="X610" s="92"/>
      <c r="Y610" s="92"/>
      <c r="Z610" s="92"/>
    </row>
    <row r="611" spans="1:26" s="1302" customFormat="1" x14ac:dyDescent="0.3">
      <c r="A611" s="1214"/>
      <c r="B611" s="92"/>
      <c r="C611" s="1298"/>
      <c r="D611" s="1300"/>
      <c r="E611" s="1300"/>
      <c r="F611" s="1301"/>
      <c r="G611" s="1301"/>
      <c r="H611" s="1301"/>
      <c r="I611" s="1301"/>
      <c r="J611" s="1301"/>
      <c r="K611" s="1301"/>
      <c r="L611" s="1301"/>
      <c r="M611" s="1301"/>
      <c r="N611" s="1301"/>
      <c r="O611" s="1329"/>
      <c r="Q611" s="92"/>
      <c r="R611" s="92"/>
      <c r="S611" s="92"/>
      <c r="T611" s="92"/>
      <c r="U611" s="1303"/>
      <c r="V611" s="92"/>
      <c r="W611" s="92"/>
      <c r="X611" s="92"/>
      <c r="Y611" s="92"/>
      <c r="Z611" s="92"/>
    </row>
    <row r="612" spans="1:26" s="1302" customFormat="1" x14ac:dyDescent="0.3">
      <c r="A612" s="1214"/>
      <c r="B612" s="92"/>
      <c r="C612" s="1298"/>
      <c r="D612" s="1300"/>
      <c r="E612" s="1300"/>
      <c r="F612" s="1301"/>
      <c r="G612" s="1301"/>
      <c r="H612" s="1301"/>
      <c r="I612" s="1301"/>
      <c r="J612" s="1301"/>
      <c r="K612" s="1301"/>
      <c r="L612" s="1301"/>
      <c r="M612" s="1301"/>
      <c r="N612" s="1301"/>
      <c r="O612" s="1329"/>
      <c r="Q612" s="92"/>
      <c r="R612" s="92"/>
      <c r="S612" s="92"/>
      <c r="T612" s="92"/>
      <c r="U612" s="1303"/>
      <c r="V612" s="92"/>
      <c r="W612" s="92"/>
      <c r="X612" s="92"/>
      <c r="Y612" s="92"/>
      <c r="Z612" s="92"/>
    </row>
    <row r="613" spans="1:26" s="1302" customFormat="1" x14ac:dyDescent="0.3">
      <c r="A613" s="1214"/>
      <c r="B613" s="92"/>
      <c r="C613" s="1298"/>
      <c r="D613" s="1300"/>
      <c r="E613" s="1300"/>
      <c r="F613" s="1301"/>
      <c r="G613" s="1301"/>
      <c r="H613" s="1301"/>
      <c r="I613" s="1301"/>
      <c r="J613" s="1301"/>
      <c r="K613" s="1301"/>
      <c r="L613" s="1301"/>
      <c r="M613" s="1301"/>
      <c r="N613" s="1301"/>
      <c r="O613" s="1329"/>
      <c r="Q613" s="92"/>
      <c r="R613" s="92"/>
      <c r="S613" s="92"/>
      <c r="T613" s="92"/>
      <c r="U613" s="1303"/>
      <c r="V613" s="92"/>
      <c r="W613" s="92"/>
      <c r="X613" s="92"/>
      <c r="Y613" s="92"/>
      <c r="Z613" s="92"/>
    </row>
    <row r="614" spans="1:26" s="1302" customFormat="1" x14ac:dyDescent="0.3">
      <c r="A614" s="1214"/>
      <c r="B614" s="92"/>
      <c r="C614" s="1298"/>
      <c r="D614" s="1300"/>
      <c r="E614" s="1300"/>
      <c r="F614" s="1301"/>
      <c r="G614" s="1301"/>
      <c r="H614" s="1301"/>
      <c r="I614" s="1301"/>
      <c r="J614" s="1301"/>
      <c r="K614" s="1301"/>
      <c r="L614" s="1301"/>
      <c r="M614" s="1301"/>
      <c r="N614" s="1301"/>
      <c r="O614" s="1329"/>
      <c r="Q614" s="92"/>
      <c r="R614" s="92"/>
      <c r="S614" s="92"/>
      <c r="T614" s="92"/>
      <c r="U614" s="1303"/>
      <c r="V614" s="92"/>
      <c r="W614" s="92"/>
      <c r="X614" s="92"/>
      <c r="Y614" s="92"/>
      <c r="Z614" s="92"/>
    </row>
    <row r="615" spans="1:26" s="1302" customFormat="1" x14ac:dyDescent="0.3">
      <c r="A615" s="1214"/>
      <c r="B615" s="92"/>
      <c r="C615" s="1298"/>
      <c r="D615" s="1300"/>
      <c r="E615" s="1300"/>
      <c r="F615" s="1301"/>
      <c r="G615" s="1301"/>
      <c r="H615" s="1301"/>
      <c r="I615" s="1301"/>
      <c r="J615" s="1301"/>
      <c r="K615" s="1301"/>
      <c r="L615" s="1301"/>
      <c r="M615" s="1301"/>
      <c r="N615" s="1301"/>
      <c r="O615" s="1329"/>
      <c r="Q615" s="92"/>
      <c r="R615" s="92"/>
      <c r="S615" s="92"/>
      <c r="T615" s="92"/>
      <c r="U615" s="1303"/>
      <c r="V615" s="92"/>
      <c r="W615" s="92"/>
      <c r="X615" s="92"/>
      <c r="Y615" s="92"/>
      <c r="Z615" s="92"/>
    </row>
    <row r="616" spans="1:26" s="1302" customFormat="1" x14ac:dyDescent="0.3">
      <c r="A616" s="1214"/>
      <c r="B616" s="92"/>
      <c r="C616" s="1298"/>
      <c r="D616" s="1300"/>
      <c r="E616" s="1300"/>
      <c r="F616" s="1301"/>
      <c r="G616" s="1301"/>
      <c r="H616" s="1301"/>
      <c r="I616" s="1301"/>
      <c r="J616" s="1301"/>
      <c r="K616" s="1301"/>
      <c r="L616" s="1301"/>
      <c r="M616" s="1301"/>
      <c r="N616" s="1301"/>
      <c r="O616" s="1329"/>
      <c r="Q616" s="92"/>
      <c r="R616" s="92"/>
      <c r="S616" s="92"/>
      <c r="T616" s="92"/>
      <c r="U616" s="1303"/>
      <c r="V616" s="92"/>
      <c r="W616" s="92"/>
      <c r="X616" s="92"/>
      <c r="Y616" s="92"/>
      <c r="Z616" s="92"/>
    </row>
    <row r="617" spans="1:26" s="1302" customFormat="1" x14ac:dyDescent="0.3">
      <c r="A617" s="1214"/>
      <c r="B617" s="92"/>
      <c r="C617" s="1298"/>
      <c r="D617" s="1300"/>
      <c r="E617" s="1300"/>
      <c r="F617" s="1301"/>
      <c r="G617" s="1301"/>
      <c r="H617" s="1301"/>
      <c r="I617" s="1301"/>
      <c r="J617" s="1301"/>
      <c r="K617" s="1301"/>
      <c r="L617" s="1301"/>
      <c r="M617" s="1301"/>
      <c r="N617" s="1301"/>
      <c r="O617" s="1329"/>
      <c r="Q617" s="92"/>
      <c r="R617" s="92"/>
      <c r="S617" s="92"/>
      <c r="T617" s="92"/>
      <c r="U617" s="1303"/>
      <c r="V617" s="92"/>
      <c r="W617" s="92"/>
      <c r="X617" s="92"/>
      <c r="Y617" s="92"/>
      <c r="Z617" s="92"/>
    </row>
    <row r="618" spans="1:26" s="1302" customFormat="1" x14ac:dyDescent="0.3">
      <c r="A618" s="1214"/>
      <c r="B618" s="92"/>
      <c r="C618" s="1298"/>
      <c r="D618" s="1300"/>
      <c r="E618" s="1300"/>
      <c r="F618" s="1301"/>
      <c r="G618" s="1301"/>
      <c r="H618" s="1301"/>
      <c r="I618" s="1301"/>
      <c r="J618" s="1301"/>
      <c r="K618" s="1301"/>
      <c r="L618" s="1301"/>
      <c r="M618" s="1301"/>
      <c r="N618" s="1301"/>
      <c r="O618" s="1329"/>
      <c r="Q618" s="92"/>
      <c r="R618" s="92"/>
      <c r="S618" s="92"/>
      <c r="T618" s="92"/>
      <c r="U618" s="1303"/>
      <c r="V618" s="92"/>
      <c r="W618" s="92"/>
      <c r="X618" s="92"/>
      <c r="Y618" s="92"/>
      <c r="Z618" s="92"/>
    </row>
    <row r="619" spans="1:26" s="1302" customFormat="1" x14ac:dyDescent="0.3">
      <c r="A619" s="1214"/>
      <c r="B619" s="92"/>
      <c r="C619" s="1298"/>
      <c r="D619" s="1300"/>
      <c r="E619" s="1300"/>
      <c r="F619" s="1301"/>
      <c r="G619" s="1301"/>
      <c r="H619" s="1301"/>
      <c r="I619" s="1301"/>
      <c r="J619" s="1301"/>
      <c r="K619" s="1301"/>
      <c r="L619" s="1301"/>
      <c r="M619" s="1301"/>
      <c r="N619" s="1301"/>
      <c r="O619" s="1329"/>
      <c r="Q619" s="92"/>
      <c r="R619" s="92"/>
      <c r="S619" s="92"/>
      <c r="T619" s="92"/>
      <c r="U619" s="1303"/>
      <c r="V619" s="92"/>
      <c r="W619" s="92"/>
      <c r="X619" s="92"/>
      <c r="Y619" s="92"/>
      <c r="Z619" s="92"/>
    </row>
    <row r="620" spans="1:26" s="1302" customFormat="1" x14ac:dyDescent="0.3">
      <c r="A620" s="1214"/>
      <c r="B620" s="92"/>
      <c r="C620" s="1298"/>
      <c r="D620" s="1300"/>
      <c r="E620" s="1300"/>
      <c r="F620" s="1301"/>
      <c r="G620" s="1301"/>
      <c r="H620" s="1301"/>
      <c r="I620" s="1301"/>
      <c r="J620" s="1301"/>
      <c r="K620" s="1301"/>
      <c r="L620" s="1301"/>
      <c r="M620" s="1301"/>
      <c r="N620" s="1301"/>
      <c r="O620" s="1329"/>
      <c r="Q620" s="92"/>
      <c r="R620" s="92"/>
      <c r="S620" s="92"/>
      <c r="T620" s="92"/>
      <c r="U620" s="1303"/>
      <c r="V620" s="92"/>
      <c r="W620" s="92"/>
      <c r="X620" s="92"/>
      <c r="Y620" s="92"/>
      <c r="Z620" s="92"/>
    </row>
    <row r="621" spans="1:26" s="1302" customFormat="1" x14ac:dyDescent="0.3">
      <c r="A621" s="1214"/>
      <c r="B621" s="92"/>
      <c r="C621" s="1298"/>
      <c r="D621" s="1300"/>
      <c r="E621" s="1300"/>
      <c r="F621" s="1301"/>
      <c r="G621" s="1301"/>
      <c r="H621" s="1301"/>
      <c r="I621" s="1301"/>
      <c r="J621" s="1301"/>
      <c r="K621" s="1301"/>
      <c r="L621" s="1301"/>
      <c r="M621" s="1301"/>
      <c r="N621" s="1301"/>
      <c r="O621" s="1329"/>
      <c r="Q621" s="92"/>
      <c r="R621" s="92"/>
      <c r="S621" s="92"/>
      <c r="T621" s="92"/>
      <c r="U621" s="1303"/>
      <c r="V621" s="92"/>
      <c r="W621" s="92"/>
      <c r="X621" s="92"/>
      <c r="Y621" s="92"/>
      <c r="Z621" s="92"/>
    </row>
    <row r="622" spans="1:26" s="1302" customFormat="1" x14ac:dyDescent="0.3">
      <c r="A622" s="1214"/>
      <c r="B622" s="92"/>
      <c r="C622" s="1298"/>
      <c r="D622" s="1300"/>
      <c r="E622" s="1300"/>
      <c r="F622" s="1301"/>
      <c r="G622" s="1301"/>
      <c r="H622" s="1301"/>
      <c r="I622" s="1301"/>
      <c r="J622" s="1301"/>
      <c r="K622" s="1301"/>
      <c r="L622" s="1301"/>
      <c r="M622" s="1301"/>
      <c r="N622" s="1301"/>
      <c r="O622" s="1329"/>
      <c r="Q622" s="92"/>
      <c r="R622" s="92"/>
      <c r="S622" s="92"/>
      <c r="T622" s="92"/>
      <c r="U622" s="1303"/>
      <c r="V622" s="92"/>
      <c r="W622" s="92"/>
      <c r="X622" s="92"/>
      <c r="Y622" s="92"/>
      <c r="Z622" s="92"/>
    </row>
    <row r="623" spans="1:26" s="1302" customFormat="1" x14ac:dyDescent="0.3">
      <c r="A623" s="1214"/>
      <c r="B623" s="92"/>
      <c r="C623" s="1298"/>
      <c r="D623" s="1300"/>
      <c r="E623" s="1300"/>
      <c r="F623" s="1301"/>
      <c r="G623" s="1301"/>
      <c r="H623" s="1301"/>
      <c r="I623" s="1301"/>
      <c r="J623" s="1301"/>
      <c r="K623" s="1301"/>
      <c r="L623" s="1301"/>
      <c r="M623" s="1301"/>
      <c r="N623" s="1301"/>
      <c r="O623" s="1329"/>
      <c r="Q623" s="92"/>
      <c r="R623" s="92"/>
      <c r="S623" s="92"/>
      <c r="T623" s="92"/>
      <c r="U623" s="1303"/>
      <c r="V623" s="92"/>
      <c r="W623" s="92"/>
      <c r="X623" s="92"/>
      <c r="Y623" s="92"/>
      <c r="Z623" s="92"/>
    </row>
    <row r="624" spans="1:26" s="1302" customFormat="1" x14ac:dyDescent="0.3">
      <c r="A624" s="1214"/>
      <c r="B624" s="92"/>
      <c r="C624" s="1298"/>
      <c r="D624" s="1300"/>
      <c r="E624" s="1300"/>
      <c r="F624" s="1301"/>
      <c r="G624" s="1301"/>
      <c r="H624" s="1301"/>
      <c r="I624" s="1301"/>
      <c r="J624" s="1301"/>
      <c r="K624" s="1301"/>
      <c r="L624" s="1301"/>
      <c r="M624" s="1301"/>
      <c r="N624" s="1301"/>
      <c r="O624" s="1329"/>
      <c r="Q624" s="92"/>
      <c r="R624" s="92"/>
      <c r="S624" s="92"/>
      <c r="T624" s="92"/>
      <c r="U624" s="1303"/>
      <c r="V624" s="92"/>
      <c r="W624" s="92"/>
      <c r="X624" s="92"/>
      <c r="Y624" s="92"/>
      <c r="Z624" s="92"/>
    </row>
    <row r="625" spans="1:26" s="1302" customFormat="1" x14ac:dyDescent="0.3">
      <c r="A625" s="1214"/>
      <c r="B625" s="92"/>
      <c r="C625" s="1298"/>
      <c r="D625" s="1300"/>
      <c r="E625" s="1300"/>
      <c r="F625" s="1301"/>
      <c r="G625" s="1301"/>
      <c r="H625" s="1301"/>
      <c r="I625" s="1301"/>
      <c r="J625" s="1301"/>
      <c r="K625" s="1301"/>
      <c r="L625" s="1301"/>
      <c r="M625" s="1301"/>
      <c r="N625" s="1301"/>
      <c r="O625" s="1329"/>
      <c r="Q625" s="92"/>
      <c r="R625" s="92"/>
      <c r="S625" s="92"/>
      <c r="T625" s="92"/>
      <c r="U625" s="1303"/>
      <c r="V625" s="92"/>
      <c r="W625" s="92"/>
      <c r="X625" s="92"/>
      <c r="Y625" s="92"/>
      <c r="Z625" s="92"/>
    </row>
    <row r="626" spans="1:26" s="1302" customFormat="1" x14ac:dyDescent="0.3">
      <c r="A626" s="1214"/>
      <c r="B626" s="92"/>
      <c r="C626" s="1298"/>
      <c r="D626" s="1300"/>
      <c r="E626" s="1300"/>
      <c r="F626" s="1301"/>
      <c r="G626" s="1301"/>
      <c r="H626" s="1301"/>
      <c r="I626" s="1301"/>
      <c r="J626" s="1301"/>
      <c r="K626" s="1301"/>
      <c r="L626" s="1301"/>
      <c r="M626" s="1301"/>
      <c r="N626" s="1301"/>
      <c r="O626" s="1329"/>
      <c r="Q626" s="92"/>
      <c r="R626" s="92"/>
      <c r="S626" s="92"/>
      <c r="T626" s="92"/>
      <c r="U626" s="1303"/>
      <c r="V626" s="92"/>
      <c r="W626" s="92"/>
      <c r="X626" s="92"/>
      <c r="Y626" s="92"/>
      <c r="Z626" s="92"/>
    </row>
    <row r="627" spans="1:26" s="1302" customFormat="1" x14ac:dyDescent="0.3">
      <c r="A627" s="1214"/>
      <c r="B627" s="92"/>
      <c r="C627" s="1298"/>
      <c r="D627" s="1300"/>
      <c r="E627" s="1300"/>
      <c r="F627" s="1301"/>
      <c r="G627" s="1301"/>
      <c r="H627" s="1301"/>
      <c r="I627" s="1301"/>
      <c r="J627" s="1301"/>
      <c r="K627" s="1301"/>
      <c r="L627" s="1301"/>
      <c r="M627" s="1301"/>
      <c r="N627" s="1301"/>
      <c r="O627" s="1329"/>
      <c r="Q627" s="92"/>
      <c r="R627" s="92"/>
      <c r="S627" s="92"/>
      <c r="T627" s="92"/>
      <c r="U627" s="1303"/>
      <c r="V627" s="92"/>
      <c r="W627" s="92"/>
      <c r="X627" s="92"/>
      <c r="Y627" s="92"/>
      <c r="Z627" s="92"/>
    </row>
    <row r="628" spans="1:26" s="1302" customFormat="1" x14ac:dyDescent="0.3">
      <c r="A628" s="1214"/>
      <c r="B628" s="92"/>
      <c r="C628" s="1298"/>
      <c r="D628" s="1300"/>
      <c r="E628" s="1300"/>
      <c r="F628" s="1301"/>
      <c r="G628" s="1301"/>
      <c r="H628" s="1301"/>
      <c r="I628" s="1301"/>
      <c r="J628" s="1301"/>
      <c r="K628" s="1301"/>
      <c r="L628" s="1301"/>
      <c r="M628" s="1301"/>
      <c r="N628" s="1301"/>
      <c r="O628" s="1329"/>
      <c r="Q628" s="92"/>
      <c r="R628" s="92"/>
      <c r="S628" s="92"/>
      <c r="T628" s="92"/>
      <c r="U628" s="1303"/>
      <c r="V628" s="92"/>
      <c r="W628" s="92"/>
      <c r="X628" s="92"/>
      <c r="Y628" s="92"/>
      <c r="Z628" s="92"/>
    </row>
    <row r="629" spans="1:26" s="1302" customFormat="1" x14ac:dyDescent="0.3">
      <c r="A629" s="1214"/>
      <c r="B629" s="92"/>
      <c r="C629" s="1298"/>
      <c r="D629" s="1300"/>
      <c r="E629" s="1300"/>
      <c r="F629" s="1301"/>
      <c r="G629" s="1301"/>
      <c r="H629" s="1301"/>
      <c r="I629" s="1301"/>
      <c r="J629" s="1301"/>
      <c r="K629" s="1301"/>
      <c r="L629" s="1301"/>
      <c r="M629" s="1301"/>
      <c r="N629" s="1301"/>
      <c r="O629" s="1329"/>
      <c r="Q629" s="92"/>
      <c r="R629" s="92"/>
      <c r="S629" s="92"/>
      <c r="T629" s="92"/>
      <c r="U629" s="1303"/>
      <c r="V629" s="92"/>
      <c r="W629" s="92"/>
      <c r="X629" s="92"/>
      <c r="Y629" s="92"/>
      <c r="Z629" s="92"/>
    </row>
    <row r="630" spans="1:26" s="1302" customFormat="1" x14ac:dyDescent="0.3">
      <c r="A630" s="1214"/>
      <c r="B630" s="92"/>
      <c r="C630" s="1298"/>
      <c r="D630" s="1300"/>
      <c r="E630" s="1300"/>
      <c r="F630" s="1301"/>
      <c r="G630" s="1301"/>
      <c r="H630" s="1301"/>
      <c r="I630" s="1301"/>
      <c r="J630" s="1301"/>
      <c r="K630" s="1301"/>
      <c r="L630" s="1301"/>
      <c r="M630" s="1301"/>
      <c r="N630" s="1301"/>
      <c r="O630" s="1329"/>
      <c r="Q630" s="92"/>
      <c r="R630" s="92"/>
      <c r="S630" s="92"/>
      <c r="T630" s="92"/>
      <c r="U630" s="1303"/>
      <c r="V630" s="92"/>
      <c r="W630" s="92"/>
      <c r="X630" s="92"/>
      <c r="Y630" s="92"/>
      <c r="Z630" s="92"/>
    </row>
    <row r="631" spans="1:26" s="1302" customFormat="1" x14ac:dyDescent="0.3">
      <c r="A631" s="1214"/>
      <c r="B631" s="92"/>
      <c r="C631" s="1298"/>
      <c r="D631" s="1300"/>
      <c r="E631" s="1300"/>
      <c r="F631" s="1301"/>
      <c r="G631" s="1301"/>
      <c r="H631" s="1301"/>
      <c r="I631" s="1301"/>
      <c r="J631" s="1301"/>
      <c r="K631" s="1301"/>
      <c r="L631" s="1301"/>
      <c r="M631" s="1301"/>
      <c r="N631" s="1301"/>
      <c r="O631" s="1329"/>
      <c r="Q631" s="92"/>
      <c r="R631" s="92"/>
      <c r="S631" s="92"/>
      <c r="T631" s="92"/>
      <c r="U631" s="1303"/>
      <c r="V631" s="92"/>
      <c r="W631" s="92"/>
      <c r="X631" s="92"/>
      <c r="Y631" s="92"/>
      <c r="Z631" s="92"/>
    </row>
    <row r="632" spans="1:26" s="1302" customFormat="1" x14ac:dyDescent="0.3">
      <c r="A632" s="1214"/>
      <c r="B632" s="92"/>
      <c r="C632" s="1298"/>
      <c r="D632" s="1300"/>
      <c r="E632" s="1300"/>
      <c r="F632" s="1301"/>
      <c r="G632" s="1301"/>
      <c r="H632" s="1301"/>
      <c r="I632" s="1301"/>
      <c r="J632" s="1301"/>
      <c r="K632" s="1301"/>
      <c r="L632" s="1301"/>
      <c r="M632" s="1301"/>
      <c r="N632" s="1301"/>
      <c r="O632" s="1329"/>
      <c r="Q632" s="92"/>
      <c r="R632" s="92"/>
      <c r="S632" s="92"/>
      <c r="T632" s="92"/>
      <c r="U632" s="1303"/>
      <c r="V632" s="92"/>
      <c r="W632" s="92"/>
      <c r="X632" s="92"/>
      <c r="Y632" s="92"/>
      <c r="Z632" s="92"/>
    </row>
    <row r="633" spans="1:26" s="1302" customFormat="1" x14ac:dyDescent="0.3">
      <c r="A633" s="1214"/>
      <c r="B633" s="92"/>
      <c r="C633" s="1298"/>
      <c r="D633" s="1300"/>
      <c r="E633" s="1300"/>
      <c r="F633" s="1301"/>
      <c r="G633" s="1301"/>
      <c r="H633" s="1301"/>
      <c r="I633" s="1301"/>
      <c r="J633" s="1301"/>
      <c r="K633" s="1301"/>
      <c r="L633" s="1301"/>
      <c r="M633" s="1301"/>
      <c r="N633" s="1301"/>
      <c r="O633" s="1329"/>
      <c r="Q633" s="92"/>
      <c r="R633" s="92"/>
      <c r="S633" s="92"/>
      <c r="T633" s="92"/>
      <c r="U633" s="1303"/>
      <c r="V633" s="92"/>
      <c r="W633" s="92"/>
      <c r="X633" s="92"/>
      <c r="Y633" s="92"/>
      <c r="Z633" s="92"/>
    </row>
    <row r="634" spans="1:26" s="1302" customFormat="1" x14ac:dyDescent="0.3">
      <c r="A634" s="1214"/>
      <c r="B634" s="92"/>
      <c r="C634" s="1298"/>
      <c r="D634" s="1300"/>
      <c r="E634" s="1300"/>
      <c r="F634" s="1301"/>
      <c r="G634" s="1301"/>
      <c r="H634" s="1301"/>
      <c r="I634" s="1301"/>
      <c r="J634" s="1301"/>
      <c r="K634" s="1301"/>
      <c r="L634" s="1301"/>
      <c r="M634" s="1301"/>
      <c r="N634" s="1301"/>
      <c r="O634" s="1329"/>
      <c r="Q634" s="92"/>
      <c r="R634" s="92"/>
      <c r="S634" s="92"/>
      <c r="T634" s="92"/>
      <c r="U634" s="1303"/>
      <c r="V634" s="92"/>
      <c r="W634" s="92"/>
      <c r="X634" s="92"/>
      <c r="Y634" s="92"/>
      <c r="Z634" s="92"/>
    </row>
    <row r="635" spans="1:26" s="1302" customFormat="1" x14ac:dyDescent="0.3">
      <c r="A635" s="1214"/>
      <c r="B635" s="92"/>
      <c r="C635" s="1298"/>
      <c r="D635" s="1300"/>
      <c r="E635" s="1300"/>
      <c r="F635" s="1301"/>
      <c r="G635" s="1301"/>
      <c r="H635" s="1301"/>
      <c r="I635" s="1301"/>
      <c r="J635" s="1301"/>
      <c r="K635" s="1301"/>
      <c r="L635" s="1301"/>
      <c r="M635" s="1301"/>
      <c r="N635" s="1301"/>
      <c r="O635" s="1329"/>
      <c r="Q635" s="92"/>
      <c r="R635" s="92"/>
      <c r="S635" s="92"/>
      <c r="T635" s="92"/>
      <c r="U635" s="1303"/>
      <c r="V635" s="92"/>
      <c r="W635" s="92"/>
      <c r="X635" s="92"/>
      <c r="Y635" s="92"/>
      <c r="Z635" s="92"/>
    </row>
    <row r="636" spans="1:26" s="1302" customFormat="1" x14ac:dyDescent="0.3">
      <c r="A636" s="1214"/>
      <c r="B636" s="92"/>
      <c r="C636" s="1298"/>
      <c r="D636" s="1300"/>
      <c r="E636" s="1300"/>
      <c r="F636" s="1301"/>
      <c r="G636" s="1301"/>
      <c r="H636" s="1301"/>
      <c r="I636" s="1301"/>
      <c r="J636" s="1301"/>
      <c r="K636" s="1301"/>
      <c r="L636" s="1301"/>
      <c r="M636" s="1301"/>
      <c r="N636" s="1301"/>
      <c r="O636" s="1329"/>
      <c r="Q636" s="92"/>
      <c r="R636" s="92"/>
      <c r="S636" s="92"/>
      <c r="T636" s="92"/>
      <c r="U636" s="1303"/>
      <c r="V636" s="92"/>
      <c r="W636" s="92"/>
      <c r="X636" s="92"/>
      <c r="Y636" s="92"/>
      <c r="Z636" s="92"/>
    </row>
    <row r="637" spans="1:26" s="1302" customFormat="1" x14ac:dyDescent="0.3">
      <c r="A637" s="1214"/>
      <c r="B637" s="92"/>
      <c r="C637" s="1298"/>
      <c r="D637" s="1300"/>
      <c r="E637" s="1300"/>
      <c r="F637" s="1301"/>
      <c r="G637" s="1301"/>
      <c r="H637" s="1301"/>
      <c r="I637" s="1301"/>
      <c r="J637" s="1301"/>
      <c r="K637" s="1301"/>
      <c r="L637" s="1301"/>
      <c r="M637" s="1301"/>
      <c r="N637" s="1301"/>
      <c r="O637" s="1329"/>
      <c r="Q637" s="92"/>
      <c r="R637" s="92"/>
      <c r="S637" s="92"/>
      <c r="T637" s="92"/>
      <c r="U637" s="1303"/>
      <c r="V637" s="92"/>
      <c r="W637" s="92"/>
      <c r="X637" s="92"/>
      <c r="Y637" s="92"/>
      <c r="Z637" s="92"/>
    </row>
    <row r="638" spans="1:26" s="1302" customFormat="1" x14ac:dyDescent="0.3">
      <c r="A638" s="1214"/>
      <c r="B638" s="92"/>
      <c r="C638" s="1298"/>
      <c r="D638" s="1300"/>
      <c r="E638" s="1300"/>
      <c r="F638" s="1301"/>
      <c r="G638" s="1301"/>
      <c r="H638" s="1301"/>
      <c r="I638" s="1301"/>
      <c r="J638" s="1301"/>
      <c r="K638" s="1301"/>
      <c r="L638" s="1301"/>
      <c r="M638" s="1301"/>
      <c r="N638" s="1301"/>
      <c r="O638" s="1329"/>
      <c r="Q638" s="92"/>
      <c r="R638" s="92"/>
      <c r="S638" s="92"/>
      <c r="T638" s="92"/>
      <c r="U638" s="1303"/>
      <c r="V638" s="92"/>
      <c r="W638" s="92"/>
      <c r="X638" s="92"/>
      <c r="Y638" s="92"/>
      <c r="Z638" s="92"/>
    </row>
    <row r="639" spans="1:26" s="1302" customFormat="1" x14ac:dyDescent="0.3">
      <c r="A639" s="1214"/>
      <c r="B639" s="92"/>
      <c r="C639" s="1298"/>
      <c r="D639" s="1300"/>
      <c r="E639" s="1300"/>
      <c r="F639" s="1301"/>
      <c r="G639" s="1301"/>
      <c r="H639" s="1301"/>
      <c r="I639" s="1301"/>
      <c r="J639" s="1301"/>
      <c r="K639" s="1301"/>
      <c r="L639" s="1301"/>
      <c r="M639" s="1301"/>
      <c r="N639" s="1301"/>
      <c r="O639" s="1329"/>
      <c r="Q639" s="92"/>
      <c r="R639" s="92"/>
      <c r="S639" s="92"/>
      <c r="T639" s="92"/>
      <c r="U639" s="1303"/>
      <c r="V639" s="92"/>
      <c r="W639" s="92"/>
      <c r="X639" s="92"/>
      <c r="Y639" s="92"/>
      <c r="Z639" s="92"/>
    </row>
    <row r="640" spans="1:26" s="1302" customFormat="1" x14ac:dyDescent="0.3">
      <c r="A640" s="1214"/>
      <c r="B640" s="92"/>
      <c r="C640" s="1298"/>
      <c r="D640" s="1300"/>
      <c r="E640" s="1300"/>
      <c r="F640" s="1301"/>
      <c r="G640" s="1301"/>
      <c r="H640" s="1301"/>
      <c r="I640" s="1301"/>
      <c r="J640" s="1301"/>
      <c r="K640" s="1301"/>
      <c r="L640" s="1301"/>
      <c r="M640" s="1301"/>
      <c r="N640" s="1301"/>
      <c r="O640" s="1329"/>
      <c r="Q640" s="92"/>
      <c r="R640" s="92"/>
      <c r="S640" s="92"/>
      <c r="T640" s="92"/>
      <c r="U640" s="1303"/>
      <c r="V640" s="92"/>
      <c r="W640" s="92"/>
      <c r="X640" s="92"/>
      <c r="Y640" s="92"/>
      <c r="Z640" s="92"/>
    </row>
    <row r="641" spans="1:26" s="1302" customFormat="1" x14ac:dyDescent="0.3">
      <c r="A641" s="1214"/>
      <c r="B641" s="92"/>
      <c r="C641" s="1298"/>
      <c r="D641" s="1300"/>
      <c r="E641" s="1300"/>
      <c r="F641" s="1301"/>
      <c r="G641" s="1301"/>
      <c r="H641" s="1301"/>
      <c r="I641" s="1301"/>
      <c r="J641" s="1301"/>
      <c r="K641" s="1301"/>
      <c r="L641" s="1301"/>
      <c r="M641" s="1301"/>
      <c r="N641" s="1301"/>
      <c r="O641" s="1329"/>
      <c r="Q641" s="92"/>
      <c r="R641" s="92"/>
      <c r="S641" s="92"/>
      <c r="T641" s="92"/>
      <c r="U641" s="1303"/>
      <c r="V641" s="92"/>
      <c r="W641" s="92"/>
      <c r="X641" s="92"/>
      <c r="Y641" s="92"/>
      <c r="Z641" s="92"/>
    </row>
    <row r="642" spans="1:26" s="1302" customFormat="1" x14ac:dyDescent="0.3">
      <c r="A642" s="1214"/>
      <c r="B642" s="92"/>
      <c r="C642" s="1298"/>
      <c r="D642" s="1300"/>
      <c r="E642" s="1300"/>
      <c r="F642" s="1301"/>
      <c r="G642" s="1301"/>
      <c r="H642" s="1301"/>
      <c r="I642" s="1301"/>
      <c r="J642" s="1301"/>
      <c r="K642" s="1301"/>
      <c r="L642" s="1301"/>
      <c r="M642" s="1301"/>
      <c r="N642" s="1301"/>
      <c r="O642" s="1329"/>
      <c r="Q642" s="92"/>
      <c r="R642" s="92"/>
      <c r="S642" s="92"/>
      <c r="T642" s="92"/>
      <c r="U642" s="1303"/>
      <c r="V642" s="92"/>
      <c r="W642" s="92"/>
      <c r="X642" s="92"/>
      <c r="Y642" s="92"/>
      <c r="Z642" s="92"/>
    </row>
    <row r="643" spans="1:26" s="1302" customFormat="1" x14ac:dyDescent="0.3">
      <c r="A643" s="1214"/>
      <c r="B643" s="92"/>
      <c r="C643" s="1298"/>
      <c r="D643" s="1300"/>
      <c r="E643" s="1300"/>
      <c r="F643" s="1301"/>
      <c r="G643" s="1301"/>
      <c r="H643" s="1301"/>
      <c r="I643" s="1301"/>
      <c r="J643" s="1301"/>
      <c r="K643" s="1301"/>
      <c r="L643" s="1301"/>
      <c r="M643" s="1301"/>
      <c r="N643" s="1301"/>
      <c r="O643" s="1329"/>
      <c r="Q643" s="92"/>
      <c r="R643" s="92"/>
      <c r="S643" s="92"/>
      <c r="T643" s="92"/>
      <c r="U643" s="1303"/>
      <c r="V643" s="92"/>
      <c r="W643" s="92"/>
      <c r="X643" s="92"/>
      <c r="Y643" s="92"/>
      <c r="Z643" s="92"/>
    </row>
    <row r="644" spans="1:26" s="1302" customFormat="1" x14ac:dyDescent="0.3">
      <c r="A644" s="1214"/>
      <c r="B644" s="92"/>
      <c r="C644" s="1298"/>
      <c r="D644" s="1300"/>
      <c r="E644" s="1300"/>
      <c r="F644" s="1301"/>
      <c r="G644" s="1301"/>
      <c r="H644" s="1301"/>
      <c r="I644" s="1301"/>
      <c r="J644" s="1301"/>
      <c r="K644" s="1301"/>
      <c r="L644" s="1301"/>
      <c r="M644" s="1301"/>
      <c r="N644" s="1301"/>
      <c r="O644" s="1329"/>
      <c r="Q644" s="92"/>
      <c r="R644" s="92"/>
      <c r="S644" s="92"/>
      <c r="T644" s="92"/>
      <c r="U644" s="1303"/>
      <c r="V644" s="92"/>
      <c r="W644" s="92"/>
      <c r="X644" s="92"/>
      <c r="Y644" s="92"/>
      <c r="Z644" s="92"/>
    </row>
    <row r="645" spans="1:26" s="1302" customFormat="1" x14ac:dyDescent="0.3">
      <c r="A645" s="1214"/>
      <c r="B645" s="92"/>
      <c r="C645" s="1298"/>
      <c r="D645" s="1300"/>
      <c r="E645" s="1300"/>
      <c r="F645" s="1301"/>
      <c r="G645" s="1301"/>
      <c r="H645" s="1301"/>
      <c r="I645" s="1301"/>
      <c r="J645" s="1301"/>
      <c r="K645" s="1301"/>
      <c r="L645" s="1301"/>
      <c r="M645" s="1301"/>
      <c r="N645" s="1301"/>
      <c r="O645" s="1329"/>
      <c r="Q645" s="92"/>
      <c r="R645" s="92"/>
      <c r="S645" s="92"/>
      <c r="T645" s="92"/>
      <c r="U645" s="1303"/>
      <c r="V645" s="92"/>
      <c r="W645" s="92"/>
      <c r="X645" s="92"/>
      <c r="Y645" s="92"/>
      <c r="Z645" s="92"/>
    </row>
    <row r="646" spans="1:26" s="1302" customFormat="1" x14ac:dyDescent="0.3">
      <c r="A646" s="1214"/>
      <c r="B646" s="92"/>
      <c r="C646" s="1298"/>
      <c r="D646" s="1300"/>
      <c r="E646" s="1300"/>
      <c r="F646" s="1301"/>
      <c r="G646" s="1301"/>
      <c r="H646" s="1301"/>
      <c r="I646" s="1301"/>
      <c r="J646" s="1301"/>
      <c r="K646" s="1301"/>
      <c r="L646" s="1301"/>
      <c r="M646" s="1301"/>
      <c r="N646" s="1301"/>
      <c r="O646" s="1329"/>
      <c r="Q646" s="92"/>
      <c r="R646" s="92"/>
      <c r="S646" s="92"/>
      <c r="T646" s="92"/>
      <c r="U646" s="1303"/>
      <c r="V646" s="92"/>
      <c r="W646" s="92"/>
      <c r="X646" s="92"/>
      <c r="Y646" s="92"/>
      <c r="Z646" s="92"/>
    </row>
    <row r="647" spans="1:26" s="1302" customFormat="1" x14ac:dyDescent="0.3">
      <c r="A647" s="1214"/>
      <c r="B647" s="92"/>
      <c r="C647" s="1298"/>
      <c r="D647" s="1300"/>
      <c r="E647" s="1300"/>
      <c r="F647" s="1301"/>
      <c r="G647" s="1301"/>
      <c r="H647" s="1301"/>
      <c r="I647" s="1301"/>
      <c r="J647" s="1301"/>
      <c r="K647" s="1301"/>
      <c r="L647" s="1301"/>
      <c r="M647" s="1301"/>
      <c r="N647" s="1301"/>
      <c r="O647" s="1329"/>
      <c r="Q647" s="92"/>
      <c r="R647" s="92"/>
      <c r="S647" s="92"/>
      <c r="T647" s="92"/>
      <c r="U647" s="1303"/>
      <c r="V647" s="92"/>
      <c r="W647" s="92"/>
      <c r="X647" s="92"/>
      <c r="Y647" s="92"/>
      <c r="Z647" s="92"/>
    </row>
    <row r="648" spans="1:26" s="1302" customFormat="1" x14ac:dyDescent="0.3">
      <c r="A648" s="1214"/>
      <c r="B648" s="92"/>
      <c r="C648" s="1298"/>
      <c r="D648" s="1300"/>
      <c r="E648" s="1300"/>
      <c r="F648" s="1301"/>
      <c r="G648" s="1301"/>
      <c r="H648" s="1301"/>
      <c r="I648" s="1301"/>
      <c r="J648" s="1301"/>
      <c r="K648" s="1301"/>
      <c r="L648" s="1301"/>
      <c r="M648" s="1301"/>
      <c r="N648" s="1301"/>
      <c r="O648" s="1329"/>
      <c r="Q648" s="92"/>
      <c r="R648" s="92"/>
      <c r="S648" s="92"/>
      <c r="T648" s="92"/>
      <c r="U648" s="1303"/>
      <c r="V648" s="92"/>
      <c r="W648" s="92"/>
      <c r="X648" s="92"/>
      <c r="Y648" s="92"/>
      <c r="Z648" s="92"/>
    </row>
    <row r="649" spans="1:26" s="1302" customFormat="1" x14ac:dyDescent="0.3">
      <c r="A649" s="1214"/>
      <c r="B649" s="92"/>
      <c r="C649" s="1298"/>
      <c r="D649" s="1300"/>
      <c r="E649" s="1300"/>
      <c r="F649" s="1301"/>
      <c r="G649" s="1301"/>
      <c r="H649" s="1301"/>
      <c r="I649" s="1301"/>
      <c r="J649" s="1301"/>
      <c r="K649" s="1301"/>
      <c r="L649" s="1301"/>
      <c r="M649" s="1301"/>
      <c r="N649" s="1301"/>
      <c r="O649" s="1329"/>
      <c r="Q649" s="92"/>
      <c r="R649" s="92"/>
      <c r="S649" s="92"/>
      <c r="T649" s="92"/>
      <c r="U649" s="1303"/>
      <c r="V649" s="92"/>
      <c r="W649" s="92"/>
      <c r="X649" s="92"/>
      <c r="Y649" s="92"/>
      <c r="Z649" s="92"/>
    </row>
    <row r="650" spans="1:26" s="1302" customFormat="1" x14ac:dyDescent="0.3">
      <c r="A650" s="1214"/>
      <c r="B650" s="92"/>
      <c r="C650" s="1298"/>
      <c r="D650" s="1300"/>
      <c r="E650" s="1300"/>
      <c r="F650" s="1301"/>
      <c r="G650" s="1301"/>
      <c r="H650" s="1301"/>
      <c r="I650" s="1301"/>
      <c r="J650" s="1301"/>
      <c r="K650" s="1301"/>
      <c r="L650" s="1301"/>
      <c r="M650" s="1301"/>
      <c r="N650" s="1301"/>
      <c r="O650" s="1329"/>
      <c r="Q650" s="92"/>
      <c r="R650" s="92"/>
      <c r="S650" s="92"/>
      <c r="T650" s="92"/>
      <c r="U650" s="1303"/>
      <c r="V650" s="92"/>
      <c r="W650" s="92"/>
      <c r="X650" s="92"/>
      <c r="Y650" s="92"/>
      <c r="Z650" s="92"/>
    </row>
    <row r="651" spans="1:26" s="1302" customFormat="1" x14ac:dyDescent="0.3">
      <c r="A651" s="1214"/>
      <c r="B651" s="92"/>
      <c r="C651" s="1298"/>
      <c r="D651" s="1300"/>
      <c r="E651" s="1300"/>
      <c r="F651" s="1301"/>
      <c r="G651" s="1301"/>
      <c r="H651" s="1301"/>
      <c r="I651" s="1301"/>
      <c r="J651" s="1301"/>
      <c r="K651" s="1301"/>
      <c r="L651" s="1301"/>
      <c r="M651" s="1301"/>
      <c r="N651" s="1301"/>
      <c r="O651" s="1329"/>
      <c r="Q651" s="92"/>
      <c r="R651" s="92"/>
      <c r="S651" s="92"/>
      <c r="T651" s="92"/>
      <c r="U651" s="1303"/>
      <c r="V651" s="92"/>
      <c r="W651" s="92"/>
      <c r="X651" s="92"/>
      <c r="Y651" s="92"/>
      <c r="Z651" s="92"/>
    </row>
    <row r="652" spans="1:26" s="1302" customFormat="1" x14ac:dyDescent="0.3">
      <c r="A652" s="1214"/>
      <c r="B652" s="92"/>
      <c r="C652" s="1298"/>
      <c r="D652" s="1300"/>
      <c r="E652" s="1300"/>
      <c r="F652" s="1301"/>
      <c r="G652" s="1301"/>
      <c r="H652" s="1301"/>
      <c r="I652" s="1301"/>
      <c r="J652" s="1301"/>
      <c r="K652" s="1301"/>
      <c r="L652" s="1301"/>
      <c r="M652" s="1301"/>
      <c r="N652" s="1301"/>
      <c r="O652" s="1329"/>
      <c r="Q652" s="92"/>
      <c r="R652" s="92"/>
      <c r="S652" s="92"/>
      <c r="T652" s="92"/>
      <c r="U652" s="1303"/>
      <c r="V652" s="92"/>
      <c r="W652" s="92"/>
      <c r="X652" s="92"/>
      <c r="Y652" s="92"/>
      <c r="Z652" s="92"/>
    </row>
    <row r="653" spans="1:26" s="1302" customFormat="1" x14ac:dyDescent="0.3">
      <c r="A653" s="1214"/>
      <c r="B653" s="92"/>
      <c r="C653" s="1298"/>
      <c r="D653" s="1300"/>
      <c r="E653" s="1300"/>
      <c r="F653" s="1301"/>
      <c r="G653" s="1301"/>
      <c r="H653" s="1301"/>
      <c r="I653" s="1301"/>
      <c r="J653" s="1301"/>
      <c r="K653" s="1301"/>
      <c r="L653" s="1301"/>
      <c r="M653" s="1301"/>
      <c r="N653" s="1301"/>
      <c r="O653" s="1329"/>
      <c r="Q653" s="92"/>
      <c r="R653" s="92"/>
      <c r="S653" s="92"/>
      <c r="T653" s="92"/>
      <c r="U653" s="1303"/>
      <c r="V653" s="92"/>
      <c r="W653" s="92"/>
      <c r="X653" s="92"/>
      <c r="Y653" s="92"/>
      <c r="Z653" s="92"/>
    </row>
    <row r="654" spans="1:26" s="1302" customFormat="1" x14ac:dyDescent="0.3">
      <c r="A654" s="1214"/>
      <c r="B654" s="92"/>
      <c r="C654" s="1298"/>
      <c r="D654" s="1300"/>
      <c r="E654" s="1300"/>
      <c r="F654" s="1301"/>
      <c r="G654" s="1301"/>
      <c r="H654" s="1301"/>
      <c r="I654" s="1301"/>
      <c r="J654" s="1301"/>
      <c r="K654" s="1301"/>
      <c r="L654" s="1301"/>
      <c r="M654" s="1301"/>
      <c r="N654" s="1301"/>
      <c r="O654" s="1329"/>
      <c r="Q654" s="92"/>
      <c r="R654" s="92"/>
      <c r="S654" s="92"/>
      <c r="T654" s="92"/>
      <c r="U654" s="1303"/>
      <c r="V654" s="92"/>
      <c r="W654" s="92"/>
      <c r="X654" s="92"/>
      <c r="Y654" s="92"/>
      <c r="Z654" s="92"/>
    </row>
    <row r="655" spans="1:26" s="1302" customFormat="1" x14ac:dyDescent="0.3">
      <c r="A655" s="1214"/>
      <c r="B655" s="92"/>
      <c r="C655" s="1298"/>
      <c r="D655" s="1300"/>
      <c r="E655" s="1300"/>
      <c r="F655" s="1301"/>
      <c r="G655" s="1301"/>
      <c r="H655" s="1301"/>
      <c r="I655" s="1301"/>
      <c r="J655" s="1301"/>
      <c r="K655" s="1301"/>
      <c r="L655" s="1301"/>
      <c r="M655" s="1301"/>
      <c r="N655" s="1301"/>
      <c r="O655" s="1329"/>
      <c r="Q655" s="92"/>
      <c r="R655" s="92"/>
      <c r="S655" s="92"/>
      <c r="T655" s="92"/>
      <c r="U655" s="1303"/>
      <c r="V655" s="92"/>
      <c r="W655" s="92"/>
      <c r="X655" s="92"/>
      <c r="Y655" s="92"/>
      <c r="Z655" s="92"/>
    </row>
    <row r="656" spans="1:26" s="1302" customFormat="1" x14ac:dyDescent="0.3">
      <c r="A656" s="1214"/>
      <c r="B656" s="92"/>
      <c r="C656" s="1298"/>
      <c r="D656" s="1300"/>
      <c r="E656" s="1300"/>
      <c r="F656" s="1301"/>
      <c r="G656" s="1301"/>
      <c r="H656" s="1301"/>
      <c r="I656" s="1301"/>
      <c r="J656" s="1301"/>
      <c r="K656" s="1301"/>
      <c r="L656" s="1301"/>
      <c r="M656" s="1301"/>
      <c r="N656" s="1301"/>
      <c r="O656" s="1329"/>
      <c r="Q656" s="92"/>
      <c r="R656" s="92"/>
      <c r="S656" s="92"/>
      <c r="T656" s="92"/>
      <c r="U656" s="1303"/>
      <c r="V656" s="92"/>
      <c r="W656" s="92"/>
      <c r="X656" s="92"/>
      <c r="Y656" s="92"/>
      <c r="Z656" s="92"/>
    </row>
    <row r="657" spans="1:26" s="1302" customFormat="1" x14ac:dyDescent="0.3">
      <c r="A657" s="1214"/>
      <c r="B657" s="92"/>
      <c r="C657" s="1298"/>
      <c r="D657" s="1300"/>
      <c r="E657" s="1300"/>
      <c r="F657" s="1301"/>
      <c r="G657" s="1301"/>
      <c r="H657" s="1301"/>
      <c r="I657" s="1301"/>
      <c r="J657" s="1301"/>
      <c r="K657" s="1301"/>
      <c r="L657" s="1301"/>
      <c r="M657" s="1301"/>
      <c r="N657" s="1301"/>
      <c r="O657" s="1329"/>
      <c r="Q657" s="92"/>
      <c r="R657" s="92"/>
      <c r="S657" s="92"/>
      <c r="T657" s="92"/>
      <c r="U657" s="1303"/>
      <c r="V657" s="92"/>
      <c r="W657" s="92"/>
      <c r="X657" s="92"/>
      <c r="Y657" s="92"/>
      <c r="Z657" s="92"/>
    </row>
    <row r="658" spans="1:26" s="1302" customFormat="1" x14ac:dyDescent="0.3">
      <c r="A658" s="1214"/>
      <c r="B658" s="92"/>
      <c r="C658" s="1298"/>
      <c r="D658" s="1300"/>
      <c r="E658" s="1300"/>
      <c r="F658" s="1301"/>
      <c r="G658" s="1301"/>
      <c r="H658" s="1301"/>
      <c r="I658" s="1301"/>
      <c r="J658" s="1301"/>
      <c r="K658" s="1301"/>
      <c r="L658" s="1301"/>
      <c r="M658" s="1301"/>
      <c r="N658" s="1301"/>
      <c r="O658" s="1329"/>
      <c r="Q658" s="92"/>
      <c r="R658" s="92"/>
      <c r="S658" s="92"/>
      <c r="T658" s="92"/>
      <c r="U658" s="1303"/>
      <c r="V658" s="92"/>
      <c r="W658" s="92"/>
      <c r="X658" s="92"/>
      <c r="Y658" s="92"/>
      <c r="Z658" s="92"/>
    </row>
    <row r="659" spans="1:26" s="1302" customFormat="1" x14ac:dyDescent="0.3">
      <c r="A659" s="1214"/>
      <c r="B659" s="92"/>
      <c r="C659" s="1298"/>
      <c r="D659" s="1300"/>
      <c r="E659" s="1300"/>
      <c r="F659" s="1301"/>
      <c r="G659" s="1301"/>
      <c r="H659" s="1301"/>
      <c r="I659" s="1301"/>
      <c r="J659" s="1301"/>
      <c r="K659" s="1301"/>
      <c r="L659" s="1301"/>
      <c r="M659" s="1301"/>
      <c r="N659" s="1301"/>
      <c r="O659" s="1329"/>
      <c r="Q659" s="92"/>
      <c r="R659" s="92"/>
      <c r="S659" s="92"/>
      <c r="T659" s="92"/>
      <c r="U659" s="1303"/>
      <c r="V659" s="92"/>
      <c r="W659" s="92"/>
      <c r="X659" s="92"/>
      <c r="Y659" s="92"/>
      <c r="Z659" s="92"/>
    </row>
    <row r="660" spans="1:26" s="1302" customFormat="1" x14ac:dyDescent="0.3">
      <c r="A660" s="1214"/>
      <c r="B660" s="92"/>
      <c r="C660" s="1298"/>
      <c r="D660" s="1300"/>
      <c r="E660" s="1300"/>
      <c r="F660" s="1301"/>
      <c r="G660" s="1301"/>
      <c r="H660" s="1301"/>
      <c r="I660" s="1301"/>
      <c r="J660" s="1301"/>
      <c r="K660" s="1301"/>
      <c r="L660" s="1301"/>
      <c r="M660" s="1301"/>
      <c r="N660" s="1301"/>
      <c r="O660" s="1329"/>
      <c r="Q660" s="92"/>
      <c r="R660" s="92"/>
      <c r="S660" s="92"/>
      <c r="T660" s="92"/>
      <c r="U660" s="1303"/>
      <c r="V660" s="92"/>
      <c r="W660" s="92"/>
      <c r="X660" s="92"/>
      <c r="Y660" s="92"/>
      <c r="Z660" s="92"/>
    </row>
    <row r="661" spans="1:26" s="1302" customFormat="1" x14ac:dyDescent="0.3">
      <c r="A661" s="1214"/>
      <c r="B661" s="92"/>
      <c r="C661" s="1298"/>
      <c r="D661" s="1300"/>
      <c r="E661" s="1300"/>
      <c r="F661" s="1301"/>
      <c r="G661" s="1301"/>
      <c r="H661" s="1301"/>
      <c r="I661" s="1301"/>
      <c r="J661" s="1301"/>
      <c r="K661" s="1301"/>
      <c r="L661" s="1301"/>
      <c r="M661" s="1301"/>
      <c r="N661" s="1301"/>
      <c r="O661" s="1329"/>
      <c r="Q661" s="92"/>
      <c r="R661" s="92"/>
      <c r="S661" s="92"/>
      <c r="T661" s="92"/>
      <c r="U661" s="1303"/>
      <c r="V661" s="92"/>
      <c r="W661" s="92"/>
      <c r="X661" s="92"/>
      <c r="Y661" s="92"/>
      <c r="Z661" s="92"/>
    </row>
    <row r="662" spans="1:26" s="1302" customFormat="1" x14ac:dyDescent="0.3">
      <c r="A662" s="1214"/>
      <c r="B662" s="92"/>
      <c r="C662" s="1298"/>
      <c r="D662" s="1300"/>
      <c r="E662" s="1300"/>
      <c r="F662" s="1301"/>
      <c r="G662" s="1301"/>
      <c r="H662" s="1301"/>
      <c r="I662" s="1301"/>
      <c r="J662" s="1301"/>
      <c r="K662" s="1301"/>
      <c r="L662" s="1301"/>
      <c r="M662" s="1301"/>
      <c r="N662" s="1301"/>
      <c r="O662" s="1329"/>
      <c r="Q662" s="92"/>
      <c r="R662" s="92"/>
      <c r="S662" s="92"/>
      <c r="T662" s="92"/>
      <c r="U662" s="1303"/>
      <c r="V662" s="92"/>
      <c r="W662" s="92"/>
      <c r="X662" s="92"/>
      <c r="Y662" s="92"/>
      <c r="Z662" s="92"/>
    </row>
    <row r="663" spans="1:26" s="1302" customFormat="1" x14ac:dyDescent="0.3">
      <c r="A663" s="1214"/>
      <c r="B663" s="92"/>
      <c r="C663" s="1298"/>
      <c r="D663" s="1300"/>
      <c r="E663" s="1300"/>
      <c r="F663" s="1301"/>
      <c r="G663" s="1301"/>
      <c r="H663" s="1301"/>
      <c r="I663" s="1301"/>
      <c r="J663" s="1301"/>
      <c r="K663" s="1301"/>
      <c r="L663" s="1301"/>
      <c r="M663" s="1301"/>
      <c r="N663" s="1301"/>
      <c r="O663" s="1329"/>
      <c r="Q663" s="92"/>
      <c r="R663" s="92"/>
      <c r="S663" s="92"/>
      <c r="T663" s="92"/>
      <c r="U663" s="1303"/>
      <c r="V663" s="92"/>
      <c r="W663" s="92"/>
      <c r="X663" s="92"/>
      <c r="Y663" s="92"/>
      <c r="Z663" s="92"/>
    </row>
    <row r="664" spans="1:26" s="1302" customFormat="1" x14ac:dyDescent="0.3">
      <c r="A664" s="1214"/>
      <c r="B664" s="92"/>
      <c r="C664" s="1298"/>
      <c r="D664" s="1300"/>
      <c r="E664" s="1300"/>
      <c r="F664" s="1301"/>
      <c r="G664" s="1301"/>
      <c r="H664" s="1301"/>
      <c r="I664" s="1301"/>
      <c r="J664" s="1301"/>
      <c r="K664" s="1301"/>
      <c r="L664" s="1301"/>
      <c r="M664" s="1301"/>
      <c r="N664" s="1301"/>
      <c r="O664" s="1329"/>
      <c r="Q664" s="92"/>
      <c r="R664" s="92"/>
      <c r="S664" s="92"/>
      <c r="T664" s="92"/>
      <c r="U664" s="1303"/>
      <c r="V664" s="92"/>
      <c r="W664" s="92"/>
      <c r="X664" s="92"/>
      <c r="Y664" s="92"/>
      <c r="Z664" s="92"/>
    </row>
    <row r="665" spans="1:26" s="1302" customFormat="1" x14ac:dyDescent="0.3">
      <c r="A665" s="1214"/>
      <c r="B665" s="92"/>
      <c r="C665" s="1298"/>
      <c r="D665" s="1300"/>
      <c r="E665" s="1300"/>
      <c r="F665" s="1301"/>
      <c r="G665" s="1301"/>
      <c r="H665" s="1301"/>
      <c r="I665" s="1301"/>
      <c r="J665" s="1301"/>
      <c r="K665" s="1301"/>
      <c r="L665" s="1301"/>
      <c r="M665" s="1301"/>
      <c r="N665" s="1301"/>
      <c r="O665" s="1329"/>
      <c r="Q665" s="92"/>
      <c r="R665" s="92"/>
      <c r="S665" s="92"/>
      <c r="T665" s="92"/>
      <c r="U665" s="1303"/>
      <c r="V665" s="92"/>
      <c r="W665" s="92"/>
      <c r="X665" s="92"/>
      <c r="Y665" s="92"/>
      <c r="Z665" s="92"/>
    </row>
    <row r="666" spans="1:26" s="1302" customFormat="1" x14ac:dyDescent="0.3">
      <c r="A666" s="1214"/>
      <c r="B666" s="92"/>
      <c r="C666" s="1298"/>
      <c r="D666" s="1300"/>
      <c r="E666" s="1300"/>
      <c r="F666" s="1301"/>
      <c r="G666" s="1301"/>
      <c r="H666" s="1301"/>
      <c r="I666" s="1301"/>
      <c r="J666" s="1301"/>
      <c r="K666" s="1301"/>
      <c r="L666" s="1301"/>
      <c r="M666" s="1301"/>
      <c r="N666" s="1301"/>
      <c r="O666" s="1329"/>
      <c r="Q666" s="92"/>
      <c r="R666" s="92"/>
      <c r="S666" s="92"/>
      <c r="T666" s="92"/>
      <c r="U666" s="1303"/>
      <c r="V666" s="92"/>
      <c r="W666" s="92"/>
      <c r="X666" s="92"/>
      <c r="Y666" s="92"/>
      <c r="Z666" s="92"/>
    </row>
    <row r="667" spans="1:26" s="1302" customFormat="1" x14ac:dyDescent="0.3">
      <c r="A667" s="1214"/>
      <c r="B667" s="92"/>
      <c r="C667" s="1298"/>
      <c r="D667" s="1300"/>
      <c r="E667" s="1300"/>
      <c r="F667" s="1301"/>
      <c r="G667" s="1301"/>
      <c r="H667" s="1301"/>
      <c r="I667" s="1301"/>
      <c r="J667" s="1301"/>
      <c r="K667" s="1301"/>
      <c r="L667" s="1301"/>
      <c r="M667" s="1301"/>
      <c r="N667" s="1301"/>
      <c r="O667" s="1329"/>
      <c r="Q667" s="92"/>
      <c r="R667" s="92"/>
      <c r="S667" s="92"/>
      <c r="T667" s="92"/>
      <c r="U667" s="1303"/>
      <c r="V667" s="92"/>
      <c r="W667" s="92"/>
      <c r="X667" s="92"/>
      <c r="Y667" s="92"/>
      <c r="Z667" s="92"/>
    </row>
    <row r="668" spans="1:26" s="1302" customFormat="1" x14ac:dyDescent="0.3">
      <c r="A668" s="1214"/>
      <c r="B668" s="92"/>
      <c r="C668" s="1298"/>
      <c r="D668" s="1300"/>
      <c r="E668" s="1300"/>
      <c r="F668" s="1301"/>
      <c r="G668" s="1301"/>
      <c r="H668" s="1301"/>
      <c r="I668" s="1301"/>
      <c r="J668" s="1301"/>
      <c r="K668" s="1301"/>
      <c r="L668" s="1301"/>
      <c r="M668" s="1301"/>
      <c r="N668" s="1301"/>
      <c r="O668" s="1329"/>
      <c r="Q668" s="92"/>
      <c r="R668" s="92"/>
      <c r="S668" s="92"/>
      <c r="T668" s="92"/>
      <c r="U668" s="1303"/>
      <c r="V668" s="92"/>
      <c r="W668" s="92"/>
      <c r="X668" s="92"/>
      <c r="Y668" s="92"/>
      <c r="Z668" s="92"/>
    </row>
    <row r="669" spans="1:26" s="1302" customFormat="1" x14ac:dyDescent="0.3">
      <c r="A669" s="1214"/>
      <c r="B669" s="92"/>
      <c r="C669" s="1298"/>
      <c r="D669" s="1300"/>
      <c r="E669" s="1300"/>
      <c r="F669" s="1301"/>
      <c r="G669" s="1301"/>
      <c r="H669" s="1301"/>
      <c r="I669" s="1301"/>
      <c r="J669" s="1301"/>
      <c r="K669" s="1301"/>
      <c r="L669" s="1301"/>
      <c r="M669" s="1301"/>
      <c r="N669" s="1301"/>
      <c r="O669" s="1329"/>
      <c r="Q669" s="92"/>
      <c r="R669" s="92"/>
      <c r="S669" s="92"/>
      <c r="T669" s="92"/>
      <c r="U669" s="1303"/>
      <c r="V669" s="92"/>
      <c r="W669" s="92"/>
      <c r="X669" s="92"/>
      <c r="Y669" s="92"/>
      <c r="Z669" s="92"/>
    </row>
    <row r="670" spans="1:26" s="1302" customFormat="1" x14ac:dyDescent="0.3">
      <c r="A670" s="1214"/>
      <c r="B670" s="92"/>
      <c r="C670" s="1298"/>
      <c r="D670" s="1300"/>
      <c r="E670" s="1300"/>
      <c r="F670" s="1301"/>
      <c r="G670" s="1301"/>
      <c r="H670" s="1301"/>
      <c r="I670" s="1301"/>
      <c r="J670" s="1301"/>
      <c r="K670" s="1301"/>
      <c r="L670" s="1301"/>
      <c r="M670" s="1301"/>
      <c r="N670" s="1301"/>
      <c r="O670" s="1329"/>
      <c r="Q670" s="92"/>
      <c r="R670" s="92"/>
      <c r="S670" s="92"/>
      <c r="T670" s="92"/>
      <c r="U670" s="1303"/>
      <c r="V670" s="92"/>
      <c r="W670" s="92"/>
      <c r="X670" s="92"/>
      <c r="Y670" s="92"/>
      <c r="Z670" s="92"/>
    </row>
    <row r="671" spans="1:26" s="1302" customFormat="1" x14ac:dyDescent="0.3">
      <c r="A671" s="1214"/>
      <c r="B671" s="92"/>
      <c r="C671" s="1298"/>
      <c r="D671" s="1300"/>
      <c r="E671" s="1300"/>
      <c r="F671" s="1301"/>
      <c r="G671" s="1301"/>
      <c r="H671" s="1301"/>
      <c r="I671" s="1301"/>
      <c r="J671" s="1301"/>
      <c r="K671" s="1301"/>
      <c r="L671" s="1301"/>
      <c r="M671" s="1301"/>
      <c r="N671" s="1301"/>
      <c r="O671" s="1329"/>
      <c r="Q671" s="92"/>
      <c r="R671" s="92"/>
      <c r="S671" s="92"/>
      <c r="T671" s="92"/>
      <c r="U671" s="1303"/>
      <c r="V671" s="92"/>
      <c r="W671" s="92"/>
      <c r="X671" s="92"/>
      <c r="Y671" s="92"/>
      <c r="Z671" s="92"/>
    </row>
    <row r="672" spans="1:26" s="1302" customFormat="1" x14ac:dyDescent="0.3">
      <c r="A672" s="1214"/>
      <c r="B672" s="92"/>
      <c r="C672" s="1298"/>
      <c r="D672" s="1300"/>
      <c r="E672" s="1300"/>
      <c r="F672" s="1301"/>
      <c r="G672" s="1301"/>
      <c r="H672" s="1301"/>
      <c r="I672" s="1301"/>
      <c r="J672" s="1301"/>
      <c r="K672" s="1301"/>
      <c r="L672" s="1301"/>
      <c r="M672" s="1301"/>
      <c r="N672" s="1301"/>
      <c r="O672" s="1329"/>
      <c r="Q672" s="92"/>
      <c r="R672" s="92"/>
      <c r="S672" s="92"/>
      <c r="T672" s="92"/>
      <c r="U672" s="1303"/>
      <c r="V672" s="92"/>
      <c r="W672" s="92"/>
      <c r="X672" s="92"/>
      <c r="Y672" s="92"/>
      <c r="Z672" s="92"/>
    </row>
    <row r="673" spans="1:26" s="1302" customFormat="1" x14ac:dyDescent="0.3">
      <c r="A673" s="1214"/>
      <c r="B673" s="92"/>
      <c r="C673" s="1298"/>
      <c r="D673" s="1300"/>
      <c r="E673" s="1300"/>
      <c r="F673" s="1301"/>
      <c r="G673" s="1301"/>
      <c r="H673" s="1301"/>
      <c r="I673" s="1301"/>
      <c r="J673" s="1301"/>
      <c r="K673" s="1301"/>
      <c r="L673" s="1301"/>
      <c r="M673" s="1301"/>
      <c r="N673" s="1301"/>
      <c r="O673" s="1329"/>
      <c r="Q673" s="92"/>
      <c r="R673" s="92"/>
      <c r="S673" s="92"/>
      <c r="T673" s="92"/>
      <c r="U673" s="1303"/>
      <c r="V673" s="92"/>
      <c r="W673" s="92"/>
      <c r="X673" s="92"/>
      <c r="Y673" s="92"/>
      <c r="Z673" s="92"/>
    </row>
    <row r="674" spans="1:26" s="1302" customFormat="1" x14ac:dyDescent="0.3">
      <c r="A674" s="1214"/>
      <c r="B674" s="92"/>
      <c r="C674" s="1298"/>
      <c r="D674" s="1300"/>
      <c r="E674" s="1300"/>
      <c r="F674" s="1301"/>
      <c r="G674" s="1301"/>
      <c r="H674" s="1301"/>
      <c r="I674" s="1301"/>
      <c r="J674" s="1301"/>
      <c r="K674" s="1301"/>
      <c r="L674" s="1301"/>
      <c r="M674" s="1301"/>
      <c r="N674" s="1301"/>
      <c r="O674" s="1329"/>
      <c r="Q674" s="92"/>
      <c r="R674" s="92"/>
      <c r="S674" s="92"/>
      <c r="T674" s="92"/>
      <c r="U674" s="1303"/>
      <c r="V674" s="92"/>
      <c r="W674" s="92"/>
      <c r="X674" s="92"/>
      <c r="Y674" s="92"/>
      <c r="Z674" s="92"/>
    </row>
    <row r="675" spans="1:26" s="1302" customFormat="1" x14ac:dyDescent="0.3">
      <c r="A675" s="1214"/>
      <c r="B675" s="92"/>
      <c r="C675" s="1298"/>
      <c r="D675" s="1300"/>
      <c r="E675" s="1300"/>
      <c r="F675" s="1301"/>
      <c r="G675" s="1301"/>
      <c r="H675" s="1301"/>
      <c r="I675" s="1301"/>
      <c r="J675" s="1301"/>
      <c r="K675" s="1301"/>
      <c r="L675" s="1301"/>
      <c r="M675" s="1301"/>
      <c r="N675" s="1301"/>
      <c r="O675" s="1329"/>
      <c r="Q675" s="92"/>
      <c r="R675" s="92"/>
      <c r="S675" s="92"/>
      <c r="T675" s="92"/>
      <c r="U675" s="1303"/>
      <c r="V675" s="92"/>
      <c r="W675" s="92"/>
      <c r="X675" s="92"/>
      <c r="Y675" s="92"/>
      <c r="Z675" s="92"/>
    </row>
    <row r="676" spans="1:26" s="1302" customFormat="1" x14ac:dyDescent="0.3">
      <c r="A676" s="1214"/>
      <c r="B676" s="92"/>
      <c r="C676" s="1298"/>
      <c r="D676" s="1300"/>
      <c r="E676" s="1300"/>
      <c r="F676" s="1301"/>
      <c r="G676" s="1301"/>
      <c r="H676" s="1301"/>
      <c r="I676" s="1301"/>
      <c r="J676" s="1301"/>
      <c r="K676" s="1301"/>
      <c r="L676" s="1301"/>
      <c r="M676" s="1301"/>
      <c r="N676" s="1301"/>
      <c r="O676" s="1329"/>
      <c r="Q676" s="92"/>
      <c r="R676" s="92"/>
      <c r="S676" s="92"/>
      <c r="T676" s="92"/>
      <c r="U676" s="1303"/>
      <c r="V676" s="92"/>
      <c r="W676" s="92"/>
      <c r="X676" s="92"/>
      <c r="Y676" s="92"/>
      <c r="Z676" s="92"/>
    </row>
    <row r="677" spans="1:26" s="1302" customFormat="1" x14ac:dyDescent="0.3">
      <c r="A677" s="1214"/>
      <c r="B677" s="92"/>
      <c r="C677" s="1298"/>
      <c r="D677" s="1300"/>
      <c r="E677" s="1300"/>
      <c r="F677" s="1301"/>
      <c r="G677" s="1301"/>
      <c r="H677" s="1301"/>
      <c r="I677" s="1301"/>
      <c r="J677" s="1301"/>
      <c r="K677" s="1301"/>
      <c r="L677" s="1301"/>
      <c r="M677" s="1301"/>
      <c r="N677" s="1301"/>
      <c r="O677" s="1329"/>
      <c r="Q677" s="92"/>
      <c r="R677" s="92"/>
      <c r="S677" s="92"/>
      <c r="T677" s="92"/>
      <c r="U677" s="1303"/>
      <c r="V677" s="92"/>
      <c r="W677" s="92"/>
      <c r="X677" s="92"/>
      <c r="Y677" s="92"/>
      <c r="Z677" s="92"/>
    </row>
    <row r="678" spans="1:26" s="1302" customFormat="1" x14ac:dyDescent="0.3">
      <c r="A678" s="1214"/>
      <c r="B678" s="92"/>
      <c r="C678" s="1298"/>
      <c r="D678" s="1300"/>
      <c r="E678" s="1300"/>
      <c r="F678" s="1301"/>
      <c r="G678" s="1301"/>
      <c r="H678" s="1301"/>
      <c r="I678" s="1301"/>
      <c r="J678" s="1301"/>
      <c r="K678" s="1301"/>
      <c r="L678" s="1301"/>
      <c r="M678" s="1301"/>
      <c r="N678" s="1301"/>
      <c r="O678" s="1329"/>
      <c r="Q678" s="92"/>
      <c r="R678" s="92"/>
      <c r="S678" s="92"/>
      <c r="T678" s="92"/>
      <c r="U678" s="1303"/>
      <c r="V678" s="92"/>
      <c r="W678" s="92"/>
      <c r="X678" s="92"/>
      <c r="Y678" s="92"/>
      <c r="Z678" s="92"/>
    </row>
    <row r="679" spans="1:26" s="1302" customFormat="1" x14ac:dyDescent="0.3">
      <c r="A679" s="1214"/>
      <c r="B679" s="92"/>
      <c r="C679" s="1298"/>
      <c r="D679" s="1300"/>
      <c r="E679" s="1300"/>
      <c r="F679" s="1301"/>
      <c r="G679" s="1301"/>
      <c r="H679" s="1301"/>
      <c r="I679" s="1301"/>
      <c r="J679" s="1301"/>
      <c r="K679" s="1301"/>
      <c r="L679" s="1301"/>
      <c r="M679" s="1301"/>
      <c r="N679" s="1301"/>
      <c r="O679" s="1329"/>
      <c r="Q679" s="92"/>
      <c r="R679" s="92"/>
      <c r="S679" s="92"/>
      <c r="T679" s="92"/>
      <c r="U679" s="1303"/>
      <c r="V679" s="92"/>
      <c r="W679" s="92"/>
      <c r="X679" s="92"/>
      <c r="Y679" s="92"/>
      <c r="Z679" s="92"/>
    </row>
    <row r="680" spans="1:26" s="1302" customFormat="1" x14ac:dyDescent="0.3">
      <c r="A680" s="1214"/>
      <c r="B680" s="92"/>
      <c r="C680" s="1298"/>
      <c r="D680" s="1300"/>
      <c r="E680" s="1300"/>
      <c r="F680" s="1301"/>
      <c r="G680" s="1301"/>
      <c r="H680" s="1301"/>
      <c r="I680" s="1301"/>
      <c r="J680" s="1301"/>
      <c r="K680" s="1301"/>
      <c r="L680" s="1301"/>
      <c r="M680" s="1301"/>
      <c r="N680" s="1301"/>
      <c r="O680" s="1329"/>
      <c r="Q680" s="92"/>
      <c r="R680" s="92"/>
      <c r="S680" s="92"/>
      <c r="T680" s="92"/>
      <c r="U680" s="1303"/>
      <c r="V680" s="92"/>
      <c r="W680" s="92"/>
      <c r="X680" s="92"/>
      <c r="Y680" s="92"/>
      <c r="Z680" s="92"/>
    </row>
    <row r="681" spans="1:26" s="1302" customFormat="1" x14ac:dyDescent="0.3">
      <c r="A681" s="1214"/>
      <c r="B681" s="92"/>
      <c r="C681" s="1298"/>
      <c r="D681" s="1300"/>
      <c r="E681" s="1300"/>
      <c r="F681" s="1301"/>
      <c r="G681" s="1301"/>
      <c r="H681" s="1301"/>
      <c r="I681" s="1301"/>
      <c r="J681" s="1301"/>
      <c r="K681" s="1301"/>
      <c r="L681" s="1301"/>
      <c r="M681" s="1301"/>
      <c r="N681" s="1301"/>
      <c r="O681" s="1329"/>
      <c r="Q681" s="92"/>
      <c r="R681" s="92"/>
      <c r="S681" s="92"/>
      <c r="T681" s="92"/>
      <c r="U681" s="1303"/>
      <c r="V681" s="92"/>
      <c r="W681" s="92"/>
      <c r="X681" s="92"/>
      <c r="Y681" s="92"/>
      <c r="Z681" s="92"/>
    </row>
    <row r="682" spans="1:26" s="1302" customFormat="1" x14ac:dyDescent="0.3">
      <c r="A682" s="1214"/>
      <c r="B682" s="92"/>
      <c r="C682" s="1298"/>
      <c r="D682" s="1300"/>
      <c r="E682" s="1300"/>
      <c r="F682" s="1301"/>
      <c r="G682" s="1301"/>
      <c r="H682" s="1301"/>
      <c r="I682" s="1301"/>
      <c r="J682" s="1301"/>
      <c r="K682" s="1301"/>
      <c r="L682" s="1301"/>
      <c r="M682" s="1301"/>
      <c r="N682" s="1301"/>
      <c r="O682" s="1329"/>
      <c r="Q682" s="92"/>
      <c r="R682" s="92"/>
      <c r="S682" s="92"/>
      <c r="T682" s="92"/>
      <c r="U682" s="1303"/>
      <c r="V682" s="92"/>
      <c r="W682" s="92"/>
      <c r="X682" s="92"/>
      <c r="Y682" s="92"/>
      <c r="Z682" s="92"/>
    </row>
    <row r="683" spans="1:26" s="1302" customFormat="1" x14ac:dyDescent="0.3">
      <c r="A683" s="1214"/>
      <c r="B683" s="92"/>
      <c r="C683" s="1298"/>
      <c r="D683" s="1300"/>
      <c r="E683" s="1300"/>
      <c r="F683" s="1301"/>
      <c r="G683" s="1301"/>
      <c r="H683" s="1301"/>
      <c r="I683" s="1301"/>
      <c r="J683" s="1301"/>
      <c r="K683" s="1301"/>
      <c r="L683" s="1301"/>
      <c r="M683" s="1301"/>
      <c r="N683" s="1301"/>
      <c r="O683" s="1329"/>
      <c r="Q683" s="92"/>
      <c r="R683" s="92"/>
      <c r="S683" s="92"/>
      <c r="T683" s="92"/>
      <c r="U683" s="1303"/>
      <c r="V683" s="92"/>
      <c r="W683" s="92"/>
      <c r="X683" s="92"/>
      <c r="Y683" s="92"/>
      <c r="Z683" s="92"/>
    </row>
    <row r="684" spans="1:26" s="1302" customFormat="1" x14ac:dyDescent="0.3">
      <c r="A684" s="1214"/>
      <c r="B684" s="92"/>
      <c r="C684" s="1298"/>
      <c r="D684" s="1300"/>
      <c r="E684" s="1300"/>
      <c r="F684" s="1301"/>
      <c r="G684" s="1301"/>
      <c r="H684" s="1301"/>
      <c r="I684" s="1301"/>
      <c r="J684" s="1301"/>
      <c r="K684" s="1301"/>
      <c r="L684" s="1301"/>
      <c r="M684" s="1301"/>
      <c r="N684" s="1301"/>
      <c r="O684" s="1329"/>
      <c r="Q684" s="92"/>
      <c r="R684" s="92"/>
      <c r="S684" s="92"/>
      <c r="T684" s="92"/>
      <c r="U684" s="1303"/>
      <c r="V684" s="92"/>
      <c r="W684" s="92"/>
      <c r="X684" s="92"/>
      <c r="Y684" s="92"/>
      <c r="Z684" s="92"/>
    </row>
    <row r="685" spans="1:26" s="1302" customFormat="1" x14ac:dyDescent="0.3">
      <c r="A685" s="1214"/>
      <c r="B685" s="92"/>
      <c r="C685" s="1298"/>
      <c r="D685" s="1300"/>
      <c r="E685" s="1300"/>
      <c r="F685" s="1301"/>
      <c r="G685" s="1301"/>
      <c r="H685" s="1301"/>
      <c r="I685" s="1301"/>
      <c r="J685" s="1301"/>
      <c r="K685" s="1301"/>
      <c r="L685" s="1301"/>
      <c r="M685" s="1301"/>
      <c r="N685" s="1301"/>
      <c r="O685" s="1329"/>
      <c r="Q685" s="92"/>
      <c r="R685" s="92"/>
      <c r="S685" s="92"/>
      <c r="T685" s="92"/>
      <c r="U685" s="1303"/>
      <c r="V685" s="92"/>
      <c r="W685" s="92"/>
      <c r="X685" s="92"/>
      <c r="Y685" s="92"/>
      <c r="Z685" s="92"/>
    </row>
    <row r="686" spans="1:26" s="1302" customFormat="1" x14ac:dyDescent="0.3">
      <c r="A686" s="1214"/>
      <c r="B686" s="92"/>
      <c r="C686" s="1298"/>
      <c r="D686" s="1300"/>
      <c r="E686" s="1300"/>
      <c r="F686" s="1301"/>
      <c r="G686" s="1301"/>
      <c r="H686" s="1301"/>
      <c r="I686" s="1301"/>
      <c r="J686" s="1301"/>
      <c r="K686" s="1301"/>
      <c r="L686" s="1301"/>
      <c r="M686" s="1301"/>
      <c r="N686" s="1301"/>
      <c r="O686" s="1329"/>
      <c r="Q686" s="92"/>
      <c r="R686" s="92"/>
      <c r="S686" s="92"/>
      <c r="T686" s="92"/>
      <c r="U686" s="1303"/>
      <c r="V686" s="92"/>
      <c r="W686" s="92"/>
      <c r="X686" s="92"/>
      <c r="Y686" s="92"/>
      <c r="Z686" s="92"/>
    </row>
    <row r="687" spans="1:26" s="1302" customFormat="1" x14ac:dyDescent="0.3">
      <c r="A687" s="1214"/>
      <c r="B687" s="92"/>
      <c r="C687" s="1298"/>
      <c r="D687" s="1300"/>
      <c r="E687" s="1300"/>
      <c r="F687" s="1301"/>
      <c r="G687" s="1301"/>
      <c r="H687" s="1301"/>
      <c r="I687" s="1301"/>
      <c r="J687" s="1301"/>
      <c r="K687" s="1301"/>
      <c r="L687" s="1301"/>
      <c r="M687" s="1301"/>
      <c r="N687" s="1301"/>
      <c r="O687" s="1329"/>
      <c r="Q687" s="92"/>
      <c r="R687" s="92"/>
      <c r="S687" s="92"/>
      <c r="T687" s="92"/>
      <c r="U687" s="1303"/>
      <c r="V687" s="92"/>
      <c r="W687" s="92"/>
      <c r="X687" s="92"/>
      <c r="Y687" s="92"/>
      <c r="Z687" s="92"/>
    </row>
    <row r="688" spans="1:26" s="1302" customFormat="1" x14ac:dyDescent="0.3">
      <c r="A688" s="1214"/>
      <c r="B688" s="92"/>
      <c r="C688" s="1298"/>
      <c r="D688" s="1300"/>
      <c r="E688" s="1300"/>
      <c r="F688" s="1301"/>
      <c r="G688" s="1301"/>
      <c r="H688" s="1301"/>
      <c r="I688" s="1301"/>
      <c r="J688" s="1301"/>
      <c r="K688" s="1301"/>
      <c r="L688" s="1301"/>
      <c r="M688" s="1301"/>
      <c r="N688" s="1301"/>
      <c r="O688" s="1329"/>
      <c r="Q688" s="92"/>
      <c r="R688" s="92"/>
      <c r="S688" s="92"/>
      <c r="T688" s="92"/>
      <c r="U688" s="1303"/>
      <c r="V688" s="92"/>
      <c r="W688" s="92"/>
      <c r="X688" s="92"/>
      <c r="Y688" s="92"/>
      <c r="Z688" s="92"/>
    </row>
    <row r="689" spans="1:26" s="1302" customFormat="1" x14ac:dyDescent="0.3">
      <c r="A689" s="1214"/>
      <c r="B689" s="92"/>
      <c r="C689" s="1298"/>
      <c r="D689" s="1300"/>
      <c r="E689" s="1300"/>
      <c r="F689" s="1301"/>
      <c r="G689" s="1301"/>
      <c r="H689" s="1301"/>
      <c r="I689" s="1301"/>
      <c r="J689" s="1301"/>
      <c r="K689" s="1301"/>
      <c r="L689" s="1301"/>
      <c r="M689" s="1301"/>
      <c r="N689" s="1301"/>
      <c r="O689" s="1329"/>
      <c r="Q689" s="92"/>
      <c r="R689" s="92"/>
      <c r="S689" s="92"/>
      <c r="T689" s="92"/>
      <c r="U689" s="1303"/>
      <c r="V689" s="92"/>
      <c r="W689" s="92"/>
      <c r="X689" s="92"/>
      <c r="Y689" s="92"/>
      <c r="Z689" s="92"/>
    </row>
    <row r="690" spans="1:26" s="1302" customFormat="1" x14ac:dyDescent="0.3">
      <c r="A690" s="1214"/>
      <c r="B690" s="92"/>
      <c r="C690" s="1298"/>
      <c r="D690" s="1300"/>
      <c r="E690" s="1300"/>
      <c r="F690" s="1301"/>
      <c r="G690" s="1301"/>
      <c r="H690" s="1301"/>
      <c r="I690" s="1301"/>
      <c r="J690" s="1301"/>
      <c r="K690" s="1301"/>
      <c r="L690" s="1301"/>
      <c r="M690" s="1301"/>
      <c r="N690" s="1301"/>
      <c r="O690" s="1329"/>
      <c r="Q690" s="92"/>
      <c r="R690" s="92"/>
      <c r="S690" s="92"/>
      <c r="T690" s="92"/>
      <c r="U690" s="1303"/>
      <c r="V690" s="92"/>
      <c r="W690" s="92"/>
      <c r="X690" s="92"/>
      <c r="Y690" s="92"/>
      <c r="Z690" s="92"/>
    </row>
    <row r="691" spans="1:26" s="1302" customFormat="1" x14ac:dyDescent="0.3">
      <c r="A691" s="1214"/>
      <c r="B691" s="92"/>
      <c r="C691" s="1298"/>
      <c r="D691" s="1300"/>
      <c r="E691" s="1300"/>
      <c r="F691" s="1301"/>
      <c r="G691" s="1301"/>
      <c r="H691" s="1301"/>
      <c r="I691" s="1301"/>
      <c r="J691" s="1301"/>
      <c r="K691" s="1301"/>
      <c r="L691" s="1301"/>
      <c r="M691" s="1301"/>
      <c r="N691" s="1301"/>
      <c r="O691" s="1329"/>
      <c r="Q691" s="92"/>
      <c r="R691" s="92"/>
      <c r="S691" s="92"/>
      <c r="T691" s="92"/>
      <c r="U691" s="1303"/>
      <c r="V691" s="92"/>
      <c r="W691" s="92"/>
      <c r="X691" s="92"/>
      <c r="Y691" s="92"/>
      <c r="Z691" s="92"/>
    </row>
    <row r="692" spans="1:26" s="1302" customFormat="1" x14ac:dyDescent="0.3">
      <c r="A692" s="1214"/>
      <c r="B692" s="92"/>
      <c r="C692" s="1298"/>
      <c r="D692" s="1300"/>
      <c r="E692" s="1300"/>
      <c r="F692" s="1301"/>
      <c r="G692" s="1301"/>
      <c r="H692" s="1301"/>
      <c r="I692" s="1301"/>
      <c r="J692" s="1301"/>
      <c r="K692" s="1301"/>
      <c r="L692" s="1301"/>
      <c r="M692" s="1301"/>
      <c r="N692" s="1301"/>
      <c r="O692" s="1329"/>
      <c r="Q692" s="92"/>
      <c r="R692" s="92"/>
      <c r="S692" s="92"/>
      <c r="T692" s="92"/>
      <c r="U692" s="1303"/>
      <c r="V692" s="92"/>
      <c r="W692" s="92"/>
      <c r="X692" s="92"/>
      <c r="Y692" s="92"/>
      <c r="Z692" s="92"/>
    </row>
    <row r="693" spans="1:26" s="1302" customFormat="1" x14ac:dyDescent="0.3">
      <c r="A693" s="1214"/>
      <c r="B693" s="92"/>
      <c r="C693" s="1298"/>
      <c r="D693" s="1300"/>
      <c r="E693" s="1300"/>
      <c r="F693" s="1301"/>
      <c r="G693" s="1301"/>
      <c r="H693" s="1301"/>
      <c r="I693" s="1301"/>
      <c r="J693" s="1301"/>
      <c r="K693" s="1301"/>
      <c r="L693" s="1301"/>
      <c r="M693" s="1301"/>
      <c r="N693" s="1301"/>
      <c r="O693" s="1329"/>
      <c r="Q693" s="92"/>
      <c r="R693" s="92"/>
      <c r="S693" s="92"/>
      <c r="T693" s="92"/>
      <c r="U693" s="1303"/>
      <c r="V693" s="92"/>
      <c r="W693" s="92"/>
      <c r="X693" s="92"/>
      <c r="Y693" s="92"/>
      <c r="Z693" s="92"/>
    </row>
    <row r="694" spans="1:26" s="1302" customFormat="1" x14ac:dyDescent="0.3">
      <c r="A694" s="1214"/>
      <c r="B694" s="92"/>
      <c r="C694" s="1298"/>
      <c r="D694" s="1300"/>
      <c r="E694" s="1300"/>
      <c r="F694" s="1301"/>
      <c r="G694" s="1301"/>
      <c r="H694" s="1301"/>
      <c r="I694" s="1301"/>
      <c r="J694" s="1301"/>
      <c r="K694" s="1301"/>
      <c r="L694" s="1301"/>
      <c r="M694" s="1301"/>
      <c r="N694" s="1301"/>
      <c r="O694" s="1329"/>
      <c r="Q694" s="92"/>
      <c r="R694" s="92"/>
      <c r="S694" s="92"/>
      <c r="T694" s="92"/>
      <c r="U694" s="1303"/>
      <c r="V694" s="92"/>
      <c r="W694" s="92"/>
      <c r="X694" s="92"/>
      <c r="Y694" s="92"/>
      <c r="Z694" s="92"/>
    </row>
    <row r="695" spans="1:26" s="1302" customFormat="1" x14ac:dyDescent="0.3">
      <c r="A695" s="1214"/>
      <c r="B695" s="92"/>
      <c r="C695" s="1298"/>
      <c r="D695" s="1300"/>
      <c r="E695" s="1300"/>
      <c r="F695" s="1301"/>
      <c r="G695" s="1301"/>
      <c r="H695" s="1301"/>
      <c r="I695" s="1301"/>
      <c r="J695" s="1301"/>
      <c r="K695" s="1301"/>
      <c r="L695" s="1301"/>
      <c r="M695" s="1301"/>
      <c r="N695" s="1301"/>
      <c r="O695" s="1329"/>
      <c r="Q695" s="92"/>
      <c r="R695" s="92"/>
      <c r="S695" s="92"/>
      <c r="T695" s="92"/>
      <c r="U695" s="1303"/>
      <c r="V695" s="92"/>
      <c r="W695" s="92"/>
      <c r="X695" s="92"/>
      <c r="Y695" s="92"/>
      <c r="Z695" s="92"/>
    </row>
    <row r="696" spans="1:26" s="1302" customFormat="1" x14ac:dyDescent="0.3">
      <c r="A696" s="1214"/>
      <c r="B696" s="92"/>
      <c r="C696" s="1298"/>
      <c r="D696" s="1300"/>
      <c r="E696" s="1300"/>
      <c r="F696" s="1301"/>
      <c r="G696" s="1301"/>
      <c r="H696" s="1301"/>
      <c r="I696" s="1301"/>
      <c r="J696" s="1301"/>
      <c r="K696" s="1301"/>
      <c r="L696" s="1301"/>
      <c r="M696" s="1301"/>
      <c r="N696" s="1301"/>
      <c r="O696" s="1329"/>
      <c r="Q696" s="92"/>
      <c r="R696" s="92"/>
      <c r="S696" s="92"/>
      <c r="T696" s="92"/>
      <c r="U696" s="1303"/>
      <c r="V696" s="92"/>
      <c r="W696" s="92"/>
      <c r="X696" s="92"/>
      <c r="Y696" s="92"/>
      <c r="Z696" s="92"/>
    </row>
    <row r="697" spans="1:26" s="1302" customFormat="1" x14ac:dyDescent="0.3">
      <c r="A697" s="1214"/>
      <c r="B697" s="92"/>
      <c r="C697" s="1298"/>
      <c r="D697" s="1300"/>
      <c r="E697" s="1300"/>
      <c r="F697" s="1301"/>
      <c r="G697" s="1301"/>
      <c r="H697" s="1301"/>
      <c r="I697" s="1301"/>
      <c r="J697" s="1301"/>
      <c r="K697" s="1301"/>
      <c r="L697" s="1301"/>
      <c r="M697" s="1301"/>
      <c r="N697" s="1301"/>
      <c r="O697" s="1329"/>
      <c r="Q697" s="92"/>
      <c r="R697" s="92"/>
      <c r="S697" s="92"/>
      <c r="T697" s="92"/>
      <c r="U697" s="1303"/>
      <c r="V697" s="92"/>
      <c r="W697" s="92"/>
      <c r="X697" s="92"/>
      <c r="Y697" s="92"/>
      <c r="Z697" s="92"/>
    </row>
    <row r="698" spans="1:26" s="1302" customFormat="1" x14ac:dyDescent="0.3">
      <c r="A698" s="1214"/>
      <c r="B698" s="92"/>
      <c r="C698" s="1298"/>
      <c r="D698" s="1300"/>
      <c r="E698" s="1300"/>
      <c r="F698" s="1301"/>
      <c r="G698" s="1301"/>
      <c r="H698" s="1301"/>
      <c r="I698" s="1301"/>
      <c r="J698" s="1301"/>
      <c r="K698" s="1301"/>
      <c r="L698" s="1301"/>
      <c r="M698" s="1301"/>
      <c r="N698" s="1301"/>
      <c r="O698" s="1329"/>
      <c r="Q698" s="92"/>
      <c r="R698" s="92"/>
      <c r="S698" s="92"/>
      <c r="T698" s="92"/>
      <c r="U698" s="1303"/>
      <c r="V698" s="92"/>
      <c r="W698" s="92"/>
      <c r="X698" s="92"/>
      <c r="Y698" s="92"/>
      <c r="Z698" s="92"/>
    </row>
    <row r="699" spans="1:26" s="1302" customFormat="1" x14ac:dyDescent="0.3">
      <c r="A699" s="1214"/>
      <c r="B699" s="92"/>
      <c r="C699" s="1298"/>
      <c r="D699" s="1300"/>
      <c r="E699" s="1300"/>
      <c r="F699" s="1301"/>
      <c r="G699" s="1301"/>
      <c r="H699" s="1301"/>
      <c r="I699" s="1301"/>
      <c r="J699" s="1301"/>
      <c r="K699" s="1301"/>
      <c r="L699" s="1301"/>
      <c r="M699" s="1301"/>
      <c r="N699" s="1301"/>
      <c r="O699" s="1329"/>
      <c r="Q699" s="92"/>
      <c r="R699" s="92"/>
      <c r="S699" s="92"/>
      <c r="T699" s="92"/>
      <c r="U699" s="1303"/>
      <c r="V699" s="92"/>
      <c r="W699" s="92"/>
      <c r="X699" s="92"/>
      <c r="Y699" s="92"/>
      <c r="Z699" s="92"/>
    </row>
    <row r="700" spans="1:26" s="1302" customFormat="1" x14ac:dyDescent="0.3">
      <c r="A700" s="1214"/>
      <c r="B700" s="92"/>
      <c r="C700" s="1298"/>
      <c r="D700" s="1300"/>
      <c r="E700" s="1300"/>
      <c r="F700" s="1301"/>
      <c r="G700" s="1301"/>
      <c r="H700" s="1301"/>
      <c r="I700" s="1301"/>
      <c r="J700" s="1301"/>
      <c r="K700" s="1301"/>
      <c r="L700" s="1301"/>
      <c r="M700" s="1301"/>
      <c r="N700" s="1301"/>
      <c r="O700" s="1329"/>
      <c r="Q700" s="92"/>
      <c r="R700" s="92"/>
      <c r="S700" s="92"/>
      <c r="T700" s="92"/>
      <c r="U700" s="1303"/>
      <c r="V700" s="92"/>
      <c r="W700" s="92"/>
      <c r="X700" s="92"/>
      <c r="Y700" s="92"/>
      <c r="Z700" s="92"/>
    </row>
    <row r="701" spans="1:26" s="1302" customFormat="1" x14ac:dyDescent="0.3">
      <c r="A701" s="1214"/>
      <c r="B701" s="92"/>
      <c r="C701" s="1298"/>
      <c r="D701" s="1300"/>
      <c r="E701" s="1300"/>
      <c r="F701" s="1301"/>
      <c r="G701" s="1301"/>
      <c r="H701" s="1301"/>
      <c r="I701" s="1301"/>
      <c r="J701" s="1301"/>
      <c r="K701" s="1301"/>
      <c r="L701" s="1301"/>
      <c r="M701" s="1301"/>
      <c r="N701" s="1301"/>
      <c r="O701" s="1329"/>
      <c r="Q701" s="92"/>
      <c r="R701" s="92"/>
      <c r="S701" s="92"/>
      <c r="T701" s="92"/>
      <c r="U701" s="1303"/>
      <c r="V701" s="92"/>
      <c r="W701" s="92"/>
      <c r="X701" s="92"/>
      <c r="Y701" s="92"/>
      <c r="Z701" s="92"/>
    </row>
    <row r="702" spans="1:26" s="1302" customFormat="1" x14ac:dyDescent="0.3">
      <c r="A702" s="1214"/>
      <c r="B702" s="92"/>
      <c r="C702" s="1298"/>
      <c r="D702" s="1300"/>
      <c r="E702" s="1300"/>
      <c r="F702" s="1301"/>
      <c r="G702" s="1301"/>
      <c r="H702" s="1301"/>
      <c r="I702" s="1301"/>
      <c r="J702" s="1301"/>
      <c r="K702" s="1301"/>
      <c r="L702" s="1301"/>
      <c r="M702" s="1301"/>
      <c r="N702" s="1301"/>
      <c r="O702" s="1329"/>
      <c r="Q702" s="92"/>
      <c r="R702" s="92"/>
      <c r="S702" s="92"/>
      <c r="T702" s="92"/>
      <c r="U702" s="1303"/>
      <c r="V702" s="92"/>
      <c r="W702" s="92"/>
      <c r="X702" s="92"/>
      <c r="Y702" s="92"/>
      <c r="Z702" s="92"/>
    </row>
    <row r="703" spans="1:26" s="1302" customFormat="1" x14ac:dyDescent="0.3">
      <c r="A703" s="1214"/>
      <c r="B703" s="92"/>
      <c r="C703" s="1298"/>
      <c r="D703" s="1300"/>
      <c r="E703" s="1300"/>
      <c r="F703" s="1301"/>
      <c r="G703" s="1301"/>
      <c r="H703" s="1301"/>
      <c r="I703" s="1301"/>
      <c r="J703" s="1301"/>
      <c r="K703" s="1301"/>
      <c r="L703" s="1301"/>
      <c r="M703" s="1301"/>
      <c r="N703" s="1301"/>
      <c r="O703" s="1329"/>
      <c r="Q703" s="92"/>
      <c r="R703" s="92"/>
      <c r="S703" s="92"/>
      <c r="T703" s="92"/>
      <c r="U703" s="1303"/>
      <c r="V703" s="92"/>
      <c r="W703" s="92"/>
      <c r="X703" s="92"/>
      <c r="Y703" s="92"/>
      <c r="Z703" s="92"/>
    </row>
    <row r="704" spans="1:26" s="1302" customFormat="1" x14ac:dyDescent="0.3">
      <c r="A704" s="1214"/>
      <c r="B704" s="92"/>
      <c r="C704" s="1298"/>
      <c r="D704" s="1300"/>
      <c r="E704" s="1300"/>
      <c r="F704" s="1301"/>
      <c r="G704" s="1301"/>
      <c r="H704" s="1301"/>
      <c r="I704" s="1301"/>
      <c r="J704" s="1301"/>
      <c r="K704" s="1301"/>
      <c r="L704" s="1301"/>
      <c r="M704" s="1301"/>
      <c r="N704" s="1301"/>
      <c r="O704" s="1329"/>
      <c r="Q704" s="92"/>
      <c r="R704" s="92"/>
      <c r="S704" s="92"/>
      <c r="T704" s="92"/>
      <c r="U704" s="1303"/>
      <c r="V704" s="92"/>
      <c r="W704" s="92"/>
      <c r="X704" s="92"/>
      <c r="Y704" s="92"/>
      <c r="Z704" s="92"/>
    </row>
    <row r="705" spans="1:26" s="1302" customFormat="1" x14ac:dyDescent="0.3">
      <c r="A705" s="1214"/>
      <c r="B705" s="92"/>
      <c r="C705" s="1298"/>
      <c r="D705" s="1300"/>
      <c r="E705" s="1300"/>
      <c r="F705" s="1301"/>
      <c r="G705" s="1301"/>
      <c r="H705" s="1301"/>
      <c r="I705" s="1301"/>
      <c r="J705" s="1301"/>
      <c r="K705" s="1301"/>
      <c r="L705" s="1301"/>
      <c r="M705" s="1301"/>
      <c r="N705" s="1301"/>
      <c r="O705" s="1329"/>
      <c r="Q705" s="92"/>
      <c r="R705" s="92"/>
      <c r="S705" s="92"/>
      <c r="T705" s="92"/>
      <c r="U705" s="1303"/>
      <c r="V705" s="92"/>
      <c r="W705" s="92"/>
      <c r="X705" s="92"/>
      <c r="Y705" s="92"/>
      <c r="Z705" s="92"/>
    </row>
    <row r="706" spans="1:26" s="1302" customFormat="1" x14ac:dyDescent="0.3">
      <c r="A706" s="1214"/>
      <c r="B706" s="92"/>
      <c r="C706" s="1298"/>
      <c r="D706" s="1300"/>
      <c r="E706" s="1300"/>
      <c r="F706" s="1301"/>
      <c r="G706" s="1301"/>
      <c r="H706" s="1301"/>
      <c r="I706" s="1301"/>
      <c r="J706" s="1301"/>
      <c r="K706" s="1301"/>
      <c r="L706" s="1301"/>
      <c r="M706" s="1301"/>
      <c r="N706" s="1301"/>
      <c r="O706" s="1329"/>
      <c r="Q706" s="92"/>
      <c r="R706" s="92"/>
      <c r="S706" s="92"/>
      <c r="T706" s="92"/>
      <c r="U706" s="1303"/>
      <c r="V706" s="92"/>
      <c r="W706" s="92"/>
      <c r="X706" s="92"/>
      <c r="Y706" s="92"/>
      <c r="Z706" s="92"/>
    </row>
    <row r="707" spans="1:26" s="1302" customFormat="1" x14ac:dyDescent="0.3">
      <c r="A707" s="1214"/>
      <c r="B707" s="92"/>
      <c r="C707" s="1298"/>
      <c r="D707" s="1300"/>
      <c r="E707" s="1300"/>
      <c r="F707" s="1301"/>
      <c r="G707" s="1301"/>
      <c r="H707" s="1301"/>
      <c r="I707" s="1301"/>
      <c r="J707" s="1301"/>
      <c r="K707" s="1301"/>
      <c r="L707" s="1301"/>
      <c r="M707" s="1301"/>
      <c r="N707" s="1301"/>
      <c r="O707" s="1329"/>
      <c r="Q707" s="92"/>
      <c r="R707" s="92"/>
      <c r="S707" s="92"/>
      <c r="T707" s="92"/>
      <c r="U707" s="1303"/>
      <c r="V707" s="92"/>
      <c r="W707" s="92"/>
      <c r="X707" s="92"/>
      <c r="Y707" s="92"/>
      <c r="Z707" s="92"/>
    </row>
    <row r="708" spans="1:26" s="1302" customFormat="1" x14ac:dyDescent="0.3">
      <c r="A708" s="1214"/>
      <c r="B708" s="92"/>
      <c r="C708" s="1298"/>
      <c r="D708" s="1300"/>
      <c r="E708" s="1300"/>
      <c r="F708" s="1301"/>
      <c r="G708" s="1301"/>
      <c r="H708" s="1301"/>
      <c r="I708" s="1301"/>
      <c r="J708" s="1301"/>
      <c r="K708" s="1301"/>
      <c r="L708" s="1301"/>
      <c r="M708" s="1301"/>
      <c r="N708" s="1301"/>
      <c r="O708" s="1329"/>
      <c r="Q708" s="92"/>
      <c r="R708" s="92"/>
      <c r="S708" s="92"/>
      <c r="T708" s="92"/>
      <c r="U708" s="1303"/>
      <c r="V708" s="92"/>
      <c r="W708" s="92"/>
      <c r="X708" s="92"/>
      <c r="Y708" s="92"/>
      <c r="Z708" s="92"/>
    </row>
    <row r="709" spans="1:26" s="1302" customFormat="1" x14ac:dyDescent="0.3">
      <c r="A709" s="1214"/>
      <c r="B709" s="92"/>
      <c r="C709" s="1298"/>
      <c r="D709" s="1300"/>
      <c r="E709" s="1300"/>
      <c r="F709" s="1301"/>
      <c r="G709" s="1301"/>
      <c r="H709" s="1301"/>
      <c r="I709" s="1301"/>
      <c r="J709" s="1301"/>
      <c r="K709" s="1301"/>
      <c r="L709" s="1301"/>
      <c r="M709" s="1301"/>
      <c r="N709" s="1301"/>
      <c r="O709" s="1329"/>
      <c r="Q709" s="92"/>
      <c r="R709" s="92"/>
      <c r="S709" s="92"/>
      <c r="T709" s="92"/>
      <c r="U709" s="1303"/>
      <c r="V709" s="92"/>
      <c r="W709" s="92"/>
      <c r="X709" s="92"/>
      <c r="Y709" s="92"/>
      <c r="Z709" s="92"/>
    </row>
    <row r="710" spans="1:26" s="1302" customFormat="1" x14ac:dyDescent="0.3">
      <c r="A710" s="1214"/>
      <c r="B710" s="92"/>
      <c r="C710" s="1298"/>
      <c r="D710" s="1300"/>
      <c r="E710" s="1300"/>
      <c r="F710" s="1301"/>
      <c r="G710" s="1301"/>
      <c r="H710" s="1301"/>
      <c r="I710" s="1301"/>
      <c r="J710" s="1301"/>
      <c r="K710" s="1301"/>
      <c r="L710" s="1301"/>
      <c r="M710" s="1301"/>
      <c r="N710" s="1301"/>
      <c r="O710" s="1329"/>
      <c r="Q710" s="92"/>
      <c r="R710" s="92"/>
      <c r="S710" s="92"/>
      <c r="T710" s="92"/>
      <c r="U710" s="1303"/>
      <c r="V710" s="92"/>
      <c r="W710" s="92"/>
      <c r="X710" s="92"/>
      <c r="Y710" s="92"/>
      <c r="Z710" s="92"/>
    </row>
    <row r="711" spans="1:26" s="1302" customFormat="1" x14ac:dyDescent="0.3">
      <c r="A711" s="1214"/>
      <c r="B711" s="92"/>
      <c r="C711" s="1298"/>
      <c r="D711" s="1300"/>
      <c r="E711" s="1300"/>
      <c r="F711" s="1301"/>
      <c r="G711" s="1301"/>
      <c r="H711" s="1301"/>
      <c r="I711" s="1301"/>
      <c r="J711" s="1301"/>
      <c r="K711" s="1301"/>
      <c r="L711" s="1301"/>
      <c r="M711" s="1301"/>
      <c r="N711" s="1301"/>
      <c r="O711" s="1329"/>
      <c r="Q711" s="92"/>
      <c r="R711" s="92"/>
      <c r="S711" s="92"/>
      <c r="T711" s="92"/>
      <c r="U711" s="1303"/>
      <c r="V711" s="92"/>
      <c r="W711" s="92"/>
      <c r="X711" s="92"/>
      <c r="Y711" s="92"/>
      <c r="Z711" s="92"/>
    </row>
    <row r="712" spans="1:26" s="1302" customFormat="1" x14ac:dyDescent="0.3">
      <c r="A712" s="1214"/>
      <c r="B712" s="92"/>
      <c r="C712" s="1298"/>
      <c r="D712" s="1300"/>
      <c r="E712" s="1300"/>
      <c r="F712" s="1301"/>
      <c r="G712" s="1301"/>
      <c r="H712" s="1301"/>
      <c r="I712" s="1301"/>
      <c r="J712" s="1301"/>
      <c r="K712" s="1301"/>
      <c r="L712" s="1301"/>
      <c r="M712" s="1301"/>
      <c r="N712" s="1301"/>
      <c r="O712" s="1329"/>
      <c r="Q712" s="92"/>
      <c r="R712" s="92"/>
      <c r="S712" s="92"/>
      <c r="T712" s="92"/>
      <c r="U712" s="1303"/>
      <c r="V712" s="92"/>
      <c r="W712" s="92"/>
      <c r="X712" s="92"/>
      <c r="Y712" s="92"/>
      <c r="Z712" s="92"/>
    </row>
    <row r="713" spans="1:26" s="1302" customFormat="1" x14ac:dyDescent="0.3">
      <c r="A713" s="1214"/>
      <c r="B713" s="92"/>
      <c r="C713" s="1298"/>
      <c r="D713" s="1300"/>
      <c r="E713" s="1300"/>
      <c r="F713" s="1301"/>
      <c r="G713" s="1301"/>
      <c r="H713" s="1301"/>
      <c r="I713" s="1301"/>
      <c r="J713" s="1301"/>
      <c r="K713" s="1301"/>
      <c r="L713" s="1301"/>
      <c r="M713" s="1301"/>
      <c r="N713" s="1301"/>
      <c r="O713" s="1329"/>
      <c r="Q713" s="92"/>
      <c r="R713" s="92"/>
      <c r="S713" s="92"/>
      <c r="T713" s="92"/>
      <c r="U713" s="1303"/>
      <c r="V713" s="92"/>
      <c r="W713" s="92"/>
      <c r="X713" s="92"/>
      <c r="Y713" s="92"/>
      <c r="Z713" s="92"/>
    </row>
    <row r="714" spans="1:26" s="1302" customFormat="1" x14ac:dyDescent="0.3">
      <c r="A714" s="1214"/>
      <c r="B714" s="92"/>
      <c r="C714" s="1298"/>
      <c r="D714" s="1300"/>
      <c r="E714" s="1300"/>
      <c r="F714" s="1301"/>
      <c r="G714" s="1301"/>
      <c r="H714" s="1301"/>
      <c r="I714" s="1301"/>
      <c r="J714" s="1301"/>
      <c r="K714" s="1301"/>
      <c r="L714" s="1301"/>
      <c r="M714" s="1301"/>
      <c r="N714" s="1301"/>
      <c r="O714" s="1329"/>
      <c r="Q714" s="92"/>
      <c r="R714" s="92"/>
      <c r="S714" s="92"/>
      <c r="T714" s="92"/>
      <c r="U714" s="1303"/>
      <c r="V714" s="92"/>
      <c r="W714" s="92"/>
      <c r="X714" s="92"/>
      <c r="Y714" s="92"/>
      <c r="Z714" s="92"/>
    </row>
    <row r="715" spans="1:26" s="1302" customFormat="1" x14ac:dyDescent="0.3">
      <c r="A715" s="1214"/>
      <c r="B715" s="92"/>
      <c r="C715" s="1298"/>
      <c r="D715" s="1300"/>
      <c r="E715" s="1300"/>
      <c r="F715" s="1301"/>
      <c r="G715" s="1301"/>
      <c r="H715" s="1301"/>
      <c r="I715" s="1301"/>
      <c r="J715" s="1301"/>
      <c r="K715" s="1301"/>
      <c r="L715" s="1301"/>
      <c r="M715" s="1301"/>
      <c r="N715" s="1301"/>
      <c r="O715" s="1329"/>
      <c r="Q715" s="92"/>
      <c r="R715" s="92"/>
      <c r="S715" s="92"/>
      <c r="T715" s="92"/>
      <c r="U715" s="1303"/>
      <c r="V715" s="92"/>
      <c r="W715" s="92"/>
      <c r="X715" s="92"/>
      <c r="Y715" s="92"/>
      <c r="Z715" s="92"/>
    </row>
    <row r="716" spans="1:26" s="1302" customFormat="1" x14ac:dyDescent="0.3">
      <c r="A716" s="1214"/>
      <c r="B716" s="92"/>
      <c r="C716" s="1298"/>
      <c r="D716" s="1300"/>
      <c r="E716" s="1300"/>
      <c r="F716" s="1301"/>
      <c r="G716" s="1301"/>
      <c r="H716" s="1301"/>
      <c r="I716" s="1301"/>
      <c r="J716" s="1301"/>
      <c r="K716" s="1301"/>
      <c r="L716" s="1301"/>
      <c r="M716" s="1301"/>
      <c r="N716" s="1301"/>
      <c r="O716" s="1329"/>
      <c r="Q716" s="92"/>
      <c r="R716" s="92"/>
      <c r="S716" s="92"/>
      <c r="T716" s="92"/>
      <c r="U716" s="1303"/>
      <c r="V716" s="92"/>
      <c r="W716" s="92"/>
      <c r="X716" s="92"/>
      <c r="Y716" s="92"/>
      <c r="Z716" s="92"/>
    </row>
    <row r="717" spans="1:26" s="1302" customFormat="1" x14ac:dyDescent="0.3">
      <c r="A717" s="1214"/>
      <c r="B717" s="92"/>
      <c r="C717" s="1298"/>
      <c r="D717" s="1300"/>
      <c r="E717" s="1300"/>
      <c r="F717" s="1301"/>
      <c r="G717" s="1301"/>
      <c r="H717" s="1301"/>
      <c r="I717" s="1301"/>
      <c r="J717" s="1301"/>
      <c r="K717" s="1301"/>
      <c r="L717" s="1301"/>
      <c r="M717" s="1301"/>
      <c r="N717" s="1301"/>
      <c r="O717" s="1329"/>
      <c r="Q717" s="92"/>
      <c r="R717" s="92"/>
      <c r="S717" s="92"/>
      <c r="T717" s="92"/>
      <c r="U717" s="1303"/>
      <c r="V717" s="92"/>
      <c r="W717" s="92"/>
      <c r="X717" s="92"/>
      <c r="Y717" s="92"/>
      <c r="Z717" s="92"/>
    </row>
    <row r="718" spans="1:26" s="1302" customFormat="1" x14ac:dyDescent="0.3">
      <c r="A718" s="1214"/>
      <c r="B718" s="92"/>
      <c r="C718" s="1298"/>
      <c r="D718" s="1300"/>
      <c r="E718" s="1300"/>
      <c r="F718" s="1301"/>
      <c r="G718" s="1301"/>
      <c r="H718" s="1301"/>
      <c r="I718" s="1301"/>
      <c r="J718" s="1301"/>
      <c r="K718" s="1301"/>
      <c r="L718" s="1301"/>
      <c r="M718" s="1301"/>
      <c r="N718" s="1301"/>
      <c r="O718" s="1329"/>
      <c r="Q718" s="92"/>
      <c r="R718" s="92"/>
      <c r="S718" s="92"/>
      <c r="T718" s="92"/>
      <c r="U718" s="1303"/>
      <c r="V718" s="92"/>
      <c r="W718" s="92"/>
      <c r="X718" s="92"/>
      <c r="Y718" s="92"/>
      <c r="Z718" s="92"/>
    </row>
    <row r="719" spans="1:26" s="1302" customFormat="1" x14ac:dyDescent="0.3">
      <c r="A719" s="1214"/>
      <c r="B719" s="92"/>
      <c r="C719" s="1298"/>
      <c r="D719" s="1300"/>
      <c r="E719" s="1300"/>
      <c r="F719" s="1301"/>
      <c r="G719" s="1301"/>
      <c r="H719" s="1301"/>
      <c r="I719" s="1301"/>
      <c r="J719" s="1301"/>
      <c r="K719" s="1301"/>
      <c r="L719" s="1301"/>
      <c r="M719" s="1301"/>
      <c r="N719" s="1301"/>
      <c r="O719" s="1329"/>
      <c r="Q719" s="92"/>
      <c r="R719" s="92"/>
      <c r="S719" s="92"/>
      <c r="T719" s="92"/>
      <c r="U719" s="1303"/>
      <c r="V719" s="92"/>
      <c r="W719" s="92"/>
      <c r="X719" s="92"/>
      <c r="Y719" s="92"/>
      <c r="Z719" s="92"/>
    </row>
    <row r="720" spans="1:26" s="1302" customFormat="1" x14ac:dyDescent="0.3">
      <c r="A720" s="1214"/>
      <c r="B720" s="92"/>
      <c r="C720" s="1298"/>
      <c r="D720" s="1300"/>
      <c r="E720" s="1300"/>
      <c r="F720" s="1301"/>
      <c r="G720" s="1301"/>
      <c r="H720" s="1301"/>
      <c r="I720" s="1301"/>
      <c r="J720" s="1301"/>
      <c r="K720" s="1301"/>
      <c r="L720" s="1301"/>
      <c r="M720" s="1301"/>
      <c r="N720" s="1301"/>
      <c r="O720" s="1329"/>
      <c r="Q720" s="92"/>
      <c r="R720" s="92"/>
      <c r="S720" s="92"/>
      <c r="T720" s="92"/>
      <c r="U720" s="1303"/>
      <c r="V720" s="92"/>
      <c r="W720" s="92"/>
      <c r="X720" s="92"/>
      <c r="Y720" s="92"/>
      <c r="Z720" s="92"/>
    </row>
    <row r="721" spans="1:26" s="1302" customFormat="1" x14ac:dyDescent="0.3">
      <c r="A721" s="1214"/>
      <c r="B721" s="92"/>
      <c r="C721" s="1298"/>
      <c r="D721" s="1300"/>
      <c r="E721" s="1300"/>
      <c r="F721" s="1301"/>
      <c r="G721" s="1301"/>
      <c r="H721" s="1301"/>
      <c r="I721" s="1301"/>
      <c r="J721" s="1301"/>
      <c r="K721" s="1301"/>
      <c r="L721" s="1301"/>
      <c r="M721" s="1301"/>
      <c r="N721" s="1301"/>
      <c r="O721" s="1329"/>
      <c r="Q721" s="92"/>
      <c r="R721" s="92"/>
      <c r="S721" s="92"/>
      <c r="T721" s="92"/>
      <c r="U721" s="1303"/>
      <c r="V721" s="92"/>
      <c r="W721" s="92"/>
      <c r="X721" s="92"/>
      <c r="Y721" s="92"/>
      <c r="Z721" s="92"/>
    </row>
    <row r="722" spans="1:26" s="1302" customFormat="1" x14ac:dyDescent="0.3">
      <c r="A722" s="1214"/>
      <c r="B722" s="92"/>
      <c r="C722" s="1298"/>
      <c r="D722" s="1300"/>
      <c r="E722" s="1300"/>
      <c r="F722" s="1301"/>
      <c r="G722" s="1301"/>
      <c r="H722" s="1301"/>
      <c r="I722" s="1301"/>
      <c r="J722" s="1301"/>
      <c r="K722" s="1301"/>
      <c r="L722" s="1301"/>
      <c r="M722" s="1301"/>
      <c r="N722" s="1301"/>
      <c r="O722" s="1329"/>
      <c r="Q722" s="92"/>
      <c r="R722" s="92"/>
      <c r="S722" s="92"/>
      <c r="T722" s="92"/>
      <c r="U722" s="1303"/>
      <c r="V722" s="92"/>
      <c r="W722" s="92"/>
      <c r="X722" s="92"/>
      <c r="Y722" s="92"/>
      <c r="Z722" s="92"/>
    </row>
    <row r="723" spans="1:26" s="1302" customFormat="1" x14ac:dyDescent="0.3">
      <c r="A723" s="1214"/>
      <c r="B723" s="92"/>
      <c r="C723" s="1298"/>
      <c r="D723" s="1300"/>
      <c r="E723" s="1300"/>
      <c r="F723" s="1301"/>
      <c r="G723" s="1301"/>
      <c r="H723" s="1301"/>
      <c r="I723" s="1301"/>
      <c r="J723" s="1301"/>
      <c r="K723" s="1301"/>
      <c r="L723" s="1301"/>
      <c r="M723" s="1301"/>
      <c r="N723" s="1301"/>
      <c r="O723" s="1329"/>
      <c r="Q723" s="92"/>
      <c r="R723" s="92"/>
      <c r="S723" s="92"/>
      <c r="T723" s="92"/>
      <c r="U723" s="1303"/>
      <c r="V723" s="92"/>
      <c r="W723" s="92"/>
      <c r="X723" s="92"/>
      <c r="Y723" s="92"/>
      <c r="Z723" s="92"/>
    </row>
    <row r="724" spans="1:26" s="1302" customFormat="1" x14ac:dyDescent="0.3">
      <c r="A724" s="1214"/>
      <c r="B724" s="92"/>
      <c r="C724" s="1298"/>
      <c r="D724" s="1300"/>
      <c r="E724" s="1300"/>
      <c r="F724" s="1301"/>
      <c r="G724" s="1301"/>
      <c r="H724" s="1301"/>
      <c r="I724" s="1301"/>
      <c r="J724" s="1301"/>
      <c r="K724" s="1301"/>
      <c r="L724" s="1301"/>
      <c r="M724" s="1301"/>
      <c r="N724" s="1301"/>
      <c r="O724" s="1329"/>
      <c r="Q724" s="92"/>
      <c r="R724" s="92"/>
      <c r="S724" s="92"/>
      <c r="T724" s="92"/>
      <c r="U724" s="1303"/>
      <c r="V724" s="92"/>
      <c r="W724" s="92"/>
      <c r="X724" s="92"/>
      <c r="Y724" s="92"/>
      <c r="Z724" s="92"/>
    </row>
    <row r="725" spans="1:26" s="1302" customFormat="1" x14ac:dyDescent="0.3">
      <c r="A725" s="1214"/>
      <c r="B725" s="92"/>
      <c r="C725" s="1298"/>
      <c r="D725" s="1300"/>
      <c r="E725" s="1300"/>
      <c r="F725" s="1301"/>
      <c r="G725" s="1301"/>
      <c r="H725" s="1301"/>
      <c r="I725" s="1301"/>
      <c r="J725" s="1301"/>
      <c r="K725" s="1301"/>
      <c r="L725" s="1301"/>
      <c r="M725" s="1301"/>
      <c r="N725" s="1301"/>
      <c r="O725" s="1329"/>
      <c r="Q725" s="92"/>
      <c r="R725" s="92"/>
      <c r="S725" s="92"/>
      <c r="T725" s="92"/>
      <c r="U725" s="1303"/>
      <c r="V725" s="92"/>
      <c r="W725" s="92"/>
      <c r="X725" s="92"/>
      <c r="Y725" s="92"/>
      <c r="Z725" s="92"/>
    </row>
    <row r="726" spans="1:26" s="1302" customFormat="1" x14ac:dyDescent="0.3">
      <c r="A726" s="1214"/>
      <c r="B726" s="92"/>
      <c r="C726" s="1298"/>
      <c r="D726" s="1300"/>
      <c r="E726" s="1300"/>
      <c r="F726" s="1301"/>
      <c r="G726" s="1301"/>
      <c r="H726" s="1301"/>
      <c r="I726" s="1301"/>
      <c r="J726" s="1301"/>
      <c r="K726" s="1301"/>
      <c r="L726" s="1301"/>
      <c r="M726" s="1301"/>
      <c r="N726" s="1301"/>
      <c r="O726" s="1329"/>
      <c r="Q726" s="92"/>
      <c r="R726" s="92"/>
      <c r="S726" s="92"/>
      <c r="T726" s="92"/>
      <c r="U726" s="1303"/>
      <c r="V726" s="92"/>
      <c r="W726" s="92"/>
      <c r="X726" s="92"/>
      <c r="Y726" s="92"/>
      <c r="Z726" s="92"/>
    </row>
    <row r="727" spans="1:26" s="1302" customFormat="1" x14ac:dyDescent="0.3">
      <c r="A727" s="1214"/>
      <c r="B727" s="92"/>
      <c r="C727" s="1298"/>
      <c r="D727" s="1300"/>
      <c r="E727" s="1300"/>
      <c r="F727" s="1301"/>
      <c r="G727" s="1301"/>
      <c r="H727" s="1301"/>
      <c r="I727" s="1301"/>
      <c r="J727" s="1301"/>
      <c r="K727" s="1301"/>
      <c r="L727" s="1301"/>
      <c r="M727" s="1301"/>
      <c r="N727" s="1301"/>
      <c r="O727" s="1329"/>
      <c r="Q727" s="92"/>
      <c r="R727" s="92"/>
      <c r="S727" s="92"/>
      <c r="T727" s="92"/>
      <c r="U727" s="1303"/>
      <c r="V727" s="92"/>
      <c r="W727" s="92"/>
      <c r="X727" s="92"/>
      <c r="Y727" s="92"/>
      <c r="Z727" s="92"/>
    </row>
    <row r="728" spans="1:26" s="1302" customFormat="1" x14ac:dyDescent="0.3">
      <c r="A728" s="1214"/>
      <c r="B728" s="92"/>
      <c r="C728" s="1298"/>
      <c r="D728" s="1300"/>
      <c r="E728" s="1300"/>
      <c r="F728" s="1301"/>
      <c r="G728" s="1301"/>
      <c r="H728" s="1301"/>
      <c r="I728" s="1301"/>
      <c r="J728" s="1301"/>
      <c r="K728" s="1301"/>
      <c r="L728" s="1301"/>
      <c r="M728" s="1301"/>
      <c r="N728" s="1301"/>
      <c r="O728" s="1329"/>
      <c r="Q728" s="92"/>
      <c r="R728" s="92"/>
      <c r="S728" s="92"/>
      <c r="T728" s="92"/>
      <c r="U728" s="1303"/>
      <c r="V728" s="92"/>
      <c r="W728" s="92"/>
      <c r="X728" s="92"/>
      <c r="Y728" s="92"/>
      <c r="Z728" s="92"/>
    </row>
    <row r="729" spans="1:26" s="1302" customFormat="1" x14ac:dyDescent="0.3">
      <c r="A729" s="1214"/>
      <c r="B729" s="92"/>
      <c r="C729" s="1298"/>
      <c r="D729" s="1300"/>
      <c r="E729" s="1300"/>
      <c r="F729" s="1301"/>
      <c r="G729" s="1301"/>
      <c r="H729" s="1301"/>
      <c r="I729" s="1301"/>
      <c r="J729" s="1301"/>
      <c r="K729" s="1301"/>
      <c r="L729" s="1301"/>
      <c r="M729" s="1301"/>
      <c r="N729" s="1301"/>
      <c r="O729" s="1329"/>
      <c r="Q729" s="92"/>
      <c r="R729" s="92"/>
      <c r="S729" s="92"/>
      <c r="T729" s="92"/>
      <c r="U729" s="1303"/>
      <c r="V729" s="92"/>
      <c r="W729" s="92"/>
      <c r="X729" s="92"/>
      <c r="Y729" s="92"/>
      <c r="Z729" s="92"/>
    </row>
    <row r="730" spans="1:26" s="1302" customFormat="1" x14ac:dyDescent="0.3">
      <c r="A730" s="1214"/>
      <c r="B730" s="92"/>
      <c r="C730" s="1298"/>
      <c r="D730" s="1300"/>
      <c r="E730" s="1300"/>
      <c r="F730" s="1301"/>
      <c r="G730" s="1301"/>
      <c r="H730" s="1301"/>
      <c r="I730" s="1301"/>
      <c r="J730" s="1301"/>
      <c r="K730" s="1301"/>
      <c r="L730" s="1301"/>
      <c r="M730" s="1301"/>
      <c r="N730" s="1301"/>
      <c r="O730" s="1329"/>
      <c r="Q730" s="92"/>
      <c r="R730" s="92"/>
      <c r="S730" s="92"/>
      <c r="T730" s="92"/>
      <c r="U730" s="1303"/>
      <c r="V730" s="92"/>
      <c r="W730" s="92"/>
      <c r="X730" s="92"/>
      <c r="Y730" s="92"/>
      <c r="Z730" s="92"/>
    </row>
    <row r="731" spans="1:26" s="1302" customFormat="1" x14ac:dyDescent="0.3">
      <c r="A731" s="1214"/>
      <c r="B731" s="92"/>
      <c r="C731" s="1298"/>
      <c r="D731" s="1300"/>
      <c r="E731" s="1300"/>
      <c r="F731" s="1301"/>
      <c r="G731" s="1301"/>
      <c r="H731" s="1301"/>
      <c r="I731" s="1301"/>
      <c r="J731" s="1301"/>
      <c r="K731" s="1301"/>
      <c r="L731" s="1301"/>
      <c r="M731" s="1301"/>
      <c r="N731" s="1301"/>
      <c r="O731" s="1329"/>
      <c r="Q731" s="92"/>
      <c r="R731" s="92"/>
      <c r="S731" s="92"/>
      <c r="T731" s="92"/>
      <c r="U731" s="1303"/>
      <c r="V731" s="92"/>
      <c r="W731" s="92"/>
      <c r="X731" s="92"/>
      <c r="Y731" s="92"/>
      <c r="Z731" s="92"/>
    </row>
    <row r="732" spans="1:26" s="1302" customFormat="1" x14ac:dyDescent="0.3">
      <c r="A732" s="1214"/>
      <c r="B732" s="92"/>
      <c r="C732" s="1298"/>
      <c r="D732" s="1300"/>
      <c r="E732" s="1300"/>
      <c r="F732" s="1301"/>
      <c r="G732" s="1301"/>
      <c r="H732" s="1301"/>
      <c r="I732" s="1301"/>
      <c r="J732" s="1301"/>
      <c r="K732" s="1301"/>
      <c r="L732" s="1301"/>
      <c r="M732" s="1301"/>
      <c r="N732" s="1301"/>
      <c r="O732" s="1329"/>
      <c r="Q732" s="92"/>
      <c r="R732" s="92"/>
      <c r="S732" s="92"/>
      <c r="T732" s="92"/>
      <c r="U732" s="1303"/>
      <c r="V732" s="92"/>
      <c r="W732" s="92"/>
      <c r="X732" s="92"/>
      <c r="Y732" s="92"/>
      <c r="Z732" s="92"/>
    </row>
    <row r="733" spans="1:26" s="1302" customFormat="1" x14ac:dyDescent="0.3">
      <c r="A733" s="1214"/>
      <c r="B733" s="92"/>
      <c r="C733" s="1298"/>
      <c r="D733" s="1300"/>
      <c r="E733" s="1300"/>
      <c r="F733" s="1301"/>
      <c r="G733" s="1301"/>
      <c r="H733" s="1301"/>
      <c r="I733" s="1301"/>
      <c r="J733" s="1301"/>
      <c r="K733" s="1301"/>
      <c r="L733" s="1301"/>
      <c r="M733" s="1301"/>
      <c r="N733" s="1301"/>
      <c r="O733" s="1329"/>
      <c r="Q733" s="92"/>
      <c r="R733" s="92"/>
      <c r="S733" s="92"/>
      <c r="T733" s="92"/>
      <c r="U733" s="1303"/>
      <c r="V733" s="92"/>
      <c r="W733" s="92"/>
      <c r="X733" s="92"/>
      <c r="Y733" s="92"/>
      <c r="Z733" s="92"/>
    </row>
    <row r="734" spans="1:26" s="1302" customFormat="1" x14ac:dyDescent="0.3">
      <c r="A734" s="1214"/>
      <c r="B734" s="92"/>
      <c r="C734" s="1298"/>
      <c r="D734" s="1300"/>
      <c r="E734" s="1300"/>
      <c r="F734" s="1301"/>
      <c r="G734" s="1301"/>
      <c r="H734" s="1301"/>
      <c r="I734" s="1301"/>
      <c r="J734" s="1301"/>
      <c r="K734" s="1301"/>
      <c r="L734" s="1301"/>
      <c r="M734" s="1301"/>
      <c r="N734" s="1301"/>
      <c r="O734" s="1329"/>
      <c r="Q734" s="92"/>
      <c r="R734" s="92"/>
      <c r="S734" s="92"/>
      <c r="T734" s="92"/>
      <c r="U734" s="1303"/>
      <c r="V734" s="92"/>
      <c r="W734" s="92"/>
      <c r="X734" s="92"/>
      <c r="Y734" s="92"/>
      <c r="Z734" s="92"/>
    </row>
    <row r="735" spans="1:26" s="1302" customFormat="1" x14ac:dyDescent="0.3">
      <c r="A735" s="1214"/>
      <c r="B735" s="92"/>
      <c r="C735" s="1298"/>
      <c r="D735" s="1300"/>
      <c r="E735" s="1300"/>
      <c r="F735" s="1301"/>
      <c r="G735" s="1301"/>
      <c r="H735" s="1301"/>
      <c r="I735" s="1301"/>
      <c r="J735" s="1301"/>
      <c r="K735" s="1301"/>
      <c r="L735" s="1301"/>
      <c r="M735" s="1301"/>
      <c r="N735" s="1301"/>
      <c r="O735" s="1329"/>
      <c r="Q735" s="92"/>
      <c r="R735" s="92"/>
      <c r="S735" s="92"/>
      <c r="T735" s="92"/>
      <c r="U735" s="1303"/>
      <c r="V735" s="92"/>
      <c r="W735" s="92"/>
      <c r="X735" s="92"/>
      <c r="Y735" s="92"/>
      <c r="Z735" s="92"/>
    </row>
    <row r="736" spans="1:26" s="1302" customFormat="1" x14ac:dyDescent="0.3">
      <c r="A736" s="1214"/>
      <c r="B736" s="92"/>
      <c r="C736" s="1298"/>
      <c r="D736" s="1300"/>
      <c r="E736" s="1300"/>
      <c r="F736" s="1301"/>
      <c r="G736" s="1301"/>
      <c r="H736" s="1301"/>
      <c r="I736" s="1301"/>
      <c r="J736" s="1301"/>
      <c r="K736" s="1301"/>
      <c r="L736" s="1301"/>
      <c r="M736" s="1301"/>
      <c r="N736" s="1301"/>
      <c r="O736" s="1329"/>
      <c r="Q736" s="92"/>
      <c r="R736" s="92"/>
      <c r="S736" s="92"/>
      <c r="T736" s="92"/>
      <c r="U736" s="1303"/>
      <c r="V736" s="92"/>
      <c r="W736" s="92"/>
      <c r="X736" s="92"/>
      <c r="Y736" s="92"/>
      <c r="Z736" s="92"/>
    </row>
    <row r="737" spans="1:26" s="1302" customFormat="1" x14ac:dyDescent="0.3">
      <c r="A737" s="1214"/>
      <c r="B737" s="92"/>
      <c r="C737" s="1298"/>
      <c r="D737" s="1300"/>
      <c r="E737" s="1300"/>
      <c r="F737" s="1301"/>
      <c r="G737" s="1301"/>
      <c r="H737" s="1301"/>
      <c r="I737" s="1301"/>
      <c r="J737" s="1301"/>
      <c r="K737" s="1301"/>
      <c r="L737" s="1301"/>
      <c r="M737" s="1301"/>
      <c r="N737" s="1301"/>
      <c r="O737" s="1329"/>
      <c r="Q737" s="92"/>
      <c r="R737" s="92"/>
      <c r="S737" s="92"/>
      <c r="T737" s="92"/>
      <c r="U737" s="1303"/>
      <c r="V737" s="92"/>
      <c r="W737" s="92"/>
      <c r="X737" s="92"/>
      <c r="Y737" s="92"/>
      <c r="Z737" s="92"/>
    </row>
    <row r="738" spans="1:26" s="1302" customFormat="1" x14ac:dyDescent="0.3">
      <c r="A738" s="1214"/>
      <c r="B738" s="92"/>
      <c r="C738" s="1298"/>
      <c r="D738" s="1300"/>
      <c r="E738" s="1300"/>
      <c r="F738" s="1301"/>
      <c r="G738" s="1301"/>
      <c r="H738" s="1301"/>
      <c r="I738" s="1301"/>
      <c r="J738" s="1301"/>
      <c r="K738" s="1301"/>
      <c r="L738" s="1301"/>
      <c r="M738" s="1301"/>
      <c r="N738" s="1301"/>
      <c r="O738" s="1329"/>
      <c r="Q738" s="92"/>
      <c r="R738" s="92"/>
      <c r="S738" s="92"/>
      <c r="T738" s="92"/>
      <c r="U738" s="1303"/>
      <c r="V738" s="92"/>
      <c r="W738" s="92"/>
      <c r="X738" s="92"/>
      <c r="Y738" s="92"/>
      <c r="Z738" s="92"/>
    </row>
    <row r="739" spans="1:26" s="1302" customFormat="1" x14ac:dyDescent="0.3">
      <c r="A739" s="1214"/>
      <c r="B739" s="92"/>
      <c r="C739" s="1298"/>
      <c r="D739" s="1300"/>
      <c r="E739" s="1300"/>
      <c r="F739" s="1301"/>
      <c r="G739" s="1301"/>
      <c r="H739" s="1301"/>
      <c r="I739" s="1301"/>
      <c r="J739" s="1301"/>
      <c r="K739" s="1301"/>
      <c r="L739" s="1301"/>
      <c r="M739" s="1301"/>
      <c r="N739" s="1301"/>
      <c r="O739" s="1329"/>
      <c r="Q739" s="92"/>
      <c r="R739" s="92"/>
      <c r="S739" s="92"/>
      <c r="T739" s="92"/>
      <c r="U739" s="1303"/>
      <c r="V739" s="92"/>
      <c r="W739" s="92"/>
      <c r="X739" s="92"/>
      <c r="Y739" s="92"/>
      <c r="Z739" s="92"/>
    </row>
    <row r="740" spans="1:26" s="1302" customFormat="1" x14ac:dyDescent="0.3">
      <c r="A740" s="1214"/>
      <c r="B740" s="92"/>
      <c r="C740" s="1298"/>
      <c r="D740" s="1300"/>
      <c r="E740" s="1300"/>
      <c r="F740" s="1301"/>
      <c r="G740" s="1301"/>
      <c r="H740" s="1301"/>
      <c r="I740" s="1301"/>
      <c r="J740" s="1301"/>
      <c r="K740" s="1301"/>
      <c r="L740" s="1301"/>
      <c r="M740" s="1301"/>
      <c r="N740" s="1301"/>
      <c r="O740" s="1329"/>
      <c r="Q740" s="92"/>
      <c r="R740" s="92"/>
      <c r="S740" s="92"/>
      <c r="T740" s="92"/>
      <c r="U740" s="1303"/>
      <c r="V740" s="92"/>
      <c r="W740" s="92"/>
      <c r="X740" s="92"/>
      <c r="Y740" s="92"/>
      <c r="Z740" s="92"/>
    </row>
    <row r="741" spans="1:26" s="1302" customFormat="1" x14ac:dyDescent="0.3">
      <c r="A741" s="1214"/>
      <c r="B741" s="92"/>
      <c r="C741" s="1298"/>
      <c r="D741" s="1300"/>
      <c r="E741" s="1300"/>
      <c r="F741" s="1301"/>
      <c r="G741" s="1301"/>
      <c r="H741" s="1301"/>
      <c r="I741" s="1301"/>
      <c r="J741" s="1301"/>
      <c r="K741" s="1301"/>
      <c r="L741" s="1301"/>
      <c r="M741" s="1301"/>
      <c r="N741" s="1301"/>
      <c r="O741" s="1329"/>
      <c r="Q741" s="92"/>
      <c r="R741" s="92"/>
      <c r="S741" s="92"/>
      <c r="T741" s="92"/>
      <c r="U741" s="1303"/>
      <c r="V741" s="92"/>
      <c r="W741" s="92"/>
      <c r="X741" s="92"/>
      <c r="Y741" s="92"/>
      <c r="Z741" s="92"/>
    </row>
    <row r="742" spans="1:26" s="1302" customFormat="1" x14ac:dyDescent="0.3">
      <c r="A742" s="1214"/>
      <c r="B742" s="92"/>
      <c r="C742" s="1298"/>
      <c r="D742" s="1300"/>
      <c r="E742" s="1300"/>
      <c r="F742" s="1301"/>
      <c r="G742" s="1301"/>
      <c r="H742" s="1301"/>
      <c r="I742" s="1301"/>
      <c r="J742" s="1301"/>
      <c r="K742" s="1301"/>
      <c r="L742" s="1301"/>
      <c r="M742" s="1301"/>
      <c r="N742" s="1301"/>
      <c r="O742" s="1329"/>
      <c r="Q742" s="92"/>
      <c r="R742" s="92"/>
      <c r="S742" s="92"/>
      <c r="T742" s="92"/>
      <c r="U742" s="1303"/>
      <c r="V742" s="92"/>
      <c r="W742" s="92"/>
      <c r="X742" s="92"/>
      <c r="Y742" s="92"/>
      <c r="Z742" s="92"/>
    </row>
    <row r="743" spans="1:26" s="1302" customFormat="1" x14ac:dyDescent="0.3">
      <c r="A743" s="1214"/>
      <c r="B743" s="92"/>
      <c r="C743" s="1298"/>
      <c r="D743" s="1300"/>
      <c r="E743" s="1300"/>
      <c r="F743" s="1301"/>
      <c r="G743" s="1301"/>
      <c r="H743" s="1301"/>
      <c r="I743" s="1301"/>
      <c r="J743" s="1301"/>
      <c r="K743" s="1301"/>
      <c r="L743" s="1301"/>
      <c r="M743" s="1301"/>
      <c r="N743" s="1301"/>
      <c r="O743" s="1329"/>
      <c r="Q743" s="92"/>
      <c r="R743" s="92"/>
      <c r="S743" s="92"/>
      <c r="T743" s="92"/>
      <c r="U743" s="1303"/>
      <c r="V743" s="92"/>
      <c r="W743" s="92"/>
      <c r="X743" s="92"/>
      <c r="Y743" s="92"/>
      <c r="Z743" s="92"/>
    </row>
    <row r="744" spans="1:26" s="1302" customFormat="1" x14ac:dyDescent="0.3">
      <c r="A744" s="1214"/>
      <c r="B744" s="92"/>
      <c r="C744" s="1298"/>
      <c r="D744" s="1300"/>
      <c r="E744" s="1300"/>
      <c r="F744" s="1301"/>
      <c r="G744" s="1301"/>
      <c r="H744" s="1301"/>
      <c r="I744" s="1301"/>
      <c r="J744" s="1301"/>
      <c r="K744" s="1301"/>
      <c r="L744" s="1301"/>
      <c r="M744" s="1301"/>
      <c r="N744" s="1301"/>
      <c r="O744" s="1329"/>
      <c r="Q744" s="92"/>
      <c r="R744" s="92"/>
      <c r="S744" s="92"/>
      <c r="T744" s="92"/>
      <c r="U744" s="1303"/>
      <c r="V744" s="92"/>
      <c r="W744" s="92"/>
      <c r="X744" s="92"/>
      <c r="Y744" s="92"/>
      <c r="Z744" s="92"/>
    </row>
    <row r="745" spans="1:26" s="1302" customFormat="1" x14ac:dyDescent="0.3">
      <c r="A745" s="1214"/>
      <c r="B745" s="92"/>
      <c r="C745" s="1298"/>
      <c r="D745" s="1300"/>
      <c r="E745" s="1300"/>
      <c r="F745" s="1301"/>
      <c r="G745" s="1301"/>
      <c r="H745" s="1301"/>
      <c r="I745" s="1301"/>
      <c r="J745" s="1301"/>
      <c r="K745" s="1301"/>
      <c r="L745" s="1301"/>
      <c r="M745" s="1301"/>
      <c r="N745" s="1301"/>
      <c r="O745" s="1329"/>
      <c r="Q745" s="92"/>
      <c r="R745" s="92"/>
      <c r="S745" s="92"/>
      <c r="T745" s="92"/>
      <c r="U745" s="1303"/>
      <c r="V745" s="92"/>
      <c r="W745" s="92"/>
      <c r="X745" s="92"/>
      <c r="Y745" s="92"/>
      <c r="Z745" s="92"/>
    </row>
    <row r="746" spans="1:26" s="1302" customFormat="1" x14ac:dyDescent="0.3">
      <c r="A746" s="1214"/>
      <c r="B746" s="92"/>
      <c r="C746" s="1298"/>
      <c r="D746" s="1300"/>
      <c r="E746" s="1300"/>
      <c r="F746" s="1301"/>
      <c r="G746" s="1301"/>
      <c r="H746" s="1301"/>
      <c r="I746" s="1301"/>
      <c r="J746" s="1301"/>
      <c r="K746" s="1301"/>
      <c r="L746" s="1301"/>
      <c r="M746" s="1301"/>
      <c r="N746" s="1301"/>
      <c r="O746" s="1329"/>
      <c r="Q746" s="92"/>
      <c r="R746" s="92"/>
      <c r="S746" s="92"/>
      <c r="T746" s="92"/>
      <c r="U746" s="1303"/>
      <c r="V746" s="92"/>
      <c r="W746" s="92"/>
      <c r="X746" s="92"/>
      <c r="Y746" s="92"/>
      <c r="Z746" s="92"/>
    </row>
    <row r="747" spans="1:26" s="1302" customFormat="1" x14ac:dyDescent="0.3">
      <c r="A747" s="1214"/>
      <c r="B747" s="92"/>
      <c r="C747" s="1298"/>
      <c r="D747" s="1300"/>
      <c r="E747" s="1300"/>
      <c r="F747" s="1301"/>
      <c r="G747" s="1301"/>
      <c r="H747" s="1301"/>
      <c r="I747" s="1301"/>
      <c r="J747" s="1301"/>
      <c r="K747" s="1301"/>
      <c r="L747" s="1301"/>
      <c r="M747" s="1301"/>
      <c r="N747" s="1301"/>
      <c r="O747" s="1329"/>
      <c r="Q747" s="92"/>
      <c r="R747" s="92"/>
      <c r="S747" s="92"/>
      <c r="T747" s="92"/>
      <c r="U747" s="1303"/>
      <c r="V747" s="92"/>
      <c r="W747" s="92"/>
      <c r="X747" s="92"/>
      <c r="Y747" s="92"/>
      <c r="Z747" s="92"/>
    </row>
    <row r="748" spans="1:26" s="1302" customFormat="1" x14ac:dyDescent="0.3">
      <c r="A748" s="1214"/>
      <c r="B748" s="92"/>
      <c r="C748" s="1298"/>
      <c r="D748" s="1300"/>
      <c r="E748" s="1300"/>
      <c r="F748" s="1301"/>
      <c r="G748" s="1301"/>
      <c r="H748" s="1301"/>
      <c r="I748" s="1301"/>
      <c r="J748" s="1301"/>
      <c r="K748" s="1301"/>
      <c r="L748" s="1301"/>
      <c r="M748" s="1301"/>
      <c r="N748" s="1301"/>
      <c r="O748" s="1329"/>
      <c r="Q748" s="92"/>
      <c r="R748" s="92"/>
      <c r="S748" s="92"/>
      <c r="T748" s="92"/>
      <c r="U748" s="1303"/>
      <c r="V748" s="92"/>
      <c r="W748" s="92"/>
      <c r="X748" s="92"/>
      <c r="Y748" s="92"/>
      <c r="Z748" s="92"/>
    </row>
    <row r="749" spans="1:26" s="1302" customFormat="1" x14ac:dyDescent="0.3">
      <c r="A749" s="1214"/>
      <c r="B749" s="92"/>
      <c r="C749" s="1298"/>
      <c r="D749" s="1300"/>
      <c r="E749" s="1300"/>
      <c r="F749" s="1301"/>
      <c r="G749" s="1301"/>
      <c r="H749" s="1301"/>
      <c r="I749" s="1301"/>
      <c r="J749" s="1301"/>
      <c r="K749" s="1301"/>
      <c r="L749" s="1301"/>
      <c r="M749" s="1301"/>
      <c r="N749" s="1301"/>
      <c r="O749" s="1329"/>
      <c r="Q749" s="92"/>
      <c r="R749" s="92"/>
      <c r="S749" s="92"/>
      <c r="T749" s="92"/>
      <c r="U749" s="1303"/>
      <c r="V749" s="92"/>
      <c r="W749" s="92"/>
      <c r="X749" s="92"/>
      <c r="Y749" s="92"/>
      <c r="Z749" s="92"/>
    </row>
    <row r="750" spans="1:26" s="1302" customFormat="1" x14ac:dyDescent="0.3">
      <c r="A750" s="1214"/>
      <c r="B750" s="92"/>
      <c r="C750" s="1298"/>
      <c r="D750" s="1300"/>
      <c r="E750" s="1300"/>
      <c r="F750" s="1301"/>
      <c r="G750" s="1301"/>
      <c r="H750" s="1301"/>
      <c r="I750" s="1301"/>
      <c r="J750" s="1301"/>
      <c r="K750" s="1301"/>
      <c r="L750" s="1301"/>
      <c r="M750" s="1301"/>
      <c r="N750" s="1301"/>
      <c r="O750" s="1329"/>
      <c r="Q750" s="92"/>
      <c r="R750" s="92"/>
      <c r="S750" s="92"/>
      <c r="T750" s="92"/>
      <c r="U750" s="1303"/>
      <c r="V750" s="92"/>
      <c r="W750" s="92"/>
      <c r="X750" s="92"/>
      <c r="Y750" s="92"/>
      <c r="Z750" s="92"/>
    </row>
    <row r="751" spans="1:26" s="1302" customFormat="1" x14ac:dyDescent="0.3">
      <c r="A751" s="1214"/>
      <c r="B751" s="92"/>
      <c r="C751" s="1298"/>
      <c r="D751" s="1300"/>
      <c r="E751" s="1300"/>
      <c r="F751" s="1301"/>
      <c r="G751" s="1301"/>
      <c r="H751" s="1301"/>
      <c r="I751" s="1301"/>
      <c r="J751" s="1301"/>
      <c r="K751" s="1301"/>
      <c r="L751" s="1301"/>
      <c r="M751" s="1301"/>
      <c r="N751" s="1301"/>
      <c r="O751" s="1329"/>
      <c r="Q751" s="92"/>
      <c r="R751" s="92"/>
      <c r="S751" s="92"/>
      <c r="T751" s="92"/>
      <c r="U751" s="1303"/>
      <c r="V751" s="92"/>
      <c r="W751" s="92"/>
      <c r="X751" s="92"/>
      <c r="Y751" s="92"/>
      <c r="Z751" s="92"/>
    </row>
    <row r="752" spans="1:26" s="1302" customFormat="1" x14ac:dyDescent="0.3">
      <c r="A752" s="1214"/>
      <c r="B752" s="92"/>
      <c r="C752" s="1298"/>
      <c r="D752" s="1300"/>
      <c r="E752" s="1300"/>
      <c r="F752" s="1301"/>
      <c r="G752" s="1301"/>
      <c r="H752" s="1301"/>
      <c r="I752" s="1301"/>
      <c r="J752" s="1301"/>
      <c r="K752" s="1301"/>
      <c r="L752" s="1301"/>
      <c r="M752" s="1301"/>
      <c r="N752" s="1301"/>
      <c r="O752" s="1329"/>
      <c r="Q752" s="92"/>
      <c r="R752" s="92"/>
      <c r="S752" s="92"/>
      <c r="T752" s="92"/>
      <c r="U752" s="1303"/>
      <c r="V752" s="92"/>
      <c r="W752" s="92"/>
      <c r="X752" s="92"/>
      <c r="Y752" s="92"/>
      <c r="Z752" s="92"/>
    </row>
    <row r="753" spans="1:26" s="1302" customFormat="1" x14ac:dyDescent="0.3">
      <c r="A753" s="1214"/>
      <c r="B753" s="92"/>
      <c r="C753" s="1298"/>
      <c r="D753" s="1300"/>
      <c r="E753" s="1300"/>
      <c r="F753" s="1301"/>
      <c r="G753" s="1301"/>
      <c r="H753" s="1301"/>
      <c r="I753" s="1301"/>
      <c r="J753" s="1301"/>
      <c r="K753" s="1301"/>
      <c r="L753" s="1301"/>
      <c r="M753" s="1301"/>
      <c r="N753" s="1301"/>
      <c r="O753" s="1329"/>
      <c r="Q753" s="92"/>
      <c r="R753" s="92"/>
      <c r="S753" s="92"/>
      <c r="T753" s="92"/>
      <c r="U753" s="1303"/>
      <c r="V753" s="92"/>
      <c r="W753" s="92"/>
      <c r="X753" s="92"/>
      <c r="Y753" s="92"/>
      <c r="Z753" s="92"/>
    </row>
    <row r="754" spans="1:26" s="1302" customFormat="1" x14ac:dyDescent="0.3">
      <c r="A754" s="1214"/>
      <c r="B754" s="92"/>
      <c r="C754" s="1298"/>
      <c r="D754" s="1300"/>
      <c r="E754" s="1300"/>
      <c r="F754" s="1301"/>
      <c r="G754" s="1301"/>
      <c r="H754" s="1301"/>
      <c r="I754" s="1301"/>
      <c r="J754" s="1301"/>
      <c r="K754" s="1301"/>
      <c r="L754" s="1301"/>
      <c r="M754" s="1301"/>
      <c r="N754" s="1301"/>
      <c r="O754" s="1329"/>
      <c r="Q754" s="92"/>
      <c r="R754" s="92"/>
      <c r="S754" s="92"/>
      <c r="T754" s="92"/>
      <c r="U754" s="1303"/>
      <c r="V754" s="92"/>
      <c r="W754" s="92"/>
      <c r="X754" s="92"/>
      <c r="Y754" s="92"/>
      <c r="Z754" s="92"/>
    </row>
    <row r="755" spans="1:26" s="1302" customFormat="1" x14ac:dyDescent="0.3">
      <c r="A755" s="1214"/>
      <c r="B755" s="92"/>
      <c r="C755" s="1298"/>
      <c r="D755" s="1300"/>
      <c r="E755" s="1300"/>
      <c r="F755" s="1301"/>
      <c r="G755" s="1301"/>
      <c r="H755" s="1301"/>
      <c r="I755" s="1301"/>
      <c r="J755" s="1301"/>
      <c r="K755" s="1301"/>
      <c r="L755" s="1301"/>
      <c r="M755" s="1301"/>
      <c r="N755" s="1301"/>
      <c r="O755" s="1329"/>
      <c r="Q755" s="92"/>
      <c r="R755" s="92"/>
      <c r="S755" s="92"/>
      <c r="T755" s="92"/>
      <c r="U755" s="1303"/>
      <c r="V755" s="92"/>
      <c r="W755" s="92"/>
      <c r="X755" s="92"/>
      <c r="Y755" s="92"/>
      <c r="Z755" s="92"/>
    </row>
    <row r="756" spans="1:26" s="1302" customFormat="1" x14ac:dyDescent="0.3">
      <c r="A756" s="1214"/>
      <c r="B756" s="92"/>
      <c r="C756" s="1298"/>
      <c r="D756" s="1300"/>
      <c r="E756" s="1300"/>
      <c r="F756" s="1301"/>
      <c r="G756" s="1301"/>
      <c r="H756" s="1301"/>
      <c r="I756" s="1301"/>
      <c r="J756" s="1301"/>
      <c r="K756" s="1301"/>
      <c r="L756" s="1301"/>
      <c r="M756" s="1301"/>
      <c r="N756" s="1301"/>
      <c r="O756" s="1329"/>
      <c r="Q756" s="92"/>
      <c r="R756" s="92"/>
      <c r="S756" s="92"/>
      <c r="T756" s="92"/>
      <c r="U756" s="1303"/>
      <c r="V756" s="92"/>
      <c r="W756" s="92"/>
      <c r="X756" s="92"/>
      <c r="Y756" s="92"/>
      <c r="Z756" s="92"/>
    </row>
    <row r="757" spans="1:26" s="1302" customFormat="1" x14ac:dyDescent="0.3">
      <c r="A757" s="1214"/>
      <c r="B757" s="92"/>
      <c r="C757" s="1298"/>
      <c r="D757" s="1300"/>
      <c r="E757" s="1300"/>
      <c r="F757" s="1301"/>
      <c r="G757" s="1301"/>
      <c r="H757" s="1301"/>
      <c r="I757" s="1301"/>
      <c r="J757" s="1301"/>
      <c r="K757" s="1301"/>
      <c r="L757" s="1301"/>
      <c r="M757" s="1301"/>
      <c r="N757" s="1301"/>
      <c r="O757" s="1329"/>
      <c r="Q757" s="92"/>
      <c r="R757" s="92"/>
      <c r="S757" s="92"/>
      <c r="T757" s="92"/>
      <c r="U757" s="1303"/>
      <c r="V757" s="92"/>
      <c r="W757" s="92"/>
      <c r="X757" s="92"/>
      <c r="Y757" s="92"/>
      <c r="Z757" s="92"/>
    </row>
    <row r="758" spans="1:26" s="1302" customFormat="1" x14ac:dyDescent="0.3">
      <c r="A758" s="1214"/>
      <c r="B758" s="92"/>
      <c r="C758" s="1298"/>
      <c r="D758" s="1300"/>
      <c r="E758" s="1300"/>
      <c r="F758" s="1301"/>
      <c r="G758" s="1301"/>
      <c r="H758" s="1301"/>
      <c r="I758" s="1301"/>
      <c r="J758" s="1301"/>
      <c r="K758" s="1301"/>
      <c r="L758" s="1301"/>
      <c r="M758" s="1301"/>
      <c r="N758" s="1301"/>
      <c r="O758" s="1329"/>
      <c r="Q758" s="92"/>
      <c r="R758" s="92"/>
      <c r="S758" s="92"/>
      <c r="T758" s="92"/>
      <c r="U758" s="1303"/>
      <c r="V758" s="92"/>
      <c r="W758" s="92"/>
      <c r="X758" s="92"/>
      <c r="Y758" s="92"/>
      <c r="Z758" s="92"/>
    </row>
    <row r="759" spans="1:26" s="1302" customFormat="1" x14ac:dyDescent="0.3">
      <c r="A759" s="1214"/>
      <c r="B759" s="92"/>
      <c r="C759" s="1298"/>
      <c r="D759" s="1300"/>
      <c r="E759" s="1300"/>
      <c r="F759" s="1301"/>
      <c r="G759" s="1301"/>
      <c r="H759" s="1301"/>
      <c r="I759" s="1301"/>
      <c r="J759" s="1301"/>
      <c r="K759" s="1301"/>
      <c r="L759" s="1301"/>
      <c r="M759" s="1301"/>
      <c r="N759" s="1301"/>
      <c r="O759" s="1329"/>
      <c r="Q759" s="92"/>
      <c r="R759" s="92"/>
      <c r="S759" s="92"/>
      <c r="T759" s="92"/>
      <c r="U759" s="1303"/>
      <c r="V759" s="92"/>
      <c r="W759" s="92"/>
      <c r="X759" s="92"/>
      <c r="Y759" s="92"/>
      <c r="Z759" s="92"/>
    </row>
    <row r="760" spans="1:26" s="1302" customFormat="1" x14ac:dyDescent="0.3">
      <c r="A760" s="1214"/>
      <c r="B760" s="92"/>
      <c r="C760" s="1298"/>
      <c r="D760" s="1300"/>
      <c r="E760" s="1300"/>
      <c r="F760" s="1301"/>
      <c r="G760" s="1301"/>
      <c r="H760" s="1301"/>
      <c r="I760" s="1301"/>
      <c r="J760" s="1301"/>
      <c r="K760" s="1301"/>
      <c r="L760" s="1301"/>
      <c r="M760" s="1301"/>
      <c r="N760" s="1301"/>
      <c r="O760" s="1329"/>
      <c r="Q760" s="92"/>
      <c r="R760" s="92"/>
      <c r="S760" s="92"/>
      <c r="T760" s="92"/>
      <c r="U760" s="1303"/>
      <c r="V760" s="92"/>
      <c r="W760" s="92"/>
      <c r="X760" s="92"/>
      <c r="Y760" s="92"/>
      <c r="Z760" s="92"/>
    </row>
    <row r="761" spans="1:26" s="1302" customFormat="1" x14ac:dyDescent="0.3">
      <c r="A761" s="1214"/>
      <c r="B761" s="92"/>
      <c r="C761" s="1298"/>
      <c r="D761" s="1300"/>
      <c r="E761" s="1300"/>
      <c r="F761" s="1301"/>
      <c r="G761" s="1301"/>
      <c r="H761" s="1301"/>
      <c r="I761" s="1301"/>
      <c r="J761" s="1301"/>
      <c r="K761" s="1301"/>
      <c r="L761" s="1301"/>
      <c r="M761" s="1301"/>
      <c r="N761" s="1301"/>
      <c r="O761" s="1329"/>
      <c r="Q761" s="92"/>
      <c r="R761" s="92"/>
      <c r="S761" s="92"/>
      <c r="T761" s="92"/>
      <c r="U761" s="1303"/>
      <c r="V761" s="92"/>
      <c r="W761" s="92"/>
      <c r="X761" s="92"/>
      <c r="Y761" s="92"/>
      <c r="Z761" s="92"/>
    </row>
    <row r="762" spans="1:26" s="1302" customFormat="1" x14ac:dyDescent="0.3">
      <c r="A762" s="1214"/>
      <c r="B762" s="92"/>
      <c r="C762" s="1298"/>
      <c r="D762" s="1300"/>
      <c r="E762" s="1300"/>
      <c r="F762" s="1301"/>
      <c r="G762" s="1301"/>
      <c r="H762" s="1301"/>
      <c r="I762" s="1301"/>
      <c r="J762" s="1301"/>
      <c r="K762" s="1301"/>
      <c r="L762" s="1301"/>
      <c r="M762" s="1301"/>
      <c r="N762" s="1301"/>
      <c r="O762" s="1329"/>
      <c r="Q762" s="92"/>
      <c r="R762" s="92"/>
      <c r="S762" s="92"/>
      <c r="T762" s="92"/>
      <c r="U762" s="1303"/>
      <c r="V762" s="92"/>
      <c r="W762" s="92"/>
      <c r="X762" s="92"/>
      <c r="Y762" s="92"/>
      <c r="Z762" s="92"/>
    </row>
    <row r="763" spans="1:26" s="1302" customFormat="1" x14ac:dyDescent="0.3">
      <c r="A763" s="1214"/>
      <c r="B763" s="92"/>
      <c r="C763" s="1298"/>
      <c r="D763" s="1300"/>
      <c r="E763" s="1300"/>
      <c r="F763" s="1301"/>
      <c r="G763" s="1301"/>
      <c r="H763" s="1301"/>
      <c r="I763" s="1301"/>
      <c r="J763" s="1301"/>
      <c r="K763" s="1301"/>
      <c r="L763" s="1301"/>
      <c r="M763" s="1301"/>
      <c r="N763" s="1301"/>
      <c r="O763" s="1329"/>
      <c r="Q763" s="92"/>
      <c r="R763" s="92"/>
      <c r="S763" s="92"/>
      <c r="T763" s="92"/>
      <c r="U763" s="1303"/>
      <c r="V763" s="92"/>
      <c r="W763" s="92"/>
      <c r="X763" s="92"/>
      <c r="Y763" s="92"/>
      <c r="Z763" s="92"/>
    </row>
    <row r="764" spans="1:26" s="1302" customFormat="1" x14ac:dyDescent="0.3">
      <c r="A764" s="1214"/>
      <c r="B764" s="92"/>
      <c r="C764" s="1298"/>
      <c r="D764" s="1300"/>
      <c r="E764" s="1300"/>
      <c r="F764" s="1301"/>
      <c r="G764" s="1301"/>
      <c r="H764" s="1301"/>
      <c r="I764" s="1301"/>
      <c r="J764" s="1301"/>
      <c r="K764" s="1301"/>
      <c r="L764" s="1301"/>
      <c r="M764" s="1301"/>
      <c r="N764" s="1301"/>
      <c r="O764" s="1329"/>
      <c r="Q764" s="92"/>
      <c r="R764" s="92"/>
      <c r="S764" s="92"/>
      <c r="T764" s="92"/>
      <c r="U764" s="1303"/>
      <c r="V764" s="92"/>
      <c r="W764" s="92"/>
      <c r="X764" s="92"/>
      <c r="Y764" s="92"/>
      <c r="Z764" s="92"/>
    </row>
    <row r="765" spans="1:26" s="1302" customFormat="1" x14ac:dyDescent="0.3">
      <c r="A765" s="1214"/>
      <c r="B765" s="92"/>
      <c r="C765" s="1298"/>
      <c r="D765" s="1300"/>
      <c r="E765" s="1300"/>
      <c r="F765" s="1301"/>
      <c r="G765" s="1301"/>
      <c r="H765" s="1301"/>
      <c r="I765" s="1301"/>
      <c r="J765" s="1301"/>
      <c r="K765" s="1301"/>
      <c r="L765" s="1301"/>
      <c r="M765" s="1301"/>
      <c r="N765" s="1301"/>
      <c r="O765" s="1329"/>
      <c r="Q765" s="92"/>
      <c r="R765" s="92"/>
      <c r="S765" s="92"/>
      <c r="T765" s="92"/>
      <c r="U765" s="1303"/>
      <c r="V765" s="92"/>
      <c r="W765" s="92"/>
      <c r="X765" s="92"/>
      <c r="Y765" s="92"/>
      <c r="Z765" s="92"/>
    </row>
    <row r="766" spans="1:26" s="1302" customFormat="1" x14ac:dyDescent="0.3">
      <c r="A766" s="1214"/>
      <c r="B766" s="92"/>
      <c r="C766" s="1298"/>
      <c r="D766" s="1300"/>
      <c r="E766" s="1300"/>
      <c r="F766" s="1301"/>
      <c r="G766" s="1301"/>
      <c r="H766" s="1301"/>
      <c r="I766" s="1301"/>
      <c r="J766" s="1301"/>
      <c r="K766" s="1301"/>
      <c r="L766" s="1301"/>
      <c r="M766" s="1301"/>
      <c r="N766" s="1301"/>
      <c r="O766" s="1329"/>
      <c r="Q766" s="92"/>
      <c r="R766" s="92"/>
      <c r="S766" s="92"/>
      <c r="T766" s="92"/>
      <c r="U766" s="1303"/>
      <c r="V766" s="92"/>
      <c r="W766" s="92"/>
      <c r="X766" s="92"/>
      <c r="Y766" s="92"/>
      <c r="Z766" s="92"/>
    </row>
    <row r="767" spans="1:26" s="1302" customFormat="1" x14ac:dyDescent="0.3">
      <c r="A767" s="1214"/>
      <c r="B767" s="92"/>
      <c r="C767" s="1298"/>
      <c r="D767" s="1300"/>
      <c r="E767" s="1300"/>
      <c r="F767" s="1301"/>
      <c r="G767" s="1301"/>
      <c r="H767" s="1301"/>
      <c r="I767" s="1301"/>
      <c r="J767" s="1301"/>
      <c r="K767" s="1301"/>
      <c r="L767" s="1301"/>
      <c r="M767" s="1301"/>
      <c r="N767" s="1301"/>
      <c r="O767" s="1329"/>
      <c r="Q767" s="92"/>
      <c r="R767" s="92"/>
      <c r="S767" s="92"/>
      <c r="T767" s="92"/>
      <c r="U767" s="1303"/>
      <c r="V767" s="92"/>
      <c r="W767" s="92"/>
      <c r="X767" s="92"/>
      <c r="Y767" s="92"/>
      <c r="Z767" s="92"/>
    </row>
    <row r="768" spans="1:26" s="1302" customFormat="1" x14ac:dyDescent="0.3">
      <c r="A768" s="1214"/>
      <c r="B768" s="92"/>
      <c r="C768" s="1298"/>
      <c r="D768" s="1300"/>
      <c r="E768" s="1300"/>
      <c r="F768" s="1301"/>
      <c r="G768" s="1301"/>
      <c r="H768" s="1301"/>
      <c r="I768" s="1301"/>
      <c r="J768" s="1301"/>
      <c r="K768" s="1301"/>
      <c r="L768" s="1301"/>
      <c r="M768" s="1301"/>
      <c r="N768" s="1301"/>
      <c r="O768" s="1329"/>
      <c r="Q768" s="92"/>
      <c r="R768" s="92"/>
      <c r="S768" s="92"/>
      <c r="T768" s="92"/>
      <c r="U768" s="1303"/>
      <c r="V768" s="92"/>
      <c r="W768" s="92"/>
      <c r="X768" s="92"/>
      <c r="Y768" s="92"/>
      <c r="Z768" s="92"/>
    </row>
    <row r="769" spans="1:26" s="1302" customFormat="1" x14ac:dyDescent="0.3">
      <c r="A769" s="1214"/>
      <c r="B769" s="92"/>
      <c r="C769" s="1298"/>
      <c r="D769" s="1300"/>
      <c r="E769" s="1300"/>
      <c r="F769" s="1301"/>
      <c r="G769" s="1301"/>
      <c r="H769" s="1301"/>
      <c r="I769" s="1301"/>
      <c r="J769" s="1301"/>
      <c r="K769" s="1301"/>
      <c r="L769" s="1301"/>
      <c r="M769" s="1301"/>
      <c r="N769" s="1301"/>
      <c r="O769" s="1329"/>
      <c r="Q769" s="92"/>
      <c r="R769" s="92"/>
      <c r="S769" s="92"/>
      <c r="T769" s="92"/>
      <c r="U769" s="1303"/>
      <c r="V769" s="92"/>
      <c r="W769" s="92"/>
      <c r="X769" s="92"/>
      <c r="Y769" s="92"/>
      <c r="Z769" s="92"/>
    </row>
    <row r="770" spans="1:26" s="1302" customFormat="1" x14ac:dyDescent="0.3">
      <c r="A770" s="1214"/>
      <c r="B770" s="92"/>
      <c r="C770" s="1298"/>
      <c r="D770" s="1300"/>
      <c r="E770" s="1300"/>
      <c r="F770" s="1301"/>
      <c r="G770" s="1301"/>
      <c r="H770" s="1301"/>
      <c r="I770" s="1301"/>
      <c r="J770" s="1301"/>
      <c r="K770" s="1301"/>
      <c r="L770" s="1301"/>
      <c r="M770" s="1301"/>
      <c r="N770" s="1301"/>
      <c r="O770" s="1329"/>
      <c r="Q770" s="92"/>
      <c r="R770" s="92"/>
      <c r="S770" s="92"/>
      <c r="T770" s="92"/>
      <c r="U770" s="1303"/>
      <c r="V770" s="92"/>
      <c r="W770" s="92"/>
      <c r="X770" s="92"/>
      <c r="Y770" s="92"/>
      <c r="Z770" s="92"/>
    </row>
    <row r="771" spans="1:26" s="1302" customFormat="1" x14ac:dyDescent="0.3">
      <c r="A771" s="1214"/>
      <c r="B771" s="92"/>
      <c r="C771" s="1298"/>
      <c r="D771" s="1300"/>
      <c r="E771" s="1300"/>
      <c r="F771" s="1301"/>
      <c r="G771" s="1301"/>
      <c r="H771" s="1301"/>
      <c r="I771" s="1301"/>
      <c r="J771" s="1301"/>
      <c r="K771" s="1301"/>
      <c r="L771" s="1301"/>
      <c r="M771" s="1301"/>
      <c r="N771" s="1301"/>
      <c r="O771" s="1329"/>
      <c r="Q771" s="92"/>
      <c r="R771" s="92"/>
      <c r="S771" s="92"/>
      <c r="T771" s="92"/>
      <c r="U771" s="1303"/>
      <c r="V771" s="92"/>
      <c r="W771" s="92"/>
      <c r="X771" s="92"/>
      <c r="Y771" s="92"/>
      <c r="Z771" s="92"/>
    </row>
    <row r="772" spans="1:26" s="1302" customFormat="1" x14ac:dyDescent="0.3">
      <c r="A772" s="1214"/>
      <c r="B772" s="92"/>
      <c r="C772" s="1298"/>
      <c r="D772" s="1300"/>
      <c r="E772" s="1300"/>
      <c r="F772" s="1301"/>
      <c r="G772" s="1301"/>
      <c r="H772" s="1301"/>
      <c r="I772" s="1301"/>
      <c r="J772" s="1301"/>
      <c r="K772" s="1301"/>
      <c r="L772" s="1301"/>
      <c r="M772" s="1301"/>
      <c r="N772" s="1301"/>
      <c r="O772" s="1329"/>
      <c r="Q772" s="92"/>
      <c r="R772" s="92"/>
      <c r="S772" s="92"/>
      <c r="T772" s="92"/>
      <c r="U772" s="1303"/>
      <c r="V772" s="92"/>
      <c r="W772" s="92"/>
      <c r="X772" s="92"/>
      <c r="Y772" s="92"/>
      <c r="Z772" s="92"/>
    </row>
    <row r="773" spans="1:26" s="1302" customFormat="1" x14ac:dyDescent="0.3">
      <c r="A773" s="1214"/>
      <c r="B773" s="92"/>
      <c r="C773" s="1298"/>
      <c r="D773" s="1300"/>
      <c r="E773" s="1300"/>
      <c r="F773" s="1301"/>
      <c r="G773" s="1301"/>
      <c r="H773" s="1301"/>
      <c r="I773" s="1301"/>
      <c r="J773" s="1301"/>
      <c r="K773" s="1301"/>
      <c r="L773" s="1301"/>
      <c r="M773" s="1301"/>
      <c r="N773" s="1301"/>
      <c r="O773" s="1329"/>
      <c r="Q773" s="92"/>
      <c r="R773" s="92"/>
      <c r="S773" s="92"/>
      <c r="T773" s="92"/>
      <c r="U773" s="1303"/>
      <c r="V773" s="92"/>
      <c r="W773" s="92"/>
      <c r="X773" s="92"/>
      <c r="Y773" s="92"/>
      <c r="Z773" s="92"/>
    </row>
    <row r="774" spans="1:26" s="1302" customFormat="1" x14ac:dyDescent="0.3">
      <c r="A774" s="1214"/>
      <c r="B774" s="92"/>
      <c r="C774" s="1298"/>
      <c r="D774" s="1300"/>
      <c r="E774" s="1300"/>
      <c r="F774" s="1301"/>
      <c r="G774" s="1301"/>
      <c r="H774" s="1301"/>
      <c r="I774" s="1301"/>
      <c r="J774" s="1301"/>
      <c r="K774" s="1301"/>
      <c r="L774" s="1301"/>
      <c r="M774" s="1301"/>
      <c r="N774" s="1301"/>
      <c r="O774" s="1329"/>
      <c r="Q774" s="92"/>
      <c r="R774" s="92"/>
      <c r="S774" s="92"/>
      <c r="T774" s="92"/>
      <c r="U774" s="1303"/>
      <c r="V774" s="92"/>
      <c r="W774" s="92"/>
      <c r="X774" s="92"/>
      <c r="Y774" s="92"/>
      <c r="Z774" s="92"/>
    </row>
    <row r="775" spans="1:26" s="1302" customFormat="1" x14ac:dyDescent="0.3">
      <c r="A775" s="1214"/>
      <c r="B775" s="92"/>
      <c r="C775" s="1298"/>
      <c r="D775" s="1300"/>
      <c r="E775" s="1300"/>
      <c r="F775" s="1301"/>
      <c r="G775" s="1301"/>
      <c r="H775" s="1301"/>
      <c r="I775" s="1301"/>
      <c r="J775" s="1301"/>
      <c r="K775" s="1301"/>
      <c r="L775" s="1301"/>
      <c r="M775" s="1301"/>
      <c r="N775" s="1301"/>
      <c r="O775" s="1329"/>
      <c r="Q775" s="92"/>
      <c r="R775" s="92"/>
      <c r="S775" s="92"/>
      <c r="T775" s="92"/>
      <c r="U775" s="1303"/>
      <c r="V775" s="92"/>
      <c r="W775" s="92"/>
      <c r="X775" s="92"/>
      <c r="Y775" s="92"/>
      <c r="Z775" s="92"/>
    </row>
    <row r="776" spans="1:26" s="1302" customFormat="1" x14ac:dyDescent="0.3">
      <c r="A776" s="1214"/>
      <c r="B776" s="92"/>
      <c r="C776" s="1298"/>
      <c r="D776" s="1300"/>
      <c r="E776" s="1300"/>
      <c r="F776" s="1301"/>
      <c r="G776" s="1301"/>
      <c r="H776" s="1301"/>
      <c r="I776" s="1301"/>
      <c r="J776" s="1301"/>
      <c r="K776" s="1301"/>
      <c r="L776" s="1301"/>
      <c r="M776" s="1301"/>
      <c r="N776" s="1301"/>
      <c r="O776" s="1329"/>
      <c r="Q776" s="92"/>
      <c r="R776" s="92"/>
      <c r="S776" s="92"/>
      <c r="T776" s="92"/>
      <c r="U776" s="1303"/>
      <c r="V776" s="92"/>
      <c r="W776" s="92"/>
      <c r="X776" s="92"/>
      <c r="Y776" s="92"/>
      <c r="Z776" s="92"/>
    </row>
    <row r="777" spans="1:26" s="1302" customFormat="1" x14ac:dyDescent="0.3">
      <c r="A777" s="1214"/>
      <c r="B777" s="92"/>
      <c r="C777" s="1298"/>
      <c r="D777" s="1300"/>
      <c r="E777" s="1300"/>
      <c r="F777" s="1301"/>
      <c r="G777" s="1301"/>
      <c r="H777" s="1301"/>
      <c r="I777" s="1301"/>
      <c r="J777" s="1301"/>
      <c r="K777" s="1301"/>
      <c r="L777" s="1301"/>
      <c r="M777" s="1301"/>
      <c r="N777" s="1301"/>
      <c r="O777" s="1329"/>
      <c r="Q777" s="92"/>
      <c r="R777" s="92"/>
      <c r="S777" s="92"/>
      <c r="T777" s="92"/>
      <c r="U777" s="1303"/>
      <c r="V777" s="92"/>
      <c r="W777" s="92"/>
      <c r="X777" s="92"/>
      <c r="Y777" s="92"/>
      <c r="Z777" s="92"/>
    </row>
    <row r="778" spans="1:26" s="1302" customFormat="1" x14ac:dyDescent="0.3">
      <c r="A778" s="1214"/>
      <c r="B778" s="92"/>
      <c r="C778" s="1298"/>
      <c r="D778" s="1300"/>
      <c r="E778" s="1300"/>
      <c r="F778" s="1301"/>
      <c r="G778" s="1301"/>
      <c r="H778" s="1301"/>
      <c r="I778" s="1301"/>
      <c r="J778" s="1301"/>
      <c r="K778" s="1301"/>
      <c r="L778" s="1301"/>
      <c r="M778" s="1301"/>
      <c r="N778" s="1301"/>
      <c r="O778" s="1329"/>
      <c r="Q778" s="92"/>
      <c r="R778" s="92"/>
      <c r="S778" s="92"/>
      <c r="T778" s="92"/>
      <c r="U778" s="1303"/>
      <c r="V778" s="92"/>
      <c r="W778" s="92"/>
      <c r="X778" s="92"/>
      <c r="Y778" s="92"/>
      <c r="Z778" s="92"/>
    </row>
    <row r="779" spans="1:26" s="1302" customFormat="1" x14ac:dyDescent="0.3">
      <c r="A779" s="1214"/>
      <c r="B779" s="92"/>
      <c r="C779" s="1298"/>
      <c r="D779" s="1300"/>
      <c r="E779" s="1300"/>
      <c r="F779" s="1301"/>
      <c r="G779" s="1301"/>
      <c r="H779" s="1301"/>
      <c r="I779" s="1301"/>
      <c r="J779" s="1301"/>
      <c r="K779" s="1301"/>
      <c r="L779" s="1301"/>
      <c r="M779" s="1301"/>
      <c r="N779" s="1301"/>
      <c r="O779" s="1329"/>
      <c r="Q779" s="92"/>
      <c r="R779" s="92"/>
      <c r="S779" s="92"/>
      <c r="T779" s="92"/>
      <c r="U779" s="1303"/>
      <c r="V779" s="92"/>
      <c r="W779" s="92"/>
      <c r="X779" s="92"/>
      <c r="Y779" s="92"/>
      <c r="Z779" s="92"/>
    </row>
    <row r="780" spans="1:26" s="1302" customFormat="1" x14ac:dyDescent="0.3">
      <c r="A780" s="1214"/>
      <c r="B780" s="92"/>
      <c r="C780" s="1298"/>
      <c r="D780" s="1300"/>
      <c r="E780" s="1300"/>
      <c r="F780" s="1301"/>
      <c r="G780" s="1301"/>
      <c r="H780" s="1301"/>
      <c r="I780" s="1301"/>
      <c r="J780" s="1301"/>
      <c r="K780" s="1301"/>
      <c r="L780" s="1301"/>
      <c r="M780" s="1301"/>
      <c r="N780" s="1301"/>
      <c r="O780" s="1329"/>
      <c r="Q780" s="92"/>
      <c r="R780" s="92"/>
      <c r="S780" s="92"/>
      <c r="T780" s="92"/>
      <c r="U780" s="1303"/>
      <c r="V780" s="92"/>
      <c r="W780" s="92"/>
      <c r="X780" s="92"/>
      <c r="Y780" s="92"/>
      <c r="Z780" s="92"/>
    </row>
    <row r="781" spans="1:26" s="1302" customFormat="1" x14ac:dyDescent="0.3">
      <c r="A781" s="1214"/>
      <c r="B781" s="92"/>
      <c r="C781" s="1298"/>
      <c r="D781" s="1300"/>
      <c r="E781" s="1300"/>
      <c r="F781" s="1301"/>
      <c r="G781" s="1301"/>
      <c r="H781" s="1301"/>
      <c r="I781" s="1301"/>
      <c r="J781" s="1301"/>
      <c r="K781" s="1301"/>
      <c r="L781" s="1301"/>
      <c r="M781" s="1301"/>
      <c r="N781" s="1301"/>
      <c r="O781" s="1329"/>
      <c r="Q781" s="92"/>
      <c r="R781" s="92"/>
      <c r="S781" s="92"/>
      <c r="T781" s="92"/>
      <c r="U781" s="1303"/>
      <c r="V781" s="92"/>
      <c r="W781" s="92"/>
      <c r="X781" s="92"/>
      <c r="Y781" s="92"/>
      <c r="Z781" s="92"/>
    </row>
    <row r="782" spans="1:26" s="1302" customFormat="1" x14ac:dyDescent="0.3">
      <c r="A782" s="1214"/>
      <c r="B782" s="92"/>
      <c r="C782" s="1298"/>
      <c r="D782" s="1300"/>
      <c r="E782" s="1300"/>
      <c r="F782" s="1301"/>
      <c r="G782" s="1301"/>
      <c r="H782" s="1301"/>
      <c r="I782" s="1301"/>
      <c r="J782" s="1301"/>
      <c r="K782" s="1301"/>
      <c r="L782" s="1301"/>
      <c r="M782" s="1301"/>
      <c r="N782" s="1301"/>
      <c r="O782" s="1329"/>
      <c r="Q782" s="92"/>
      <c r="R782" s="92"/>
      <c r="S782" s="92"/>
      <c r="T782" s="92"/>
      <c r="U782" s="1303"/>
      <c r="V782" s="92"/>
      <c r="W782" s="92"/>
      <c r="X782" s="92"/>
      <c r="Y782" s="92"/>
      <c r="Z782" s="92"/>
    </row>
    <row r="783" spans="1:26" s="1302" customFormat="1" x14ac:dyDescent="0.3">
      <c r="A783" s="1214"/>
      <c r="B783" s="92"/>
      <c r="C783" s="1298"/>
      <c r="D783" s="1300"/>
      <c r="E783" s="1300"/>
      <c r="F783" s="1301"/>
      <c r="G783" s="1301"/>
      <c r="H783" s="1301"/>
      <c r="I783" s="1301"/>
      <c r="J783" s="1301"/>
      <c r="K783" s="1301"/>
      <c r="L783" s="1301"/>
      <c r="M783" s="1301"/>
      <c r="N783" s="1301"/>
      <c r="O783" s="1329"/>
      <c r="Q783" s="92"/>
      <c r="R783" s="92"/>
      <c r="S783" s="92"/>
      <c r="T783" s="92"/>
      <c r="U783" s="1303"/>
      <c r="V783" s="92"/>
      <c r="W783" s="92"/>
      <c r="X783" s="92"/>
      <c r="Y783" s="92"/>
      <c r="Z783" s="92"/>
    </row>
    <row r="784" spans="1:26" s="1302" customFormat="1" x14ac:dyDescent="0.3">
      <c r="A784" s="1214"/>
      <c r="B784" s="92"/>
      <c r="C784" s="1298"/>
      <c r="D784" s="1300"/>
      <c r="E784" s="1300"/>
      <c r="F784" s="1301"/>
      <c r="G784" s="1301"/>
      <c r="H784" s="1301"/>
      <c r="I784" s="1301"/>
      <c r="J784" s="1301"/>
      <c r="K784" s="1301"/>
      <c r="L784" s="1301"/>
      <c r="M784" s="1301"/>
      <c r="N784" s="1301"/>
      <c r="O784" s="1329"/>
      <c r="Q784" s="92"/>
      <c r="R784" s="92"/>
      <c r="S784" s="92"/>
      <c r="T784" s="92"/>
      <c r="U784" s="1303"/>
      <c r="V784" s="92"/>
      <c r="W784" s="92"/>
      <c r="X784" s="92"/>
      <c r="Y784" s="92"/>
      <c r="Z784" s="92"/>
    </row>
    <row r="785" spans="1:26" s="1302" customFormat="1" x14ac:dyDescent="0.3">
      <c r="A785" s="1214"/>
      <c r="B785" s="92"/>
      <c r="C785" s="1298"/>
      <c r="D785" s="1300"/>
      <c r="E785" s="1300"/>
      <c r="F785" s="1301"/>
      <c r="G785" s="1301"/>
      <c r="H785" s="1301"/>
      <c r="I785" s="1301"/>
      <c r="J785" s="1301"/>
      <c r="K785" s="1301"/>
      <c r="L785" s="1301"/>
      <c r="M785" s="1301"/>
      <c r="N785" s="1301"/>
      <c r="O785" s="1329"/>
      <c r="Q785" s="92"/>
      <c r="R785" s="92"/>
      <c r="S785" s="92"/>
      <c r="T785" s="92"/>
      <c r="U785" s="1303"/>
      <c r="V785" s="92"/>
      <c r="W785" s="92"/>
      <c r="X785" s="92"/>
      <c r="Y785" s="92"/>
      <c r="Z785" s="92"/>
    </row>
    <row r="786" spans="1:26" s="1302" customFormat="1" x14ac:dyDescent="0.3">
      <c r="A786" s="1214"/>
      <c r="B786" s="92"/>
      <c r="C786" s="1298"/>
      <c r="D786" s="1300"/>
      <c r="E786" s="1300"/>
      <c r="F786" s="1301"/>
      <c r="G786" s="1301"/>
      <c r="H786" s="1301"/>
      <c r="I786" s="1301"/>
      <c r="J786" s="1301"/>
      <c r="K786" s="1301"/>
      <c r="L786" s="1301"/>
      <c r="M786" s="1301"/>
      <c r="N786" s="1301"/>
      <c r="O786" s="1329"/>
      <c r="Q786" s="92"/>
      <c r="R786" s="92"/>
      <c r="S786" s="92"/>
      <c r="T786" s="92"/>
      <c r="U786" s="1303"/>
      <c r="V786" s="92"/>
      <c r="W786" s="92"/>
      <c r="X786" s="92"/>
      <c r="Y786" s="92"/>
      <c r="Z786" s="92"/>
    </row>
    <row r="787" spans="1:26" s="1302" customFormat="1" x14ac:dyDescent="0.3">
      <c r="A787" s="1214"/>
      <c r="B787" s="92"/>
      <c r="C787" s="1298"/>
      <c r="D787" s="1300"/>
      <c r="E787" s="1300"/>
      <c r="F787" s="1301"/>
      <c r="G787" s="1301"/>
      <c r="H787" s="1301"/>
      <c r="I787" s="1301"/>
      <c r="J787" s="1301"/>
      <c r="K787" s="1301"/>
      <c r="L787" s="1301"/>
      <c r="M787" s="1301"/>
      <c r="N787" s="1301"/>
      <c r="O787" s="1329"/>
      <c r="Q787" s="92"/>
      <c r="R787" s="92"/>
      <c r="S787" s="92"/>
      <c r="T787" s="92"/>
      <c r="U787" s="1303"/>
      <c r="V787" s="92"/>
      <c r="W787" s="92"/>
      <c r="X787" s="92"/>
      <c r="Y787" s="92"/>
      <c r="Z787" s="92"/>
    </row>
    <row r="788" spans="1:26" s="1302" customFormat="1" x14ac:dyDescent="0.3">
      <c r="A788" s="1214"/>
      <c r="B788" s="92"/>
      <c r="C788" s="1298"/>
      <c r="D788" s="1300"/>
      <c r="E788" s="1300"/>
      <c r="F788" s="1301"/>
      <c r="G788" s="1301"/>
      <c r="H788" s="1301"/>
      <c r="I788" s="1301"/>
      <c r="J788" s="1301"/>
      <c r="K788" s="1301"/>
      <c r="L788" s="1301"/>
      <c r="M788" s="1301"/>
      <c r="N788" s="1301"/>
      <c r="O788" s="1329"/>
      <c r="Q788" s="92"/>
      <c r="R788" s="92"/>
      <c r="S788" s="92"/>
      <c r="T788" s="92"/>
      <c r="U788" s="1303"/>
      <c r="V788" s="92"/>
      <c r="W788" s="92"/>
      <c r="X788" s="92"/>
      <c r="Y788" s="92"/>
      <c r="Z788" s="92"/>
    </row>
    <row r="789" spans="1:26" s="1302" customFormat="1" x14ac:dyDescent="0.3">
      <c r="A789" s="1214"/>
      <c r="B789" s="92"/>
      <c r="C789" s="1298"/>
      <c r="D789" s="1300"/>
      <c r="E789" s="1300"/>
      <c r="F789" s="1301"/>
      <c r="G789" s="1301"/>
      <c r="H789" s="1301"/>
      <c r="I789" s="1301"/>
      <c r="J789" s="1301"/>
      <c r="K789" s="1301"/>
      <c r="L789" s="1301"/>
      <c r="M789" s="1301"/>
      <c r="N789" s="1301"/>
      <c r="O789" s="1329"/>
      <c r="Q789" s="92"/>
      <c r="R789" s="92"/>
      <c r="S789" s="92"/>
      <c r="T789" s="92"/>
      <c r="U789" s="1303"/>
      <c r="V789" s="92"/>
      <c r="W789" s="92"/>
      <c r="X789" s="92"/>
      <c r="Y789" s="92"/>
      <c r="Z789" s="92"/>
    </row>
    <row r="790" spans="1:26" s="1302" customFormat="1" x14ac:dyDescent="0.3">
      <c r="A790" s="1214"/>
      <c r="B790" s="92"/>
      <c r="C790" s="1298"/>
      <c r="D790" s="1300"/>
      <c r="E790" s="1300"/>
      <c r="F790" s="1301"/>
      <c r="G790" s="1301"/>
      <c r="H790" s="1301"/>
      <c r="I790" s="1301"/>
      <c r="J790" s="1301"/>
      <c r="K790" s="1301"/>
      <c r="L790" s="1301"/>
      <c r="M790" s="1301"/>
      <c r="N790" s="1301"/>
      <c r="O790" s="1329"/>
      <c r="Q790" s="92"/>
      <c r="R790" s="92"/>
      <c r="S790" s="92"/>
      <c r="T790" s="92"/>
      <c r="U790" s="1303"/>
      <c r="V790" s="92"/>
      <c r="W790" s="92"/>
      <c r="X790" s="92"/>
      <c r="Y790" s="92"/>
      <c r="Z790" s="92"/>
    </row>
    <row r="791" spans="1:26" s="1302" customFormat="1" x14ac:dyDescent="0.3">
      <c r="A791" s="1214"/>
      <c r="B791" s="92"/>
      <c r="C791" s="1298"/>
      <c r="D791" s="1300"/>
      <c r="E791" s="1300"/>
      <c r="F791" s="1301"/>
      <c r="G791" s="1301"/>
      <c r="H791" s="1301"/>
      <c r="I791" s="1301"/>
      <c r="J791" s="1301"/>
      <c r="K791" s="1301"/>
      <c r="L791" s="1301"/>
      <c r="M791" s="1301"/>
      <c r="N791" s="1301"/>
      <c r="O791" s="1329"/>
      <c r="Q791" s="92"/>
      <c r="R791" s="92"/>
      <c r="S791" s="92"/>
      <c r="T791" s="92"/>
      <c r="U791" s="1303"/>
      <c r="V791" s="92"/>
      <c r="W791" s="92"/>
      <c r="X791" s="92"/>
      <c r="Y791" s="92"/>
      <c r="Z791" s="92"/>
    </row>
    <row r="792" spans="1:26" s="1302" customFormat="1" x14ac:dyDescent="0.3">
      <c r="A792" s="1214"/>
      <c r="B792" s="92"/>
      <c r="C792" s="1298"/>
      <c r="D792" s="1300"/>
      <c r="E792" s="1300"/>
      <c r="F792" s="1301"/>
      <c r="G792" s="1301"/>
      <c r="H792" s="1301"/>
      <c r="I792" s="1301"/>
      <c r="J792" s="1301"/>
      <c r="K792" s="1301"/>
      <c r="L792" s="1301"/>
      <c r="M792" s="1301"/>
      <c r="N792" s="1301"/>
      <c r="O792" s="1329"/>
      <c r="Q792" s="92"/>
      <c r="R792" s="92"/>
      <c r="S792" s="92"/>
      <c r="T792" s="92"/>
      <c r="U792" s="1303"/>
      <c r="V792" s="92"/>
      <c r="W792" s="92"/>
      <c r="X792" s="92"/>
      <c r="Y792" s="92"/>
      <c r="Z792" s="92"/>
    </row>
    <row r="793" spans="1:26" s="1302" customFormat="1" x14ac:dyDescent="0.3">
      <c r="A793" s="1214"/>
      <c r="B793" s="92"/>
      <c r="C793" s="1298"/>
      <c r="D793" s="1300"/>
      <c r="E793" s="1300"/>
      <c r="F793" s="1301"/>
      <c r="G793" s="1301"/>
      <c r="H793" s="1301"/>
      <c r="I793" s="1301"/>
      <c r="J793" s="1301"/>
      <c r="K793" s="1301"/>
      <c r="L793" s="1301"/>
      <c r="M793" s="1301"/>
      <c r="N793" s="1301"/>
      <c r="O793" s="1329"/>
      <c r="Q793" s="92"/>
      <c r="R793" s="92"/>
      <c r="S793" s="92"/>
      <c r="T793" s="92"/>
      <c r="U793" s="1303"/>
      <c r="V793" s="92"/>
      <c r="W793" s="92"/>
      <c r="X793" s="92"/>
      <c r="Y793" s="92"/>
      <c r="Z793" s="92"/>
    </row>
    <row r="794" spans="1:26" s="1302" customFormat="1" x14ac:dyDescent="0.3">
      <c r="A794" s="1214"/>
      <c r="B794" s="92"/>
      <c r="C794" s="1298"/>
      <c r="D794" s="1300"/>
      <c r="E794" s="1300"/>
      <c r="F794" s="1301"/>
      <c r="G794" s="1301"/>
      <c r="H794" s="1301"/>
      <c r="I794" s="1301"/>
      <c r="J794" s="1301"/>
      <c r="K794" s="1301"/>
      <c r="L794" s="1301"/>
      <c r="M794" s="1301"/>
      <c r="N794" s="1301"/>
      <c r="O794" s="1329"/>
      <c r="Q794" s="92"/>
      <c r="R794" s="92"/>
      <c r="S794" s="92"/>
      <c r="T794" s="92"/>
      <c r="U794" s="1303"/>
      <c r="V794" s="92"/>
      <c r="W794" s="92"/>
      <c r="X794" s="92"/>
      <c r="Y794" s="92"/>
      <c r="Z794" s="92"/>
    </row>
    <row r="795" spans="1:26" s="1302" customFormat="1" x14ac:dyDescent="0.3">
      <c r="A795" s="1214"/>
      <c r="B795" s="92"/>
      <c r="C795" s="1298"/>
      <c r="D795" s="1300"/>
      <c r="E795" s="1300"/>
      <c r="F795" s="1301"/>
      <c r="G795" s="1301"/>
      <c r="H795" s="1301"/>
      <c r="I795" s="1301"/>
      <c r="J795" s="1301"/>
      <c r="K795" s="1301"/>
      <c r="L795" s="1301"/>
      <c r="M795" s="1301"/>
      <c r="N795" s="1301"/>
      <c r="O795" s="1329"/>
      <c r="Q795" s="92"/>
      <c r="R795" s="92"/>
      <c r="S795" s="92"/>
      <c r="T795" s="92"/>
      <c r="U795" s="1303"/>
      <c r="V795" s="92"/>
      <c r="W795" s="92"/>
      <c r="X795" s="92"/>
      <c r="Y795" s="92"/>
      <c r="Z795" s="92"/>
    </row>
    <row r="796" spans="1:26" s="1302" customFormat="1" x14ac:dyDescent="0.3">
      <c r="A796" s="1214"/>
      <c r="B796" s="92"/>
      <c r="C796" s="1298"/>
      <c r="D796" s="1300"/>
      <c r="E796" s="1300"/>
      <c r="F796" s="1301"/>
      <c r="G796" s="1301"/>
      <c r="H796" s="1301"/>
      <c r="I796" s="1301"/>
      <c r="J796" s="1301"/>
      <c r="K796" s="1301"/>
      <c r="L796" s="1301"/>
      <c r="M796" s="1301"/>
      <c r="N796" s="1301"/>
      <c r="O796" s="1329"/>
      <c r="Q796" s="92"/>
      <c r="R796" s="92"/>
      <c r="S796" s="92"/>
      <c r="T796" s="92"/>
      <c r="U796" s="1303"/>
      <c r="V796" s="92"/>
      <c r="W796" s="92"/>
      <c r="X796" s="92"/>
      <c r="Y796" s="92"/>
      <c r="Z796" s="92"/>
    </row>
    <row r="797" spans="1:26" s="1302" customFormat="1" x14ac:dyDescent="0.3">
      <c r="A797" s="1214"/>
      <c r="B797" s="92"/>
      <c r="C797" s="1298"/>
      <c r="D797" s="1300"/>
      <c r="E797" s="1300"/>
      <c r="F797" s="1301"/>
      <c r="G797" s="1301"/>
      <c r="H797" s="1301"/>
      <c r="I797" s="1301"/>
      <c r="J797" s="1301"/>
      <c r="K797" s="1301"/>
      <c r="L797" s="1301"/>
      <c r="M797" s="1301"/>
      <c r="N797" s="1301"/>
      <c r="O797" s="1329"/>
      <c r="Q797" s="92"/>
      <c r="R797" s="92"/>
      <c r="S797" s="92"/>
      <c r="T797" s="92"/>
      <c r="U797" s="1303"/>
      <c r="V797" s="92"/>
      <c r="W797" s="92"/>
      <c r="X797" s="92"/>
      <c r="Y797" s="92"/>
      <c r="Z797" s="92"/>
    </row>
    <row r="798" spans="1:26" s="1302" customFormat="1" x14ac:dyDescent="0.3">
      <c r="A798" s="1214"/>
      <c r="B798" s="92"/>
      <c r="C798" s="1298"/>
      <c r="D798" s="1300"/>
      <c r="E798" s="1300"/>
      <c r="F798" s="1301"/>
      <c r="G798" s="1301"/>
      <c r="H798" s="1301"/>
      <c r="I798" s="1301"/>
      <c r="J798" s="1301"/>
      <c r="K798" s="1301"/>
      <c r="L798" s="1301"/>
      <c r="M798" s="1301"/>
      <c r="N798" s="1301"/>
      <c r="O798" s="1329"/>
      <c r="Q798" s="92"/>
      <c r="R798" s="92"/>
      <c r="S798" s="92"/>
      <c r="T798" s="92"/>
      <c r="U798" s="1303"/>
      <c r="V798" s="92"/>
      <c r="W798" s="92"/>
      <c r="X798" s="92"/>
      <c r="Y798" s="92"/>
      <c r="Z798" s="92"/>
    </row>
    <row r="799" spans="1:26" s="1302" customFormat="1" x14ac:dyDescent="0.3">
      <c r="A799" s="1214"/>
      <c r="B799" s="92"/>
      <c r="C799" s="1298"/>
      <c r="D799" s="1300"/>
      <c r="E799" s="1300"/>
      <c r="F799" s="1301"/>
      <c r="G799" s="1301"/>
      <c r="H799" s="1301"/>
      <c r="I799" s="1301"/>
      <c r="J799" s="1301"/>
      <c r="K799" s="1301"/>
      <c r="L799" s="1301"/>
      <c r="M799" s="1301"/>
      <c r="N799" s="1301"/>
      <c r="O799" s="1329"/>
      <c r="Q799" s="92"/>
      <c r="R799" s="92"/>
      <c r="S799" s="92"/>
      <c r="T799" s="92"/>
      <c r="U799" s="1303"/>
      <c r="V799" s="92"/>
      <c r="W799" s="92"/>
      <c r="X799" s="92"/>
      <c r="Y799" s="92"/>
      <c r="Z799" s="92"/>
    </row>
    <row r="800" spans="1:26" s="1302" customFormat="1" x14ac:dyDescent="0.3">
      <c r="A800" s="1214"/>
      <c r="B800" s="92"/>
      <c r="C800" s="1298"/>
      <c r="D800" s="1300"/>
      <c r="E800" s="1300"/>
      <c r="F800" s="1301"/>
      <c r="G800" s="1301"/>
      <c r="H800" s="1301"/>
      <c r="I800" s="1301"/>
      <c r="J800" s="1301"/>
      <c r="K800" s="1301"/>
      <c r="L800" s="1301"/>
      <c r="M800" s="1301"/>
      <c r="N800" s="1301"/>
      <c r="O800" s="1329"/>
      <c r="Q800" s="92"/>
      <c r="R800" s="92"/>
      <c r="S800" s="92"/>
      <c r="T800" s="92"/>
      <c r="U800" s="1303"/>
      <c r="V800" s="92"/>
      <c r="W800" s="92"/>
      <c r="X800" s="92"/>
      <c r="Y800" s="92"/>
      <c r="Z800" s="92"/>
    </row>
    <row r="801" spans="1:26" s="1302" customFormat="1" x14ac:dyDescent="0.3">
      <c r="A801" s="1214"/>
      <c r="B801" s="92"/>
      <c r="C801" s="1298"/>
      <c r="D801" s="1300"/>
      <c r="E801" s="1300"/>
      <c r="F801" s="1301"/>
      <c r="G801" s="1301"/>
      <c r="H801" s="1301"/>
      <c r="I801" s="1301"/>
      <c r="J801" s="1301"/>
      <c r="K801" s="1301"/>
      <c r="L801" s="1301"/>
      <c r="M801" s="1301"/>
      <c r="N801" s="1301"/>
      <c r="O801" s="1329"/>
      <c r="Q801" s="92"/>
      <c r="R801" s="92"/>
      <c r="S801" s="92"/>
      <c r="T801" s="92"/>
      <c r="U801" s="1303"/>
      <c r="V801" s="92"/>
      <c r="W801" s="92"/>
      <c r="X801" s="92"/>
      <c r="Y801" s="92"/>
      <c r="Z801" s="92"/>
    </row>
    <row r="802" spans="1:26" s="1302" customFormat="1" x14ac:dyDescent="0.3">
      <c r="A802" s="1214"/>
      <c r="B802" s="92"/>
      <c r="C802" s="1298"/>
      <c r="D802" s="1300"/>
      <c r="E802" s="1300"/>
      <c r="F802" s="1301"/>
      <c r="G802" s="1301"/>
      <c r="H802" s="1301"/>
      <c r="I802" s="1301"/>
      <c r="J802" s="1301"/>
      <c r="K802" s="1301"/>
      <c r="L802" s="1301"/>
      <c r="M802" s="1301"/>
      <c r="N802" s="1301"/>
      <c r="O802" s="1329"/>
      <c r="Q802" s="92"/>
      <c r="R802" s="92"/>
      <c r="S802" s="92"/>
      <c r="T802" s="92"/>
      <c r="U802" s="1303"/>
      <c r="V802" s="92"/>
      <c r="W802" s="92"/>
      <c r="X802" s="92"/>
      <c r="Y802" s="92"/>
      <c r="Z802" s="92"/>
    </row>
    <row r="803" spans="1:26" s="1302" customFormat="1" x14ac:dyDescent="0.3">
      <c r="A803" s="1214"/>
      <c r="B803" s="92"/>
      <c r="C803" s="1298"/>
      <c r="D803" s="1300"/>
      <c r="E803" s="1300"/>
      <c r="F803" s="1301"/>
      <c r="G803" s="1301"/>
      <c r="H803" s="1301"/>
      <c r="I803" s="1301"/>
      <c r="J803" s="1301"/>
      <c r="K803" s="1301"/>
      <c r="L803" s="1301"/>
      <c r="M803" s="1301"/>
      <c r="N803" s="1301"/>
      <c r="O803" s="1329"/>
      <c r="Q803" s="92"/>
      <c r="R803" s="92"/>
      <c r="S803" s="92"/>
      <c r="T803" s="92"/>
      <c r="U803" s="1303"/>
      <c r="V803" s="92"/>
      <c r="W803" s="92"/>
      <c r="X803" s="92"/>
      <c r="Y803" s="92"/>
      <c r="Z803" s="92"/>
    </row>
    <row r="804" spans="1:26" s="1302" customFormat="1" x14ac:dyDescent="0.3">
      <c r="A804" s="1214"/>
      <c r="B804" s="92"/>
      <c r="C804" s="1298"/>
      <c r="D804" s="1300"/>
      <c r="E804" s="1300"/>
      <c r="F804" s="1301"/>
      <c r="G804" s="1301"/>
      <c r="H804" s="1301"/>
      <c r="I804" s="1301"/>
      <c r="J804" s="1301"/>
      <c r="K804" s="1301"/>
      <c r="L804" s="1301"/>
      <c r="M804" s="1301"/>
      <c r="N804" s="1301"/>
      <c r="O804" s="1329"/>
      <c r="Q804" s="92"/>
      <c r="R804" s="92"/>
      <c r="S804" s="92"/>
      <c r="T804" s="92"/>
      <c r="U804" s="1303"/>
      <c r="V804" s="92"/>
      <c r="W804" s="92"/>
      <c r="X804" s="92"/>
      <c r="Y804" s="92"/>
      <c r="Z804" s="92"/>
    </row>
    <row r="805" spans="1:26" s="1302" customFormat="1" x14ac:dyDescent="0.3">
      <c r="A805" s="1214"/>
      <c r="B805" s="92"/>
      <c r="C805" s="1298"/>
      <c r="D805" s="1300"/>
      <c r="E805" s="1300"/>
      <c r="F805" s="1301"/>
      <c r="G805" s="1301"/>
      <c r="H805" s="1301"/>
      <c r="I805" s="1301"/>
      <c r="J805" s="1301"/>
      <c r="K805" s="1301"/>
      <c r="L805" s="1301"/>
      <c r="M805" s="1301"/>
      <c r="N805" s="1301"/>
      <c r="O805" s="1329"/>
      <c r="Q805" s="92"/>
      <c r="R805" s="92"/>
      <c r="S805" s="92"/>
      <c r="T805" s="92"/>
      <c r="U805" s="1303"/>
      <c r="V805" s="92"/>
      <c r="W805" s="92"/>
      <c r="X805" s="92"/>
      <c r="Y805" s="92"/>
      <c r="Z805" s="92"/>
    </row>
    <row r="806" spans="1:26" s="1302" customFormat="1" x14ac:dyDescent="0.3">
      <c r="A806" s="1214"/>
      <c r="B806" s="92"/>
      <c r="C806" s="1298"/>
      <c r="D806" s="1300"/>
      <c r="E806" s="1300"/>
      <c r="F806" s="1301"/>
      <c r="G806" s="1301"/>
      <c r="H806" s="1301"/>
      <c r="I806" s="1301"/>
      <c r="J806" s="1301"/>
      <c r="K806" s="1301"/>
      <c r="L806" s="1301"/>
      <c r="M806" s="1301"/>
      <c r="N806" s="1301"/>
      <c r="O806" s="1329"/>
      <c r="Q806" s="92"/>
      <c r="R806" s="92"/>
      <c r="S806" s="92"/>
      <c r="T806" s="92"/>
      <c r="U806" s="1303"/>
      <c r="V806" s="92"/>
      <c r="W806" s="92"/>
      <c r="X806" s="92"/>
      <c r="Y806" s="92"/>
      <c r="Z806" s="92"/>
    </row>
    <row r="807" spans="1:26" s="1302" customFormat="1" x14ac:dyDescent="0.3">
      <c r="A807" s="1214"/>
      <c r="B807" s="92"/>
      <c r="C807" s="1298"/>
      <c r="D807" s="1300"/>
      <c r="E807" s="1300"/>
      <c r="F807" s="1301"/>
      <c r="G807" s="1301"/>
      <c r="H807" s="1301"/>
      <c r="I807" s="1301"/>
      <c r="J807" s="1301"/>
      <c r="K807" s="1301"/>
      <c r="L807" s="1301"/>
      <c r="M807" s="1301"/>
      <c r="N807" s="1301"/>
      <c r="O807" s="1329"/>
      <c r="Q807" s="92"/>
      <c r="R807" s="92"/>
      <c r="S807" s="92"/>
      <c r="T807" s="92"/>
      <c r="U807" s="1303"/>
      <c r="V807" s="92"/>
      <c r="W807" s="92"/>
      <c r="X807" s="92"/>
      <c r="Y807" s="92"/>
      <c r="Z807" s="92"/>
    </row>
    <row r="808" spans="1:26" s="1302" customFormat="1" x14ac:dyDescent="0.3">
      <c r="A808" s="1214"/>
      <c r="B808" s="92"/>
      <c r="C808" s="1298"/>
      <c r="D808" s="1300"/>
      <c r="E808" s="1300"/>
      <c r="F808" s="1301"/>
      <c r="G808" s="1301"/>
      <c r="H808" s="1301"/>
      <c r="I808" s="1301"/>
      <c r="J808" s="1301"/>
      <c r="K808" s="1301"/>
      <c r="L808" s="1301"/>
      <c r="M808" s="1301"/>
      <c r="N808" s="1301"/>
      <c r="O808" s="1329"/>
      <c r="Q808" s="92"/>
      <c r="R808" s="92"/>
      <c r="S808" s="92"/>
      <c r="T808" s="92"/>
      <c r="U808" s="1303"/>
      <c r="V808" s="92"/>
      <c r="W808" s="92"/>
      <c r="X808" s="92"/>
      <c r="Y808" s="92"/>
      <c r="Z808" s="92"/>
    </row>
    <row r="809" spans="1:26" s="1302" customFormat="1" x14ac:dyDescent="0.3">
      <c r="A809" s="1214"/>
      <c r="B809" s="92"/>
      <c r="C809" s="1298"/>
      <c r="D809" s="1300"/>
      <c r="E809" s="1300"/>
      <c r="F809" s="1301"/>
      <c r="G809" s="1301"/>
      <c r="H809" s="1301"/>
      <c r="I809" s="1301"/>
      <c r="J809" s="1301"/>
      <c r="K809" s="1301"/>
      <c r="L809" s="1301"/>
      <c r="M809" s="1301"/>
      <c r="N809" s="1301"/>
      <c r="O809" s="1329"/>
      <c r="Q809" s="92"/>
      <c r="R809" s="92"/>
      <c r="S809" s="92"/>
      <c r="T809" s="92"/>
      <c r="U809" s="1303"/>
      <c r="V809" s="92"/>
      <c r="W809" s="92"/>
      <c r="X809" s="92"/>
      <c r="Y809" s="92"/>
      <c r="Z809" s="92"/>
    </row>
    <row r="810" spans="1:26" s="1302" customFormat="1" x14ac:dyDescent="0.3">
      <c r="A810" s="1214"/>
      <c r="B810" s="92"/>
      <c r="C810" s="1298"/>
      <c r="D810" s="1300"/>
      <c r="E810" s="1300"/>
      <c r="F810" s="1301"/>
      <c r="G810" s="1301"/>
      <c r="H810" s="1301"/>
      <c r="I810" s="1301"/>
      <c r="J810" s="1301"/>
      <c r="K810" s="1301"/>
      <c r="L810" s="1301"/>
      <c r="M810" s="1301"/>
      <c r="N810" s="1301"/>
      <c r="O810" s="1329"/>
      <c r="Q810" s="92"/>
      <c r="R810" s="92"/>
      <c r="S810" s="92"/>
      <c r="T810" s="92"/>
      <c r="U810" s="1303"/>
      <c r="V810" s="92"/>
      <c r="W810" s="92"/>
      <c r="X810" s="92"/>
      <c r="Y810" s="92"/>
      <c r="Z810" s="92"/>
    </row>
    <row r="811" spans="1:26" s="1302" customFormat="1" x14ac:dyDescent="0.3">
      <c r="A811" s="1214"/>
      <c r="B811" s="92"/>
      <c r="C811" s="1298"/>
      <c r="D811" s="1300"/>
      <c r="E811" s="1300"/>
      <c r="F811" s="1301"/>
      <c r="G811" s="1301"/>
      <c r="H811" s="1301"/>
      <c r="I811" s="1301"/>
      <c r="J811" s="1301"/>
      <c r="K811" s="1301"/>
      <c r="L811" s="1301"/>
      <c r="M811" s="1301"/>
      <c r="N811" s="1301"/>
      <c r="O811" s="1329"/>
      <c r="Q811" s="92"/>
      <c r="R811" s="92"/>
      <c r="S811" s="92"/>
      <c r="T811" s="92"/>
      <c r="U811" s="1303"/>
      <c r="V811" s="92"/>
      <c r="W811" s="92"/>
      <c r="X811" s="92"/>
      <c r="Y811" s="92"/>
      <c r="Z811" s="92"/>
    </row>
    <row r="812" spans="1:26" s="1302" customFormat="1" x14ac:dyDescent="0.3">
      <c r="A812" s="1214"/>
      <c r="B812" s="92"/>
      <c r="C812" s="1298"/>
      <c r="D812" s="1300"/>
      <c r="E812" s="1300"/>
      <c r="F812" s="1301"/>
      <c r="G812" s="1301"/>
      <c r="H812" s="1301"/>
      <c r="I812" s="1301"/>
      <c r="J812" s="1301"/>
      <c r="K812" s="1301"/>
      <c r="L812" s="1301"/>
      <c r="M812" s="1301"/>
      <c r="N812" s="1301"/>
      <c r="O812" s="1329"/>
      <c r="Q812" s="92"/>
      <c r="R812" s="92"/>
      <c r="S812" s="92"/>
      <c r="T812" s="92"/>
      <c r="U812" s="1303"/>
      <c r="V812" s="92"/>
      <c r="W812" s="92"/>
      <c r="X812" s="92"/>
      <c r="Y812" s="92"/>
      <c r="Z812" s="92"/>
    </row>
    <row r="813" spans="1:26" s="1302" customFormat="1" x14ac:dyDescent="0.3">
      <c r="A813" s="1214"/>
      <c r="B813" s="92"/>
      <c r="C813" s="1298"/>
      <c r="D813" s="1300"/>
      <c r="E813" s="1300"/>
      <c r="F813" s="1301"/>
      <c r="G813" s="1301"/>
      <c r="H813" s="1301"/>
      <c r="I813" s="1301"/>
      <c r="J813" s="1301"/>
      <c r="K813" s="1301"/>
      <c r="L813" s="1301"/>
      <c r="M813" s="1301"/>
      <c r="N813" s="1301"/>
      <c r="O813" s="1329"/>
      <c r="Q813" s="92"/>
      <c r="R813" s="92"/>
      <c r="S813" s="92"/>
      <c r="T813" s="92"/>
      <c r="U813" s="1303"/>
      <c r="V813" s="92"/>
      <c r="W813" s="92"/>
      <c r="X813" s="92"/>
      <c r="Y813" s="92"/>
      <c r="Z813" s="92"/>
    </row>
    <row r="814" spans="1:26" s="1302" customFormat="1" x14ac:dyDescent="0.3">
      <c r="A814" s="1214"/>
      <c r="B814" s="92"/>
      <c r="C814" s="1298"/>
      <c r="D814" s="1300"/>
      <c r="E814" s="1300"/>
      <c r="F814" s="1301"/>
      <c r="G814" s="1301"/>
      <c r="H814" s="1301"/>
      <c r="I814" s="1301"/>
      <c r="J814" s="1301"/>
      <c r="K814" s="1301"/>
      <c r="L814" s="1301"/>
      <c r="M814" s="1301"/>
      <c r="N814" s="1301"/>
      <c r="O814" s="1329"/>
      <c r="Q814" s="92"/>
      <c r="R814" s="92"/>
      <c r="S814" s="92"/>
      <c r="T814" s="92"/>
      <c r="U814" s="1303"/>
      <c r="V814" s="92"/>
      <c r="W814" s="92"/>
      <c r="X814" s="92"/>
      <c r="Y814" s="92"/>
      <c r="Z814" s="92"/>
    </row>
    <row r="815" spans="1:26" s="1302" customFormat="1" x14ac:dyDescent="0.3">
      <c r="A815" s="1214"/>
      <c r="B815" s="92"/>
      <c r="C815" s="1298"/>
      <c r="D815" s="1300"/>
      <c r="E815" s="1300"/>
      <c r="F815" s="1301"/>
      <c r="G815" s="1301"/>
      <c r="H815" s="1301"/>
      <c r="I815" s="1301"/>
      <c r="J815" s="1301"/>
      <c r="K815" s="1301"/>
      <c r="L815" s="1301"/>
      <c r="M815" s="1301"/>
      <c r="N815" s="1301"/>
      <c r="O815" s="1329"/>
      <c r="Q815" s="92"/>
      <c r="R815" s="92"/>
      <c r="S815" s="92"/>
      <c r="T815" s="92"/>
      <c r="U815" s="1303"/>
      <c r="V815" s="92"/>
      <c r="W815" s="92"/>
      <c r="X815" s="92"/>
      <c r="Y815" s="92"/>
      <c r="Z815" s="92"/>
    </row>
    <row r="816" spans="1:26" s="1302" customFormat="1" x14ac:dyDescent="0.3">
      <c r="A816" s="1214"/>
      <c r="B816" s="92"/>
      <c r="C816" s="1298"/>
      <c r="D816" s="1300"/>
      <c r="E816" s="1300"/>
      <c r="F816" s="1301"/>
      <c r="G816" s="1301"/>
      <c r="H816" s="1301"/>
      <c r="I816" s="1301"/>
      <c r="J816" s="1301"/>
      <c r="K816" s="1301"/>
      <c r="L816" s="1301"/>
      <c r="M816" s="1301"/>
      <c r="N816" s="1301"/>
      <c r="O816" s="1329"/>
      <c r="Q816" s="92"/>
      <c r="R816" s="92"/>
      <c r="S816" s="92"/>
      <c r="T816" s="92"/>
      <c r="U816" s="1303"/>
      <c r="V816" s="92"/>
      <c r="W816" s="92"/>
      <c r="X816" s="92"/>
      <c r="Y816" s="92"/>
      <c r="Z816" s="92"/>
    </row>
    <row r="817" spans="1:26" s="1302" customFormat="1" x14ac:dyDescent="0.3">
      <c r="A817" s="1214"/>
      <c r="B817" s="92"/>
      <c r="C817" s="1298"/>
      <c r="D817" s="1300"/>
      <c r="E817" s="1300"/>
      <c r="F817" s="1301"/>
      <c r="G817" s="1301"/>
      <c r="H817" s="1301"/>
      <c r="I817" s="1301"/>
      <c r="J817" s="1301"/>
      <c r="K817" s="1301"/>
      <c r="L817" s="1301"/>
      <c r="M817" s="1301"/>
      <c r="N817" s="1301"/>
      <c r="O817" s="1329"/>
      <c r="Q817" s="92"/>
      <c r="R817" s="92"/>
      <c r="S817" s="92"/>
      <c r="T817" s="92"/>
      <c r="U817" s="1303"/>
      <c r="V817" s="92"/>
      <c r="W817" s="92"/>
      <c r="X817" s="92"/>
      <c r="Y817" s="92"/>
      <c r="Z817" s="92"/>
    </row>
    <row r="818" spans="1:26" s="1302" customFormat="1" x14ac:dyDescent="0.3">
      <c r="A818" s="1214"/>
      <c r="B818" s="92"/>
      <c r="C818" s="1298"/>
      <c r="D818" s="1300"/>
      <c r="E818" s="1300"/>
      <c r="F818" s="1301"/>
      <c r="G818" s="1301"/>
      <c r="H818" s="1301"/>
      <c r="I818" s="1301"/>
      <c r="J818" s="1301"/>
      <c r="K818" s="1301"/>
      <c r="L818" s="1301"/>
      <c r="M818" s="1301"/>
      <c r="N818" s="1301"/>
      <c r="O818" s="1329"/>
      <c r="Q818" s="92"/>
      <c r="R818" s="92"/>
      <c r="S818" s="92"/>
      <c r="T818" s="92"/>
      <c r="U818" s="1303"/>
      <c r="V818" s="92"/>
      <c r="W818" s="92"/>
      <c r="X818" s="92"/>
      <c r="Y818" s="92"/>
      <c r="Z818" s="92"/>
    </row>
    <row r="819" spans="1:26" s="1302" customFormat="1" x14ac:dyDescent="0.3">
      <c r="A819" s="1214"/>
      <c r="B819" s="92"/>
      <c r="C819" s="1298"/>
      <c r="D819" s="1300"/>
      <c r="E819" s="1300"/>
      <c r="F819" s="1301"/>
      <c r="G819" s="1301"/>
      <c r="H819" s="1301"/>
      <c r="I819" s="1301"/>
      <c r="J819" s="1301"/>
      <c r="K819" s="1301"/>
      <c r="L819" s="1301"/>
      <c r="M819" s="1301"/>
      <c r="N819" s="1301"/>
      <c r="O819" s="1329"/>
      <c r="Q819" s="92"/>
      <c r="R819" s="92"/>
      <c r="S819" s="92"/>
      <c r="T819" s="92"/>
      <c r="U819" s="1303"/>
      <c r="V819" s="92"/>
      <c r="W819" s="92"/>
      <c r="X819" s="92"/>
      <c r="Y819" s="92"/>
      <c r="Z819" s="92"/>
    </row>
    <row r="820" spans="1:26" s="1302" customFormat="1" x14ac:dyDescent="0.3">
      <c r="A820" s="1214"/>
      <c r="B820" s="92"/>
      <c r="C820" s="1298"/>
      <c r="D820" s="1300"/>
      <c r="E820" s="1300"/>
      <c r="F820" s="1301"/>
      <c r="G820" s="1301"/>
      <c r="H820" s="1301"/>
      <c r="I820" s="1301"/>
      <c r="J820" s="1301"/>
      <c r="K820" s="1301"/>
      <c r="L820" s="1301"/>
      <c r="M820" s="1301"/>
      <c r="N820" s="1301"/>
      <c r="O820" s="1329"/>
      <c r="Q820" s="92"/>
      <c r="R820" s="92"/>
      <c r="S820" s="92"/>
      <c r="T820" s="92"/>
      <c r="U820" s="1303"/>
      <c r="V820" s="92"/>
      <c r="W820" s="92"/>
      <c r="X820" s="92"/>
      <c r="Y820" s="92"/>
      <c r="Z820" s="92"/>
    </row>
    <row r="821" spans="1:26" s="1302" customFormat="1" x14ac:dyDescent="0.3">
      <c r="A821" s="1214"/>
      <c r="B821" s="92"/>
      <c r="C821" s="1298"/>
      <c r="D821" s="1300"/>
      <c r="E821" s="1300"/>
      <c r="F821" s="1301"/>
      <c r="G821" s="1301"/>
      <c r="H821" s="1301"/>
      <c r="I821" s="1301"/>
      <c r="J821" s="1301"/>
      <c r="K821" s="1301"/>
      <c r="L821" s="1301"/>
      <c r="M821" s="1301"/>
      <c r="N821" s="1301"/>
      <c r="O821" s="1329"/>
      <c r="Q821" s="92"/>
      <c r="R821" s="92"/>
      <c r="S821" s="92"/>
      <c r="T821" s="92"/>
      <c r="U821" s="1303"/>
      <c r="V821" s="92"/>
      <c r="W821" s="92"/>
      <c r="X821" s="92"/>
      <c r="Y821" s="92"/>
      <c r="Z821" s="92"/>
    </row>
    <row r="822" spans="1:26" s="1302" customFormat="1" x14ac:dyDescent="0.3">
      <c r="A822" s="1214"/>
      <c r="B822" s="92"/>
      <c r="C822" s="1298"/>
      <c r="D822" s="1300"/>
      <c r="E822" s="1300"/>
      <c r="F822" s="1301"/>
      <c r="G822" s="1301"/>
      <c r="H822" s="1301"/>
      <c r="I822" s="1301"/>
      <c r="J822" s="1301"/>
      <c r="K822" s="1301"/>
      <c r="L822" s="1301"/>
      <c r="M822" s="1301"/>
      <c r="N822" s="1301"/>
      <c r="O822" s="1329"/>
      <c r="Q822" s="92"/>
      <c r="R822" s="92"/>
      <c r="S822" s="92"/>
      <c r="T822" s="92"/>
      <c r="U822" s="1303"/>
      <c r="V822" s="92"/>
      <c r="W822" s="92"/>
      <c r="X822" s="92"/>
      <c r="Y822" s="92"/>
      <c r="Z822" s="92"/>
    </row>
    <row r="823" spans="1:26" s="1302" customFormat="1" x14ac:dyDescent="0.3">
      <c r="A823" s="1214"/>
      <c r="B823" s="92"/>
      <c r="C823" s="1298"/>
      <c r="D823" s="1300"/>
      <c r="E823" s="1300"/>
      <c r="F823" s="1301"/>
      <c r="G823" s="1301"/>
      <c r="H823" s="1301"/>
      <c r="I823" s="1301"/>
      <c r="J823" s="1301"/>
      <c r="K823" s="1301"/>
      <c r="L823" s="1301"/>
      <c r="M823" s="1301"/>
      <c r="N823" s="1301"/>
      <c r="O823" s="1329"/>
      <c r="Q823" s="92"/>
      <c r="R823" s="92"/>
      <c r="S823" s="92"/>
      <c r="T823" s="92"/>
      <c r="U823" s="1303"/>
      <c r="V823" s="92"/>
      <c r="W823" s="92"/>
      <c r="X823" s="92"/>
      <c r="Y823" s="92"/>
      <c r="Z823" s="92"/>
    </row>
    <row r="824" spans="1:26" s="1302" customFormat="1" x14ac:dyDescent="0.3">
      <c r="A824" s="1214"/>
      <c r="B824" s="92"/>
      <c r="C824" s="1298"/>
      <c r="D824" s="1300"/>
      <c r="E824" s="1300"/>
      <c r="F824" s="1301"/>
      <c r="G824" s="1301"/>
      <c r="H824" s="1301"/>
      <c r="I824" s="1301"/>
      <c r="J824" s="1301"/>
      <c r="K824" s="1301"/>
      <c r="L824" s="1301"/>
      <c r="M824" s="1301"/>
      <c r="N824" s="1301"/>
      <c r="O824" s="1329"/>
      <c r="Q824" s="92"/>
      <c r="R824" s="92"/>
      <c r="S824" s="92"/>
      <c r="T824" s="92"/>
      <c r="U824" s="1303"/>
      <c r="V824" s="92"/>
      <c r="W824" s="92"/>
      <c r="X824" s="92"/>
      <c r="Y824" s="92"/>
      <c r="Z824" s="92"/>
    </row>
    <row r="825" spans="1:26" s="1302" customFormat="1" x14ac:dyDescent="0.3">
      <c r="A825" s="1214"/>
      <c r="B825" s="92"/>
      <c r="C825" s="1298"/>
      <c r="D825" s="1300"/>
      <c r="E825" s="1300"/>
      <c r="F825" s="1301"/>
      <c r="G825" s="1301"/>
      <c r="H825" s="1301"/>
      <c r="I825" s="1301"/>
      <c r="J825" s="1301"/>
      <c r="K825" s="1301"/>
      <c r="L825" s="1301"/>
      <c r="M825" s="1301"/>
      <c r="N825" s="1301"/>
      <c r="O825" s="1329"/>
      <c r="Q825" s="92"/>
      <c r="R825" s="92"/>
      <c r="S825" s="92"/>
      <c r="T825" s="92"/>
      <c r="U825" s="1303"/>
      <c r="V825" s="92"/>
      <c r="W825" s="92"/>
      <c r="X825" s="92"/>
      <c r="Y825" s="92"/>
      <c r="Z825" s="92"/>
    </row>
    <row r="826" spans="1:26" s="1302" customFormat="1" x14ac:dyDescent="0.3">
      <c r="A826" s="1214"/>
      <c r="B826" s="92"/>
      <c r="C826" s="1298"/>
      <c r="D826" s="1300"/>
      <c r="E826" s="1300"/>
      <c r="F826" s="1301"/>
      <c r="G826" s="1301"/>
      <c r="H826" s="1301"/>
      <c r="I826" s="1301"/>
      <c r="J826" s="1301"/>
      <c r="K826" s="1301"/>
      <c r="L826" s="1301"/>
      <c r="M826" s="1301"/>
      <c r="N826" s="1301"/>
      <c r="O826" s="1329"/>
      <c r="Q826" s="92"/>
      <c r="R826" s="92"/>
      <c r="S826" s="92"/>
      <c r="T826" s="92"/>
      <c r="U826" s="1303"/>
      <c r="V826" s="92"/>
      <c r="W826" s="92"/>
      <c r="X826" s="92"/>
      <c r="Y826" s="92"/>
      <c r="Z826" s="92"/>
    </row>
    <row r="827" spans="1:26" s="1302" customFormat="1" x14ac:dyDescent="0.3">
      <c r="A827" s="1214"/>
      <c r="B827" s="92"/>
      <c r="C827" s="1298"/>
      <c r="D827" s="1300"/>
      <c r="E827" s="1300"/>
      <c r="F827" s="1301"/>
      <c r="G827" s="1301"/>
      <c r="H827" s="1301"/>
      <c r="I827" s="1301"/>
      <c r="J827" s="1301"/>
      <c r="K827" s="1301"/>
      <c r="L827" s="1301"/>
      <c r="M827" s="1301"/>
      <c r="N827" s="1301"/>
      <c r="O827" s="1329"/>
      <c r="Q827" s="92"/>
      <c r="R827" s="92"/>
      <c r="S827" s="92"/>
      <c r="T827" s="92"/>
      <c r="U827" s="1303"/>
      <c r="V827" s="92"/>
      <c r="W827" s="92"/>
      <c r="X827" s="92"/>
      <c r="Y827" s="92"/>
      <c r="Z827" s="92"/>
    </row>
    <row r="828" spans="1:26" s="1302" customFormat="1" x14ac:dyDescent="0.3">
      <c r="A828" s="1214"/>
      <c r="B828" s="92"/>
      <c r="C828" s="1298"/>
      <c r="D828" s="1300"/>
      <c r="E828" s="1300"/>
      <c r="F828" s="1301"/>
      <c r="G828" s="1301"/>
      <c r="H828" s="1301"/>
      <c r="I828" s="1301"/>
      <c r="J828" s="1301"/>
      <c r="K828" s="1301"/>
      <c r="L828" s="1301"/>
      <c r="M828" s="1301"/>
      <c r="N828" s="1301"/>
      <c r="O828" s="1329"/>
      <c r="Q828" s="92"/>
      <c r="R828" s="92"/>
      <c r="S828" s="92"/>
      <c r="T828" s="92"/>
      <c r="U828" s="1303"/>
      <c r="V828" s="92"/>
      <c r="W828" s="92"/>
      <c r="X828" s="92"/>
      <c r="Y828" s="92"/>
      <c r="Z828" s="92"/>
    </row>
    <row r="829" spans="1:26" s="1302" customFormat="1" x14ac:dyDescent="0.3">
      <c r="A829" s="1214"/>
      <c r="B829" s="92"/>
      <c r="C829" s="1298"/>
      <c r="D829" s="1300"/>
      <c r="E829" s="1300"/>
      <c r="F829" s="1301"/>
      <c r="G829" s="1301"/>
      <c r="H829" s="1301"/>
      <c r="I829" s="1301"/>
      <c r="J829" s="1301"/>
      <c r="K829" s="1301"/>
      <c r="L829" s="1301"/>
      <c r="M829" s="1301"/>
      <c r="N829" s="1301"/>
      <c r="O829" s="1329"/>
      <c r="Q829" s="92"/>
      <c r="R829" s="92"/>
      <c r="S829" s="92"/>
      <c r="T829" s="92"/>
      <c r="U829" s="1303"/>
      <c r="V829" s="92"/>
      <c r="W829" s="92"/>
      <c r="X829" s="92"/>
      <c r="Y829" s="92"/>
      <c r="Z829" s="92"/>
    </row>
    <row r="830" spans="1:26" s="1302" customFormat="1" x14ac:dyDescent="0.3">
      <c r="A830" s="1214"/>
      <c r="B830" s="92"/>
      <c r="C830" s="1298"/>
      <c r="D830" s="1300"/>
      <c r="E830" s="1300"/>
      <c r="F830" s="1301"/>
      <c r="G830" s="1301"/>
      <c r="H830" s="1301"/>
      <c r="I830" s="1301"/>
      <c r="J830" s="1301"/>
      <c r="K830" s="1301"/>
      <c r="L830" s="1301"/>
      <c r="M830" s="1301"/>
      <c r="N830" s="1301"/>
      <c r="O830" s="1329"/>
      <c r="Q830" s="92"/>
      <c r="R830" s="92"/>
      <c r="S830" s="92"/>
      <c r="T830" s="92"/>
      <c r="U830" s="1303"/>
      <c r="V830" s="92"/>
      <c r="W830" s="92"/>
      <c r="X830" s="92"/>
      <c r="Y830" s="92"/>
      <c r="Z830" s="92"/>
    </row>
    <row r="831" spans="1:26" s="1302" customFormat="1" x14ac:dyDescent="0.3">
      <c r="A831" s="1214"/>
      <c r="B831" s="92"/>
      <c r="C831" s="1298"/>
      <c r="D831" s="1300"/>
      <c r="E831" s="1300"/>
      <c r="F831" s="1301"/>
      <c r="G831" s="1301"/>
      <c r="H831" s="1301"/>
      <c r="I831" s="1301"/>
      <c r="J831" s="1301"/>
      <c r="K831" s="1301"/>
      <c r="L831" s="1301"/>
      <c r="M831" s="1301"/>
      <c r="N831" s="1301"/>
      <c r="O831" s="1329"/>
      <c r="Q831" s="92"/>
      <c r="R831" s="92"/>
      <c r="S831" s="92"/>
      <c r="T831" s="92"/>
      <c r="U831" s="1303"/>
      <c r="V831" s="92"/>
      <c r="W831" s="92"/>
      <c r="X831" s="92"/>
      <c r="Y831" s="92"/>
      <c r="Z831" s="92"/>
    </row>
    <row r="832" spans="1:26" s="1302" customFormat="1" x14ac:dyDescent="0.3">
      <c r="A832" s="1214"/>
      <c r="B832" s="92"/>
      <c r="C832" s="1298"/>
      <c r="D832" s="1300"/>
      <c r="E832" s="1300"/>
      <c r="F832" s="1301"/>
      <c r="G832" s="1301"/>
      <c r="H832" s="1301"/>
      <c r="I832" s="1301"/>
      <c r="J832" s="1301"/>
      <c r="K832" s="1301"/>
      <c r="L832" s="1301"/>
      <c r="M832" s="1301"/>
      <c r="N832" s="1301"/>
      <c r="O832" s="1329"/>
      <c r="Q832" s="92"/>
      <c r="R832" s="92"/>
      <c r="S832" s="92"/>
      <c r="T832" s="92"/>
      <c r="U832" s="1303"/>
      <c r="V832" s="92"/>
      <c r="W832" s="92"/>
      <c r="X832" s="92"/>
      <c r="Y832" s="92"/>
      <c r="Z832" s="92"/>
    </row>
    <row r="833" spans="1:26" s="1302" customFormat="1" x14ac:dyDescent="0.3">
      <c r="A833" s="1214"/>
      <c r="B833" s="92"/>
      <c r="C833" s="1298"/>
      <c r="D833" s="1300"/>
      <c r="E833" s="1300"/>
      <c r="F833" s="1301"/>
      <c r="G833" s="1301"/>
      <c r="H833" s="1301"/>
      <c r="I833" s="1301"/>
      <c r="J833" s="1301"/>
      <c r="K833" s="1301"/>
      <c r="L833" s="1301"/>
      <c r="M833" s="1301"/>
      <c r="N833" s="1301"/>
      <c r="O833" s="1329"/>
      <c r="Q833" s="92"/>
      <c r="R833" s="92"/>
      <c r="S833" s="92"/>
      <c r="T833" s="92"/>
      <c r="U833" s="1303"/>
      <c r="V833" s="92"/>
      <c r="W833" s="92"/>
      <c r="X833" s="92"/>
      <c r="Y833" s="92"/>
      <c r="Z833" s="92"/>
    </row>
    <row r="834" spans="1:26" s="1302" customFormat="1" x14ac:dyDescent="0.3">
      <c r="A834" s="1214"/>
      <c r="B834" s="92"/>
      <c r="C834" s="1298"/>
      <c r="D834" s="1300"/>
      <c r="E834" s="1300"/>
      <c r="F834" s="1301"/>
      <c r="G834" s="1301"/>
      <c r="H834" s="1301"/>
      <c r="I834" s="1301"/>
      <c r="J834" s="1301"/>
      <c r="K834" s="1301"/>
      <c r="L834" s="1301"/>
      <c r="M834" s="1301"/>
      <c r="N834" s="1301"/>
      <c r="O834" s="1329"/>
      <c r="Q834" s="92"/>
      <c r="R834" s="92"/>
      <c r="S834" s="92"/>
      <c r="T834" s="92"/>
      <c r="U834" s="1303"/>
      <c r="V834" s="92"/>
      <c r="W834" s="92"/>
      <c r="X834" s="92"/>
      <c r="Y834" s="92"/>
      <c r="Z834" s="92"/>
    </row>
    <row r="835" spans="1:26" s="1302" customFormat="1" x14ac:dyDescent="0.3">
      <c r="A835" s="1214"/>
      <c r="B835" s="92"/>
      <c r="C835" s="1298"/>
      <c r="D835" s="1300"/>
      <c r="E835" s="1300"/>
      <c r="F835" s="1301"/>
      <c r="G835" s="1301"/>
      <c r="H835" s="1301"/>
      <c r="I835" s="1301"/>
      <c r="J835" s="1301"/>
      <c r="K835" s="1301"/>
      <c r="L835" s="1301"/>
      <c r="M835" s="1301"/>
      <c r="N835" s="1301"/>
      <c r="O835" s="1329"/>
      <c r="Q835" s="92"/>
      <c r="R835" s="92"/>
      <c r="S835" s="92"/>
      <c r="T835" s="92"/>
      <c r="U835" s="1303"/>
      <c r="V835" s="92"/>
      <c r="W835" s="92"/>
      <c r="X835" s="92"/>
      <c r="Y835" s="92"/>
      <c r="Z835" s="92"/>
    </row>
    <row r="836" spans="1:26" s="1302" customFormat="1" x14ac:dyDescent="0.3">
      <c r="A836" s="1214"/>
      <c r="B836" s="92"/>
      <c r="C836" s="1298"/>
      <c r="D836" s="1300"/>
      <c r="E836" s="1300"/>
      <c r="F836" s="1301"/>
      <c r="G836" s="1301"/>
      <c r="H836" s="1301"/>
      <c r="I836" s="1301"/>
      <c r="J836" s="1301"/>
      <c r="K836" s="1301"/>
      <c r="L836" s="1301"/>
      <c r="M836" s="1301"/>
      <c r="N836" s="1301"/>
      <c r="O836" s="1329"/>
      <c r="Q836" s="92"/>
      <c r="R836" s="92"/>
      <c r="S836" s="92"/>
      <c r="T836" s="92"/>
      <c r="U836" s="1303"/>
      <c r="V836" s="92"/>
      <c r="W836" s="92"/>
      <c r="X836" s="92"/>
      <c r="Y836" s="92"/>
      <c r="Z836" s="92"/>
    </row>
    <row r="837" spans="1:26" s="1302" customFormat="1" x14ac:dyDescent="0.3">
      <c r="A837" s="1214"/>
      <c r="B837" s="92"/>
      <c r="C837" s="1298"/>
      <c r="D837" s="1300"/>
      <c r="E837" s="1300"/>
      <c r="F837" s="1301"/>
      <c r="G837" s="1301"/>
      <c r="H837" s="1301"/>
      <c r="I837" s="1301"/>
      <c r="J837" s="1301"/>
      <c r="K837" s="1301"/>
      <c r="L837" s="1301"/>
      <c r="M837" s="1301"/>
      <c r="N837" s="1301"/>
      <c r="O837" s="1329"/>
      <c r="Q837" s="92"/>
      <c r="R837" s="92"/>
      <c r="S837" s="92"/>
      <c r="T837" s="92"/>
      <c r="U837" s="1303"/>
      <c r="V837" s="92"/>
      <c r="W837" s="92"/>
      <c r="X837" s="92"/>
      <c r="Y837" s="92"/>
      <c r="Z837" s="92"/>
    </row>
    <row r="838" spans="1:26" s="1302" customFormat="1" x14ac:dyDescent="0.3">
      <c r="A838" s="1214"/>
      <c r="B838" s="92"/>
      <c r="C838" s="1298"/>
      <c r="D838" s="1300"/>
      <c r="E838" s="1300"/>
      <c r="F838" s="1301"/>
      <c r="G838" s="1301"/>
      <c r="H838" s="1301"/>
      <c r="I838" s="1301"/>
      <c r="J838" s="1301"/>
      <c r="K838" s="1301"/>
      <c r="L838" s="1301"/>
      <c r="M838" s="1301"/>
      <c r="N838" s="1301"/>
      <c r="O838" s="1329"/>
      <c r="Q838" s="92"/>
      <c r="R838" s="92"/>
      <c r="S838" s="92"/>
      <c r="T838" s="92"/>
      <c r="U838" s="1303"/>
      <c r="V838" s="92"/>
      <c r="W838" s="92"/>
      <c r="X838" s="92"/>
      <c r="Y838" s="92"/>
      <c r="Z838" s="92"/>
    </row>
    <row r="839" spans="1:26" s="1302" customFormat="1" x14ac:dyDescent="0.3">
      <c r="A839" s="1214"/>
      <c r="B839" s="92"/>
      <c r="C839" s="1298"/>
      <c r="D839" s="1300"/>
      <c r="E839" s="1300"/>
      <c r="F839" s="1301"/>
      <c r="G839" s="1301"/>
      <c r="H839" s="1301"/>
      <c r="I839" s="1301"/>
      <c r="J839" s="1301"/>
      <c r="K839" s="1301"/>
      <c r="L839" s="1301"/>
      <c r="M839" s="1301"/>
      <c r="N839" s="1301"/>
      <c r="O839" s="1329"/>
      <c r="Q839" s="92"/>
      <c r="R839" s="92"/>
      <c r="S839" s="92"/>
      <c r="T839" s="92"/>
      <c r="U839" s="1303"/>
      <c r="V839" s="92"/>
      <c r="W839" s="92"/>
      <c r="X839" s="92"/>
      <c r="Y839" s="92"/>
      <c r="Z839" s="92"/>
    </row>
    <row r="840" spans="1:26" s="1302" customFormat="1" x14ac:dyDescent="0.3">
      <c r="A840" s="1214"/>
      <c r="B840" s="92"/>
      <c r="C840" s="1298"/>
      <c r="D840" s="1300"/>
      <c r="E840" s="1300"/>
      <c r="F840" s="1301"/>
      <c r="G840" s="1301"/>
      <c r="H840" s="1301"/>
      <c r="I840" s="1301"/>
      <c r="J840" s="1301"/>
      <c r="K840" s="1301"/>
      <c r="L840" s="1301"/>
      <c r="M840" s="1301"/>
      <c r="N840" s="1301"/>
      <c r="O840" s="1329"/>
      <c r="Q840" s="92"/>
      <c r="R840" s="92"/>
      <c r="S840" s="92"/>
      <c r="T840" s="92"/>
      <c r="U840" s="1303"/>
      <c r="V840" s="92"/>
      <c r="W840" s="92"/>
      <c r="X840" s="92"/>
      <c r="Y840" s="92"/>
      <c r="Z840" s="92"/>
    </row>
    <row r="841" spans="1:26" s="1302" customFormat="1" x14ac:dyDescent="0.3">
      <c r="A841" s="1214"/>
      <c r="B841" s="92"/>
      <c r="C841" s="1298"/>
      <c r="D841" s="1300"/>
      <c r="E841" s="1300"/>
      <c r="F841" s="1301"/>
      <c r="G841" s="1301"/>
      <c r="H841" s="1301"/>
      <c r="I841" s="1301"/>
      <c r="J841" s="1301"/>
      <c r="K841" s="1301"/>
      <c r="L841" s="1301"/>
      <c r="M841" s="1301"/>
      <c r="N841" s="1301"/>
      <c r="O841" s="1329"/>
      <c r="Q841" s="92"/>
      <c r="R841" s="92"/>
      <c r="S841" s="92"/>
      <c r="T841" s="92"/>
      <c r="U841" s="1303"/>
      <c r="V841" s="92"/>
      <c r="W841" s="92"/>
      <c r="X841" s="92"/>
      <c r="Y841" s="92"/>
      <c r="Z841" s="92"/>
    </row>
    <row r="842" spans="1:26" s="1302" customFormat="1" x14ac:dyDescent="0.3">
      <c r="A842" s="1214"/>
      <c r="B842" s="92"/>
      <c r="C842" s="1298"/>
      <c r="D842" s="1300"/>
      <c r="E842" s="1300"/>
      <c r="F842" s="1301"/>
      <c r="G842" s="1301"/>
      <c r="H842" s="1301"/>
      <c r="I842" s="1301"/>
      <c r="J842" s="1301"/>
      <c r="K842" s="1301"/>
      <c r="L842" s="1301"/>
      <c r="M842" s="1301"/>
      <c r="N842" s="1301"/>
      <c r="O842" s="1329"/>
      <c r="Q842" s="92"/>
      <c r="R842" s="92"/>
      <c r="S842" s="92"/>
      <c r="T842" s="92"/>
      <c r="U842" s="1303"/>
      <c r="V842" s="92"/>
      <c r="W842" s="92"/>
      <c r="X842" s="92"/>
      <c r="Y842" s="92"/>
      <c r="Z842" s="92"/>
    </row>
    <row r="843" spans="1:26" s="1302" customFormat="1" x14ac:dyDescent="0.3">
      <c r="A843" s="1214"/>
      <c r="B843" s="92"/>
      <c r="C843" s="1298"/>
      <c r="D843" s="1300"/>
      <c r="E843" s="1300"/>
      <c r="F843" s="1301"/>
      <c r="G843" s="1301"/>
      <c r="H843" s="1301"/>
      <c r="I843" s="1301"/>
      <c r="J843" s="1301"/>
      <c r="K843" s="1301"/>
      <c r="L843" s="1301"/>
      <c r="M843" s="1301"/>
      <c r="N843" s="1301"/>
      <c r="O843" s="1329"/>
      <c r="Q843" s="92"/>
      <c r="R843" s="92"/>
      <c r="S843" s="92"/>
      <c r="T843" s="92"/>
      <c r="U843" s="1303"/>
      <c r="V843" s="92"/>
      <c r="W843" s="92"/>
      <c r="X843" s="92"/>
      <c r="Y843" s="92"/>
      <c r="Z843" s="92"/>
    </row>
    <row r="844" spans="1:26" s="1302" customFormat="1" x14ac:dyDescent="0.3">
      <c r="A844" s="1214"/>
      <c r="B844" s="92"/>
      <c r="C844" s="1298"/>
      <c r="D844" s="1300"/>
      <c r="E844" s="1300"/>
      <c r="F844" s="1301"/>
      <c r="G844" s="1301"/>
      <c r="H844" s="1301"/>
      <c r="I844" s="1301"/>
      <c r="J844" s="1301"/>
      <c r="K844" s="1301"/>
      <c r="L844" s="1301"/>
      <c r="M844" s="1301"/>
      <c r="N844" s="1301"/>
      <c r="O844" s="1329"/>
      <c r="Q844" s="92"/>
      <c r="R844" s="92"/>
      <c r="S844" s="92"/>
      <c r="T844" s="92"/>
      <c r="U844" s="1303"/>
      <c r="V844" s="92"/>
      <c r="W844" s="92"/>
      <c r="X844" s="92"/>
      <c r="Y844" s="92"/>
      <c r="Z844" s="92"/>
    </row>
    <row r="845" spans="1:26" s="1302" customFormat="1" x14ac:dyDescent="0.3">
      <c r="A845" s="1214"/>
      <c r="B845" s="92"/>
      <c r="C845" s="1298"/>
      <c r="D845" s="1300"/>
      <c r="E845" s="1300"/>
      <c r="F845" s="1301"/>
      <c r="G845" s="1301"/>
      <c r="H845" s="1301"/>
      <c r="I845" s="1301"/>
      <c r="J845" s="1301"/>
      <c r="K845" s="1301"/>
      <c r="L845" s="1301"/>
      <c r="M845" s="1301"/>
      <c r="N845" s="1301"/>
      <c r="O845" s="1329"/>
      <c r="Q845" s="92"/>
      <c r="R845" s="92"/>
      <c r="S845" s="92"/>
      <c r="T845" s="92"/>
      <c r="U845" s="1303"/>
      <c r="V845" s="92"/>
      <c r="W845" s="92"/>
      <c r="X845" s="92"/>
      <c r="Y845" s="92"/>
      <c r="Z845" s="92"/>
    </row>
    <row r="846" spans="1:26" s="1302" customFormat="1" x14ac:dyDescent="0.3">
      <c r="A846" s="1214"/>
      <c r="B846" s="92"/>
      <c r="C846" s="1298"/>
      <c r="D846" s="1300"/>
      <c r="E846" s="1300"/>
      <c r="F846" s="1301"/>
      <c r="G846" s="1301"/>
      <c r="H846" s="1301"/>
      <c r="I846" s="1301"/>
      <c r="J846" s="1301"/>
      <c r="K846" s="1301"/>
      <c r="L846" s="1301"/>
      <c r="M846" s="1301"/>
      <c r="N846" s="1301"/>
      <c r="O846" s="1329"/>
      <c r="Q846" s="92"/>
      <c r="R846" s="92"/>
      <c r="S846" s="92"/>
      <c r="T846" s="92"/>
      <c r="U846" s="1303"/>
      <c r="V846" s="92"/>
      <c r="W846" s="92"/>
      <c r="X846" s="92"/>
      <c r="Y846" s="92"/>
      <c r="Z846" s="92"/>
    </row>
    <row r="847" spans="1:26" s="1302" customFormat="1" x14ac:dyDescent="0.3">
      <c r="A847" s="1214"/>
      <c r="B847" s="92"/>
      <c r="C847" s="1298"/>
      <c r="D847" s="1300"/>
      <c r="E847" s="1300"/>
      <c r="F847" s="1301"/>
      <c r="G847" s="1301"/>
      <c r="H847" s="1301"/>
      <c r="I847" s="1301"/>
      <c r="J847" s="1301"/>
      <c r="K847" s="1301"/>
      <c r="L847" s="1301"/>
      <c r="M847" s="1301"/>
      <c r="N847" s="1301"/>
      <c r="O847" s="1329"/>
      <c r="Q847" s="92"/>
      <c r="R847" s="92"/>
      <c r="S847" s="92"/>
      <c r="T847" s="92"/>
      <c r="U847" s="1303"/>
      <c r="V847" s="92"/>
      <c r="W847" s="92"/>
      <c r="X847" s="92"/>
      <c r="Y847" s="92"/>
      <c r="Z847" s="92"/>
    </row>
    <row r="848" spans="1:26" s="1302" customFormat="1" x14ac:dyDescent="0.3">
      <c r="A848" s="1214"/>
      <c r="B848" s="92"/>
      <c r="C848" s="1298"/>
      <c r="D848" s="1300"/>
      <c r="E848" s="1300"/>
      <c r="F848" s="1301"/>
      <c r="G848" s="1301"/>
      <c r="H848" s="1301"/>
      <c r="I848" s="1301"/>
      <c r="J848" s="1301"/>
      <c r="K848" s="1301"/>
      <c r="L848" s="1301"/>
      <c r="M848" s="1301"/>
      <c r="N848" s="1301"/>
      <c r="O848" s="1329"/>
      <c r="Q848" s="92"/>
      <c r="R848" s="92"/>
      <c r="S848" s="92"/>
      <c r="T848" s="92"/>
      <c r="U848" s="1303"/>
      <c r="V848" s="92"/>
      <c r="W848" s="92"/>
      <c r="X848" s="92"/>
      <c r="Y848" s="92"/>
      <c r="Z848" s="92"/>
    </row>
    <row r="849" spans="1:26" s="1302" customFormat="1" x14ac:dyDescent="0.3">
      <c r="A849" s="1214"/>
      <c r="B849" s="92"/>
      <c r="C849" s="1298"/>
      <c r="D849" s="1300"/>
      <c r="E849" s="1300"/>
      <c r="F849" s="1301"/>
      <c r="G849" s="1301"/>
      <c r="H849" s="1301"/>
      <c r="I849" s="1301"/>
      <c r="J849" s="1301"/>
      <c r="K849" s="1301"/>
      <c r="L849" s="1301"/>
      <c r="M849" s="1301"/>
      <c r="N849" s="1301"/>
      <c r="O849" s="1329"/>
      <c r="Q849" s="92"/>
      <c r="R849" s="92"/>
      <c r="S849" s="92"/>
      <c r="T849" s="92"/>
      <c r="U849" s="1303"/>
      <c r="V849" s="92"/>
      <c r="W849" s="92"/>
      <c r="X849" s="92"/>
      <c r="Y849" s="92"/>
      <c r="Z849" s="92"/>
    </row>
    <row r="850" spans="1:26" s="1302" customFormat="1" x14ac:dyDescent="0.3">
      <c r="A850" s="1214"/>
      <c r="B850" s="92"/>
      <c r="C850" s="1298"/>
      <c r="D850" s="1300"/>
      <c r="E850" s="1300"/>
      <c r="F850" s="1301"/>
      <c r="G850" s="1301"/>
      <c r="H850" s="1301"/>
      <c r="I850" s="1301"/>
      <c r="J850" s="1301"/>
      <c r="K850" s="1301"/>
      <c r="L850" s="1301"/>
      <c r="M850" s="1301"/>
      <c r="N850" s="1301"/>
      <c r="O850" s="1329"/>
      <c r="Q850" s="92"/>
      <c r="R850" s="92"/>
      <c r="S850" s="92"/>
      <c r="T850" s="92"/>
      <c r="U850" s="1303"/>
      <c r="V850" s="92"/>
      <c r="W850" s="92"/>
      <c r="X850" s="92"/>
      <c r="Y850" s="92"/>
      <c r="Z850" s="92"/>
    </row>
    <row r="851" spans="1:26" s="1302" customFormat="1" x14ac:dyDescent="0.3">
      <c r="A851" s="1214"/>
      <c r="B851" s="92"/>
      <c r="C851" s="1298"/>
      <c r="D851" s="1300"/>
      <c r="E851" s="1300"/>
      <c r="F851" s="1301"/>
      <c r="G851" s="1301"/>
      <c r="H851" s="1301"/>
      <c r="I851" s="1301"/>
      <c r="J851" s="1301"/>
      <c r="K851" s="1301"/>
      <c r="L851" s="1301"/>
      <c r="M851" s="1301"/>
      <c r="N851" s="1301"/>
      <c r="O851" s="1329"/>
      <c r="Q851" s="92"/>
      <c r="R851" s="92"/>
      <c r="S851" s="92"/>
      <c r="T851" s="92"/>
      <c r="U851" s="1303"/>
      <c r="V851" s="92"/>
      <c r="W851" s="92"/>
      <c r="X851" s="92"/>
      <c r="Y851" s="92"/>
      <c r="Z851" s="92"/>
    </row>
    <row r="852" spans="1:26" s="1302" customFormat="1" x14ac:dyDescent="0.3">
      <c r="A852" s="1214"/>
      <c r="B852" s="92"/>
      <c r="C852" s="1298"/>
      <c r="D852" s="1300"/>
      <c r="E852" s="1300"/>
      <c r="F852" s="1301"/>
      <c r="G852" s="1301"/>
      <c r="H852" s="1301"/>
      <c r="I852" s="1301"/>
      <c r="J852" s="1301"/>
      <c r="K852" s="1301"/>
      <c r="L852" s="1301"/>
      <c r="M852" s="1301"/>
      <c r="N852" s="1301"/>
      <c r="O852" s="1329"/>
      <c r="Q852" s="92"/>
      <c r="R852" s="92"/>
      <c r="S852" s="92"/>
      <c r="T852" s="92"/>
      <c r="U852" s="1303"/>
      <c r="V852" s="92"/>
      <c r="W852" s="92"/>
      <c r="X852" s="92"/>
      <c r="Y852" s="92"/>
      <c r="Z852" s="92"/>
    </row>
    <row r="853" spans="1:26" s="1302" customFormat="1" x14ac:dyDescent="0.3">
      <c r="A853" s="1214"/>
      <c r="B853" s="92"/>
      <c r="C853" s="1298"/>
      <c r="D853" s="1300"/>
      <c r="E853" s="1300"/>
      <c r="F853" s="1301"/>
      <c r="G853" s="1301"/>
      <c r="H853" s="1301"/>
      <c r="I853" s="1301"/>
      <c r="J853" s="1301"/>
      <c r="K853" s="1301"/>
      <c r="L853" s="1301"/>
      <c r="M853" s="1301"/>
      <c r="N853" s="1301"/>
      <c r="O853" s="1329"/>
      <c r="Q853" s="92"/>
      <c r="R853" s="92"/>
      <c r="S853" s="92"/>
      <c r="T853" s="92"/>
      <c r="U853" s="1303"/>
      <c r="V853" s="92"/>
      <c r="W853" s="92"/>
      <c r="X853" s="92"/>
      <c r="Y853" s="92"/>
      <c r="Z853" s="92"/>
    </row>
    <row r="854" spans="1:26" s="1302" customFormat="1" x14ac:dyDescent="0.3">
      <c r="A854" s="1214"/>
      <c r="B854" s="92"/>
      <c r="C854" s="1298"/>
      <c r="D854" s="1300"/>
      <c r="E854" s="1300"/>
      <c r="F854" s="1301"/>
      <c r="G854" s="1301"/>
      <c r="H854" s="1301"/>
      <c r="I854" s="1301"/>
      <c r="J854" s="1301"/>
      <c r="K854" s="1301"/>
      <c r="L854" s="1301"/>
      <c r="M854" s="1301"/>
      <c r="N854" s="1301"/>
      <c r="O854" s="1329"/>
      <c r="Q854" s="92"/>
      <c r="R854" s="92"/>
      <c r="S854" s="92"/>
      <c r="T854" s="92"/>
      <c r="U854" s="1303"/>
      <c r="V854" s="92"/>
      <c r="W854" s="92"/>
      <c r="X854" s="92"/>
      <c r="Y854" s="92"/>
      <c r="Z854" s="92"/>
    </row>
    <row r="855" spans="1:26" s="1302" customFormat="1" x14ac:dyDescent="0.3">
      <c r="A855" s="1214"/>
      <c r="B855" s="92"/>
      <c r="C855" s="1298"/>
      <c r="D855" s="1300"/>
      <c r="E855" s="1300"/>
      <c r="F855" s="1301"/>
      <c r="G855" s="1301"/>
      <c r="H855" s="1301"/>
      <c r="I855" s="1301"/>
      <c r="J855" s="1301"/>
      <c r="K855" s="1301"/>
      <c r="L855" s="1301"/>
      <c r="M855" s="1301"/>
      <c r="N855" s="1301"/>
      <c r="O855" s="1329"/>
      <c r="Q855" s="92"/>
      <c r="R855" s="92"/>
      <c r="S855" s="92"/>
      <c r="T855" s="92"/>
      <c r="U855" s="1303"/>
      <c r="V855" s="92"/>
      <c r="W855" s="92"/>
      <c r="X855" s="92"/>
      <c r="Y855" s="92"/>
      <c r="Z855" s="92"/>
    </row>
    <row r="856" spans="1:26" s="1302" customFormat="1" x14ac:dyDescent="0.3">
      <c r="A856" s="1214"/>
      <c r="B856" s="92"/>
      <c r="C856" s="1298"/>
      <c r="D856" s="1300"/>
      <c r="E856" s="1300"/>
      <c r="F856" s="1301"/>
      <c r="G856" s="1301"/>
      <c r="H856" s="1301"/>
      <c r="I856" s="1301"/>
      <c r="J856" s="1301"/>
      <c r="K856" s="1301"/>
      <c r="L856" s="1301"/>
      <c r="M856" s="1301"/>
      <c r="N856" s="1301"/>
      <c r="O856" s="1329"/>
      <c r="Q856" s="92"/>
      <c r="R856" s="92"/>
      <c r="S856" s="92"/>
      <c r="T856" s="92"/>
      <c r="U856" s="1303"/>
      <c r="V856" s="92"/>
      <c r="W856" s="92"/>
      <c r="X856" s="92"/>
      <c r="Y856" s="92"/>
      <c r="Z856" s="92"/>
    </row>
    <row r="857" spans="1:26" s="1302" customFormat="1" x14ac:dyDescent="0.3">
      <c r="A857" s="1214"/>
      <c r="B857" s="92"/>
      <c r="C857" s="1298"/>
      <c r="D857" s="1300"/>
      <c r="E857" s="1300"/>
      <c r="F857" s="1301"/>
      <c r="G857" s="1301"/>
      <c r="H857" s="1301"/>
      <c r="I857" s="1301"/>
      <c r="J857" s="1301"/>
      <c r="K857" s="1301"/>
      <c r="L857" s="1301"/>
      <c r="M857" s="1301"/>
      <c r="N857" s="1301"/>
      <c r="O857" s="1329"/>
      <c r="Q857" s="92"/>
      <c r="R857" s="92"/>
      <c r="S857" s="92"/>
      <c r="T857" s="92"/>
      <c r="U857" s="1303"/>
      <c r="V857" s="92"/>
      <c r="W857" s="92"/>
      <c r="X857" s="92"/>
      <c r="Y857" s="92"/>
      <c r="Z857" s="92"/>
    </row>
    <row r="858" spans="1:26" s="1302" customFormat="1" x14ac:dyDescent="0.3">
      <c r="A858" s="1214"/>
      <c r="B858" s="92"/>
      <c r="C858" s="1298"/>
      <c r="D858" s="1300"/>
      <c r="E858" s="1300"/>
      <c r="F858" s="1301"/>
      <c r="G858" s="1301"/>
      <c r="H858" s="1301"/>
      <c r="I858" s="1301"/>
      <c r="J858" s="1301"/>
      <c r="K858" s="1301"/>
      <c r="L858" s="1301"/>
      <c r="M858" s="1301"/>
      <c r="N858" s="1301"/>
      <c r="O858" s="1329"/>
      <c r="Q858" s="92"/>
      <c r="R858" s="92"/>
      <c r="S858" s="92"/>
      <c r="T858" s="92"/>
      <c r="U858" s="1303"/>
      <c r="V858" s="92"/>
      <c r="W858" s="92"/>
      <c r="X858" s="92"/>
      <c r="Y858" s="92"/>
      <c r="Z858" s="92"/>
    </row>
    <row r="859" spans="1:26" s="1302" customFormat="1" x14ac:dyDescent="0.3">
      <c r="A859" s="1214"/>
      <c r="B859" s="92"/>
      <c r="C859" s="1298"/>
      <c r="D859" s="1300"/>
      <c r="E859" s="1300"/>
      <c r="F859" s="1301"/>
      <c r="G859" s="1301"/>
      <c r="H859" s="1301"/>
      <c r="I859" s="1301"/>
      <c r="J859" s="1301"/>
      <c r="K859" s="1301"/>
      <c r="L859" s="1301"/>
      <c r="M859" s="1301"/>
      <c r="N859" s="1301"/>
      <c r="O859" s="1329"/>
      <c r="Q859" s="92"/>
      <c r="R859" s="92"/>
      <c r="S859" s="92"/>
      <c r="T859" s="92"/>
      <c r="U859" s="1303"/>
      <c r="V859" s="92"/>
      <c r="W859" s="92"/>
      <c r="X859" s="92"/>
      <c r="Y859" s="92"/>
      <c r="Z859" s="92"/>
    </row>
    <row r="860" spans="1:26" s="1302" customFormat="1" x14ac:dyDescent="0.3">
      <c r="A860" s="1214"/>
      <c r="B860" s="92"/>
      <c r="C860" s="1298"/>
      <c r="D860" s="1300"/>
      <c r="E860" s="1300"/>
      <c r="F860" s="1301"/>
      <c r="G860" s="1301"/>
      <c r="H860" s="1301"/>
      <c r="I860" s="1301"/>
      <c r="J860" s="1301"/>
      <c r="K860" s="1301"/>
      <c r="L860" s="1301"/>
      <c r="M860" s="1301"/>
      <c r="N860" s="1301"/>
      <c r="O860" s="1329"/>
      <c r="Q860" s="92"/>
      <c r="R860" s="92"/>
      <c r="S860" s="92"/>
      <c r="T860" s="92"/>
      <c r="U860" s="1303"/>
      <c r="V860" s="92"/>
      <c r="W860" s="92"/>
      <c r="X860" s="92"/>
      <c r="Y860" s="92"/>
      <c r="Z860" s="92"/>
    </row>
    <row r="861" spans="1:26" s="1302" customFormat="1" x14ac:dyDescent="0.3">
      <c r="A861" s="1214"/>
      <c r="B861" s="92"/>
      <c r="C861" s="1298"/>
      <c r="D861" s="1300"/>
      <c r="E861" s="1300"/>
      <c r="F861" s="1301"/>
      <c r="G861" s="1301"/>
      <c r="H861" s="1301"/>
      <c r="I861" s="1301"/>
      <c r="J861" s="1301"/>
      <c r="K861" s="1301"/>
      <c r="L861" s="1301"/>
      <c r="M861" s="1301"/>
      <c r="N861" s="1301"/>
      <c r="O861" s="1329"/>
      <c r="Q861" s="92"/>
      <c r="R861" s="92"/>
      <c r="S861" s="92"/>
      <c r="T861" s="92"/>
      <c r="U861" s="1303"/>
      <c r="V861" s="92"/>
      <c r="W861" s="92"/>
      <c r="X861" s="92"/>
      <c r="Y861" s="92"/>
      <c r="Z861" s="92"/>
    </row>
    <row r="862" spans="1:26" s="1302" customFormat="1" x14ac:dyDescent="0.3">
      <c r="A862" s="1214"/>
      <c r="B862" s="92"/>
      <c r="C862" s="1298"/>
      <c r="D862" s="1300"/>
      <c r="E862" s="1300"/>
      <c r="F862" s="1301"/>
      <c r="G862" s="1301"/>
      <c r="H862" s="1301"/>
      <c r="I862" s="1301"/>
      <c r="J862" s="1301"/>
      <c r="K862" s="1301"/>
      <c r="L862" s="1301"/>
      <c r="M862" s="1301"/>
      <c r="N862" s="1301"/>
      <c r="O862" s="1329"/>
      <c r="Q862" s="92"/>
      <c r="R862" s="92"/>
      <c r="S862" s="92"/>
      <c r="T862" s="92"/>
      <c r="U862" s="1303"/>
      <c r="V862" s="92"/>
      <c r="W862" s="92"/>
      <c r="X862" s="92"/>
      <c r="Y862" s="92"/>
      <c r="Z862" s="92"/>
    </row>
    <row r="863" spans="1:26" s="1302" customFormat="1" x14ac:dyDescent="0.3">
      <c r="A863" s="1214"/>
      <c r="B863" s="92"/>
      <c r="C863" s="1298"/>
      <c r="D863" s="1300"/>
      <c r="E863" s="1300"/>
      <c r="F863" s="1301"/>
      <c r="G863" s="1301"/>
      <c r="H863" s="1301"/>
      <c r="I863" s="1301"/>
      <c r="J863" s="1301"/>
      <c r="K863" s="1301"/>
      <c r="L863" s="1301"/>
      <c r="M863" s="1301"/>
      <c r="N863" s="1301"/>
      <c r="O863" s="1329"/>
      <c r="Q863" s="92"/>
      <c r="R863" s="92"/>
      <c r="S863" s="92"/>
      <c r="T863" s="92"/>
      <c r="U863" s="1303"/>
      <c r="V863" s="92"/>
      <c r="W863" s="92"/>
      <c r="X863" s="92"/>
      <c r="Y863" s="92"/>
      <c r="Z863" s="92"/>
    </row>
    <row r="864" spans="1:26" s="1302" customFormat="1" x14ac:dyDescent="0.3">
      <c r="A864" s="1214"/>
      <c r="B864" s="92"/>
      <c r="C864" s="1298"/>
      <c r="D864" s="1300"/>
      <c r="E864" s="1300"/>
      <c r="F864" s="1301"/>
      <c r="G864" s="1301"/>
      <c r="H864" s="1301"/>
      <c r="I864" s="1301"/>
      <c r="J864" s="1301"/>
      <c r="K864" s="1301"/>
      <c r="L864" s="1301"/>
      <c r="M864" s="1301"/>
      <c r="N864" s="1301"/>
      <c r="O864" s="1329"/>
      <c r="Q864" s="92"/>
      <c r="R864" s="92"/>
      <c r="S864" s="92"/>
      <c r="T864" s="92"/>
      <c r="U864" s="1303"/>
      <c r="V864" s="92"/>
      <c r="W864" s="92"/>
      <c r="X864" s="92"/>
      <c r="Y864" s="92"/>
      <c r="Z864" s="92"/>
    </row>
    <row r="865" spans="1:26" s="1302" customFormat="1" x14ac:dyDescent="0.3">
      <c r="A865" s="1214"/>
      <c r="B865" s="92"/>
      <c r="C865" s="1298"/>
      <c r="D865" s="1300"/>
      <c r="E865" s="1300"/>
      <c r="F865" s="1301"/>
      <c r="G865" s="1301"/>
      <c r="H865" s="1301"/>
      <c r="I865" s="1301"/>
      <c r="J865" s="1301"/>
      <c r="K865" s="1301"/>
      <c r="L865" s="1301"/>
      <c r="M865" s="1301"/>
      <c r="N865" s="1301"/>
      <c r="O865" s="1329"/>
      <c r="Q865" s="92"/>
      <c r="R865" s="92"/>
      <c r="S865" s="92"/>
      <c r="T865" s="92"/>
      <c r="U865" s="1303"/>
      <c r="V865" s="92"/>
      <c r="W865" s="92"/>
      <c r="X865" s="92"/>
      <c r="Y865" s="92"/>
      <c r="Z865" s="92"/>
    </row>
    <row r="866" spans="1:26" s="1302" customFormat="1" x14ac:dyDescent="0.3">
      <c r="A866" s="1214"/>
      <c r="B866" s="92"/>
      <c r="C866" s="1298"/>
      <c r="D866" s="1300"/>
      <c r="E866" s="1300"/>
      <c r="F866" s="1301"/>
      <c r="G866" s="1301"/>
      <c r="H866" s="1301"/>
      <c r="I866" s="1301"/>
      <c r="J866" s="1301"/>
      <c r="K866" s="1301"/>
      <c r="L866" s="1301"/>
      <c r="M866" s="1301"/>
      <c r="N866" s="1301"/>
      <c r="O866" s="1329"/>
      <c r="Q866" s="92"/>
      <c r="R866" s="92"/>
      <c r="S866" s="92"/>
      <c r="T866" s="92"/>
      <c r="U866" s="1303"/>
      <c r="V866" s="92"/>
      <c r="W866" s="92"/>
      <c r="X866" s="92"/>
      <c r="Y866" s="92"/>
      <c r="Z866" s="92"/>
    </row>
    <row r="867" spans="1:26" s="1302" customFormat="1" x14ac:dyDescent="0.3">
      <c r="A867" s="1214"/>
      <c r="B867" s="92"/>
      <c r="C867" s="1298"/>
      <c r="D867" s="1300"/>
      <c r="E867" s="1300"/>
      <c r="F867" s="1301"/>
      <c r="G867" s="1301"/>
      <c r="H867" s="1301"/>
      <c r="I867" s="1301"/>
      <c r="J867" s="1301"/>
      <c r="K867" s="1301"/>
      <c r="L867" s="1301"/>
      <c r="M867" s="1301"/>
      <c r="N867" s="1301"/>
      <c r="O867" s="1329"/>
      <c r="Q867" s="92"/>
      <c r="R867" s="92"/>
      <c r="S867" s="92"/>
      <c r="T867" s="92"/>
      <c r="U867" s="1303"/>
      <c r="V867" s="92"/>
      <c r="W867" s="92"/>
      <c r="X867" s="92"/>
      <c r="Y867" s="92"/>
      <c r="Z867" s="92"/>
    </row>
    <row r="868" spans="1:26" s="1302" customFormat="1" x14ac:dyDescent="0.3">
      <c r="A868" s="1214"/>
      <c r="B868" s="92"/>
      <c r="C868" s="1298"/>
      <c r="D868" s="1300"/>
      <c r="E868" s="1300"/>
      <c r="F868" s="1301"/>
      <c r="G868" s="1301"/>
      <c r="H868" s="1301"/>
      <c r="I868" s="1301"/>
      <c r="J868" s="1301"/>
      <c r="K868" s="1301"/>
      <c r="L868" s="1301"/>
      <c r="M868" s="1301"/>
      <c r="N868" s="1301"/>
      <c r="O868" s="1329"/>
      <c r="Q868" s="92"/>
      <c r="R868" s="92"/>
      <c r="S868" s="92"/>
      <c r="T868" s="92"/>
      <c r="U868" s="1303"/>
      <c r="V868" s="92"/>
      <c r="W868" s="92"/>
      <c r="X868" s="92"/>
      <c r="Y868" s="92"/>
      <c r="Z868" s="92"/>
    </row>
    <row r="869" spans="1:26" s="1302" customFormat="1" x14ac:dyDescent="0.3">
      <c r="A869" s="1214"/>
      <c r="B869" s="92"/>
      <c r="C869" s="1298"/>
      <c r="D869" s="1300"/>
      <c r="E869" s="1300"/>
      <c r="F869" s="1301"/>
      <c r="G869" s="1301"/>
      <c r="H869" s="1301"/>
      <c r="I869" s="1301"/>
      <c r="J869" s="1301"/>
      <c r="K869" s="1301"/>
      <c r="L869" s="1301"/>
      <c r="M869" s="1301"/>
      <c r="N869" s="1301"/>
      <c r="O869" s="1329"/>
      <c r="Q869" s="92"/>
      <c r="R869" s="92"/>
      <c r="S869" s="92"/>
      <c r="T869" s="92"/>
      <c r="U869" s="1303"/>
      <c r="V869" s="92"/>
      <c r="W869" s="92"/>
      <c r="X869" s="92"/>
      <c r="Y869" s="92"/>
      <c r="Z869" s="92"/>
    </row>
    <row r="870" spans="1:26" s="1302" customFormat="1" x14ac:dyDescent="0.3">
      <c r="A870" s="1214"/>
      <c r="B870" s="92"/>
      <c r="C870" s="1298"/>
      <c r="D870" s="1300"/>
      <c r="E870" s="1300"/>
      <c r="F870" s="1301"/>
      <c r="G870" s="1301"/>
      <c r="H870" s="1301"/>
      <c r="I870" s="1301"/>
      <c r="J870" s="1301"/>
      <c r="K870" s="1301"/>
      <c r="L870" s="1301"/>
      <c r="M870" s="1301"/>
      <c r="N870" s="1301"/>
      <c r="O870" s="1329"/>
      <c r="Q870" s="92"/>
      <c r="R870" s="92"/>
      <c r="S870" s="92"/>
      <c r="T870" s="92"/>
      <c r="U870" s="1303"/>
      <c r="V870" s="92"/>
      <c r="W870" s="92"/>
      <c r="X870" s="92"/>
      <c r="Y870" s="92"/>
      <c r="Z870" s="92"/>
    </row>
    <row r="871" spans="1:26" s="1302" customFormat="1" x14ac:dyDescent="0.3">
      <c r="A871" s="1214"/>
      <c r="B871" s="92"/>
      <c r="C871" s="1298"/>
      <c r="D871" s="1300"/>
      <c r="E871" s="1300"/>
      <c r="F871" s="1301"/>
      <c r="G871" s="1301"/>
      <c r="H871" s="1301"/>
      <c r="I871" s="1301"/>
      <c r="J871" s="1301"/>
      <c r="K871" s="1301"/>
      <c r="L871" s="1301"/>
      <c r="M871" s="1301"/>
      <c r="N871" s="1301"/>
      <c r="O871" s="1329"/>
      <c r="Q871" s="92"/>
      <c r="R871" s="92"/>
      <c r="S871" s="92"/>
      <c r="T871" s="92"/>
      <c r="U871" s="1303"/>
      <c r="V871" s="92"/>
      <c r="W871" s="92"/>
      <c r="X871" s="92"/>
      <c r="Y871" s="92"/>
      <c r="Z871" s="92"/>
    </row>
    <row r="872" spans="1:26" s="1302" customFormat="1" x14ac:dyDescent="0.3">
      <c r="A872" s="1214"/>
      <c r="B872" s="92"/>
      <c r="C872" s="1298"/>
      <c r="D872" s="1300"/>
      <c r="E872" s="1300"/>
      <c r="F872" s="1301"/>
      <c r="G872" s="1301"/>
      <c r="H872" s="1301"/>
      <c r="I872" s="1301"/>
      <c r="J872" s="1301"/>
      <c r="K872" s="1301"/>
      <c r="L872" s="1301"/>
      <c r="M872" s="1301"/>
      <c r="N872" s="1301"/>
      <c r="O872" s="1329"/>
      <c r="Q872" s="92"/>
      <c r="R872" s="92"/>
      <c r="S872" s="92"/>
      <c r="T872" s="92"/>
      <c r="U872" s="1303"/>
      <c r="V872" s="92"/>
      <c r="W872" s="92"/>
      <c r="X872" s="92"/>
      <c r="Y872" s="92"/>
      <c r="Z872" s="92"/>
    </row>
    <row r="873" spans="1:26" s="1302" customFormat="1" x14ac:dyDescent="0.3">
      <c r="A873" s="1214"/>
      <c r="B873" s="92"/>
      <c r="C873" s="1298"/>
      <c r="D873" s="1300"/>
      <c r="E873" s="1300"/>
      <c r="F873" s="1301"/>
      <c r="G873" s="1301"/>
      <c r="H873" s="1301"/>
      <c r="I873" s="1301"/>
      <c r="J873" s="1301"/>
      <c r="K873" s="1301"/>
      <c r="L873" s="1301"/>
      <c r="M873" s="1301"/>
      <c r="N873" s="1301"/>
      <c r="O873" s="1329"/>
      <c r="Q873" s="92"/>
      <c r="R873" s="92"/>
      <c r="S873" s="92"/>
      <c r="T873" s="92"/>
      <c r="U873" s="1303"/>
      <c r="V873" s="92"/>
      <c r="W873" s="92"/>
      <c r="X873" s="92"/>
      <c r="Y873" s="92"/>
      <c r="Z873" s="92"/>
    </row>
    <row r="874" spans="1:26" s="1302" customFormat="1" x14ac:dyDescent="0.3">
      <c r="A874" s="1214"/>
      <c r="B874" s="92"/>
      <c r="C874" s="1298"/>
      <c r="D874" s="1300"/>
      <c r="E874" s="1300"/>
      <c r="F874" s="1301"/>
      <c r="G874" s="1301"/>
      <c r="H874" s="1301"/>
      <c r="I874" s="1301"/>
      <c r="J874" s="1301"/>
      <c r="K874" s="1301"/>
      <c r="L874" s="1301"/>
      <c r="M874" s="1301"/>
      <c r="N874" s="1301"/>
      <c r="O874" s="1329"/>
      <c r="Q874" s="92"/>
      <c r="R874" s="92"/>
      <c r="S874" s="92"/>
      <c r="T874" s="92"/>
      <c r="U874" s="1303"/>
      <c r="V874" s="92"/>
      <c r="W874" s="92"/>
      <c r="X874" s="92"/>
      <c r="Y874" s="92"/>
      <c r="Z874" s="92"/>
    </row>
    <row r="875" spans="1:26" s="1302" customFormat="1" x14ac:dyDescent="0.3">
      <c r="A875" s="1214"/>
      <c r="B875" s="92"/>
      <c r="C875" s="1298"/>
      <c r="D875" s="1300"/>
      <c r="E875" s="1300"/>
      <c r="F875" s="1301"/>
      <c r="G875" s="1301"/>
      <c r="H875" s="1301"/>
      <c r="I875" s="1301"/>
      <c r="J875" s="1301"/>
      <c r="K875" s="1301"/>
      <c r="L875" s="1301"/>
      <c r="M875" s="1301"/>
      <c r="N875" s="1301"/>
      <c r="O875" s="1329"/>
      <c r="Q875" s="92"/>
      <c r="R875" s="92"/>
      <c r="S875" s="92"/>
      <c r="T875" s="92"/>
      <c r="U875" s="1303"/>
      <c r="V875" s="92"/>
      <c r="W875" s="92"/>
      <c r="X875" s="92"/>
      <c r="Y875" s="92"/>
      <c r="Z875" s="92"/>
    </row>
    <row r="876" spans="1:26" s="1302" customFormat="1" x14ac:dyDescent="0.3">
      <c r="A876" s="1214"/>
      <c r="B876" s="92"/>
      <c r="C876" s="1298"/>
      <c r="D876" s="1300"/>
      <c r="E876" s="1300"/>
      <c r="F876" s="1301"/>
      <c r="G876" s="1301"/>
      <c r="H876" s="1301"/>
      <c r="I876" s="1301"/>
      <c r="J876" s="1301"/>
      <c r="K876" s="1301"/>
      <c r="L876" s="1301"/>
      <c r="M876" s="1301"/>
      <c r="N876" s="1301"/>
      <c r="O876" s="1329"/>
      <c r="Q876" s="92"/>
      <c r="R876" s="92"/>
      <c r="S876" s="92"/>
      <c r="T876" s="92"/>
      <c r="U876" s="1303"/>
      <c r="V876" s="92"/>
      <c r="W876" s="92"/>
      <c r="X876" s="92"/>
      <c r="Y876" s="92"/>
      <c r="Z876" s="92"/>
    </row>
    <row r="877" spans="1:26" s="1302" customFormat="1" x14ac:dyDescent="0.3">
      <c r="A877" s="1214"/>
      <c r="B877" s="92"/>
      <c r="C877" s="1298"/>
      <c r="D877" s="1300"/>
      <c r="E877" s="1300"/>
      <c r="F877" s="1301"/>
      <c r="G877" s="1301"/>
      <c r="H877" s="1301"/>
      <c r="I877" s="1301"/>
      <c r="J877" s="1301"/>
      <c r="K877" s="1301"/>
      <c r="L877" s="1301"/>
      <c r="M877" s="1301"/>
      <c r="N877" s="1301"/>
      <c r="O877" s="1329"/>
      <c r="Q877" s="92"/>
      <c r="R877" s="92"/>
      <c r="S877" s="92"/>
      <c r="T877" s="92"/>
      <c r="U877" s="1303"/>
      <c r="V877" s="92"/>
      <c r="W877" s="92"/>
      <c r="X877" s="92"/>
      <c r="Y877" s="92"/>
      <c r="Z877" s="92"/>
    </row>
    <row r="878" spans="1:26" s="1302" customFormat="1" x14ac:dyDescent="0.3">
      <c r="A878" s="1214"/>
      <c r="B878" s="92"/>
      <c r="C878" s="1298"/>
      <c r="D878" s="1300"/>
      <c r="E878" s="1300"/>
      <c r="F878" s="1301"/>
      <c r="G878" s="1301"/>
      <c r="H878" s="1301"/>
      <c r="I878" s="1301"/>
      <c r="J878" s="1301"/>
      <c r="K878" s="1301"/>
      <c r="L878" s="1301"/>
      <c r="M878" s="1301"/>
      <c r="N878" s="1301"/>
      <c r="O878" s="1329"/>
      <c r="Q878" s="92"/>
      <c r="R878" s="92"/>
      <c r="S878" s="92"/>
      <c r="T878" s="92"/>
      <c r="U878" s="1303"/>
      <c r="V878" s="92"/>
      <c r="W878" s="92"/>
      <c r="X878" s="92"/>
      <c r="Y878" s="92"/>
      <c r="Z878" s="92"/>
    </row>
    <row r="879" spans="1:26" s="1302" customFormat="1" x14ac:dyDescent="0.3">
      <c r="A879" s="1214"/>
      <c r="B879" s="92"/>
      <c r="C879" s="1298"/>
      <c r="D879" s="1300"/>
      <c r="E879" s="1300"/>
      <c r="F879" s="1301"/>
      <c r="G879" s="1301"/>
      <c r="H879" s="1301"/>
      <c r="I879" s="1301"/>
      <c r="J879" s="1301"/>
      <c r="K879" s="1301"/>
      <c r="L879" s="1301"/>
      <c r="M879" s="1301"/>
      <c r="N879" s="1301"/>
      <c r="O879" s="1329"/>
      <c r="Q879" s="92"/>
      <c r="R879" s="92"/>
      <c r="S879" s="92"/>
      <c r="T879" s="92"/>
      <c r="U879" s="1303"/>
      <c r="V879" s="92"/>
      <c r="W879" s="92"/>
      <c r="X879" s="92"/>
      <c r="Y879" s="92"/>
      <c r="Z879" s="92"/>
    </row>
    <row r="880" spans="1:26" s="1302" customFormat="1" x14ac:dyDescent="0.3">
      <c r="A880" s="1214"/>
      <c r="B880" s="92"/>
      <c r="C880" s="1298"/>
      <c r="D880" s="1300"/>
      <c r="E880" s="1300"/>
      <c r="F880" s="1301"/>
      <c r="G880" s="1301"/>
      <c r="H880" s="1301"/>
      <c r="I880" s="1301"/>
      <c r="J880" s="1301"/>
      <c r="K880" s="1301"/>
      <c r="L880" s="1301"/>
      <c r="M880" s="1301"/>
      <c r="N880" s="1301"/>
      <c r="O880" s="1329"/>
      <c r="Q880" s="92"/>
      <c r="R880" s="92"/>
      <c r="S880" s="92"/>
      <c r="T880" s="92"/>
      <c r="U880" s="1303"/>
      <c r="V880" s="92"/>
      <c r="W880" s="92"/>
      <c r="X880" s="92"/>
      <c r="Y880" s="92"/>
      <c r="Z880" s="92"/>
    </row>
    <row r="881" spans="1:26" s="1302" customFormat="1" x14ac:dyDescent="0.3">
      <c r="A881" s="1214"/>
      <c r="B881" s="92"/>
      <c r="C881" s="1298"/>
      <c r="D881" s="1300"/>
      <c r="E881" s="1300"/>
      <c r="F881" s="1301"/>
      <c r="G881" s="1301"/>
      <c r="H881" s="1301"/>
      <c r="I881" s="1301"/>
      <c r="J881" s="1301"/>
      <c r="K881" s="1301"/>
      <c r="L881" s="1301"/>
      <c r="M881" s="1301"/>
      <c r="N881" s="1301"/>
      <c r="O881" s="1329"/>
      <c r="Q881" s="92"/>
      <c r="R881" s="92"/>
      <c r="S881" s="92"/>
      <c r="T881" s="92"/>
      <c r="U881" s="1303"/>
      <c r="V881" s="92"/>
      <c r="W881" s="92"/>
      <c r="X881" s="92"/>
      <c r="Y881" s="92"/>
      <c r="Z881" s="92"/>
    </row>
    <row r="882" spans="1:26" s="1302" customFormat="1" x14ac:dyDescent="0.3">
      <c r="A882" s="1214"/>
      <c r="B882" s="92"/>
      <c r="C882" s="1298"/>
      <c r="D882" s="1300"/>
      <c r="E882" s="1300"/>
      <c r="F882" s="1301"/>
      <c r="G882" s="1301"/>
      <c r="H882" s="1301"/>
      <c r="I882" s="1301"/>
      <c r="J882" s="1301"/>
      <c r="K882" s="1301"/>
      <c r="L882" s="1301"/>
      <c r="M882" s="1301"/>
      <c r="N882" s="1301"/>
      <c r="O882" s="1329"/>
      <c r="Q882" s="92"/>
      <c r="R882" s="92"/>
      <c r="S882" s="92"/>
      <c r="T882" s="92"/>
      <c r="U882" s="1303"/>
      <c r="V882" s="92"/>
      <c r="W882" s="92"/>
      <c r="X882" s="92"/>
      <c r="Y882" s="92"/>
      <c r="Z882" s="92"/>
    </row>
    <row r="883" spans="1:26" s="1302" customFormat="1" x14ac:dyDescent="0.3">
      <c r="A883" s="1214"/>
      <c r="B883" s="92"/>
      <c r="C883" s="1298"/>
      <c r="D883" s="1300"/>
      <c r="E883" s="1300"/>
      <c r="F883" s="1301"/>
      <c r="G883" s="1301"/>
      <c r="H883" s="1301"/>
      <c r="I883" s="1301"/>
      <c r="J883" s="1301"/>
      <c r="K883" s="1301"/>
      <c r="L883" s="1301"/>
      <c r="M883" s="1301"/>
      <c r="N883" s="1301"/>
      <c r="O883" s="1329"/>
      <c r="Q883" s="92"/>
      <c r="R883" s="92"/>
      <c r="S883" s="92"/>
      <c r="T883" s="92"/>
      <c r="U883" s="1303"/>
      <c r="V883" s="92"/>
      <c r="W883" s="92"/>
      <c r="X883" s="92"/>
      <c r="Y883" s="92"/>
      <c r="Z883" s="92"/>
    </row>
    <row r="884" spans="1:26" s="1302" customFormat="1" x14ac:dyDescent="0.3">
      <c r="A884" s="1214"/>
      <c r="B884" s="92"/>
      <c r="C884" s="1298"/>
      <c r="D884" s="1300"/>
      <c r="E884" s="1300"/>
      <c r="F884" s="1301"/>
      <c r="G884" s="1301"/>
      <c r="H884" s="1301"/>
      <c r="I884" s="1301"/>
      <c r="J884" s="1301"/>
      <c r="K884" s="1301"/>
      <c r="L884" s="1301"/>
      <c r="M884" s="1301"/>
      <c r="N884" s="1301"/>
      <c r="O884" s="1329"/>
      <c r="Q884" s="92"/>
      <c r="R884" s="92"/>
      <c r="S884" s="92"/>
      <c r="T884" s="92"/>
      <c r="U884" s="1303"/>
      <c r="V884" s="92"/>
      <c r="W884" s="92"/>
      <c r="X884" s="92"/>
      <c r="Y884" s="92"/>
      <c r="Z884" s="92"/>
    </row>
    <row r="885" spans="1:26" s="1302" customFormat="1" x14ac:dyDescent="0.3">
      <c r="A885" s="1214"/>
      <c r="B885" s="92"/>
      <c r="C885" s="1298"/>
      <c r="D885" s="1300"/>
      <c r="E885" s="1300"/>
      <c r="F885" s="1301"/>
      <c r="G885" s="1301"/>
      <c r="H885" s="1301"/>
      <c r="I885" s="1301"/>
      <c r="J885" s="1301"/>
      <c r="K885" s="1301"/>
      <c r="L885" s="1301"/>
      <c r="M885" s="1301"/>
      <c r="N885" s="1301"/>
      <c r="O885" s="1329"/>
      <c r="Q885" s="92"/>
      <c r="R885" s="92"/>
      <c r="S885" s="92"/>
      <c r="T885" s="92"/>
      <c r="U885" s="1303"/>
      <c r="V885" s="92"/>
      <c r="W885" s="92"/>
      <c r="X885" s="92"/>
      <c r="Y885" s="92"/>
      <c r="Z885" s="92"/>
    </row>
    <row r="886" spans="1:26" s="1302" customFormat="1" x14ac:dyDescent="0.3">
      <c r="A886" s="1214"/>
      <c r="B886" s="92"/>
      <c r="C886" s="1298"/>
      <c r="D886" s="1300"/>
      <c r="E886" s="1300"/>
      <c r="F886" s="1301"/>
      <c r="G886" s="1301"/>
      <c r="H886" s="1301"/>
      <c r="I886" s="1301"/>
      <c r="J886" s="1301"/>
      <c r="K886" s="1301"/>
      <c r="L886" s="1301"/>
      <c r="M886" s="1301"/>
      <c r="N886" s="1301"/>
      <c r="O886" s="1329"/>
      <c r="Q886" s="92"/>
      <c r="R886" s="92"/>
      <c r="S886" s="92"/>
      <c r="T886" s="92"/>
      <c r="U886" s="1303"/>
      <c r="V886" s="92"/>
      <c r="W886" s="92"/>
      <c r="X886" s="92"/>
      <c r="Y886" s="92"/>
      <c r="Z886" s="92"/>
    </row>
    <row r="887" spans="1:26" s="1302" customFormat="1" x14ac:dyDescent="0.3">
      <c r="A887" s="1214"/>
      <c r="B887" s="92"/>
      <c r="C887" s="1298"/>
      <c r="D887" s="1300"/>
      <c r="E887" s="1300"/>
      <c r="F887" s="1301"/>
      <c r="G887" s="1301"/>
      <c r="H887" s="1301"/>
      <c r="I887" s="1301"/>
      <c r="J887" s="1301"/>
      <c r="K887" s="1301"/>
      <c r="L887" s="1301"/>
      <c r="M887" s="1301"/>
      <c r="N887" s="1301"/>
      <c r="O887" s="1329"/>
      <c r="Q887" s="92"/>
      <c r="R887" s="92"/>
      <c r="S887" s="92"/>
      <c r="T887" s="92"/>
      <c r="U887" s="1303"/>
      <c r="V887" s="92"/>
      <c r="W887" s="92"/>
      <c r="X887" s="92"/>
      <c r="Y887" s="92"/>
      <c r="Z887" s="92"/>
    </row>
    <row r="888" spans="1:26" s="1302" customFormat="1" x14ac:dyDescent="0.3">
      <c r="A888" s="1214"/>
      <c r="B888" s="92"/>
      <c r="C888" s="1298"/>
      <c r="D888" s="1300"/>
      <c r="E888" s="1300"/>
      <c r="F888" s="1301"/>
      <c r="G888" s="1301"/>
      <c r="H888" s="1301"/>
      <c r="I888" s="1301"/>
      <c r="J888" s="1301"/>
      <c r="K888" s="1301"/>
      <c r="L888" s="1301"/>
      <c r="M888" s="1301"/>
      <c r="N888" s="1301"/>
      <c r="O888" s="1329"/>
      <c r="Q888" s="92"/>
      <c r="R888" s="92"/>
      <c r="S888" s="92"/>
      <c r="T888" s="92"/>
      <c r="U888" s="1303"/>
      <c r="V888" s="92"/>
      <c r="W888" s="92"/>
      <c r="X888" s="92"/>
      <c r="Y888" s="92"/>
      <c r="Z888" s="92"/>
    </row>
    <row r="889" spans="1:26" s="1302" customFormat="1" x14ac:dyDescent="0.3">
      <c r="A889" s="1214"/>
      <c r="B889" s="92"/>
      <c r="C889" s="1298"/>
      <c r="D889" s="1300"/>
      <c r="E889" s="1300"/>
      <c r="F889" s="1301"/>
      <c r="G889" s="1301"/>
      <c r="H889" s="1301"/>
      <c r="I889" s="1301"/>
      <c r="J889" s="1301"/>
      <c r="K889" s="1301"/>
      <c r="L889" s="1301"/>
      <c r="M889" s="1301"/>
      <c r="N889" s="1301"/>
      <c r="O889" s="1329"/>
      <c r="Q889" s="92"/>
      <c r="R889" s="92"/>
      <c r="S889" s="92"/>
      <c r="T889" s="92"/>
      <c r="U889" s="1303"/>
      <c r="V889" s="92"/>
      <c r="W889" s="92"/>
      <c r="X889" s="92"/>
      <c r="Y889" s="92"/>
      <c r="Z889" s="92"/>
    </row>
    <row r="890" spans="1:26" s="1302" customFormat="1" x14ac:dyDescent="0.3">
      <c r="A890" s="1214"/>
      <c r="B890" s="92"/>
      <c r="C890" s="1298"/>
      <c r="D890" s="1300"/>
      <c r="E890" s="1300"/>
      <c r="F890" s="1301"/>
      <c r="G890" s="1301"/>
      <c r="H890" s="1301"/>
      <c r="I890" s="1301"/>
      <c r="J890" s="1301"/>
      <c r="K890" s="1301"/>
      <c r="L890" s="1301"/>
      <c r="M890" s="1301"/>
      <c r="N890" s="1301"/>
      <c r="O890" s="1329"/>
      <c r="Q890" s="92"/>
      <c r="R890" s="92"/>
      <c r="S890" s="92"/>
      <c r="T890" s="92"/>
      <c r="U890" s="1303"/>
      <c r="V890" s="92"/>
      <c r="W890" s="92"/>
      <c r="X890" s="92"/>
      <c r="Y890" s="92"/>
      <c r="Z890" s="92"/>
    </row>
    <row r="891" spans="1:26" s="1302" customFormat="1" x14ac:dyDescent="0.3">
      <c r="A891" s="1214"/>
      <c r="B891" s="92"/>
      <c r="C891" s="1298"/>
      <c r="D891" s="1300"/>
      <c r="E891" s="1300"/>
      <c r="F891" s="1301"/>
      <c r="G891" s="1301"/>
      <c r="H891" s="1301"/>
      <c r="I891" s="1301"/>
      <c r="J891" s="1301"/>
      <c r="K891" s="1301"/>
      <c r="L891" s="1301"/>
      <c r="M891" s="1301"/>
      <c r="N891" s="1301"/>
      <c r="O891" s="1329"/>
      <c r="Q891" s="92"/>
      <c r="R891" s="92"/>
      <c r="S891" s="92"/>
      <c r="T891" s="92"/>
      <c r="U891" s="1303"/>
      <c r="V891" s="92"/>
      <c r="W891" s="92"/>
      <c r="X891" s="92"/>
      <c r="Y891" s="92"/>
      <c r="Z891" s="92"/>
    </row>
    <row r="892" spans="1:26" s="1302" customFormat="1" x14ac:dyDescent="0.3">
      <c r="A892" s="1214"/>
      <c r="B892" s="92"/>
      <c r="C892" s="1298"/>
      <c r="D892" s="1300"/>
      <c r="E892" s="1300"/>
      <c r="F892" s="1301"/>
      <c r="G892" s="1301"/>
      <c r="H892" s="1301"/>
      <c r="I892" s="1301"/>
      <c r="J892" s="1301"/>
      <c r="K892" s="1301"/>
      <c r="L892" s="1301"/>
      <c r="M892" s="1301"/>
      <c r="N892" s="1301"/>
      <c r="O892" s="1329"/>
      <c r="Q892" s="92"/>
      <c r="R892" s="92"/>
      <c r="S892" s="92"/>
      <c r="T892" s="92"/>
      <c r="U892" s="1303"/>
      <c r="V892" s="92"/>
      <c r="W892" s="92"/>
      <c r="X892" s="92"/>
      <c r="Y892" s="92"/>
      <c r="Z892" s="92"/>
    </row>
    <row r="893" spans="1:26" s="1302" customFormat="1" x14ac:dyDescent="0.3">
      <c r="A893" s="1214"/>
      <c r="B893" s="92"/>
      <c r="C893" s="1298"/>
      <c r="D893" s="1300"/>
      <c r="E893" s="1300"/>
      <c r="F893" s="1301"/>
      <c r="G893" s="1301"/>
      <c r="H893" s="1301"/>
      <c r="I893" s="1301"/>
      <c r="J893" s="1301"/>
      <c r="K893" s="1301"/>
      <c r="L893" s="1301"/>
      <c r="M893" s="1301"/>
      <c r="N893" s="1301"/>
      <c r="O893" s="1329"/>
      <c r="Q893" s="92"/>
      <c r="R893" s="92"/>
      <c r="S893" s="92"/>
      <c r="T893" s="92"/>
      <c r="U893" s="1303"/>
      <c r="V893" s="92"/>
      <c r="W893" s="92"/>
      <c r="X893" s="92"/>
      <c r="Y893" s="92"/>
      <c r="Z893" s="92"/>
    </row>
    <row r="894" spans="1:26" s="1302" customFormat="1" x14ac:dyDescent="0.3">
      <c r="A894" s="1214"/>
      <c r="B894" s="92"/>
      <c r="C894" s="1298"/>
      <c r="D894" s="1300"/>
      <c r="E894" s="1300"/>
      <c r="F894" s="1301"/>
      <c r="G894" s="1301"/>
      <c r="H894" s="1301"/>
      <c r="I894" s="1301"/>
      <c r="J894" s="1301"/>
      <c r="K894" s="1301"/>
      <c r="L894" s="1301"/>
      <c r="M894" s="1301"/>
      <c r="N894" s="1301"/>
      <c r="O894" s="1329"/>
      <c r="Q894" s="92"/>
      <c r="R894" s="92"/>
      <c r="S894" s="92"/>
      <c r="T894" s="92"/>
      <c r="U894" s="1303"/>
      <c r="V894" s="92"/>
      <c r="W894" s="92"/>
      <c r="X894" s="92"/>
      <c r="Y894" s="92"/>
      <c r="Z894" s="92"/>
    </row>
    <row r="895" spans="1:26" s="1302" customFormat="1" x14ac:dyDescent="0.3">
      <c r="A895" s="1214"/>
      <c r="B895" s="92"/>
      <c r="C895" s="1298"/>
      <c r="D895" s="1300"/>
      <c r="E895" s="1300"/>
      <c r="F895" s="1301"/>
      <c r="G895" s="1301"/>
      <c r="H895" s="1301"/>
      <c r="I895" s="1301"/>
      <c r="J895" s="1301"/>
      <c r="K895" s="1301"/>
      <c r="L895" s="1301"/>
      <c r="M895" s="1301"/>
      <c r="N895" s="1301"/>
      <c r="O895" s="1329"/>
      <c r="Q895" s="92"/>
      <c r="R895" s="92"/>
      <c r="S895" s="92"/>
      <c r="T895" s="92"/>
      <c r="U895" s="1303"/>
      <c r="V895" s="92"/>
      <c r="W895" s="92"/>
      <c r="X895" s="92"/>
      <c r="Y895" s="92"/>
      <c r="Z895" s="92"/>
    </row>
    <row r="896" spans="1:26" s="1302" customFormat="1" x14ac:dyDescent="0.3">
      <c r="A896" s="1214"/>
      <c r="B896" s="92"/>
      <c r="C896" s="1298"/>
      <c r="D896" s="1300"/>
      <c r="E896" s="1300"/>
      <c r="F896" s="1301"/>
      <c r="G896" s="1301"/>
      <c r="H896" s="1301"/>
      <c r="I896" s="1301"/>
      <c r="J896" s="1301"/>
      <c r="K896" s="1301"/>
      <c r="L896" s="1301"/>
      <c r="M896" s="1301"/>
      <c r="N896" s="1301"/>
      <c r="O896" s="1329"/>
      <c r="Q896" s="92"/>
      <c r="R896" s="92"/>
      <c r="S896" s="92"/>
      <c r="T896" s="92"/>
      <c r="U896" s="1303"/>
      <c r="V896" s="92"/>
      <c r="W896" s="92"/>
      <c r="X896" s="92"/>
      <c r="Y896" s="92"/>
      <c r="Z896" s="92"/>
    </row>
    <row r="897" spans="1:26" s="1302" customFormat="1" x14ac:dyDescent="0.3">
      <c r="A897" s="1214"/>
      <c r="B897" s="92"/>
      <c r="C897" s="1298"/>
      <c r="D897" s="1300"/>
      <c r="E897" s="1300"/>
      <c r="F897" s="1301"/>
      <c r="G897" s="1301"/>
      <c r="H897" s="1301"/>
      <c r="I897" s="1301"/>
      <c r="J897" s="1301"/>
      <c r="K897" s="1301"/>
      <c r="L897" s="1301"/>
      <c r="M897" s="1301"/>
      <c r="N897" s="1301"/>
      <c r="O897" s="1329"/>
      <c r="Q897" s="92"/>
      <c r="R897" s="92"/>
      <c r="S897" s="92"/>
      <c r="T897" s="92"/>
      <c r="U897" s="1303"/>
      <c r="V897" s="92"/>
      <c r="W897" s="92"/>
      <c r="X897" s="92"/>
      <c r="Y897" s="92"/>
      <c r="Z897" s="92"/>
    </row>
    <row r="898" spans="1:26" s="1302" customFormat="1" x14ac:dyDescent="0.3">
      <c r="A898" s="1214"/>
      <c r="B898" s="92"/>
      <c r="C898" s="1298"/>
      <c r="D898" s="1300"/>
      <c r="E898" s="1300"/>
      <c r="F898" s="1301"/>
      <c r="G898" s="1301"/>
      <c r="H898" s="1301"/>
      <c r="I898" s="1301"/>
      <c r="J898" s="1301"/>
      <c r="K898" s="1301"/>
      <c r="L898" s="1301"/>
      <c r="M898" s="1301"/>
      <c r="N898" s="1301"/>
      <c r="O898" s="1329"/>
      <c r="Q898" s="92"/>
      <c r="R898" s="92"/>
      <c r="S898" s="92"/>
      <c r="T898" s="92"/>
      <c r="U898" s="1303"/>
      <c r="V898" s="92"/>
      <c r="W898" s="92"/>
      <c r="X898" s="92"/>
      <c r="Y898" s="92"/>
      <c r="Z898" s="92"/>
    </row>
    <row r="899" spans="1:26" s="1302" customFormat="1" x14ac:dyDescent="0.3">
      <c r="A899" s="1214"/>
      <c r="B899" s="92"/>
      <c r="C899" s="1298"/>
      <c r="D899" s="1300"/>
      <c r="E899" s="1300"/>
      <c r="F899" s="1301"/>
      <c r="G899" s="1301"/>
      <c r="H899" s="1301"/>
      <c r="I899" s="1301"/>
      <c r="J899" s="1301"/>
      <c r="K899" s="1301"/>
      <c r="L899" s="1301"/>
      <c r="M899" s="1301"/>
      <c r="N899" s="1301"/>
      <c r="O899" s="1329"/>
      <c r="Q899" s="92"/>
      <c r="R899" s="92"/>
      <c r="S899" s="92"/>
      <c r="T899" s="92"/>
      <c r="U899" s="1303"/>
      <c r="V899" s="92"/>
      <c r="W899" s="92"/>
      <c r="X899" s="92"/>
      <c r="Y899" s="92"/>
      <c r="Z899" s="92"/>
    </row>
    <row r="900" spans="1:26" s="1302" customFormat="1" x14ac:dyDescent="0.3">
      <c r="A900" s="1214"/>
      <c r="B900" s="92"/>
      <c r="C900" s="1298"/>
      <c r="D900" s="1300"/>
      <c r="E900" s="1300"/>
      <c r="F900" s="1301"/>
      <c r="G900" s="1301"/>
      <c r="H900" s="1301"/>
      <c r="I900" s="1301"/>
      <c r="J900" s="1301"/>
      <c r="K900" s="1301"/>
      <c r="L900" s="1301"/>
      <c r="M900" s="1301"/>
      <c r="N900" s="1301"/>
      <c r="O900" s="1329"/>
      <c r="Q900" s="92"/>
      <c r="R900" s="92"/>
      <c r="S900" s="92"/>
      <c r="T900" s="92"/>
      <c r="U900" s="1303"/>
      <c r="V900" s="92"/>
      <c r="W900" s="92"/>
      <c r="X900" s="92"/>
      <c r="Y900" s="92"/>
      <c r="Z900" s="92"/>
    </row>
    <row r="901" spans="1:26" s="1302" customFormat="1" x14ac:dyDescent="0.3">
      <c r="A901" s="1214"/>
      <c r="B901" s="92"/>
      <c r="C901" s="1298"/>
      <c r="D901" s="1300"/>
      <c r="E901" s="1300"/>
      <c r="F901" s="1301"/>
      <c r="G901" s="1301"/>
      <c r="H901" s="1301"/>
      <c r="I901" s="1301"/>
      <c r="J901" s="1301"/>
      <c r="K901" s="1301"/>
      <c r="L901" s="1301"/>
      <c r="M901" s="1301"/>
      <c r="N901" s="1301"/>
      <c r="O901" s="1329"/>
      <c r="Q901" s="92"/>
      <c r="R901" s="92"/>
      <c r="S901" s="92"/>
      <c r="T901" s="92"/>
      <c r="U901" s="1303"/>
      <c r="V901" s="92"/>
      <c r="W901" s="92"/>
      <c r="X901" s="92"/>
      <c r="Y901" s="92"/>
      <c r="Z901" s="92"/>
    </row>
    <row r="902" spans="1:26" s="1302" customFormat="1" x14ac:dyDescent="0.3">
      <c r="A902" s="1214"/>
      <c r="B902" s="92"/>
      <c r="C902" s="1298"/>
      <c r="D902" s="1300"/>
      <c r="E902" s="1300"/>
      <c r="F902" s="1301"/>
      <c r="G902" s="1301"/>
      <c r="H902" s="1301"/>
      <c r="I902" s="1301"/>
      <c r="J902" s="1301"/>
      <c r="K902" s="1301"/>
      <c r="L902" s="1301"/>
      <c r="M902" s="1301"/>
      <c r="N902" s="1301"/>
      <c r="O902" s="1329"/>
      <c r="Q902" s="92"/>
      <c r="R902" s="92"/>
      <c r="S902" s="92"/>
      <c r="T902" s="92"/>
      <c r="U902" s="1303"/>
      <c r="V902" s="92"/>
      <c r="W902" s="92"/>
      <c r="X902" s="92"/>
      <c r="Y902" s="92"/>
      <c r="Z902" s="92"/>
    </row>
    <row r="903" spans="1:26" s="1302" customFormat="1" x14ac:dyDescent="0.3">
      <c r="A903" s="1214"/>
      <c r="B903" s="92"/>
      <c r="C903" s="1298"/>
      <c r="D903" s="1300"/>
      <c r="E903" s="1300"/>
      <c r="F903" s="1301"/>
      <c r="G903" s="1301"/>
      <c r="H903" s="1301"/>
      <c r="I903" s="1301"/>
      <c r="J903" s="1301"/>
      <c r="K903" s="1301"/>
      <c r="L903" s="1301"/>
      <c r="M903" s="1301"/>
      <c r="N903" s="1301"/>
      <c r="O903" s="1329"/>
      <c r="Q903" s="92"/>
      <c r="R903" s="92"/>
      <c r="S903" s="92"/>
      <c r="T903" s="92"/>
      <c r="U903" s="1303"/>
      <c r="V903" s="92"/>
      <c r="W903" s="92"/>
      <c r="X903" s="92"/>
      <c r="Y903" s="92"/>
      <c r="Z903" s="92"/>
    </row>
    <row r="904" spans="1:26" s="1302" customFormat="1" x14ac:dyDescent="0.3">
      <c r="A904" s="1214"/>
      <c r="B904" s="92"/>
      <c r="C904" s="1298"/>
      <c r="D904" s="1300"/>
      <c r="E904" s="1300"/>
      <c r="F904" s="1301"/>
      <c r="G904" s="1301"/>
      <c r="H904" s="1301"/>
      <c r="I904" s="1301"/>
      <c r="J904" s="1301"/>
      <c r="K904" s="1301"/>
      <c r="L904" s="1301"/>
      <c r="M904" s="1301"/>
      <c r="N904" s="1301"/>
      <c r="O904" s="1329"/>
      <c r="Q904" s="92"/>
      <c r="R904" s="92"/>
      <c r="S904" s="92"/>
      <c r="T904" s="92"/>
      <c r="U904" s="1303"/>
      <c r="V904" s="92"/>
      <c r="W904" s="92"/>
      <c r="X904" s="92"/>
      <c r="Y904" s="92"/>
      <c r="Z904" s="92"/>
    </row>
    <row r="905" spans="1:26" s="1302" customFormat="1" x14ac:dyDescent="0.3">
      <c r="A905" s="1214"/>
      <c r="B905" s="92"/>
      <c r="C905" s="1298"/>
      <c r="D905" s="1300"/>
      <c r="E905" s="1300"/>
      <c r="F905" s="1301"/>
      <c r="G905" s="1301"/>
      <c r="H905" s="1301"/>
      <c r="I905" s="1301"/>
      <c r="J905" s="1301"/>
      <c r="K905" s="1301"/>
      <c r="L905" s="1301"/>
      <c r="M905" s="1301"/>
      <c r="N905" s="1301"/>
      <c r="O905" s="1329"/>
      <c r="Q905" s="92"/>
      <c r="R905" s="92"/>
      <c r="S905" s="92"/>
      <c r="T905" s="92"/>
      <c r="U905" s="1303"/>
      <c r="V905" s="92"/>
      <c r="W905" s="92"/>
      <c r="X905" s="92"/>
      <c r="Y905" s="92"/>
      <c r="Z905" s="92"/>
    </row>
    <row r="906" spans="1:26" s="1302" customFormat="1" x14ac:dyDescent="0.3">
      <c r="A906" s="1214"/>
      <c r="B906" s="92"/>
      <c r="C906" s="1298"/>
      <c r="D906" s="1300"/>
      <c r="E906" s="1300"/>
      <c r="F906" s="1301"/>
      <c r="G906" s="1301"/>
      <c r="H906" s="1301"/>
      <c r="I906" s="1301"/>
      <c r="J906" s="1301"/>
      <c r="K906" s="1301"/>
      <c r="L906" s="1301"/>
      <c r="M906" s="1301"/>
      <c r="N906" s="1301"/>
      <c r="O906" s="1329"/>
      <c r="Q906" s="92"/>
      <c r="R906" s="92"/>
      <c r="S906" s="92"/>
      <c r="T906" s="92"/>
      <c r="U906" s="1303"/>
      <c r="V906" s="92"/>
      <c r="W906" s="92"/>
      <c r="X906" s="92"/>
      <c r="Y906" s="92"/>
      <c r="Z906" s="92"/>
    </row>
    <row r="907" spans="1:26" s="1302" customFormat="1" x14ac:dyDescent="0.3">
      <c r="A907" s="1214"/>
      <c r="B907" s="92"/>
      <c r="C907" s="1298"/>
      <c r="D907" s="1300"/>
      <c r="E907" s="1300"/>
      <c r="F907" s="1301"/>
      <c r="G907" s="1301"/>
      <c r="H907" s="1301"/>
      <c r="I907" s="1301"/>
      <c r="J907" s="1301"/>
      <c r="K907" s="1301"/>
      <c r="L907" s="1301"/>
      <c r="M907" s="1301"/>
      <c r="N907" s="1301"/>
      <c r="O907" s="1329"/>
      <c r="Q907" s="92"/>
      <c r="R907" s="92"/>
      <c r="S907" s="92"/>
      <c r="T907" s="92"/>
      <c r="U907" s="1303"/>
      <c r="V907" s="92"/>
      <c r="W907" s="92"/>
      <c r="X907" s="92"/>
      <c r="Y907" s="92"/>
      <c r="Z907" s="92"/>
    </row>
    <row r="908" spans="1:26" s="1302" customFormat="1" x14ac:dyDescent="0.3">
      <c r="A908" s="1214"/>
      <c r="B908" s="92"/>
      <c r="C908" s="1298"/>
      <c r="D908" s="1300"/>
      <c r="E908" s="1300"/>
      <c r="F908" s="1301"/>
      <c r="G908" s="1301"/>
      <c r="H908" s="1301"/>
      <c r="I908" s="1301"/>
      <c r="J908" s="1301"/>
      <c r="K908" s="1301"/>
      <c r="L908" s="1301"/>
      <c r="M908" s="1301"/>
      <c r="N908" s="1301"/>
      <c r="O908" s="1329"/>
      <c r="Q908" s="92"/>
      <c r="R908" s="92"/>
      <c r="S908" s="92"/>
      <c r="T908" s="92"/>
      <c r="U908" s="1303"/>
      <c r="V908" s="92"/>
      <c r="W908" s="92"/>
      <c r="X908" s="92"/>
      <c r="Y908" s="92"/>
      <c r="Z908" s="92"/>
    </row>
    <row r="909" spans="1:26" s="1302" customFormat="1" x14ac:dyDescent="0.3">
      <c r="A909" s="1214"/>
      <c r="B909" s="92"/>
      <c r="C909" s="1298"/>
      <c r="D909" s="1300"/>
      <c r="E909" s="1300"/>
      <c r="F909" s="1301"/>
      <c r="G909" s="1301"/>
      <c r="H909" s="1301"/>
      <c r="I909" s="1301"/>
      <c r="J909" s="1301"/>
      <c r="K909" s="1301"/>
      <c r="L909" s="1301"/>
      <c r="M909" s="1301"/>
      <c r="N909" s="1301"/>
      <c r="O909" s="1329"/>
      <c r="Q909" s="92"/>
      <c r="R909" s="92"/>
      <c r="S909" s="92"/>
      <c r="T909" s="92"/>
      <c r="U909" s="1303"/>
      <c r="V909" s="92"/>
      <c r="W909" s="92"/>
      <c r="X909" s="92"/>
      <c r="Y909" s="92"/>
      <c r="Z909" s="92"/>
    </row>
    <row r="910" spans="1:26" s="1302" customFormat="1" x14ac:dyDescent="0.3">
      <c r="A910" s="1214"/>
      <c r="B910" s="92"/>
      <c r="C910" s="1298"/>
      <c r="D910" s="1300"/>
      <c r="E910" s="1300"/>
      <c r="F910" s="1301"/>
      <c r="G910" s="1301"/>
      <c r="H910" s="1301"/>
      <c r="I910" s="1301"/>
      <c r="J910" s="1301"/>
      <c r="K910" s="1301"/>
      <c r="L910" s="1301"/>
      <c r="M910" s="1301"/>
      <c r="N910" s="1301"/>
      <c r="O910" s="1329"/>
      <c r="Q910" s="92"/>
      <c r="R910" s="92"/>
      <c r="S910" s="92"/>
      <c r="T910" s="92"/>
      <c r="U910" s="1303"/>
      <c r="V910" s="92"/>
      <c r="W910" s="92"/>
      <c r="X910" s="92"/>
      <c r="Y910" s="92"/>
      <c r="Z910" s="92"/>
    </row>
    <row r="911" spans="1:26" s="1302" customFormat="1" x14ac:dyDescent="0.3">
      <c r="A911" s="1214"/>
      <c r="B911" s="92"/>
      <c r="C911" s="1298"/>
      <c r="D911" s="1300"/>
      <c r="E911" s="1300"/>
      <c r="F911" s="1301"/>
      <c r="G911" s="1301"/>
      <c r="H911" s="1301"/>
      <c r="I911" s="1301"/>
      <c r="J911" s="1301"/>
      <c r="K911" s="1301"/>
      <c r="L911" s="1301"/>
      <c r="M911" s="1301"/>
      <c r="N911" s="1301"/>
      <c r="O911" s="1329"/>
      <c r="Q911" s="92"/>
      <c r="R911" s="92"/>
      <c r="S911" s="92"/>
      <c r="T911" s="92"/>
      <c r="U911" s="1303"/>
      <c r="V911" s="92"/>
      <c r="W911" s="92"/>
      <c r="X911" s="92"/>
      <c r="Y911" s="92"/>
      <c r="Z911" s="92"/>
    </row>
    <row r="912" spans="1:26" s="1302" customFormat="1" x14ac:dyDescent="0.3">
      <c r="A912" s="1214"/>
      <c r="B912" s="92"/>
      <c r="C912" s="1298"/>
      <c r="D912" s="1300"/>
      <c r="E912" s="1300"/>
      <c r="F912" s="1301"/>
      <c r="G912" s="1301"/>
      <c r="H912" s="1301"/>
      <c r="I912" s="1301"/>
      <c r="J912" s="1301"/>
      <c r="K912" s="1301"/>
      <c r="L912" s="1301"/>
      <c r="M912" s="1301"/>
      <c r="N912" s="1301"/>
      <c r="O912" s="1329"/>
      <c r="Q912" s="92"/>
      <c r="R912" s="92"/>
      <c r="S912" s="92"/>
      <c r="T912" s="92"/>
      <c r="U912" s="1303"/>
      <c r="V912" s="92"/>
      <c r="W912" s="92"/>
      <c r="X912" s="92"/>
      <c r="Y912" s="92"/>
      <c r="Z912" s="92"/>
    </row>
    <row r="913" spans="1:26" s="1302" customFormat="1" x14ac:dyDescent="0.3">
      <c r="A913" s="1214"/>
      <c r="B913" s="92"/>
      <c r="C913" s="1298"/>
      <c r="D913" s="1300"/>
      <c r="E913" s="1300"/>
      <c r="F913" s="1301"/>
      <c r="G913" s="1301"/>
      <c r="H913" s="1301"/>
      <c r="I913" s="1301"/>
      <c r="J913" s="1301"/>
      <c r="K913" s="1301"/>
      <c r="L913" s="1301"/>
      <c r="M913" s="1301"/>
      <c r="N913" s="1301"/>
      <c r="O913" s="1329"/>
      <c r="Q913" s="92"/>
      <c r="R913" s="92"/>
      <c r="S913" s="92"/>
      <c r="T913" s="92"/>
      <c r="U913" s="1303"/>
      <c r="V913" s="92"/>
      <c r="W913" s="92"/>
      <c r="X913" s="92"/>
      <c r="Y913" s="92"/>
      <c r="Z913" s="92"/>
    </row>
    <row r="914" spans="1:26" s="1302" customFormat="1" x14ac:dyDescent="0.3">
      <c r="A914" s="1214"/>
      <c r="B914" s="92"/>
      <c r="C914" s="1298"/>
      <c r="D914" s="1300"/>
      <c r="E914" s="1300"/>
      <c r="F914" s="1301"/>
      <c r="G914" s="1301"/>
      <c r="H914" s="1301"/>
      <c r="I914" s="1301"/>
      <c r="J914" s="1301"/>
      <c r="K914" s="1301"/>
      <c r="L914" s="1301"/>
      <c r="M914" s="1301"/>
      <c r="N914" s="1301"/>
      <c r="O914" s="1329"/>
      <c r="Q914" s="92"/>
      <c r="R914" s="92"/>
      <c r="S914" s="92"/>
      <c r="T914" s="92"/>
      <c r="U914" s="1303"/>
      <c r="V914" s="92"/>
      <c r="W914" s="92"/>
      <c r="X914" s="92"/>
      <c r="Y914" s="92"/>
      <c r="Z914" s="92"/>
    </row>
    <row r="915" spans="1:26" s="1302" customFormat="1" x14ac:dyDescent="0.3">
      <c r="A915" s="1214"/>
      <c r="B915" s="92"/>
      <c r="C915" s="1298"/>
      <c r="D915" s="1300"/>
      <c r="E915" s="1300"/>
      <c r="F915" s="1301"/>
      <c r="G915" s="1301"/>
      <c r="H915" s="1301"/>
      <c r="I915" s="1301"/>
      <c r="J915" s="1301"/>
      <c r="K915" s="1301"/>
      <c r="L915" s="1301"/>
      <c r="M915" s="1301"/>
      <c r="N915" s="1301"/>
      <c r="O915" s="1329"/>
      <c r="Q915" s="92"/>
      <c r="R915" s="92"/>
      <c r="S915" s="92"/>
      <c r="T915" s="92"/>
      <c r="U915" s="1303"/>
      <c r="V915" s="92"/>
      <c r="W915" s="92"/>
      <c r="X915" s="92"/>
      <c r="Y915" s="92"/>
      <c r="Z915" s="92"/>
    </row>
    <row r="916" spans="1:26" s="1302" customFormat="1" x14ac:dyDescent="0.3">
      <c r="A916" s="1214"/>
      <c r="B916" s="92"/>
      <c r="C916" s="1298"/>
      <c r="D916" s="1300"/>
      <c r="E916" s="1300"/>
      <c r="F916" s="1301"/>
      <c r="G916" s="1301"/>
      <c r="H916" s="1301"/>
      <c r="I916" s="1301"/>
      <c r="J916" s="1301"/>
      <c r="K916" s="1301"/>
      <c r="L916" s="1301"/>
      <c r="M916" s="1301"/>
      <c r="N916" s="1301"/>
      <c r="O916" s="1329"/>
      <c r="Q916" s="92"/>
      <c r="R916" s="92"/>
      <c r="S916" s="92"/>
      <c r="T916" s="92"/>
      <c r="U916" s="1303"/>
      <c r="V916" s="92"/>
      <c r="W916" s="92"/>
      <c r="X916" s="92"/>
      <c r="Y916" s="92"/>
      <c r="Z916" s="92"/>
    </row>
    <row r="917" spans="1:26" s="1302" customFormat="1" x14ac:dyDescent="0.3">
      <c r="A917" s="1214"/>
      <c r="B917" s="92"/>
      <c r="C917" s="1298"/>
      <c r="D917" s="1300"/>
      <c r="E917" s="1300"/>
      <c r="F917" s="1301"/>
      <c r="G917" s="1301"/>
      <c r="H917" s="1301"/>
      <c r="I917" s="1301"/>
      <c r="J917" s="1301"/>
      <c r="K917" s="1301"/>
      <c r="L917" s="1301"/>
      <c r="M917" s="1301"/>
      <c r="N917" s="1301"/>
      <c r="O917" s="1329"/>
      <c r="Q917" s="92"/>
      <c r="R917" s="92"/>
      <c r="S917" s="92"/>
      <c r="T917" s="92"/>
      <c r="U917" s="1303"/>
      <c r="V917" s="92"/>
      <c r="W917" s="92"/>
      <c r="X917" s="92"/>
      <c r="Y917" s="92"/>
      <c r="Z917" s="92"/>
    </row>
    <row r="918" spans="1:26" s="1302" customFormat="1" x14ac:dyDescent="0.3">
      <c r="A918" s="1214"/>
      <c r="B918" s="92"/>
      <c r="C918" s="1298"/>
      <c r="D918" s="1300"/>
      <c r="E918" s="1300"/>
      <c r="F918" s="1301"/>
      <c r="G918" s="1301"/>
      <c r="H918" s="1301"/>
      <c r="I918" s="1301"/>
      <c r="J918" s="1301"/>
      <c r="K918" s="1301"/>
      <c r="L918" s="1301"/>
      <c r="M918" s="1301"/>
      <c r="N918" s="1301"/>
      <c r="O918" s="1329"/>
      <c r="Q918" s="92"/>
      <c r="R918" s="92"/>
      <c r="S918" s="92"/>
      <c r="T918" s="92"/>
      <c r="U918" s="1303"/>
      <c r="V918" s="92"/>
      <c r="W918" s="92"/>
      <c r="X918" s="92"/>
      <c r="Y918" s="92"/>
      <c r="Z918" s="92"/>
    </row>
    <row r="919" spans="1:26" s="1302" customFormat="1" x14ac:dyDescent="0.3">
      <c r="A919" s="1214"/>
      <c r="B919" s="92"/>
      <c r="C919" s="1298"/>
      <c r="D919" s="1300"/>
      <c r="E919" s="1300"/>
      <c r="F919" s="1301"/>
      <c r="G919" s="1301"/>
      <c r="H919" s="1301"/>
      <c r="I919" s="1301"/>
      <c r="J919" s="1301"/>
      <c r="K919" s="1301"/>
      <c r="L919" s="1301"/>
      <c r="M919" s="1301"/>
      <c r="N919" s="1301"/>
      <c r="O919" s="1329"/>
      <c r="Q919" s="92"/>
      <c r="R919" s="92"/>
      <c r="S919" s="92"/>
      <c r="T919" s="92"/>
      <c r="U919" s="1303"/>
      <c r="V919" s="92"/>
      <c r="W919" s="92"/>
      <c r="X919" s="92"/>
      <c r="Y919" s="92"/>
      <c r="Z919" s="92"/>
    </row>
    <row r="920" spans="1:26" s="1302" customFormat="1" x14ac:dyDescent="0.3">
      <c r="A920" s="1214"/>
      <c r="B920" s="92"/>
      <c r="C920" s="1298"/>
      <c r="D920" s="1300"/>
      <c r="E920" s="1300"/>
      <c r="F920" s="1301"/>
      <c r="G920" s="1301"/>
      <c r="H920" s="1301"/>
      <c r="I920" s="1301"/>
      <c r="J920" s="1301"/>
      <c r="K920" s="1301"/>
      <c r="L920" s="1301"/>
      <c r="M920" s="1301"/>
      <c r="N920" s="1301"/>
      <c r="O920" s="1329"/>
      <c r="Q920" s="92"/>
      <c r="R920" s="92"/>
      <c r="S920" s="92"/>
      <c r="T920" s="92"/>
      <c r="U920" s="1303"/>
      <c r="V920" s="92"/>
      <c r="W920" s="92"/>
      <c r="X920" s="92"/>
      <c r="Y920" s="92"/>
      <c r="Z920" s="92"/>
    </row>
    <row r="921" spans="1:26" s="1302" customFormat="1" x14ac:dyDescent="0.3">
      <c r="A921" s="1214"/>
      <c r="B921" s="92"/>
      <c r="C921" s="1298"/>
      <c r="D921" s="1300"/>
      <c r="E921" s="1300"/>
      <c r="F921" s="1301"/>
      <c r="G921" s="1301"/>
      <c r="H921" s="1301"/>
      <c r="I921" s="1301"/>
      <c r="J921" s="1301"/>
      <c r="K921" s="1301"/>
      <c r="L921" s="1301"/>
      <c r="M921" s="1301"/>
      <c r="N921" s="1301"/>
      <c r="O921" s="1329"/>
      <c r="Q921" s="92"/>
      <c r="R921" s="92"/>
      <c r="S921" s="92"/>
      <c r="T921" s="92"/>
      <c r="U921" s="1303"/>
      <c r="V921" s="92"/>
      <c r="W921" s="92"/>
      <c r="X921" s="92"/>
      <c r="Y921" s="92"/>
      <c r="Z921" s="92"/>
    </row>
    <row r="922" spans="1:26" s="1302" customFormat="1" x14ac:dyDescent="0.3">
      <c r="A922" s="1214"/>
      <c r="B922" s="92"/>
      <c r="C922" s="1298"/>
      <c r="D922" s="1300"/>
      <c r="E922" s="1300"/>
      <c r="F922" s="1301"/>
      <c r="G922" s="1301"/>
      <c r="H922" s="1301"/>
      <c r="I922" s="1301"/>
      <c r="J922" s="1301"/>
      <c r="K922" s="1301"/>
      <c r="L922" s="1301"/>
      <c r="M922" s="1301"/>
      <c r="N922" s="1301"/>
      <c r="O922" s="1329"/>
      <c r="Q922" s="92"/>
      <c r="R922" s="92"/>
      <c r="S922" s="92"/>
      <c r="T922" s="92"/>
      <c r="U922" s="1303"/>
      <c r="V922" s="92"/>
      <c r="W922" s="92"/>
      <c r="X922" s="92"/>
      <c r="Y922" s="92"/>
      <c r="Z922" s="92"/>
    </row>
    <row r="923" spans="1:26" s="1302" customFormat="1" x14ac:dyDescent="0.3">
      <c r="A923" s="1214"/>
      <c r="B923" s="92"/>
      <c r="C923" s="1298"/>
      <c r="D923" s="1300"/>
      <c r="E923" s="1300"/>
      <c r="F923" s="1301"/>
      <c r="G923" s="1301"/>
      <c r="H923" s="1301"/>
      <c r="I923" s="1301"/>
      <c r="J923" s="1301"/>
      <c r="K923" s="1301"/>
      <c r="L923" s="1301"/>
      <c r="M923" s="1301"/>
      <c r="N923" s="1301"/>
      <c r="O923" s="1329"/>
      <c r="Q923" s="92"/>
      <c r="R923" s="92"/>
      <c r="S923" s="92"/>
      <c r="T923" s="92"/>
      <c r="U923" s="1303"/>
      <c r="V923" s="92"/>
      <c r="W923" s="92"/>
      <c r="X923" s="92"/>
      <c r="Y923" s="92"/>
      <c r="Z923" s="92"/>
    </row>
    <row r="924" spans="1:26" s="1302" customFormat="1" x14ac:dyDescent="0.3">
      <c r="A924" s="1214"/>
      <c r="B924" s="92"/>
      <c r="C924" s="1298"/>
      <c r="D924" s="1300"/>
      <c r="E924" s="1300"/>
      <c r="F924" s="1301"/>
      <c r="G924" s="1301"/>
      <c r="H924" s="1301"/>
      <c r="I924" s="1301"/>
      <c r="J924" s="1301"/>
      <c r="K924" s="1301"/>
      <c r="L924" s="1301"/>
      <c r="M924" s="1301"/>
      <c r="N924" s="1301"/>
      <c r="O924" s="1329"/>
      <c r="Q924" s="92"/>
      <c r="R924" s="92"/>
      <c r="S924" s="92"/>
      <c r="T924" s="92"/>
      <c r="U924" s="1303"/>
      <c r="V924" s="92"/>
      <c r="W924" s="92"/>
      <c r="X924" s="92"/>
      <c r="Y924" s="92"/>
      <c r="Z924" s="92"/>
    </row>
    <row r="925" spans="1:26" s="1302" customFormat="1" x14ac:dyDescent="0.3">
      <c r="A925" s="1214"/>
      <c r="B925" s="92"/>
      <c r="C925" s="1298"/>
      <c r="D925" s="1300"/>
      <c r="E925" s="1300"/>
      <c r="F925" s="1301"/>
      <c r="G925" s="1301"/>
      <c r="H925" s="1301"/>
      <c r="I925" s="1301"/>
      <c r="J925" s="1301"/>
      <c r="K925" s="1301"/>
      <c r="L925" s="1301"/>
      <c r="M925" s="1301"/>
      <c r="N925" s="1301"/>
      <c r="O925" s="1329"/>
      <c r="Q925" s="92"/>
      <c r="R925" s="92"/>
      <c r="S925" s="92"/>
      <c r="T925" s="92"/>
      <c r="U925" s="1303"/>
      <c r="V925" s="92"/>
      <c r="W925" s="92"/>
      <c r="X925" s="92"/>
      <c r="Y925" s="92"/>
      <c r="Z925" s="92"/>
    </row>
    <row r="926" spans="1:26" s="1302" customFormat="1" x14ac:dyDescent="0.3">
      <c r="A926" s="1214"/>
      <c r="B926" s="92"/>
      <c r="C926" s="1298"/>
      <c r="D926" s="1300"/>
      <c r="E926" s="1300"/>
      <c r="F926" s="1301"/>
      <c r="G926" s="1301"/>
      <c r="H926" s="1301"/>
      <c r="I926" s="1301"/>
      <c r="J926" s="1301"/>
      <c r="K926" s="1301"/>
      <c r="L926" s="1301"/>
      <c r="M926" s="1301"/>
      <c r="N926" s="1301"/>
      <c r="O926" s="1329"/>
      <c r="Q926" s="92"/>
      <c r="R926" s="92"/>
      <c r="S926" s="92"/>
      <c r="T926" s="92"/>
      <c r="U926" s="1303"/>
      <c r="V926" s="92"/>
      <c r="W926" s="92"/>
      <c r="X926" s="92"/>
      <c r="Y926" s="92"/>
      <c r="Z926" s="92"/>
    </row>
    <row r="927" spans="1:26" s="1302" customFormat="1" x14ac:dyDescent="0.3">
      <c r="A927" s="1214"/>
      <c r="B927" s="92"/>
      <c r="C927" s="1298"/>
      <c r="D927" s="1300"/>
      <c r="E927" s="1300"/>
      <c r="F927" s="1301"/>
      <c r="G927" s="1301"/>
      <c r="H927" s="1301"/>
      <c r="I927" s="1301"/>
      <c r="J927" s="1301"/>
      <c r="K927" s="1301"/>
      <c r="L927" s="1301"/>
      <c r="M927" s="1301"/>
      <c r="N927" s="1301"/>
      <c r="O927" s="1329"/>
      <c r="Q927" s="92"/>
      <c r="R927" s="92"/>
      <c r="S927" s="92"/>
      <c r="T927" s="92"/>
      <c r="U927" s="1303"/>
      <c r="V927" s="92"/>
      <c r="W927" s="92"/>
      <c r="X927" s="92"/>
      <c r="Y927" s="92"/>
      <c r="Z927" s="92"/>
    </row>
    <row r="928" spans="1:26" s="1302" customFormat="1" x14ac:dyDescent="0.3">
      <c r="A928" s="1214"/>
      <c r="B928" s="92"/>
      <c r="C928" s="1298"/>
      <c r="D928" s="1300"/>
      <c r="E928" s="1300"/>
      <c r="F928" s="1301"/>
      <c r="G928" s="1301"/>
      <c r="H928" s="1301"/>
      <c r="I928" s="1301"/>
      <c r="J928" s="1301"/>
      <c r="K928" s="1301"/>
      <c r="L928" s="1301"/>
      <c r="M928" s="1301"/>
      <c r="N928" s="1301"/>
      <c r="O928" s="1329"/>
      <c r="Q928" s="92"/>
      <c r="R928" s="92"/>
      <c r="S928" s="92"/>
      <c r="T928" s="92"/>
      <c r="U928" s="1303"/>
      <c r="V928" s="92"/>
      <c r="W928" s="92"/>
      <c r="X928" s="92"/>
      <c r="Y928" s="92"/>
      <c r="Z928" s="92"/>
    </row>
    <row r="929" spans="1:26" s="1302" customFormat="1" x14ac:dyDescent="0.3">
      <c r="A929" s="1214"/>
      <c r="B929" s="92"/>
      <c r="C929" s="1298"/>
      <c r="D929" s="1300"/>
      <c r="E929" s="1300"/>
      <c r="F929" s="1301"/>
      <c r="G929" s="1301"/>
      <c r="H929" s="1301"/>
      <c r="I929" s="1301"/>
      <c r="J929" s="1301"/>
      <c r="K929" s="1301"/>
      <c r="L929" s="1301"/>
      <c r="M929" s="1301"/>
      <c r="N929" s="1301"/>
      <c r="O929" s="1329"/>
      <c r="Q929" s="92"/>
      <c r="R929" s="92"/>
      <c r="S929" s="92"/>
      <c r="T929" s="92"/>
      <c r="U929" s="1303"/>
      <c r="V929" s="92"/>
      <c r="W929" s="92"/>
      <c r="X929" s="92"/>
      <c r="Y929" s="92"/>
      <c r="Z929" s="92"/>
    </row>
    <row r="930" spans="1:26" s="1302" customFormat="1" x14ac:dyDescent="0.3">
      <c r="A930" s="1214"/>
      <c r="B930" s="92"/>
      <c r="C930" s="1298"/>
      <c r="D930" s="1300"/>
      <c r="E930" s="1300"/>
      <c r="F930" s="1301"/>
      <c r="G930" s="1301"/>
      <c r="H930" s="1301"/>
      <c r="I930" s="1301"/>
      <c r="J930" s="1301"/>
      <c r="K930" s="1301"/>
      <c r="L930" s="1301"/>
      <c r="M930" s="1301"/>
      <c r="N930" s="1301"/>
      <c r="O930" s="1329"/>
      <c r="Q930" s="92"/>
      <c r="R930" s="92"/>
      <c r="S930" s="92"/>
      <c r="T930" s="92"/>
      <c r="U930" s="1303"/>
      <c r="V930" s="92"/>
      <c r="W930" s="92"/>
      <c r="X930" s="92"/>
      <c r="Y930" s="92"/>
      <c r="Z930" s="92"/>
    </row>
    <row r="931" spans="1:26" s="1302" customFormat="1" x14ac:dyDescent="0.3">
      <c r="A931" s="1214"/>
      <c r="B931" s="92"/>
      <c r="C931" s="1298"/>
      <c r="D931" s="1300"/>
      <c r="E931" s="1300"/>
      <c r="F931" s="1301"/>
      <c r="G931" s="1301"/>
      <c r="H931" s="1301"/>
      <c r="I931" s="1301"/>
      <c r="J931" s="1301"/>
      <c r="K931" s="1301"/>
      <c r="L931" s="1301"/>
      <c r="M931" s="1301"/>
      <c r="N931" s="1301"/>
      <c r="O931" s="1329"/>
      <c r="Q931" s="92"/>
      <c r="R931" s="92"/>
      <c r="S931" s="92"/>
      <c r="T931" s="92"/>
      <c r="U931" s="1303"/>
      <c r="V931" s="92"/>
      <c r="W931" s="92"/>
      <c r="X931" s="92"/>
      <c r="Y931" s="92"/>
      <c r="Z931" s="92"/>
    </row>
    <row r="932" spans="1:26" s="1302" customFormat="1" x14ac:dyDescent="0.3">
      <c r="A932" s="1214"/>
      <c r="B932" s="92"/>
      <c r="C932" s="1298"/>
      <c r="D932" s="1300"/>
      <c r="E932" s="1300"/>
      <c r="F932" s="1301"/>
      <c r="G932" s="1301"/>
      <c r="H932" s="1301"/>
      <c r="I932" s="1301"/>
      <c r="J932" s="1301"/>
      <c r="K932" s="1301"/>
      <c r="L932" s="1301"/>
      <c r="M932" s="1301"/>
      <c r="N932" s="1301"/>
      <c r="O932" s="1329"/>
      <c r="Q932" s="92"/>
      <c r="R932" s="92"/>
      <c r="S932" s="92"/>
      <c r="T932" s="92"/>
      <c r="U932" s="1303"/>
      <c r="V932" s="92"/>
      <c r="W932" s="92"/>
      <c r="X932" s="92"/>
      <c r="Y932" s="92"/>
      <c r="Z932" s="92"/>
    </row>
    <row r="933" spans="1:26" s="1302" customFormat="1" x14ac:dyDescent="0.3">
      <c r="A933" s="1214"/>
      <c r="B933" s="92"/>
      <c r="C933" s="1298"/>
      <c r="D933" s="1300"/>
      <c r="E933" s="1300"/>
      <c r="F933" s="1301"/>
      <c r="G933" s="1301"/>
      <c r="H933" s="1301"/>
      <c r="I933" s="1301"/>
      <c r="J933" s="1301"/>
      <c r="K933" s="1301"/>
      <c r="L933" s="1301"/>
      <c r="M933" s="1301"/>
      <c r="N933" s="1301"/>
      <c r="O933" s="1329"/>
      <c r="Q933" s="92"/>
      <c r="R933" s="92"/>
      <c r="S933" s="92"/>
      <c r="T933" s="92"/>
      <c r="U933" s="1303"/>
      <c r="V933" s="92"/>
      <c r="W933" s="92"/>
      <c r="X933" s="92"/>
      <c r="Y933" s="92"/>
      <c r="Z933" s="92"/>
    </row>
    <row r="934" spans="1:26" s="1302" customFormat="1" x14ac:dyDescent="0.3">
      <c r="A934" s="1214"/>
      <c r="B934" s="92"/>
      <c r="C934" s="1298"/>
      <c r="D934" s="1300"/>
      <c r="E934" s="1300"/>
      <c r="F934" s="1301"/>
      <c r="G934" s="1301"/>
      <c r="H934" s="1301"/>
      <c r="I934" s="1301"/>
      <c r="J934" s="1301"/>
      <c r="K934" s="1301"/>
      <c r="L934" s="1301"/>
      <c r="M934" s="1301"/>
      <c r="N934" s="1301"/>
      <c r="O934" s="1329"/>
      <c r="Q934" s="92"/>
      <c r="R934" s="92"/>
      <c r="S934" s="92"/>
      <c r="T934" s="92"/>
      <c r="U934" s="1303"/>
      <c r="V934" s="92"/>
      <c r="W934" s="92"/>
      <c r="X934" s="92"/>
      <c r="Y934" s="92"/>
      <c r="Z934" s="92"/>
    </row>
    <row r="935" spans="1:26" s="1302" customFormat="1" x14ac:dyDescent="0.3">
      <c r="A935" s="1214"/>
      <c r="B935" s="92"/>
      <c r="C935" s="1298"/>
      <c r="D935" s="1300"/>
      <c r="E935" s="1300"/>
      <c r="F935" s="1301"/>
      <c r="G935" s="1301"/>
      <c r="H935" s="1301"/>
      <c r="I935" s="1301"/>
      <c r="J935" s="1301"/>
      <c r="K935" s="1301"/>
      <c r="L935" s="1301"/>
      <c r="M935" s="1301"/>
      <c r="N935" s="1301"/>
      <c r="O935" s="1329"/>
      <c r="Q935" s="92"/>
      <c r="R935" s="92"/>
      <c r="S935" s="92"/>
      <c r="T935" s="92"/>
      <c r="U935" s="1303"/>
      <c r="V935" s="92"/>
      <c r="W935" s="92"/>
      <c r="X935" s="92"/>
      <c r="Y935" s="92"/>
      <c r="Z935" s="92"/>
    </row>
    <row r="936" spans="1:26" s="1302" customFormat="1" x14ac:dyDescent="0.3">
      <c r="A936" s="1214"/>
      <c r="B936" s="92"/>
      <c r="C936" s="1298"/>
      <c r="D936" s="1300"/>
      <c r="E936" s="1300"/>
      <c r="F936" s="1301"/>
      <c r="G936" s="1301"/>
      <c r="H936" s="1301"/>
      <c r="I936" s="1301"/>
      <c r="J936" s="1301"/>
      <c r="K936" s="1301"/>
      <c r="L936" s="1301"/>
      <c r="M936" s="1301"/>
      <c r="N936" s="1301"/>
      <c r="O936" s="1329"/>
      <c r="Q936" s="92"/>
      <c r="R936" s="92"/>
      <c r="S936" s="92"/>
      <c r="T936" s="92"/>
      <c r="U936" s="1303"/>
      <c r="V936" s="92"/>
      <c r="W936" s="92"/>
      <c r="X936" s="92"/>
      <c r="Y936" s="92"/>
      <c r="Z936" s="92"/>
    </row>
    <row r="937" spans="1:26" s="1302" customFormat="1" x14ac:dyDescent="0.3">
      <c r="A937" s="1214"/>
      <c r="B937" s="92"/>
      <c r="C937" s="1298"/>
      <c r="D937" s="1300"/>
      <c r="E937" s="1300"/>
      <c r="F937" s="1301"/>
      <c r="G937" s="1301"/>
      <c r="H937" s="1301"/>
      <c r="I937" s="1301"/>
      <c r="J937" s="1301"/>
      <c r="K937" s="1301"/>
      <c r="L937" s="1301"/>
      <c r="M937" s="1301"/>
      <c r="N937" s="1301"/>
      <c r="O937" s="1329"/>
      <c r="Q937" s="92"/>
      <c r="R937" s="92"/>
      <c r="S937" s="92"/>
      <c r="T937" s="92"/>
      <c r="U937" s="1303"/>
      <c r="V937" s="92"/>
      <c r="W937" s="92"/>
      <c r="X937" s="92"/>
      <c r="Y937" s="92"/>
      <c r="Z937" s="92"/>
    </row>
    <row r="938" spans="1:26" s="1302" customFormat="1" x14ac:dyDescent="0.3">
      <c r="A938" s="1214"/>
      <c r="B938" s="92"/>
      <c r="C938" s="1298"/>
      <c r="D938" s="1300"/>
      <c r="E938" s="1300"/>
      <c r="F938" s="1301"/>
      <c r="G938" s="1301"/>
      <c r="H938" s="1301"/>
      <c r="I938" s="1301"/>
      <c r="J938" s="1301"/>
      <c r="K938" s="1301"/>
      <c r="L938" s="1301"/>
      <c r="M938" s="1301"/>
      <c r="N938" s="1301"/>
      <c r="O938" s="1329"/>
      <c r="Q938" s="92"/>
      <c r="R938" s="92"/>
      <c r="S938" s="92"/>
      <c r="T938" s="92"/>
      <c r="U938" s="1303"/>
      <c r="V938" s="92"/>
      <c r="W938" s="92"/>
      <c r="X938" s="92"/>
      <c r="Y938" s="92"/>
      <c r="Z938" s="92"/>
    </row>
    <row r="939" spans="1:26" s="1302" customFormat="1" x14ac:dyDescent="0.3">
      <c r="A939" s="1214"/>
      <c r="B939" s="92"/>
      <c r="C939" s="1298"/>
      <c r="D939" s="1300"/>
      <c r="E939" s="1300"/>
      <c r="F939" s="1301"/>
      <c r="G939" s="1301"/>
      <c r="H939" s="1301"/>
      <c r="I939" s="1301"/>
      <c r="J939" s="1301"/>
      <c r="K939" s="1301"/>
      <c r="L939" s="1301"/>
      <c r="M939" s="1301"/>
      <c r="N939" s="1301"/>
      <c r="O939" s="1329"/>
      <c r="Q939" s="92"/>
      <c r="R939" s="92"/>
      <c r="S939" s="92"/>
      <c r="T939" s="92"/>
      <c r="U939" s="1303"/>
      <c r="V939" s="92"/>
      <c r="W939" s="92"/>
      <c r="X939" s="92"/>
      <c r="Y939" s="92"/>
      <c r="Z939" s="92"/>
    </row>
    <row r="940" spans="1:26" s="1302" customFormat="1" x14ac:dyDescent="0.3">
      <c r="A940" s="1214"/>
      <c r="B940" s="92"/>
      <c r="C940" s="1298"/>
      <c r="D940" s="1300"/>
      <c r="E940" s="1300"/>
      <c r="F940" s="1301"/>
      <c r="G940" s="1301"/>
      <c r="H940" s="1301"/>
      <c r="I940" s="1301"/>
      <c r="J940" s="1301"/>
      <c r="K940" s="1301"/>
      <c r="L940" s="1301"/>
      <c r="M940" s="1301"/>
      <c r="N940" s="1301"/>
      <c r="O940" s="1329"/>
      <c r="Q940" s="92"/>
      <c r="R940" s="92"/>
      <c r="S940" s="92"/>
      <c r="T940" s="92"/>
      <c r="U940" s="1303"/>
      <c r="V940" s="92"/>
      <c r="W940" s="92"/>
      <c r="X940" s="92"/>
      <c r="Y940" s="92"/>
      <c r="Z940" s="92"/>
    </row>
    <row r="941" spans="1:26" s="1302" customFormat="1" x14ac:dyDescent="0.3">
      <c r="A941" s="1214"/>
      <c r="B941" s="92"/>
      <c r="C941" s="1298"/>
      <c r="D941" s="1300"/>
      <c r="E941" s="1300"/>
      <c r="F941" s="1301"/>
      <c r="G941" s="1301"/>
      <c r="H941" s="1301"/>
      <c r="I941" s="1301"/>
      <c r="J941" s="1301"/>
      <c r="K941" s="1301"/>
      <c r="L941" s="1301"/>
      <c r="M941" s="1301"/>
      <c r="N941" s="1301"/>
      <c r="O941" s="1329"/>
      <c r="Q941" s="92"/>
      <c r="R941" s="92"/>
      <c r="S941" s="92"/>
      <c r="T941" s="92"/>
      <c r="U941" s="1303"/>
      <c r="V941" s="92"/>
      <c r="W941" s="92"/>
      <c r="X941" s="92"/>
      <c r="Y941" s="92"/>
      <c r="Z941" s="92"/>
    </row>
    <row r="942" spans="1:26" s="1302" customFormat="1" x14ac:dyDescent="0.3">
      <c r="A942" s="1214"/>
      <c r="B942" s="92"/>
      <c r="C942" s="1298"/>
      <c r="D942" s="1300"/>
      <c r="E942" s="1300"/>
      <c r="F942" s="1301"/>
      <c r="G942" s="1301"/>
      <c r="H942" s="1301"/>
      <c r="I942" s="1301"/>
      <c r="J942" s="1301"/>
      <c r="K942" s="1301"/>
      <c r="L942" s="1301"/>
      <c r="M942" s="1301"/>
      <c r="N942" s="1301"/>
      <c r="O942" s="1329"/>
      <c r="Q942" s="92"/>
      <c r="R942" s="92"/>
      <c r="S942" s="92"/>
      <c r="T942" s="92"/>
      <c r="U942" s="1303"/>
      <c r="V942" s="92"/>
      <c r="W942" s="92"/>
      <c r="X942" s="92"/>
      <c r="Y942" s="92"/>
      <c r="Z942" s="92"/>
    </row>
    <row r="943" spans="1:26" s="1302" customFormat="1" x14ac:dyDescent="0.3">
      <c r="A943" s="1214"/>
      <c r="B943" s="92"/>
      <c r="C943" s="1298"/>
      <c r="D943" s="1300"/>
      <c r="E943" s="1300"/>
      <c r="F943" s="1301"/>
      <c r="G943" s="1301"/>
      <c r="H943" s="1301"/>
      <c r="I943" s="1301"/>
      <c r="J943" s="1301"/>
      <c r="K943" s="1301"/>
      <c r="L943" s="1301"/>
      <c r="M943" s="1301"/>
      <c r="N943" s="1301"/>
      <c r="O943" s="1329"/>
      <c r="Q943" s="92"/>
      <c r="R943" s="92"/>
      <c r="S943" s="92"/>
      <c r="T943" s="92"/>
      <c r="U943" s="1303"/>
      <c r="V943" s="92"/>
      <c r="W943" s="92"/>
      <c r="X943" s="92"/>
      <c r="Y943" s="92"/>
      <c r="Z943" s="92"/>
    </row>
    <row r="944" spans="1:26" s="1302" customFormat="1" x14ac:dyDescent="0.3">
      <c r="A944" s="1214"/>
      <c r="B944" s="92"/>
      <c r="C944" s="1298"/>
      <c r="D944" s="1300"/>
      <c r="E944" s="1300"/>
      <c r="F944" s="1301"/>
      <c r="G944" s="1301"/>
      <c r="H944" s="1301"/>
      <c r="I944" s="1301"/>
      <c r="J944" s="1301"/>
      <c r="K944" s="1301"/>
      <c r="L944" s="1301"/>
      <c r="M944" s="1301"/>
      <c r="N944" s="1301"/>
      <c r="O944" s="1329"/>
      <c r="Q944" s="92"/>
      <c r="R944" s="92"/>
      <c r="S944" s="92"/>
      <c r="T944" s="92"/>
      <c r="U944" s="1303"/>
      <c r="V944" s="92"/>
      <c r="W944" s="92"/>
      <c r="X944" s="92"/>
      <c r="Y944" s="92"/>
      <c r="Z944" s="92"/>
    </row>
    <row r="945" spans="1:26" s="1302" customFormat="1" x14ac:dyDescent="0.3">
      <c r="A945" s="1214"/>
      <c r="B945" s="92"/>
      <c r="C945" s="1298"/>
      <c r="D945" s="1300"/>
      <c r="E945" s="1300"/>
      <c r="F945" s="1301"/>
      <c r="G945" s="1301"/>
      <c r="H945" s="1301"/>
      <c r="I945" s="1301"/>
      <c r="J945" s="1301"/>
      <c r="K945" s="1301"/>
      <c r="L945" s="1301"/>
      <c r="M945" s="1301"/>
      <c r="N945" s="1301"/>
      <c r="O945" s="1329"/>
      <c r="Q945" s="92"/>
      <c r="R945" s="92"/>
      <c r="S945" s="92"/>
      <c r="T945" s="92"/>
      <c r="U945" s="1303"/>
      <c r="V945" s="92"/>
      <c r="W945" s="92"/>
      <c r="X945" s="92"/>
      <c r="Y945" s="92"/>
      <c r="Z945" s="92"/>
    </row>
    <row r="946" spans="1:26" s="1302" customFormat="1" x14ac:dyDescent="0.3">
      <c r="A946" s="1214"/>
      <c r="B946" s="92"/>
      <c r="C946" s="1298"/>
      <c r="D946" s="1300"/>
      <c r="E946" s="1300"/>
      <c r="F946" s="1301"/>
      <c r="G946" s="1301"/>
      <c r="H946" s="1301"/>
      <c r="I946" s="1301"/>
      <c r="J946" s="1301"/>
      <c r="K946" s="1301"/>
      <c r="L946" s="1301"/>
      <c r="M946" s="1301"/>
      <c r="N946" s="1301"/>
      <c r="O946" s="1329"/>
      <c r="Q946" s="92"/>
      <c r="R946" s="92"/>
      <c r="S946" s="92"/>
      <c r="T946" s="92"/>
      <c r="U946" s="1303"/>
      <c r="V946" s="92"/>
      <c r="W946" s="92"/>
      <c r="X946" s="92"/>
      <c r="Y946" s="92"/>
      <c r="Z946" s="92"/>
    </row>
    <row r="947" spans="1:26" s="1302" customFormat="1" x14ac:dyDescent="0.3">
      <c r="A947" s="1214"/>
      <c r="B947" s="92"/>
      <c r="C947" s="1298"/>
      <c r="D947" s="1300"/>
      <c r="E947" s="1300"/>
      <c r="F947" s="1301"/>
      <c r="G947" s="1301"/>
      <c r="H947" s="1301"/>
      <c r="I947" s="1301"/>
      <c r="J947" s="1301"/>
      <c r="K947" s="1301"/>
      <c r="L947" s="1301"/>
      <c r="M947" s="1301"/>
      <c r="N947" s="1301"/>
      <c r="O947" s="1329"/>
      <c r="Q947" s="92"/>
      <c r="R947" s="92"/>
      <c r="S947" s="92"/>
      <c r="T947" s="92"/>
      <c r="U947" s="1303"/>
      <c r="V947" s="92"/>
      <c r="W947" s="92"/>
      <c r="X947" s="92"/>
      <c r="Y947" s="92"/>
      <c r="Z947" s="92"/>
    </row>
    <row r="948" spans="1:26" s="1302" customFormat="1" x14ac:dyDescent="0.3">
      <c r="A948" s="1214"/>
      <c r="B948" s="92"/>
      <c r="C948" s="1298"/>
      <c r="D948" s="1300"/>
      <c r="E948" s="1300"/>
      <c r="F948" s="1301"/>
      <c r="G948" s="1301"/>
      <c r="H948" s="1301"/>
      <c r="I948" s="1301"/>
      <c r="J948" s="1301"/>
      <c r="K948" s="1301"/>
      <c r="L948" s="1301"/>
      <c r="M948" s="1301"/>
      <c r="N948" s="1301"/>
      <c r="O948" s="1329"/>
      <c r="Q948" s="92"/>
      <c r="R948" s="92"/>
      <c r="S948" s="92"/>
      <c r="T948" s="92"/>
      <c r="U948" s="1303"/>
      <c r="V948" s="92"/>
      <c r="W948" s="92"/>
      <c r="X948" s="92"/>
      <c r="Y948" s="92"/>
      <c r="Z948" s="92"/>
    </row>
    <row r="949" spans="1:26" s="1302" customFormat="1" x14ac:dyDescent="0.3">
      <c r="A949" s="1214"/>
      <c r="B949" s="92"/>
      <c r="C949" s="1298"/>
      <c r="D949" s="1300"/>
      <c r="E949" s="1300"/>
      <c r="F949" s="1301"/>
      <c r="G949" s="1301"/>
      <c r="H949" s="1301"/>
      <c r="I949" s="1301"/>
      <c r="J949" s="1301"/>
      <c r="K949" s="1301"/>
      <c r="L949" s="1301"/>
      <c r="M949" s="1301"/>
      <c r="N949" s="1301"/>
      <c r="O949" s="1329"/>
      <c r="Q949" s="92"/>
      <c r="R949" s="92"/>
      <c r="S949" s="92"/>
      <c r="T949" s="92"/>
      <c r="U949" s="1303"/>
      <c r="V949" s="92"/>
      <c r="W949" s="92"/>
      <c r="X949" s="92"/>
      <c r="Y949" s="92"/>
      <c r="Z949" s="92"/>
    </row>
    <row r="950" spans="1:26" s="1302" customFormat="1" x14ac:dyDescent="0.3">
      <c r="A950" s="1214"/>
      <c r="B950" s="92"/>
      <c r="C950" s="1298"/>
      <c r="D950" s="1300"/>
      <c r="E950" s="1300"/>
      <c r="F950" s="1301"/>
      <c r="G950" s="1301"/>
      <c r="H950" s="1301"/>
      <c r="I950" s="1301"/>
      <c r="J950" s="1301"/>
      <c r="K950" s="1301"/>
      <c r="L950" s="1301"/>
      <c r="M950" s="1301"/>
      <c r="N950" s="1301"/>
      <c r="O950" s="1329"/>
      <c r="Q950" s="92"/>
      <c r="R950" s="92"/>
      <c r="S950" s="92"/>
      <c r="T950" s="92"/>
      <c r="U950" s="1303"/>
      <c r="V950" s="92"/>
      <c r="W950" s="92"/>
      <c r="X950" s="92"/>
      <c r="Y950" s="92"/>
      <c r="Z950" s="92"/>
    </row>
    <row r="951" spans="1:26" s="1302" customFormat="1" x14ac:dyDescent="0.3">
      <c r="A951" s="1214"/>
      <c r="B951" s="92"/>
      <c r="C951" s="1298"/>
      <c r="D951" s="1300"/>
      <c r="E951" s="1300"/>
      <c r="F951" s="1301"/>
      <c r="G951" s="1301"/>
      <c r="H951" s="1301"/>
      <c r="I951" s="1301"/>
      <c r="J951" s="1301"/>
      <c r="K951" s="1301"/>
      <c r="L951" s="1301"/>
      <c r="M951" s="1301"/>
      <c r="N951" s="1301"/>
      <c r="O951" s="1329"/>
      <c r="Q951" s="92"/>
      <c r="R951" s="92"/>
      <c r="S951" s="92"/>
      <c r="T951" s="92"/>
      <c r="U951" s="1303"/>
      <c r="V951" s="92"/>
      <c r="W951" s="92"/>
      <c r="X951" s="92"/>
      <c r="Y951" s="92"/>
      <c r="Z951" s="92"/>
    </row>
    <row r="952" spans="1:26" s="1302" customFormat="1" x14ac:dyDescent="0.3">
      <c r="A952" s="1214"/>
      <c r="B952" s="92"/>
      <c r="C952" s="1298"/>
      <c r="D952" s="1300"/>
      <c r="E952" s="1300"/>
      <c r="F952" s="1301"/>
      <c r="G952" s="1301"/>
      <c r="H952" s="1301"/>
      <c r="I952" s="1301"/>
      <c r="J952" s="1301"/>
      <c r="K952" s="1301"/>
      <c r="L952" s="1301"/>
      <c r="M952" s="1301"/>
      <c r="N952" s="1301"/>
      <c r="O952" s="1329"/>
      <c r="Q952" s="92"/>
      <c r="R952" s="92"/>
      <c r="S952" s="92"/>
      <c r="T952" s="92"/>
      <c r="U952" s="1303"/>
      <c r="V952" s="92"/>
      <c r="W952" s="92"/>
      <c r="X952" s="92"/>
      <c r="Y952" s="92"/>
      <c r="Z952" s="92"/>
    </row>
    <row r="953" spans="1:26" s="1302" customFormat="1" x14ac:dyDescent="0.3">
      <c r="A953" s="1214"/>
      <c r="B953" s="92"/>
      <c r="C953" s="1298"/>
      <c r="D953" s="1300"/>
      <c r="E953" s="1300"/>
      <c r="F953" s="1301"/>
      <c r="G953" s="1301"/>
      <c r="H953" s="1301"/>
      <c r="I953" s="1301"/>
      <c r="J953" s="1301"/>
      <c r="K953" s="1301"/>
      <c r="L953" s="1301"/>
      <c r="M953" s="1301"/>
      <c r="N953" s="1301"/>
      <c r="O953" s="1329"/>
      <c r="Q953" s="92"/>
      <c r="R953" s="92"/>
      <c r="S953" s="92"/>
      <c r="T953" s="92"/>
      <c r="U953" s="1303"/>
      <c r="V953" s="92"/>
      <c r="W953" s="92"/>
      <c r="X953" s="92"/>
      <c r="Y953" s="92"/>
      <c r="Z953" s="92"/>
    </row>
    <row r="954" spans="1:26" s="1302" customFormat="1" x14ac:dyDescent="0.3">
      <c r="A954" s="1214"/>
      <c r="B954" s="92"/>
      <c r="C954" s="1298"/>
      <c r="D954" s="1300"/>
      <c r="E954" s="1300"/>
      <c r="F954" s="1301"/>
      <c r="G954" s="1301"/>
      <c r="H954" s="1301"/>
      <c r="I954" s="1301"/>
      <c r="J954" s="1301"/>
      <c r="K954" s="1301"/>
      <c r="L954" s="1301"/>
      <c r="M954" s="1301"/>
      <c r="N954" s="1301"/>
      <c r="O954" s="1329"/>
      <c r="Q954" s="92"/>
      <c r="R954" s="92"/>
      <c r="S954" s="92"/>
      <c r="T954" s="92"/>
      <c r="U954" s="1303"/>
      <c r="V954" s="92"/>
      <c r="W954" s="92"/>
      <c r="X954" s="92"/>
      <c r="Y954" s="92"/>
      <c r="Z954" s="92"/>
    </row>
    <row r="955" spans="1:26" s="1302" customFormat="1" x14ac:dyDescent="0.3">
      <c r="A955" s="1214"/>
      <c r="B955" s="92"/>
      <c r="C955" s="1298"/>
      <c r="D955" s="1300"/>
      <c r="E955" s="1300"/>
      <c r="F955" s="1301"/>
      <c r="G955" s="1301"/>
      <c r="H955" s="1301"/>
      <c r="I955" s="1301"/>
      <c r="J955" s="1301"/>
      <c r="K955" s="1301"/>
      <c r="L955" s="1301"/>
      <c r="M955" s="1301"/>
      <c r="N955" s="1301"/>
      <c r="O955" s="1329"/>
      <c r="Q955" s="92"/>
      <c r="R955" s="92"/>
      <c r="S955" s="92"/>
      <c r="T955" s="92"/>
      <c r="U955" s="1303"/>
      <c r="V955" s="92"/>
      <c r="W955" s="92"/>
      <c r="X955" s="92"/>
      <c r="Y955" s="92"/>
      <c r="Z955" s="92"/>
    </row>
    <row r="956" spans="1:26" s="1302" customFormat="1" x14ac:dyDescent="0.3">
      <c r="A956" s="1214"/>
      <c r="B956" s="92"/>
      <c r="C956" s="1298"/>
      <c r="D956" s="1300"/>
      <c r="E956" s="1300"/>
      <c r="F956" s="1301"/>
      <c r="G956" s="1301"/>
      <c r="H956" s="1301"/>
      <c r="I956" s="1301"/>
      <c r="J956" s="1301"/>
      <c r="K956" s="1301"/>
      <c r="L956" s="1301"/>
      <c r="M956" s="1301"/>
      <c r="N956" s="1301"/>
      <c r="O956" s="1329"/>
      <c r="Q956" s="92"/>
      <c r="R956" s="92"/>
      <c r="S956" s="92"/>
      <c r="T956" s="92"/>
      <c r="U956" s="1303"/>
      <c r="V956" s="92"/>
      <c r="W956" s="92"/>
      <c r="X956" s="92"/>
      <c r="Y956" s="92"/>
      <c r="Z956" s="92"/>
    </row>
    <row r="957" spans="1:26" s="1302" customFormat="1" x14ac:dyDescent="0.3">
      <c r="A957" s="1214"/>
      <c r="B957" s="92"/>
      <c r="C957" s="1298"/>
      <c r="D957" s="1300"/>
      <c r="E957" s="1300"/>
      <c r="F957" s="1301"/>
      <c r="G957" s="1301"/>
      <c r="H957" s="1301"/>
      <c r="I957" s="1301"/>
      <c r="J957" s="1301"/>
      <c r="K957" s="1301"/>
      <c r="L957" s="1301"/>
      <c r="M957" s="1301"/>
      <c r="N957" s="1301"/>
      <c r="O957" s="1329"/>
      <c r="Q957" s="92"/>
      <c r="R957" s="92"/>
      <c r="S957" s="92"/>
      <c r="T957" s="92"/>
      <c r="U957" s="1303"/>
      <c r="V957" s="92"/>
      <c r="W957" s="92"/>
      <c r="X957" s="92"/>
      <c r="Y957" s="92"/>
      <c r="Z957" s="92"/>
    </row>
    <row r="958" spans="1:26" s="1302" customFormat="1" x14ac:dyDescent="0.3">
      <c r="A958" s="1214"/>
      <c r="B958" s="92"/>
      <c r="C958" s="1298"/>
      <c r="D958" s="1300"/>
      <c r="E958" s="1300"/>
      <c r="F958" s="1301"/>
      <c r="G958" s="1301"/>
      <c r="H958" s="1301"/>
      <c r="I958" s="1301"/>
      <c r="J958" s="1301"/>
      <c r="K958" s="1301"/>
      <c r="L958" s="1301"/>
      <c r="M958" s="1301"/>
      <c r="N958" s="1301"/>
      <c r="O958" s="1329"/>
      <c r="Q958" s="92"/>
      <c r="R958" s="92"/>
      <c r="S958" s="92"/>
      <c r="T958" s="92"/>
      <c r="U958" s="1303"/>
      <c r="V958" s="92"/>
      <c r="W958" s="92"/>
      <c r="X958" s="92"/>
      <c r="Y958" s="92"/>
      <c r="Z958" s="92"/>
    </row>
    <row r="959" spans="1:26" s="1302" customFormat="1" x14ac:dyDescent="0.3">
      <c r="A959" s="1214"/>
      <c r="B959" s="92"/>
      <c r="C959" s="1298"/>
      <c r="D959" s="1300"/>
      <c r="E959" s="1300"/>
      <c r="F959" s="1301"/>
      <c r="G959" s="1301"/>
      <c r="H959" s="1301"/>
      <c r="I959" s="1301"/>
      <c r="J959" s="1301"/>
      <c r="K959" s="1301"/>
      <c r="L959" s="1301"/>
      <c r="M959" s="1301"/>
      <c r="N959" s="1301"/>
      <c r="O959" s="1329"/>
      <c r="Q959" s="92"/>
      <c r="R959" s="92"/>
      <c r="S959" s="92"/>
      <c r="T959" s="92"/>
      <c r="U959" s="1303"/>
      <c r="V959" s="92"/>
      <c r="W959" s="92"/>
      <c r="X959" s="92"/>
      <c r="Y959" s="92"/>
      <c r="Z959" s="92"/>
    </row>
    <row r="960" spans="1:26" s="1302" customFormat="1" x14ac:dyDescent="0.3">
      <c r="A960" s="1214"/>
      <c r="B960" s="92"/>
      <c r="C960" s="1298"/>
      <c r="D960" s="1300"/>
      <c r="E960" s="1300"/>
      <c r="F960" s="1301"/>
      <c r="G960" s="1301"/>
      <c r="H960" s="1301"/>
      <c r="I960" s="1301"/>
      <c r="J960" s="1301"/>
      <c r="K960" s="1301"/>
      <c r="L960" s="1301"/>
      <c r="M960" s="1301"/>
      <c r="N960" s="1301"/>
      <c r="O960" s="1329"/>
      <c r="Q960" s="92"/>
      <c r="R960" s="92"/>
      <c r="S960" s="92"/>
      <c r="T960" s="92"/>
      <c r="U960" s="1303"/>
      <c r="V960" s="92"/>
      <c r="W960" s="92"/>
      <c r="X960" s="92"/>
      <c r="Y960" s="92"/>
      <c r="Z960" s="92"/>
    </row>
    <row r="961" spans="1:26" s="1302" customFormat="1" x14ac:dyDescent="0.3">
      <c r="A961" s="1214"/>
      <c r="B961" s="92"/>
      <c r="C961" s="1298"/>
      <c r="D961" s="1300"/>
      <c r="E961" s="1300"/>
      <c r="F961" s="1301"/>
      <c r="G961" s="1301"/>
      <c r="H961" s="1301"/>
      <c r="I961" s="1301"/>
      <c r="J961" s="1301"/>
      <c r="K961" s="1301"/>
      <c r="L961" s="1301"/>
      <c r="M961" s="1301"/>
      <c r="N961" s="1301"/>
      <c r="O961" s="1329"/>
      <c r="Q961" s="92"/>
      <c r="R961" s="92"/>
      <c r="S961" s="92"/>
      <c r="T961" s="92"/>
      <c r="U961" s="1303"/>
      <c r="V961" s="92"/>
      <c r="W961" s="92"/>
      <c r="X961" s="92"/>
      <c r="Y961" s="92"/>
      <c r="Z961" s="92"/>
    </row>
    <row r="962" spans="1:26" s="1302" customFormat="1" x14ac:dyDescent="0.3">
      <c r="A962" s="1214"/>
      <c r="B962" s="92"/>
      <c r="C962" s="1298"/>
      <c r="D962" s="1300"/>
      <c r="E962" s="1300"/>
      <c r="F962" s="1301"/>
      <c r="G962" s="1301"/>
      <c r="H962" s="1301"/>
      <c r="I962" s="1301"/>
      <c r="J962" s="1301"/>
      <c r="K962" s="1301"/>
      <c r="L962" s="1301"/>
      <c r="M962" s="1301"/>
      <c r="N962" s="1301"/>
      <c r="O962" s="1329"/>
      <c r="Q962" s="92"/>
      <c r="R962" s="92"/>
      <c r="S962" s="92"/>
      <c r="T962" s="92"/>
      <c r="U962" s="1303"/>
      <c r="V962" s="92"/>
      <c r="W962" s="92"/>
      <c r="X962" s="92"/>
      <c r="Y962" s="92"/>
      <c r="Z962" s="92"/>
    </row>
    <row r="963" spans="1:26" s="1302" customFormat="1" x14ac:dyDescent="0.3">
      <c r="A963" s="1214"/>
      <c r="B963" s="92"/>
      <c r="C963" s="1298"/>
      <c r="D963" s="1300"/>
      <c r="E963" s="1300"/>
      <c r="F963" s="1301"/>
      <c r="G963" s="1301"/>
      <c r="H963" s="1301"/>
      <c r="I963" s="1301"/>
      <c r="J963" s="1301"/>
      <c r="K963" s="1301"/>
      <c r="L963" s="1301"/>
      <c r="M963" s="1301"/>
      <c r="N963" s="1301"/>
      <c r="O963" s="1329"/>
      <c r="Q963" s="92"/>
      <c r="R963" s="92"/>
      <c r="S963" s="92"/>
      <c r="T963" s="92"/>
      <c r="U963" s="1303"/>
      <c r="V963" s="92"/>
      <c r="W963" s="92"/>
      <c r="X963" s="92"/>
      <c r="Y963" s="92"/>
      <c r="Z963" s="92"/>
    </row>
    <row r="964" spans="1:26" s="1302" customFormat="1" x14ac:dyDescent="0.3">
      <c r="A964" s="1214"/>
      <c r="B964" s="92"/>
      <c r="C964" s="1298"/>
      <c r="D964" s="1300"/>
      <c r="E964" s="1300"/>
      <c r="F964" s="1301"/>
      <c r="G964" s="1301"/>
      <c r="H964" s="1301"/>
      <c r="I964" s="1301"/>
      <c r="J964" s="1301"/>
      <c r="K964" s="1301"/>
      <c r="L964" s="1301"/>
      <c r="M964" s="1301"/>
      <c r="N964" s="1301"/>
      <c r="O964" s="1329"/>
      <c r="Q964" s="92"/>
      <c r="R964" s="92"/>
      <c r="S964" s="92"/>
      <c r="T964" s="92"/>
      <c r="U964" s="1303"/>
      <c r="V964" s="92"/>
      <c r="W964" s="92"/>
      <c r="X964" s="92"/>
      <c r="Y964" s="92"/>
      <c r="Z964" s="92"/>
    </row>
    <row r="965" spans="1:26" s="1302" customFormat="1" x14ac:dyDescent="0.3">
      <c r="A965" s="1214"/>
      <c r="B965" s="92"/>
      <c r="C965" s="1298"/>
      <c r="D965" s="1300"/>
      <c r="E965" s="1300"/>
      <c r="F965" s="1301"/>
      <c r="G965" s="1301"/>
      <c r="H965" s="1301"/>
      <c r="I965" s="1301"/>
      <c r="J965" s="1301"/>
      <c r="K965" s="1301"/>
      <c r="L965" s="1301"/>
      <c r="M965" s="1301"/>
      <c r="N965" s="1301"/>
      <c r="O965" s="1329"/>
      <c r="Q965" s="92"/>
      <c r="R965" s="92"/>
      <c r="S965" s="92"/>
      <c r="T965" s="92"/>
      <c r="U965" s="1303"/>
      <c r="V965" s="92"/>
      <c r="W965" s="92"/>
      <c r="X965" s="92"/>
      <c r="Y965" s="92"/>
      <c r="Z965" s="92"/>
    </row>
    <row r="966" spans="1:26" s="1302" customFormat="1" x14ac:dyDescent="0.3">
      <c r="A966" s="1214"/>
      <c r="B966" s="92"/>
      <c r="C966" s="1298"/>
      <c r="D966" s="1300"/>
      <c r="E966" s="1300"/>
      <c r="F966" s="1301"/>
      <c r="G966" s="1301"/>
      <c r="H966" s="1301"/>
      <c r="I966" s="1301"/>
      <c r="J966" s="1301"/>
      <c r="K966" s="1301"/>
      <c r="L966" s="1301"/>
      <c r="M966" s="1301"/>
      <c r="N966" s="1301"/>
      <c r="O966" s="1329"/>
      <c r="Q966" s="92"/>
      <c r="R966" s="92"/>
      <c r="S966" s="92"/>
      <c r="T966" s="92"/>
      <c r="U966" s="1303"/>
      <c r="V966" s="92"/>
      <c r="W966" s="92"/>
      <c r="X966" s="92"/>
      <c r="Y966" s="92"/>
      <c r="Z966" s="92"/>
    </row>
    <row r="967" spans="1:26" s="1302" customFormat="1" x14ac:dyDescent="0.3">
      <c r="A967" s="1214"/>
      <c r="B967" s="92"/>
      <c r="C967" s="1298"/>
      <c r="D967" s="1300"/>
      <c r="E967" s="1300"/>
      <c r="F967" s="1301"/>
      <c r="G967" s="1301"/>
      <c r="H967" s="1301"/>
      <c r="I967" s="1301"/>
      <c r="J967" s="1301"/>
      <c r="K967" s="1301"/>
      <c r="L967" s="1301"/>
      <c r="M967" s="1301"/>
      <c r="N967" s="1301"/>
      <c r="O967" s="1329"/>
      <c r="Q967" s="92"/>
      <c r="R967" s="92"/>
      <c r="S967" s="92"/>
      <c r="T967" s="92"/>
      <c r="U967" s="1303"/>
      <c r="V967" s="92"/>
      <c r="W967" s="92"/>
      <c r="X967" s="92"/>
      <c r="Y967" s="92"/>
      <c r="Z967" s="92"/>
    </row>
    <row r="968" spans="1:26" s="1302" customFormat="1" x14ac:dyDescent="0.3">
      <c r="A968" s="1214"/>
      <c r="B968" s="92"/>
      <c r="C968" s="1298"/>
      <c r="D968" s="1300"/>
      <c r="E968" s="1300"/>
      <c r="F968" s="1301"/>
      <c r="G968" s="1301"/>
      <c r="H968" s="1301"/>
      <c r="I968" s="1301"/>
      <c r="J968" s="1301"/>
      <c r="K968" s="1301"/>
      <c r="L968" s="1301"/>
      <c r="M968" s="1301"/>
      <c r="N968" s="1301"/>
      <c r="O968" s="1329"/>
      <c r="Q968" s="92"/>
      <c r="R968" s="92"/>
      <c r="S968" s="92"/>
      <c r="T968" s="92"/>
      <c r="U968" s="1303"/>
      <c r="V968" s="92"/>
      <c r="W968" s="92"/>
      <c r="X968" s="92"/>
      <c r="Y968" s="92"/>
      <c r="Z968" s="92"/>
    </row>
    <row r="969" spans="1:26" s="1302" customFormat="1" x14ac:dyDescent="0.3">
      <c r="A969" s="1214"/>
      <c r="B969" s="92"/>
      <c r="C969" s="1298"/>
      <c r="D969" s="1300"/>
      <c r="E969" s="1300"/>
      <c r="F969" s="1301"/>
      <c r="G969" s="1301"/>
      <c r="H969" s="1301"/>
      <c r="I969" s="1301"/>
      <c r="J969" s="1301"/>
      <c r="K969" s="1301"/>
      <c r="L969" s="1301"/>
      <c r="M969" s="1301"/>
      <c r="N969" s="1301"/>
      <c r="O969" s="1329"/>
      <c r="Q969" s="92"/>
      <c r="R969" s="92"/>
      <c r="S969" s="92"/>
      <c r="T969" s="92"/>
      <c r="U969" s="1303"/>
      <c r="V969" s="92"/>
      <c r="W969" s="92"/>
      <c r="X969" s="92"/>
      <c r="Y969" s="92"/>
      <c r="Z969" s="92"/>
    </row>
    <row r="970" spans="1:26" s="1302" customFormat="1" x14ac:dyDescent="0.3">
      <c r="A970" s="1214"/>
      <c r="B970" s="92"/>
      <c r="C970" s="1298"/>
      <c r="D970" s="1300"/>
      <c r="E970" s="1300"/>
      <c r="F970" s="1301"/>
      <c r="G970" s="1301"/>
      <c r="H970" s="1301"/>
      <c r="I970" s="1301"/>
      <c r="J970" s="1301"/>
      <c r="K970" s="1301"/>
      <c r="L970" s="1301"/>
      <c r="M970" s="1301"/>
      <c r="N970" s="1301"/>
      <c r="O970" s="1329"/>
      <c r="Q970" s="92"/>
      <c r="R970" s="92"/>
      <c r="S970" s="92"/>
      <c r="T970" s="92"/>
      <c r="U970" s="1303"/>
      <c r="V970" s="92"/>
      <c r="W970" s="92"/>
      <c r="X970" s="92"/>
      <c r="Y970" s="92"/>
      <c r="Z970" s="92"/>
    </row>
    <row r="971" spans="1:26" s="1302" customFormat="1" x14ac:dyDescent="0.3">
      <c r="A971" s="1214"/>
      <c r="B971" s="92"/>
      <c r="C971" s="1298"/>
      <c r="D971" s="1300"/>
      <c r="E971" s="1300"/>
      <c r="F971" s="1301"/>
      <c r="G971" s="1301"/>
      <c r="H971" s="1301"/>
      <c r="I971" s="1301"/>
      <c r="J971" s="1301"/>
      <c r="K971" s="1301"/>
      <c r="L971" s="1301"/>
      <c r="M971" s="1301"/>
      <c r="N971" s="1301"/>
      <c r="O971" s="1329"/>
      <c r="Q971" s="92"/>
      <c r="R971" s="92"/>
      <c r="S971" s="92"/>
      <c r="T971" s="92"/>
      <c r="U971" s="1303"/>
      <c r="V971" s="92"/>
      <c r="W971" s="92"/>
      <c r="X971" s="92"/>
      <c r="Y971" s="92"/>
      <c r="Z971" s="92"/>
    </row>
    <row r="972" spans="1:26" s="1302" customFormat="1" x14ac:dyDescent="0.3">
      <c r="A972" s="1214"/>
      <c r="B972" s="92"/>
      <c r="C972" s="1298"/>
      <c r="D972" s="1300"/>
      <c r="E972" s="1300"/>
      <c r="F972" s="1301"/>
      <c r="G972" s="1301"/>
      <c r="H972" s="1301"/>
      <c r="I972" s="1301"/>
      <c r="J972" s="1301"/>
      <c r="K972" s="1301"/>
      <c r="L972" s="1301"/>
      <c r="M972" s="1301"/>
      <c r="N972" s="1301"/>
      <c r="O972" s="1329"/>
      <c r="Q972" s="92"/>
      <c r="R972" s="92"/>
      <c r="S972" s="92"/>
      <c r="T972" s="92"/>
      <c r="U972" s="1303"/>
      <c r="V972" s="92"/>
      <c r="W972" s="92"/>
      <c r="X972" s="92"/>
      <c r="Y972" s="92"/>
      <c r="Z972" s="92"/>
    </row>
    <row r="973" spans="1:26" s="1302" customFormat="1" x14ac:dyDescent="0.3">
      <c r="A973" s="1214"/>
      <c r="B973" s="92"/>
      <c r="C973" s="1298"/>
      <c r="D973" s="1300"/>
      <c r="E973" s="1300"/>
      <c r="F973" s="1301"/>
      <c r="G973" s="1301"/>
      <c r="H973" s="1301"/>
      <c r="I973" s="1301"/>
      <c r="J973" s="1301"/>
      <c r="K973" s="1301"/>
      <c r="L973" s="1301"/>
      <c r="M973" s="1301"/>
      <c r="N973" s="1301"/>
      <c r="O973" s="1329"/>
      <c r="Q973" s="92"/>
      <c r="R973" s="92"/>
      <c r="S973" s="92"/>
      <c r="T973" s="92"/>
      <c r="U973" s="1303"/>
      <c r="V973" s="92"/>
      <c r="W973" s="92"/>
      <c r="X973" s="92"/>
      <c r="Y973" s="92"/>
      <c r="Z973" s="92"/>
    </row>
    <row r="974" spans="1:26" s="1302" customFormat="1" x14ac:dyDescent="0.3">
      <c r="A974" s="1214"/>
      <c r="B974" s="92"/>
      <c r="C974" s="1298"/>
      <c r="D974" s="1300"/>
      <c r="E974" s="1300"/>
      <c r="F974" s="1301"/>
      <c r="G974" s="1301"/>
      <c r="H974" s="1301"/>
      <c r="I974" s="1301"/>
      <c r="J974" s="1301"/>
      <c r="K974" s="1301"/>
      <c r="L974" s="1301"/>
      <c r="M974" s="1301"/>
      <c r="N974" s="1301"/>
      <c r="O974" s="1329"/>
      <c r="Q974" s="92"/>
      <c r="R974" s="92"/>
      <c r="S974" s="92"/>
      <c r="T974" s="92"/>
      <c r="U974" s="1303"/>
      <c r="V974" s="92"/>
      <c r="W974" s="92"/>
      <c r="X974" s="92"/>
      <c r="Y974" s="92"/>
      <c r="Z974" s="92"/>
    </row>
    <row r="975" spans="1:26" s="1302" customFormat="1" x14ac:dyDescent="0.3">
      <c r="A975" s="1214"/>
      <c r="B975" s="92"/>
      <c r="C975" s="1298"/>
      <c r="D975" s="1300"/>
      <c r="E975" s="1300"/>
      <c r="F975" s="1301"/>
      <c r="G975" s="1301"/>
      <c r="H975" s="1301"/>
      <c r="I975" s="1301"/>
      <c r="J975" s="1301"/>
      <c r="K975" s="1301"/>
      <c r="L975" s="1301"/>
      <c r="M975" s="1301"/>
      <c r="N975" s="1301"/>
      <c r="O975" s="1329"/>
      <c r="Q975" s="92"/>
      <c r="R975" s="92"/>
      <c r="S975" s="92"/>
      <c r="T975" s="92"/>
      <c r="U975" s="1303"/>
      <c r="V975" s="92"/>
      <c r="W975" s="92"/>
      <c r="X975" s="92"/>
      <c r="Y975" s="92"/>
      <c r="Z975" s="92"/>
    </row>
    <row r="976" spans="1:26" s="1302" customFormat="1" x14ac:dyDescent="0.3">
      <c r="A976" s="1214"/>
      <c r="B976" s="92"/>
      <c r="C976" s="1298"/>
      <c r="D976" s="1300"/>
      <c r="E976" s="1300"/>
      <c r="F976" s="1301"/>
      <c r="G976" s="1301"/>
      <c r="H976" s="1301"/>
      <c r="I976" s="1301"/>
      <c r="J976" s="1301"/>
      <c r="K976" s="1301"/>
      <c r="L976" s="1301"/>
      <c r="M976" s="1301"/>
      <c r="N976" s="1301"/>
      <c r="O976" s="1329"/>
      <c r="Q976" s="92"/>
      <c r="R976" s="92"/>
      <c r="S976" s="92"/>
      <c r="T976" s="92"/>
      <c r="U976" s="1303"/>
      <c r="V976" s="92"/>
      <c r="W976" s="92"/>
      <c r="X976" s="92"/>
      <c r="Y976" s="92"/>
      <c r="Z976" s="92"/>
    </row>
    <row r="977" spans="1:26" s="1302" customFormat="1" x14ac:dyDescent="0.3">
      <c r="A977" s="1214"/>
      <c r="B977" s="92"/>
      <c r="C977" s="1298"/>
      <c r="D977" s="1300"/>
      <c r="E977" s="1300"/>
      <c r="F977" s="1301"/>
      <c r="G977" s="1301"/>
      <c r="H977" s="1301"/>
      <c r="I977" s="1301"/>
      <c r="J977" s="1301"/>
      <c r="K977" s="1301"/>
      <c r="L977" s="1301"/>
      <c r="M977" s="1301"/>
      <c r="N977" s="1301"/>
      <c r="O977" s="1329"/>
      <c r="Q977" s="92"/>
      <c r="R977" s="92"/>
      <c r="S977" s="92"/>
      <c r="T977" s="92"/>
      <c r="U977" s="1303"/>
      <c r="V977" s="92"/>
      <c r="W977" s="92"/>
      <c r="X977" s="92"/>
      <c r="Y977" s="92"/>
      <c r="Z977" s="92"/>
    </row>
    <row r="978" spans="1:26" s="1302" customFormat="1" x14ac:dyDescent="0.3">
      <c r="A978" s="1214"/>
      <c r="B978" s="92"/>
      <c r="C978" s="1298"/>
      <c r="D978" s="1300"/>
      <c r="E978" s="1300"/>
      <c r="F978" s="1301"/>
      <c r="G978" s="1301"/>
      <c r="H978" s="1301"/>
      <c r="I978" s="1301"/>
      <c r="J978" s="1301"/>
      <c r="K978" s="1301"/>
      <c r="L978" s="1301"/>
      <c r="M978" s="1301"/>
      <c r="N978" s="1301"/>
      <c r="O978" s="1329"/>
      <c r="Q978" s="92"/>
      <c r="R978" s="92"/>
      <c r="S978" s="92"/>
      <c r="T978" s="92"/>
      <c r="U978" s="1303"/>
      <c r="V978" s="92"/>
      <c r="W978" s="92"/>
      <c r="X978" s="92"/>
      <c r="Y978" s="92"/>
      <c r="Z978" s="92"/>
    </row>
    <row r="979" spans="1:26" s="1302" customFormat="1" x14ac:dyDescent="0.3">
      <c r="A979" s="1214"/>
      <c r="B979" s="92"/>
      <c r="C979" s="1298"/>
      <c r="D979" s="1300"/>
      <c r="E979" s="1300"/>
      <c r="F979" s="1301"/>
      <c r="G979" s="1301"/>
      <c r="H979" s="1301"/>
      <c r="I979" s="1301"/>
      <c r="J979" s="1301"/>
      <c r="K979" s="1301"/>
      <c r="L979" s="1301"/>
      <c r="M979" s="1301"/>
      <c r="N979" s="1301"/>
      <c r="O979" s="1329"/>
      <c r="Q979" s="92"/>
      <c r="R979" s="92"/>
      <c r="S979" s="92"/>
      <c r="T979" s="92"/>
      <c r="U979" s="1303"/>
      <c r="V979" s="92"/>
      <c r="W979" s="92"/>
      <c r="X979" s="92"/>
      <c r="Y979" s="92"/>
      <c r="Z979" s="92"/>
    </row>
    <row r="980" spans="1:26" s="1302" customFormat="1" x14ac:dyDescent="0.3">
      <c r="A980" s="1214"/>
      <c r="B980" s="92"/>
      <c r="C980" s="1298"/>
      <c r="D980" s="1300"/>
      <c r="E980" s="1300"/>
      <c r="F980" s="1301"/>
      <c r="G980" s="1301"/>
      <c r="H980" s="1301"/>
      <c r="I980" s="1301"/>
      <c r="J980" s="1301"/>
      <c r="K980" s="1301"/>
      <c r="L980" s="1301"/>
      <c r="M980" s="1301"/>
      <c r="N980" s="1301"/>
      <c r="O980" s="1329"/>
      <c r="Q980" s="92"/>
      <c r="R980" s="92"/>
      <c r="S980" s="92"/>
      <c r="T980" s="92"/>
      <c r="U980" s="1303"/>
      <c r="V980" s="92"/>
      <c r="W980" s="92"/>
      <c r="X980" s="92"/>
      <c r="Y980" s="92"/>
      <c r="Z980" s="92"/>
    </row>
    <row r="981" spans="1:26" s="1302" customFormat="1" x14ac:dyDescent="0.3">
      <c r="A981" s="1214"/>
      <c r="B981" s="92"/>
      <c r="C981" s="1298"/>
      <c r="D981" s="1300"/>
      <c r="E981" s="1300"/>
      <c r="F981" s="1301"/>
      <c r="G981" s="1301"/>
      <c r="H981" s="1301"/>
      <c r="I981" s="1301"/>
      <c r="J981" s="1301"/>
      <c r="K981" s="1301"/>
      <c r="L981" s="1301"/>
      <c r="M981" s="1301"/>
      <c r="N981" s="1301"/>
      <c r="O981" s="1329"/>
      <c r="Q981" s="92"/>
      <c r="R981" s="92"/>
      <c r="S981" s="92"/>
      <c r="T981" s="92"/>
      <c r="U981" s="1303"/>
      <c r="V981" s="92"/>
      <c r="W981" s="92"/>
      <c r="X981" s="92"/>
      <c r="Y981" s="92"/>
      <c r="Z981" s="92"/>
    </row>
    <row r="982" spans="1:26" s="1302" customFormat="1" x14ac:dyDescent="0.3">
      <c r="A982" s="1214"/>
      <c r="B982" s="92"/>
      <c r="C982" s="1298"/>
      <c r="D982" s="1300"/>
      <c r="E982" s="1300"/>
      <c r="F982" s="1301"/>
      <c r="G982" s="1301"/>
      <c r="H982" s="1301"/>
      <c r="I982" s="1301"/>
      <c r="J982" s="1301"/>
      <c r="K982" s="1301"/>
      <c r="L982" s="1301"/>
      <c r="M982" s="1301"/>
      <c r="N982" s="1301"/>
      <c r="O982" s="1329"/>
      <c r="Q982" s="92"/>
      <c r="R982" s="92"/>
      <c r="S982" s="92"/>
      <c r="T982" s="92"/>
      <c r="U982" s="1303"/>
      <c r="V982" s="92"/>
      <c r="W982" s="92"/>
      <c r="X982" s="92"/>
      <c r="Y982" s="92"/>
      <c r="Z982" s="92"/>
    </row>
    <row r="983" spans="1:26" s="1302" customFormat="1" x14ac:dyDescent="0.3">
      <c r="A983" s="1214"/>
      <c r="B983" s="92"/>
      <c r="C983" s="1298"/>
      <c r="D983" s="1300"/>
      <c r="E983" s="1300"/>
      <c r="F983" s="1301"/>
      <c r="G983" s="1301"/>
      <c r="H983" s="1301"/>
      <c r="I983" s="1301"/>
      <c r="J983" s="1301"/>
      <c r="K983" s="1301"/>
      <c r="L983" s="1301"/>
      <c r="M983" s="1301"/>
      <c r="N983" s="1301"/>
      <c r="O983" s="1329"/>
      <c r="Q983" s="92"/>
      <c r="R983" s="92"/>
      <c r="S983" s="92"/>
      <c r="T983" s="92"/>
      <c r="U983" s="1303"/>
      <c r="V983" s="92"/>
      <c r="W983" s="92"/>
      <c r="X983" s="92"/>
      <c r="Y983" s="92"/>
      <c r="Z983" s="92"/>
    </row>
    <row r="984" spans="1:26" s="1302" customFormat="1" x14ac:dyDescent="0.3">
      <c r="A984" s="1214"/>
      <c r="B984" s="92"/>
      <c r="C984" s="1298"/>
      <c r="D984" s="1300"/>
      <c r="E984" s="1300"/>
      <c r="F984" s="1301"/>
      <c r="G984" s="1301"/>
      <c r="H984" s="1301"/>
      <c r="I984" s="1301"/>
      <c r="J984" s="1301"/>
      <c r="K984" s="1301"/>
      <c r="L984" s="1301"/>
      <c r="M984" s="1301"/>
      <c r="N984" s="1301"/>
      <c r="O984" s="1329"/>
      <c r="Q984" s="92"/>
      <c r="R984" s="92"/>
      <c r="S984" s="92"/>
      <c r="T984" s="92"/>
      <c r="U984" s="1303"/>
      <c r="V984" s="92"/>
      <c r="W984" s="92"/>
      <c r="X984" s="92"/>
      <c r="Y984" s="92"/>
      <c r="Z984" s="92"/>
    </row>
    <row r="985" spans="1:26" s="1302" customFormat="1" x14ac:dyDescent="0.3">
      <c r="A985" s="1214"/>
      <c r="B985" s="92"/>
      <c r="C985" s="1298"/>
      <c r="D985" s="1300"/>
      <c r="E985" s="1300"/>
      <c r="F985" s="1301"/>
      <c r="G985" s="1301"/>
      <c r="H985" s="1301"/>
      <c r="I985" s="1301"/>
      <c r="J985" s="1301"/>
      <c r="K985" s="1301"/>
      <c r="L985" s="1301"/>
      <c r="M985" s="1301"/>
      <c r="N985" s="1301"/>
      <c r="O985" s="1329"/>
      <c r="Q985" s="92"/>
      <c r="R985" s="92"/>
      <c r="S985" s="92"/>
      <c r="T985" s="92"/>
      <c r="U985" s="1303"/>
      <c r="V985" s="92"/>
      <c r="W985" s="92"/>
      <c r="X985" s="92"/>
      <c r="Y985" s="92"/>
      <c r="Z985" s="92"/>
    </row>
    <row r="986" spans="1:26" s="1302" customFormat="1" x14ac:dyDescent="0.3">
      <c r="A986" s="1214"/>
      <c r="B986" s="92"/>
      <c r="C986" s="1298"/>
      <c r="D986" s="1300"/>
      <c r="E986" s="1300"/>
      <c r="F986" s="1301"/>
      <c r="G986" s="1301"/>
      <c r="H986" s="1301"/>
      <c r="I986" s="1301"/>
      <c r="J986" s="1301"/>
      <c r="K986" s="1301"/>
      <c r="L986" s="1301"/>
      <c r="M986" s="1301"/>
      <c r="N986" s="1301"/>
      <c r="O986" s="1329"/>
      <c r="Q986" s="92"/>
      <c r="R986" s="92"/>
      <c r="S986" s="92"/>
      <c r="T986" s="92"/>
      <c r="U986" s="1303"/>
      <c r="V986" s="92"/>
      <c r="W986" s="92"/>
      <c r="X986" s="92"/>
      <c r="Y986" s="92"/>
      <c r="Z986" s="92"/>
    </row>
    <row r="987" spans="1:26" s="1302" customFormat="1" x14ac:dyDescent="0.3">
      <c r="A987" s="1214"/>
      <c r="B987" s="92"/>
      <c r="C987" s="1298"/>
      <c r="D987" s="1300"/>
      <c r="E987" s="1300"/>
      <c r="F987" s="1301"/>
      <c r="G987" s="1301"/>
      <c r="H987" s="1301"/>
      <c r="I987" s="1301"/>
      <c r="J987" s="1301"/>
      <c r="K987" s="1301"/>
      <c r="L987" s="1301"/>
      <c r="M987" s="1301"/>
      <c r="N987" s="1301"/>
      <c r="O987" s="1329"/>
      <c r="Q987" s="92"/>
      <c r="R987" s="92"/>
      <c r="S987" s="92"/>
      <c r="T987" s="92"/>
      <c r="U987" s="1303"/>
      <c r="V987" s="92"/>
      <c r="W987" s="92"/>
      <c r="X987" s="92"/>
      <c r="Y987" s="92"/>
      <c r="Z987" s="92"/>
    </row>
    <row r="988" spans="1:26" s="1302" customFormat="1" x14ac:dyDescent="0.3">
      <c r="A988" s="1214"/>
      <c r="B988" s="92"/>
      <c r="C988" s="1298"/>
      <c r="D988" s="1300"/>
      <c r="E988" s="1300"/>
      <c r="F988" s="1301"/>
      <c r="G988" s="1301"/>
      <c r="H988" s="1301"/>
      <c r="I988" s="1301"/>
      <c r="J988" s="1301"/>
      <c r="K988" s="1301"/>
      <c r="L988" s="1301"/>
      <c r="M988" s="1301"/>
      <c r="N988" s="1301"/>
      <c r="O988" s="1329"/>
      <c r="Q988" s="92"/>
      <c r="R988" s="92"/>
      <c r="S988" s="92"/>
      <c r="T988" s="92"/>
      <c r="U988" s="1303"/>
      <c r="V988" s="92"/>
      <c r="W988" s="92"/>
      <c r="X988" s="92"/>
      <c r="Y988" s="92"/>
      <c r="Z988" s="92"/>
    </row>
    <row r="989" spans="1:26" s="1302" customFormat="1" x14ac:dyDescent="0.3">
      <c r="A989" s="1214"/>
      <c r="B989" s="92"/>
      <c r="C989" s="1298"/>
      <c r="D989" s="1300"/>
      <c r="E989" s="1300"/>
      <c r="F989" s="1301"/>
      <c r="G989" s="1301"/>
      <c r="H989" s="1301"/>
      <c r="I989" s="1301"/>
      <c r="J989" s="1301"/>
      <c r="K989" s="1301"/>
      <c r="L989" s="1301"/>
      <c r="M989" s="1301"/>
      <c r="N989" s="1301"/>
      <c r="O989" s="1329"/>
      <c r="Q989" s="92"/>
      <c r="R989" s="92"/>
      <c r="S989" s="92"/>
      <c r="T989" s="92"/>
      <c r="U989" s="1303"/>
      <c r="V989" s="92"/>
      <c r="W989" s="92"/>
      <c r="X989" s="92"/>
      <c r="Y989" s="92"/>
      <c r="Z989" s="92"/>
    </row>
    <row r="990" spans="1:26" s="1302" customFormat="1" x14ac:dyDescent="0.3">
      <c r="A990" s="1214"/>
      <c r="B990" s="92"/>
      <c r="C990" s="1298"/>
      <c r="D990" s="1300"/>
      <c r="E990" s="1300"/>
      <c r="F990" s="1301"/>
      <c r="G990" s="1301"/>
      <c r="H990" s="1301"/>
      <c r="I990" s="1301"/>
      <c r="J990" s="1301"/>
      <c r="K990" s="1301"/>
      <c r="L990" s="1301"/>
      <c r="M990" s="1301"/>
      <c r="N990" s="1301"/>
      <c r="O990" s="1329"/>
      <c r="Q990" s="92"/>
      <c r="R990" s="92"/>
      <c r="S990" s="92"/>
      <c r="T990" s="92"/>
      <c r="U990" s="1303"/>
      <c r="V990" s="92"/>
      <c r="W990" s="92"/>
      <c r="X990" s="92"/>
      <c r="Y990" s="92"/>
      <c r="Z990" s="92"/>
    </row>
    <row r="991" spans="1:26" s="1302" customFormat="1" x14ac:dyDescent="0.3">
      <c r="A991" s="1214"/>
      <c r="B991" s="92"/>
      <c r="C991" s="1298"/>
      <c r="D991" s="1300"/>
      <c r="E991" s="1300"/>
      <c r="F991" s="1301"/>
      <c r="G991" s="1301"/>
      <c r="H991" s="1301"/>
      <c r="I991" s="1301"/>
      <c r="J991" s="1301"/>
      <c r="K991" s="1301"/>
      <c r="L991" s="1301"/>
      <c r="M991" s="1301"/>
      <c r="N991" s="1301"/>
      <c r="O991" s="1329"/>
      <c r="Q991" s="92"/>
      <c r="R991" s="92"/>
      <c r="S991" s="92"/>
      <c r="T991" s="92"/>
      <c r="U991" s="1303"/>
      <c r="V991" s="92"/>
      <c r="W991" s="92"/>
      <c r="X991" s="92"/>
      <c r="Y991" s="92"/>
      <c r="Z991" s="92"/>
    </row>
    <row r="992" spans="1:26" s="1302" customFormat="1" x14ac:dyDescent="0.3">
      <c r="A992" s="1214"/>
      <c r="B992" s="92"/>
      <c r="C992" s="1298"/>
      <c r="D992" s="1300"/>
      <c r="E992" s="1300"/>
      <c r="F992" s="1301"/>
      <c r="G992" s="1301"/>
      <c r="H992" s="1301"/>
      <c r="I992" s="1301"/>
      <c r="J992" s="1301"/>
      <c r="K992" s="1301"/>
      <c r="L992" s="1301"/>
      <c r="M992" s="1301"/>
      <c r="N992" s="1301"/>
      <c r="O992" s="1329"/>
      <c r="Q992" s="92"/>
      <c r="R992" s="92"/>
      <c r="S992" s="92"/>
      <c r="T992" s="92"/>
      <c r="U992" s="1303"/>
      <c r="V992" s="92"/>
      <c r="W992" s="92"/>
      <c r="X992" s="92"/>
      <c r="Y992" s="92"/>
      <c r="Z992" s="92"/>
    </row>
    <row r="993" spans="1:26" s="1302" customFormat="1" x14ac:dyDescent="0.3">
      <c r="A993" s="1214"/>
      <c r="B993" s="92"/>
      <c r="C993" s="1298"/>
      <c r="D993" s="1300"/>
      <c r="E993" s="1300"/>
      <c r="F993" s="1301"/>
      <c r="G993" s="1301"/>
      <c r="H993" s="1301"/>
      <c r="I993" s="1301"/>
      <c r="J993" s="1301"/>
      <c r="K993" s="1301"/>
      <c r="L993" s="1301"/>
      <c r="M993" s="1301"/>
      <c r="N993" s="1301"/>
      <c r="O993" s="1329"/>
      <c r="Q993" s="92"/>
      <c r="R993" s="92"/>
      <c r="S993" s="92"/>
      <c r="T993" s="92"/>
      <c r="U993" s="1303"/>
      <c r="V993" s="92"/>
      <c r="W993" s="92"/>
      <c r="X993" s="92"/>
      <c r="Y993" s="92"/>
      <c r="Z993" s="92"/>
    </row>
    <row r="994" spans="1:26" s="1302" customFormat="1" x14ac:dyDescent="0.3">
      <c r="A994" s="1214"/>
      <c r="B994" s="92"/>
      <c r="C994" s="1298"/>
      <c r="D994" s="1300"/>
      <c r="E994" s="1300"/>
      <c r="F994" s="1301"/>
      <c r="G994" s="1301"/>
      <c r="H994" s="1301"/>
      <c r="I994" s="1301"/>
      <c r="J994" s="1301"/>
      <c r="K994" s="1301"/>
      <c r="L994" s="1301"/>
      <c r="M994" s="1301"/>
      <c r="N994" s="1301"/>
      <c r="O994" s="1329"/>
      <c r="Q994" s="92"/>
      <c r="R994" s="92"/>
      <c r="S994" s="92"/>
      <c r="T994" s="92"/>
      <c r="U994" s="1303"/>
      <c r="V994" s="92"/>
      <c r="W994" s="92"/>
      <c r="X994" s="92"/>
      <c r="Y994" s="92"/>
      <c r="Z994" s="92"/>
    </row>
    <row r="995" spans="1:26" s="1302" customFormat="1" x14ac:dyDescent="0.3">
      <c r="A995" s="1214"/>
      <c r="B995" s="92"/>
      <c r="C995" s="1298"/>
      <c r="D995" s="1300"/>
      <c r="E995" s="1300"/>
      <c r="F995" s="1301"/>
      <c r="G995" s="1301"/>
      <c r="H995" s="1301"/>
      <c r="I995" s="1301"/>
      <c r="J995" s="1301"/>
      <c r="K995" s="1301"/>
      <c r="L995" s="1301"/>
      <c r="M995" s="1301"/>
      <c r="N995" s="1301"/>
      <c r="O995" s="1329"/>
      <c r="Q995" s="92"/>
      <c r="R995" s="92"/>
      <c r="S995" s="92"/>
      <c r="T995" s="92"/>
      <c r="U995" s="1303"/>
      <c r="V995" s="92"/>
      <c r="W995" s="92"/>
      <c r="X995" s="92"/>
      <c r="Y995" s="92"/>
      <c r="Z995" s="92"/>
    </row>
    <row r="996" spans="1:26" s="1302" customFormat="1" x14ac:dyDescent="0.3">
      <c r="A996" s="1214"/>
      <c r="B996" s="92"/>
      <c r="C996" s="1298"/>
      <c r="D996" s="1300"/>
      <c r="E996" s="1300"/>
      <c r="F996" s="1301"/>
      <c r="G996" s="1301"/>
      <c r="H996" s="1301"/>
      <c r="I996" s="1301"/>
      <c r="J996" s="1301"/>
      <c r="K996" s="1301"/>
      <c r="L996" s="1301"/>
      <c r="M996" s="1301"/>
      <c r="N996" s="1301"/>
      <c r="O996" s="1329"/>
      <c r="Q996" s="92"/>
      <c r="R996" s="92"/>
      <c r="S996" s="92"/>
      <c r="T996" s="92"/>
      <c r="U996" s="1303"/>
      <c r="V996" s="92"/>
      <c r="W996" s="92"/>
      <c r="X996" s="92"/>
      <c r="Y996" s="92"/>
      <c r="Z996" s="92"/>
    </row>
    <row r="997" spans="1:26" s="1302" customFormat="1" x14ac:dyDescent="0.3">
      <c r="A997" s="1214"/>
      <c r="B997" s="92"/>
      <c r="C997" s="1298"/>
      <c r="D997" s="1300"/>
      <c r="E997" s="1300"/>
      <c r="F997" s="1301"/>
      <c r="G997" s="1301"/>
      <c r="H997" s="1301"/>
      <c r="I997" s="1301"/>
      <c r="J997" s="1301"/>
      <c r="K997" s="1301"/>
      <c r="L997" s="1301"/>
      <c r="M997" s="1301"/>
      <c r="N997" s="1301"/>
      <c r="O997" s="1329"/>
      <c r="Q997" s="92"/>
      <c r="R997" s="92"/>
      <c r="S997" s="92"/>
      <c r="T997" s="92"/>
      <c r="U997" s="1303"/>
      <c r="V997" s="92"/>
      <c r="W997" s="92"/>
      <c r="X997" s="92"/>
      <c r="Y997" s="92"/>
      <c r="Z997" s="92"/>
    </row>
    <row r="998" spans="1:26" s="1302" customFormat="1" x14ac:dyDescent="0.3">
      <c r="A998" s="1214"/>
      <c r="B998" s="92"/>
      <c r="C998" s="1298"/>
      <c r="D998" s="1300"/>
      <c r="E998" s="1300"/>
      <c r="F998" s="1301"/>
      <c r="G998" s="1301"/>
      <c r="H998" s="1301"/>
      <c r="I998" s="1301"/>
      <c r="J998" s="1301"/>
      <c r="K998" s="1301"/>
      <c r="L998" s="1301"/>
      <c r="M998" s="1301"/>
      <c r="N998" s="1301"/>
      <c r="O998" s="1329"/>
      <c r="Q998" s="92"/>
      <c r="R998" s="92"/>
      <c r="S998" s="92"/>
      <c r="T998" s="92"/>
      <c r="U998" s="1303"/>
      <c r="V998" s="92"/>
      <c r="W998" s="92"/>
      <c r="X998" s="92"/>
      <c r="Y998" s="92"/>
      <c r="Z998" s="92"/>
    </row>
    <row r="999" spans="1:26" s="1302" customFormat="1" x14ac:dyDescent="0.3">
      <c r="A999" s="1214"/>
      <c r="B999" s="92"/>
      <c r="C999" s="1298"/>
      <c r="D999" s="1300"/>
      <c r="E999" s="1300"/>
      <c r="F999" s="1301"/>
      <c r="G999" s="1301"/>
      <c r="H999" s="1301"/>
      <c r="I999" s="1301"/>
      <c r="J999" s="1301"/>
      <c r="K999" s="1301"/>
      <c r="L999" s="1301"/>
      <c r="M999" s="1301"/>
      <c r="N999" s="1301"/>
      <c r="O999" s="1329"/>
      <c r="Q999" s="92"/>
      <c r="R999" s="92"/>
      <c r="S999" s="92"/>
      <c r="T999" s="92"/>
      <c r="U999" s="1303"/>
      <c r="V999" s="92"/>
      <c r="W999" s="92"/>
      <c r="X999" s="92"/>
      <c r="Y999" s="92"/>
      <c r="Z999" s="92"/>
    </row>
    <row r="1000" spans="1:26" s="1302" customFormat="1" x14ac:dyDescent="0.3">
      <c r="A1000" s="1214"/>
      <c r="B1000" s="92"/>
      <c r="C1000" s="1298"/>
      <c r="D1000" s="1300"/>
      <c r="E1000" s="1300"/>
      <c r="F1000" s="1301"/>
      <c r="G1000" s="1301"/>
      <c r="H1000" s="1301"/>
      <c r="I1000" s="1301"/>
      <c r="J1000" s="1301"/>
      <c r="K1000" s="1301"/>
      <c r="L1000" s="1301"/>
      <c r="M1000" s="1301"/>
      <c r="N1000" s="1301"/>
      <c r="O1000" s="1329"/>
      <c r="Q1000" s="92"/>
      <c r="R1000" s="92"/>
      <c r="S1000" s="92"/>
      <c r="T1000" s="92"/>
      <c r="U1000" s="1303"/>
      <c r="V1000" s="92"/>
      <c r="W1000" s="92"/>
      <c r="X1000" s="92"/>
      <c r="Y1000" s="92"/>
      <c r="Z1000" s="92"/>
    </row>
    <row r="1001" spans="1:26" s="1302" customFormat="1" x14ac:dyDescent="0.3">
      <c r="A1001" s="1214"/>
      <c r="B1001" s="92"/>
      <c r="C1001" s="1298"/>
      <c r="D1001" s="1300"/>
      <c r="E1001" s="1300"/>
      <c r="F1001" s="1301"/>
      <c r="G1001" s="1301"/>
      <c r="H1001" s="1301"/>
      <c r="I1001" s="1301"/>
      <c r="J1001" s="1301"/>
      <c r="K1001" s="1301"/>
      <c r="L1001" s="1301"/>
      <c r="M1001" s="1301"/>
      <c r="N1001" s="1301"/>
      <c r="O1001" s="1329"/>
      <c r="Q1001" s="92"/>
      <c r="R1001" s="92"/>
      <c r="S1001" s="92"/>
      <c r="T1001" s="92"/>
      <c r="U1001" s="1303"/>
      <c r="V1001" s="92"/>
      <c r="W1001" s="92"/>
      <c r="X1001" s="92"/>
      <c r="Y1001" s="92"/>
      <c r="Z1001" s="92"/>
    </row>
    <row r="1002" spans="1:26" s="1302" customFormat="1" x14ac:dyDescent="0.3">
      <c r="A1002" s="1214"/>
      <c r="B1002" s="92"/>
      <c r="C1002" s="1298"/>
      <c r="D1002" s="1300"/>
      <c r="E1002" s="1300"/>
      <c r="F1002" s="1301"/>
      <c r="G1002" s="1301"/>
      <c r="H1002" s="1301"/>
      <c r="I1002" s="1301"/>
      <c r="J1002" s="1301"/>
      <c r="K1002" s="1301"/>
      <c r="L1002" s="1301"/>
      <c r="M1002" s="1301"/>
      <c r="N1002" s="1301"/>
      <c r="O1002" s="1329"/>
      <c r="Q1002" s="92"/>
      <c r="R1002" s="92"/>
      <c r="S1002" s="92"/>
      <c r="T1002" s="92"/>
      <c r="U1002" s="1303"/>
      <c r="V1002" s="92"/>
      <c r="W1002" s="92"/>
      <c r="X1002" s="92"/>
      <c r="Y1002" s="92"/>
      <c r="Z1002" s="92"/>
    </row>
    <row r="1003" spans="1:26" s="1302" customFormat="1" x14ac:dyDescent="0.3">
      <c r="A1003" s="1214"/>
      <c r="B1003" s="92"/>
      <c r="C1003" s="1298"/>
      <c r="D1003" s="1300"/>
      <c r="E1003" s="1300"/>
      <c r="F1003" s="1301"/>
      <c r="G1003" s="1301"/>
      <c r="H1003" s="1301"/>
      <c r="I1003" s="1301"/>
      <c r="J1003" s="1301"/>
      <c r="K1003" s="1301"/>
      <c r="L1003" s="1301"/>
      <c r="M1003" s="1301"/>
      <c r="N1003" s="1301"/>
      <c r="O1003" s="1329"/>
      <c r="Q1003" s="92"/>
      <c r="R1003" s="92"/>
      <c r="S1003" s="92"/>
      <c r="T1003" s="92"/>
      <c r="U1003" s="1303"/>
      <c r="V1003" s="92"/>
      <c r="W1003" s="92"/>
      <c r="X1003" s="92"/>
      <c r="Y1003" s="92"/>
      <c r="Z1003" s="92"/>
    </row>
    <row r="1004" spans="1:26" s="1302" customFormat="1" x14ac:dyDescent="0.3">
      <c r="A1004" s="1214"/>
      <c r="B1004" s="92"/>
      <c r="C1004" s="1298"/>
      <c r="D1004" s="1300"/>
      <c r="E1004" s="1300"/>
      <c r="F1004" s="1301"/>
      <c r="G1004" s="1301"/>
      <c r="H1004" s="1301"/>
      <c r="I1004" s="1301"/>
      <c r="J1004" s="1301"/>
      <c r="K1004" s="1301"/>
      <c r="L1004" s="1301"/>
      <c r="M1004" s="1301"/>
      <c r="N1004" s="1301"/>
      <c r="O1004" s="1329"/>
      <c r="Q1004" s="92"/>
      <c r="R1004" s="92"/>
      <c r="S1004" s="92"/>
      <c r="T1004" s="92"/>
      <c r="U1004" s="1303"/>
      <c r="V1004" s="92"/>
      <c r="W1004" s="92"/>
      <c r="X1004" s="92"/>
      <c r="Y1004" s="92"/>
      <c r="Z1004" s="92"/>
    </row>
    <row r="1005" spans="1:26" s="1302" customFormat="1" x14ac:dyDescent="0.3">
      <c r="A1005" s="1214"/>
      <c r="B1005" s="92"/>
      <c r="C1005" s="1298"/>
      <c r="D1005" s="1300"/>
      <c r="E1005" s="1300"/>
      <c r="F1005" s="1301"/>
      <c r="G1005" s="1301"/>
      <c r="H1005" s="1301"/>
      <c r="I1005" s="1301"/>
      <c r="J1005" s="1301"/>
      <c r="K1005" s="1301"/>
      <c r="L1005" s="1301"/>
      <c r="M1005" s="1301"/>
      <c r="N1005" s="1301"/>
      <c r="O1005" s="1329"/>
      <c r="Q1005" s="92"/>
      <c r="R1005" s="92"/>
      <c r="S1005" s="92"/>
      <c r="T1005" s="92"/>
      <c r="U1005" s="1303"/>
      <c r="V1005" s="92"/>
      <c r="W1005" s="92"/>
      <c r="X1005" s="92"/>
      <c r="Y1005" s="92"/>
      <c r="Z1005" s="92"/>
    </row>
    <row r="1006" spans="1:26" s="1302" customFormat="1" x14ac:dyDescent="0.3">
      <c r="A1006" s="1214"/>
      <c r="B1006" s="92"/>
      <c r="C1006" s="1298"/>
      <c r="D1006" s="1300"/>
      <c r="E1006" s="1300"/>
      <c r="F1006" s="1301"/>
      <c r="G1006" s="1301"/>
      <c r="H1006" s="1301"/>
      <c r="I1006" s="1301"/>
      <c r="J1006" s="1301"/>
      <c r="K1006" s="1301"/>
      <c r="L1006" s="1301"/>
      <c r="M1006" s="1301"/>
      <c r="N1006" s="1301"/>
      <c r="O1006" s="1329"/>
      <c r="Q1006" s="92"/>
      <c r="R1006" s="92"/>
      <c r="S1006" s="92"/>
      <c r="T1006" s="92"/>
      <c r="U1006" s="1303"/>
      <c r="V1006" s="92"/>
      <c r="W1006" s="92"/>
      <c r="X1006" s="92"/>
      <c r="Y1006" s="92"/>
      <c r="Z1006" s="92"/>
    </row>
    <row r="1007" spans="1:26" s="1302" customFormat="1" x14ac:dyDescent="0.3">
      <c r="A1007" s="1214"/>
      <c r="B1007" s="92"/>
      <c r="C1007" s="1298"/>
      <c r="D1007" s="1300"/>
      <c r="E1007" s="1300"/>
      <c r="F1007" s="1301"/>
      <c r="G1007" s="1301"/>
      <c r="H1007" s="1301"/>
      <c r="I1007" s="1301"/>
      <c r="J1007" s="1301"/>
      <c r="K1007" s="1301"/>
      <c r="L1007" s="1301"/>
      <c r="M1007" s="1301"/>
      <c r="N1007" s="1301"/>
      <c r="O1007" s="1329"/>
      <c r="Q1007" s="92"/>
      <c r="R1007" s="92"/>
      <c r="S1007" s="92"/>
      <c r="T1007" s="92"/>
      <c r="U1007" s="1303"/>
      <c r="V1007" s="92"/>
      <c r="W1007" s="92"/>
      <c r="X1007" s="92"/>
      <c r="Y1007" s="92"/>
      <c r="Z1007" s="92"/>
    </row>
    <row r="1008" spans="1:26" s="1302" customFormat="1" x14ac:dyDescent="0.3">
      <c r="A1008" s="1214"/>
      <c r="B1008" s="92"/>
      <c r="C1008" s="1298"/>
      <c r="D1008" s="1300"/>
      <c r="E1008" s="1300"/>
      <c r="F1008" s="1301"/>
      <c r="G1008" s="1301"/>
      <c r="H1008" s="1301"/>
      <c r="I1008" s="1301"/>
      <c r="J1008" s="1301"/>
      <c r="K1008" s="1301"/>
      <c r="L1008" s="1301"/>
      <c r="M1008" s="1301"/>
      <c r="N1008" s="1301"/>
      <c r="O1008" s="1329"/>
      <c r="Q1008" s="92"/>
      <c r="R1008" s="92"/>
      <c r="S1008" s="92"/>
      <c r="T1008" s="92"/>
      <c r="U1008" s="1303"/>
      <c r="V1008" s="92"/>
      <c r="W1008" s="92"/>
      <c r="X1008" s="92"/>
      <c r="Y1008" s="92"/>
      <c r="Z1008" s="92"/>
    </row>
    <row r="1009" spans="1:26" s="1302" customFormat="1" x14ac:dyDescent="0.3">
      <c r="A1009" s="1214"/>
      <c r="B1009" s="92"/>
      <c r="C1009" s="1298"/>
      <c r="D1009" s="1300"/>
      <c r="E1009" s="1300"/>
      <c r="F1009" s="1301"/>
      <c r="G1009" s="1301"/>
      <c r="H1009" s="1301"/>
      <c r="I1009" s="1301"/>
      <c r="J1009" s="1301"/>
      <c r="K1009" s="1301"/>
      <c r="L1009" s="1301"/>
      <c r="M1009" s="1301"/>
      <c r="N1009" s="1301"/>
      <c r="O1009" s="1329"/>
      <c r="Q1009" s="92"/>
      <c r="R1009" s="92"/>
      <c r="S1009" s="92"/>
      <c r="T1009" s="92"/>
      <c r="U1009" s="1303"/>
      <c r="V1009" s="92"/>
      <c r="W1009" s="92"/>
      <c r="X1009" s="92"/>
      <c r="Y1009" s="92"/>
      <c r="Z1009" s="92"/>
    </row>
    <row r="1010" spans="1:26" s="1302" customFormat="1" x14ac:dyDescent="0.3">
      <c r="A1010" s="1214"/>
      <c r="B1010" s="92"/>
      <c r="C1010" s="1298"/>
      <c r="D1010" s="1300"/>
      <c r="E1010" s="1300"/>
      <c r="F1010" s="1301"/>
      <c r="G1010" s="1301"/>
      <c r="H1010" s="1301"/>
      <c r="I1010" s="1301"/>
      <c r="J1010" s="1301"/>
      <c r="K1010" s="1301"/>
      <c r="L1010" s="1301"/>
      <c r="M1010" s="1301"/>
      <c r="N1010" s="1301"/>
      <c r="O1010" s="1329"/>
      <c r="Q1010" s="92"/>
      <c r="R1010" s="92"/>
      <c r="S1010" s="92"/>
      <c r="T1010" s="92"/>
      <c r="U1010" s="1303"/>
      <c r="V1010" s="92"/>
      <c r="W1010" s="92"/>
      <c r="X1010" s="92"/>
      <c r="Y1010" s="92"/>
      <c r="Z1010" s="92"/>
    </row>
    <row r="1011" spans="1:26" s="1302" customFormat="1" x14ac:dyDescent="0.3">
      <c r="A1011" s="1214"/>
      <c r="B1011" s="92"/>
      <c r="C1011" s="1298"/>
      <c r="D1011" s="1300"/>
      <c r="E1011" s="1300"/>
      <c r="F1011" s="1301"/>
      <c r="G1011" s="1301"/>
      <c r="H1011" s="1301"/>
      <c r="I1011" s="1301"/>
      <c r="J1011" s="1301"/>
      <c r="K1011" s="1301"/>
      <c r="L1011" s="1301"/>
      <c r="M1011" s="1301"/>
      <c r="N1011" s="1301"/>
      <c r="O1011" s="1329"/>
      <c r="Q1011" s="92"/>
      <c r="R1011" s="92"/>
      <c r="S1011" s="92"/>
      <c r="T1011" s="92"/>
      <c r="U1011" s="1303"/>
      <c r="V1011" s="92"/>
      <c r="W1011" s="92"/>
      <c r="X1011" s="92"/>
      <c r="Y1011" s="92"/>
      <c r="Z1011" s="92"/>
    </row>
    <row r="1012" spans="1:26" s="1302" customFormat="1" x14ac:dyDescent="0.3">
      <c r="A1012" s="1214"/>
      <c r="B1012" s="92"/>
      <c r="C1012" s="1298"/>
      <c r="D1012" s="1300"/>
      <c r="E1012" s="1300"/>
      <c r="F1012" s="1301"/>
      <c r="G1012" s="1301"/>
      <c r="H1012" s="1301"/>
      <c r="I1012" s="1301"/>
      <c r="J1012" s="1301"/>
      <c r="K1012" s="1301"/>
      <c r="L1012" s="1301"/>
      <c r="M1012" s="1301"/>
      <c r="N1012" s="1301"/>
      <c r="O1012" s="1329"/>
      <c r="Q1012" s="92"/>
      <c r="R1012" s="92"/>
      <c r="S1012" s="92"/>
      <c r="T1012" s="92"/>
      <c r="U1012" s="1303"/>
      <c r="V1012" s="92"/>
      <c r="W1012" s="92"/>
      <c r="X1012" s="92"/>
      <c r="Y1012" s="92"/>
      <c r="Z1012" s="92"/>
    </row>
    <row r="1013" spans="1:26" s="1302" customFormat="1" x14ac:dyDescent="0.3">
      <c r="A1013" s="1214"/>
      <c r="B1013" s="92"/>
      <c r="C1013" s="1298"/>
      <c r="D1013" s="1300"/>
      <c r="E1013" s="1300"/>
      <c r="F1013" s="1301"/>
      <c r="G1013" s="1301"/>
      <c r="H1013" s="1301"/>
      <c r="I1013" s="1301"/>
      <c r="J1013" s="1301"/>
      <c r="K1013" s="1301"/>
      <c r="L1013" s="1301"/>
      <c r="M1013" s="1301"/>
      <c r="N1013" s="1301"/>
      <c r="O1013" s="1329"/>
      <c r="Q1013" s="92"/>
      <c r="R1013" s="92"/>
      <c r="S1013" s="92"/>
      <c r="T1013" s="92"/>
      <c r="U1013" s="1303"/>
      <c r="V1013" s="92"/>
      <c r="W1013" s="92"/>
      <c r="X1013" s="92"/>
      <c r="Y1013" s="92"/>
      <c r="Z1013" s="92"/>
    </row>
    <row r="1014" spans="1:26" s="1302" customFormat="1" x14ac:dyDescent="0.3">
      <c r="A1014" s="1214"/>
      <c r="B1014" s="92"/>
      <c r="C1014" s="1298"/>
      <c r="D1014" s="1300"/>
      <c r="E1014" s="1300"/>
      <c r="F1014" s="1301"/>
      <c r="G1014" s="1301"/>
      <c r="H1014" s="1301"/>
      <c r="I1014" s="1301"/>
      <c r="J1014" s="1301"/>
      <c r="K1014" s="1301"/>
      <c r="L1014" s="1301"/>
      <c r="M1014" s="1301"/>
      <c r="N1014" s="1301"/>
      <c r="O1014" s="1329"/>
      <c r="Q1014" s="92"/>
      <c r="R1014" s="92"/>
      <c r="S1014" s="92"/>
      <c r="T1014" s="92"/>
      <c r="U1014" s="1303"/>
      <c r="V1014" s="92"/>
      <c r="W1014" s="92"/>
      <c r="X1014" s="92"/>
      <c r="Y1014" s="92"/>
      <c r="Z1014" s="92"/>
    </row>
    <row r="1015" spans="1:26" s="1302" customFormat="1" x14ac:dyDescent="0.3">
      <c r="A1015" s="1214"/>
      <c r="B1015" s="92"/>
      <c r="C1015" s="1298"/>
      <c r="D1015" s="1300"/>
      <c r="E1015" s="1300"/>
      <c r="F1015" s="1301"/>
      <c r="G1015" s="1301"/>
      <c r="H1015" s="1301"/>
      <c r="I1015" s="1301"/>
      <c r="J1015" s="1301"/>
      <c r="K1015" s="1301"/>
      <c r="L1015" s="1301"/>
      <c r="M1015" s="1301"/>
      <c r="N1015" s="1301"/>
      <c r="O1015" s="1329"/>
      <c r="Q1015" s="92"/>
      <c r="R1015" s="92"/>
      <c r="S1015" s="92"/>
      <c r="T1015" s="92"/>
      <c r="U1015" s="1303"/>
      <c r="V1015" s="92"/>
      <c r="W1015" s="92"/>
      <c r="X1015" s="92"/>
      <c r="Y1015" s="92"/>
      <c r="Z1015" s="92"/>
    </row>
    <row r="1016" spans="1:26" s="1302" customFormat="1" x14ac:dyDescent="0.3">
      <c r="A1016" s="1214"/>
      <c r="B1016" s="92"/>
      <c r="C1016" s="1298"/>
      <c r="D1016" s="1300"/>
      <c r="E1016" s="1300"/>
      <c r="F1016" s="1301"/>
      <c r="G1016" s="1301"/>
      <c r="H1016" s="1301"/>
      <c r="I1016" s="1301"/>
      <c r="J1016" s="1301"/>
      <c r="K1016" s="1301"/>
      <c r="L1016" s="1301"/>
      <c r="M1016" s="1301"/>
      <c r="N1016" s="1301"/>
      <c r="O1016" s="1329"/>
      <c r="Q1016" s="92"/>
      <c r="R1016" s="92"/>
      <c r="S1016" s="92"/>
      <c r="T1016" s="92"/>
      <c r="U1016" s="1303"/>
      <c r="V1016" s="92"/>
      <c r="W1016" s="92"/>
      <c r="X1016" s="92"/>
      <c r="Y1016" s="92"/>
      <c r="Z1016" s="92"/>
    </row>
    <row r="1017" spans="1:26" s="1302" customFormat="1" x14ac:dyDescent="0.3">
      <c r="A1017" s="1214"/>
      <c r="B1017" s="92"/>
      <c r="C1017" s="1298"/>
      <c r="D1017" s="1300"/>
      <c r="E1017" s="1300"/>
      <c r="F1017" s="1301"/>
      <c r="G1017" s="1301"/>
      <c r="H1017" s="1301"/>
      <c r="I1017" s="1301"/>
      <c r="J1017" s="1301"/>
      <c r="K1017" s="1301"/>
      <c r="L1017" s="1301"/>
      <c r="M1017" s="1301"/>
      <c r="N1017" s="1301"/>
      <c r="O1017" s="1329"/>
      <c r="Q1017" s="92"/>
      <c r="R1017" s="92"/>
      <c r="S1017" s="92"/>
      <c r="T1017" s="92"/>
      <c r="U1017" s="1303"/>
      <c r="V1017" s="92"/>
      <c r="W1017" s="92"/>
      <c r="X1017" s="92"/>
      <c r="Y1017" s="92"/>
      <c r="Z1017" s="92"/>
    </row>
    <row r="1018" spans="1:26" s="1302" customFormat="1" x14ac:dyDescent="0.3">
      <c r="A1018" s="1214"/>
      <c r="B1018" s="92"/>
      <c r="C1018" s="1298"/>
      <c r="D1018" s="1300"/>
      <c r="E1018" s="1300"/>
      <c r="F1018" s="1301"/>
      <c r="G1018" s="1301"/>
      <c r="H1018" s="1301"/>
      <c r="I1018" s="1301"/>
      <c r="J1018" s="1301"/>
      <c r="K1018" s="1301"/>
      <c r="L1018" s="1301"/>
      <c r="M1018" s="1301"/>
      <c r="N1018" s="1301"/>
      <c r="O1018" s="1329"/>
      <c r="Q1018" s="92"/>
      <c r="R1018" s="92"/>
      <c r="S1018" s="92"/>
      <c r="T1018" s="92"/>
      <c r="U1018" s="1303"/>
      <c r="V1018" s="92"/>
      <c r="W1018" s="92"/>
      <c r="X1018" s="92"/>
      <c r="Y1018" s="92"/>
      <c r="Z1018" s="92"/>
    </row>
    <row r="1019" spans="1:26" s="1302" customFormat="1" x14ac:dyDescent="0.3">
      <c r="A1019" s="1214"/>
      <c r="B1019" s="92"/>
      <c r="C1019" s="1298"/>
      <c r="D1019" s="1300"/>
      <c r="E1019" s="1300"/>
      <c r="F1019" s="1301"/>
      <c r="G1019" s="1301"/>
      <c r="H1019" s="1301"/>
      <c r="I1019" s="1301"/>
      <c r="J1019" s="1301"/>
      <c r="K1019" s="1301"/>
      <c r="L1019" s="1301"/>
      <c r="M1019" s="1301"/>
      <c r="N1019" s="1301"/>
      <c r="O1019" s="1329"/>
      <c r="Q1019" s="92"/>
      <c r="R1019" s="92"/>
      <c r="S1019" s="92"/>
      <c r="T1019" s="92"/>
      <c r="U1019" s="1303"/>
      <c r="V1019" s="92"/>
      <c r="W1019" s="92"/>
      <c r="X1019" s="92"/>
      <c r="Y1019" s="92"/>
      <c r="Z1019" s="92"/>
    </row>
    <row r="1020" spans="1:26" s="1302" customFormat="1" x14ac:dyDescent="0.3">
      <c r="A1020" s="1214"/>
      <c r="B1020" s="92"/>
      <c r="C1020" s="1298"/>
      <c r="D1020" s="1300"/>
      <c r="E1020" s="1300"/>
      <c r="F1020" s="1301"/>
      <c r="G1020" s="1301"/>
      <c r="H1020" s="1301"/>
      <c r="I1020" s="1301"/>
      <c r="J1020" s="1301"/>
      <c r="K1020" s="1301"/>
      <c r="L1020" s="1301"/>
      <c r="M1020" s="1301"/>
      <c r="N1020" s="1301"/>
      <c r="O1020" s="1329"/>
      <c r="Q1020" s="92"/>
      <c r="R1020" s="92"/>
      <c r="S1020" s="92"/>
      <c r="T1020" s="92"/>
      <c r="U1020" s="1303"/>
      <c r="V1020" s="92"/>
      <c r="W1020" s="92"/>
      <c r="X1020" s="92"/>
      <c r="Y1020" s="92"/>
      <c r="Z1020" s="92"/>
    </row>
    <row r="1021" spans="1:26" s="1302" customFormat="1" x14ac:dyDescent="0.3">
      <c r="A1021" s="1214"/>
      <c r="B1021" s="92"/>
      <c r="C1021" s="1298"/>
      <c r="D1021" s="1300"/>
      <c r="E1021" s="1300"/>
      <c r="F1021" s="1301"/>
      <c r="G1021" s="1301"/>
      <c r="H1021" s="1301"/>
      <c r="I1021" s="1301"/>
      <c r="J1021" s="1301"/>
      <c r="K1021" s="1301"/>
      <c r="L1021" s="1301"/>
      <c r="M1021" s="1301"/>
      <c r="N1021" s="1301"/>
      <c r="O1021" s="1329"/>
      <c r="Q1021" s="92"/>
      <c r="R1021" s="92"/>
      <c r="S1021" s="92"/>
      <c r="T1021" s="92"/>
      <c r="U1021" s="1303"/>
      <c r="V1021" s="92"/>
      <c r="W1021" s="92"/>
      <c r="X1021" s="92"/>
      <c r="Y1021" s="92"/>
      <c r="Z1021" s="92"/>
    </row>
    <row r="1022" spans="1:26" s="1302" customFormat="1" x14ac:dyDescent="0.3">
      <c r="A1022" s="1214"/>
      <c r="B1022" s="92"/>
      <c r="C1022" s="1298"/>
      <c r="D1022" s="1300"/>
      <c r="E1022" s="1300"/>
      <c r="F1022" s="1301"/>
      <c r="G1022" s="1301"/>
      <c r="H1022" s="1301"/>
      <c r="I1022" s="1301"/>
      <c r="J1022" s="1301"/>
      <c r="K1022" s="1301"/>
      <c r="L1022" s="1301"/>
      <c r="M1022" s="1301"/>
      <c r="N1022" s="1301"/>
      <c r="O1022" s="1329"/>
      <c r="Q1022" s="92"/>
      <c r="R1022" s="92"/>
      <c r="S1022" s="92"/>
      <c r="T1022" s="92"/>
      <c r="U1022" s="1303"/>
      <c r="V1022" s="92"/>
      <c r="W1022" s="92"/>
      <c r="X1022" s="92"/>
      <c r="Y1022" s="92"/>
      <c r="Z1022" s="92"/>
    </row>
    <row r="1023" spans="1:26" s="1302" customFormat="1" x14ac:dyDescent="0.3">
      <c r="A1023" s="1214"/>
      <c r="B1023" s="92"/>
      <c r="C1023" s="1298"/>
      <c r="D1023" s="1300"/>
      <c r="E1023" s="1300"/>
      <c r="F1023" s="1301"/>
      <c r="G1023" s="1301"/>
      <c r="H1023" s="1301"/>
      <c r="I1023" s="1301"/>
      <c r="J1023" s="1301"/>
      <c r="K1023" s="1301"/>
      <c r="L1023" s="1301"/>
      <c r="M1023" s="1301"/>
      <c r="N1023" s="1301"/>
      <c r="O1023" s="1329"/>
      <c r="Q1023" s="92"/>
      <c r="R1023" s="92"/>
      <c r="S1023" s="92"/>
      <c r="T1023" s="92"/>
      <c r="U1023" s="1303"/>
      <c r="V1023" s="92"/>
      <c r="W1023" s="92"/>
      <c r="X1023" s="92"/>
      <c r="Y1023" s="92"/>
      <c r="Z1023" s="92"/>
    </row>
    <row r="1024" spans="1:26" s="1302" customFormat="1" x14ac:dyDescent="0.3">
      <c r="A1024" s="1214"/>
      <c r="B1024" s="92"/>
      <c r="C1024" s="1298"/>
      <c r="D1024" s="1300"/>
      <c r="E1024" s="1300"/>
      <c r="F1024" s="1301"/>
      <c r="G1024" s="1301"/>
      <c r="H1024" s="1301"/>
      <c r="I1024" s="1301"/>
      <c r="J1024" s="1301"/>
      <c r="K1024" s="1301"/>
      <c r="L1024" s="1301"/>
      <c r="M1024" s="1301"/>
      <c r="N1024" s="1301"/>
      <c r="O1024" s="1329"/>
      <c r="Q1024" s="92"/>
      <c r="R1024" s="92"/>
      <c r="S1024" s="92"/>
      <c r="T1024" s="92"/>
      <c r="U1024" s="1303"/>
      <c r="V1024" s="92"/>
      <c r="W1024" s="92"/>
      <c r="X1024" s="92"/>
      <c r="Y1024" s="92"/>
      <c r="Z1024" s="92"/>
    </row>
    <row r="1025" spans="1:26" s="1302" customFormat="1" x14ac:dyDescent="0.3">
      <c r="A1025" s="1214"/>
      <c r="B1025" s="92"/>
      <c r="C1025" s="1298"/>
      <c r="D1025" s="1300"/>
      <c r="E1025" s="1300"/>
      <c r="F1025" s="1301"/>
      <c r="G1025" s="1301"/>
      <c r="H1025" s="1301"/>
      <c r="I1025" s="1301"/>
      <c r="J1025" s="1301"/>
      <c r="K1025" s="1301"/>
      <c r="L1025" s="1301"/>
      <c r="M1025" s="1301"/>
      <c r="N1025" s="1301"/>
      <c r="O1025" s="1329"/>
      <c r="Q1025" s="92"/>
      <c r="R1025" s="92"/>
      <c r="S1025" s="92"/>
      <c r="T1025" s="92"/>
      <c r="U1025" s="1303"/>
      <c r="V1025" s="92"/>
      <c r="W1025" s="92"/>
      <c r="X1025" s="92"/>
      <c r="Y1025" s="92"/>
      <c r="Z1025" s="92"/>
    </row>
    <row r="1026" spans="1:26" s="1302" customFormat="1" x14ac:dyDescent="0.3">
      <c r="A1026" s="1214"/>
      <c r="B1026" s="92"/>
      <c r="C1026" s="1298"/>
      <c r="D1026" s="1300"/>
      <c r="E1026" s="1300"/>
      <c r="F1026" s="1301"/>
      <c r="G1026" s="1301"/>
      <c r="H1026" s="1301"/>
      <c r="I1026" s="1301"/>
      <c r="J1026" s="1301"/>
      <c r="K1026" s="1301"/>
      <c r="L1026" s="1301"/>
      <c r="M1026" s="1301"/>
      <c r="N1026" s="1301"/>
      <c r="O1026" s="1329"/>
      <c r="Q1026" s="92"/>
      <c r="R1026" s="92"/>
      <c r="S1026" s="92"/>
      <c r="T1026" s="92"/>
      <c r="U1026" s="1303"/>
      <c r="V1026" s="92"/>
      <c r="W1026" s="92"/>
      <c r="X1026" s="92"/>
      <c r="Y1026" s="92"/>
      <c r="Z1026" s="92"/>
    </row>
    <row r="1027" spans="1:26" s="1302" customFormat="1" x14ac:dyDescent="0.3">
      <c r="A1027" s="1214"/>
      <c r="B1027" s="92"/>
      <c r="C1027" s="1298"/>
      <c r="D1027" s="1300"/>
      <c r="E1027" s="1300"/>
      <c r="F1027" s="1301"/>
      <c r="G1027" s="1301"/>
      <c r="H1027" s="1301"/>
      <c r="I1027" s="1301"/>
      <c r="J1027" s="1301"/>
      <c r="K1027" s="1301"/>
      <c r="L1027" s="1301"/>
      <c r="M1027" s="1301"/>
      <c r="N1027" s="1301"/>
      <c r="O1027" s="1329"/>
      <c r="Q1027" s="92"/>
      <c r="R1027" s="92"/>
      <c r="S1027" s="92"/>
      <c r="T1027" s="92"/>
      <c r="U1027" s="1303"/>
      <c r="V1027" s="92"/>
      <c r="W1027" s="92"/>
      <c r="X1027" s="92"/>
      <c r="Y1027" s="92"/>
      <c r="Z1027" s="92"/>
    </row>
    <row r="1028" spans="1:26" s="1302" customFormat="1" x14ac:dyDescent="0.3">
      <c r="A1028" s="1214"/>
      <c r="B1028" s="92"/>
      <c r="C1028" s="1298"/>
      <c r="D1028" s="1300"/>
      <c r="E1028" s="1300"/>
      <c r="F1028" s="1301"/>
      <c r="G1028" s="1301"/>
      <c r="H1028" s="1301"/>
      <c r="I1028" s="1301"/>
      <c r="J1028" s="1301"/>
      <c r="K1028" s="1301"/>
      <c r="L1028" s="1301"/>
      <c r="M1028" s="1301"/>
      <c r="N1028" s="1301"/>
      <c r="O1028" s="1329"/>
      <c r="Q1028" s="92"/>
      <c r="R1028" s="92"/>
      <c r="S1028" s="92"/>
      <c r="T1028" s="92"/>
      <c r="U1028" s="1303"/>
      <c r="V1028" s="92"/>
      <c r="W1028" s="92"/>
      <c r="X1028" s="92"/>
      <c r="Y1028" s="92"/>
      <c r="Z1028" s="92"/>
    </row>
    <row r="1029" spans="1:26" s="1302" customFormat="1" x14ac:dyDescent="0.3">
      <c r="A1029" s="1214"/>
      <c r="B1029" s="92"/>
      <c r="C1029" s="1298"/>
      <c r="D1029" s="1300"/>
      <c r="E1029" s="1300"/>
      <c r="F1029" s="1301"/>
      <c r="G1029" s="1301"/>
      <c r="H1029" s="1301"/>
      <c r="I1029" s="1301"/>
      <c r="J1029" s="1301"/>
      <c r="K1029" s="1301"/>
      <c r="L1029" s="1301"/>
      <c r="M1029" s="1301"/>
      <c r="N1029" s="1301"/>
      <c r="O1029" s="1329"/>
      <c r="Q1029" s="92"/>
      <c r="R1029" s="92"/>
      <c r="S1029" s="92"/>
      <c r="T1029" s="92"/>
      <c r="U1029" s="1303"/>
      <c r="V1029" s="92"/>
      <c r="W1029" s="92"/>
      <c r="X1029" s="92"/>
      <c r="Y1029" s="92"/>
      <c r="Z1029" s="92"/>
    </row>
    <row r="1030" spans="1:26" s="1302" customFormat="1" x14ac:dyDescent="0.3">
      <c r="A1030" s="1214"/>
      <c r="B1030" s="92"/>
      <c r="C1030" s="1298"/>
      <c r="D1030" s="1300"/>
      <c r="E1030" s="1300"/>
      <c r="F1030" s="1301"/>
      <c r="G1030" s="1301"/>
      <c r="H1030" s="1301"/>
      <c r="I1030" s="1301"/>
      <c r="J1030" s="1301"/>
      <c r="K1030" s="1301"/>
      <c r="L1030" s="1301"/>
      <c r="M1030" s="1301"/>
      <c r="N1030" s="1301"/>
      <c r="O1030" s="1329"/>
      <c r="Q1030" s="92"/>
      <c r="R1030" s="92"/>
      <c r="S1030" s="92"/>
      <c r="T1030" s="92"/>
      <c r="U1030" s="1303"/>
      <c r="V1030" s="92"/>
      <c r="W1030" s="92"/>
      <c r="X1030" s="92"/>
      <c r="Y1030" s="92"/>
      <c r="Z1030" s="92"/>
    </row>
    <row r="1031" spans="1:26" s="1302" customFormat="1" x14ac:dyDescent="0.3">
      <c r="A1031" s="1214"/>
      <c r="B1031" s="92"/>
      <c r="C1031" s="1298"/>
      <c r="D1031" s="1300"/>
      <c r="E1031" s="1300"/>
      <c r="F1031" s="1301"/>
      <c r="G1031" s="1301"/>
      <c r="H1031" s="1301"/>
      <c r="I1031" s="1301"/>
      <c r="J1031" s="1301"/>
      <c r="K1031" s="1301"/>
      <c r="L1031" s="1301"/>
      <c r="M1031" s="1301"/>
      <c r="N1031" s="1301"/>
      <c r="O1031" s="1329"/>
      <c r="Q1031" s="92"/>
      <c r="R1031" s="92"/>
      <c r="S1031" s="92"/>
      <c r="T1031" s="92"/>
      <c r="U1031" s="1303"/>
      <c r="V1031" s="92"/>
      <c r="W1031" s="92"/>
      <c r="X1031" s="92"/>
      <c r="Y1031" s="92"/>
      <c r="Z1031" s="92"/>
    </row>
    <row r="1032" spans="1:26" s="1302" customFormat="1" x14ac:dyDescent="0.3">
      <c r="A1032" s="1214"/>
      <c r="B1032" s="92"/>
      <c r="C1032" s="1298"/>
      <c r="D1032" s="1300"/>
      <c r="E1032" s="1300"/>
      <c r="F1032" s="1301"/>
      <c r="G1032" s="1301"/>
      <c r="H1032" s="1301"/>
      <c r="I1032" s="1301"/>
      <c r="J1032" s="1301"/>
      <c r="K1032" s="1301"/>
      <c r="L1032" s="1301"/>
      <c r="M1032" s="1301"/>
      <c r="N1032" s="1301"/>
      <c r="O1032" s="1329"/>
      <c r="Q1032" s="92"/>
      <c r="R1032" s="92"/>
      <c r="S1032" s="92"/>
      <c r="T1032" s="92"/>
      <c r="U1032" s="1303"/>
      <c r="V1032" s="92"/>
      <c r="W1032" s="92"/>
      <c r="X1032" s="92"/>
      <c r="Y1032" s="92"/>
      <c r="Z1032" s="92"/>
    </row>
    <row r="1033" spans="1:26" s="1302" customFormat="1" x14ac:dyDescent="0.3">
      <c r="A1033" s="1214"/>
      <c r="B1033" s="92"/>
      <c r="C1033" s="1298"/>
      <c r="D1033" s="1300"/>
      <c r="E1033" s="1300"/>
      <c r="F1033" s="1301"/>
      <c r="G1033" s="1301"/>
      <c r="H1033" s="1301"/>
      <c r="I1033" s="1301"/>
      <c r="J1033" s="1301"/>
      <c r="K1033" s="1301"/>
      <c r="L1033" s="1301"/>
      <c r="M1033" s="1301"/>
      <c r="N1033" s="1301"/>
      <c r="O1033" s="1329"/>
      <c r="Q1033" s="92"/>
      <c r="R1033" s="92"/>
      <c r="S1033" s="92"/>
      <c r="T1033" s="92"/>
      <c r="U1033" s="1303"/>
      <c r="V1033" s="92"/>
      <c r="W1033" s="92"/>
      <c r="X1033" s="92"/>
      <c r="Y1033" s="92"/>
      <c r="Z1033" s="92"/>
    </row>
    <row r="1034" spans="1:26" s="1302" customFormat="1" x14ac:dyDescent="0.3">
      <c r="A1034" s="1214"/>
      <c r="B1034" s="92"/>
      <c r="C1034" s="1298"/>
      <c r="D1034" s="1300"/>
      <c r="E1034" s="1300"/>
      <c r="F1034" s="1301"/>
      <c r="G1034" s="1301"/>
      <c r="H1034" s="1301"/>
      <c r="I1034" s="1301"/>
      <c r="J1034" s="1301"/>
      <c r="K1034" s="1301"/>
      <c r="L1034" s="1301"/>
      <c r="M1034" s="1301"/>
      <c r="N1034" s="1301"/>
      <c r="O1034" s="1329"/>
      <c r="Q1034" s="92"/>
      <c r="R1034" s="92"/>
      <c r="S1034" s="92"/>
      <c r="T1034" s="92"/>
      <c r="U1034" s="1303"/>
      <c r="V1034" s="92"/>
      <c r="W1034" s="92"/>
      <c r="X1034" s="92"/>
      <c r="Y1034" s="92"/>
      <c r="Z1034" s="92"/>
    </row>
    <row r="1035" spans="1:26" s="1302" customFormat="1" x14ac:dyDescent="0.3">
      <c r="A1035" s="1214"/>
      <c r="B1035" s="92"/>
      <c r="C1035" s="1298"/>
      <c r="D1035" s="1300"/>
      <c r="E1035" s="1300"/>
      <c r="F1035" s="1301"/>
      <c r="G1035" s="1301"/>
      <c r="H1035" s="1301"/>
      <c r="I1035" s="1301"/>
      <c r="J1035" s="1301"/>
      <c r="K1035" s="1301"/>
      <c r="L1035" s="1301"/>
      <c r="M1035" s="1301"/>
      <c r="N1035" s="1301"/>
      <c r="O1035" s="1329"/>
      <c r="Q1035" s="92"/>
      <c r="R1035" s="92"/>
      <c r="S1035" s="92"/>
      <c r="T1035" s="92"/>
      <c r="U1035" s="1303"/>
      <c r="V1035" s="92"/>
      <c r="W1035" s="92"/>
      <c r="X1035" s="92"/>
      <c r="Y1035" s="92"/>
      <c r="Z1035" s="92"/>
    </row>
    <row r="1036" spans="1:26" s="1302" customFormat="1" x14ac:dyDescent="0.3">
      <c r="A1036" s="1214"/>
      <c r="B1036" s="92"/>
      <c r="C1036" s="1298"/>
      <c r="D1036" s="1300"/>
      <c r="E1036" s="1300"/>
      <c r="F1036" s="1301"/>
      <c r="G1036" s="1301"/>
      <c r="H1036" s="1301"/>
      <c r="I1036" s="1301"/>
      <c r="J1036" s="1301"/>
      <c r="K1036" s="1301"/>
      <c r="L1036" s="1301"/>
      <c r="M1036" s="1301"/>
      <c r="N1036" s="1301"/>
      <c r="O1036" s="1329"/>
      <c r="Q1036" s="92"/>
      <c r="R1036" s="92"/>
      <c r="S1036" s="92"/>
      <c r="T1036" s="92"/>
      <c r="U1036" s="1303"/>
      <c r="V1036" s="92"/>
      <c r="W1036" s="92"/>
      <c r="X1036" s="92"/>
      <c r="Y1036" s="92"/>
      <c r="Z1036" s="92"/>
    </row>
    <row r="1037" spans="1:26" s="1302" customFormat="1" x14ac:dyDescent="0.3">
      <c r="A1037" s="1214"/>
      <c r="B1037" s="92"/>
      <c r="C1037" s="1298"/>
      <c r="D1037" s="1300"/>
      <c r="E1037" s="1300"/>
      <c r="F1037" s="1301"/>
      <c r="G1037" s="1301"/>
      <c r="H1037" s="1301"/>
      <c r="I1037" s="1301"/>
      <c r="J1037" s="1301"/>
      <c r="K1037" s="1301"/>
      <c r="L1037" s="1301"/>
      <c r="M1037" s="1301"/>
      <c r="N1037" s="1301"/>
      <c r="O1037" s="1329"/>
      <c r="Q1037" s="92"/>
      <c r="R1037" s="92"/>
      <c r="S1037" s="92"/>
      <c r="T1037" s="92"/>
      <c r="U1037" s="1303"/>
      <c r="V1037" s="92"/>
      <c r="W1037" s="92"/>
      <c r="X1037" s="92"/>
      <c r="Y1037" s="92"/>
      <c r="Z1037" s="92"/>
    </row>
    <row r="1038" spans="1:26" s="1302" customFormat="1" x14ac:dyDescent="0.3">
      <c r="A1038" s="1214"/>
      <c r="B1038" s="92"/>
      <c r="C1038" s="1298"/>
      <c r="D1038" s="1300"/>
      <c r="E1038" s="1300"/>
      <c r="F1038" s="1301"/>
      <c r="G1038" s="1301"/>
      <c r="H1038" s="1301"/>
      <c r="I1038" s="1301"/>
      <c r="J1038" s="1301"/>
      <c r="K1038" s="1301"/>
      <c r="L1038" s="1301"/>
      <c r="M1038" s="1301"/>
      <c r="N1038" s="1301"/>
      <c r="O1038" s="1329"/>
      <c r="Q1038" s="92"/>
      <c r="R1038" s="92"/>
      <c r="S1038" s="92"/>
      <c r="T1038" s="92"/>
      <c r="U1038" s="1303"/>
      <c r="V1038" s="92"/>
      <c r="W1038" s="92"/>
      <c r="X1038" s="92"/>
      <c r="Y1038" s="92"/>
      <c r="Z1038" s="92"/>
    </row>
    <row r="1039" spans="1:26" s="1302" customFormat="1" x14ac:dyDescent="0.3">
      <c r="A1039" s="1214"/>
      <c r="B1039" s="92"/>
      <c r="C1039" s="1298"/>
      <c r="D1039" s="1300"/>
      <c r="E1039" s="1300"/>
      <c r="F1039" s="1301"/>
      <c r="G1039" s="1301"/>
      <c r="H1039" s="1301"/>
      <c r="I1039" s="1301"/>
      <c r="J1039" s="1301"/>
      <c r="K1039" s="1301"/>
      <c r="L1039" s="1301"/>
      <c r="M1039" s="1301"/>
      <c r="N1039" s="1301"/>
      <c r="O1039" s="1329"/>
      <c r="Q1039" s="92"/>
      <c r="R1039" s="92"/>
      <c r="S1039" s="92"/>
      <c r="T1039" s="92"/>
      <c r="U1039" s="1303"/>
      <c r="V1039" s="92"/>
      <c r="W1039" s="92"/>
      <c r="X1039" s="92"/>
      <c r="Y1039" s="92"/>
      <c r="Z1039" s="92"/>
    </row>
    <row r="1040" spans="1:26" s="1302" customFormat="1" x14ac:dyDescent="0.3">
      <c r="A1040" s="1214"/>
      <c r="B1040" s="92"/>
      <c r="C1040" s="1298"/>
      <c r="D1040" s="1300"/>
      <c r="E1040" s="1300"/>
      <c r="F1040" s="1301"/>
      <c r="G1040" s="1301"/>
      <c r="H1040" s="1301"/>
      <c r="I1040" s="1301"/>
      <c r="J1040" s="1301"/>
      <c r="K1040" s="1301"/>
      <c r="L1040" s="1301"/>
      <c r="M1040" s="1301"/>
      <c r="N1040" s="1301"/>
      <c r="O1040" s="1329"/>
      <c r="Q1040" s="92"/>
      <c r="R1040" s="92"/>
      <c r="S1040" s="92"/>
      <c r="T1040" s="92"/>
      <c r="U1040" s="1303"/>
      <c r="V1040" s="92"/>
      <c r="W1040" s="92"/>
      <c r="X1040" s="92"/>
      <c r="Y1040" s="92"/>
      <c r="Z1040" s="92"/>
    </row>
    <row r="1041" spans="1:26" s="1302" customFormat="1" x14ac:dyDescent="0.3">
      <c r="A1041" s="1214"/>
      <c r="B1041" s="92"/>
      <c r="C1041" s="1298"/>
      <c r="D1041" s="1300"/>
      <c r="E1041" s="1300"/>
      <c r="F1041" s="1301"/>
      <c r="G1041" s="1301"/>
      <c r="H1041" s="1301"/>
      <c r="I1041" s="1301"/>
      <c r="J1041" s="1301"/>
      <c r="K1041" s="1301"/>
      <c r="L1041" s="1301"/>
      <c r="M1041" s="1301"/>
      <c r="N1041" s="1301"/>
      <c r="O1041" s="1329"/>
      <c r="Q1041" s="92"/>
      <c r="R1041" s="92"/>
      <c r="S1041" s="92"/>
      <c r="T1041" s="92"/>
      <c r="U1041" s="1303"/>
      <c r="V1041" s="92"/>
      <c r="W1041" s="92"/>
      <c r="X1041" s="92"/>
      <c r="Y1041" s="92"/>
      <c r="Z1041" s="92"/>
    </row>
    <row r="1042" spans="1:26" s="1302" customFormat="1" x14ac:dyDescent="0.3">
      <c r="A1042" s="1214"/>
      <c r="B1042" s="92"/>
      <c r="C1042" s="1298"/>
      <c r="D1042" s="1300"/>
      <c r="E1042" s="1300"/>
      <c r="F1042" s="1301"/>
      <c r="G1042" s="1301"/>
      <c r="H1042" s="1301"/>
      <c r="I1042" s="1301"/>
      <c r="J1042" s="1301"/>
      <c r="K1042" s="1301"/>
      <c r="L1042" s="1301"/>
      <c r="M1042" s="1301"/>
      <c r="N1042" s="1301"/>
      <c r="O1042" s="1329"/>
      <c r="Q1042" s="92"/>
      <c r="R1042" s="92"/>
      <c r="S1042" s="92"/>
      <c r="T1042" s="92"/>
      <c r="U1042" s="1303"/>
      <c r="V1042" s="92"/>
      <c r="W1042" s="92"/>
      <c r="X1042" s="92"/>
      <c r="Y1042" s="92"/>
      <c r="Z1042" s="92"/>
    </row>
    <row r="1043" spans="1:26" s="1302" customFormat="1" x14ac:dyDescent="0.3">
      <c r="A1043" s="1214"/>
      <c r="B1043" s="92"/>
      <c r="C1043" s="1298"/>
      <c r="D1043" s="1300"/>
      <c r="E1043" s="1300"/>
      <c r="F1043" s="1301"/>
      <c r="G1043" s="1301"/>
      <c r="H1043" s="1301"/>
      <c r="I1043" s="1301"/>
      <c r="J1043" s="1301"/>
      <c r="K1043" s="1301"/>
      <c r="L1043" s="1301"/>
      <c r="M1043" s="1301"/>
      <c r="N1043" s="1301"/>
      <c r="O1043" s="1329"/>
      <c r="Q1043" s="92"/>
      <c r="R1043" s="92"/>
      <c r="S1043" s="92"/>
      <c r="T1043" s="92"/>
      <c r="U1043" s="1303"/>
      <c r="V1043" s="92"/>
      <c r="W1043" s="92"/>
      <c r="X1043" s="92"/>
      <c r="Y1043" s="92"/>
      <c r="Z1043" s="92"/>
    </row>
    <row r="1044" spans="1:26" s="1302" customFormat="1" x14ac:dyDescent="0.3">
      <c r="A1044" s="1214"/>
      <c r="B1044" s="92"/>
      <c r="C1044" s="1298"/>
      <c r="D1044" s="1300"/>
      <c r="E1044" s="1300"/>
      <c r="F1044" s="1301"/>
      <c r="G1044" s="1301"/>
      <c r="H1044" s="1301"/>
      <c r="I1044" s="1301"/>
      <c r="J1044" s="1301"/>
      <c r="K1044" s="1301"/>
      <c r="L1044" s="1301"/>
      <c r="M1044" s="1301"/>
      <c r="N1044" s="1301"/>
      <c r="O1044" s="1329"/>
      <c r="Q1044" s="92"/>
      <c r="R1044" s="92"/>
      <c r="S1044" s="92"/>
      <c r="T1044" s="92"/>
      <c r="U1044" s="1303"/>
      <c r="V1044" s="92"/>
      <c r="W1044" s="92"/>
      <c r="X1044" s="92"/>
      <c r="Y1044" s="92"/>
      <c r="Z1044" s="92"/>
    </row>
    <row r="1045" spans="1:26" s="1302" customFormat="1" x14ac:dyDescent="0.3">
      <c r="A1045" s="1214"/>
      <c r="B1045" s="92"/>
      <c r="C1045" s="1298"/>
      <c r="D1045" s="1300"/>
      <c r="E1045" s="1300"/>
      <c r="F1045" s="1301"/>
      <c r="G1045" s="1301"/>
      <c r="H1045" s="1301"/>
      <c r="I1045" s="1301"/>
      <c r="J1045" s="1301"/>
      <c r="K1045" s="1301"/>
      <c r="L1045" s="1301"/>
      <c r="M1045" s="1301"/>
      <c r="N1045" s="1301"/>
      <c r="O1045" s="1329"/>
      <c r="Q1045" s="92"/>
      <c r="R1045" s="92"/>
      <c r="S1045" s="92"/>
      <c r="T1045" s="92"/>
      <c r="U1045" s="1303"/>
      <c r="V1045" s="92"/>
      <c r="W1045" s="92"/>
      <c r="X1045" s="92"/>
      <c r="Y1045" s="92"/>
      <c r="Z1045" s="92"/>
    </row>
    <row r="1046" spans="1:26" s="1302" customFormat="1" x14ac:dyDescent="0.3">
      <c r="A1046" s="1214"/>
      <c r="B1046" s="92"/>
      <c r="C1046" s="1298"/>
      <c r="D1046" s="1300"/>
      <c r="E1046" s="1300"/>
      <c r="F1046" s="1301"/>
      <c r="G1046" s="1301"/>
      <c r="H1046" s="1301"/>
      <c r="I1046" s="1301"/>
      <c r="J1046" s="1301"/>
      <c r="K1046" s="1301"/>
      <c r="L1046" s="1301"/>
      <c r="M1046" s="1301"/>
      <c r="N1046" s="1301"/>
      <c r="O1046" s="1329"/>
      <c r="Q1046" s="92"/>
      <c r="R1046" s="92"/>
      <c r="S1046" s="92"/>
      <c r="T1046" s="92"/>
      <c r="U1046" s="1303"/>
      <c r="V1046" s="92"/>
      <c r="W1046" s="92"/>
      <c r="X1046" s="92"/>
      <c r="Y1046" s="92"/>
      <c r="Z1046" s="92"/>
    </row>
    <row r="1047" spans="1:26" s="1302" customFormat="1" x14ac:dyDescent="0.3">
      <c r="A1047" s="1214"/>
      <c r="B1047" s="92"/>
      <c r="C1047" s="1298"/>
      <c r="D1047" s="1300"/>
      <c r="E1047" s="1300"/>
      <c r="F1047" s="1301"/>
      <c r="G1047" s="1301"/>
      <c r="H1047" s="1301"/>
      <c r="I1047" s="1301"/>
      <c r="J1047" s="1301"/>
      <c r="K1047" s="1301"/>
      <c r="L1047" s="1301"/>
      <c r="M1047" s="1301"/>
      <c r="N1047" s="1301"/>
      <c r="O1047" s="1329"/>
      <c r="Q1047" s="92"/>
      <c r="R1047" s="92"/>
      <c r="S1047" s="92"/>
      <c r="T1047" s="92"/>
      <c r="U1047" s="1303"/>
      <c r="V1047" s="92"/>
      <c r="W1047" s="92"/>
      <c r="X1047" s="92"/>
      <c r="Y1047" s="92"/>
      <c r="Z1047" s="92"/>
    </row>
    <row r="1048" spans="1:26" s="1302" customFormat="1" x14ac:dyDescent="0.3">
      <c r="A1048" s="1214"/>
      <c r="B1048" s="92"/>
      <c r="C1048" s="1298"/>
      <c r="D1048" s="1300"/>
      <c r="E1048" s="1300"/>
      <c r="F1048" s="1301"/>
      <c r="G1048" s="1301"/>
      <c r="H1048" s="1301"/>
      <c r="I1048" s="1301"/>
      <c r="J1048" s="1301"/>
      <c r="K1048" s="1301"/>
      <c r="L1048" s="1301"/>
      <c r="M1048" s="1301"/>
      <c r="N1048" s="1301"/>
      <c r="O1048" s="1329"/>
      <c r="Q1048" s="92"/>
      <c r="R1048" s="92"/>
      <c r="S1048" s="92"/>
      <c r="T1048" s="92"/>
      <c r="U1048" s="1303"/>
      <c r="V1048" s="92"/>
      <c r="W1048" s="92"/>
      <c r="X1048" s="92"/>
      <c r="Y1048" s="92"/>
      <c r="Z1048" s="92"/>
    </row>
    <row r="1049" spans="1:26" s="1302" customFormat="1" x14ac:dyDescent="0.3">
      <c r="A1049" s="1214"/>
      <c r="B1049" s="92"/>
      <c r="C1049" s="1298"/>
      <c r="D1049" s="1300"/>
      <c r="E1049" s="1300"/>
      <c r="F1049" s="1301"/>
      <c r="G1049" s="1301"/>
      <c r="H1049" s="1301"/>
      <c r="I1049" s="1301"/>
      <c r="J1049" s="1301"/>
      <c r="K1049" s="1301"/>
      <c r="L1049" s="1301"/>
      <c r="M1049" s="1301"/>
      <c r="N1049" s="1301"/>
      <c r="O1049" s="1329"/>
      <c r="Q1049" s="92"/>
      <c r="R1049" s="92"/>
      <c r="S1049" s="92"/>
      <c r="T1049" s="92"/>
      <c r="U1049" s="1303"/>
      <c r="V1049" s="92"/>
      <c r="W1049" s="92"/>
      <c r="X1049" s="92"/>
      <c r="Y1049" s="92"/>
      <c r="Z1049" s="92"/>
    </row>
    <row r="1050" spans="1:26" s="1302" customFormat="1" x14ac:dyDescent="0.3">
      <c r="A1050" s="1214"/>
      <c r="B1050" s="92"/>
      <c r="C1050" s="1298"/>
      <c r="D1050" s="1300"/>
      <c r="E1050" s="1300"/>
      <c r="F1050" s="1301"/>
      <c r="G1050" s="1301"/>
      <c r="H1050" s="1301"/>
      <c r="I1050" s="1301"/>
      <c r="J1050" s="1301"/>
      <c r="K1050" s="1301"/>
      <c r="L1050" s="1301"/>
      <c r="M1050" s="1301"/>
      <c r="N1050" s="1301"/>
      <c r="O1050" s="1329"/>
      <c r="Q1050" s="92"/>
      <c r="R1050" s="92"/>
      <c r="S1050" s="92"/>
      <c r="T1050" s="92"/>
      <c r="U1050" s="1303"/>
      <c r="V1050" s="92"/>
      <c r="W1050" s="92"/>
      <c r="X1050" s="92"/>
      <c r="Y1050" s="92"/>
      <c r="Z1050" s="92"/>
    </row>
    <row r="1051" spans="1:26" s="1302" customFormat="1" x14ac:dyDescent="0.3">
      <c r="A1051" s="1214"/>
      <c r="B1051" s="92"/>
      <c r="C1051" s="1298"/>
      <c r="D1051" s="1300"/>
      <c r="E1051" s="1300"/>
      <c r="F1051" s="1301"/>
      <c r="G1051" s="1301"/>
      <c r="H1051" s="1301"/>
      <c r="I1051" s="1301"/>
      <c r="J1051" s="1301"/>
      <c r="K1051" s="1301"/>
      <c r="L1051" s="1301"/>
      <c r="M1051" s="1301"/>
      <c r="N1051" s="1301"/>
      <c r="O1051" s="1329"/>
      <c r="Q1051" s="92"/>
      <c r="R1051" s="92"/>
      <c r="S1051" s="92"/>
      <c r="T1051" s="92"/>
      <c r="U1051" s="1303"/>
      <c r="V1051" s="92"/>
      <c r="W1051" s="92"/>
      <c r="X1051" s="92"/>
      <c r="Y1051" s="92"/>
      <c r="Z1051" s="92"/>
    </row>
    <row r="1052" spans="1:26" s="1302" customFormat="1" x14ac:dyDescent="0.3">
      <c r="A1052" s="1214"/>
      <c r="B1052" s="92"/>
      <c r="C1052" s="1298"/>
      <c r="D1052" s="1300"/>
      <c r="E1052" s="1300"/>
      <c r="F1052" s="1301"/>
      <c r="G1052" s="1301"/>
      <c r="H1052" s="1301"/>
      <c r="I1052" s="1301"/>
      <c r="J1052" s="1301"/>
      <c r="K1052" s="1301"/>
      <c r="L1052" s="1301"/>
      <c r="M1052" s="1301"/>
      <c r="N1052" s="1301"/>
      <c r="O1052" s="1329"/>
      <c r="Q1052" s="92"/>
      <c r="R1052" s="92"/>
      <c r="S1052" s="92"/>
      <c r="T1052" s="92"/>
      <c r="U1052" s="1303"/>
      <c r="V1052" s="92"/>
      <c r="W1052" s="92"/>
      <c r="X1052" s="92"/>
      <c r="Y1052" s="92"/>
      <c r="Z1052" s="92"/>
    </row>
    <row r="1053" spans="1:26" s="1302" customFormat="1" x14ac:dyDescent="0.3">
      <c r="A1053" s="1214"/>
      <c r="B1053" s="92"/>
      <c r="C1053" s="1298"/>
      <c r="D1053" s="1300"/>
      <c r="E1053" s="1300"/>
      <c r="F1053" s="1301"/>
      <c r="G1053" s="1301"/>
      <c r="H1053" s="1301"/>
      <c r="I1053" s="1301"/>
      <c r="J1053" s="1301"/>
      <c r="K1053" s="1301"/>
      <c r="L1053" s="1301"/>
      <c r="M1053" s="1301"/>
      <c r="N1053" s="1301"/>
      <c r="O1053" s="1329"/>
      <c r="Q1053" s="92"/>
      <c r="R1053" s="92"/>
      <c r="S1053" s="92"/>
      <c r="T1053" s="92"/>
      <c r="U1053" s="1303"/>
      <c r="V1053" s="92"/>
      <c r="W1053" s="92"/>
      <c r="X1053" s="92"/>
      <c r="Y1053" s="92"/>
      <c r="Z1053" s="92"/>
    </row>
    <row r="1054" spans="1:26" s="1302" customFormat="1" x14ac:dyDescent="0.3">
      <c r="A1054" s="1214"/>
      <c r="B1054" s="92"/>
      <c r="C1054" s="1298"/>
      <c r="D1054" s="1300"/>
      <c r="E1054" s="1300"/>
      <c r="F1054" s="1301"/>
      <c r="G1054" s="1301"/>
      <c r="H1054" s="1301"/>
      <c r="I1054" s="1301"/>
      <c r="J1054" s="1301"/>
      <c r="K1054" s="1301"/>
      <c r="L1054" s="1301"/>
      <c r="M1054" s="1301"/>
      <c r="N1054" s="1301"/>
      <c r="O1054" s="1329"/>
      <c r="Q1054" s="92"/>
      <c r="R1054" s="92"/>
      <c r="S1054" s="92"/>
      <c r="T1054" s="92"/>
      <c r="U1054" s="1303"/>
      <c r="V1054" s="92"/>
      <c r="W1054" s="92"/>
      <c r="X1054" s="92"/>
      <c r="Y1054" s="92"/>
      <c r="Z1054" s="92"/>
    </row>
    <row r="1055" spans="1:26" s="1302" customFormat="1" x14ac:dyDescent="0.3">
      <c r="A1055" s="1214"/>
      <c r="B1055" s="92"/>
      <c r="C1055" s="1298"/>
      <c r="D1055" s="1300"/>
      <c r="E1055" s="1300"/>
      <c r="F1055" s="1301"/>
      <c r="G1055" s="1301"/>
      <c r="H1055" s="1301"/>
      <c r="I1055" s="1301"/>
      <c r="J1055" s="1301"/>
      <c r="K1055" s="1301"/>
      <c r="L1055" s="1301"/>
      <c r="M1055" s="1301"/>
      <c r="N1055" s="1301"/>
      <c r="O1055" s="1329"/>
      <c r="Q1055" s="92"/>
      <c r="R1055" s="92"/>
      <c r="S1055" s="92"/>
      <c r="T1055" s="92"/>
      <c r="U1055" s="1303"/>
      <c r="V1055" s="92"/>
      <c r="W1055" s="92"/>
      <c r="X1055" s="92"/>
      <c r="Y1055" s="92"/>
      <c r="Z1055" s="92"/>
    </row>
    <row r="1056" spans="1:26" s="1302" customFormat="1" x14ac:dyDescent="0.3">
      <c r="A1056" s="1214"/>
      <c r="B1056" s="92"/>
      <c r="C1056" s="1298"/>
      <c r="D1056" s="1300"/>
      <c r="E1056" s="1300"/>
      <c r="F1056" s="1301"/>
      <c r="G1056" s="1301"/>
      <c r="H1056" s="1301"/>
      <c r="I1056" s="1301"/>
      <c r="J1056" s="1301"/>
      <c r="K1056" s="1301"/>
      <c r="L1056" s="1301"/>
      <c r="M1056" s="1301"/>
      <c r="N1056" s="1301"/>
      <c r="O1056" s="1329"/>
      <c r="Q1056" s="92"/>
      <c r="R1056" s="92"/>
      <c r="S1056" s="92"/>
      <c r="T1056" s="92"/>
      <c r="U1056" s="1303"/>
      <c r="V1056" s="92"/>
      <c r="W1056" s="92"/>
      <c r="X1056" s="92"/>
      <c r="Y1056" s="92"/>
      <c r="Z1056" s="92"/>
    </row>
    <row r="1057" spans="1:26" s="1302" customFormat="1" x14ac:dyDescent="0.3">
      <c r="A1057" s="1214"/>
      <c r="B1057" s="92"/>
      <c r="C1057" s="1298"/>
      <c r="D1057" s="1300"/>
      <c r="E1057" s="1300"/>
      <c r="F1057" s="1301"/>
      <c r="G1057" s="1301"/>
      <c r="H1057" s="1301"/>
      <c r="I1057" s="1301"/>
      <c r="J1057" s="1301"/>
      <c r="K1057" s="1301"/>
      <c r="L1057" s="1301"/>
      <c r="M1057" s="1301"/>
      <c r="N1057" s="1301"/>
      <c r="O1057" s="1329"/>
      <c r="Q1057" s="92"/>
      <c r="R1057" s="92"/>
      <c r="S1057" s="92"/>
      <c r="T1057" s="92"/>
      <c r="U1057" s="1303"/>
      <c r="V1057" s="92"/>
      <c r="W1057" s="92"/>
      <c r="X1057" s="92"/>
      <c r="Y1057" s="92"/>
      <c r="Z1057" s="92"/>
    </row>
    <row r="1058" spans="1:26" s="1302" customFormat="1" x14ac:dyDescent="0.3">
      <c r="A1058" s="1214"/>
      <c r="B1058" s="92"/>
      <c r="C1058" s="1298"/>
      <c r="D1058" s="1300"/>
      <c r="E1058" s="1300"/>
      <c r="F1058" s="1301"/>
      <c r="G1058" s="1301"/>
      <c r="H1058" s="1301"/>
      <c r="I1058" s="1301"/>
      <c r="J1058" s="1301"/>
      <c r="K1058" s="1301"/>
      <c r="L1058" s="1301"/>
      <c r="M1058" s="1301"/>
      <c r="N1058" s="1301"/>
      <c r="O1058" s="1329"/>
      <c r="Q1058" s="92"/>
      <c r="R1058" s="92"/>
      <c r="S1058" s="92"/>
      <c r="T1058" s="92"/>
      <c r="U1058" s="1303"/>
      <c r="V1058" s="92"/>
      <c r="W1058" s="92"/>
      <c r="X1058" s="92"/>
      <c r="Y1058" s="92"/>
      <c r="Z1058" s="92"/>
    </row>
    <row r="1059" spans="1:26" s="1302" customFormat="1" x14ac:dyDescent="0.3">
      <c r="A1059" s="1214"/>
      <c r="B1059" s="92"/>
      <c r="C1059" s="1298"/>
      <c r="D1059" s="1300"/>
      <c r="E1059" s="1300"/>
      <c r="F1059" s="1301"/>
      <c r="G1059" s="1301"/>
      <c r="H1059" s="1301"/>
      <c r="I1059" s="1301"/>
      <c r="J1059" s="1301"/>
      <c r="K1059" s="1301"/>
      <c r="L1059" s="1301"/>
      <c r="M1059" s="1301"/>
      <c r="N1059" s="1301"/>
      <c r="O1059" s="1329"/>
      <c r="Q1059" s="92"/>
      <c r="R1059" s="92"/>
      <c r="S1059" s="92"/>
      <c r="T1059" s="92"/>
      <c r="U1059" s="1303"/>
      <c r="V1059" s="92"/>
      <c r="W1059" s="92"/>
      <c r="X1059" s="92"/>
      <c r="Y1059" s="92"/>
      <c r="Z1059" s="92"/>
    </row>
    <row r="1060" spans="1:26" s="1302" customFormat="1" x14ac:dyDescent="0.3">
      <c r="A1060" s="1214"/>
      <c r="B1060" s="92"/>
      <c r="C1060" s="1298"/>
      <c r="D1060" s="1300"/>
      <c r="E1060" s="1300"/>
      <c r="F1060" s="1301"/>
      <c r="G1060" s="1301"/>
      <c r="H1060" s="1301"/>
      <c r="I1060" s="1301"/>
      <c r="J1060" s="1301"/>
      <c r="K1060" s="1301"/>
      <c r="L1060" s="1301"/>
      <c r="M1060" s="1301"/>
      <c r="N1060" s="1301"/>
      <c r="O1060" s="1329"/>
      <c r="Q1060" s="92"/>
      <c r="R1060" s="92"/>
      <c r="S1060" s="92"/>
      <c r="T1060" s="92"/>
      <c r="U1060" s="1303"/>
      <c r="V1060" s="92"/>
      <c r="W1060" s="92"/>
      <c r="X1060" s="92"/>
      <c r="Y1060" s="92"/>
      <c r="Z1060" s="92"/>
    </row>
    <row r="1061" spans="1:26" s="1302" customFormat="1" x14ac:dyDescent="0.3">
      <c r="A1061" s="1214"/>
      <c r="B1061" s="92"/>
      <c r="C1061" s="1298"/>
      <c r="D1061" s="1300"/>
      <c r="E1061" s="1300"/>
      <c r="F1061" s="1301"/>
      <c r="G1061" s="1301"/>
      <c r="H1061" s="1301"/>
      <c r="I1061" s="1301"/>
      <c r="J1061" s="1301"/>
      <c r="K1061" s="1301"/>
      <c r="L1061" s="1301"/>
      <c r="M1061" s="1301"/>
      <c r="N1061" s="1301"/>
      <c r="O1061" s="1329"/>
      <c r="Q1061" s="92"/>
      <c r="R1061" s="92"/>
      <c r="S1061" s="92"/>
      <c r="T1061" s="92"/>
      <c r="U1061" s="1303"/>
      <c r="V1061" s="92"/>
      <c r="W1061" s="92"/>
      <c r="X1061" s="92"/>
      <c r="Y1061" s="92"/>
      <c r="Z1061" s="92"/>
    </row>
    <row r="1062" spans="1:26" s="1302" customFormat="1" x14ac:dyDescent="0.3">
      <c r="A1062" s="1214"/>
      <c r="B1062" s="92"/>
      <c r="C1062" s="1298"/>
      <c r="D1062" s="1300"/>
      <c r="E1062" s="1300"/>
      <c r="F1062" s="1301"/>
      <c r="G1062" s="1301"/>
      <c r="H1062" s="1301"/>
      <c r="I1062" s="1301"/>
      <c r="J1062" s="1301"/>
      <c r="K1062" s="1301"/>
      <c r="L1062" s="1301"/>
      <c r="M1062" s="1301"/>
      <c r="N1062" s="1301"/>
      <c r="O1062" s="1329"/>
      <c r="Q1062" s="92"/>
      <c r="R1062" s="92"/>
      <c r="S1062" s="92"/>
      <c r="T1062" s="92"/>
      <c r="U1062" s="1303"/>
      <c r="V1062" s="92"/>
      <c r="W1062" s="92"/>
      <c r="X1062" s="92"/>
      <c r="Y1062" s="92"/>
      <c r="Z1062" s="92"/>
    </row>
    <row r="1063" spans="1:26" s="1302" customFormat="1" x14ac:dyDescent="0.3">
      <c r="A1063" s="1214"/>
      <c r="B1063" s="92"/>
      <c r="C1063" s="1298"/>
      <c r="D1063" s="1300"/>
      <c r="E1063" s="1300"/>
      <c r="F1063" s="1301"/>
      <c r="G1063" s="1301"/>
      <c r="H1063" s="1301"/>
      <c r="I1063" s="1301"/>
      <c r="J1063" s="1301"/>
      <c r="K1063" s="1301"/>
      <c r="L1063" s="1301"/>
      <c r="M1063" s="1301"/>
      <c r="N1063" s="1301"/>
      <c r="O1063" s="1329"/>
      <c r="Q1063" s="92"/>
      <c r="R1063" s="92"/>
      <c r="S1063" s="92"/>
      <c r="T1063" s="92"/>
      <c r="U1063" s="1303"/>
      <c r="V1063" s="92"/>
      <c r="W1063" s="92"/>
      <c r="X1063" s="92"/>
      <c r="Y1063" s="92"/>
      <c r="Z1063" s="92"/>
    </row>
    <row r="1064" spans="1:26" s="1302" customFormat="1" x14ac:dyDescent="0.3">
      <c r="A1064" s="1214"/>
      <c r="B1064" s="92"/>
      <c r="C1064" s="1298"/>
      <c r="D1064" s="1300"/>
      <c r="E1064" s="1300"/>
      <c r="F1064" s="1301"/>
      <c r="G1064" s="1301"/>
      <c r="H1064" s="1301"/>
      <c r="I1064" s="1301"/>
      <c r="J1064" s="1301"/>
      <c r="K1064" s="1301"/>
      <c r="L1064" s="1301"/>
      <c r="M1064" s="1301"/>
      <c r="N1064" s="1301"/>
      <c r="O1064" s="1329"/>
      <c r="Q1064" s="92"/>
      <c r="R1064" s="92"/>
      <c r="S1064" s="92"/>
      <c r="T1064" s="92"/>
      <c r="U1064" s="1303"/>
      <c r="V1064" s="92"/>
      <c r="W1064" s="92"/>
      <c r="X1064" s="92"/>
      <c r="Y1064" s="92"/>
      <c r="Z1064" s="92"/>
    </row>
    <row r="1065" spans="1:26" s="1302" customFormat="1" x14ac:dyDescent="0.3">
      <c r="A1065" s="1214"/>
      <c r="B1065" s="92"/>
      <c r="C1065" s="1298"/>
      <c r="D1065" s="1300"/>
      <c r="E1065" s="1300"/>
      <c r="F1065" s="1301"/>
      <c r="G1065" s="1301"/>
      <c r="H1065" s="1301"/>
      <c r="I1065" s="1301"/>
      <c r="J1065" s="1301"/>
      <c r="K1065" s="1301"/>
      <c r="L1065" s="1301"/>
      <c r="M1065" s="1301"/>
      <c r="N1065" s="1301"/>
      <c r="O1065" s="1329"/>
      <c r="Q1065" s="92"/>
      <c r="R1065" s="92"/>
      <c r="S1065" s="92"/>
      <c r="T1065" s="92"/>
      <c r="U1065" s="1303"/>
      <c r="V1065" s="92"/>
      <c r="W1065" s="92"/>
      <c r="X1065" s="92"/>
      <c r="Y1065" s="92"/>
      <c r="Z1065" s="92"/>
    </row>
    <row r="1066" spans="1:26" s="1302" customFormat="1" x14ac:dyDescent="0.3">
      <c r="A1066" s="1214"/>
      <c r="B1066" s="92"/>
      <c r="C1066" s="1298"/>
      <c r="D1066" s="1300"/>
      <c r="E1066" s="1300"/>
      <c r="F1066" s="1301"/>
      <c r="G1066" s="1301"/>
      <c r="H1066" s="1301"/>
      <c r="I1066" s="1301"/>
      <c r="J1066" s="1301"/>
      <c r="K1066" s="1301"/>
      <c r="L1066" s="1301"/>
      <c r="M1066" s="1301"/>
      <c r="N1066" s="1301"/>
      <c r="O1066" s="1329"/>
      <c r="Q1066" s="92"/>
      <c r="R1066" s="92"/>
      <c r="S1066" s="92"/>
      <c r="T1066" s="92"/>
      <c r="U1066" s="1303"/>
      <c r="V1066" s="92"/>
      <c r="W1066" s="92"/>
      <c r="X1066" s="92"/>
      <c r="Y1066" s="92"/>
      <c r="Z1066" s="92"/>
    </row>
    <row r="1067" spans="1:26" s="1302" customFormat="1" x14ac:dyDescent="0.3">
      <c r="A1067" s="1214"/>
      <c r="B1067" s="92"/>
      <c r="C1067" s="1298"/>
      <c r="D1067" s="1300"/>
      <c r="E1067" s="1300"/>
      <c r="F1067" s="1301"/>
      <c r="G1067" s="1301"/>
      <c r="H1067" s="1301"/>
      <c r="I1067" s="1301"/>
      <c r="J1067" s="1301"/>
      <c r="K1067" s="1301"/>
      <c r="L1067" s="1301"/>
      <c r="M1067" s="1301"/>
      <c r="N1067" s="1301"/>
      <c r="O1067" s="1329"/>
      <c r="Q1067" s="92"/>
      <c r="R1067" s="92"/>
      <c r="S1067" s="92"/>
      <c r="T1067" s="92"/>
      <c r="U1067" s="1303"/>
      <c r="V1067" s="92"/>
      <c r="W1067" s="92"/>
      <c r="X1067" s="92"/>
      <c r="Y1067" s="92"/>
      <c r="Z1067" s="92"/>
    </row>
    <row r="1068" spans="1:26" s="1302" customFormat="1" x14ac:dyDescent="0.3">
      <c r="A1068" s="1214"/>
      <c r="B1068" s="92"/>
      <c r="C1068" s="1298"/>
      <c r="D1068" s="1300"/>
      <c r="E1068" s="1300"/>
      <c r="F1068" s="1301"/>
      <c r="G1068" s="1301"/>
      <c r="H1068" s="1301"/>
      <c r="I1068" s="1301"/>
      <c r="J1068" s="1301"/>
      <c r="K1068" s="1301"/>
      <c r="L1068" s="1301"/>
      <c r="M1068" s="1301"/>
      <c r="N1068" s="1301"/>
      <c r="O1068" s="1329"/>
      <c r="Q1068" s="92"/>
      <c r="R1068" s="92"/>
      <c r="S1068" s="92"/>
      <c r="T1068" s="92"/>
      <c r="U1068" s="1303"/>
      <c r="V1068" s="92"/>
      <c r="W1068" s="92"/>
      <c r="X1068" s="92"/>
      <c r="Y1068" s="92"/>
      <c r="Z1068" s="92"/>
    </row>
    <row r="1069" spans="1:26" s="1302" customFormat="1" x14ac:dyDescent="0.3">
      <c r="A1069" s="1214"/>
      <c r="B1069" s="92"/>
      <c r="C1069" s="1298"/>
      <c r="D1069" s="1300"/>
      <c r="E1069" s="1300"/>
      <c r="F1069" s="1301"/>
      <c r="G1069" s="1301"/>
      <c r="H1069" s="1301"/>
      <c r="I1069" s="1301"/>
      <c r="J1069" s="1301"/>
      <c r="K1069" s="1301"/>
      <c r="L1069" s="1301"/>
      <c r="M1069" s="1301"/>
      <c r="N1069" s="1301"/>
      <c r="O1069" s="1329"/>
      <c r="Q1069" s="92"/>
      <c r="R1069" s="92"/>
      <c r="S1069" s="92"/>
      <c r="T1069" s="92"/>
      <c r="U1069" s="1303"/>
      <c r="V1069" s="92"/>
      <c r="W1069" s="92"/>
      <c r="X1069" s="92"/>
      <c r="Y1069" s="92"/>
      <c r="Z1069" s="92"/>
    </row>
    <row r="1070" spans="1:26" s="1302" customFormat="1" x14ac:dyDescent="0.3">
      <c r="A1070" s="1214"/>
      <c r="B1070" s="92"/>
      <c r="C1070" s="1298"/>
      <c r="D1070" s="1300"/>
      <c r="E1070" s="1300"/>
      <c r="F1070" s="1301"/>
      <c r="G1070" s="1301"/>
      <c r="H1070" s="1301"/>
      <c r="I1070" s="1301"/>
      <c r="J1070" s="1301"/>
      <c r="K1070" s="1301"/>
      <c r="L1070" s="1301"/>
      <c r="M1070" s="1301"/>
      <c r="N1070" s="1301"/>
      <c r="O1070" s="1329"/>
      <c r="Q1070" s="92"/>
      <c r="R1070" s="92"/>
      <c r="S1070" s="92"/>
      <c r="T1070" s="92"/>
      <c r="U1070" s="1303"/>
      <c r="V1070" s="92"/>
      <c r="W1070" s="92"/>
      <c r="X1070" s="92"/>
      <c r="Y1070" s="92"/>
      <c r="Z1070" s="92"/>
    </row>
    <row r="1071" spans="1:26" s="1302" customFormat="1" x14ac:dyDescent="0.3">
      <c r="A1071" s="1214"/>
      <c r="B1071" s="92"/>
      <c r="C1071" s="1298"/>
      <c r="D1071" s="1300"/>
      <c r="E1071" s="1300"/>
      <c r="F1071" s="1301"/>
      <c r="G1071" s="1301"/>
      <c r="H1071" s="1301"/>
      <c r="I1071" s="1301"/>
      <c r="J1071" s="1301"/>
      <c r="K1071" s="1301"/>
      <c r="L1071" s="1301"/>
      <c r="M1071" s="1301"/>
      <c r="N1071" s="1301"/>
      <c r="O1071" s="1329"/>
      <c r="Q1071" s="92"/>
      <c r="R1071" s="92"/>
      <c r="S1071" s="92"/>
      <c r="T1071" s="92"/>
      <c r="U1071" s="1303"/>
      <c r="V1071" s="92"/>
      <c r="W1071" s="92"/>
      <c r="X1071" s="92"/>
      <c r="Y1071" s="92"/>
      <c r="Z1071" s="92"/>
    </row>
    <row r="1072" spans="1:26" s="1302" customFormat="1" x14ac:dyDescent="0.3">
      <c r="A1072" s="1214"/>
      <c r="B1072" s="92"/>
      <c r="C1072" s="1298"/>
      <c r="D1072" s="1300"/>
      <c r="E1072" s="1300"/>
      <c r="F1072" s="1301"/>
      <c r="G1072" s="1301"/>
      <c r="H1072" s="1301"/>
      <c r="I1072" s="1301"/>
      <c r="J1072" s="1301"/>
      <c r="K1072" s="1301"/>
      <c r="L1072" s="1301"/>
      <c r="M1072" s="1301"/>
      <c r="N1072" s="1301"/>
      <c r="O1072" s="1329"/>
      <c r="Q1072" s="92"/>
      <c r="R1072" s="92"/>
      <c r="S1072" s="92"/>
      <c r="T1072" s="92"/>
      <c r="U1072" s="1303"/>
      <c r="V1072" s="92"/>
      <c r="W1072" s="92"/>
      <c r="X1072" s="92"/>
      <c r="Y1072" s="92"/>
      <c r="Z1072" s="92"/>
    </row>
    <row r="1073" spans="1:26" s="1302" customFormat="1" x14ac:dyDescent="0.3">
      <c r="A1073" s="1214"/>
      <c r="B1073" s="92"/>
      <c r="C1073" s="1298"/>
      <c r="D1073" s="1300"/>
      <c r="E1073" s="1300"/>
      <c r="F1073" s="1301"/>
      <c r="G1073" s="1301"/>
      <c r="H1073" s="1301"/>
      <c r="I1073" s="1301"/>
      <c r="J1073" s="1301"/>
      <c r="K1073" s="1301"/>
      <c r="L1073" s="1301"/>
      <c r="M1073" s="1301"/>
      <c r="N1073" s="1301"/>
      <c r="O1073" s="1329"/>
      <c r="Q1073" s="92"/>
      <c r="R1073" s="92"/>
      <c r="S1073" s="92"/>
      <c r="T1073" s="92"/>
      <c r="U1073" s="1303"/>
      <c r="V1073" s="92"/>
      <c r="W1073" s="92"/>
      <c r="X1073" s="92"/>
      <c r="Y1073" s="92"/>
      <c r="Z1073" s="92"/>
    </row>
    <row r="1074" spans="1:26" s="1302" customFormat="1" x14ac:dyDescent="0.3">
      <c r="A1074" s="1214"/>
      <c r="B1074" s="92"/>
      <c r="C1074" s="1298"/>
      <c r="D1074" s="1300"/>
      <c r="E1074" s="1300"/>
      <c r="F1074" s="1301"/>
      <c r="G1074" s="1301"/>
      <c r="H1074" s="1301"/>
      <c r="I1074" s="1301"/>
      <c r="J1074" s="1301"/>
      <c r="K1074" s="1301"/>
      <c r="L1074" s="1301"/>
      <c r="M1074" s="1301"/>
      <c r="N1074" s="1301"/>
      <c r="O1074" s="1329"/>
      <c r="Q1074" s="92"/>
      <c r="R1074" s="92"/>
      <c r="S1074" s="92"/>
      <c r="T1074" s="92"/>
      <c r="U1074" s="1303"/>
      <c r="V1074" s="92"/>
      <c r="W1074" s="92"/>
      <c r="X1074" s="92"/>
      <c r="Y1074" s="92"/>
      <c r="Z1074" s="92"/>
    </row>
    <row r="1075" spans="1:26" s="1302" customFormat="1" x14ac:dyDescent="0.3">
      <c r="A1075" s="1214"/>
      <c r="B1075" s="92"/>
      <c r="C1075" s="1298"/>
      <c r="D1075" s="1300"/>
      <c r="E1075" s="1300"/>
      <c r="F1075" s="1301"/>
      <c r="G1075" s="1301"/>
      <c r="H1075" s="1301"/>
      <c r="I1075" s="1301"/>
      <c r="J1075" s="1301"/>
      <c r="K1075" s="1301"/>
      <c r="L1075" s="1301"/>
      <c r="M1075" s="1301"/>
      <c r="N1075" s="1301"/>
      <c r="O1075" s="1329"/>
      <c r="Q1075" s="92"/>
      <c r="R1075" s="92"/>
      <c r="S1075" s="92"/>
      <c r="T1075" s="92"/>
      <c r="U1075" s="1303"/>
      <c r="V1075" s="92"/>
      <c r="W1075" s="92"/>
      <c r="X1075" s="92"/>
      <c r="Y1075" s="92"/>
      <c r="Z1075" s="92"/>
    </row>
    <row r="1076" spans="1:26" s="1302" customFormat="1" x14ac:dyDescent="0.3">
      <c r="A1076" s="1214"/>
      <c r="B1076" s="92"/>
      <c r="C1076" s="1298"/>
      <c r="D1076" s="1300"/>
      <c r="E1076" s="1300"/>
      <c r="F1076" s="1301"/>
      <c r="G1076" s="1301"/>
      <c r="H1076" s="1301"/>
      <c r="I1076" s="1301"/>
      <c r="J1076" s="1301"/>
      <c r="K1076" s="1301"/>
      <c r="L1076" s="1301"/>
      <c r="M1076" s="1301"/>
      <c r="N1076" s="1301"/>
      <c r="O1076" s="1329"/>
      <c r="Q1076" s="92"/>
      <c r="R1076" s="92"/>
      <c r="S1076" s="92"/>
      <c r="T1076" s="92"/>
      <c r="U1076" s="1303"/>
      <c r="V1076" s="92"/>
      <c r="W1076" s="92"/>
      <c r="X1076" s="92"/>
      <c r="Y1076" s="92"/>
      <c r="Z1076" s="92"/>
    </row>
    <row r="1077" spans="1:26" s="1302" customFormat="1" x14ac:dyDescent="0.3">
      <c r="A1077" s="1214"/>
      <c r="B1077" s="92"/>
      <c r="C1077" s="1298"/>
      <c r="D1077" s="1300"/>
      <c r="E1077" s="1300"/>
      <c r="F1077" s="1301"/>
      <c r="G1077" s="1301"/>
      <c r="H1077" s="1301"/>
      <c r="I1077" s="1301"/>
      <c r="J1077" s="1301"/>
      <c r="K1077" s="1301"/>
      <c r="L1077" s="1301"/>
      <c r="M1077" s="1301"/>
      <c r="N1077" s="1301"/>
      <c r="O1077" s="1329"/>
      <c r="Q1077" s="92"/>
      <c r="R1077" s="92"/>
      <c r="S1077" s="92"/>
      <c r="T1077" s="92"/>
      <c r="U1077" s="1303"/>
      <c r="V1077" s="92"/>
      <c r="W1077" s="92"/>
      <c r="X1077" s="92"/>
      <c r="Y1077" s="92"/>
      <c r="Z1077" s="92"/>
    </row>
    <row r="1078" spans="1:26" s="1302" customFormat="1" x14ac:dyDescent="0.3">
      <c r="A1078" s="1214"/>
      <c r="B1078" s="92"/>
      <c r="C1078" s="1298"/>
      <c r="D1078" s="1300"/>
      <c r="E1078" s="1300"/>
      <c r="F1078" s="1301"/>
      <c r="G1078" s="1301"/>
      <c r="H1078" s="1301"/>
      <c r="I1078" s="1301"/>
      <c r="J1078" s="1301"/>
      <c r="K1078" s="1301"/>
      <c r="L1078" s="1301"/>
      <c r="M1078" s="1301"/>
      <c r="N1078" s="1301"/>
      <c r="O1078" s="1329"/>
      <c r="Q1078" s="92"/>
      <c r="R1078" s="92"/>
      <c r="S1078" s="92"/>
      <c r="T1078" s="92"/>
      <c r="U1078" s="1303"/>
      <c r="V1078" s="92"/>
      <c r="W1078" s="92"/>
      <c r="X1078" s="92"/>
      <c r="Y1078" s="92"/>
      <c r="Z1078" s="92"/>
    </row>
    <row r="1079" spans="1:26" s="1302" customFormat="1" x14ac:dyDescent="0.3">
      <c r="A1079" s="1214"/>
      <c r="B1079" s="92"/>
      <c r="C1079" s="1298"/>
      <c r="D1079" s="1300"/>
      <c r="E1079" s="1300"/>
      <c r="F1079" s="1301"/>
      <c r="G1079" s="1301"/>
      <c r="H1079" s="1301"/>
      <c r="I1079" s="1301"/>
      <c r="J1079" s="1301"/>
      <c r="K1079" s="1301"/>
      <c r="L1079" s="1301"/>
      <c r="M1079" s="1301"/>
      <c r="N1079" s="1301"/>
      <c r="O1079" s="1329"/>
      <c r="Q1079" s="92"/>
      <c r="R1079" s="92"/>
      <c r="S1079" s="92"/>
      <c r="T1079" s="92"/>
      <c r="U1079" s="1303"/>
      <c r="V1079" s="92"/>
      <c r="W1079" s="92"/>
      <c r="X1079" s="92"/>
      <c r="Y1079" s="92"/>
      <c r="Z1079" s="92"/>
    </row>
    <row r="1080" spans="1:26" s="1302" customFormat="1" x14ac:dyDescent="0.3">
      <c r="A1080" s="1214"/>
      <c r="B1080" s="92"/>
      <c r="C1080" s="1298"/>
      <c r="D1080" s="1300"/>
      <c r="E1080" s="1300"/>
      <c r="F1080" s="1301"/>
      <c r="G1080" s="1301"/>
      <c r="H1080" s="1301"/>
      <c r="I1080" s="1301"/>
      <c r="J1080" s="1301"/>
      <c r="K1080" s="1301"/>
      <c r="L1080" s="1301"/>
      <c r="M1080" s="1301"/>
      <c r="N1080" s="1301"/>
      <c r="O1080" s="1329"/>
      <c r="Q1080" s="92"/>
      <c r="R1080" s="92"/>
      <c r="S1080" s="92"/>
      <c r="T1080" s="92"/>
      <c r="U1080" s="1303"/>
      <c r="V1080" s="92"/>
      <c r="W1080" s="92"/>
      <c r="X1080" s="92"/>
      <c r="Y1080" s="92"/>
      <c r="Z1080" s="92"/>
    </row>
    <row r="1081" spans="1:26" s="1302" customFormat="1" x14ac:dyDescent="0.3">
      <c r="A1081" s="1214"/>
      <c r="B1081" s="92"/>
      <c r="C1081" s="1298"/>
      <c r="D1081" s="1300"/>
      <c r="E1081" s="1300"/>
      <c r="F1081" s="1301"/>
      <c r="G1081" s="1301"/>
      <c r="H1081" s="1301"/>
      <c r="I1081" s="1301"/>
      <c r="J1081" s="1301"/>
      <c r="K1081" s="1301"/>
      <c r="L1081" s="1301"/>
      <c r="M1081" s="1301"/>
      <c r="N1081" s="1301"/>
      <c r="O1081" s="1329"/>
      <c r="Q1081" s="92"/>
      <c r="R1081" s="92"/>
      <c r="S1081" s="92"/>
      <c r="T1081" s="92"/>
      <c r="U1081" s="1303"/>
      <c r="V1081" s="92"/>
      <c r="W1081" s="92"/>
      <c r="X1081" s="92"/>
      <c r="Y1081" s="92"/>
      <c r="Z1081" s="92"/>
    </row>
    <row r="1082" spans="1:26" s="1302" customFormat="1" x14ac:dyDescent="0.3">
      <c r="A1082" s="1214"/>
      <c r="B1082" s="92"/>
      <c r="C1082" s="1298"/>
      <c r="D1082" s="1300"/>
      <c r="E1082" s="1300"/>
      <c r="F1082" s="1301"/>
      <c r="G1082" s="1301"/>
      <c r="H1082" s="1301"/>
      <c r="I1082" s="1301"/>
      <c r="J1082" s="1301"/>
      <c r="K1082" s="1301"/>
      <c r="L1082" s="1301"/>
      <c r="M1082" s="1301"/>
      <c r="N1082" s="1301"/>
      <c r="O1082" s="1329"/>
      <c r="Q1082" s="92"/>
      <c r="R1082" s="92"/>
      <c r="S1082" s="92"/>
      <c r="T1082" s="92"/>
      <c r="U1082" s="1303"/>
      <c r="V1082" s="92"/>
      <c r="W1082" s="92"/>
      <c r="X1082" s="92"/>
      <c r="Y1082" s="92"/>
      <c r="Z1082" s="92"/>
    </row>
    <row r="1083" spans="1:26" s="1302" customFormat="1" x14ac:dyDescent="0.3">
      <c r="A1083" s="1214"/>
      <c r="B1083" s="92"/>
      <c r="C1083" s="1298"/>
      <c r="D1083" s="1300"/>
      <c r="E1083" s="1300"/>
      <c r="F1083" s="1301"/>
      <c r="G1083" s="1301"/>
      <c r="H1083" s="1301"/>
      <c r="I1083" s="1301"/>
      <c r="J1083" s="1301"/>
      <c r="K1083" s="1301"/>
      <c r="L1083" s="1301"/>
      <c r="M1083" s="1301"/>
      <c r="N1083" s="1301"/>
      <c r="O1083" s="1329"/>
      <c r="Q1083" s="92"/>
      <c r="R1083" s="92"/>
      <c r="S1083" s="92"/>
      <c r="T1083" s="92"/>
      <c r="U1083" s="1303"/>
      <c r="V1083" s="92"/>
      <c r="W1083" s="92"/>
      <c r="X1083" s="92"/>
      <c r="Y1083" s="92"/>
      <c r="Z1083" s="92"/>
    </row>
    <row r="1084" spans="1:26" s="1302" customFormat="1" x14ac:dyDescent="0.3">
      <c r="A1084" s="1214"/>
      <c r="B1084" s="92"/>
      <c r="C1084" s="1298"/>
      <c r="D1084" s="1300"/>
      <c r="E1084" s="1300"/>
      <c r="F1084" s="1301"/>
      <c r="G1084" s="1301"/>
      <c r="H1084" s="1301"/>
      <c r="I1084" s="1301"/>
      <c r="J1084" s="1301"/>
      <c r="K1084" s="1301"/>
      <c r="L1084" s="1301"/>
      <c r="M1084" s="1301"/>
      <c r="N1084" s="1301"/>
      <c r="O1084" s="1329"/>
      <c r="Q1084" s="92"/>
      <c r="R1084" s="92"/>
      <c r="S1084" s="92"/>
      <c r="T1084" s="92"/>
      <c r="U1084" s="1303"/>
      <c r="V1084" s="92"/>
      <c r="W1084" s="92"/>
      <c r="X1084" s="92"/>
      <c r="Y1084" s="92"/>
      <c r="Z1084" s="92"/>
    </row>
    <row r="1085" spans="1:26" s="1302" customFormat="1" x14ac:dyDescent="0.3">
      <c r="A1085" s="1214"/>
      <c r="B1085" s="92"/>
      <c r="C1085" s="1298"/>
      <c r="D1085" s="1300"/>
      <c r="E1085" s="1300"/>
      <c r="F1085" s="1301"/>
      <c r="G1085" s="1301"/>
      <c r="H1085" s="1301"/>
      <c r="I1085" s="1301"/>
      <c r="J1085" s="1301"/>
      <c r="K1085" s="1301"/>
      <c r="L1085" s="1301"/>
      <c r="M1085" s="1301"/>
      <c r="N1085" s="1301"/>
      <c r="O1085" s="1329"/>
      <c r="Q1085" s="92"/>
      <c r="R1085" s="92"/>
      <c r="S1085" s="92"/>
      <c r="T1085" s="92"/>
      <c r="U1085" s="1303"/>
      <c r="V1085" s="92"/>
      <c r="W1085" s="92"/>
      <c r="X1085" s="92"/>
      <c r="Y1085" s="92"/>
      <c r="Z1085" s="92"/>
    </row>
    <row r="1086" spans="1:26" s="1302" customFormat="1" x14ac:dyDescent="0.3">
      <c r="A1086" s="1214"/>
      <c r="B1086" s="92"/>
      <c r="C1086" s="1298"/>
      <c r="D1086" s="1300"/>
      <c r="E1086" s="1300"/>
      <c r="F1086" s="1301"/>
      <c r="G1086" s="1301"/>
      <c r="H1086" s="1301"/>
      <c r="I1086" s="1301"/>
      <c r="J1086" s="1301"/>
      <c r="K1086" s="1301"/>
      <c r="L1086" s="1301"/>
      <c r="M1086" s="1301"/>
      <c r="N1086" s="1301"/>
      <c r="O1086" s="1329"/>
      <c r="Q1086" s="92"/>
      <c r="R1086" s="92"/>
      <c r="S1086" s="92"/>
      <c r="T1086" s="92"/>
      <c r="U1086" s="1303"/>
      <c r="V1086" s="92"/>
      <c r="W1086" s="92"/>
      <c r="X1086" s="92"/>
      <c r="Y1086" s="92"/>
      <c r="Z1086" s="92"/>
    </row>
    <row r="1087" spans="1:26" s="1302" customFormat="1" x14ac:dyDescent="0.3">
      <c r="A1087" s="1214"/>
      <c r="B1087" s="92"/>
      <c r="C1087" s="1298"/>
      <c r="D1087" s="1300"/>
      <c r="E1087" s="1300"/>
      <c r="F1087" s="1301"/>
      <c r="G1087" s="1301"/>
      <c r="H1087" s="1301"/>
      <c r="I1087" s="1301"/>
      <c r="J1087" s="1301"/>
      <c r="K1087" s="1301"/>
      <c r="L1087" s="1301"/>
      <c r="M1087" s="1301"/>
      <c r="N1087" s="1301"/>
      <c r="O1087" s="1329"/>
      <c r="Q1087" s="92"/>
      <c r="R1087" s="92"/>
      <c r="S1087" s="92"/>
      <c r="T1087" s="92"/>
      <c r="U1087" s="1303"/>
      <c r="V1087" s="92"/>
      <c r="W1087" s="92"/>
      <c r="X1087" s="92"/>
      <c r="Y1087" s="92"/>
      <c r="Z1087" s="92"/>
    </row>
    <row r="1088" spans="1:26" s="1302" customFormat="1" x14ac:dyDescent="0.3">
      <c r="A1088" s="1214"/>
      <c r="B1088" s="92"/>
      <c r="C1088" s="1298"/>
      <c r="D1088" s="1300"/>
      <c r="E1088" s="1300"/>
      <c r="F1088" s="1301"/>
      <c r="G1088" s="1301"/>
      <c r="H1088" s="1301"/>
      <c r="I1088" s="1301"/>
      <c r="J1088" s="1301"/>
      <c r="K1088" s="1301"/>
      <c r="L1088" s="1301"/>
      <c r="M1088" s="1301"/>
      <c r="N1088" s="1301"/>
      <c r="O1088" s="1329"/>
      <c r="Q1088" s="92"/>
      <c r="R1088" s="92"/>
      <c r="S1088" s="92"/>
      <c r="T1088" s="92"/>
      <c r="U1088" s="1303"/>
      <c r="V1088" s="92"/>
      <c r="W1088" s="92"/>
      <c r="X1088" s="92"/>
      <c r="Y1088" s="92"/>
      <c r="Z1088" s="92"/>
    </row>
    <row r="1089" spans="1:26" s="1302" customFormat="1" x14ac:dyDescent="0.3">
      <c r="A1089" s="1214"/>
      <c r="B1089" s="92"/>
      <c r="C1089" s="1298"/>
      <c r="D1089" s="1300"/>
      <c r="E1089" s="1300"/>
      <c r="F1089" s="1301"/>
      <c r="G1089" s="1301"/>
      <c r="H1089" s="1301"/>
      <c r="I1089" s="1301"/>
      <c r="J1089" s="1301"/>
      <c r="K1089" s="1301"/>
      <c r="L1089" s="1301"/>
      <c r="M1089" s="1301"/>
      <c r="N1089" s="1301"/>
      <c r="O1089" s="1329"/>
      <c r="Q1089" s="92"/>
      <c r="R1089" s="92"/>
      <c r="S1089" s="92"/>
      <c r="T1089" s="92"/>
      <c r="U1089" s="1303"/>
      <c r="V1089" s="92"/>
      <c r="W1089" s="92"/>
      <c r="X1089" s="92"/>
      <c r="Y1089" s="92"/>
      <c r="Z1089" s="92"/>
    </row>
    <row r="1090" spans="1:26" s="1302" customFormat="1" x14ac:dyDescent="0.3">
      <c r="A1090" s="1214"/>
      <c r="B1090" s="92"/>
      <c r="C1090" s="1298"/>
      <c r="D1090" s="1300"/>
      <c r="E1090" s="1300"/>
      <c r="F1090" s="1301"/>
      <c r="G1090" s="1301"/>
      <c r="H1090" s="1301"/>
      <c r="I1090" s="1301"/>
      <c r="J1090" s="1301"/>
      <c r="K1090" s="1301"/>
      <c r="L1090" s="1301"/>
      <c r="M1090" s="1301"/>
      <c r="N1090" s="1301"/>
      <c r="O1090" s="1329"/>
      <c r="Q1090" s="92"/>
      <c r="R1090" s="92"/>
      <c r="S1090" s="92"/>
      <c r="T1090" s="92"/>
      <c r="U1090" s="1303"/>
      <c r="V1090" s="92"/>
      <c r="W1090" s="92"/>
      <c r="X1090" s="92"/>
      <c r="Y1090" s="92"/>
      <c r="Z1090" s="92"/>
    </row>
    <row r="1091" spans="1:26" s="1302" customFormat="1" x14ac:dyDescent="0.3">
      <c r="A1091" s="1214"/>
      <c r="B1091" s="92"/>
      <c r="C1091" s="1298"/>
      <c r="D1091" s="1300"/>
      <c r="E1091" s="1300"/>
      <c r="F1091" s="1301"/>
      <c r="G1091" s="1301"/>
      <c r="H1091" s="1301"/>
      <c r="I1091" s="1301"/>
      <c r="J1091" s="1301"/>
      <c r="K1091" s="1301"/>
      <c r="L1091" s="1301"/>
      <c r="M1091" s="1301"/>
      <c r="N1091" s="1301"/>
      <c r="O1091" s="1329"/>
      <c r="Q1091" s="92"/>
      <c r="R1091" s="92"/>
      <c r="S1091" s="92"/>
      <c r="T1091" s="92"/>
      <c r="U1091" s="1303"/>
      <c r="V1091" s="92"/>
      <c r="W1091" s="92"/>
      <c r="X1091" s="92"/>
      <c r="Y1091" s="92"/>
      <c r="Z1091" s="92"/>
    </row>
    <row r="1092" spans="1:26" s="1302" customFormat="1" x14ac:dyDescent="0.3">
      <c r="A1092" s="1214"/>
      <c r="B1092" s="92"/>
      <c r="C1092" s="1298"/>
      <c r="D1092" s="1300"/>
      <c r="E1092" s="1300"/>
      <c r="F1092" s="1301"/>
      <c r="G1092" s="1301"/>
      <c r="H1092" s="1301"/>
      <c r="I1092" s="1301"/>
      <c r="J1092" s="1301"/>
      <c r="K1092" s="1301"/>
      <c r="L1092" s="1301"/>
      <c r="M1092" s="1301"/>
      <c r="N1092" s="1301"/>
      <c r="O1092" s="1329"/>
      <c r="Q1092" s="92"/>
      <c r="R1092" s="92"/>
      <c r="S1092" s="92"/>
      <c r="T1092" s="92"/>
      <c r="U1092" s="1303"/>
      <c r="V1092" s="92"/>
      <c r="W1092" s="92"/>
      <c r="X1092" s="92"/>
      <c r="Y1092" s="92"/>
      <c r="Z1092" s="92"/>
    </row>
    <row r="1093" spans="1:26" s="1302" customFormat="1" x14ac:dyDescent="0.3">
      <c r="A1093" s="1214"/>
      <c r="B1093" s="92"/>
      <c r="C1093" s="1298"/>
      <c r="D1093" s="1300"/>
      <c r="E1093" s="1300"/>
      <c r="F1093" s="1301"/>
      <c r="G1093" s="1301"/>
      <c r="H1093" s="1301"/>
      <c r="I1093" s="1301"/>
      <c r="J1093" s="1301"/>
      <c r="K1093" s="1301"/>
      <c r="L1093" s="1301"/>
      <c r="M1093" s="1301"/>
      <c r="N1093" s="1301"/>
      <c r="O1093" s="1329"/>
      <c r="Q1093" s="92"/>
      <c r="R1093" s="92"/>
      <c r="S1093" s="92"/>
      <c r="T1093" s="92"/>
      <c r="U1093" s="1303"/>
      <c r="V1093" s="92"/>
      <c r="W1093" s="92"/>
      <c r="X1093" s="92"/>
      <c r="Y1093" s="92"/>
      <c r="Z1093" s="92"/>
    </row>
    <row r="1094" spans="1:26" s="1302" customFormat="1" x14ac:dyDescent="0.3">
      <c r="A1094" s="1214"/>
      <c r="B1094" s="92"/>
      <c r="C1094" s="1298"/>
      <c r="D1094" s="1300"/>
      <c r="E1094" s="1300"/>
      <c r="F1094" s="1301"/>
      <c r="G1094" s="1301"/>
      <c r="H1094" s="1301"/>
      <c r="I1094" s="1301"/>
      <c r="J1094" s="1301"/>
      <c r="K1094" s="1301"/>
      <c r="L1094" s="1301"/>
      <c r="M1094" s="1301"/>
      <c r="N1094" s="1301"/>
      <c r="O1094" s="1329"/>
      <c r="Q1094" s="92"/>
      <c r="R1094" s="92"/>
      <c r="S1094" s="92"/>
      <c r="T1094" s="92"/>
      <c r="U1094" s="1303"/>
      <c r="V1094" s="92"/>
      <c r="W1094" s="92"/>
      <c r="X1094" s="92"/>
      <c r="Y1094" s="92"/>
      <c r="Z1094" s="92"/>
    </row>
    <row r="1095" spans="1:26" s="1302" customFormat="1" x14ac:dyDescent="0.3">
      <c r="A1095" s="1214"/>
      <c r="B1095" s="92"/>
      <c r="C1095" s="1298"/>
      <c r="D1095" s="1300"/>
      <c r="E1095" s="1300"/>
      <c r="F1095" s="1301"/>
      <c r="G1095" s="1301"/>
      <c r="H1095" s="1301"/>
      <c r="I1095" s="1301"/>
      <c r="J1095" s="1301"/>
      <c r="K1095" s="1301"/>
      <c r="L1095" s="1301"/>
      <c r="M1095" s="1301"/>
      <c r="N1095" s="1301"/>
      <c r="O1095" s="1329"/>
      <c r="Q1095" s="92"/>
      <c r="R1095" s="92"/>
      <c r="S1095" s="92"/>
      <c r="T1095" s="92"/>
      <c r="U1095" s="1303"/>
      <c r="V1095" s="92"/>
      <c r="W1095" s="92"/>
      <c r="X1095" s="92"/>
      <c r="Y1095" s="92"/>
      <c r="Z1095" s="92"/>
    </row>
    <row r="1096" spans="1:26" s="1302" customFormat="1" x14ac:dyDescent="0.3">
      <c r="A1096" s="1214"/>
      <c r="B1096" s="92"/>
      <c r="C1096" s="1298"/>
      <c r="D1096" s="1300"/>
      <c r="E1096" s="1300"/>
      <c r="F1096" s="1301"/>
      <c r="G1096" s="1301"/>
      <c r="H1096" s="1301"/>
      <c r="I1096" s="1301"/>
      <c r="J1096" s="1301"/>
      <c r="K1096" s="1301"/>
      <c r="L1096" s="1301"/>
      <c r="M1096" s="1301"/>
      <c r="N1096" s="1301"/>
      <c r="O1096" s="1329"/>
      <c r="Q1096" s="92"/>
      <c r="R1096" s="92"/>
      <c r="S1096" s="92"/>
      <c r="T1096" s="92"/>
      <c r="U1096" s="1303"/>
      <c r="V1096" s="92"/>
      <c r="W1096" s="92"/>
      <c r="X1096" s="92"/>
      <c r="Y1096" s="92"/>
      <c r="Z1096" s="92"/>
    </row>
    <row r="1097" spans="1:26" s="1302" customFormat="1" x14ac:dyDescent="0.3">
      <c r="A1097" s="1214"/>
      <c r="B1097" s="92"/>
      <c r="C1097" s="1298"/>
      <c r="D1097" s="1300"/>
      <c r="E1097" s="1300"/>
      <c r="F1097" s="1301"/>
      <c r="G1097" s="1301"/>
      <c r="H1097" s="1301"/>
      <c r="I1097" s="1301"/>
      <c r="J1097" s="1301"/>
      <c r="K1097" s="1301"/>
      <c r="L1097" s="1301"/>
      <c r="M1097" s="1301"/>
      <c r="N1097" s="1301"/>
      <c r="O1097" s="1329"/>
      <c r="Q1097" s="92"/>
      <c r="R1097" s="92"/>
      <c r="S1097" s="92"/>
      <c r="T1097" s="92"/>
      <c r="U1097" s="1303"/>
      <c r="V1097" s="92"/>
      <c r="W1097" s="92"/>
      <c r="X1097" s="92"/>
      <c r="Y1097" s="92"/>
      <c r="Z1097" s="92"/>
    </row>
    <row r="1098" spans="1:26" s="1302" customFormat="1" x14ac:dyDescent="0.3">
      <c r="A1098" s="1214"/>
      <c r="B1098" s="92"/>
      <c r="C1098" s="1298"/>
      <c r="D1098" s="1300"/>
      <c r="E1098" s="1300"/>
      <c r="F1098" s="1301"/>
      <c r="G1098" s="1301"/>
      <c r="H1098" s="1301"/>
      <c r="I1098" s="1301"/>
      <c r="J1098" s="1301"/>
      <c r="K1098" s="1301"/>
      <c r="L1098" s="1301"/>
      <c r="M1098" s="1301"/>
      <c r="N1098" s="1301"/>
      <c r="O1098" s="1329"/>
      <c r="Q1098" s="92"/>
      <c r="R1098" s="92"/>
      <c r="S1098" s="92"/>
      <c r="T1098" s="92"/>
      <c r="U1098" s="1303"/>
      <c r="V1098" s="92"/>
      <c r="W1098" s="92"/>
      <c r="X1098" s="92"/>
      <c r="Y1098" s="92"/>
      <c r="Z1098" s="92"/>
    </row>
    <row r="1099" spans="1:26" s="1302" customFormat="1" x14ac:dyDescent="0.3">
      <c r="A1099" s="1214"/>
      <c r="B1099" s="92"/>
      <c r="C1099" s="1298"/>
      <c r="D1099" s="1300"/>
      <c r="E1099" s="1300"/>
      <c r="F1099" s="1301"/>
      <c r="G1099" s="1301"/>
      <c r="H1099" s="1301"/>
      <c r="I1099" s="1301"/>
      <c r="J1099" s="1301"/>
      <c r="K1099" s="1301"/>
      <c r="L1099" s="1301"/>
      <c r="M1099" s="1301"/>
      <c r="N1099" s="1301"/>
      <c r="O1099" s="1329"/>
      <c r="Q1099" s="92"/>
      <c r="R1099" s="92"/>
      <c r="S1099" s="92"/>
      <c r="T1099" s="92"/>
      <c r="U1099" s="1303"/>
      <c r="V1099" s="92"/>
      <c r="W1099" s="92"/>
      <c r="X1099" s="92"/>
      <c r="Y1099" s="92"/>
      <c r="Z1099" s="92"/>
    </row>
    <row r="1100" spans="1:26" s="1302" customFormat="1" x14ac:dyDescent="0.3">
      <c r="A1100" s="1214"/>
      <c r="B1100" s="92"/>
      <c r="C1100" s="1298"/>
      <c r="D1100" s="1300"/>
      <c r="E1100" s="1300"/>
      <c r="F1100" s="1301"/>
      <c r="G1100" s="1301"/>
      <c r="H1100" s="1301"/>
      <c r="I1100" s="1301"/>
      <c r="J1100" s="1301"/>
      <c r="K1100" s="1301"/>
      <c r="L1100" s="1301"/>
      <c r="M1100" s="1301"/>
      <c r="N1100" s="1301"/>
      <c r="O1100" s="1329"/>
      <c r="Q1100" s="92"/>
      <c r="R1100" s="92"/>
      <c r="S1100" s="92"/>
      <c r="T1100" s="92"/>
      <c r="U1100" s="1303"/>
      <c r="V1100" s="92"/>
      <c r="W1100" s="92"/>
      <c r="X1100" s="92"/>
      <c r="Y1100" s="92"/>
      <c r="Z1100" s="92"/>
    </row>
    <row r="1101" spans="1:26" s="1302" customFormat="1" x14ac:dyDescent="0.3">
      <c r="A1101" s="1214"/>
      <c r="B1101" s="92"/>
      <c r="C1101" s="1298"/>
      <c r="D1101" s="1300"/>
      <c r="E1101" s="1300"/>
      <c r="F1101" s="1301"/>
      <c r="G1101" s="1301"/>
      <c r="H1101" s="1301"/>
      <c r="I1101" s="1301"/>
      <c r="J1101" s="1301"/>
      <c r="K1101" s="1301"/>
      <c r="L1101" s="1301"/>
      <c r="M1101" s="1301"/>
      <c r="N1101" s="1301"/>
      <c r="O1101" s="1329"/>
      <c r="Q1101" s="92"/>
      <c r="R1101" s="92"/>
      <c r="S1101" s="92"/>
      <c r="T1101" s="92"/>
      <c r="U1101" s="1303"/>
      <c r="V1101" s="92"/>
      <c r="W1101" s="92"/>
      <c r="X1101" s="92"/>
      <c r="Y1101" s="92"/>
      <c r="Z1101" s="92"/>
    </row>
    <row r="1102" spans="1:26" s="1302" customFormat="1" x14ac:dyDescent="0.3">
      <c r="A1102" s="1214"/>
      <c r="B1102" s="92"/>
      <c r="C1102" s="1298"/>
      <c r="D1102" s="1300"/>
      <c r="E1102" s="1300"/>
      <c r="F1102" s="1301"/>
      <c r="G1102" s="1301"/>
      <c r="H1102" s="1301"/>
      <c r="I1102" s="1301"/>
      <c r="J1102" s="1301"/>
      <c r="K1102" s="1301"/>
      <c r="L1102" s="1301"/>
      <c r="M1102" s="1301"/>
      <c r="N1102" s="1301"/>
      <c r="O1102" s="1329"/>
      <c r="Q1102" s="92"/>
      <c r="R1102" s="92"/>
      <c r="S1102" s="92"/>
      <c r="T1102" s="92"/>
      <c r="U1102" s="1303"/>
      <c r="V1102" s="92"/>
      <c r="W1102" s="92"/>
      <c r="X1102" s="92"/>
      <c r="Y1102" s="92"/>
      <c r="Z1102" s="92"/>
    </row>
    <row r="1103" spans="1:26" s="1302" customFormat="1" x14ac:dyDescent="0.3">
      <c r="A1103" s="1214"/>
      <c r="B1103" s="92"/>
      <c r="C1103" s="1298"/>
      <c r="D1103" s="1300"/>
      <c r="E1103" s="1300"/>
      <c r="F1103" s="1301"/>
      <c r="G1103" s="1301"/>
      <c r="H1103" s="1301"/>
      <c r="I1103" s="1301"/>
      <c r="J1103" s="1301"/>
      <c r="K1103" s="1301"/>
      <c r="L1103" s="1301"/>
      <c r="M1103" s="1301"/>
      <c r="N1103" s="1301"/>
      <c r="O1103" s="1329"/>
      <c r="Q1103" s="92"/>
      <c r="R1103" s="92"/>
      <c r="S1103" s="92"/>
      <c r="T1103" s="92"/>
      <c r="U1103" s="1303"/>
      <c r="V1103" s="92"/>
      <c r="W1103" s="92"/>
      <c r="X1103" s="92"/>
      <c r="Y1103" s="92"/>
      <c r="Z1103" s="92"/>
    </row>
    <row r="1104" spans="1:26" s="1302" customFormat="1" x14ac:dyDescent="0.3">
      <c r="A1104" s="1214"/>
      <c r="B1104" s="92"/>
      <c r="C1104" s="1298"/>
      <c r="D1104" s="1300"/>
      <c r="E1104" s="1300"/>
      <c r="F1104" s="1301"/>
      <c r="G1104" s="1301"/>
      <c r="H1104" s="1301"/>
      <c r="I1104" s="1301"/>
      <c r="J1104" s="1301"/>
      <c r="K1104" s="1301"/>
      <c r="L1104" s="1301"/>
      <c r="M1104" s="1301"/>
      <c r="N1104" s="1301"/>
      <c r="O1104" s="1329"/>
      <c r="Q1104" s="92"/>
      <c r="R1104" s="92"/>
      <c r="S1104" s="92"/>
      <c r="T1104" s="92"/>
      <c r="U1104" s="1303"/>
      <c r="V1104" s="92"/>
      <c r="W1104" s="92"/>
      <c r="X1104" s="92"/>
      <c r="Y1104" s="92"/>
      <c r="Z1104" s="92"/>
    </row>
    <row r="1105" spans="1:26" s="1302" customFormat="1" x14ac:dyDescent="0.3">
      <c r="A1105" s="1214"/>
      <c r="B1105" s="92"/>
      <c r="C1105" s="1298"/>
      <c r="D1105" s="1300"/>
      <c r="E1105" s="1300"/>
      <c r="F1105" s="1301"/>
      <c r="G1105" s="1301"/>
      <c r="H1105" s="1301"/>
      <c r="I1105" s="1301"/>
      <c r="J1105" s="1301"/>
      <c r="K1105" s="1301"/>
      <c r="L1105" s="1301"/>
      <c r="M1105" s="1301"/>
      <c r="N1105" s="1301"/>
      <c r="O1105" s="1329"/>
      <c r="Q1105" s="92"/>
      <c r="R1105" s="92"/>
      <c r="S1105" s="92"/>
      <c r="T1105" s="92"/>
      <c r="U1105" s="1303"/>
      <c r="V1105" s="92"/>
      <c r="W1105" s="92"/>
      <c r="X1105" s="92"/>
      <c r="Y1105" s="92"/>
      <c r="Z1105" s="92"/>
    </row>
    <row r="1106" spans="1:26" s="1302" customFormat="1" x14ac:dyDescent="0.3">
      <c r="A1106" s="1214"/>
      <c r="B1106" s="92"/>
      <c r="C1106" s="1298"/>
      <c r="D1106" s="1300"/>
      <c r="E1106" s="1300"/>
      <c r="F1106" s="1301"/>
      <c r="G1106" s="1301"/>
      <c r="H1106" s="1301"/>
      <c r="I1106" s="1301"/>
      <c r="J1106" s="1301"/>
      <c r="K1106" s="1301"/>
      <c r="L1106" s="1301"/>
      <c r="M1106" s="1301"/>
      <c r="N1106" s="1301"/>
      <c r="O1106" s="1329"/>
      <c r="Q1106" s="92"/>
      <c r="R1106" s="92"/>
      <c r="S1106" s="92"/>
      <c r="T1106" s="92"/>
      <c r="U1106" s="1303"/>
      <c r="V1106" s="92"/>
      <c r="W1106" s="92"/>
      <c r="X1106" s="92"/>
      <c r="Y1106" s="92"/>
      <c r="Z1106" s="92"/>
    </row>
    <row r="1107" spans="1:26" s="1302" customFormat="1" x14ac:dyDescent="0.3">
      <c r="A1107" s="1214"/>
      <c r="B1107" s="92"/>
      <c r="C1107" s="1298"/>
      <c r="D1107" s="1300"/>
      <c r="E1107" s="1300"/>
      <c r="F1107" s="1301"/>
      <c r="G1107" s="1301"/>
      <c r="H1107" s="1301"/>
      <c r="I1107" s="1301"/>
      <c r="J1107" s="1301"/>
      <c r="K1107" s="1301"/>
      <c r="L1107" s="1301"/>
      <c r="M1107" s="1301"/>
      <c r="N1107" s="1301"/>
      <c r="O1107" s="1329"/>
      <c r="Q1107" s="92"/>
      <c r="R1107" s="92"/>
      <c r="S1107" s="92"/>
      <c r="T1107" s="92"/>
      <c r="U1107" s="1303"/>
      <c r="V1107" s="92"/>
      <c r="W1107" s="92"/>
      <c r="X1107" s="92"/>
      <c r="Y1107" s="92"/>
      <c r="Z1107" s="92"/>
    </row>
    <row r="1108" spans="1:26" s="1302" customFormat="1" x14ac:dyDescent="0.3">
      <c r="A1108" s="1214"/>
      <c r="B1108" s="92"/>
      <c r="C1108" s="1298"/>
      <c r="D1108" s="1300"/>
      <c r="E1108" s="1300"/>
      <c r="F1108" s="1301"/>
      <c r="G1108" s="1301"/>
      <c r="H1108" s="1301"/>
      <c r="I1108" s="1301"/>
      <c r="J1108" s="1301"/>
      <c r="K1108" s="1301"/>
      <c r="L1108" s="1301"/>
      <c r="M1108" s="1301"/>
      <c r="N1108" s="1301"/>
      <c r="O1108" s="1329"/>
      <c r="Q1108" s="92"/>
      <c r="R1108" s="92"/>
      <c r="S1108" s="92"/>
      <c r="T1108" s="92"/>
      <c r="U1108" s="1303"/>
      <c r="V1108" s="92"/>
      <c r="W1108" s="92"/>
      <c r="X1108" s="92"/>
      <c r="Y1108" s="92"/>
      <c r="Z1108" s="92"/>
    </row>
    <row r="1109" spans="1:26" s="1302" customFormat="1" x14ac:dyDescent="0.3">
      <c r="A1109" s="1214"/>
      <c r="B1109" s="92"/>
      <c r="C1109" s="1298"/>
      <c r="D1109" s="1300"/>
      <c r="E1109" s="1300"/>
      <c r="F1109" s="1301"/>
      <c r="G1109" s="1301"/>
      <c r="H1109" s="1301"/>
      <c r="I1109" s="1301"/>
      <c r="J1109" s="1301"/>
      <c r="K1109" s="1301"/>
      <c r="L1109" s="1301"/>
      <c r="M1109" s="1301"/>
      <c r="N1109" s="1301"/>
      <c r="O1109" s="1329"/>
      <c r="Q1109" s="92"/>
      <c r="R1109" s="92"/>
      <c r="S1109" s="92"/>
      <c r="T1109" s="92"/>
      <c r="U1109" s="1303"/>
      <c r="V1109" s="92"/>
      <c r="W1109" s="92"/>
      <c r="X1109" s="92"/>
      <c r="Y1109" s="92"/>
      <c r="Z1109" s="92"/>
    </row>
    <row r="1110" spans="1:26" s="1302" customFormat="1" x14ac:dyDescent="0.3">
      <c r="A1110" s="1214"/>
      <c r="B1110" s="92"/>
      <c r="C1110" s="1298"/>
      <c r="D1110" s="1300"/>
      <c r="E1110" s="1300"/>
      <c r="F1110" s="1301"/>
      <c r="G1110" s="1301"/>
      <c r="H1110" s="1301"/>
      <c r="I1110" s="1301"/>
      <c r="J1110" s="1301"/>
      <c r="K1110" s="1301"/>
      <c r="L1110" s="1301"/>
      <c r="M1110" s="1301"/>
      <c r="N1110" s="1301"/>
      <c r="O1110" s="1329"/>
      <c r="Q1110" s="92"/>
      <c r="R1110" s="92"/>
      <c r="S1110" s="92"/>
      <c r="T1110" s="92"/>
      <c r="U1110" s="1303"/>
      <c r="V1110" s="92"/>
      <c r="W1110" s="92"/>
      <c r="X1110" s="92"/>
      <c r="Y1110" s="92"/>
      <c r="Z1110" s="92"/>
    </row>
    <row r="1111" spans="1:26" s="1302" customFormat="1" x14ac:dyDescent="0.3">
      <c r="A1111" s="1214"/>
      <c r="B1111" s="92"/>
      <c r="C1111" s="1298"/>
      <c r="D1111" s="1300"/>
      <c r="E1111" s="1300"/>
      <c r="F1111" s="1301"/>
      <c r="G1111" s="1301"/>
      <c r="H1111" s="1301"/>
      <c r="I1111" s="1301"/>
      <c r="J1111" s="1301"/>
      <c r="K1111" s="1301"/>
      <c r="L1111" s="1301"/>
      <c r="M1111" s="1301"/>
      <c r="N1111" s="1301"/>
      <c r="O1111" s="1329"/>
      <c r="Q1111" s="92"/>
      <c r="R1111" s="92"/>
      <c r="S1111" s="92"/>
      <c r="T1111" s="92"/>
      <c r="U1111" s="1303"/>
      <c r="V1111" s="92"/>
      <c r="W1111" s="92"/>
      <c r="X1111" s="92"/>
      <c r="Y1111" s="92"/>
      <c r="Z1111" s="92"/>
    </row>
    <row r="1112" spans="1:26" s="1302" customFormat="1" x14ac:dyDescent="0.3">
      <c r="A1112" s="1214"/>
      <c r="B1112" s="92"/>
      <c r="C1112" s="1298"/>
      <c r="D1112" s="1300"/>
      <c r="E1112" s="1300"/>
      <c r="F1112" s="1301"/>
      <c r="G1112" s="1301"/>
      <c r="H1112" s="1301"/>
      <c r="I1112" s="1301"/>
      <c r="J1112" s="1301"/>
      <c r="K1112" s="1301"/>
      <c r="L1112" s="1301"/>
      <c r="M1112" s="1301"/>
      <c r="N1112" s="1301"/>
      <c r="O1112" s="1329"/>
      <c r="Q1112" s="92"/>
      <c r="R1112" s="92"/>
      <c r="S1112" s="92"/>
      <c r="T1112" s="92"/>
      <c r="U1112" s="1303"/>
      <c r="V1112" s="92"/>
      <c r="W1112" s="92"/>
      <c r="X1112" s="92"/>
      <c r="Y1112" s="92"/>
      <c r="Z1112" s="92"/>
    </row>
    <row r="1113" spans="1:26" s="1302" customFormat="1" x14ac:dyDescent="0.3">
      <c r="A1113" s="1214"/>
      <c r="B1113" s="92"/>
      <c r="C1113" s="1298"/>
      <c r="D1113" s="1300"/>
      <c r="E1113" s="1300"/>
      <c r="F1113" s="1301"/>
      <c r="G1113" s="1301"/>
      <c r="H1113" s="1301"/>
      <c r="I1113" s="1301"/>
      <c r="J1113" s="1301"/>
      <c r="K1113" s="1301"/>
      <c r="L1113" s="1301"/>
      <c r="M1113" s="1301"/>
      <c r="N1113" s="1301"/>
      <c r="O1113" s="1329"/>
      <c r="Q1113" s="92"/>
      <c r="R1113" s="92"/>
      <c r="S1113" s="92"/>
      <c r="T1113" s="92"/>
      <c r="U1113" s="1303"/>
      <c r="V1113" s="92"/>
      <c r="W1113" s="92"/>
      <c r="X1113" s="92"/>
      <c r="Y1113" s="92"/>
      <c r="Z1113" s="92"/>
    </row>
    <row r="1114" spans="1:26" s="1302" customFormat="1" x14ac:dyDescent="0.3">
      <c r="A1114" s="1214"/>
      <c r="B1114" s="92"/>
      <c r="C1114" s="1298"/>
      <c r="D1114" s="1300"/>
      <c r="E1114" s="1300"/>
      <c r="F1114" s="1301"/>
      <c r="G1114" s="1301"/>
      <c r="H1114" s="1301"/>
      <c r="I1114" s="1301"/>
      <c r="J1114" s="1301"/>
      <c r="K1114" s="1301"/>
      <c r="L1114" s="1301"/>
      <c r="M1114" s="1301"/>
      <c r="N1114" s="1301"/>
      <c r="O1114" s="1329"/>
      <c r="Q1114" s="92"/>
      <c r="R1114" s="92"/>
      <c r="S1114" s="92"/>
      <c r="T1114" s="92"/>
      <c r="U1114" s="1303"/>
      <c r="V1114" s="92"/>
      <c r="W1114" s="92"/>
      <c r="X1114" s="92"/>
      <c r="Y1114" s="92"/>
      <c r="Z1114" s="92"/>
    </row>
    <row r="1115" spans="1:26" s="1302" customFormat="1" x14ac:dyDescent="0.3">
      <c r="A1115" s="1214"/>
      <c r="B1115" s="92"/>
      <c r="C1115" s="1298"/>
      <c r="D1115" s="1300"/>
      <c r="E1115" s="1300"/>
      <c r="F1115" s="1301"/>
      <c r="G1115" s="1301"/>
      <c r="H1115" s="1301"/>
      <c r="I1115" s="1301"/>
      <c r="J1115" s="1301"/>
      <c r="K1115" s="1301"/>
      <c r="L1115" s="1301"/>
      <c r="M1115" s="1301"/>
      <c r="N1115" s="1301"/>
      <c r="O1115" s="1329"/>
      <c r="Q1115" s="92"/>
      <c r="R1115" s="92"/>
      <c r="S1115" s="92"/>
      <c r="T1115" s="92"/>
      <c r="U1115" s="1303"/>
      <c r="V1115" s="92"/>
      <c r="W1115" s="92"/>
      <c r="X1115" s="92"/>
      <c r="Y1115" s="92"/>
      <c r="Z1115" s="92"/>
    </row>
    <row r="1116" spans="1:26" s="1302" customFormat="1" x14ac:dyDescent="0.3">
      <c r="A1116" s="1214"/>
      <c r="B1116" s="92"/>
      <c r="C1116" s="1298"/>
      <c r="D1116" s="1300"/>
      <c r="E1116" s="1300"/>
      <c r="F1116" s="1301"/>
      <c r="G1116" s="1301"/>
      <c r="H1116" s="1301"/>
      <c r="I1116" s="1301"/>
      <c r="J1116" s="1301"/>
      <c r="K1116" s="1301"/>
      <c r="L1116" s="1301"/>
      <c r="M1116" s="1301"/>
      <c r="N1116" s="1301"/>
      <c r="O1116" s="1329"/>
      <c r="Q1116" s="92"/>
      <c r="R1116" s="92"/>
      <c r="S1116" s="92"/>
      <c r="T1116" s="92"/>
      <c r="U1116" s="1303"/>
      <c r="V1116" s="92"/>
      <c r="W1116" s="92"/>
      <c r="X1116" s="92"/>
      <c r="Y1116" s="92"/>
      <c r="Z1116" s="92"/>
    </row>
    <row r="1117" spans="1:26" s="1302" customFormat="1" x14ac:dyDescent="0.3">
      <c r="A1117" s="1214"/>
      <c r="B1117" s="92"/>
      <c r="C1117" s="1298"/>
      <c r="D1117" s="1300"/>
      <c r="E1117" s="1300"/>
      <c r="F1117" s="1301"/>
      <c r="G1117" s="1301"/>
      <c r="H1117" s="1301"/>
      <c r="I1117" s="1301"/>
      <c r="J1117" s="1301"/>
      <c r="K1117" s="1301"/>
      <c r="L1117" s="1301"/>
      <c r="M1117" s="1301"/>
      <c r="N1117" s="1301"/>
      <c r="O1117" s="1329"/>
      <c r="Q1117" s="92"/>
      <c r="R1117" s="92"/>
      <c r="S1117" s="92"/>
      <c r="T1117" s="92"/>
      <c r="U1117" s="1303"/>
      <c r="V1117" s="92"/>
      <c r="W1117" s="92"/>
      <c r="X1117" s="92"/>
      <c r="Y1117" s="92"/>
      <c r="Z1117" s="92"/>
    </row>
    <row r="1118" spans="1:26" s="1302" customFormat="1" x14ac:dyDescent="0.3">
      <c r="A1118" s="1214"/>
      <c r="B1118" s="92"/>
      <c r="C1118" s="1298"/>
      <c r="D1118" s="1300"/>
      <c r="E1118" s="1300"/>
      <c r="F1118" s="1301"/>
      <c r="G1118" s="1301"/>
      <c r="H1118" s="1301"/>
      <c r="I1118" s="1301"/>
      <c r="J1118" s="1301"/>
      <c r="K1118" s="1301"/>
      <c r="L1118" s="1301"/>
      <c r="M1118" s="1301"/>
      <c r="N1118" s="1301"/>
      <c r="O1118" s="1329"/>
      <c r="Q1118" s="92"/>
      <c r="R1118" s="92"/>
      <c r="S1118" s="92"/>
      <c r="T1118" s="92"/>
      <c r="U1118" s="1303"/>
      <c r="V1118" s="92"/>
      <c r="W1118" s="92"/>
      <c r="X1118" s="92"/>
      <c r="Y1118" s="92"/>
      <c r="Z1118" s="92"/>
    </row>
    <row r="1119" spans="1:26" s="1302" customFormat="1" x14ac:dyDescent="0.3">
      <c r="A1119" s="1214"/>
      <c r="B1119" s="92"/>
      <c r="C1119" s="1298"/>
      <c r="D1119" s="1300"/>
      <c r="E1119" s="1300"/>
      <c r="F1119" s="1301"/>
      <c r="G1119" s="1301"/>
      <c r="H1119" s="1301"/>
      <c r="I1119" s="1301"/>
      <c r="J1119" s="1301"/>
      <c r="K1119" s="1301"/>
      <c r="L1119" s="1301"/>
      <c r="M1119" s="1301"/>
      <c r="N1119" s="1301"/>
      <c r="O1119" s="1329"/>
      <c r="Q1119" s="92"/>
      <c r="R1119" s="92"/>
      <c r="S1119" s="92"/>
      <c r="T1119" s="92"/>
      <c r="U1119" s="1303"/>
      <c r="V1119" s="92"/>
      <c r="W1119" s="92"/>
      <c r="X1119" s="92"/>
      <c r="Y1119" s="92"/>
      <c r="Z1119" s="92"/>
    </row>
    <row r="1120" spans="1:26" s="1302" customFormat="1" x14ac:dyDescent="0.3">
      <c r="A1120" s="1214"/>
      <c r="B1120" s="92"/>
      <c r="C1120" s="1298"/>
      <c r="D1120" s="1300"/>
      <c r="E1120" s="1300"/>
      <c r="F1120" s="1301"/>
      <c r="G1120" s="1301"/>
      <c r="H1120" s="1301"/>
      <c r="I1120" s="1301"/>
      <c r="J1120" s="1301"/>
      <c r="K1120" s="1301"/>
      <c r="L1120" s="1301"/>
      <c r="M1120" s="1301"/>
      <c r="N1120" s="1301"/>
      <c r="O1120" s="1329"/>
      <c r="Q1120" s="92"/>
      <c r="R1120" s="92"/>
      <c r="S1120" s="92"/>
      <c r="T1120" s="92"/>
      <c r="U1120" s="1303"/>
      <c r="V1120" s="92"/>
      <c r="W1120" s="92"/>
      <c r="X1120" s="92"/>
      <c r="Y1120" s="92"/>
      <c r="Z1120" s="92"/>
    </row>
    <row r="1121" spans="1:26" s="1302" customFormat="1" x14ac:dyDescent="0.3">
      <c r="A1121" s="1214"/>
      <c r="B1121" s="92"/>
      <c r="C1121" s="1298"/>
      <c r="D1121" s="1300"/>
      <c r="E1121" s="1300"/>
      <c r="F1121" s="1301"/>
      <c r="G1121" s="1301"/>
      <c r="H1121" s="1301"/>
      <c r="I1121" s="1301"/>
      <c r="J1121" s="1301"/>
      <c r="K1121" s="1301"/>
      <c r="L1121" s="1301"/>
      <c r="M1121" s="1301"/>
      <c r="N1121" s="1301"/>
      <c r="O1121" s="1329"/>
      <c r="Q1121" s="92"/>
      <c r="R1121" s="92"/>
      <c r="S1121" s="92"/>
      <c r="T1121" s="92"/>
      <c r="U1121" s="1303"/>
      <c r="V1121" s="92"/>
      <c r="W1121" s="92"/>
      <c r="X1121" s="92"/>
      <c r="Y1121" s="92"/>
      <c r="Z1121" s="92"/>
    </row>
    <row r="1122" spans="1:26" s="1302" customFormat="1" x14ac:dyDescent="0.3">
      <c r="A1122" s="1214"/>
      <c r="B1122" s="92"/>
      <c r="C1122" s="1298"/>
      <c r="D1122" s="1300"/>
      <c r="E1122" s="1300"/>
      <c r="F1122" s="1301"/>
      <c r="G1122" s="1301"/>
      <c r="H1122" s="1301"/>
      <c r="I1122" s="1301"/>
      <c r="J1122" s="1301"/>
      <c r="K1122" s="1301"/>
      <c r="L1122" s="1301"/>
      <c r="M1122" s="1301"/>
      <c r="N1122" s="1301"/>
      <c r="O1122" s="1329"/>
      <c r="Q1122" s="92"/>
      <c r="R1122" s="92"/>
      <c r="S1122" s="92"/>
      <c r="T1122" s="92"/>
      <c r="U1122" s="1303"/>
      <c r="V1122" s="92"/>
      <c r="W1122" s="92"/>
      <c r="X1122" s="92"/>
      <c r="Y1122" s="92"/>
      <c r="Z1122" s="92"/>
    </row>
    <row r="1123" spans="1:26" s="1302" customFormat="1" x14ac:dyDescent="0.3">
      <c r="A1123" s="1214"/>
      <c r="B1123" s="92"/>
      <c r="C1123" s="1298"/>
      <c r="D1123" s="1300"/>
      <c r="E1123" s="1300"/>
      <c r="F1123" s="1301"/>
      <c r="G1123" s="1301"/>
      <c r="H1123" s="1301"/>
      <c r="I1123" s="1301"/>
      <c r="J1123" s="1301"/>
      <c r="K1123" s="1301"/>
      <c r="L1123" s="1301"/>
      <c r="M1123" s="1301"/>
      <c r="N1123" s="1301"/>
      <c r="O1123" s="1329"/>
      <c r="Q1123" s="92"/>
      <c r="R1123" s="92"/>
      <c r="S1123" s="92"/>
      <c r="T1123" s="92"/>
      <c r="U1123" s="1303"/>
      <c r="V1123" s="92"/>
      <c r="W1123" s="92"/>
      <c r="X1123" s="92"/>
      <c r="Y1123" s="92"/>
      <c r="Z1123" s="92"/>
    </row>
    <row r="1124" spans="1:26" s="1302" customFormat="1" x14ac:dyDescent="0.3">
      <c r="A1124" s="1214"/>
      <c r="B1124" s="92"/>
      <c r="C1124" s="1298"/>
      <c r="D1124" s="1300"/>
      <c r="E1124" s="1300"/>
      <c r="F1124" s="1301"/>
      <c r="G1124" s="1301"/>
      <c r="H1124" s="1301"/>
      <c r="I1124" s="1301"/>
      <c r="J1124" s="1301"/>
      <c r="K1124" s="1301"/>
      <c r="L1124" s="1301"/>
      <c r="M1124" s="1301"/>
      <c r="N1124" s="1301"/>
      <c r="O1124" s="1329"/>
      <c r="Q1124" s="92"/>
      <c r="R1124" s="92"/>
      <c r="S1124" s="92"/>
      <c r="T1124" s="92"/>
      <c r="U1124" s="1303"/>
      <c r="V1124" s="92"/>
      <c r="W1124" s="92"/>
      <c r="X1124" s="92"/>
      <c r="Y1124" s="92"/>
      <c r="Z1124" s="92"/>
    </row>
    <row r="1125" spans="1:26" s="1302" customFormat="1" x14ac:dyDescent="0.3">
      <c r="A1125" s="1214"/>
      <c r="B1125" s="92"/>
      <c r="C1125" s="1298"/>
      <c r="D1125" s="1300"/>
      <c r="E1125" s="1300"/>
      <c r="F1125" s="1301"/>
      <c r="G1125" s="1301"/>
      <c r="H1125" s="1301"/>
      <c r="I1125" s="1301"/>
      <c r="J1125" s="1301"/>
      <c r="K1125" s="1301"/>
      <c r="L1125" s="1301"/>
      <c r="M1125" s="1301"/>
      <c r="N1125" s="1301"/>
      <c r="O1125" s="1329"/>
      <c r="Q1125" s="92"/>
      <c r="R1125" s="92"/>
      <c r="S1125" s="92"/>
      <c r="T1125" s="92"/>
      <c r="U1125" s="1303"/>
      <c r="V1125" s="92"/>
      <c r="W1125" s="92"/>
      <c r="X1125" s="92"/>
      <c r="Y1125" s="92"/>
      <c r="Z1125" s="92"/>
    </row>
    <row r="1126" spans="1:26" s="1302" customFormat="1" x14ac:dyDescent="0.3">
      <c r="A1126" s="1214"/>
      <c r="B1126" s="92"/>
      <c r="C1126" s="1298"/>
      <c r="D1126" s="1300"/>
      <c r="E1126" s="1300"/>
      <c r="F1126" s="1301"/>
      <c r="G1126" s="1301"/>
      <c r="H1126" s="1301"/>
      <c r="I1126" s="1301"/>
      <c r="J1126" s="1301"/>
      <c r="K1126" s="1301"/>
      <c r="L1126" s="1301"/>
      <c r="M1126" s="1301"/>
      <c r="N1126" s="1301"/>
      <c r="O1126" s="1329"/>
      <c r="Q1126" s="92"/>
      <c r="R1126" s="92"/>
      <c r="S1126" s="92"/>
      <c r="T1126" s="92"/>
      <c r="U1126" s="1303"/>
      <c r="V1126" s="92"/>
      <c r="W1126" s="92"/>
      <c r="X1126" s="92"/>
      <c r="Y1126" s="92"/>
      <c r="Z1126" s="92"/>
    </row>
    <row r="1127" spans="1:26" s="1302" customFormat="1" x14ac:dyDescent="0.3">
      <c r="A1127" s="1214"/>
      <c r="B1127" s="92"/>
      <c r="C1127" s="1298"/>
      <c r="D1127" s="1300"/>
      <c r="E1127" s="1300"/>
      <c r="F1127" s="1301"/>
      <c r="G1127" s="1301"/>
      <c r="H1127" s="1301"/>
      <c r="I1127" s="1301"/>
      <c r="J1127" s="1301"/>
      <c r="K1127" s="1301"/>
      <c r="L1127" s="1301"/>
      <c r="M1127" s="1301"/>
      <c r="N1127" s="1301"/>
      <c r="O1127" s="1329"/>
      <c r="Q1127" s="92"/>
      <c r="R1127" s="92"/>
      <c r="S1127" s="92"/>
      <c r="T1127" s="92"/>
      <c r="U1127" s="1303"/>
      <c r="V1127" s="92"/>
      <c r="W1127" s="92"/>
      <c r="X1127" s="92"/>
      <c r="Y1127" s="92"/>
      <c r="Z1127" s="92"/>
    </row>
    <row r="1128" spans="1:26" s="1302" customFormat="1" x14ac:dyDescent="0.3">
      <c r="A1128" s="1214"/>
      <c r="B1128" s="92"/>
      <c r="C1128" s="1298"/>
      <c r="D1128" s="1300"/>
      <c r="E1128" s="1300"/>
      <c r="F1128" s="1301"/>
      <c r="G1128" s="1301"/>
      <c r="H1128" s="1301"/>
      <c r="I1128" s="1301"/>
      <c r="J1128" s="1301"/>
      <c r="K1128" s="1301"/>
      <c r="L1128" s="1301"/>
      <c r="M1128" s="1301"/>
      <c r="N1128" s="1301"/>
      <c r="O1128" s="1329"/>
      <c r="Q1128" s="92"/>
      <c r="R1128" s="92"/>
      <c r="S1128" s="92"/>
      <c r="T1128" s="92"/>
      <c r="U1128" s="1303"/>
      <c r="V1128" s="92"/>
      <c r="W1128" s="92"/>
      <c r="X1128" s="92"/>
      <c r="Y1128" s="92"/>
      <c r="Z1128" s="92"/>
    </row>
    <row r="1129" spans="1:26" s="1302" customFormat="1" x14ac:dyDescent="0.3">
      <c r="A1129" s="1214"/>
      <c r="B1129" s="92"/>
      <c r="C1129" s="1298"/>
      <c r="D1129" s="1300"/>
      <c r="E1129" s="1300"/>
      <c r="F1129" s="1301"/>
      <c r="G1129" s="1301"/>
      <c r="H1129" s="1301"/>
      <c r="I1129" s="1301"/>
      <c r="J1129" s="1301"/>
      <c r="K1129" s="1301"/>
      <c r="L1129" s="1301"/>
      <c r="M1129" s="1301"/>
      <c r="N1129" s="1301"/>
      <c r="O1129" s="1329"/>
      <c r="Q1129" s="92"/>
      <c r="R1129" s="92"/>
      <c r="S1129" s="92"/>
      <c r="T1129" s="92"/>
      <c r="U1129" s="1303"/>
      <c r="V1129" s="92"/>
      <c r="W1129" s="92"/>
      <c r="X1129" s="92"/>
      <c r="Y1129" s="92"/>
      <c r="Z1129" s="92"/>
    </row>
    <row r="1130" spans="1:26" s="1302" customFormat="1" x14ac:dyDescent="0.3">
      <c r="A1130" s="1214"/>
      <c r="B1130" s="92"/>
      <c r="C1130" s="1298"/>
      <c r="D1130" s="1300"/>
      <c r="E1130" s="1300"/>
      <c r="F1130" s="1301"/>
      <c r="G1130" s="1301"/>
      <c r="H1130" s="1301"/>
      <c r="I1130" s="1301"/>
      <c r="J1130" s="1301"/>
      <c r="K1130" s="1301"/>
      <c r="L1130" s="1301"/>
      <c r="M1130" s="1301"/>
      <c r="N1130" s="1301"/>
      <c r="O1130" s="1329"/>
      <c r="Q1130" s="92"/>
      <c r="R1130" s="92"/>
      <c r="S1130" s="92"/>
      <c r="T1130" s="92"/>
      <c r="U1130" s="1303"/>
      <c r="V1130" s="92"/>
      <c r="W1130" s="92"/>
      <c r="X1130" s="92"/>
      <c r="Y1130" s="92"/>
      <c r="Z1130" s="92"/>
    </row>
    <row r="1131" spans="1:26" s="1302" customFormat="1" x14ac:dyDescent="0.3">
      <c r="A1131" s="1214"/>
      <c r="B1131" s="92"/>
      <c r="C1131" s="1298"/>
      <c r="D1131" s="1300"/>
      <c r="E1131" s="1300"/>
      <c r="F1131" s="1301"/>
      <c r="G1131" s="1301"/>
      <c r="H1131" s="1301"/>
      <c r="I1131" s="1301"/>
      <c r="J1131" s="1301"/>
      <c r="K1131" s="1301"/>
      <c r="L1131" s="1301"/>
      <c r="M1131" s="1301"/>
      <c r="N1131" s="1301"/>
      <c r="O1131" s="1329"/>
      <c r="Q1131" s="92"/>
      <c r="R1131" s="92"/>
      <c r="S1131" s="92"/>
      <c r="T1131" s="92"/>
      <c r="U1131" s="1303"/>
      <c r="V1131" s="92"/>
      <c r="W1131" s="92"/>
      <c r="X1131" s="92"/>
      <c r="Y1131" s="92"/>
      <c r="Z1131" s="92"/>
    </row>
    <row r="1132" spans="1:26" s="1302" customFormat="1" x14ac:dyDescent="0.3">
      <c r="A1132" s="1214"/>
      <c r="B1132" s="92"/>
      <c r="C1132" s="1298"/>
      <c r="D1132" s="1300"/>
      <c r="E1132" s="1300"/>
      <c r="F1132" s="1301"/>
      <c r="G1132" s="1301"/>
      <c r="H1132" s="1301"/>
      <c r="I1132" s="1301"/>
      <c r="J1132" s="1301"/>
      <c r="K1132" s="1301"/>
      <c r="L1132" s="1301"/>
      <c r="M1132" s="1301"/>
      <c r="N1132" s="1301"/>
      <c r="O1132" s="1329"/>
      <c r="Q1132" s="92"/>
      <c r="R1132" s="92"/>
      <c r="S1132" s="92"/>
      <c r="T1132" s="92"/>
      <c r="U1132" s="1303"/>
      <c r="V1132" s="92"/>
      <c r="W1132" s="92"/>
      <c r="X1132" s="92"/>
      <c r="Y1132" s="92"/>
      <c r="Z1132" s="92"/>
    </row>
    <row r="1133" spans="1:26" s="1302" customFormat="1" x14ac:dyDescent="0.3">
      <c r="A1133" s="1214"/>
      <c r="B1133" s="92"/>
      <c r="C1133" s="1298"/>
      <c r="D1133" s="1300"/>
      <c r="E1133" s="1300"/>
      <c r="F1133" s="1301"/>
      <c r="G1133" s="1301"/>
      <c r="H1133" s="1301"/>
      <c r="I1133" s="1301"/>
      <c r="J1133" s="1301"/>
      <c r="K1133" s="1301"/>
      <c r="L1133" s="1301"/>
      <c r="M1133" s="1301"/>
      <c r="N1133" s="1301"/>
      <c r="O1133" s="1329"/>
      <c r="Q1133" s="92"/>
      <c r="R1133" s="92"/>
      <c r="S1133" s="92"/>
      <c r="T1133" s="92"/>
      <c r="U1133" s="1303"/>
      <c r="V1133" s="92"/>
      <c r="W1133" s="92"/>
      <c r="X1133" s="92"/>
      <c r="Y1133" s="92"/>
      <c r="Z1133" s="92"/>
    </row>
    <row r="1134" spans="1:26" s="1302" customFormat="1" x14ac:dyDescent="0.3">
      <c r="A1134" s="1214"/>
      <c r="B1134" s="92"/>
      <c r="C1134" s="1298"/>
      <c r="D1134" s="1300"/>
      <c r="E1134" s="1300"/>
      <c r="F1134" s="1301"/>
      <c r="G1134" s="1301"/>
      <c r="H1134" s="1301"/>
      <c r="I1134" s="1301"/>
      <c r="J1134" s="1301"/>
      <c r="K1134" s="1301"/>
      <c r="L1134" s="1301"/>
      <c r="M1134" s="1301"/>
      <c r="N1134" s="1301"/>
      <c r="O1134" s="1329"/>
      <c r="Q1134" s="92"/>
      <c r="R1134" s="92"/>
      <c r="S1134" s="92"/>
      <c r="T1134" s="92"/>
      <c r="U1134" s="1303"/>
      <c r="V1134" s="92"/>
      <c r="W1134" s="92"/>
      <c r="X1134" s="92"/>
      <c r="Y1134" s="92"/>
      <c r="Z1134" s="92"/>
    </row>
    <row r="1135" spans="1:26" s="1302" customFormat="1" x14ac:dyDescent="0.3">
      <c r="A1135" s="1214"/>
      <c r="B1135" s="92"/>
      <c r="C1135" s="1298"/>
      <c r="D1135" s="1300"/>
      <c r="E1135" s="1300"/>
      <c r="F1135" s="1301"/>
      <c r="G1135" s="1301"/>
      <c r="H1135" s="1301"/>
      <c r="I1135" s="1301"/>
      <c r="J1135" s="1301"/>
      <c r="K1135" s="1301"/>
      <c r="L1135" s="1301"/>
      <c r="M1135" s="1301"/>
      <c r="N1135" s="1301"/>
      <c r="O1135" s="1329"/>
      <c r="Q1135" s="92"/>
      <c r="R1135" s="92"/>
      <c r="S1135" s="92"/>
      <c r="T1135" s="92"/>
      <c r="U1135" s="1303"/>
      <c r="V1135" s="92"/>
      <c r="W1135" s="92"/>
      <c r="X1135" s="92"/>
      <c r="Y1135" s="92"/>
      <c r="Z1135" s="92"/>
    </row>
    <row r="1136" spans="1:26" s="1302" customFormat="1" x14ac:dyDescent="0.3">
      <c r="A1136" s="1214"/>
      <c r="B1136" s="92"/>
      <c r="C1136" s="1298"/>
      <c r="D1136" s="1300"/>
      <c r="E1136" s="1300"/>
      <c r="F1136" s="1301"/>
      <c r="G1136" s="1301"/>
      <c r="H1136" s="1301"/>
      <c r="I1136" s="1301"/>
      <c r="J1136" s="1301"/>
      <c r="K1136" s="1301"/>
      <c r="L1136" s="1301"/>
      <c r="M1136" s="1301"/>
      <c r="N1136" s="1301"/>
      <c r="O1136" s="1329"/>
      <c r="Q1136" s="92"/>
      <c r="R1136" s="92"/>
      <c r="S1136" s="92"/>
      <c r="T1136" s="92"/>
      <c r="U1136" s="1303"/>
      <c r="V1136" s="92"/>
      <c r="W1136" s="92"/>
      <c r="X1136" s="92"/>
      <c r="Y1136" s="92"/>
      <c r="Z1136" s="92"/>
    </row>
    <row r="1137" spans="1:26" s="1302" customFormat="1" x14ac:dyDescent="0.3">
      <c r="A1137" s="1214"/>
      <c r="B1137" s="92"/>
      <c r="C1137" s="1298"/>
      <c r="D1137" s="1300"/>
      <c r="E1137" s="1300"/>
      <c r="F1137" s="1301"/>
      <c r="G1137" s="1301"/>
      <c r="H1137" s="1301"/>
      <c r="I1137" s="1301"/>
      <c r="J1137" s="1301"/>
      <c r="K1137" s="1301"/>
      <c r="L1137" s="1301"/>
      <c r="M1137" s="1301"/>
      <c r="N1137" s="1301"/>
      <c r="O1137" s="1329"/>
      <c r="Q1137" s="92"/>
      <c r="R1137" s="92"/>
      <c r="S1137" s="92"/>
      <c r="T1137" s="92"/>
      <c r="U1137" s="1303"/>
      <c r="V1137" s="92"/>
      <c r="W1137" s="92"/>
      <c r="X1137" s="92"/>
      <c r="Y1137" s="92"/>
      <c r="Z1137" s="92"/>
    </row>
    <row r="1138" spans="1:26" s="1302" customFormat="1" x14ac:dyDescent="0.3">
      <c r="A1138" s="1214"/>
      <c r="B1138" s="92"/>
      <c r="C1138" s="1298"/>
      <c r="D1138" s="1300"/>
      <c r="E1138" s="1300"/>
      <c r="F1138" s="1301"/>
      <c r="G1138" s="1301"/>
      <c r="H1138" s="1301"/>
      <c r="I1138" s="1301"/>
      <c r="J1138" s="1301"/>
      <c r="K1138" s="1301"/>
      <c r="L1138" s="1301"/>
      <c r="M1138" s="1301"/>
      <c r="N1138" s="1301"/>
      <c r="O1138" s="1329"/>
      <c r="Q1138" s="92"/>
      <c r="R1138" s="92"/>
      <c r="S1138" s="92"/>
      <c r="T1138" s="92"/>
      <c r="U1138" s="1303"/>
      <c r="V1138" s="92"/>
      <c r="W1138" s="92"/>
      <c r="X1138" s="92"/>
      <c r="Y1138" s="92"/>
      <c r="Z1138" s="92"/>
    </row>
    <row r="1139" spans="1:26" s="1302" customFormat="1" x14ac:dyDescent="0.3">
      <c r="A1139" s="1214"/>
      <c r="B1139" s="92"/>
      <c r="C1139" s="1298"/>
      <c r="D1139" s="1300"/>
      <c r="E1139" s="1300"/>
      <c r="F1139" s="1301"/>
      <c r="G1139" s="1301"/>
      <c r="H1139" s="1301"/>
      <c r="I1139" s="1301"/>
      <c r="J1139" s="1301"/>
      <c r="K1139" s="1301"/>
      <c r="L1139" s="1301"/>
      <c r="M1139" s="1301"/>
      <c r="N1139" s="1301"/>
      <c r="O1139" s="1329"/>
      <c r="Q1139" s="92"/>
      <c r="R1139" s="92"/>
      <c r="S1139" s="92"/>
      <c r="T1139" s="92"/>
      <c r="U1139" s="1303"/>
      <c r="V1139" s="92"/>
      <c r="W1139" s="92"/>
      <c r="X1139" s="92"/>
      <c r="Y1139" s="92"/>
      <c r="Z1139" s="92"/>
    </row>
    <row r="1140" spans="1:26" s="1302" customFormat="1" x14ac:dyDescent="0.3">
      <c r="A1140" s="1214"/>
      <c r="B1140" s="92"/>
      <c r="C1140" s="1298"/>
      <c r="D1140" s="1300"/>
      <c r="E1140" s="1300"/>
      <c r="F1140" s="1301"/>
      <c r="G1140" s="1301"/>
      <c r="H1140" s="1301"/>
      <c r="I1140" s="1301"/>
      <c r="J1140" s="1301"/>
      <c r="K1140" s="1301"/>
      <c r="L1140" s="1301"/>
      <c r="M1140" s="1301"/>
      <c r="N1140" s="1301"/>
      <c r="O1140" s="1329"/>
      <c r="Q1140" s="92"/>
      <c r="R1140" s="92"/>
      <c r="S1140" s="92"/>
      <c r="T1140" s="92"/>
      <c r="U1140" s="1303"/>
      <c r="V1140" s="92"/>
      <c r="W1140" s="92"/>
      <c r="X1140" s="92"/>
      <c r="Y1140" s="92"/>
      <c r="Z1140" s="92"/>
    </row>
    <row r="1141" spans="1:26" s="1302" customFormat="1" x14ac:dyDescent="0.3">
      <c r="A1141" s="1214"/>
      <c r="B1141" s="92"/>
      <c r="C1141" s="1298"/>
      <c r="D1141" s="1300"/>
      <c r="E1141" s="1300"/>
      <c r="F1141" s="1301"/>
      <c r="G1141" s="1301"/>
      <c r="H1141" s="1301"/>
      <c r="I1141" s="1301"/>
      <c r="J1141" s="1301"/>
      <c r="K1141" s="1301"/>
      <c r="L1141" s="1301"/>
      <c r="M1141" s="1301"/>
      <c r="N1141" s="1301"/>
      <c r="O1141" s="1329"/>
      <c r="Q1141" s="92"/>
      <c r="R1141" s="92"/>
      <c r="S1141" s="92"/>
      <c r="T1141" s="92"/>
      <c r="U1141" s="1303"/>
      <c r="V1141" s="92"/>
      <c r="W1141" s="92"/>
      <c r="X1141" s="92"/>
      <c r="Y1141" s="92"/>
      <c r="Z1141" s="92"/>
    </row>
    <row r="1142" spans="1:26" s="1302" customFormat="1" x14ac:dyDescent="0.3">
      <c r="A1142" s="1214"/>
      <c r="B1142" s="92"/>
      <c r="C1142" s="1298"/>
      <c r="D1142" s="1300"/>
      <c r="E1142" s="1300"/>
      <c r="F1142" s="1301"/>
      <c r="G1142" s="1301"/>
      <c r="H1142" s="1301"/>
      <c r="I1142" s="1301"/>
      <c r="J1142" s="1301"/>
      <c r="K1142" s="1301"/>
      <c r="L1142" s="1301"/>
      <c r="M1142" s="1301"/>
      <c r="N1142" s="1301"/>
      <c r="O1142" s="1329"/>
      <c r="Q1142" s="92"/>
      <c r="R1142" s="92"/>
      <c r="S1142" s="92"/>
      <c r="T1142" s="92"/>
      <c r="U1142" s="1303"/>
      <c r="V1142" s="92"/>
      <c r="W1142" s="92"/>
      <c r="X1142" s="92"/>
      <c r="Y1142" s="92"/>
      <c r="Z1142" s="92"/>
    </row>
    <row r="1143" spans="1:26" s="1302" customFormat="1" x14ac:dyDescent="0.3">
      <c r="A1143" s="1214"/>
      <c r="B1143" s="92"/>
      <c r="C1143" s="1298"/>
      <c r="D1143" s="1300"/>
      <c r="E1143" s="1300"/>
      <c r="F1143" s="1301"/>
      <c r="G1143" s="1301"/>
      <c r="H1143" s="1301"/>
      <c r="I1143" s="1301"/>
      <c r="J1143" s="1301"/>
      <c r="K1143" s="1301"/>
      <c r="L1143" s="1301"/>
      <c r="M1143" s="1301"/>
      <c r="N1143" s="1301"/>
      <c r="O1143" s="1329"/>
      <c r="Q1143" s="92"/>
      <c r="R1143" s="92"/>
      <c r="S1143" s="92"/>
      <c r="T1143" s="92"/>
      <c r="U1143" s="1303"/>
      <c r="V1143" s="92"/>
      <c r="W1143" s="92"/>
      <c r="X1143" s="92"/>
      <c r="Y1143" s="92"/>
      <c r="Z1143" s="92"/>
    </row>
    <row r="1144" spans="1:26" s="1302" customFormat="1" x14ac:dyDescent="0.3">
      <c r="A1144" s="1214"/>
      <c r="B1144" s="92"/>
      <c r="C1144" s="1298"/>
      <c r="D1144" s="1300"/>
      <c r="E1144" s="1300"/>
      <c r="F1144" s="1301"/>
      <c r="G1144" s="1301"/>
      <c r="H1144" s="1301"/>
      <c r="I1144" s="1301"/>
      <c r="J1144" s="1301"/>
      <c r="K1144" s="1301"/>
      <c r="L1144" s="1301"/>
      <c r="M1144" s="1301"/>
      <c r="N1144" s="1301"/>
      <c r="O1144" s="1329"/>
      <c r="Q1144" s="92"/>
      <c r="R1144" s="92"/>
      <c r="S1144" s="92"/>
      <c r="T1144" s="92"/>
      <c r="U1144" s="1303"/>
      <c r="V1144" s="92"/>
      <c r="W1144" s="92"/>
      <c r="X1144" s="92"/>
      <c r="Y1144" s="92"/>
      <c r="Z1144" s="92"/>
    </row>
    <row r="1145" spans="1:26" s="1302" customFormat="1" x14ac:dyDescent="0.3">
      <c r="A1145" s="1214"/>
      <c r="B1145" s="92"/>
      <c r="C1145" s="1298"/>
      <c r="D1145" s="1300"/>
      <c r="E1145" s="1300"/>
      <c r="F1145" s="1301"/>
      <c r="G1145" s="1301"/>
      <c r="H1145" s="1301"/>
      <c r="I1145" s="1301"/>
      <c r="J1145" s="1301"/>
      <c r="K1145" s="1301"/>
      <c r="L1145" s="1301"/>
      <c r="M1145" s="1301"/>
      <c r="N1145" s="1301"/>
      <c r="O1145" s="1329"/>
      <c r="Q1145" s="92"/>
      <c r="R1145" s="92"/>
      <c r="S1145" s="92"/>
      <c r="T1145" s="92"/>
      <c r="U1145" s="1303"/>
      <c r="V1145" s="92"/>
      <c r="W1145" s="92"/>
      <c r="X1145" s="92"/>
      <c r="Y1145" s="92"/>
      <c r="Z1145" s="92"/>
    </row>
    <row r="1146" spans="1:26" s="1302" customFormat="1" x14ac:dyDescent="0.3">
      <c r="A1146" s="1214"/>
      <c r="B1146" s="92"/>
      <c r="C1146" s="1298"/>
      <c r="D1146" s="1300"/>
      <c r="E1146" s="1300"/>
      <c r="F1146" s="1301"/>
      <c r="G1146" s="1301"/>
      <c r="H1146" s="1301"/>
      <c r="I1146" s="1301"/>
      <c r="J1146" s="1301"/>
      <c r="K1146" s="1301"/>
      <c r="L1146" s="1301"/>
      <c r="M1146" s="1301"/>
      <c r="N1146" s="1301"/>
      <c r="O1146" s="1329"/>
      <c r="Q1146" s="92"/>
      <c r="R1146" s="92"/>
      <c r="S1146" s="92"/>
      <c r="T1146" s="92"/>
      <c r="U1146" s="1303"/>
      <c r="V1146" s="92"/>
      <c r="W1146" s="92"/>
      <c r="X1146" s="92"/>
      <c r="Y1146" s="92"/>
      <c r="Z1146" s="92"/>
    </row>
    <row r="1147" spans="1:26" s="1302" customFormat="1" x14ac:dyDescent="0.3">
      <c r="A1147" s="1214"/>
      <c r="B1147" s="92"/>
      <c r="C1147" s="1298"/>
      <c r="D1147" s="1300"/>
      <c r="E1147" s="1300"/>
      <c r="F1147" s="1301"/>
      <c r="G1147" s="1301"/>
      <c r="H1147" s="1301"/>
      <c r="I1147" s="1301"/>
      <c r="J1147" s="1301"/>
      <c r="K1147" s="1301"/>
      <c r="L1147" s="1301"/>
      <c r="M1147" s="1301"/>
      <c r="N1147" s="1301"/>
      <c r="O1147" s="1329"/>
      <c r="Q1147" s="92"/>
      <c r="R1147" s="92"/>
      <c r="S1147" s="92"/>
      <c r="T1147" s="92"/>
      <c r="U1147" s="1303"/>
      <c r="V1147" s="92"/>
      <c r="W1147" s="92"/>
      <c r="X1147" s="92"/>
      <c r="Y1147" s="92"/>
      <c r="Z1147" s="92"/>
    </row>
    <row r="1148" spans="1:26" s="1302" customFormat="1" x14ac:dyDescent="0.3">
      <c r="A1148" s="1214"/>
      <c r="B1148" s="92"/>
      <c r="C1148" s="1298"/>
      <c r="D1148" s="1300"/>
      <c r="E1148" s="1300"/>
      <c r="F1148" s="1301"/>
      <c r="G1148" s="1301"/>
      <c r="H1148" s="1301"/>
      <c r="I1148" s="1301"/>
      <c r="J1148" s="1301"/>
      <c r="K1148" s="1301"/>
      <c r="L1148" s="1301"/>
      <c r="M1148" s="1301"/>
      <c r="N1148" s="1301"/>
      <c r="O1148" s="1329"/>
      <c r="Q1148" s="92"/>
      <c r="R1148" s="92"/>
      <c r="S1148" s="92"/>
      <c r="T1148" s="92"/>
      <c r="U1148" s="1303"/>
      <c r="V1148" s="92"/>
      <c r="W1148" s="92"/>
      <c r="X1148" s="92"/>
      <c r="Y1148" s="92"/>
      <c r="Z1148" s="92"/>
    </row>
    <row r="1149" spans="1:26" s="1302" customFormat="1" x14ac:dyDescent="0.3">
      <c r="A1149" s="1214"/>
      <c r="B1149" s="92"/>
      <c r="C1149" s="1298"/>
      <c r="D1149" s="1300"/>
      <c r="E1149" s="1300"/>
      <c r="F1149" s="1301"/>
      <c r="G1149" s="1301"/>
      <c r="H1149" s="1301"/>
      <c r="I1149" s="1301"/>
      <c r="J1149" s="1301"/>
      <c r="K1149" s="1301"/>
      <c r="L1149" s="1301"/>
      <c r="M1149" s="1301"/>
      <c r="N1149" s="1301"/>
      <c r="O1149" s="1329"/>
      <c r="Q1149" s="92"/>
      <c r="R1149" s="92"/>
      <c r="S1149" s="92"/>
      <c r="T1149" s="92"/>
      <c r="U1149" s="1303"/>
      <c r="V1149" s="92"/>
      <c r="W1149" s="92"/>
      <c r="X1149" s="92"/>
      <c r="Y1149" s="92"/>
      <c r="Z1149" s="92"/>
    </row>
    <row r="1150" spans="1:26" s="1302" customFormat="1" x14ac:dyDescent="0.3">
      <c r="A1150" s="1214"/>
      <c r="B1150" s="92"/>
      <c r="C1150" s="1298"/>
      <c r="D1150" s="1300"/>
      <c r="E1150" s="1300"/>
      <c r="F1150" s="1301"/>
      <c r="G1150" s="1301"/>
      <c r="H1150" s="1301"/>
      <c r="I1150" s="1301"/>
      <c r="J1150" s="1301"/>
      <c r="K1150" s="1301"/>
      <c r="L1150" s="1301"/>
      <c r="M1150" s="1301"/>
      <c r="N1150" s="1301"/>
      <c r="O1150" s="1329"/>
      <c r="Q1150" s="92"/>
      <c r="R1150" s="92"/>
      <c r="S1150" s="92"/>
      <c r="T1150" s="92"/>
      <c r="U1150" s="1303"/>
      <c r="V1150" s="92"/>
      <c r="W1150" s="92"/>
      <c r="X1150" s="92"/>
      <c r="Y1150" s="92"/>
      <c r="Z1150" s="92"/>
    </row>
    <row r="1151" spans="1:26" s="1302" customFormat="1" x14ac:dyDescent="0.3">
      <c r="A1151" s="1214"/>
      <c r="B1151" s="92"/>
      <c r="C1151" s="1298"/>
      <c r="D1151" s="1300"/>
      <c r="E1151" s="1300"/>
      <c r="F1151" s="1301"/>
      <c r="G1151" s="1301"/>
      <c r="H1151" s="1301"/>
      <c r="I1151" s="1301"/>
      <c r="J1151" s="1301"/>
      <c r="K1151" s="1301"/>
      <c r="L1151" s="1301"/>
      <c r="M1151" s="1301"/>
      <c r="N1151" s="1301"/>
      <c r="O1151" s="1329"/>
      <c r="Q1151" s="92"/>
      <c r="R1151" s="92"/>
      <c r="S1151" s="92"/>
      <c r="T1151" s="92"/>
      <c r="U1151" s="1303"/>
      <c r="V1151" s="92"/>
      <c r="W1151" s="92"/>
      <c r="X1151" s="92"/>
      <c r="Y1151" s="92"/>
      <c r="Z1151" s="92"/>
    </row>
    <row r="1152" spans="1:26" s="1302" customFormat="1" x14ac:dyDescent="0.3">
      <c r="A1152" s="1214"/>
      <c r="B1152" s="92"/>
      <c r="C1152" s="1298"/>
      <c r="D1152" s="1300"/>
      <c r="E1152" s="1300"/>
      <c r="F1152" s="1301"/>
      <c r="G1152" s="1301"/>
      <c r="H1152" s="1301"/>
      <c r="I1152" s="1301"/>
      <c r="J1152" s="1301"/>
      <c r="K1152" s="1301"/>
      <c r="L1152" s="1301"/>
      <c r="M1152" s="1301"/>
      <c r="N1152" s="1301"/>
      <c r="O1152" s="1329"/>
      <c r="Q1152" s="92"/>
      <c r="R1152" s="92"/>
      <c r="S1152" s="92"/>
      <c r="T1152" s="92"/>
      <c r="U1152" s="1303"/>
      <c r="V1152" s="92"/>
      <c r="W1152" s="92"/>
      <c r="X1152" s="92"/>
      <c r="Y1152" s="92"/>
      <c r="Z1152" s="92"/>
    </row>
    <row r="1153" spans="1:26" s="1302" customFormat="1" x14ac:dyDescent="0.3">
      <c r="A1153" s="1214"/>
      <c r="B1153" s="92"/>
      <c r="C1153" s="1298"/>
      <c r="D1153" s="1300"/>
      <c r="E1153" s="1300"/>
      <c r="F1153" s="1301"/>
      <c r="G1153" s="1301"/>
      <c r="H1153" s="1301"/>
      <c r="I1153" s="1301"/>
      <c r="J1153" s="1301"/>
      <c r="K1153" s="1301"/>
      <c r="L1153" s="1301"/>
      <c r="M1153" s="1301"/>
      <c r="N1153" s="1301"/>
      <c r="O1153" s="1329"/>
      <c r="Q1153" s="92"/>
      <c r="R1153" s="92"/>
      <c r="S1153" s="92"/>
      <c r="T1153" s="92"/>
      <c r="U1153" s="1303"/>
      <c r="V1153" s="92"/>
      <c r="W1153" s="92"/>
      <c r="X1153" s="92"/>
      <c r="Y1153" s="92"/>
      <c r="Z1153" s="92"/>
    </row>
    <row r="1154" spans="1:26" s="1302" customFormat="1" x14ac:dyDescent="0.3">
      <c r="A1154" s="1214"/>
      <c r="B1154" s="92"/>
      <c r="C1154" s="1298"/>
      <c r="D1154" s="1300"/>
      <c r="E1154" s="1300"/>
      <c r="F1154" s="1301"/>
      <c r="G1154" s="1301"/>
      <c r="H1154" s="1301"/>
      <c r="I1154" s="1301"/>
      <c r="J1154" s="1301"/>
      <c r="K1154" s="1301"/>
      <c r="L1154" s="1301"/>
      <c r="M1154" s="1301"/>
      <c r="N1154" s="1301"/>
      <c r="O1154" s="1329"/>
      <c r="Q1154" s="92"/>
      <c r="R1154" s="92"/>
      <c r="S1154" s="92"/>
      <c r="T1154" s="92"/>
      <c r="U1154" s="1303"/>
      <c r="V1154" s="92"/>
      <c r="W1154" s="92"/>
      <c r="X1154" s="92"/>
      <c r="Y1154" s="92"/>
      <c r="Z1154" s="92"/>
    </row>
    <row r="1155" spans="1:26" s="1302" customFormat="1" x14ac:dyDescent="0.3">
      <c r="A1155" s="1214"/>
      <c r="B1155" s="92"/>
      <c r="C1155" s="1298"/>
      <c r="D1155" s="1300"/>
      <c r="E1155" s="1300"/>
      <c r="F1155" s="1301"/>
      <c r="G1155" s="1301"/>
      <c r="H1155" s="1301"/>
      <c r="I1155" s="1301"/>
      <c r="J1155" s="1301"/>
      <c r="K1155" s="1301"/>
      <c r="L1155" s="1301"/>
      <c r="M1155" s="1301"/>
      <c r="N1155" s="1301"/>
      <c r="O1155" s="1329"/>
      <c r="Q1155" s="92"/>
      <c r="R1155" s="92"/>
      <c r="S1155" s="92"/>
      <c r="T1155" s="92"/>
      <c r="U1155" s="1303"/>
      <c r="V1155" s="92"/>
      <c r="W1155" s="92"/>
      <c r="X1155" s="92"/>
      <c r="Y1155" s="92"/>
      <c r="Z1155" s="92"/>
    </row>
    <row r="1156" spans="1:26" s="1302" customFormat="1" x14ac:dyDescent="0.3">
      <c r="A1156" s="1214"/>
      <c r="B1156" s="92"/>
      <c r="C1156" s="1298"/>
      <c r="D1156" s="1300"/>
      <c r="E1156" s="1300"/>
      <c r="F1156" s="1301"/>
      <c r="G1156" s="1301"/>
      <c r="H1156" s="1301"/>
      <c r="I1156" s="1301"/>
      <c r="J1156" s="1301"/>
      <c r="K1156" s="1301"/>
      <c r="L1156" s="1301"/>
      <c r="M1156" s="1301"/>
      <c r="N1156" s="1301"/>
      <c r="O1156" s="1329"/>
      <c r="Q1156" s="92"/>
      <c r="R1156" s="92"/>
      <c r="S1156" s="92"/>
      <c r="T1156" s="92"/>
      <c r="U1156" s="1303"/>
      <c r="V1156" s="92"/>
      <c r="W1156" s="92"/>
      <c r="X1156" s="92"/>
      <c r="Y1156" s="92"/>
      <c r="Z1156" s="92"/>
    </row>
    <row r="1157" spans="1:26" s="1302" customFormat="1" x14ac:dyDescent="0.3">
      <c r="A1157" s="1214"/>
      <c r="B1157" s="92"/>
      <c r="C1157" s="1298"/>
      <c r="D1157" s="1300"/>
      <c r="E1157" s="1300"/>
      <c r="F1157" s="1301"/>
      <c r="G1157" s="1301"/>
      <c r="H1157" s="1301"/>
      <c r="I1157" s="1301"/>
      <c r="J1157" s="1301"/>
      <c r="K1157" s="1301"/>
      <c r="L1157" s="1301"/>
      <c r="M1157" s="1301"/>
      <c r="N1157" s="1301"/>
      <c r="O1157" s="1329"/>
      <c r="Q1157" s="92"/>
      <c r="R1157" s="92"/>
      <c r="S1157" s="92"/>
      <c r="T1157" s="92"/>
      <c r="U1157" s="1303"/>
      <c r="V1157" s="92"/>
      <c r="W1157" s="92"/>
      <c r="X1157" s="92"/>
      <c r="Y1157" s="92"/>
      <c r="Z1157" s="92"/>
    </row>
    <row r="1158" spans="1:26" s="1302" customFormat="1" x14ac:dyDescent="0.3">
      <c r="A1158" s="1214"/>
      <c r="B1158" s="92"/>
      <c r="C1158" s="1298"/>
      <c r="D1158" s="1300"/>
      <c r="E1158" s="1300"/>
      <c r="F1158" s="1301"/>
      <c r="G1158" s="1301"/>
      <c r="H1158" s="1301"/>
      <c r="I1158" s="1301"/>
      <c r="J1158" s="1301"/>
      <c r="K1158" s="1301"/>
      <c r="L1158" s="1301"/>
      <c r="M1158" s="1301"/>
      <c r="N1158" s="1301"/>
      <c r="O1158" s="1329"/>
      <c r="Q1158" s="92"/>
      <c r="R1158" s="92"/>
      <c r="S1158" s="92"/>
      <c r="T1158" s="92"/>
      <c r="U1158" s="1303"/>
      <c r="V1158" s="92"/>
      <c r="W1158" s="92"/>
      <c r="X1158" s="92"/>
      <c r="Y1158" s="92"/>
      <c r="Z1158" s="92"/>
    </row>
    <row r="1159" spans="1:26" s="1302" customFormat="1" x14ac:dyDescent="0.3">
      <c r="A1159" s="1214"/>
      <c r="B1159" s="92"/>
      <c r="C1159" s="1298"/>
      <c r="D1159" s="1300"/>
      <c r="E1159" s="1300"/>
      <c r="F1159" s="1301"/>
      <c r="G1159" s="1301"/>
      <c r="H1159" s="1301"/>
      <c r="I1159" s="1301"/>
      <c r="J1159" s="1301"/>
      <c r="K1159" s="1301"/>
      <c r="L1159" s="1301"/>
      <c r="M1159" s="1301"/>
      <c r="N1159" s="1301"/>
      <c r="O1159" s="1329"/>
      <c r="Q1159" s="92"/>
      <c r="R1159" s="92"/>
      <c r="S1159" s="92"/>
      <c r="T1159" s="92"/>
      <c r="U1159" s="1303"/>
      <c r="V1159" s="92"/>
      <c r="W1159" s="92"/>
      <c r="X1159" s="92"/>
      <c r="Y1159" s="92"/>
      <c r="Z1159" s="92"/>
    </row>
    <row r="1160" spans="1:26" s="1302" customFormat="1" x14ac:dyDescent="0.3">
      <c r="A1160" s="1214"/>
      <c r="B1160" s="92"/>
      <c r="C1160" s="1298"/>
      <c r="D1160" s="1300"/>
      <c r="E1160" s="1300"/>
      <c r="F1160" s="1301"/>
      <c r="G1160" s="1301"/>
      <c r="H1160" s="1301"/>
      <c r="I1160" s="1301"/>
      <c r="J1160" s="1301"/>
      <c r="K1160" s="1301"/>
      <c r="L1160" s="1301"/>
      <c r="M1160" s="1301"/>
      <c r="N1160" s="1301"/>
      <c r="O1160" s="1329"/>
      <c r="Q1160" s="92"/>
      <c r="R1160" s="92"/>
      <c r="S1160" s="92"/>
      <c r="T1160" s="92"/>
      <c r="U1160" s="1303"/>
      <c r="V1160" s="92"/>
      <c r="W1160" s="92"/>
      <c r="X1160" s="92"/>
      <c r="Y1160" s="92"/>
      <c r="Z1160" s="92"/>
    </row>
    <row r="1161" spans="1:26" s="1302" customFormat="1" x14ac:dyDescent="0.3">
      <c r="A1161" s="1214"/>
      <c r="B1161" s="92"/>
      <c r="C1161" s="1298"/>
      <c r="D1161" s="1300"/>
      <c r="E1161" s="1300"/>
      <c r="F1161" s="1301"/>
      <c r="G1161" s="1301"/>
      <c r="H1161" s="1301"/>
      <c r="I1161" s="1301"/>
      <c r="J1161" s="1301"/>
      <c r="K1161" s="1301"/>
      <c r="L1161" s="1301"/>
      <c r="M1161" s="1301"/>
      <c r="N1161" s="1301"/>
      <c r="O1161" s="1329"/>
      <c r="Q1161" s="92"/>
      <c r="R1161" s="92"/>
      <c r="S1161" s="92"/>
      <c r="T1161" s="92"/>
      <c r="U1161" s="1303"/>
      <c r="V1161" s="92"/>
      <c r="W1161" s="92"/>
      <c r="X1161" s="92"/>
      <c r="Y1161" s="92"/>
      <c r="Z1161" s="92"/>
    </row>
    <row r="1162" spans="1:26" s="1302" customFormat="1" x14ac:dyDescent="0.3">
      <c r="A1162" s="1214"/>
      <c r="B1162" s="92"/>
      <c r="C1162" s="1298"/>
      <c r="D1162" s="1300"/>
      <c r="E1162" s="1300"/>
      <c r="F1162" s="1301"/>
      <c r="G1162" s="1301"/>
      <c r="H1162" s="1301"/>
      <c r="I1162" s="1301"/>
      <c r="J1162" s="1301"/>
      <c r="K1162" s="1301"/>
      <c r="L1162" s="1301"/>
      <c r="M1162" s="1301"/>
      <c r="N1162" s="1301"/>
      <c r="O1162" s="1329"/>
      <c r="Q1162" s="92"/>
      <c r="R1162" s="92"/>
      <c r="S1162" s="92"/>
      <c r="T1162" s="92"/>
      <c r="U1162" s="1303"/>
      <c r="V1162" s="92"/>
      <c r="W1162" s="92"/>
      <c r="X1162" s="92"/>
      <c r="Y1162" s="92"/>
      <c r="Z1162" s="92"/>
    </row>
    <row r="1163" spans="1:26" s="1302" customFormat="1" x14ac:dyDescent="0.3">
      <c r="A1163" s="1214"/>
      <c r="B1163" s="92"/>
      <c r="C1163" s="1298"/>
      <c r="D1163" s="1300"/>
      <c r="E1163" s="1300"/>
      <c r="F1163" s="1301"/>
      <c r="G1163" s="1301"/>
      <c r="H1163" s="1301"/>
      <c r="I1163" s="1301"/>
      <c r="J1163" s="1301"/>
      <c r="K1163" s="1301"/>
      <c r="L1163" s="1301"/>
      <c r="M1163" s="1301"/>
      <c r="N1163" s="1301"/>
      <c r="O1163" s="1329"/>
      <c r="Q1163" s="92"/>
      <c r="R1163" s="92"/>
      <c r="S1163" s="92"/>
      <c r="T1163" s="92"/>
      <c r="U1163" s="1303"/>
      <c r="V1163" s="92"/>
      <c r="W1163" s="92"/>
      <c r="X1163" s="92"/>
      <c r="Y1163" s="92"/>
      <c r="Z1163" s="92"/>
    </row>
    <row r="1164" spans="1:26" s="1302" customFormat="1" x14ac:dyDescent="0.3">
      <c r="A1164" s="1214"/>
      <c r="B1164" s="92"/>
      <c r="C1164" s="1298"/>
      <c r="D1164" s="1300"/>
      <c r="E1164" s="1300"/>
      <c r="F1164" s="1301"/>
      <c r="G1164" s="1301"/>
      <c r="H1164" s="1301"/>
      <c r="I1164" s="1301"/>
      <c r="J1164" s="1301"/>
      <c r="K1164" s="1301"/>
      <c r="L1164" s="1301"/>
      <c r="M1164" s="1301"/>
      <c r="N1164" s="1301"/>
      <c r="O1164" s="1329"/>
      <c r="Q1164" s="92"/>
      <c r="R1164" s="92"/>
      <c r="S1164" s="92"/>
      <c r="T1164" s="92"/>
      <c r="U1164" s="1303"/>
      <c r="V1164" s="92"/>
      <c r="W1164" s="92"/>
      <c r="X1164" s="92"/>
      <c r="Y1164" s="92"/>
      <c r="Z1164" s="92"/>
    </row>
    <row r="1165" spans="1:26" s="1302" customFormat="1" x14ac:dyDescent="0.3">
      <c r="A1165" s="1214"/>
      <c r="B1165" s="92"/>
      <c r="C1165" s="1298"/>
      <c r="D1165" s="1300"/>
      <c r="E1165" s="1300"/>
      <c r="F1165" s="1301"/>
      <c r="G1165" s="1301"/>
      <c r="H1165" s="1301"/>
      <c r="I1165" s="1301"/>
      <c r="J1165" s="1301"/>
      <c r="K1165" s="1301"/>
      <c r="L1165" s="1301"/>
      <c r="M1165" s="1301"/>
      <c r="N1165" s="1301"/>
      <c r="O1165" s="1329"/>
      <c r="Q1165" s="92"/>
      <c r="R1165" s="92"/>
      <c r="S1165" s="92"/>
      <c r="T1165" s="92"/>
      <c r="U1165" s="1303"/>
      <c r="V1165" s="92"/>
      <c r="W1165" s="92"/>
      <c r="X1165" s="92"/>
      <c r="Y1165" s="92"/>
      <c r="Z1165" s="92"/>
    </row>
    <row r="1166" spans="1:26" s="1302" customFormat="1" x14ac:dyDescent="0.3">
      <c r="A1166" s="1214"/>
      <c r="B1166" s="92"/>
      <c r="C1166" s="1298"/>
      <c r="D1166" s="1300"/>
      <c r="E1166" s="1300"/>
      <c r="F1166" s="1301"/>
      <c r="G1166" s="1301"/>
      <c r="H1166" s="1301"/>
      <c r="I1166" s="1301"/>
      <c r="J1166" s="1301"/>
      <c r="K1166" s="1301"/>
      <c r="L1166" s="1301"/>
      <c r="M1166" s="1301"/>
      <c r="N1166" s="1301"/>
      <c r="O1166" s="1329"/>
      <c r="Q1166" s="92"/>
      <c r="R1166" s="92"/>
      <c r="S1166" s="92"/>
      <c r="T1166" s="92"/>
      <c r="U1166" s="1303"/>
      <c r="V1166" s="92"/>
      <c r="W1166" s="92"/>
      <c r="X1166" s="92"/>
      <c r="Y1166" s="92"/>
      <c r="Z1166" s="92"/>
    </row>
    <row r="1167" spans="1:26" s="1302" customFormat="1" x14ac:dyDescent="0.3">
      <c r="A1167" s="1214"/>
      <c r="B1167" s="92"/>
      <c r="C1167" s="1298"/>
      <c r="D1167" s="1300"/>
      <c r="E1167" s="1300"/>
      <c r="F1167" s="1301"/>
      <c r="G1167" s="1301"/>
      <c r="H1167" s="1301"/>
      <c r="I1167" s="1301"/>
      <c r="J1167" s="1301"/>
      <c r="K1167" s="1301"/>
      <c r="L1167" s="1301"/>
      <c r="M1167" s="1301"/>
      <c r="N1167" s="1301"/>
      <c r="O1167" s="1329"/>
      <c r="Q1167" s="92"/>
      <c r="R1167" s="92"/>
      <c r="S1167" s="92"/>
      <c r="T1167" s="92"/>
      <c r="U1167" s="1303"/>
      <c r="V1167" s="92"/>
      <c r="W1167" s="92"/>
      <c r="X1167" s="92"/>
      <c r="Y1167" s="92"/>
      <c r="Z1167" s="92"/>
    </row>
    <row r="1168" spans="1:26" s="1302" customFormat="1" x14ac:dyDescent="0.3">
      <c r="A1168" s="1214"/>
      <c r="B1168" s="92"/>
      <c r="C1168" s="1298"/>
      <c r="D1168" s="1300"/>
      <c r="E1168" s="1300"/>
      <c r="F1168" s="1301"/>
      <c r="G1168" s="1301"/>
      <c r="H1168" s="1301"/>
      <c r="I1168" s="1301"/>
      <c r="J1168" s="1301"/>
      <c r="K1168" s="1301"/>
      <c r="L1168" s="1301"/>
      <c r="M1168" s="1301"/>
      <c r="N1168" s="1301"/>
      <c r="O1168" s="1329"/>
      <c r="Q1168" s="92"/>
      <c r="R1168" s="92"/>
      <c r="S1168" s="92"/>
      <c r="T1168" s="92"/>
      <c r="U1168" s="1303"/>
      <c r="V1168" s="92"/>
      <c r="W1168" s="92"/>
      <c r="X1168" s="92"/>
      <c r="Y1168" s="92"/>
      <c r="Z1168" s="92"/>
    </row>
    <row r="1169" spans="1:26" s="1302" customFormat="1" x14ac:dyDescent="0.3">
      <c r="A1169" s="1214"/>
      <c r="B1169" s="92"/>
      <c r="C1169" s="1298"/>
      <c r="D1169" s="1300"/>
      <c r="E1169" s="1300"/>
      <c r="F1169" s="1301"/>
      <c r="G1169" s="1301"/>
      <c r="H1169" s="1301"/>
      <c r="I1169" s="1301"/>
      <c r="J1169" s="1301"/>
      <c r="K1169" s="1301"/>
      <c r="L1169" s="1301"/>
      <c r="M1169" s="1301"/>
      <c r="N1169" s="1301"/>
      <c r="O1169" s="1329"/>
      <c r="Q1169" s="92"/>
      <c r="R1169" s="92"/>
      <c r="S1169" s="92"/>
      <c r="T1169" s="92"/>
      <c r="U1169" s="1303"/>
      <c r="V1169" s="92"/>
      <c r="W1169" s="92"/>
      <c r="X1169" s="92"/>
      <c r="Y1169" s="92"/>
      <c r="Z1169" s="92"/>
    </row>
    <row r="1170" spans="1:26" s="1302" customFormat="1" x14ac:dyDescent="0.3">
      <c r="A1170" s="1214"/>
      <c r="B1170" s="92"/>
      <c r="C1170" s="1298"/>
      <c r="D1170" s="1300"/>
      <c r="E1170" s="1300"/>
      <c r="F1170" s="1301"/>
      <c r="G1170" s="1301"/>
      <c r="H1170" s="1301"/>
      <c r="I1170" s="1301"/>
      <c r="J1170" s="1301"/>
      <c r="K1170" s="1301"/>
      <c r="L1170" s="1301"/>
      <c r="M1170" s="1301"/>
      <c r="N1170" s="1301"/>
      <c r="O1170" s="1329"/>
      <c r="Q1170" s="92"/>
      <c r="R1170" s="92"/>
      <c r="S1170" s="92"/>
      <c r="T1170" s="92"/>
      <c r="U1170" s="1303"/>
      <c r="V1170" s="92"/>
      <c r="W1170" s="92"/>
      <c r="X1170" s="92"/>
      <c r="Y1170" s="92"/>
      <c r="Z1170" s="92"/>
    </row>
    <row r="1171" spans="1:26" s="1302" customFormat="1" x14ac:dyDescent="0.3">
      <c r="A1171" s="1214"/>
      <c r="B1171" s="92"/>
      <c r="C1171" s="1298"/>
      <c r="D1171" s="1300"/>
      <c r="E1171" s="1300"/>
      <c r="F1171" s="1301"/>
      <c r="G1171" s="1301"/>
      <c r="H1171" s="1301"/>
      <c r="I1171" s="1301"/>
      <c r="J1171" s="1301"/>
      <c r="K1171" s="1301"/>
      <c r="L1171" s="1301"/>
      <c r="M1171" s="1301"/>
      <c r="N1171" s="1301"/>
      <c r="O1171" s="1329"/>
      <c r="Q1171" s="92"/>
      <c r="R1171" s="92"/>
      <c r="S1171" s="92"/>
      <c r="T1171" s="92"/>
      <c r="U1171" s="1303"/>
      <c r="V1171" s="92"/>
      <c r="W1171" s="92"/>
      <c r="X1171" s="92"/>
      <c r="Y1171" s="92"/>
      <c r="Z1171" s="92"/>
    </row>
    <row r="1172" spans="1:26" s="1302" customFormat="1" x14ac:dyDescent="0.3">
      <c r="A1172" s="1214"/>
      <c r="B1172" s="92"/>
      <c r="C1172" s="1298"/>
      <c r="D1172" s="1300"/>
      <c r="E1172" s="1300"/>
      <c r="F1172" s="1301"/>
      <c r="G1172" s="1301"/>
      <c r="H1172" s="1301"/>
      <c r="I1172" s="1301"/>
      <c r="J1172" s="1301"/>
      <c r="K1172" s="1301"/>
      <c r="L1172" s="1301"/>
      <c r="M1172" s="1301"/>
      <c r="N1172" s="1301"/>
      <c r="O1172" s="1329"/>
      <c r="Q1172" s="92"/>
      <c r="R1172" s="92"/>
      <c r="S1172" s="92"/>
      <c r="T1172" s="92"/>
      <c r="U1172" s="1303"/>
      <c r="V1172" s="92"/>
      <c r="W1172" s="92"/>
      <c r="X1172" s="92"/>
      <c r="Y1172" s="92"/>
      <c r="Z1172" s="92"/>
    </row>
    <row r="1173" spans="1:26" s="1302" customFormat="1" x14ac:dyDescent="0.3">
      <c r="A1173" s="1214"/>
      <c r="B1173" s="92"/>
      <c r="C1173" s="1298"/>
      <c r="D1173" s="1300"/>
      <c r="E1173" s="1300"/>
      <c r="F1173" s="1301"/>
      <c r="G1173" s="1301"/>
      <c r="H1173" s="1301"/>
      <c r="I1173" s="1301"/>
      <c r="J1173" s="1301"/>
      <c r="K1173" s="1301"/>
      <c r="L1173" s="1301"/>
      <c r="M1173" s="1301"/>
      <c r="N1173" s="1301"/>
      <c r="O1173" s="1329"/>
      <c r="Q1173" s="92"/>
      <c r="R1173" s="92"/>
      <c r="S1173" s="92"/>
      <c r="T1173" s="92"/>
      <c r="U1173" s="1303"/>
      <c r="V1173" s="92"/>
      <c r="W1173" s="92"/>
      <c r="X1173" s="92"/>
      <c r="Y1173" s="92"/>
      <c r="Z1173" s="92"/>
    </row>
    <row r="1174" spans="1:26" s="1302" customFormat="1" x14ac:dyDescent="0.3">
      <c r="A1174" s="1214"/>
      <c r="B1174" s="92"/>
      <c r="C1174" s="1298"/>
      <c r="D1174" s="1300"/>
      <c r="E1174" s="1300"/>
      <c r="F1174" s="1301"/>
      <c r="G1174" s="1301"/>
      <c r="H1174" s="1301"/>
      <c r="I1174" s="1301"/>
      <c r="J1174" s="1301"/>
      <c r="K1174" s="1301"/>
      <c r="L1174" s="1301"/>
      <c r="M1174" s="1301"/>
      <c r="N1174" s="1301"/>
      <c r="O1174" s="1329"/>
      <c r="Q1174" s="92"/>
      <c r="R1174" s="92"/>
      <c r="S1174" s="92"/>
      <c r="T1174" s="92"/>
      <c r="U1174" s="1303"/>
      <c r="V1174" s="92"/>
      <c r="W1174" s="92"/>
      <c r="X1174" s="92"/>
      <c r="Y1174" s="92"/>
      <c r="Z1174" s="92"/>
    </row>
    <row r="1175" spans="1:26" s="1302" customFormat="1" x14ac:dyDescent="0.3">
      <c r="A1175" s="1214"/>
      <c r="B1175" s="92"/>
      <c r="C1175" s="1298"/>
      <c r="D1175" s="1300"/>
      <c r="E1175" s="1300"/>
      <c r="F1175" s="1301"/>
      <c r="G1175" s="1301"/>
      <c r="H1175" s="1301"/>
      <c r="I1175" s="1301"/>
      <c r="J1175" s="1301"/>
      <c r="K1175" s="1301"/>
      <c r="L1175" s="1301"/>
      <c r="M1175" s="1301"/>
      <c r="N1175" s="1301"/>
      <c r="O1175" s="1329"/>
      <c r="Q1175" s="92"/>
      <c r="R1175" s="92"/>
      <c r="S1175" s="92"/>
      <c r="T1175" s="92"/>
      <c r="U1175" s="1303"/>
      <c r="V1175" s="92"/>
      <c r="W1175" s="92"/>
      <c r="X1175" s="92"/>
      <c r="Y1175" s="92"/>
      <c r="Z1175" s="92"/>
    </row>
    <row r="1176" spans="1:26" s="1302" customFormat="1" x14ac:dyDescent="0.3">
      <c r="A1176" s="1214"/>
      <c r="B1176" s="92"/>
      <c r="C1176" s="1298"/>
      <c r="D1176" s="1300"/>
      <c r="E1176" s="1300"/>
      <c r="F1176" s="1301"/>
      <c r="G1176" s="1301"/>
      <c r="H1176" s="1301"/>
      <c r="I1176" s="1301"/>
      <c r="J1176" s="1301"/>
      <c r="K1176" s="1301"/>
      <c r="L1176" s="1301"/>
      <c r="M1176" s="1301"/>
      <c r="N1176" s="1301"/>
      <c r="O1176" s="1329"/>
      <c r="Q1176" s="92"/>
      <c r="R1176" s="92"/>
      <c r="S1176" s="92"/>
      <c r="T1176" s="92"/>
      <c r="U1176" s="1303"/>
      <c r="V1176" s="92"/>
      <c r="W1176" s="92"/>
      <c r="X1176" s="92"/>
      <c r="Y1176" s="92"/>
      <c r="Z1176" s="92"/>
    </row>
    <row r="1177" spans="1:26" s="1302" customFormat="1" x14ac:dyDescent="0.3">
      <c r="A1177" s="1214"/>
      <c r="B1177" s="92"/>
      <c r="C1177" s="1298"/>
      <c r="D1177" s="1300"/>
      <c r="E1177" s="1300"/>
      <c r="F1177" s="1301"/>
      <c r="G1177" s="1301"/>
      <c r="H1177" s="1301"/>
      <c r="I1177" s="1301"/>
      <c r="J1177" s="1301"/>
      <c r="K1177" s="1301"/>
      <c r="L1177" s="1301"/>
      <c r="M1177" s="1301"/>
      <c r="N1177" s="1301"/>
      <c r="O1177" s="1329"/>
      <c r="Q1177" s="92"/>
      <c r="R1177" s="92"/>
      <c r="S1177" s="92"/>
      <c r="T1177" s="92"/>
      <c r="U1177" s="1303"/>
      <c r="V1177" s="92"/>
      <c r="W1177" s="92"/>
      <c r="X1177" s="92"/>
      <c r="Y1177" s="92"/>
      <c r="Z1177" s="92"/>
    </row>
    <row r="1178" spans="1:26" s="1302" customFormat="1" x14ac:dyDescent="0.3">
      <c r="A1178" s="1214"/>
      <c r="B1178" s="92"/>
      <c r="C1178" s="1298"/>
      <c r="D1178" s="1300"/>
      <c r="E1178" s="1300"/>
      <c r="F1178" s="1301"/>
      <c r="G1178" s="1301"/>
      <c r="H1178" s="1301"/>
      <c r="I1178" s="1301"/>
      <c r="J1178" s="1301"/>
      <c r="K1178" s="1301"/>
      <c r="L1178" s="1301"/>
      <c r="M1178" s="1301"/>
      <c r="N1178" s="1301"/>
      <c r="O1178" s="1329"/>
      <c r="Q1178" s="92"/>
      <c r="R1178" s="92"/>
      <c r="S1178" s="92"/>
      <c r="T1178" s="92"/>
      <c r="U1178" s="1303"/>
      <c r="V1178" s="92"/>
      <c r="W1178" s="92"/>
      <c r="X1178" s="92"/>
      <c r="Y1178" s="92"/>
      <c r="Z1178" s="92"/>
    </row>
    <row r="1179" spans="1:26" s="1302" customFormat="1" x14ac:dyDescent="0.3">
      <c r="A1179" s="1214"/>
      <c r="B1179" s="92"/>
      <c r="C1179" s="1298"/>
      <c r="D1179" s="1300"/>
      <c r="E1179" s="1300"/>
      <c r="F1179" s="1301"/>
      <c r="G1179" s="1301"/>
      <c r="H1179" s="1301"/>
      <c r="I1179" s="1301"/>
      <c r="J1179" s="1301"/>
      <c r="K1179" s="1301"/>
      <c r="L1179" s="1301"/>
      <c r="M1179" s="1301"/>
      <c r="N1179" s="1301"/>
      <c r="O1179" s="1329"/>
      <c r="Q1179" s="92"/>
      <c r="R1179" s="92"/>
      <c r="S1179" s="92"/>
      <c r="T1179" s="92"/>
      <c r="U1179" s="1303"/>
      <c r="V1179" s="92"/>
      <c r="W1179" s="92"/>
      <c r="X1179" s="92"/>
      <c r="Y1179" s="92"/>
      <c r="Z1179" s="92"/>
    </row>
    <row r="1180" spans="1:26" s="1302" customFormat="1" x14ac:dyDescent="0.3">
      <c r="A1180" s="1214"/>
      <c r="B1180" s="92"/>
      <c r="C1180" s="1298"/>
      <c r="D1180" s="1300"/>
      <c r="E1180" s="1300"/>
      <c r="F1180" s="1301"/>
      <c r="G1180" s="1301"/>
      <c r="H1180" s="1301"/>
      <c r="I1180" s="1301"/>
      <c r="J1180" s="1301"/>
      <c r="K1180" s="1301"/>
      <c r="L1180" s="1301"/>
      <c r="M1180" s="1301"/>
      <c r="N1180" s="1301"/>
      <c r="O1180" s="1329"/>
      <c r="Q1180" s="92"/>
      <c r="R1180" s="92"/>
      <c r="S1180" s="92"/>
      <c r="T1180" s="92"/>
      <c r="U1180" s="1303"/>
      <c r="V1180" s="92"/>
      <c r="W1180" s="92"/>
      <c r="X1180" s="92"/>
      <c r="Y1180" s="92"/>
      <c r="Z1180" s="92"/>
    </row>
    <row r="1181" spans="1:26" s="1302" customFormat="1" x14ac:dyDescent="0.3">
      <c r="A1181" s="1214"/>
      <c r="B1181" s="92"/>
      <c r="C1181" s="1298"/>
      <c r="D1181" s="1300"/>
      <c r="E1181" s="1300"/>
      <c r="F1181" s="1301"/>
      <c r="G1181" s="1301"/>
      <c r="H1181" s="1301"/>
      <c r="I1181" s="1301"/>
      <c r="J1181" s="1301"/>
      <c r="K1181" s="1301"/>
      <c r="L1181" s="1301"/>
      <c r="M1181" s="1301"/>
      <c r="N1181" s="1301"/>
      <c r="O1181" s="1329"/>
      <c r="Q1181" s="92"/>
      <c r="R1181" s="92"/>
      <c r="S1181" s="92"/>
      <c r="T1181" s="92"/>
      <c r="U1181" s="1303"/>
      <c r="V1181" s="92"/>
      <c r="W1181" s="92"/>
      <c r="X1181" s="92"/>
      <c r="Y1181" s="92"/>
      <c r="Z1181" s="92"/>
    </row>
    <row r="1182" spans="1:26" s="1302" customFormat="1" x14ac:dyDescent="0.3">
      <c r="A1182" s="1214"/>
      <c r="B1182" s="92"/>
      <c r="C1182" s="1298"/>
      <c r="D1182" s="1300"/>
      <c r="E1182" s="1300"/>
      <c r="F1182" s="1301"/>
      <c r="G1182" s="1301"/>
      <c r="H1182" s="1301"/>
      <c r="I1182" s="1301"/>
      <c r="J1182" s="1301"/>
      <c r="K1182" s="1301"/>
      <c r="L1182" s="1301"/>
      <c r="M1182" s="1301"/>
      <c r="N1182" s="1301"/>
      <c r="O1182" s="1329"/>
      <c r="Q1182" s="92"/>
      <c r="R1182" s="92"/>
      <c r="S1182" s="92"/>
      <c r="T1182" s="92"/>
      <c r="U1182" s="1303"/>
      <c r="V1182" s="92"/>
      <c r="W1182" s="92"/>
      <c r="X1182" s="92"/>
      <c r="Y1182" s="92"/>
      <c r="Z1182" s="92"/>
    </row>
    <row r="1183" spans="1:26" s="1302" customFormat="1" x14ac:dyDescent="0.3">
      <c r="A1183" s="1214"/>
      <c r="B1183" s="92"/>
      <c r="C1183" s="1298"/>
      <c r="D1183" s="1300"/>
      <c r="E1183" s="1300"/>
      <c r="F1183" s="1301"/>
      <c r="G1183" s="1301"/>
      <c r="H1183" s="1301"/>
      <c r="I1183" s="1301"/>
      <c r="J1183" s="1301"/>
      <c r="K1183" s="1301"/>
      <c r="L1183" s="1301"/>
      <c r="M1183" s="1301"/>
      <c r="N1183" s="1301"/>
      <c r="O1183" s="1329"/>
      <c r="Q1183" s="92"/>
      <c r="R1183" s="92"/>
      <c r="S1183" s="92"/>
      <c r="T1183" s="92"/>
      <c r="U1183" s="1303"/>
      <c r="V1183" s="92"/>
      <c r="W1183" s="92"/>
      <c r="X1183" s="92"/>
      <c r="Y1183" s="92"/>
      <c r="Z1183" s="92"/>
    </row>
    <row r="1184" spans="1:26" s="1302" customFormat="1" x14ac:dyDescent="0.3">
      <c r="A1184" s="1214"/>
      <c r="B1184" s="92"/>
      <c r="C1184" s="1298"/>
      <c r="D1184" s="1300"/>
      <c r="E1184" s="1300"/>
      <c r="F1184" s="1301"/>
      <c r="G1184" s="1301"/>
      <c r="H1184" s="1301"/>
      <c r="I1184" s="1301"/>
      <c r="J1184" s="1301"/>
      <c r="K1184" s="1301"/>
      <c r="L1184" s="1301"/>
      <c r="M1184" s="1301"/>
      <c r="N1184" s="1301"/>
      <c r="O1184" s="1329"/>
      <c r="Q1184" s="92"/>
      <c r="R1184" s="92"/>
      <c r="S1184" s="92"/>
      <c r="T1184" s="92"/>
      <c r="U1184" s="1303"/>
      <c r="V1184" s="92"/>
      <c r="W1184" s="92"/>
      <c r="X1184" s="92"/>
      <c r="Y1184" s="92"/>
      <c r="Z1184" s="92"/>
    </row>
    <row r="1185" spans="1:26" s="1302" customFormat="1" x14ac:dyDescent="0.3">
      <c r="A1185" s="1214"/>
      <c r="B1185" s="92"/>
      <c r="C1185" s="1298"/>
      <c r="D1185" s="1300"/>
      <c r="E1185" s="1300"/>
      <c r="F1185" s="1301"/>
      <c r="G1185" s="1301"/>
      <c r="H1185" s="1301"/>
      <c r="I1185" s="1301"/>
      <c r="J1185" s="1301"/>
      <c r="K1185" s="1301"/>
      <c r="L1185" s="1301"/>
      <c r="M1185" s="1301"/>
      <c r="N1185" s="1301"/>
      <c r="O1185" s="1329"/>
      <c r="Q1185" s="92"/>
      <c r="R1185" s="92"/>
      <c r="S1185" s="92"/>
      <c r="T1185" s="92"/>
      <c r="U1185" s="1303"/>
      <c r="V1185" s="92"/>
      <c r="W1185" s="92"/>
      <c r="X1185" s="92"/>
      <c r="Y1185" s="92"/>
      <c r="Z1185" s="92"/>
    </row>
    <row r="1186" spans="1:26" s="1302" customFormat="1" x14ac:dyDescent="0.3">
      <c r="A1186" s="1214"/>
      <c r="B1186" s="92"/>
      <c r="C1186" s="1298"/>
      <c r="D1186" s="1300"/>
      <c r="E1186" s="1300"/>
      <c r="F1186" s="1301"/>
      <c r="G1186" s="1301"/>
      <c r="H1186" s="1301"/>
      <c r="I1186" s="1301"/>
      <c r="J1186" s="1301"/>
      <c r="K1186" s="1301"/>
      <c r="L1186" s="1301"/>
      <c r="M1186" s="1301"/>
      <c r="N1186" s="1301"/>
      <c r="O1186" s="1329"/>
      <c r="Q1186" s="92"/>
      <c r="R1186" s="92"/>
      <c r="S1186" s="92"/>
      <c r="T1186" s="92"/>
      <c r="U1186" s="1303"/>
      <c r="V1186" s="92"/>
      <c r="W1186" s="92"/>
      <c r="X1186" s="92"/>
      <c r="Y1186" s="92"/>
      <c r="Z1186" s="92"/>
    </row>
    <row r="1187" spans="1:26" s="1302" customFormat="1" x14ac:dyDescent="0.3">
      <c r="A1187" s="1214"/>
      <c r="B1187" s="92"/>
      <c r="C1187" s="1298"/>
      <c r="D1187" s="1300"/>
      <c r="E1187" s="1300"/>
      <c r="F1187" s="1301"/>
      <c r="G1187" s="1301"/>
      <c r="H1187" s="1301"/>
      <c r="I1187" s="1301"/>
      <c r="J1187" s="1301"/>
      <c r="K1187" s="1301"/>
      <c r="L1187" s="1301"/>
      <c r="M1187" s="1301"/>
      <c r="N1187" s="1301"/>
      <c r="O1187" s="1329"/>
      <c r="Q1187" s="92"/>
      <c r="R1187" s="92"/>
      <c r="S1187" s="92"/>
      <c r="T1187" s="92"/>
      <c r="U1187" s="1303"/>
      <c r="V1187" s="92"/>
      <c r="W1187" s="92"/>
      <c r="X1187" s="92"/>
      <c r="Y1187" s="92"/>
      <c r="Z1187" s="92"/>
    </row>
    <row r="1188" spans="1:26" s="1302" customFormat="1" x14ac:dyDescent="0.3">
      <c r="A1188" s="1214"/>
      <c r="B1188" s="92"/>
      <c r="C1188" s="1298"/>
      <c r="D1188" s="1300"/>
      <c r="E1188" s="1300"/>
      <c r="F1188" s="1301"/>
      <c r="G1188" s="1301"/>
      <c r="H1188" s="1301"/>
      <c r="I1188" s="1301"/>
      <c r="J1188" s="1301"/>
      <c r="K1188" s="1301"/>
      <c r="L1188" s="1301"/>
      <c r="M1188" s="1301"/>
      <c r="N1188" s="1301"/>
      <c r="O1188" s="1329"/>
      <c r="Q1188" s="92"/>
      <c r="R1188" s="92"/>
      <c r="S1188" s="92"/>
      <c r="T1188" s="92"/>
      <c r="U1188" s="1303"/>
      <c r="V1188" s="92"/>
      <c r="W1188" s="92"/>
      <c r="X1188" s="92"/>
      <c r="Y1188" s="92"/>
      <c r="Z1188" s="92"/>
    </row>
    <row r="1189" spans="1:26" s="1302" customFormat="1" x14ac:dyDescent="0.3">
      <c r="A1189" s="1214"/>
      <c r="B1189" s="92"/>
      <c r="C1189" s="1298"/>
      <c r="D1189" s="1300"/>
      <c r="E1189" s="1300"/>
      <c r="F1189" s="1301"/>
      <c r="G1189" s="1301"/>
      <c r="H1189" s="1301"/>
      <c r="I1189" s="1301"/>
      <c r="J1189" s="1301"/>
      <c r="K1189" s="1301"/>
      <c r="L1189" s="1301"/>
      <c r="M1189" s="1301"/>
      <c r="N1189" s="1301"/>
      <c r="O1189" s="1329"/>
      <c r="Q1189" s="92"/>
      <c r="R1189" s="92"/>
      <c r="S1189" s="92"/>
      <c r="T1189" s="92"/>
      <c r="U1189" s="1303"/>
      <c r="V1189" s="92"/>
      <c r="W1189" s="92"/>
      <c r="X1189" s="92"/>
      <c r="Y1189" s="92"/>
      <c r="Z1189" s="92"/>
    </row>
    <row r="1190" spans="1:26" s="1302" customFormat="1" x14ac:dyDescent="0.3">
      <c r="A1190" s="1214"/>
      <c r="B1190" s="92"/>
      <c r="C1190" s="1298"/>
      <c r="D1190" s="1300"/>
      <c r="E1190" s="1300"/>
      <c r="F1190" s="1301"/>
      <c r="G1190" s="1301"/>
      <c r="H1190" s="1301"/>
      <c r="I1190" s="1301"/>
      <c r="J1190" s="1301"/>
      <c r="K1190" s="1301"/>
      <c r="L1190" s="1301"/>
      <c r="M1190" s="1301"/>
      <c r="N1190" s="1301"/>
      <c r="O1190" s="1329"/>
      <c r="Q1190" s="92"/>
      <c r="R1190" s="92"/>
      <c r="S1190" s="92"/>
      <c r="T1190" s="92"/>
      <c r="U1190" s="1303"/>
      <c r="V1190" s="92"/>
      <c r="W1190" s="92"/>
      <c r="X1190" s="92"/>
      <c r="Y1190" s="92"/>
      <c r="Z1190" s="92"/>
    </row>
    <row r="1191" spans="1:26" s="1302" customFormat="1" x14ac:dyDescent="0.3">
      <c r="A1191" s="1214"/>
      <c r="B1191" s="92"/>
      <c r="C1191" s="1298"/>
      <c r="D1191" s="1300"/>
      <c r="E1191" s="1300"/>
      <c r="F1191" s="1301"/>
      <c r="G1191" s="1301"/>
      <c r="H1191" s="1301"/>
      <c r="I1191" s="1301"/>
      <c r="J1191" s="1301"/>
      <c r="K1191" s="1301"/>
      <c r="L1191" s="1301"/>
      <c r="M1191" s="1301"/>
      <c r="N1191" s="1301"/>
      <c r="O1191" s="1329"/>
      <c r="Q1191" s="92"/>
      <c r="R1191" s="92"/>
      <c r="S1191" s="92"/>
      <c r="T1191" s="92"/>
      <c r="U1191" s="1303"/>
      <c r="V1191" s="92"/>
      <c r="W1191" s="92"/>
      <c r="X1191" s="92"/>
      <c r="Y1191" s="92"/>
      <c r="Z1191" s="92"/>
    </row>
    <row r="1192" spans="1:26" s="1302" customFormat="1" x14ac:dyDescent="0.3">
      <c r="A1192" s="1214"/>
      <c r="B1192" s="92"/>
      <c r="C1192" s="1298"/>
      <c r="D1192" s="1300"/>
      <c r="E1192" s="1300"/>
      <c r="F1192" s="1301"/>
      <c r="G1192" s="1301"/>
      <c r="H1192" s="1301"/>
      <c r="I1192" s="1301"/>
      <c r="J1192" s="1301"/>
      <c r="K1192" s="1301"/>
      <c r="L1192" s="1301"/>
      <c r="M1192" s="1301"/>
      <c r="N1192" s="1301"/>
      <c r="O1192" s="1329"/>
      <c r="Q1192" s="92"/>
      <c r="R1192" s="92"/>
      <c r="S1192" s="92"/>
      <c r="T1192" s="92"/>
      <c r="U1192" s="1303"/>
      <c r="V1192" s="92"/>
      <c r="W1192" s="92"/>
      <c r="X1192" s="92"/>
      <c r="Y1192" s="92"/>
      <c r="Z1192" s="92"/>
    </row>
    <row r="1193" spans="1:26" s="1302" customFormat="1" x14ac:dyDescent="0.3">
      <c r="A1193" s="1214"/>
      <c r="B1193" s="92"/>
      <c r="C1193" s="1298"/>
      <c r="D1193" s="1300"/>
      <c r="E1193" s="1300"/>
      <c r="F1193" s="1301"/>
      <c r="G1193" s="1301"/>
      <c r="H1193" s="1301"/>
      <c r="I1193" s="1301"/>
      <c r="J1193" s="1301"/>
      <c r="K1193" s="1301"/>
      <c r="L1193" s="1301"/>
      <c r="M1193" s="1301"/>
      <c r="N1193" s="1301"/>
      <c r="O1193" s="1329"/>
      <c r="Q1193" s="92"/>
      <c r="R1193" s="92"/>
      <c r="S1193" s="92"/>
      <c r="T1193" s="92"/>
      <c r="U1193" s="1303"/>
      <c r="V1193" s="92"/>
      <c r="W1193" s="92"/>
      <c r="X1193" s="92"/>
      <c r="Y1193" s="92"/>
      <c r="Z1193" s="92"/>
    </row>
    <row r="1194" spans="1:26" s="1302" customFormat="1" x14ac:dyDescent="0.3">
      <c r="A1194" s="1214"/>
      <c r="B1194" s="92"/>
      <c r="C1194" s="1298"/>
      <c r="D1194" s="1300"/>
      <c r="E1194" s="1300"/>
      <c r="F1194" s="1301"/>
      <c r="G1194" s="1301"/>
      <c r="H1194" s="1301"/>
      <c r="I1194" s="1301"/>
      <c r="J1194" s="1301"/>
      <c r="K1194" s="1301"/>
      <c r="L1194" s="1301"/>
      <c r="M1194" s="1301"/>
      <c r="N1194" s="1301"/>
      <c r="O1194" s="1329"/>
      <c r="Q1194" s="92"/>
      <c r="R1194" s="92"/>
      <c r="S1194" s="92"/>
      <c r="T1194" s="92"/>
      <c r="U1194" s="1303"/>
      <c r="V1194" s="92"/>
      <c r="W1194" s="92"/>
      <c r="X1194" s="92"/>
      <c r="Y1194" s="92"/>
      <c r="Z1194" s="92"/>
    </row>
    <row r="1195" spans="1:26" s="1302" customFormat="1" x14ac:dyDescent="0.3">
      <c r="A1195" s="1214"/>
      <c r="B1195" s="92"/>
      <c r="C1195" s="1298"/>
      <c r="D1195" s="1300"/>
      <c r="E1195" s="1300"/>
      <c r="F1195" s="1301"/>
      <c r="G1195" s="1301"/>
      <c r="H1195" s="1301"/>
      <c r="I1195" s="1301"/>
      <c r="J1195" s="1301"/>
      <c r="K1195" s="1301"/>
      <c r="L1195" s="1301"/>
      <c r="M1195" s="1301"/>
      <c r="N1195" s="1301"/>
      <c r="O1195" s="1329"/>
      <c r="Q1195" s="92"/>
      <c r="R1195" s="92"/>
      <c r="S1195" s="92"/>
      <c r="T1195" s="92"/>
      <c r="U1195" s="1303"/>
      <c r="V1195" s="92"/>
      <c r="W1195" s="92"/>
      <c r="X1195" s="92"/>
      <c r="Y1195" s="92"/>
      <c r="Z1195" s="92"/>
    </row>
    <row r="1196" spans="1:26" s="1302" customFormat="1" x14ac:dyDescent="0.3">
      <c r="A1196" s="1214"/>
      <c r="B1196" s="92"/>
      <c r="C1196" s="1298"/>
      <c r="D1196" s="1300"/>
      <c r="E1196" s="1300"/>
      <c r="F1196" s="1301"/>
      <c r="G1196" s="1301"/>
      <c r="H1196" s="1301"/>
      <c r="I1196" s="1301"/>
      <c r="J1196" s="1301"/>
      <c r="K1196" s="1301"/>
      <c r="L1196" s="1301"/>
      <c r="M1196" s="1301"/>
      <c r="N1196" s="1301"/>
      <c r="O1196" s="1329"/>
      <c r="Q1196" s="92"/>
      <c r="R1196" s="92"/>
      <c r="S1196" s="92"/>
      <c r="T1196" s="92"/>
      <c r="U1196" s="1303"/>
      <c r="V1196" s="92"/>
      <c r="W1196" s="92"/>
      <c r="X1196" s="92"/>
      <c r="Y1196" s="92"/>
      <c r="Z1196" s="92"/>
    </row>
    <row r="1197" spans="1:26" s="1302" customFormat="1" x14ac:dyDescent="0.3">
      <c r="A1197" s="1214"/>
      <c r="B1197" s="92"/>
      <c r="C1197" s="1298"/>
      <c r="D1197" s="1300"/>
      <c r="E1197" s="1300"/>
      <c r="F1197" s="1301"/>
      <c r="G1197" s="1301"/>
      <c r="H1197" s="1301"/>
      <c r="I1197" s="1301"/>
      <c r="J1197" s="1301"/>
      <c r="K1197" s="1301"/>
      <c r="L1197" s="1301"/>
      <c r="M1197" s="1301"/>
      <c r="N1197" s="1301"/>
      <c r="O1197" s="1329"/>
      <c r="Q1197" s="92"/>
      <c r="R1197" s="92"/>
      <c r="S1197" s="92"/>
      <c r="T1197" s="92"/>
      <c r="U1197" s="1303"/>
      <c r="V1197" s="92"/>
      <c r="W1197" s="92"/>
      <c r="X1197" s="92"/>
      <c r="Y1197" s="92"/>
      <c r="Z1197" s="92"/>
    </row>
    <row r="1198" spans="1:26" s="1302" customFormat="1" x14ac:dyDescent="0.3">
      <c r="A1198" s="1214"/>
      <c r="B1198" s="92"/>
      <c r="C1198" s="1298"/>
      <c r="D1198" s="1300"/>
      <c r="E1198" s="1300"/>
      <c r="F1198" s="1301"/>
      <c r="G1198" s="1301"/>
      <c r="H1198" s="1301"/>
      <c r="I1198" s="1301"/>
      <c r="J1198" s="1301"/>
      <c r="K1198" s="1301"/>
      <c r="L1198" s="1301"/>
      <c r="M1198" s="1301"/>
      <c r="N1198" s="1301"/>
      <c r="O1198" s="1329"/>
      <c r="Q1198" s="92"/>
      <c r="R1198" s="92"/>
      <c r="S1198" s="92"/>
      <c r="T1198" s="92"/>
      <c r="U1198" s="1303"/>
      <c r="V1198" s="92"/>
      <c r="W1198" s="92"/>
      <c r="X1198" s="92"/>
      <c r="Y1198" s="92"/>
      <c r="Z1198" s="92"/>
    </row>
    <row r="1199" spans="1:26" s="1302" customFormat="1" x14ac:dyDescent="0.3">
      <c r="A1199" s="1214"/>
      <c r="B1199" s="92"/>
      <c r="C1199" s="1298"/>
      <c r="D1199" s="1300"/>
      <c r="E1199" s="1300"/>
      <c r="F1199" s="1301"/>
      <c r="G1199" s="1301"/>
      <c r="H1199" s="1301"/>
      <c r="I1199" s="1301"/>
      <c r="J1199" s="1301"/>
      <c r="K1199" s="1301"/>
      <c r="L1199" s="1301"/>
      <c r="M1199" s="1301"/>
      <c r="N1199" s="1301"/>
      <c r="O1199" s="1329"/>
      <c r="Q1199" s="92"/>
      <c r="R1199" s="92"/>
      <c r="S1199" s="92"/>
      <c r="T1199" s="92"/>
      <c r="U1199" s="1303"/>
      <c r="V1199" s="92"/>
      <c r="W1199" s="92"/>
      <c r="X1199" s="92"/>
      <c r="Y1199" s="92"/>
      <c r="Z1199" s="92"/>
    </row>
    <row r="1200" spans="1:26" s="1302" customFormat="1" x14ac:dyDescent="0.3">
      <c r="A1200" s="1214"/>
      <c r="B1200" s="92"/>
      <c r="C1200" s="1298"/>
      <c r="D1200" s="1300"/>
      <c r="E1200" s="1300"/>
      <c r="F1200" s="1301"/>
      <c r="G1200" s="1301"/>
      <c r="H1200" s="1301"/>
      <c r="I1200" s="1301"/>
      <c r="J1200" s="1301"/>
      <c r="K1200" s="1301"/>
      <c r="L1200" s="1301"/>
      <c r="M1200" s="1301"/>
      <c r="N1200" s="1301"/>
      <c r="O1200" s="1329"/>
      <c r="Q1200" s="92"/>
      <c r="R1200" s="92"/>
      <c r="S1200" s="92"/>
      <c r="T1200" s="92"/>
      <c r="U1200" s="1303"/>
      <c r="V1200" s="92"/>
      <c r="W1200" s="92"/>
      <c r="X1200" s="92"/>
      <c r="Y1200" s="92"/>
      <c r="Z1200" s="92"/>
    </row>
    <row r="1201" spans="1:26" s="1302" customFormat="1" x14ac:dyDescent="0.3">
      <c r="A1201" s="1214"/>
      <c r="B1201" s="92"/>
      <c r="C1201" s="1298"/>
      <c r="D1201" s="1300"/>
      <c r="E1201" s="1300"/>
      <c r="F1201" s="1301"/>
      <c r="G1201" s="1301"/>
      <c r="H1201" s="1301"/>
      <c r="I1201" s="1301"/>
      <c r="J1201" s="1301"/>
      <c r="K1201" s="1301"/>
      <c r="L1201" s="1301"/>
      <c r="M1201" s="1301"/>
      <c r="N1201" s="1301"/>
      <c r="O1201" s="1329"/>
      <c r="Q1201" s="92"/>
      <c r="R1201" s="92"/>
      <c r="S1201" s="92"/>
      <c r="T1201" s="92"/>
      <c r="U1201" s="1303"/>
      <c r="V1201" s="92"/>
      <c r="W1201" s="92"/>
      <c r="X1201" s="92"/>
      <c r="Y1201" s="92"/>
      <c r="Z1201" s="92"/>
    </row>
    <row r="1202" spans="1:26" s="1302" customFormat="1" x14ac:dyDescent="0.3">
      <c r="A1202" s="1214"/>
      <c r="B1202" s="92"/>
      <c r="C1202" s="1298"/>
      <c r="D1202" s="1300"/>
      <c r="E1202" s="1300"/>
      <c r="F1202" s="1301"/>
      <c r="G1202" s="1301"/>
      <c r="H1202" s="1301"/>
      <c r="I1202" s="1301"/>
      <c r="J1202" s="1301"/>
      <c r="K1202" s="1301"/>
      <c r="L1202" s="1301"/>
      <c r="M1202" s="1301"/>
      <c r="N1202" s="1301"/>
      <c r="O1202" s="1329"/>
      <c r="Q1202" s="92"/>
      <c r="R1202" s="92"/>
      <c r="S1202" s="92"/>
      <c r="T1202" s="92"/>
      <c r="U1202" s="1303"/>
      <c r="V1202" s="92"/>
      <c r="W1202" s="92"/>
      <c r="X1202" s="92"/>
      <c r="Y1202" s="92"/>
      <c r="Z1202" s="92"/>
    </row>
    <row r="1203" spans="1:26" s="1302" customFormat="1" x14ac:dyDescent="0.3">
      <c r="A1203" s="1214"/>
      <c r="B1203" s="92"/>
      <c r="C1203" s="1298"/>
      <c r="D1203" s="1300"/>
      <c r="E1203" s="1300"/>
      <c r="F1203" s="1301"/>
      <c r="G1203" s="1301"/>
      <c r="H1203" s="1301"/>
      <c r="I1203" s="1301"/>
      <c r="J1203" s="1301"/>
      <c r="K1203" s="1301"/>
      <c r="L1203" s="1301"/>
      <c r="M1203" s="1301"/>
      <c r="N1203" s="1301"/>
      <c r="O1203" s="1329"/>
      <c r="Q1203" s="92"/>
      <c r="R1203" s="92"/>
      <c r="S1203" s="92"/>
      <c r="T1203" s="92"/>
      <c r="U1203" s="1303"/>
      <c r="V1203" s="92"/>
      <c r="W1203" s="92"/>
      <c r="X1203" s="92"/>
      <c r="Y1203" s="92"/>
      <c r="Z1203" s="92"/>
    </row>
    <row r="1204" spans="1:26" s="1302" customFormat="1" x14ac:dyDescent="0.3">
      <c r="A1204" s="1214"/>
      <c r="B1204" s="92"/>
      <c r="C1204" s="1298"/>
      <c r="D1204" s="1300"/>
      <c r="E1204" s="1300"/>
      <c r="F1204" s="1301"/>
      <c r="G1204" s="1301"/>
      <c r="H1204" s="1301"/>
      <c r="I1204" s="1301"/>
      <c r="J1204" s="1301"/>
      <c r="K1204" s="1301"/>
      <c r="L1204" s="1301"/>
      <c r="M1204" s="1301"/>
      <c r="N1204" s="1301"/>
      <c r="O1204" s="1329"/>
      <c r="Q1204" s="92"/>
      <c r="R1204" s="92"/>
      <c r="S1204" s="92"/>
      <c r="T1204" s="92"/>
      <c r="U1204" s="1303"/>
      <c r="V1204" s="92"/>
      <c r="W1204" s="92"/>
      <c r="X1204" s="92"/>
      <c r="Y1204" s="92"/>
      <c r="Z1204" s="92"/>
    </row>
    <row r="1205" spans="1:26" s="1302" customFormat="1" x14ac:dyDescent="0.3">
      <c r="A1205" s="1214"/>
      <c r="B1205" s="92"/>
      <c r="C1205" s="1298"/>
      <c r="D1205" s="1300"/>
      <c r="E1205" s="1300"/>
      <c r="F1205" s="1301"/>
      <c r="G1205" s="1301"/>
      <c r="H1205" s="1301"/>
      <c r="I1205" s="1301"/>
      <c r="J1205" s="1301"/>
      <c r="K1205" s="1301"/>
      <c r="L1205" s="1301"/>
      <c r="M1205" s="1301"/>
      <c r="N1205" s="1301"/>
      <c r="O1205" s="1329"/>
      <c r="Q1205" s="92"/>
      <c r="R1205" s="92"/>
      <c r="S1205" s="92"/>
      <c r="T1205" s="92"/>
      <c r="U1205" s="1303"/>
      <c r="V1205" s="92"/>
      <c r="W1205" s="92"/>
      <c r="X1205" s="92"/>
      <c r="Y1205" s="92"/>
      <c r="Z1205" s="92"/>
    </row>
    <row r="1206" spans="1:26" s="1302" customFormat="1" x14ac:dyDescent="0.3">
      <c r="A1206" s="1214"/>
      <c r="B1206" s="92"/>
      <c r="C1206" s="1298"/>
      <c r="D1206" s="1300"/>
      <c r="E1206" s="1300"/>
      <c r="F1206" s="1301"/>
      <c r="G1206" s="1301"/>
      <c r="H1206" s="1301"/>
      <c r="I1206" s="1301"/>
      <c r="J1206" s="1301"/>
      <c r="K1206" s="1301"/>
      <c r="L1206" s="1301"/>
      <c r="M1206" s="1301"/>
      <c r="N1206" s="1301"/>
      <c r="O1206" s="1329"/>
      <c r="Q1206" s="92"/>
      <c r="R1206" s="92"/>
      <c r="S1206" s="92"/>
      <c r="T1206" s="92"/>
      <c r="U1206" s="1303"/>
      <c r="V1206" s="92"/>
      <c r="W1206" s="92"/>
      <c r="X1206" s="92"/>
      <c r="Y1206" s="92"/>
      <c r="Z1206" s="92"/>
    </row>
    <row r="1207" spans="1:26" s="1302" customFormat="1" x14ac:dyDescent="0.3">
      <c r="A1207" s="1214"/>
      <c r="B1207" s="92"/>
      <c r="C1207" s="1298"/>
      <c r="D1207" s="1300"/>
      <c r="E1207" s="1300"/>
      <c r="F1207" s="1301"/>
      <c r="G1207" s="1301"/>
      <c r="H1207" s="1301"/>
      <c r="I1207" s="1301"/>
      <c r="J1207" s="1301"/>
      <c r="K1207" s="1301"/>
      <c r="L1207" s="1301"/>
      <c r="M1207" s="1301"/>
      <c r="N1207" s="1301"/>
      <c r="O1207" s="1329"/>
      <c r="Q1207" s="92"/>
      <c r="R1207" s="92"/>
      <c r="S1207" s="92"/>
      <c r="T1207" s="92"/>
      <c r="U1207" s="1303"/>
      <c r="V1207" s="92"/>
      <c r="W1207" s="92"/>
      <c r="X1207" s="92"/>
      <c r="Y1207" s="92"/>
      <c r="Z1207" s="92"/>
    </row>
    <row r="1208" spans="1:26" s="1302" customFormat="1" x14ac:dyDescent="0.3">
      <c r="A1208" s="1214"/>
      <c r="B1208" s="92"/>
      <c r="C1208" s="1298"/>
      <c r="D1208" s="1300"/>
      <c r="E1208" s="1300"/>
      <c r="F1208" s="1301"/>
      <c r="G1208" s="1301"/>
      <c r="H1208" s="1301"/>
      <c r="I1208" s="1301"/>
      <c r="J1208" s="1301"/>
      <c r="K1208" s="1301"/>
      <c r="L1208" s="1301"/>
      <c r="M1208" s="1301"/>
      <c r="N1208" s="1301"/>
      <c r="O1208" s="1329"/>
      <c r="Q1208" s="92"/>
      <c r="R1208" s="92"/>
      <c r="S1208" s="92"/>
      <c r="T1208" s="92"/>
      <c r="U1208" s="1303"/>
      <c r="V1208" s="92"/>
      <c r="W1208" s="92"/>
      <c r="X1208" s="92"/>
      <c r="Y1208" s="92"/>
      <c r="Z1208" s="92"/>
    </row>
    <row r="1209" spans="1:26" s="1302" customFormat="1" x14ac:dyDescent="0.3">
      <c r="A1209" s="1214"/>
      <c r="B1209" s="92"/>
      <c r="C1209" s="1298"/>
      <c r="D1209" s="1300"/>
      <c r="E1209" s="1300"/>
      <c r="F1209" s="1301"/>
      <c r="G1209" s="1301"/>
      <c r="H1209" s="1301"/>
      <c r="I1209" s="1301"/>
      <c r="J1209" s="1301"/>
      <c r="K1209" s="1301"/>
      <c r="L1209" s="1301"/>
      <c r="M1209" s="1301"/>
      <c r="N1209" s="1301"/>
      <c r="O1209" s="1329"/>
      <c r="Q1209" s="92"/>
      <c r="R1209" s="92"/>
      <c r="S1209" s="92"/>
      <c r="T1209" s="92"/>
      <c r="U1209" s="1303"/>
      <c r="V1209" s="92"/>
      <c r="W1209" s="92"/>
      <c r="X1209" s="92"/>
      <c r="Y1209" s="92"/>
      <c r="Z1209" s="92"/>
    </row>
    <row r="1210" spans="1:26" s="1302" customFormat="1" x14ac:dyDescent="0.3">
      <c r="A1210" s="1214"/>
      <c r="B1210" s="92"/>
      <c r="C1210" s="1298"/>
      <c r="D1210" s="1300"/>
      <c r="E1210" s="1300"/>
      <c r="F1210" s="1301"/>
      <c r="G1210" s="1301"/>
      <c r="H1210" s="1301"/>
      <c r="I1210" s="1301"/>
      <c r="J1210" s="1301"/>
      <c r="K1210" s="1301"/>
      <c r="L1210" s="1301"/>
      <c r="M1210" s="1301"/>
      <c r="N1210" s="1301"/>
      <c r="O1210" s="1329"/>
      <c r="Q1210" s="92"/>
      <c r="R1210" s="92"/>
      <c r="S1210" s="92"/>
      <c r="T1210" s="92"/>
      <c r="U1210" s="1303"/>
      <c r="V1210" s="92"/>
      <c r="W1210" s="92"/>
      <c r="X1210" s="92"/>
      <c r="Y1210" s="92"/>
      <c r="Z1210" s="92"/>
    </row>
    <row r="1211" spans="1:26" s="1302" customFormat="1" x14ac:dyDescent="0.3">
      <c r="A1211" s="1214"/>
      <c r="B1211" s="92"/>
      <c r="C1211" s="1298"/>
      <c r="D1211" s="1300"/>
      <c r="E1211" s="1300"/>
      <c r="F1211" s="1301"/>
      <c r="G1211" s="1301"/>
      <c r="H1211" s="1301"/>
      <c r="I1211" s="1301"/>
      <c r="J1211" s="1301"/>
      <c r="K1211" s="1301"/>
      <c r="L1211" s="1301"/>
      <c r="M1211" s="1301"/>
      <c r="N1211" s="1301"/>
      <c r="O1211" s="1329"/>
      <c r="Q1211" s="92"/>
      <c r="R1211" s="92"/>
      <c r="S1211" s="92"/>
      <c r="T1211" s="92"/>
      <c r="U1211" s="1303"/>
      <c r="V1211" s="92"/>
      <c r="W1211" s="92"/>
      <c r="X1211" s="92"/>
      <c r="Y1211" s="92"/>
      <c r="Z1211" s="92"/>
    </row>
    <row r="1212" spans="1:26" s="1302" customFormat="1" x14ac:dyDescent="0.3">
      <c r="A1212" s="1214"/>
      <c r="B1212" s="92"/>
      <c r="C1212" s="1298"/>
      <c r="D1212" s="1300"/>
      <c r="E1212" s="1300"/>
      <c r="F1212" s="1301"/>
      <c r="G1212" s="1301"/>
      <c r="H1212" s="1301"/>
      <c r="I1212" s="1301"/>
      <c r="J1212" s="1301"/>
      <c r="K1212" s="1301"/>
      <c r="L1212" s="1301"/>
      <c r="M1212" s="1301"/>
      <c r="N1212" s="1301"/>
      <c r="O1212" s="1329"/>
      <c r="Q1212" s="92"/>
      <c r="R1212" s="92"/>
      <c r="S1212" s="92"/>
      <c r="T1212" s="92"/>
      <c r="U1212" s="1303"/>
      <c r="V1212" s="92"/>
      <c r="W1212" s="92"/>
      <c r="X1212" s="92"/>
      <c r="Y1212" s="92"/>
      <c r="Z1212" s="92"/>
    </row>
    <row r="1213" spans="1:26" s="1302" customFormat="1" x14ac:dyDescent="0.3">
      <c r="A1213" s="1214"/>
      <c r="B1213" s="92"/>
      <c r="C1213" s="1298"/>
      <c r="D1213" s="1300"/>
      <c r="E1213" s="1300"/>
      <c r="F1213" s="1301"/>
      <c r="G1213" s="1301"/>
      <c r="H1213" s="1301"/>
      <c r="I1213" s="1301"/>
      <c r="J1213" s="1301"/>
      <c r="K1213" s="1301"/>
      <c r="L1213" s="1301"/>
      <c r="M1213" s="1301"/>
      <c r="N1213" s="1301"/>
      <c r="O1213" s="1329"/>
      <c r="Q1213" s="92"/>
      <c r="R1213" s="92"/>
      <c r="S1213" s="92"/>
      <c r="T1213" s="92"/>
      <c r="U1213" s="1303"/>
      <c r="V1213" s="92"/>
      <c r="W1213" s="92"/>
      <c r="X1213" s="92"/>
      <c r="Y1213" s="92"/>
      <c r="Z1213" s="92"/>
    </row>
    <row r="1214" spans="1:26" s="1302" customFormat="1" x14ac:dyDescent="0.3">
      <c r="A1214" s="1214"/>
      <c r="B1214" s="92"/>
      <c r="C1214" s="1298"/>
      <c r="D1214" s="1300"/>
      <c r="E1214" s="1300"/>
      <c r="F1214" s="1301"/>
      <c r="G1214" s="1301"/>
      <c r="H1214" s="1301"/>
      <c r="I1214" s="1301"/>
      <c r="J1214" s="1301"/>
      <c r="K1214" s="1301"/>
      <c r="L1214" s="1301"/>
      <c r="M1214" s="1301"/>
      <c r="N1214" s="1301"/>
      <c r="O1214" s="1329"/>
      <c r="Q1214" s="92"/>
      <c r="R1214" s="92"/>
      <c r="S1214" s="92"/>
      <c r="T1214" s="92"/>
      <c r="U1214" s="1303"/>
      <c r="V1214" s="92"/>
      <c r="W1214" s="92"/>
      <c r="X1214" s="92"/>
      <c r="Y1214" s="92"/>
      <c r="Z1214" s="92"/>
    </row>
    <row r="1215" spans="1:26" s="1302" customFormat="1" x14ac:dyDescent="0.3">
      <c r="A1215" s="1214"/>
      <c r="B1215" s="92"/>
      <c r="C1215" s="1298"/>
      <c r="D1215" s="1300"/>
      <c r="E1215" s="1300"/>
      <c r="F1215" s="1301"/>
      <c r="G1215" s="1301"/>
      <c r="H1215" s="1301"/>
      <c r="I1215" s="1301"/>
      <c r="J1215" s="1301"/>
      <c r="K1215" s="1301"/>
      <c r="L1215" s="1301"/>
      <c r="M1215" s="1301"/>
      <c r="N1215" s="1301"/>
      <c r="O1215" s="1329"/>
      <c r="Q1215" s="92"/>
      <c r="R1215" s="92"/>
      <c r="S1215" s="92"/>
      <c r="T1215" s="92"/>
      <c r="U1215" s="1303"/>
      <c r="V1215" s="92"/>
      <c r="W1215" s="92"/>
      <c r="X1215" s="92"/>
      <c r="Y1215" s="92"/>
      <c r="Z1215" s="92"/>
    </row>
    <row r="1216" spans="1:26" s="1302" customFormat="1" x14ac:dyDescent="0.3">
      <c r="A1216" s="1214"/>
      <c r="B1216" s="92"/>
      <c r="C1216" s="1298"/>
      <c r="D1216" s="1300"/>
      <c r="E1216" s="1300"/>
      <c r="F1216" s="1301"/>
      <c r="G1216" s="1301"/>
      <c r="H1216" s="1301"/>
      <c r="I1216" s="1301"/>
      <c r="J1216" s="1301"/>
      <c r="K1216" s="1301"/>
      <c r="L1216" s="1301"/>
      <c r="M1216" s="1301"/>
      <c r="N1216" s="1301"/>
      <c r="O1216" s="1329"/>
      <c r="Q1216" s="92"/>
      <c r="R1216" s="92"/>
      <c r="S1216" s="92"/>
      <c r="T1216" s="92"/>
      <c r="U1216" s="1303"/>
      <c r="V1216" s="92"/>
      <c r="W1216" s="92"/>
      <c r="X1216" s="92"/>
      <c r="Y1216" s="92"/>
      <c r="Z1216" s="92"/>
    </row>
    <row r="1217" spans="1:26" s="1302" customFormat="1" x14ac:dyDescent="0.3">
      <c r="A1217" s="1214"/>
      <c r="B1217" s="92"/>
      <c r="C1217" s="1298"/>
      <c r="D1217" s="1300"/>
      <c r="E1217" s="1300"/>
      <c r="F1217" s="1301"/>
      <c r="G1217" s="1301"/>
      <c r="H1217" s="1301"/>
      <c r="I1217" s="1301"/>
      <c r="J1217" s="1301"/>
      <c r="K1217" s="1301"/>
      <c r="L1217" s="1301"/>
      <c r="M1217" s="1301"/>
      <c r="N1217" s="1301"/>
      <c r="O1217" s="1329"/>
      <c r="Q1217" s="92"/>
      <c r="R1217" s="92"/>
      <c r="S1217" s="92"/>
      <c r="T1217" s="92"/>
      <c r="U1217" s="1303"/>
      <c r="V1217" s="92"/>
      <c r="W1217" s="92"/>
      <c r="X1217" s="92"/>
      <c r="Y1217" s="92"/>
      <c r="Z1217" s="92"/>
    </row>
    <row r="1218" spans="1:26" s="1302" customFormat="1" x14ac:dyDescent="0.3">
      <c r="A1218" s="1214"/>
      <c r="B1218" s="92"/>
      <c r="C1218" s="1298"/>
      <c r="D1218" s="1300"/>
      <c r="E1218" s="1300"/>
      <c r="F1218" s="1301"/>
      <c r="G1218" s="1301"/>
      <c r="H1218" s="1301"/>
      <c r="I1218" s="1301"/>
      <c r="J1218" s="1301"/>
      <c r="K1218" s="1301"/>
      <c r="L1218" s="1301"/>
      <c r="M1218" s="1301"/>
      <c r="N1218" s="1301"/>
      <c r="O1218" s="1329"/>
      <c r="Q1218" s="92"/>
      <c r="R1218" s="92"/>
      <c r="S1218" s="92"/>
      <c r="T1218" s="92"/>
      <c r="U1218" s="1303"/>
      <c r="V1218" s="92"/>
      <c r="W1218" s="92"/>
      <c r="X1218" s="92"/>
      <c r="Y1218" s="92"/>
      <c r="Z1218" s="92"/>
    </row>
    <row r="1219" spans="1:26" s="1302" customFormat="1" x14ac:dyDescent="0.3">
      <c r="A1219" s="1214"/>
      <c r="B1219" s="92"/>
      <c r="C1219" s="1298"/>
      <c r="D1219" s="1300"/>
      <c r="E1219" s="1300"/>
      <c r="F1219" s="1301"/>
      <c r="G1219" s="1301"/>
      <c r="H1219" s="1301"/>
      <c r="I1219" s="1301"/>
      <c r="J1219" s="1301"/>
      <c r="K1219" s="1301"/>
      <c r="L1219" s="1301"/>
      <c r="M1219" s="1301"/>
      <c r="N1219" s="1301"/>
      <c r="O1219" s="1329"/>
      <c r="Q1219" s="92"/>
      <c r="R1219" s="92"/>
      <c r="S1219" s="92"/>
      <c r="T1219" s="92"/>
      <c r="U1219" s="1303"/>
      <c r="V1219" s="92"/>
      <c r="W1219" s="92"/>
      <c r="X1219" s="92"/>
      <c r="Y1219" s="92"/>
      <c r="Z1219" s="92"/>
    </row>
    <row r="1220" spans="1:26" s="1302" customFormat="1" x14ac:dyDescent="0.3">
      <c r="A1220" s="1214"/>
      <c r="B1220" s="92"/>
      <c r="C1220" s="1298"/>
      <c r="D1220" s="1300"/>
      <c r="E1220" s="1300"/>
      <c r="F1220" s="1301"/>
      <c r="G1220" s="1301"/>
      <c r="H1220" s="1301"/>
      <c r="I1220" s="1301"/>
      <c r="J1220" s="1301"/>
      <c r="K1220" s="1301"/>
      <c r="L1220" s="1301"/>
      <c r="M1220" s="1301"/>
      <c r="N1220" s="1301"/>
      <c r="O1220" s="1329"/>
      <c r="Q1220" s="92"/>
      <c r="R1220" s="92"/>
      <c r="S1220" s="92"/>
      <c r="T1220" s="92"/>
      <c r="U1220" s="1303"/>
      <c r="V1220" s="92"/>
      <c r="W1220" s="92"/>
      <c r="X1220" s="92"/>
      <c r="Y1220" s="92"/>
      <c r="Z1220" s="92"/>
    </row>
    <row r="1221" spans="1:26" s="1302" customFormat="1" x14ac:dyDescent="0.3">
      <c r="A1221" s="1214"/>
      <c r="B1221" s="92"/>
      <c r="C1221" s="1298"/>
      <c r="D1221" s="1300"/>
      <c r="E1221" s="1300"/>
      <c r="F1221" s="1301"/>
      <c r="G1221" s="1301"/>
      <c r="H1221" s="1301"/>
      <c r="I1221" s="1301"/>
      <c r="J1221" s="1301"/>
      <c r="K1221" s="1301"/>
      <c r="L1221" s="1301"/>
      <c r="M1221" s="1301"/>
      <c r="N1221" s="1301"/>
      <c r="O1221" s="1329"/>
      <c r="Q1221" s="92"/>
      <c r="R1221" s="92"/>
      <c r="S1221" s="92"/>
      <c r="T1221" s="92"/>
      <c r="U1221" s="1303"/>
      <c r="V1221" s="92"/>
      <c r="W1221" s="92"/>
      <c r="X1221" s="92"/>
      <c r="Y1221" s="92"/>
      <c r="Z1221" s="92"/>
    </row>
    <row r="1222" spans="1:26" s="1302" customFormat="1" x14ac:dyDescent="0.3">
      <c r="A1222" s="1214"/>
      <c r="B1222" s="92"/>
      <c r="C1222" s="1298"/>
      <c r="D1222" s="1300"/>
      <c r="E1222" s="1300"/>
      <c r="F1222" s="1301"/>
      <c r="G1222" s="1301"/>
      <c r="H1222" s="1301"/>
      <c r="I1222" s="1301"/>
      <c r="J1222" s="1301"/>
      <c r="K1222" s="1301"/>
      <c r="L1222" s="1301"/>
      <c r="M1222" s="1301"/>
      <c r="N1222" s="1301"/>
      <c r="O1222" s="1329"/>
      <c r="Q1222" s="92"/>
      <c r="R1222" s="92"/>
      <c r="S1222" s="92"/>
      <c r="T1222" s="92"/>
      <c r="U1222" s="1303"/>
      <c r="V1222" s="92"/>
      <c r="W1222" s="92"/>
      <c r="X1222" s="92"/>
      <c r="Y1222" s="92"/>
      <c r="Z1222" s="92"/>
    </row>
    <row r="1223" spans="1:26" s="1302" customFormat="1" x14ac:dyDescent="0.3">
      <c r="A1223" s="1214"/>
      <c r="B1223" s="92"/>
      <c r="C1223" s="1298"/>
      <c r="D1223" s="1300"/>
      <c r="E1223" s="1300"/>
      <c r="F1223" s="1301"/>
      <c r="G1223" s="1301"/>
      <c r="H1223" s="1301"/>
      <c r="I1223" s="1301"/>
      <c r="J1223" s="1301"/>
      <c r="K1223" s="1301"/>
      <c r="L1223" s="1301"/>
      <c r="M1223" s="1301"/>
      <c r="N1223" s="1301"/>
      <c r="O1223" s="1329"/>
      <c r="Q1223" s="92"/>
      <c r="R1223" s="92"/>
      <c r="S1223" s="92"/>
      <c r="T1223" s="92"/>
      <c r="U1223" s="1303"/>
      <c r="V1223" s="92"/>
      <c r="W1223" s="92"/>
      <c r="X1223" s="92"/>
      <c r="Y1223" s="92"/>
      <c r="Z1223" s="92"/>
    </row>
    <row r="1224" spans="1:26" s="1302" customFormat="1" x14ac:dyDescent="0.3">
      <c r="A1224" s="1214"/>
      <c r="B1224" s="92"/>
      <c r="C1224" s="1298"/>
      <c r="D1224" s="1300"/>
      <c r="E1224" s="1300"/>
      <c r="F1224" s="1301"/>
      <c r="G1224" s="1301"/>
      <c r="H1224" s="1301"/>
      <c r="I1224" s="1301"/>
      <c r="J1224" s="1301"/>
      <c r="K1224" s="1301"/>
      <c r="L1224" s="1301"/>
      <c r="M1224" s="1301"/>
      <c r="N1224" s="1301"/>
      <c r="O1224" s="1329"/>
      <c r="Q1224" s="92"/>
      <c r="R1224" s="92"/>
      <c r="S1224" s="92"/>
      <c r="T1224" s="92"/>
      <c r="U1224" s="1303"/>
      <c r="V1224" s="92"/>
      <c r="W1224" s="92"/>
      <c r="X1224" s="92"/>
      <c r="Y1224" s="92"/>
      <c r="Z1224" s="92"/>
    </row>
    <row r="1225" spans="1:26" s="1302" customFormat="1" x14ac:dyDescent="0.3">
      <c r="A1225" s="1214"/>
      <c r="B1225" s="92"/>
      <c r="C1225" s="1298"/>
      <c r="D1225" s="1300"/>
      <c r="E1225" s="1300"/>
      <c r="F1225" s="1301"/>
      <c r="G1225" s="1301"/>
      <c r="H1225" s="1301"/>
      <c r="I1225" s="1301"/>
      <c r="J1225" s="1301"/>
      <c r="K1225" s="1301"/>
      <c r="L1225" s="1301"/>
      <c r="M1225" s="1301"/>
      <c r="N1225" s="1301"/>
      <c r="O1225" s="1329"/>
      <c r="Q1225" s="92"/>
      <c r="R1225" s="92"/>
      <c r="S1225" s="92"/>
      <c r="T1225" s="92"/>
      <c r="U1225" s="1303"/>
      <c r="V1225" s="92"/>
      <c r="W1225" s="92"/>
      <c r="X1225" s="92"/>
      <c r="Y1225" s="92"/>
      <c r="Z1225" s="92"/>
    </row>
    <row r="1226" spans="1:26" s="1302" customFormat="1" x14ac:dyDescent="0.3">
      <c r="A1226" s="1214"/>
      <c r="B1226" s="92"/>
      <c r="C1226" s="1298"/>
      <c r="D1226" s="1300"/>
      <c r="E1226" s="1300"/>
      <c r="F1226" s="1301"/>
      <c r="G1226" s="1301"/>
      <c r="H1226" s="1301"/>
      <c r="I1226" s="1301"/>
      <c r="J1226" s="1301"/>
      <c r="K1226" s="1301"/>
      <c r="L1226" s="1301"/>
      <c r="M1226" s="1301"/>
      <c r="N1226" s="1301"/>
      <c r="O1226" s="1329"/>
      <c r="Q1226" s="92"/>
      <c r="R1226" s="92"/>
      <c r="S1226" s="92"/>
      <c r="T1226" s="92"/>
      <c r="U1226" s="1303"/>
      <c r="V1226" s="92"/>
      <c r="W1226" s="92"/>
      <c r="X1226" s="92"/>
      <c r="Y1226" s="92"/>
      <c r="Z1226" s="92"/>
    </row>
    <row r="1227" spans="1:26" s="1302" customFormat="1" x14ac:dyDescent="0.3">
      <c r="A1227" s="1214"/>
      <c r="B1227" s="92"/>
      <c r="C1227" s="1298"/>
      <c r="D1227" s="1300"/>
      <c r="E1227" s="1300"/>
      <c r="F1227" s="1301"/>
      <c r="G1227" s="1301"/>
      <c r="H1227" s="1301"/>
      <c r="I1227" s="1301"/>
      <c r="J1227" s="1301"/>
      <c r="K1227" s="1301"/>
      <c r="L1227" s="1301"/>
      <c r="M1227" s="1301"/>
      <c r="N1227" s="1301"/>
      <c r="O1227" s="1329"/>
      <c r="Q1227" s="92"/>
      <c r="R1227" s="92"/>
      <c r="S1227" s="92"/>
      <c r="T1227" s="92"/>
      <c r="U1227" s="1303"/>
      <c r="V1227" s="92"/>
      <c r="W1227" s="92"/>
      <c r="X1227" s="92"/>
      <c r="Y1227" s="92"/>
      <c r="Z1227" s="92"/>
    </row>
    <row r="1228" spans="1:26" s="1302" customFormat="1" x14ac:dyDescent="0.3">
      <c r="A1228" s="1214"/>
      <c r="B1228" s="92"/>
      <c r="C1228" s="1298"/>
      <c r="D1228" s="1300"/>
      <c r="E1228" s="1300"/>
      <c r="F1228" s="1301"/>
      <c r="G1228" s="1301"/>
      <c r="H1228" s="1301"/>
      <c r="I1228" s="1301"/>
      <c r="J1228" s="1301"/>
      <c r="K1228" s="1301"/>
      <c r="L1228" s="1301"/>
      <c r="M1228" s="1301"/>
      <c r="N1228" s="1301"/>
      <c r="O1228" s="1329"/>
      <c r="Q1228" s="92"/>
      <c r="R1228" s="92"/>
      <c r="S1228" s="92"/>
      <c r="T1228" s="92"/>
      <c r="U1228" s="1303"/>
      <c r="V1228" s="92"/>
      <c r="W1228" s="92"/>
      <c r="X1228" s="92"/>
      <c r="Y1228" s="92"/>
      <c r="Z1228" s="92"/>
    </row>
    <row r="1229" spans="1:26" s="1302" customFormat="1" x14ac:dyDescent="0.3">
      <c r="A1229" s="1214"/>
      <c r="B1229" s="92"/>
      <c r="C1229" s="1298"/>
      <c r="D1229" s="1300"/>
      <c r="E1229" s="1300"/>
      <c r="F1229" s="1301"/>
      <c r="G1229" s="1301"/>
      <c r="H1229" s="1301"/>
      <c r="I1229" s="1301"/>
      <c r="J1229" s="1301"/>
      <c r="K1229" s="1301"/>
      <c r="L1229" s="1301"/>
      <c r="M1229" s="1301"/>
      <c r="N1229" s="1301"/>
      <c r="O1229" s="1329"/>
      <c r="Q1229" s="92"/>
      <c r="R1229" s="92"/>
      <c r="S1229" s="92"/>
      <c r="T1229" s="92"/>
      <c r="U1229" s="1303"/>
      <c r="V1229" s="92"/>
      <c r="W1229" s="92"/>
      <c r="X1229" s="92"/>
      <c r="Y1229" s="92"/>
      <c r="Z1229" s="92"/>
    </row>
    <row r="1230" spans="1:26" s="1302" customFormat="1" x14ac:dyDescent="0.3">
      <c r="A1230" s="1214"/>
      <c r="B1230" s="92"/>
      <c r="C1230" s="1298"/>
      <c r="D1230" s="1300"/>
      <c r="E1230" s="1300"/>
      <c r="F1230" s="1301"/>
      <c r="G1230" s="1301"/>
      <c r="H1230" s="1301"/>
      <c r="I1230" s="1301"/>
      <c r="J1230" s="1301"/>
      <c r="K1230" s="1301"/>
      <c r="L1230" s="1301"/>
      <c r="M1230" s="1301"/>
      <c r="N1230" s="1301"/>
      <c r="O1230" s="1329"/>
      <c r="Q1230" s="92"/>
      <c r="R1230" s="92"/>
      <c r="S1230" s="92"/>
      <c r="T1230" s="92"/>
      <c r="U1230" s="1303"/>
      <c r="V1230" s="92"/>
      <c r="W1230" s="92"/>
      <c r="X1230" s="92"/>
      <c r="Y1230" s="92"/>
      <c r="Z1230" s="92"/>
    </row>
    <row r="1231" spans="1:26" s="1302" customFormat="1" x14ac:dyDescent="0.3">
      <c r="A1231" s="1214"/>
      <c r="B1231" s="92"/>
      <c r="C1231" s="1298"/>
      <c r="D1231" s="1300"/>
      <c r="E1231" s="1300"/>
      <c r="F1231" s="1301"/>
      <c r="G1231" s="1301"/>
      <c r="H1231" s="1301"/>
      <c r="I1231" s="1301"/>
      <c r="J1231" s="1301"/>
      <c r="K1231" s="1301"/>
      <c r="L1231" s="1301"/>
      <c r="M1231" s="1301"/>
      <c r="N1231" s="1301"/>
      <c r="O1231" s="1329"/>
      <c r="Q1231" s="92"/>
      <c r="R1231" s="92"/>
      <c r="S1231" s="92"/>
      <c r="T1231" s="92"/>
      <c r="U1231" s="1303"/>
      <c r="V1231" s="92"/>
      <c r="W1231" s="92"/>
      <c r="X1231" s="92"/>
      <c r="Y1231" s="92"/>
      <c r="Z1231" s="92"/>
    </row>
    <row r="1232" spans="1:26" s="1302" customFormat="1" x14ac:dyDescent="0.3">
      <c r="A1232" s="1214"/>
      <c r="B1232" s="92"/>
      <c r="C1232" s="1298"/>
      <c r="D1232" s="1300"/>
      <c r="E1232" s="1300"/>
      <c r="F1232" s="1301"/>
      <c r="G1232" s="1301"/>
      <c r="H1232" s="1301"/>
      <c r="I1232" s="1301"/>
      <c r="J1232" s="1301"/>
      <c r="K1232" s="1301"/>
      <c r="L1232" s="1301"/>
      <c r="M1232" s="1301"/>
      <c r="N1232" s="1301"/>
      <c r="O1232" s="1329"/>
      <c r="Q1232" s="92"/>
      <c r="R1232" s="92"/>
      <c r="S1232" s="92"/>
      <c r="T1232" s="92"/>
      <c r="U1232" s="1303"/>
      <c r="V1232" s="92"/>
      <c r="W1232" s="92"/>
      <c r="X1232" s="92"/>
      <c r="Y1232" s="92"/>
      <c r="Z1232" s="92"/>
    </row>
    <row r="1233" spans="1:26" s="1302" customFormat="1" x14ac:dyDescent="0.3">
      <c r="A1233" s="1214"/>
      <c r="B1233" s="92"/>
      <c r="C1233" s="1298"/>
      <c r="D1233" s="1300"/>
      <c r="E1233" s="1300"/>
      <c r="F1233" s="1301"/>
      <c r="G1233" s="1301"/>
      <c r="H1233" s="1301"/>
      <c r="I1233" s="1301"/>
      <c r="J1233" s="1301"/>
      <c r="K1233" s="1301"/>
      <c r="L1233" s="1301"/>
      <c r="M1233" s="1301"/>
      <c r="N1233" s="1301"/>
      <c r="O1233" s="1329"/>
      <c r="Q1233" s="92"/>
      <c r="R1233" s="92"/>
      <c r="S1233" s="92"/>
      <c r="T1233" s="92"/>
      <c r="U1233" s="1303"/>
      <c r="V1233" s="92"/>
      <c r="W1233" s="92"/>
      <c r="X1233" s="92"/>
      <c r="Y1233" s="92"/>
      <c r="Z1233" s="92"/>
    </row>
    <row r="1234" spans="1:26" s="1302" customFormat="1" x14ac:dyDescent="0.3">
      <c r="A1234" s="1214"/>
      <c r="B1234" s="92"/>
      <c r="C1234" s="1298"/>
      <c r="D1234" s="1300"/>
      <c r="E1234" s="1300"/>
      <c r="F1234" s="1301"/>
      <c r="G1234" s="1301"/>
      <c r="H1234" s="1301"/>
      <c r="I1234" s="1301"/>
      <c r="J1234" s="1301"/>
      <c r="K1234" s="1301"/>
      <c r="L1234" s="1301"/>
      <c r="M1234" s="1301"/>
      <c r="N1234" s="1301"/>
      <c r="O1234" s="1329"/>
      <c r="Q1234" s="92"/>
      <c r="R1234" s="92"/>
      <c r="S1234" s="92"/>
      <c r="T1234" s="92"/>
      <c r="U1234" s="1303"/>
      <c r="V1234" s="92"/>
      <c r="W1234" s="92"/>
      <c r="X1234" s="92"/>
      <c r="Y1234" s="92"/>
      <c r="Z1234" s="92"/>
    </row>
    <row r="1235" spans="1:26" s="1302" customFormat="1" x14ac:dyDescent="0.3">
      <c r="A1235" s="1214"/>
      <c r="B1235" s="92"/>
      <c r="C1235" s="1298"/>
      <c r="D1235" s="1300"/>
      <c r="E1235" s="1300"/>
      <c r="F1235" s="1301"/>
      <c r="G1235" s="1301"/>
      <c r="H1235" s="1301"/>
      <c r="I1235" s="1301"/>
      <c r="J1235" s="1301"/>
      <c r="K1235" s="1301"/>
      <c r="L1235" s="1301"/>
      <c r="M1235" s="1301"/>
      <c r="N1235" s="1301"/>
      <c r="O1235" s="1329"/>
      <c r="Q1235" s="92"/>
      <c r="R1235" s="92"/>
      <c r="S1235" s="92"/>
      <c r="T1235" s="92"/>
      <c r="U1235" s="1303"/>
      <c r="V1235" s="92"/>
      <c r="W1235" s="92"/>
      <c r="X1235" s="92"/>
      <c r="Y1235" s="92"/>
      <c r="Z1235" s="92"/>
    </row>
    <row r="1236" spans="1:26" s="1302" customFormat="1" x14ac:dyDescent="0.3">
      <c r="A1236" s="1214"/>
      <c r="B1236" s="92"/>
      <c r="C1236" s="1298"/>
      <c r="D1236" s="1300"/>
      <c r="E1236" s="1300"/>
      <c r="F1236" s="1301"/>
      <c r="G1236" s="1301"/>
      <c r="H1236" s="1301"/>
      <c r="I1236" s="1301"/>
      <c r="J1236" s="1301"/>
      <c r="K1236" s="1301"/>
      <c r="L1236" s="1301"/>
      <c r="M1236" s="1301"/>
      <c r="N1236" s="1301"/>
      <c r="O1236" s="1329"/>
      <c r="Q1236" s="92"/>
      <c r="R1236" s="92"/>
      <c r="S1236" s="92"/>
      <c r="T1236" s="92"/>
      <c r="U1236" s="1303"/>
      <c r="V1236" s="92"/>
      <c r="W1236" s="92"/>
      <c r="X1236" s="92"/>
      <c r="Y1236" s="92"/>
      <c r="Z1236" s="92"/>
    </row>
    <row r="1237" spans="1:26" s="1302" customFormat="1" x14ac:dyDescent="0.3">
      <c r="A1237" s="1214"/>
      <c r="B1237" s="92"/>
      <c r="C1237" s="1298"/>
      <c r="D1237" s="1300"/>
      <c r="E1237" s="1300"/>
      <c r="F1237" s="1301"/>
      <c r="G1237" s="1301"/>
      <c r="H1237" s="1301"/>
      <c r="I1237" s="1301"/>
      <c r="J1237" s="1301"/>
      <c r="K1237" s="1301"/>
      <c r="L1237" s="1301"/>
      <c r="M1237" s="1301"/>
      <c r="N1237" s="1301"/>
      <c r="O1237" s="1329"/>
      <c r="Q1237" s="92"/>
      <c r="R1237" s="92"/>
      <c r="S1237" s="92"/>
      <c r="T1237" s="92"/>
      <c r="U1237" s="1303"/>
      <c r="V1237" s="92"/>
      <c r="W1237" s="92"/>
      <c r="X1237" s="92"/>
      <c r="Y1237" s="92"/>
      <c r="Z1237" s="92"/>
    </row>
    <row r="1238" spans="1:26" s="1302" customFormat="1" x14ac:dyDescent="0.3">
      <c r="A1238" s="1214"/>
      <c r="B1238" s="92"/>
      <c r="C1238" s="1298"/>
      <c r="D1238" s="1300"/>
      <c r="E1238" s="1300"/>
      <c r="F1238" s="1301"/>
      <c r="G1238" s="1301"/>
      <c r="H1238" s="1301"/>
      <c r="I1238" s="1301"/>
      <c r="J1238" s="1301"/>
      <c r="K1238" s="1301"/>
      <c r="L1238" s="1301"/>
      <c r="M1238" s="1301"/>
      <c r="N1238" s="1301"/>
      <c r="O1238" s="1329"/>
      <c r="Q1238" s="92"/>
      <c r="R1238" s="92"/>
      <c r="S1238" s="92"/>
      <c r="T1238" s="92"/>
      <c r="U1238" s="1303"/>
      <c r="V1238" s="92"/>
      <c r="W1238" s="92"/>
      <c r="X1238" s="92"/>
      <c r="Y1238" s="92"/>
      <c r="Z1238" s="92"/>
    </row>
    <row r="1239" spans="1:26" s="1302" customFormat="1" x14ac:dyDescent="0.3">
      <c r="A1239" s="1214"/>
      <c r="B1239" s="92"/>
      <c r="C1239" s="1298"/>
      <c r="D1239" s="1300"/>
      <c r="E1239" s="1300"/>
      <c r="F1239" s="1301"/>
      <c r="G1239" s="1301"/>
      <c r="H1239" s="1301"/>
      <c r="I1239" s="1301"/>
      <c r="J1239" s="1301"/>
      <c r="K1239" s="1301"/>
      <c r="L1239" s="1301"/>
      <c r="M1239" s="1301"/>
      <c r="N1239" s="1301"/>
      <c r="O1239" s="1329"/>
      <c r="Q1239" s="92"/>
      <c r="R1239" s="92"/>
      <c r="S1239" s="92"/>
      <c r="T1239" s="92"/>
      <c r="U1239" s="1303"/>
      <c r="V1239" s="92"/>
      <c r="W1239" s="92"/>
      <c r="X1239" s="92"/>
      <c r="Y1239" s="92"/>
      <c r="Z1239" s="92"/>
    </row>
    <row r="1240" spans="1:26" s="1302" customFormat="1" x14ac:dyDescent="0.3">
      <c r="A1240" s="1214"/>
      <c r="B1240" s="92"/>
      <c r="C1240" s="1298"/>
      <c r="D1240" s="1300"/>
      <c r="E1240" s="1300"/>
      <c r="F1240" s="1301"/>
      <c r="G1240" s="1301"/>
      <c r="H1240" s="1301"/>
      <c r="I1240" s="1301"/>
      <c r="J1240" s="1301"/>
      <c r="K1240" s="1301"/>
      <c r="L1240" s="1301"/>
      <c r="M1240" s="1301"/>
      <c r="N1240" s="1301"/>
      <c r="O1240" s="1329"/>
      <c r="Q1240" s="92"/>
      <c r="R1240" s="92"/>
      <c r="S1240" s="92"/>
      <c r="T1240" s="92"/>
      <c r="U1240" s="1303"/>
      <c r="V1240" s="92"/>
      <c r="W1240" s="92"/>
      <c r="X1240" s="92"/>
      <c r="Y1240" s="92"/>
      <c r="Z1240" s="92"/>
    </row>
    <row r="1241" spans="1:26" s="1302" customFormat="1" x14ac:dyDescent="0.3">
      <c r="A1241" s="1214"/>
      <c r="B1241" s="92"/>
      <c r="C1241" s="1298"/>
      <c r="D1241" s="1300"/>
      <c r="E1241" s="1300"/>
      <c r="F1241" s="1301"/>
      <c r="G1241" s="1301"/>
      <c r="H1241" s="1301"/>
      <c r="I1241" s="1301"/>
      <c r="J1241" s="1301"/>
      <c r="K1241" s="1301"/>
      <c r="L1241" s="1301"/>
      <c r="M1241" s="1301"/>
      <c r="N1241" s="1301"/>
      <c r="O1241" s="1329"/>
      <c r="Q1241" s="92"/>
      <c r="R1241" s="92"/>
      <c r="S1241" s="92"/>
      <c r="T1241" s="92"/>
      <c r="U1241" s="1303"/>
      <c r="V1241" s="92"/>
      <c r="W1241" s="92"/>
      <c r="X1241" s="92"/>
      <c r="Y1241" s="92"/>
      <c r="Z1241" s="92"/>
    </row>
    <row r="1242" spans="1:26" s="1302" customFormat="1" x14ac:dyDescent="0.3">
      <c r="A1242" s="1214"/>
      <c r="B1242" s="92"/>
      <c r="C1242" s="1298"/>
      <c r="D1242" s="1300"/>
      <c r="E1242" s="1300"/>
      <c r="F1242" s="1301"/>
      <c r="G1242" s="1301"/>
      <c r="H1242" s="1301"/>
      <c r="I1242" s="1301"/>
      <c r="J1242" s="1301"/>
      <c r="K1242" s="1301"/>
      <c r="L1242" s="1301"/>
      <c r="M1242" s="1301"/>
      <c r="N1242" s="1301"/>
      <c r="O1242" s="1329"/>
      <c r="Q1242" s="92"/>
      <c r="R1242" s="92"/>
      <c r="S1242" s="92"/>
      <c r="T1242" s="92"/>
      <c r="U1242" s="1303"/>
      <c r="V1242" s="92"/>
      <c r="W1242" s="92"/>
      <c r="X1242" s="92"/>
      <c r="Y1242" s="92"/>
      <c r="Z1242" s="92"/>
    </row>
    <row r="1243" spans="1:26" s="1302" customFormat="1" x14ac:dyDescent="0.3">
      <c r="A1243" s="1214"/>
      <c r="B1243" s="92"/>
      <c r="C1243" s="1298"/>
      <c r="D1243" s="1300"/>
      <c r="E1243" s="1300"/>
      <c r="F1243" s="1301"/>
      <c r="G1243" s="1301"/>
      <c r="H1243" s="1301"/>
      <c r="I1243" s="1301"/>
      <c r="J1243" s="1301"/>
      <c r="K1243" s="1301"/>
      <c r="L1243" s="1301"/>
      <c r="M1243" s="1301"/>
      <c r="N1243" s="1301"/>
      <c r="O1243" s="1329"/>
      <c r="Q1243" s="92"/>
      <c r="R1243" s="92"/>
      <c r="S1243" s="92"/>
      <c r="T1243" s="92"/>
      <c r="U1243" s="1303"/>
      <c r="V1243" s="92"/>
      <c r="W1243" s="92"/>
      <c r="X1243" s="92"/>
      <c r="Y1243" s="92"/>
      <c r="Z1243" s="92"/>
    </row>
    <row r="1244" spans="1:26" s="1302" customFormat="1" x14ac:dyDescent="0.3">
      <c r="A1244" s="1214"/>
      <c r="B1244" s="92"/>
      <c r="C1244" s="1298"/>
      <c r="D1244" s="1300"/>
      <c r="E1244" s="1300"/>
      <c r="F1244" s="1301"/>
      <c r="G1244" s="1301"/>
      <c r="H1244" s="1301"/>
      <c r="I1244" s="1301"/>
      <c r="J1244" s="1301"/>
      <c r="K1244" s="1301"/>
      <c r="L1244" s="1301"/>
      <c r="M1244" s="1301"/>
      <c r="N1244" s="1301"/>
      <c r="O1244" s="1329"/>
      <c r="Q1244" s="92"/>
      <c r="R1244" s="92"/>
      <c r="S1244" s="92"/>
      <c r="T1244" s="92"/>
      <c r="U1244" s="1303"/>
      <c r="V1244" s="92"/>
      <c r="W1244" s="92"/>
      <c r="X1244" s="92"/>
      <c r="Y1244" s="92"/>
      <c r="Z1244" s="92"/>
    </row>
    <row r="1245" spans="1:26" s="1302" customFormat="1" x14ac:dyDescent="0.3">
      <c r="A1245" s="1214"/>
      <c r="B1245" s="92"/>
      <c r="C1245" s="1298"/>
      <c r="D1245" s="1300"/>
      <c r="E1245" s="1300"/>
      <c r="F1245" s="1301"/>
      <c r="G1245" s="1301"/>
      <c r="H1245" s="1301"/>
      <c r="I1245" s="1301"/>
      <c r="J1245" s="1301"/>
      <c r="K1245" s="1301"/>
      <c r="L1245" s="1301"/>
      <c r="M1245" s="1301"/>
      <c r="N1245" s="1301"/>
      <c r="O1245" s="1329"/>
      <c r="Q1245" s="92"/>
      <c r="R1245" s="92"/>
      <c r="S1245" s="92"/>
      <c r="T1245" s="92"/>
      <c r="U1245" s="1303"/>
      <c r="V1245" s="92"/>
      <c r="W1245" s="92"/>
      <c r="X1245" s="92"/>
      <c r="Y1245" s="92"/>
      <c r="Z1245" s="92"/>
    </row>
    <row r="1246" spans="1:26" s="1302" customFormat="1" x14ac:dyDescent="0.3">
      <c r="A1246" s="1214"/>
      <c r="B1246" s="92"/>
      <c r="C1246" s="1298"/>
      <c r="D1246" s="1300"/>
      <c r="E1246" s="1300"/>
      <c r="F1246" s="1301"/>
      <c r="G1246" s="1301"/>
      <c r="H1246" s="1301"/>
      <c r="I1246" s="1301"/>
      <c r="J1246" s="1301"/>
      <c r="K1246" s="1301"/>
      <c r="L1246" s="1301"/>
      <c r="M1246" s="1301"/>
      <c r="N1246" s="1301"/>
      <c r="O1246" s="1329"/>
      <c r="Q1246" s="92"/>
      <c r="R1246" s="92"/>
      <c r="S1246" s="92"/>
      <c r="T1246" s="92"/>
      <c r="U1246" s="1303"/>
      <c r="V1246" s="92"/>
      <c r="W1246" s="92"/>
      <c r="X1246" s="92"/>
      <c r="Y1246" s="92"/>
      <c r="Z1246" s="92"/>
    </row>
    <row r="1247" spans="1:26" s="1302" customFormat="1" x14ac:dyDescent="0.3">
      <c r="A1247" s="1214"/>
      <c r="B1247" s="92"/>
      <c r="C1247" s="1298"/>
      <c r="D1247" s="1300"/>
      <c r="E1247" s="1300"/>
      <c r="F1247" s="1301"/>
      <c r="G1247" s="1301"/>
      <c r="H1247" s="1301"/>
      <c r="I1247" s="1301"/>
      <c r="J1247" s="1301"/>
      <c r="K1247" s="1301"/>
      <c r="L1247" s="1301"/>
      <c r="M1247" s="1301"/>
      <c r="N1247" s="1301"/>
      <c r="O1247" s="1329"/>
      <c r="Q1247" s="92"/>
      <c r="R1247" s="92"/>
      <c r="S1247" s="92"/>
      <c r="T1247" s="92"/>
      <c r="U1247" s="1303"/>
      <c r="V1247" s="92"/>
      <c r="W1247" s="92"/>
      <c r="X1247" s="92"/>
      <c r="Y1247" s="92"/>
      <c r="Z1247" s="92"/>
    </row>
    <row r="1248" spans="1:26" s="1302" customFormat="1" x14ac:dyDescent="0.3">
      <c r="A1248" s="1214"/>
      <c r="B1248" s="92"/>
      <c r="C1248" s="1298"/>
      <c r="D1248" s="1300"/>
      <c r="E1248" s="1300"/>
      <c r="F1248" s="1301"/>
      <c r="G1248" s="1301"/>
      <c r="H1248" s="1301"/>
      <c r="I1248" s="1301"/>
      <c r="J1248" s="1301"/>
      <c r="K1248" s="1301"/>
      <c r="L1248" s="1301"/>
      <c r="M1248" s="1301"/>
      <c r="N1248" s="1301"/>
      <c r="O1248" s="1329"/>
      <c r="Q1248" s="92"/>
      <c r="R1248" s="92"/>
      <c r="S1248" s="92"/>
      <c r="T1248" s="92"/>
      <c r="U1248" s="1303"/>
      <c r="V1248" s="92"/>
      <c r="W1248" s="92"/>
      <c r="X1248" s="92"/>
      <c r="Y1248" s="92"/>
      <c r="Z1248" s="92"/>
    </row>
    <row r="1249" spans="1:26" s="1302" customFormat="1" x14ac:dyDescent="0.3">
      <c r="A1249" s="1214"/>
      <c r="B1249" s="92"/>
      <c r="C1249" s="1298"/>
      <c r="D1249" s="1300"/>
      <c r="E1249" s="1300"/>
      <c r="F1249" s="1301"/>
      <c r="G1249" s="1301"/>
      <c r="H1249" s="1301"/>
      <c r="I1249" s="1301"/>
      <c r="J1249" s="1301"/>
      <c r="K1249" s="1301"/>
      <c r="L1249" s="1301"/>
      <c r="M1249" s="1301"/>
      <c r="N1249" s="1301"/>
      <c r="O1249" s="1329"/>
      <c r="Q1249" s="92"/>
      <c r="R1249" s="92"/>
      <c r="S1249" s="92"/>
      <c r="T1249" s="92"/>
      <c r="U1249" s="1303"/>
      <c r="V1249" s="92"/>
      <c r="W1249" s="92"/>
      <c r="X1249" s="92"/>
      <c r="Y1249" s="92"/>
      <c r="Z1249" s="92"/>
    </row>
    <row r="1250" spans="1:26" s="1302" customFormat="1" x14ac:dyDescent="0.3">
      <c r="A1250" s="1214"/>
      <c r="B1250" s="92"/>
      <c r="C1250" s="1298"/>
      <c r="D1250" s="1300"/>
      <c r="E1250" s="1300"/>
      <c r="F1250" s="1301"/>
      <c r="G1250" s="1301"/>
      <c r="H1250" s="1301"/>
      <c r="I1250" s="1301"/>
      <c r="J1250" s="1301"/>
      <c r="K1250" s="1301"/>
      <c r="L1250" s="1301"/>
      <c r="M1250" s="1301"/>
      <c r="N1250" s="1301"/>
      <c r="O1250" s="1329"/>
      <c r="Q1250" s="92"/>
      <c r="R1250" s="92"/>
      <c r="S1250" s="92"/>
      <c r="T1250" s="92"/>
      <c r="U1250" s="1303"/>
      <c r="V1250" s="92"/>
      <c r="W1250" s="92"/>
      <c r="X1250" s="92"/>
      <c r="Y1250" s="92"/>
      <c r="Z1250" s="92"/>
    </row>
    <row r="1251" spans="1:26" s="1302" customFormat="1" x14ac:dyDescent="0.3">
      <c r="A1251" s="1214"/>
      <c r="B1251" s="92"/>
      <c r="C1251" s="1298"/>
      <c r="D1251" s="1300"/>
      <c r="E1251" s="1300"/>
      <c r="F1251" s="1301"/>
      <c r="G1251" s="1301"/>
      <c r="H1251" s="1301"/>
      <c r="I1251" s="1301"/>
      <c r="J1251" s="1301"/>
      <c r="K1251" s="1301"/>
      <c r="L1251" s="1301"/>
      <c r="M1251" s="1301"/>
      <c r="N1251" s="1301"/>
      <c r="O1251" s="1329"/>
      <c r="Q1251" s="92"/>
      <c r="R1251" s="92"/>
      <c r="S1251" s="92"/>
      <c r="T1251" s="92"/>
      <c r="U1251" s="1303"/>
      <c r="V1251" s="92"/>
      <c r="W1251" s="92"/>
      <c r="X1251" s="92"/>
      <c r="Y1251" s="92"/>
      <c r="Z1251" s="92"/>
    </row>
    <row r="1252" spans="1:26" s="1302" customFormat="1" x14ac:dyDescent="0.3">
      <c r="A1252" s="1214"/>
      <c r="B1252" s="92"/>
      <c r="C1252" s="1298"/>
      <c r="D1252" s="1300"/>
      <c r="E1252" s="1300"/>
      <c r="F1252" s="1301"/>
      <c r="G1252" s="1301"/>
      <c r="H1252" s="1301"/>
      <c r="I1252" s="1301"/>
      <c r="J1252" s="1301"/>
      <c r="K1252" s="1301"/>
      <c r="L1252" s="1301"/>
      <c r="M1252" s="1301"/>
      <c r="N1252" s="1301"/>
      <c r="O1252" s="1329"/>
      <c r="Q1252" s="92"/>
      <c r="R1252" s="92"/>
      <c r="S1252" s="92"/>
      <c r="T1252" s="92"/>
      <c r="U1252" s="1303"/>
      <c r="V1252" s="92"/>
      <c r="W1252" s="92"/>
      <c r="X1252" s="92"/>
      <c r="Y1252" s="92"/>
      <c r="Z1252" s="92"/>
    </row>
    <row r="1253" spans="1:26" s="1302" customFormat="1" x14ac:dyDescent="0.3">
      <c r="A1253" s="1214"/>
      <c r="B1253" s="92"/>
      <c r="C1253" s="1298"/>
      <c r="D1253" s="1300"/>
      <c r="E1253" s="1300"/>
      <c r="F1253" s="1301"/>
      <c r="G1253" s="1301"/>
      <c r="H1253" s="1301"/>
      <c r="I1253" s="1301"/>
      <c r="J1253" s="1301"/>
      <c r="K1253" s="1301"/>
      <c r="L1253" s="1301"/>
      <c r="M1253" s="1301"/>
      <c r="N1253" s="1301"/>
      <c r="O1253" s="1329"/>
      <c r="Q1253" s="92"/>
      <c r="R1253" s="92"/>
      <c r="S1253" s="92"/>
      <c r="T1253" s="92"/>
      <c r="U1253" s="1303"/>
      <c r="V1253" s="92"/>
      <c r="W1253" s="92"/>
      <c r="X1253" s="92"/>
      <c r="Y1253" s="92"/>
      <c r="Z1253" s="92"/>
    </row>
    <row r="1254" spans="1:26" s="1302" customFormat="1" x14ac:dyDescent="0.3">
      <c r="A1254" s="1214"/>
      <c r="B1254" s="92"/>
      <c r="C1254" s="1298"/>
      <c r="D1254" s="1300"/>
      <c r="E1254" s="1300"/>
      <c r="F1254" s="1301"/>
      <c r="G1254" s="1301"/>
      <c r="H1254" s="1301"/>
      <c r="I1254" s="1301"/>
      <c r="J1254" s="1301"/>
      <c r="K1254" s="1301"/>
      <c r="L1254" s="1301"/>
      <c r="M1254" s="1301"/>
      <c r="N1254" s="1301"/>
      <c r="O1254" s="1329"/>
      <c r="Q1254" s="92"/>
      <c r="R1254" s="92"/>
      <c r="S1254" s="92"/>
      <c r="T1254" s="92"/>
      <c r="U1254" s="1303"/>
      <c r="V1254" s="92"/>
      <c r="W1254" s="92"/>
      <c r="X1254" s="92"/>
      <c r="Y1254" s="92"/>
      <c r="Z1254" s="92"/>
    </row>
    <row r="1255" spans="1:26" s="1302" customFormat="1" x14ac:dyDescent="0.3">
      <c r="A1255" s="1214"/>
      <c r="B1255" s="92"/>
      <c r="C1255" s="1298"/>
      <c r="D1255" s="1300"/>
      <c r="E1255" s="1300"/>
      <c r="F1255" s="1301"/>
      <c r="G1255" s="1301"/>
      <c r="H1255" s="1301"/>
      <c r="I1255" s="1301"/>
      <c r="J1255" s="1301"/>
      <c r="K1255" s="1301"/>
      <c r="L1255" s="1301"/>
      <c r="M1255" s="1301"/>
      <c r="N1255" s="1301"/>
      <c r="O1255" s="1329"/>
      <c r="Q1255" s="92"/>
      <c r="R1255" s="92"/>
      <c r="S1255" s="92"/>
      <c r="T1255" s="92"/>
      <c r="U1255" s="1303"/>
      <c r="V1255" s="92"/>
      <c r="W1255" s="92"/>
      <c r="X1255" s="92"/>
      <c r="Y1255" s="92"/>
      <c r="Z1255" s="92"/>
    </row>
    <row r="1256" spans="1:26" s="1302" customFormat="1" x14ac:dyDescent="0.3">
      <c r="A1256" s="1214"/>
      <c r="B1256" s="92"/>
      <c r="C1256" s="1298"/>
      <c r="D1256" s="1300"/>
      <c r="E1256" s="1300"/>
      <c r="F1256" s="1301"/>
      <c r="G1256" s="1301"/>
      <c r="H1256" s="1301"/>
      <c r="I1256" s="1301"/>
      <c r="J1256" s="1301"/>
      <c r="K1256" s="1301"/>
      <c r="L1256" s="1301"/>
      <c r="M1256" s="1301"/>
      <c r="N1256" s="1301"/>
      <c r="O1256" s="1329"/>
      <c r="Q1256" s="92"/>
      <c r="R1256" s="92"/>
      <c r="S1256" s="92"/>
      <c r="T1256" s="92"/>
      <c r="U1256" s="1303"/>
      <c r="V1256" s="92"/>
      <c r="W1256" s="92"/>
      <c r="X1256" s="92"/>
      <c r="Y1256" s="92"/>
      <c r="Z1256" s="92"/>
    </row>
    <row r="1257" spans="1:26" s="1302" customFormat="1" x14ac:dyDescent="0.3">
      <c r="A1257" s="1214"/>
      <c r="B1257" s="92"/>
      <c r="C1257" s="1298"/>
      <c r="D1257" s="1300"/>
      <c r="E1257" s="1300"/>
      <c r="F1257" s="1301"/>
      <c r="G1257" s="1301"/>
      <c r="H1257" s="1301"/>
      <c r="I1257" s="1301"/>
      <c r="J1257" s="1301"/>
      <c r="K1257" s="1301"/>
      <c r="L1257" s="1301"/>
      <c r="M1257" s="1301"/>
      <c r="N1257" s="1301"/>
      <c r="O1257" s="1329"/>
      <c r="Q1257" s="92"/>
      <c r="R1257" s="92"/>
      <c r="S1257" s="92"/>
      <c r="T1257" s="92"/>
      <c r="U1257" s="1303"/>
      <c r="V1257" s="92"/>
      <c r="W1257" s="92"/>
      <c r="X1257" s="92"/>
      <c r="Y1257" s="92"/>
      <c r="Z1257" s="92"/>
    </row>
    <row r="1258" spans="1:26" s="1302" customFormat="1" x14ac:dyDescent="0.3">
      <c r="A1258" s="1214"/>
      <c r="B1258" s="92"/>
      <c r="C1258" s="1298"/>
      <c r="D1258" s="1300"/>
      <c r="E1258" s="1300"/>
      <c r="F1258" s="1301"/>
      <c r="G1258" s="1301"/>
      <c r="H1258" s="1301"/>
      <c r="I1258" s="1301"/>
      <c r="J1258" s="1301"/>
      <c r="K1258" s="1301"/>
      <c r="L1258" s="1301"/>
      <c r="M1258" s="1301"/>
      <c r="N1258" s="1301"/>
      <c r="O1258" s="1329"/>
      <c r="Q1258" s="92"/>
      <c r="R1258" s="92"/>
      <c r="S1258" s="92"/>
      <c r="T1258" s="92"/>
      <c r="U1258" s="1303"/>
      <c r="V1258" s="92"/>
      <c r="W1258" s="92"/>
      <c r="X1258" s="92"/>
      <c r="Y1258" s="92"/>
      <c r="Z1258" s="92"/>
    </row>
    <row r="1259" spans="1:26" s="1302" customFormat="1" x14ac:dyDescent="0.3">
      <c r="A1259" s="1214"/>
      <c r="B1259" s="92"/>
      <c r="C1259" s="1298"/>
      <c r="D1259" s="1300"/>
      <c r="E1259" s="1300"/>
      <c r="F1259" s="1301"/>
      <c r="G1259" s="1301"/>
      <c r="H1259" s="1301"/>
      <c r="I1259" s="1301"/>
      <c r="J1259" s="1301"/>
      <c r="K1259" s="1301"/>
      <c r="L1259" s="1301"/>
      <c r="M1259" s="1301"/>
      <c r="N1259" s="1301"/>
      <c r="O1259" s="1329"/>
      <c r="Q1259" s="92"/>
      <c r="R1259" s="92"/>
      <c r="S1259" s="92"/>
      <c r="T1259" s="92"/>
      <c r="U1259" s="1303"/>
      <c r="V1259" s="92"/>
      <c r="W1259" s="92"/>
      <c r="X1259" s="92"/>
      <c r="Y1259" s="92"/>
      <c r="Z1259" s="92"/>
    </row>
    <row r="1260" spans="1:26" s="1302" customFormat="1" x14ac:dyDescent="0.3">
      <c r="A1260" s="1214"/>
      <c r="B1260" s="92"/>
      <c r="C1260" s="1298"/>
      <c r="D1260" s="1300"/>
      <c r="E1260" s="1300"/>
      <c r="F1260" s="1301"/>
      <c r="G1260" s="1301"/>
      <c r="H1260" s="1301"/>
      <c r="I1260" s="1301"/>
      <c r="J1260" s="1301"/>
      <c r="K1260" s="1301"/>
      <c r="L1260" s="1301"/>
      <c r="M1260" s="1301"/>
      <c r="N1260" s="1301"/>
      <c r="O1260" s="1329"/>
      <c r="Q1260" s="92"/>
      <c r="R1260" s="92"/>
      <c r="S1260" s="92"/>
      <c r="T1260" s="92"/>
      <c r="U1260" s="1303"/>
      <c r="V1260" s="92"/>
      <c r="W1260" s="92"/>
      <c r="X1260" s="92"/>
      <c r="Y1260" s="92"/>
      <c r="Z1260" s="92"/>
    </row>
    <row r="1261" spans="1:26" s="1302" customFormat="1" x14ac:dyDescent="0.3">
      <c r="A1261" s="1214"/>
      <c r="B1261" s="92"/>
      <c r="C1261" s="1298"/>
      <c r="D1261" s="1300"/>
      <c r="E1261" s="1300"/>
      <c r="F1261" s="1301"/>
      <c r="G1261" s="1301"/>
      <c r="H1261" s="1301"/>
      <c r="I1261" s="1301"/>
      <c r="J1261" s="1301"/>
      <c r="K1261" s="1301"/>
      <c r="L1261" s="1301"/>
      <c r="M1261" s="1301"/>
      <c r="N1261" s="1301"/>
      <c r="O1261" s="1329"/>
      <c r="Q1261" s="92"/>
      <c r="R1261" s="92"/>
      <c r="S1261" s="92"/>
      <c r="T1261" s="92"/>
      <c r="U1261" s="1303"/>
      <c r="V1261" s="92"/>
      <c r="W1261" s="92"/>
      <c r="X1261" s="92"/>
      <c r="Y1261" s="92"/>
      <c r="Z1261" s="92"/>
    </row>
    <row r="1262" spans="1:26" s="1302" customFormat="1" x14ac:dyDescent="0.3">
      <c r="A1262" s="1214"/>
      <c r="B1262" s="92"/>
      <c r="C1262" s="1298"/>
      <c r="D1262" s="1300"/>
      <c r="E1262" s="1300"/>
      <c r="F1262" s="1301"/>
      <c r="G1262" s="1301"/>
      <c r="H1262" s="1301"/>
      <c r="I1262" s="1301"/>
      <c r="J1262" s="1301"/>
      <c r="K1262" s="1301"/>
      <c r="L1262" s="1301"/>
      <c r="M1262" s="1301"/>
      <c r="N1262" s="1301"/>
      <c r="O1262" s="1329"/>
      <c r="Q1262" s="92"/>
      <c r="R1262" s="92"/>
      <c r="S1262" s="92"/>
      <c r="T1262" s="92"/>
      <c r="U1262" s="1303"/>
      <c r="V1262" s="92"/>
      <c r="W1262" s="92"/>
      <c r="X1262" s="92"/>
      <c r="Y1262" s="92"/>
      <c r="Z1262" s="92"/>
    </row>
    <row r="1263" spans="1:26" s="1302" customFormat="1" x14ac:dyDescent="0.3">
      <c r="A1263" s="1214"/>
      <c r="B1263" s="92"/>
      <c r="C1263" s="1298"/>
      <c r="D1263" s="1300"/>
      <c r="E1263" s="1300"/>
      <c r="F1263" s="1301"/>
      <c r="G1263" s="1301"/>
      <c r="H1263" s="1301"/>
      <c r="I1263" s="1301"/>
      <c r="J1263" s="1301"/>
      <c r="K1263" s="1301"/>
      <c r="L1263" s="1301"/>
      <c r="M1263" s="1301"/>
      <c r="N1263" s="1301"/>
      <c r="O1263" s="1329"/>
      <c r="Q1263" s="92"/>
      <c r="R1263" s="92"/>
      <c r="S1263" s="92"/>
      <c r="T1263" s="92"/>
      <c r="U1263" s="1303"/>
      <c r="V1263" s="92"/>
      <c r="W1263" s="92"/>
      <c r="X1263" s="92"/>
      <c r="Y1263" s="92"/>
      <c r="Z1263" s="92"/>
    </row>
    <row r="1264" spans="1:26" s="1302" customFormat="1" x14ac:dyDescent="0.3">
      <c r="A1264" s="1214"/>
      <c r="B1264" s="92"/>
      <c r="C1264" s="1298"/>
      <c r="D1264" s="1300"/>
      <c r="E1264" s="1300"/>
      <c r="F1264" s="1301"/>
      <c r="G1264" s="1301"/>
      <c r="H1264" s="1301"/>
      <c r="I1264" s="1301"/>
      <c r="J1264" s="1301"/>
      <c r="K1264" s="1301"/>
      <c r="L1264" s="1301"/>
      <c r="M1264" s="1301"/>
      <c r="N1264" s="1301"/>
      <c r="O1264" s="1329"/>
      <c r="Q1264" s="92"/>
      <c r="R1264" s="92"/>
      <c r="S1264" s="92"/>
      <c r="T1264" s="92"/>
      <c r="U1264" s="1303"/>
      <c r="V1264" s="92"/>
      <c r="W1264" s="92"/>
      <c r="X1264" s="92"/>
      <c r="Y1264" s="92"/>
      <c r="Z1264" s="92"/>
    </row>
    <row r="1265" spans="1:26" s="1302" customFormat="1" x14ac:dyDescent="0.3">
      <c r="A1265" s="1214"/>
      <c r="B1265" s="92"/>
      <c r="C1265" s="1298"/>
      <c r="D1265" s="1300"/>
      <c r="E1265" s="1300"/>
      <c r="F1265" s="1301"/>
      <c r="G1265" s="1301"/>
      <c r="H1265" s="1301"/>
      <c r="I1265" s="1301"/>
      <c r="J1265" s="1301"/>
      <c r="K1265" s="1301"/>
      <c r="L1265" s="1301"/>
      <c r="M1265" s="1301"/>
      <c r="N1265" s="1301"/>
      <c r="O1265" s="1329"/>
      <c r="Q1265" s="92"/>
      <c r="R1265" s="92"/>
      <c r="S1265" s="92"/>
      <c r="T1265" s="92"/>
      <c r="U1265" s="1303"/>
      <c r="V1265" s="92"/>
      <c r="W1265" s="92"/>
      <c r="X1265" s="92"/>
      <c r="Y1265" s="92"/>
      <c r="Z1265" s="92"/>
    </row>
    <row r="1266" spans="1:26" s="1302" customFormat="1" x14ac:dyDescent="0.3">
      <c r="A1266" s="1214"/>
      <c r="B1266" s="92"/>
      <c r="C1266" s="1298"/>
      <c r="D1266" s="1300"/>
      <c r="E1266" s="1300"/>
      <c r="F1266" s="1301"/>
      <c r="G1266" s="1301"/>
      <c r="H1266" s="1301"/>
      <c r="I1266" s="1301"/>
      <c r="J1266" s="1301"/>
      <c r="K1266" s="1301"/>
      <c r="L1266" s="1301"/>
      <c r="M1266" s="1301"/>
      <c r="N1266" s="1301"/>
      <c r="O1266" s="1329"/>
      <c r="Q1266" s="92"/>
      <c r="R1266" s="92"/>
      <c r="S1266" s="92"/>
      <c r="T1266" s="92"/>
      <c r="U1266" s="1303"/>
      <c r="V1266" s="92"/>
      <c r="W1266" s="92"/>
      <c r="X1266" s="92"/>
      <c r="Y1266" s="92"/>
      <c r="Z1266" s="92"/>
    </row>
    <row r="1267" spans="1:26" s="1302" customFormat="1" x14ac:dyDescent="0.3">
      <c r="A1267" s="1214"/>
      <c r="B1267" s="92"/>
      <c r="C1267" s="1298"/>
      <c r="D1267" s="1300"/>
      <c r="E1267" s="1300"/>
      <c r="F1267" s="1301"/>
      <c r="G1267" s="1301"/>
      <c r="H1267" s="1301"/>
      <c r="I1267" s="1301"/>
      <c r="J1267" s="1301"/>
      <c r="K1267" s="1301"/>
      <c r="L1267" s="1301"/>
      <c r="M1267" s="1301"/>
      <c r="N1267" s="1301"/>
      <c r="O1267" s="1329"/>
      <c r="Q1267" s="92"/>
      <c r="R1267" s="92"/>
      <c r="S1267" s="92"/>
      <c r="T1267" s="92"/>
      <c r="U1267" s="1303"/>
      <c r="V1267" s="92"/>
      <c r="W1267" s="92"/>
      <c r="X1267" s="92"/>
      <c r="Y1267" s="92"/>
      <c r="Z1267" s="92"/>
    </row>
    <row r="1268" spans="1:26" s="1302" customFormat="1" x14ac:dyDescent="0.3">
      <c r="A1268" s="1214"/>
      <c r="B1268" s="92"/>
      <c r="C1268" s="1298"/>
      <c r="D1268" s="1300"/>
      <c r="E1268" s="1300"/>
      <c r="F1268" s="1301"/>
      <c r="G1268" s="1301"/>
      <c r="H1268" s="1301"/>
      <c r="I1268" s="1301"/>
      <c r="J1268" s="1301"/>
      <c r="K1268" s="1301"/>
      <c r="L1268" s="1301"/>
      <c r="M1268" s="1301"/>
      <c r="N1268" s="1301"/>
      <c r="O1268" s="1329"/>
      <c r="Q1268" s="92"/>
      <c r="R1268" s="92"/>
      <c r="S1268" s="92"/>
      <c r="T1268" s="92"/>
      <c r="U1268" s="1303"/>
      <c r="V1268" s="92"/>
      <c r="W1268" s="92"/>
      <c r="X1268" s="92"/>
      <c r="Y1268" s="92"/>
      <c r="Z1268" s="92"/>
    </row>
    <row r="1269" spans="1:26" s="1302" customFormat="1" x14ac:dyDescent="0.3">
      <c r="A1269" s="1214"/>
      <c r="B1269" s="92"/>
      <c r="C1269" s="1298"/>
      <c r="D1269" s="1300"/>
      <c r="E1269" s="1300"/>
      <c r="F1269" s="1301"/>
      <c r="G1269" s="1301"/>
      <c r="H1269" s="1301"/>
      <c r="I1269" s="1301"/>
      <c r="J1269" s="1301"/>
      <c r="K1269" s="1301"/>
      <c r="L1269" s="1301"/>
      <c r="M1269" s="1301"/>
      <c r="N1269" s="1301"/>
      <c r="O1269" s="1329"/>
      <c r="Q1269" s="92"/>
      <c r="R1269" s="92"/>
      <c r="S1269" s="92"/>
      <c r="T1269" s="92"/>
      <c r="U1269" s="1303"/>
      <c r="V1269" s="92"/>
      <c r="W1269" s="92"/>
      <c r="X1269" s="92"/>
      <c r="Y1269" s="92"/>
      <c r="Z1269" s="92"/>
    </row>
    <row r="1270" spans="1:26" s="1302" customFormat="1" x14ac:dyDescent="0.3">
      <c r="A1270" s="1214"/>
      <c r="B1270" s="92"/>
      <c r="C1270" s="1298"/>
      <c r="D1270" s="1300"/>
      <c r="E1270" s="1300"/>
      <c r="F1270" s="1301"/>
      <c r="G1270" s="1301"/>
      <c r="H1270" s="1301"/>
      <c r="I1270" s="1301"/>
      <c r="J1270" s="1301"/>
      <c r="K1270" s="1301"/>
      <c r="L1270" s="1301"/>
      <c r="M1270" s="1301"/>
      <c r="N1270" s="1301"/>
      <c r="O1270" s="1329"/>
      <c r="Q1270" s="92"/>
      <c r="R1270" s="92"/>
      <c r="S1270" s="92"/>
      <c r="T1270" s="92"/>
      <c r="U1270" s="1303"/>
      <c r="V1270" s="92"/>
      <c r="W1270" s="92"/>
      <c r="X1270" s="92"/>
      <c r="Y1270" s="92"/>
      <c r="Z1270" s="92"/>
    </row>
    <row r="1271" spans="1:26" s="1302" customFormat="1" x14ac:dyDescent="0.3">
      <c r="A1271" s="1214"/>
      <c r="B1271" s="92"/>
      <c r="C1271" s="1298"/>
      <c r="D1271" s="1300"/>
      <c r="E1271" s="1300"/>
      <c r="F1271" s="1301"/>
      <c r="G1271" s="1301"/>
      <c r="H1271" s="1301"/>
      <c r="I1271" s="1301"/>
      <c r="J1271" s="1301"/>
      <c r="K1271" s="1301"/>
      <c r="L1271" s="1301"/>
      <c r="M1271" s="1301"/>
      <c r="N1271" s="1301"/>
      <c r="O1271" s="1329"/>
      <c r="Q1271" s="92"/>
      <c r="R1271" s="92"/>
      <c r="S1271" s="92"/>
      <c r="T1271" s="92"/>
      <c r="U1271" s="1303"/>
      <c r="V1271" s="92"/>
      <c r="W1271" s="92"/>
      <c r="X1271" s="92"/>
      <c r="Y1271" s="92"/>
      <c r="Z1271" s="92"/>
    </row>
    <row r="1272" spans="1:26" s="1302" customFormat="1" x14ac:dyDescent="0.3">
      <c r="A1272" s="1214"/>
      <c r="B1272" s="92"/>
      <c r="C1272" s="1298"/>
      <c r="D1272" s="1300"/>
      <c r="E1272" s="1300"/>
      <c r="F1272" s="1301"/>
      <c r="G1272" s="1301"/>
      <c r="H1272" s="1301"/>
      <c r="I1272" s="1301"/>
      <c r="J1272" s="1301"/>
      <c r="K1272" s="1301"/>
      <c r="L1272" s="1301"/>
      <c r="M1272" s="1301"/>
      <c r="N1272" s="1301"/>
      <c r="O1272" s="1329"/>
      <c r="Q1272" s="92"/>
      <c r="R1272" s="92"/>
      <c r="S1272" s="92"/>
      <c r="T1272" s="92"/>
      <c r="U1272" s="1303"/>
      <c r="V1272" s="92"/>
      <c r="W1272" s="92"/>
      <c r="X1272" s="92"/>
      <c r="Y1272" s="92"/>
      <c r="Z1272" s="92"/>
    </row>
    <row r="1273" spans="1:26" s="1302" customFormat="1" x14ac:dyDescent="0.3">
      <c r="A1273" s="1214"/>
      <c r="B1273" s="92"/>
      <c r="C1273" s="1298"/>
      <c r="D1273" s="1300"/>
      <c r="E1273" s="1300"/>
      <c r="F1273" s="1301"/>
      <c r="G1273" s="1301"/>
      <c r="H1273" s="1301"/>
      <c r="I1273" s="1301"/>
      <c r="J1273" s="1301"/>
      <c r="K1273" s="1301"/>
      <c r="L1273" s="1301"/>
      <c r="M1273" s="1301"/>
      <c r="N1273" s="1301"/>
      <c r="O1273" s="1329"/>
      <c r="Q1273" s="92"/>
      <c r="R1273" s="92"/>
      <c r="S1273" s="92"/>
      <c r="T1273" s="92"/>
      <c r="U1273" s="1303"/>
      <c r="V1273" s="92"/>
      <c r="W1273" s="92"/>
      <c r="X1273" s="92"/>
      <c r="Y1273" s="92"/>
      <c r="Z1273" s="92"/>
    </row>
    <row r="1274" spans="1:26" s="1302" customFormat="1" x14ac:dyDescent="0.3">
      <c r="A1274" s="1214"/>
      <c r="B1274" s="92"/>
      <c r="C1274" s="1298"/>
      <c r="D1274" s="1300"/>
      <c r="E1274" s="1300"/>
      <c r="F1274" s="1301"/>
      <c r="G1274" s="1301"/>
      <c r="H1274" s="1301"/>
      <c r="I1274" s="1301"/>
      <c r="J1274" s="1301"/>
      <c r="K1274" s="1301"/>
      <c r="L1274" s="1301"/>
      <c r="M1274" s="1301"/>
      <c r="N1274" s="1301"/>
      <c r="O1274" s="1329"/>
      <c r="Q1274" s="92"/>
      <c r="R1274" s="92"/>
      <c r="S1274" s="92"/>
      <c r="T1274" s="92"/>
      <c r="U1274" s="1303"/>
      <c r="V1274" s="92"/>
      <c r="W1274" s="92"/>
      <c r="X1274" s="92"/>
      <c r="Y1274" s="92"/>
      <c r="Z1274" s="92"/>
    </row>
    <row r="1275" spans="1:26" s="1302" customFormat="1" x14ac:dyDescent="0.3">
      <c r="A1275" s="1214"/>
      <c r="B1275" s="92"/>
      <c r="C1275" s="1298"/>
      <c r="D1275" s="1300"/>
      <c r="E1275" s="1300"/>
      <c r="F1275" s="1301"/>
      <c r="G1275" s="1301"/>
      <c r="H1275" s="1301"/>
      <c r="I1275" s="1301"/>
      <c r="J1275" s="1301"/>
      <c r="K1275" s="1301"/>
      <c r="L1275" s="1301"/>
      <c r="M1275" s="1301"/>
      <c r="N1275" s="1301"/>
      <c r="O1275" s="1329"/>
      <c r="Q1275" s="92"/>
      <c r="R1275" s="92"/>
      <c r="S1275" s="92"/>
      <c r="T1275" s="92"/>
      <c r="U1275" s="1303"/>
      <c r="V1275" s="92"/>
      <c r="W1275" s="92"/>
      <c r="X1275" s="92"/>
      <c r="Y1275" s="92"/>
      <c r="Z1275" s="92"/>
    </row>
    <row r="1276" spans="1:26" s="1302" customFormat="1" x14ac:dyDescent="0.3">
      <c r="A1276" s="1214"/>
      <c r="B1276" s="92"/>
      <c r="C1276" s="1298"/>
      <c r="D1276" s="1300"/>
      <c r="E1276" s="1300"/>
      <c r="F1276" s="1301"/>
      <c r="G1276" s="1301"/>
      <c r="H1276" s="1301"/>
      <c r="I1276" s="1301"/>
      <c r="J1276" s="1301"/>
      <c r="K1276" s="1301"/>
      <c r="L1276" s="1301"/>
      <c r="M1276" s="1301"/>
      <c r="N1276" s="1301"/>
      <c r="O1276" s="1329"/>
      <c r="Q1276" s="92"/>
      <c r="R1276" s="92"/>
      <c r="S1276" s="92"/>
      <c r="T1276" s="92"/>
      <c r="U1276" s="1303"/>
      <c r="V1276" s="92"/>
      <c r="W1276" s="92"/>
      <c r="X1276" s="92"/>
      <c r="Y1276" s="92"/>
      <c r="Z1276" s="92"/>
    </row>
    <row r="1277" spans="1:26" s="1302" customFormat="1" x14ac:dyDescent="0.3">
      <c r="A1277" s="1214"/>
      <c r="B1277" s="92"/>
      <c r="C1277" s="1298"/>
      <c r="D1277" s="1300"/>
      <c r="E1277" s="1300"/>
      <c r="F1277" s="1301"/>
      <c r="G1277" s="1301"/>
      <c r="H1277" s="1301"/>
      <c r="I1277" s="1301"/>
      <c r="J1277" s="1301"/>
      <c r="K1277" s="1301"/>
      <c r="L1277" s="1301"/>
      <c r="M1277" s="1301"/>
      <c r="N1277" s="1301"/>
      <c r="O1277" s="1329"/>
      <c r="Q1277" s="92"/>
      <c r="R1277" s="92"/>
      <c r="S1277" s="92"/>
      <c r="T1277" s="92"/>
      <c r="U1277" s="1303"/>
      <c r="V1277" s="92"/>
      <c r="W1277" s="92"/>
      <c r="X1277" s="92"/>
      <c r="Y1277" s="92"/>
      <c r="Z1277" s="92"/>
    </row>
    <row r="1278" spans="1:26" s="1302" customFormat="1" x14ac:dyDescent="0.3">
      <c r="A1278" s="1214"/>
      <c r="B1278" s="92"/>
      <c r="C1278" s="1298"/>
      <c r="D1278" s="1300"/>
      <c r="E1278" s="1300"/>
      <c r="F1278" s="1301"/>
      <c r="G1278" s="1301"/>
      <c r="H1278" s="1301"/>
      <c r="I1278" s="1301"/>
      <c r="J1278" s="1301"/>
      <c r="K1278" s="1301"/>
      <c r="L1278" s="1301"/>
      <c r="M1278" s="1301"/>
      <c r="N1278" s="1301"/>
      <c r="O1278" s="1329"/>
      <c r="Q1278" s="92"/>
      <c r="R1278" s="92"/>
      <c r="S1278" s="92"/>
      <c r="T1278" s="92"/>
      <c r="U1278" s="1303"/>
      <c r="V1278" s="92"/>
      <c r="W1278" s="92"/>
      <c r="X1278" s="92"/>
      <c r="Y1278" s="92"/>
      <c r="Z1278" s="92"/>
    </row>
    <row r="1279" spans="1:26" s="1302" customFormat="1" x14ac:dyDescent="0.3">
      <c r="A1279" s="1214"/>
      <c r="B1279" s="92"/>
      <c r="C1279" s="1298"/>
      <c r="D1279" s="1300"/>
      <c r="E1279" s="1300"/>
      <c r="F1279" s="1301"/>
      <c r="G1279" s="1301"/>
      <c r="H1279" s="1301"/>
      <c r="I1279" s="1301"/>
      <c r="J1279" s="1301"/>
      <c r="K1279" s="1301"/>
      <c r="L1279" s="1301"/>
      <c r="M1279" s="1301"/>
      <c r="N1279" s="1301"/>
      <c r="O1279" s="1329"/>
      <c r="Q1279" s="92"/>
      <c r="R1279" s="92"/>
      <c r="S1279" s="92"/>
      <c r="T1279" s="92"/>
      <c r="U1279" s="1303"/>
      <c r="V1279" s="92"/>
      <c r="W1279" s="92"/>
      <c r="X1279" s="92"/>
      <c r="Y1279" s="92"/>
      <c r="Z1279" s="92"/>
    </row>
    <row r="1280" spans="1:26" s="1302" customFormat="1" x14ac:dyDescent="0.3">
      <c r="A1280" s="1214"/>
      <c r="B1280" s="92"/>
      <c r="C1280" s="1298"/>
      <c r="D1280" s="1300"/>
      <c r="E1280" s="1300"/>
      <c r="F1280" s="1301"/>
      <c r="G1280" s="1301"/>
      <c r="H1280" s="1301"/>
      <c r="I1280" s="1301"/>
      <c r="J1280" s="1301"/>
      <c r="K1280" s="1301"/>
      <c r="L1280" s="1301"/>
      <c r="M1280" s="1301"/>
      <c r="N1280" s="1301"/>
      <c r="O1280" s="1329"/>
      <c r="Q1280" s="92"/>
      <c r="R1280" s="92"/>
      <c r="S1280" s="92"/>
      <c r="T1280" s="92"/>
      <c r="U1280" s="1303"/>
      <c r="V1280" s="92"/>
      <c r="W1280" s="92"/>
      <c r="X1280" s="92"/>
      <c r="Y1280" s="92"/>
      <c r="Z1280" s="92"/>
    </row>
    <row r="1281" spans="1:26" s="1302" customFormat="1" x14ac:dyDescent="0.3">
      <c r="A1281" s="1214"/>
      <c r="B1281" s="92"/>
      <c r="C1281" s="1298"/>
      <c r="D1281" s="1300"/>
      <c r="E1281" s="1300"/>
      <c r="F1281" s="1301"/>
      <c r="G1281" s="1301"/>
      <c r="H1281" s="1301"/>
      <c r="I1281" s="1301"/>
      <c r="J1281" s="1301"/>
      <c r="K1281" s="1301"/>
      <c r="L1281" s="1301"/>
      <c r="M1281" s="1301"/>
      <c r="N1281" s="1301"/>
      <c r="O1281" s="1329"/>
      <c r="Q1281" s="92"/>
      <c r="R1281" s="92"/>
      <c r="S1281" s="92"/>
      <c r="T1281" s="92"/>
      <c r="U1281" s="1303"/>
      <c r="V1281" s="92"/>
      <c r="W1281" s="92"/>
      <c r="X1281" s="92"/>
      <c r="Y1281" s="92"/>
      <c r="Z1281" s="92"/>
    </row>
    <row r="1282" spans="1:26" s="1302" customFormat="1" x14ac:dyDescent="0.3">
      <c r="A1282" s="1214"/>
      <c r="B1282" s="92"/>
      <c r="C1282" s="1298"/>
      <c r="D1282" s="1300"/>
      <c r="E1282" s="1300"/>
      <c r="F1282" s="1301"/>
      <c r="G1282" s="1301"/>
      <c r="H1282" s="1301"/>
      <c r="I1282" s="1301"/>
      <c r="J1282" s="1301"/>
      <c r="K1282" s="1301"/>
      <c r="L1282" s="1301"/>
      <c r="M1282" s="1301"/>
      <c r="N1282" s="1301"/>
      <c r="O1282" s="1329"/>
      <c r="Q1282" s="92"/>
      <c r="R1282" s="92"/>
      <c r="S1282" s="92"/>
      <c r="T1282" s="92"/>
      <c r="U1282" s="1303"/>
      <c r="V1282" s="92"/>
      <c r="W1282" s="92"/>
      <c r="X1282" s="92"/>
      <c r="Y1282" s="92"/>
      <c r="Z1282" s="92"/>
    </row>
    <row r="1283" spans="1:26" s="1302" customFormat="1" x14ac:dyDescent="0.3">
      <c r="A1283" s="1214"/>
      <c r="B1283" s="92"/>
      <c r="C1283" s="1298"/>
      <c r="D1283" s="1300"/>
      <c r="E1283" s="1300"/>
      <c r="F1283" s="1301"/>
      <c r="G1283" s="1301"/>
      <c r="H1283" s="1301"/>
      <c r="I1283" s="1301"/>
      <c r="J1283" s="1301"/>
      <c r="K1283" s="1301"/>
      <c r="L1283" s="1301"/>
      <c r="M1283" s="1301"/>
      <c r="N1283" s="1301"/>
      <c r="O1283" s="1329"/>
      <c r="Q1283" s="92"/>
      <c r="R1283" s="92"/>
      <c r="S1283" s="92"/>
      <c r="T1283" s="92"/>
      <c r="U1283" s="1303"/>
      <c r="V1283" s="92"/>
      <c r="W1283" s="92"/>
      <c r="X1283" s="92"/>
      <c r="Y1283" s="92"/>
      <c r="Z1283" s="92"/>
    </row>
    <row r="1284" spans="1:26" s="1302" customFormat="1" x14ac:dyDescent="0.3">
      <c r="A1284" s="1214"/>
      <c r="B1284" s="92"/>
      <c r="C1284" s="1298"/>
      <c r="D1284" s="1300"/>
      <c r="E1284" s="1300"/>
      <c r="F1284" s="1301"/>
      <c r="G1284" s="1301"/>
      <c r="H1284" s="1301"/>
      <c r="I1284" s="1301"/>
      <c r="J1284" s="1301"/>
      <c r="K1284" s="1301"/>
      <c r="L1284" s="1301"/>
      <c r="M1284" s="1301"/>
      <c r="N1284" s="1301"/>
      <c r="O1284" s="1329"/>
      <c r="Q1284" s="92"/>
      <c r="R1284" s="92"/>
      <c r="S1284" s="92"/>
      <c r="T1284" s="92"/>
      <c r="U1284" s="1303"/>
      <c r="V1284" s="92"/>
      <c r="W1284" s="92"/>
      <c r="X1284" s="92"/>
      <c r="Y1284" s="92"/>
      <c r="Z1284" s="92"/>
    </row>
    <row r="1285" spans="1:26" s="1302" customFormat="1" x14ac:dyDescent="0.3">
      <c r="A1285" s="1214"/>
      <c r="B1285" s="92"/>
      <c r="C1285" s="1298"/>
      <c r="D1285" s="1300"/>
      <c r="E1285" s="1300"/>
      <c r="F1285" s="1301"/>
      <c r="G1285" s="1301"/>
      <c r="H1285" s="1301"/>
      <c r="I1285" s="1301"/>
      <c r="J1285" s="1301"/>
      <c r="K1285" s="1301"/>
      <c r="L1285" s="1301"/>
      <c r="M1285" s="1301"/>
      <c r="N1285" s="1301"/>
      <c r="O1285" s="1329"/>
      <c r="Q1285" s="92"/>
      <c r="R1285" s="92"/>
      <c r="S1285" s="92"/>
      <c r="T1285" s="92"/>
      <c r="U1285" s="1303"/>
      <c r="V1285" s="92"/>
      <c r="W1285" s="92"/>
      <c r="X1285" s="92"/>
      <c r="Y1285" s="92"/>
      <c r="Z1285" s="92"/>
    </row>
    <row r="1286" spans="1:26" s="1302" customFormat="1" x14ac:dyDescent="0.3">
      <c r="A1286" s="1214"/>
      <c r="B1286" s="92"/>
      <c r="C1286" s="1298"/>
      <c r="D1286" s="1300"/>
      <c r="E1286" s="1300"/>
      <c r="F1286" s="1301"/>
      <c r="G1286" s="1301"/>
      <c r="H1286" s="1301"/>
      <c r="I1286" s="1301"/>
      <c r="J1286" s="1301"/>
      <c r="K1286" s="1301"/>
      <c r="L1286" s="1301"/>
      <c r="M1286" s="1301"/>
      <c r="N1286" s="1301"/>
      <c r="O1286" s="1329"/>
      <c r="Q1286" s="92"/>
      <c r="R1286" s="92"/>
      <c r="S1286" s="92"/>
      <c r="T1286" s="92"/>
      <c r="U1286" s="1303"/>
      <c r="V1286" s="92"/>
      <c r="W1286" s="92"/>
      <c r="X1286" s="92"/>
      <c r="Y1286" s="92"/>
      <c r="Z1286" s="92"/>
    </row>
    <row r="1287" spans="1:26" s="1302" customFormat="1" x14ac:dyDescent="0.3">
      <c r="A1287" s="1214"/>
      <c r="B1287" s="92"/>
      <c r="C1287" s="1298"/>
      <c r="D1287" s="1300"/>
      <c r="E1287" s="1300"/>
      <c r="F1287" s="1301"/>
      <c r="G1287" s="1301"/>
      <c r="H1287" s="1301"/>
      <c r="I1287" s="1301"/>
      <c r="J1287" s="1301"/>
      <c r="K1287" s="1301"/>
      <c r="L1287" s="1301"/>
      <c r="M1287" s="1301"/>
      <c r="N1287" s="1301"/>
      <c r="O1287" s="1329"/>
      <c r="Q1287" s="92"/>
      <c r="R1287" s="92"/>
      <c r="S1287" s="92"/>
      <c r="T1287" s="92"/>
      <c r="U1287" s="1303"/>
      <c r="V1287" s="92"/>
      <c r="W1287" s="92"/>
      <c r="X1287" s="92"/>
      <c r="Y1287" s="92"/>
      <c r="Z1287" s="92"/>
    </row>
    <row r="1288" spans="1:26" s="1302" customFormat="1" x14ac:dyDescent="0.3">
      <c r="A1288" s="1214"/>
      <c r="B1288" s="92"/>
      <c r="C1288" s="1298"/>
      <c r="D1288" s="1300"/>
      <c r="E1288" s="1300"/>
      <c r="F1288" s="1301"/>
      <c r="G1288" s="1301"/>
      <c r="H1288" s="1301"/>
      <c r="I1288" s="1301"/>
      <c r="J1288" s="1301"/>
      <c r="K1288" s="1301"/>
      <c r="L1288" s="1301"/>
      <c r="M1288" s="1301"/>
      <c r="N1288" s="1301"/>
      <c r="O1288" s="1329"/>
      <c r="Q1288" s="92"/>
      <c r="R1288" s="92"/>
      <c r="S1288" s="92"/>
      <c r="T1288" s="92"/>
      <c r="U1288" s="1303"/>
      <c r="V1288" s="92"/>
      <c r="W1288" s="92"/>
      <c r="X1288" s="92"/>
      <c r="Y1288" s="92"/>
      <c r="Z1288" s="92"/>
    </row>
    <row r="1289" spans="1:26" s="1302" customFormat="1" x14ac:dyDescent="0.3">
      <c r="A1289" s="1214"/>
      <c r="B1289" s="92"/>
      <c r="C1289" s="1298"/>
      <c r="D1289" s="1300"/>
      <c r="E1289" s="1300"/>
      <c r="F1289" s="1301"/>
      <c r="G1289" s="1301"/>
      <c r="H1289" s="1301"/>
      <c r="I1289" s="1301"/>
      <c r="J1289" s="1301"/>
      <c r="K1289" s="1301"/>
      <c r="L1289" s="1301"/>
      <c r="M1289" s="1301"/>
      <c r="N1289" s="1301"/>
      <c r="O1289" s="1329"/>
      <c r="Q1289" s="92"/>
      <c r="R1289" s="92"/>
      <c r="S1289" s="92"/>
      <c r="T1289" s="92"/>
      <c r="U1289" s="1303"/>
      <c r="V1289" s="92"/>
      <c r="W1289" s="92"/>
      <c r="X1289" s="92"/>
      <c r="Y1289" s="92"/>
      <c r="Z1289" s="92"/>
    </row>
    <row r="1290" spans="1:26" s="1302" customFormat="1" x14ac:dyDescent="0.3">
      <c r="A1290" s="1214"/>
      <c r="B1290" s="92"/>
      <c r="C1290" s="1298"/>
      <c r="D1290" s="1300"/>
      <c r="E1290" s="1300"/>
      <c r="F1290" s="1301"/>
      <c r="G1290" s="1301"/>
      <c r="H1290" s="1301"/>
      <c r="I1290" s="1301"/>
      <c r="J1290" s="1301"/>
      <c r="K1290" s="1301"/>
      <c r="L1290" s="1301"/>
      <c r="M1290" s="1301"/>
      <c r="N1290" s="1301"/>
      <c r="O1290" s="1329"/>
      <c r="Q1290" s="92"/>
      <c r="R1290" s="92"/>
      <c r="S1290" s="92"/>
      <c r="T1290" s="92"/>
      <c r="U1290" s="1303"/>
      <c r="V1290" s="92"/>
      <c r="W1290" s="92"/>
      <c r="X1290" s="92"/>
      <c r="Y1290" s="92"/>
      <c r="Z1290" s="92"/>
    </row>
    <row r="1291" spans="1:26" s="1302" customFormat="1" x14ac:dyDescent="0.3">
      <c r="A1291" s="1214"/>
      <c r="B1291" s="92"/>
      <c r="C1291" s="1298"/>
      <c r="D1291" s="1300"/>
      <c r="E1291" s="1300"/>
      <c r="F1291" s="1301"/>
      <c r="G1291" s="1301"/>
      <c r="H1291" s="1301"/>
      <c r="I1291" s="1301"/>
      <c r="J1291" s="1301"/>
      <c r="K1291" s="1301"/>
      <c r="L1291" s="1301"/>
      <c r="M1291" s="1301"/>
      <c r="N1291" s="1301"/>
      <c r="O1291" s="1329"/>
      <c r="Q1291" s="92"/>
      <c r="R1291" s="92"/>
      <c r="S1291" s="92"/>
      <c r="T1291" s="92"/>
      <c r="U1291" s="1303"/>
      <c r="V1291" s="92"/>
      <c r="W1291" s="92"/>
      <c r="X1291" s="92"/>
      <c r="Y1291" s="92"/>
      <c r="Z1291" s="92"/>
    </row>
    <row r="1292" spans="1:26" s="1302" customFormat="1" x14ac:dyDescent="0.3">
      <c r="A1292" s="1214"/>
      <c r="B1292" s="92"/>
      <c r="C1292" s="1298"/>
      <c r="D1292" s="1300"/>
      <c r="E1292" s="1300"/>
      <c r="F1292" s="1301"/>
      <c r="G1292" s="1301"/>
      <c r="H1292" s="1301"/>
      <c r="I1292" s="1301"/>
      <c r="J1292" s="1301"/>
      <c r="K1292" s="1301"/>
      <c r="L1292" s="1301"/>
      <c r="M1292" s="1301"/>
      <c r="N1292" s="1301"/>
      <c r="O1292" s="1329"/>
      <c r="Q1292" s="92"/>
      <c r="R1292" s="92"/>
      <c r="S1292" s="92"/>
      <c r="T1292" s="92"/>
      <c r="U1292" s="1303"/>
      <c r="V1292" s="92"/>
      <c r="W1292" s="92"/>
      <c r="X1292" s="92"/>
      <c r="Y1292" s="92"/>
      <c r="Z1292" s="92"/>
    </row>
    <row r="1293" spans="1:26" s="1302" customFormat="1" x14ac:dyDescent="0.3">
      <c r="A1293" s="1214"/>
      <c r="B1293" s="92"/>
      <c r="C1293" s="1298"/>
      <c r="D1293" s="1300"/>
      <c r="E1293" s="1300"/>
      <c r="F1293" s="1301"/>
      <c r="G1293" s="1301"/>
      <c r="H1293" s="1301"/>
      <c r="I1293" s="1301"/>
      <c r="J1293" s="1301"/>
      <c r="K1293" s="1301"/>
      <c r="L1293" s="1301"/>
      <c r="M1293" s="1301"/>
      <c r="N1293" s="1301"/>
      <c r="O1293" s="1329"/>
      <c r="Q1293" s="92"/>
      <c r="R1293" s="92"/>
      <c r="S1293" s="92"/>
      <c r="T1293" s="92"/>
      <c r="U1293" s="1303"/>
      <c r="V1293" s="92"/>
      <c r="W1293" s="92"/>
      <c r="X1293" s="92"/>
      <c r="Y1293" s="92"/>
      <c r="Z1293" s="92"/>
    </row>
    <row r="1294" spans="1:26" s="1302" customFormat="1" x14ac:dyDescent="0.3">
      <c r="A1294" s="1214"/>
      <c r="B1294" s="92"/>
      <c r="C1294" s="1298"/>
      <c r="D1294" s="1300"/>
      <c r="E1294" s="1300"/>
      <c r="F1294" s="1301"/>
      <c r="G1294" s="1301"/>
      <c r="H1294" s="1301"/>
      <c r="I1294" s="1301"/>
      <c r="J1294" s="1301"/>
      <c r="K1294" s="1301"/>
      <c r="L1294" s="1301"/>
      <c r="M1294" s="1301"/>
      <c r="N1294" s="1301"/>
      <c r="O1294" s="1329"/>
      <c r="Q1294" s="92"/>
      <c r="R1294" s="92"/>
      <c r="S1294" s="92"/>
      <c r="T1294" s="92"/>
      <c r="U1294" s="1303"/>
      <c r="V1294" s="92"/>
      <c r="W1294" s="92"/>
      <c r="X1294" s="92"/>
      <c r="Y1294" s="92"/>
      <c r="Z1294" s="92"/>
    </row>
    <row r="1295" spans="1:26" s="1302" customFormat="1" x14ac:dyDescent="0.3">
      <c r="A1295" s="1214"/>
      <c r="B1295" s="92"/>
      <c r="C1295" s="1298"/>
      <c r="D1295" s="1300"/>
      <c r="E1295" s="1300"/>
      <c r="F1295" s="1301"/>
      <c r="G1295" s="1301"/>
      <c r="H1295" s="1301"/>
      <c r="I1295" s="1301"/>
      <c r="J1295" s="1301"/>
      <c r="K1295" s="1301"/>
      <c r="L1295" s="1301"/>
      <c r="M1295" s="1301"/>
      <c r="N1295" s="1301"/>
      <c r="O1295" s="1329"/>
      <c r="Q1295" s="92"/>
      <c r="R1295" s="92"/>
      <c r="S1295" s="92"/>
      <c r="T1295" s="92"/>
      <c r="U1295" s="1303"/>
      <c r="V1295" s="92"/>
      <c r="W1295" s="92"/>
      <c r="X1295" s="92"/>
      <c r="Y1295" s="92"/>
      <c r="Z1295" s="92"/>
    </row>
    <row r="1296" spans="1:26" s="1302" customFormat="1" x14ac:dyDescent="0.3">
      <c r="A1296" s="1214"/>
      <c r="B1296" s="92"/>
      <c r="C1296" s="1298"/>
      <c r="D1296" s="1300"/>
      <c r="E1296" s="1300"/>
      <c r="F1296" s="1301"/>
      <c r="G1296" s="1301"/>
      <c r="H1296" s="1301"/>
      <c r="I1296" s="1301"/>
      <c r="J1296" s="1301"/>
      <c r="K1296" s="1301"/>
      <c r="L1296" s="1301"/>
      <c r="M1296" s="1301"/>
      <c r="N1296" s="1301"/>
      <c r="O1296" s="1329"/>
      <c r="Q1296" s="92"/>
      <c r="R1296" s="92"/>
      <c r="S1296" s="92"/>
      <c r="T1296" s="92"/>
      <c r="U1296" s="1303"/>
      <c r="V1296" s="92"/>
      <c r="W1296" s="92"/>
      <c r="X1296" s="92"/>
      <c r="Y1296" s="92"/>
      <c r="Z1296" s="92"/>
    </row>
    <row r="1297" spans="1:26" s="1302" customFormat="1" x14ac:dyDescent="0.3">
      <c r="A1297" s="1214"/>
      <c r="B1297" s="92"/>
      <c r="C1297" s="1298"/>
      <c r="D1297" s="1300"/>
      <c r="E1297" s="1300"/>
      <c r="F1297" s="1301"/>
      <c r="G1297" s="1301"/>
      <c r="H1297" s="1301"/>
      <c r="I1297" s="1301"/>
      <c r="J1297" s="1301"/>
      <c r="K1297" s="1301"/>
      <c r="L1297" s="1301"/>
      <c r="M1297" s="1301"/>
      <c r="N1297" s="1301"/>
      <c r="O1297" s="1329"/>
      <c r="Q1297" s="92"/>
      <c r="R1297" s="92"/>
      <c r="S1297" s="92"/>
      <c r="T1297" s="92"/>
      <c r="U1297" s="1303"/>
      <c r="V1297" s="92"/>
      <c r="W1297" s="92"/>
      <c r="X1297" s="92"/>
      <c r="Y1297" s="92"/>
      <c r="Z1297" s="92"/>
    </row>
    <row r="1298" spans="1:26" s="1302" customFormat="1" x14ac:dyDescent="0.3">
      <c r="A1298" s="1214"/>
      <c r="B1298" s="92"/>
      <c r="C1298" s="1298"/>
      <c r="D1298" s="1300"/>
      <c r="E1298" s="1300"/>
      <c r="F1298" s="1301"/>
      <c r="G1298" s="1301"/>
      <c r="H1298" s="1301"/>
      <c r="I1298" s="1301"/>
      <c r="J1298" s="1301"/>
      <c r="K1298" s="1301"/>
      <c r="L1298" s="1301"/>
      <c r="M1298" s="1301"/>
      <c r="N1298" s="1301"/>
      <c r="O1298" s="1329"/>
      <c r="Q1298" s="92"/>
      <c r="R1298" s="92"/>
      <c r="S1298" s="92"/>
      <c r="T1298" s="92"/>
      <c r="U1298" s="1303"/>
      <c r="V1298" s="92"/>
      <c r="W1298" s="92"/>
      <c r="X1298" s="92"/>
      <c r="Y1298" s="92"/>
      <c r="Z1298" s="92"/>
    </row>
    <row r="1299" spans="1:26" s="1302" customFormat="1" x14ac:dyDescent="0.3">
      <c r="A1299" s="1214"/>
      <c r="B1299" s="92"/>
      <c r="C1299" s="1298"/>
      <c r="D1299" s="1300"/>
      <c r="E1299" s="1300"/>
      <c r="F1299" s="1301"/>
      <c r="G1299" s="1301"/>
      <c r="H1299" s="1301"/>
      <c r="I1299" s="1301"/>
      <c r="J1299" s="1301"/>
      <c r="K1299" s="1301"/>
      <c r="L1299" s="1301"/>
      <c r="M1299" s="1301"/>
      <c r="N1299" s="1301"/>
      <c r="O1299" s="1329"/>
      <c r="Q1299" s="92"/>
      <c r="R1299" s="92"/>
      <c r="S1299" s="92"/>
      <c r="T1299" s="92"/>
      <c r="U1299" s="1303"/>
      <c r="V1299" s="92"/>
      <c r="W1299" s="92"/>
      <c r="X1299" s="92"/>
      <c r="Y1299" s="92"/>
      <c r="Z1299" s="92"/>
    </row>
    <row r="1300" spans="1:26" s="1302" customFormat="1" x14ac:dyDescent="0.3">
      <c r="A1300" s="1214"/>
      <c r="B1300" s="92"/>
      <c r="C1300" s="1298"/>
      <c r="D1300" s="1300"/>
      <c r="E1300" s="1300"/>
      <c r="F1300" s="1301"/>
      <c r="G1300" s="1301"/>
      <c r="H1300" s="1301"/>
      <c r="I1300" s="1301"/>
      <c r="J1300" s="1301"/>
      <c r="K1300" s="1301"/>
      <c r="L1300" s="1301"/>
      <c r="M1300" s="1301"/>
      <c r="N1300" s="1301"/>
      <c r="O1300" s="1329"/>
      <c r="Q1300" s="92"/>
      <c r="R1300" s="92"/>
      <c r="S1300" s="92"/>
      <c r="T1300" s="92"/>
      <c r="U1300" s="1303"/>
      <c r="V1300" s="92"/>
      <c r="W1300" s="92"/>
      <c r="X1300" s="92"/>
      <c r="Y1300" s="92"/>
      <c r="Z1300" s="92"/>
    </row>
    <row r="1301" spans="1:26" s="1302" customFormat="1" x14ac:dyDescent="0.3">
      <c r="A1301" s="1214"/>
      <c r="B1301" s="92"/>
      <c r="C1301" s="1298"/>
      <c r="D1301" s="1300"/>
      <c r="E1301" s="1300"/>
      <c r="F1301" s="1301"/>
      <c r="G1301" s="1301"/>
      <c r="H1301" s="1301"/>
      <c r="I1301" s="1301"/>
      <c r="J1301" s="1301"/>
      <c r="K1301" s="1301"/>
      <c r="L1301" s="1301"/>
      <c r="M1301" s="1301"/>
      <c r="N1301" s="1301"/>
      <c r="O1301" s="1329"/>
      <c r="Q1301" s="92"/>
      <c r="R1301" s="92"/>
      <c r="S1301" s="92"/>
      <c r="T1301" s="92"/>
      <c r="U1301" s="1303"/>
      <c r="V1301" s="92"/>
      <c r="W1301" s="92"/>
      <c r="X1301" s="92"/>
      <c r="Y1301" s="92"/>
      <c r="Z1301" s="92"/>
    </row>
    <row r="1302" spans="1:26" s="1302" customFormat="1" x14ac:dyDescent="0.3">
      <c r="A1302" s="1214"/>
      <c r="B1302" s="92"/>
      <c r="C1302" s="1298"/>
      <c r="D1302" s="1300"/>
      <c r="E1302" s="1300"/>
      <c r="F1302" s="1301"/>
      <c r="G1302" s="1301"/>
      <c r="H1302" s="1301"/>
      <c r="I1302" s="1301"/>
      <c r="J1302" s="1301"/>
      <c r="K1302" s="1301"/>
      <c r="L1302" s="1301"/>
      <c r="M1302" s="1301"/>
      <c r="N1302" s="1301"/>
      <c r="O1302" s="1329"/>
      <c r="Q1302" s="92"/>
      <c r="R1302" s="92"/>
      <c r="S1302" s="92"/>
      <c r="T1302" s="92"/>
      <c r="U1302" s="1303"/>
      <c r="V1302" s="92"/>
      <c r="W1302" s="92"/>
      <c r="X1302" s="92"/>
      <c r="Y1302" s="92"/>
      <c r="Z1302" s="92"/>
    </row>
    <row r="1303" spans="1:26" s="1302" customFormat="1" x14ac:dyDescent="0.3">
      <c r="A1303" s="1214"/>
      <c r="B1303" s="92"/>
      <c r="C1303" s="1298"/>
      <c r="D1303" s="1300"/>
      <c r="E1303" s="1300"/>
      <c r="F1303" s="1301"/>
      <c r="G1303" s="1301"/>
      <c r="H1303" s="1301"/>
      <c r="I1303" s="1301"/>
      <c r="J1303" s="1301"/>
      <c r="K1303" s="1301"/>
      <c r="L1303" s="1301"/>
      <c r="M1303" s="1301"/>
      <c r="N1303" s="1301"/>
      <c r="O1303" s="1329"/>
      <c r="Q1303" s="92"/>
      <c r="R1303" s="92"/>
      <c r="S1303" s="92"/>
      <c r="T1303" s="92"/>
      <c r="U1303" s="1303"/>
      <c r="V1303" s="92"/>
      <c r="W1303" s="92"/>
      <c r="X1303" s="92"/>
      <c r="Y1303" s="92"/>
      <c r="Z1303" s="92"/>
    </row>
    <row r="1304" spans="1:26" s="1302" customFormat="1" x14ac:dyDescent="0.3">
      <c r="A1304" s="1214"/>
      <c r="B1304" s="92"/>
      <c r="C1304" s="1298"/>
      <c r="D1304" s="1300"/>
      <c r="E1304" s="1300"/>
      <c r="F1304" s="1301"/>
      <c r="G1304" s="1301"/>
      <c r="H1304" s="1301"/>
      <c r="I1304" s="1301"/>
      <c r="J1304" s="1301"/>
      <c r="K1304" s="1301"/>
      <c r="L1304" s="1301"/>
      <c r="M1304" s="1301"/>
      <c r="N1304" s="1301"/>
      <c r="O1304" s="1329"/>
      <c r="Q1304" s="92"/>
      <c r="R1304" s="92"/>
      <c r="S1304" s="92"/>
      <c r="T1304" s="92"/>
      <c r="U1304" s="1303"/>
      <c r="V1304" s="92"/>
      <c r="W1304" s="92"/>
      <c r="X1304" s="92"/>
      <c r="Y1304" s="92"/>
      <c r="Z1304" s="92"/>
    </row>
    <row r="1305" spans="1:26" s="1302" customFormat="1" x14ac:dyDescent="0.3">
      <c r="A1305" s="1214"/>
      <c r="B1305" s="92"/>
      <c r="C1305" s="1298"/>
      <c r="D1305" s="1300"/>
      <c r="E1305" s="1300"/>
      <c r="F1305" s="1301"/>
      <c r="G1305" s="1301"/>
      <c r="H1305" s="1301"/>
      <c r="I1305" s="1301"/>
      <c r="J1305" s="1301"/>
      <c r="K1305" s="1301"/>
      <c r="L1305" s="1301"/>
      <c r="M1305" s="1301"/>
      <c r="N1305" s="1301"/>
      <c r="O1305" s="1329"/>
      <c r="Q1305" s="92"/>
      <c r="R1305" s="92"/>
      <c r="S1305" s="92"/>
      <c r="T1305" s="92"/>
      <c r="U1305" s="1303"/>
      <c r="V1305" s="92"/>
      <c r="W1305" s="92"/>
      <c r="X1305" s="92"/>
      <c r="Y1305" s="92"/>
      <c r="Z1305" s="92"/>
    </row>
    <row r="1306" spans="1:26" s="1302" customFormat="1" x14ac:dyDescent="0.3">
      <c r="A1306" s="1214"/>
      <c r="B1306" s="92"/>
      <c r="C1306" s="1298"/>
      <c r="D1306" s="1300"/>
      <c r="E1306" s="1300"/>
      <c r="F1306" s="1301"/>
      <c r="G1306" s="1301"/>
      <c r="H1306" s="1301"/>
      <c r="I1306" s="1301"/>
      <c r="J1306" s="1301"/>
      <c r="K1306" s="1301"/>
      <c r="L1306" s="1301"/>
      <c r="M1306" s="1301"/>
      <c r="N1306" s="1301"/>
      <c r="O1306" s="1329"/>
      <c r="Q1306" s="92"/>
      <c r="R1306" s="92"/>
      <c r="S1306" s="92"/>
      <c r="T1306" s="92"/>
      <c r="U1306" s="1303"/>
      <c r="V1306" s="92"/>
      <c r="W1306" s="92"/>
      <c r="X1306" s="92"/>
      <c r="Y1306" s="92"/>
      <c r="Z1306" s="92"/>
    </row>
    <row r="1307" spans="1:26" s="1302" customFormat="1" x14ac:dyDescent="0.3">
      <c r="A1307" s="1214"/>
      <c r="B1307" s="92"/>
      <c r="C1307" s="1298"/>
      <c r="D1307" s="1300"/>
      <c r="E1307" s="1300"/>
      <c r="F1307" s="1301"/>
      <c r="G1307" s="1301"/>
      <c r="H1307" s="1301"/>
      <c r="I1307" s="1301"/>
      <c r="J1307" s="1301"/>
      <c r="K1307" s="1301"/>
      <c r="L1307" s="1301"/>
      <c r="M1307" s="1301"/>
      <c r="N1307" s="1301"/>
      <c r="O1307" s="1329"/>
      <c r="Q1307" s="92"/>
      <c r="R1307" s="92"/>
      <c r="S1307" s="92"/>
      <c r="T1307" s="92"/>
      <c r="U1307" s="1303"/>
      <c r="V1307" s="92"/>
      <c r="W1307" s="92"/>
      <c r="X1307" s="92"/>
      <c r="Y1307" s="92"/>
      <c r="Z1307" s="92"/>
    </row>
    <row r="1308" spans="1:26" s="1302" customFormat="1" x14ac:dyDescent="0.3">
      <c r="A1308" s="1214"/>
      <c r="B1308" s="92"/>
      <c r="C1308" s="1298"/>
      <c r="D1308" s="1300"/>
      <c r="E1308" s="1300"/>
      <c r="F1308" s="1301"/>
      <c r="G1308" s="1301"/>
      <c r="H1308" s="1301"/>
      <c r="I1308" s="1301"/>
      <c r="J1308" s="1301"/>
      <c r="K1308" s="1301"/>
      <c r="L1308" s="1301"/>
      <c r="M1308" s="1301"/>
      <c r="N1308" s="1301"/>
      <c r="O1308" s="1329"/>
      <c r="Q1308" s="92"/>
      <c r="R1308" s="92"/>
      <c r="S1308" s="92"/>
      <c r="T1308" s="92"/>
      <c r="U1308" s="1303"/>
      <c r="V1308" s="92"/>
      <c r="W1308" s="92"/>
      <c r="X1308" s="92"/>
      <c r="Y1308" s="92"/>
      <c r="Z1308" s="92"/>
    </row>
    <row r="1309" spans="1:26" s="1302" customFormat="1" x14ac:dyDescent="0.3">
      <c r="A1309" s="1214"/>
      <c r="B1309" s="92"/>
      <c r="C1309" s="1298"/>
      <c r="D1309" s="1300"/>
      <c r="E1309" s="1300"/>
      <c r="F1309" s="1301"/>
      <c r="G1309" s="1301"/>
      <c r="H1309" s="1301"/>
      <c r="I1309" s="1301"/>
      <c r="J1309" s="1301"/>
      <c r="K1309" s="1301"/>
      <c r="L1309" s="1301"/>
      <c r="M1309" s="1301"/>
      <c r="N1309" s="1301"/>
      <c r="O1309" s="1329"/>
      <c r="Q1309" s="92"/>
      <c r="R1309" s="92"/>
      <c r="S1309" s="92"/>
      <c r="T1309" s="92"/>
      <c r="U1309" s="1303"/>
      <c r="V1309" s="92"/>
      <c r="W1309" s="92"/>
      <c r="X1309" s="92"/>
      <c r="Y1309" s="92"/>
      <c r="Z1309" s="92"/>
    </row>
    <row r="1310" spans="1:26" s="1302" customFormat="1" x14ac:dyDescent="0.3">
      <c r="A1310" s="1214"/>
      <c r="B1310" s="92"/>
      <c r="C1310" s="1298"/>
      <c r="D1310" s="1300"/>
      <c r="E1310" s="1300"/>
      <c r="F1310" s="1301"/>
      <c r="G1310" s="1301"/>
      <c r="H1310" s="1301"/>
      <c r="I1310" s="1301"/>
      <c r="J1310" s="1301"/>
      <c r="K1310" s="1301"/>
      <c r="L1310" s="1301"/>
      <c r="M1310" s="1301"/>
      <c r="N1310" s="1301"/>
      <c r="O1310" s="1329"/>
      <c r="Q1310" s="92"/>
      <c r="R1310" s="92"/>
      <c r="S1310" s="92"/>
      <c r="T1310" s="92"/>
      <c r="U1310" s="1303"/>
      <c r="V1310" s="92"/>
      <c r="W1310" s="92"/>
      <c r="X1310" s="92"/>
      <c r="Y1310" s="92"/>
      <c r="Z1310" s="92"/>
    </row>
    <row r="1311" spans="1:26" s="1302" customFormat="1" x14ac:dyDescent="0.3">
      <c r="A1311" s="1214"/>
      <c r="B1311" s="92"/>
      <c r="C1311" s="1298"/>
      <c r="D1311" s="1300"/>
      <c r="E1311" s="1300"/>
      <c r="F1311" s="1301"/>
      <c r="G1311" s="1301"/>
      <c r="H1311" s="1301"/>
      <c r="I1311" s="1301"/>
      <c r="J1311" s="1301"/>
      <c r="K1311" s="1301"/>
      <c r="L1311" s="1301"/>
      <c r="M1311" s="1301"/>
      <c r="N1311" s="1301"/>
      <c r="O1311" s="1329"/>
      <c r="Q1311" s="92"/>
      <c r="R1311" s="92"/>
      <c r="S1311" s="92"/>
      <c r="T1311" s="92"/>
      <c r="U1311" s="1303"/>
      <c r="V1311" s="92"/>
      <c r="W1311" s="92"/>
      <c r="X1311" s="92"/>
      <c r="Y1311" s="92"/>
      <c r="Z1311" s="92"/>
    </row>
    <row r="1312" spans="1:26" s="1302" customFormat="1" x14ac:dyDescent="0.3">
      <c r="A1312" s="1214"/>
      <c r="B1312" s="92"/>
      <c r="C1312" s="1298"/>
      <c r="D1312" s="1300"/>
      <c r="E1312" s="1300"/>
      <c r="F1312" s="1301"/>
      <c r="G1312" s="1301"/>
      <c r="H1312" s="1301"/>
      <c r="I1312" s="1301"/>
      <c r="J1312" s="1301"/>
      <c r="K1312" s="1301"/>
      <c r="L1312" s="1301"/>
      <c r="M1312" s="1301"/>
      <c r="N1312" s="1301"/>
      <c r="O1312" s="1329"/>
      <c r="Q1312" s="92"/>
      <c r="R1312" s="92"/>
      <c r="S1312" s="92"/>
      <c r="T1312" s="92"/>
      <c r="U1312" s="1303"/>
      <c r="V1312" s="92"/>
      <c r="W1312" s="92"/>
      <c r="X1312" s="92"/>
      <c r="Y1312" s="92"/>
      <c r="Z1312" s="92"/>
    </row>
    <row r="1313" spans="1:26" s="1302" customFormat="1" x14ac:dyDescent="0.3">
      <c r="A1313" s="1214"/>
      <c r="B1313" s="92"/>
      <c r="C1313" s="1298"/>
      <c r="D1313" s="1300"/>
      <c r="E1313" s="1300"/>
      <c r="F1313" s="1301"/>
      <c r="G1313" s="1301"/>
      <c r="H1313" s="1301"/>
      <c r="I1313" s="1301"/>
      <c r="J1313" s="1301"/>
      <c r="K1313" s="1301"/>
      <c r="L1313" s="1301"/>
      <c r="M1313" s="1301"/>
      <c r="N1313" s="1301"/>
      <c r="O1313" s="1329"/>
      <c r="Q1313" s="92"/>
      <c r="R1313" s="92"/>
      <c r="S1313" s="92"/>
      <c r="T1313" s="92"/>
      <c r="U1313" s="1303"/>
      <c r="V1313" s="92"/>
      <c r="W1313" s="92"/>
      <c r="X1313" s="92"/>
      <c r="Y1313" s="92"/>
      <c r="Z1313" s="92"/>
    </row>
    <row r="1314" spans="1:26" s="1302" customFormat="1" x14ac:dyDescent="0.3">
      <c r="A1314" s="1214"/>
      <c r="B1314" s="92"/>
      <c r="C1314" s="1298"/>
      <c r="D1314" s="1300"/>
      <c r="E1314" s="1300"/>
      <c r="F1314" s="1301"/>
      <c r="G1314" s="1301"/>
      <c r="H1314" s="1301"/>
      <c r="I1314" s="1301"/>
      <c r="J1314" s="1301"/>
      <c r="K1314" s="1301"/>
      <c r="L1314" s="1301"/>
      <c r="M1314" s="1301"/>
      <c r="N1314" s="1301"/>
      <c r="O1314" s="1329"/>
      <c r="Q1314" s="92"/>
      <c r="R1314" s="92"/>
      <c r="S1314" s="92"/>
      <c r="T1314" s="92"/>
      <c r="U1314" s="1303"/>
      <c r="V1314" s="92"/>
      <c r="W1314" s="92"/>
      <c r="X1314" s="92"/>
      <c r="Y1314" s="92"/>
      <c r="Z1314" s="92"/>
    </row>
    <row r="1315" spans="1:26" s="1302" customFormat="1" x14ac:dyDescent="0.3">
      <c r="A1315" s="1214"/>
      <c r="B1315" s="92"/>
      <c r="C1315" s="1298"/>
      <c r="D1315" s="1300"/>
      <c r="E1315" s="1300"/>
      <c r="F1315" s="1301"/>
      <c r="G1315" s="1301"/>
      <c r="H1315" s="1301"/>
      <c r="I1315" s="1301"/>
      <c r="J1315" s="1301"/>
      <c r="K1315" s="1301"/>
      <c r="L1315" s="1301"/>
      <c r="M1315" s="1301"/>
      <c r="N1315" s="1301"/>
      <c r="O1315" s="1329"/>
      <c r="Q1315" s="92"/>
      <c r="R1315" s="92"/>
      <c r="S1315" s="92"/>
      <c r="T1315" s="92"/>
      <c r="U1315" s="1303"/>
      <c r="V1315" s="92"/>
      <c r="W1315" s="92"/>
      <c r="X1315" s="92"/>
      <c r="Y1315" s="92"/>
      <c r="Z1315" s="92"/>
    </row>
    <row r="1316" spans="1:26" s="1302" customFormat="1" x14ac:dyDescent="0.3">
      <c r="A1316" s="1214"/>
      <c r="B1316" s="92"/>
      <c r="C1316" s="1298"/>
      <c r="D1316" s="1300"/>
      <c r="E1316" s="1300"/>
      <c r="F1316" s="1301"/>
      <c r="G1316" s="1301"/>
      <c r="H1316" s="1301"/>
      <c r="I1316" s="1301"/>
      <c r="J1316" s="1301"/>
      <c r="K1316" s="1301"/>
      <c r="L1316" s="1301"/>
      <c r="M1316" s="1301"/>
      <c r="N1316" s="1301"/>
      <c r="O1316" s="1329"/>
      <c r="Q1316" s="92"/>
      <c r="R1316" s="92"/>
      <c r="S1316" s="92"/>
      <c r="T1316" s="92"/>
      <c r="U1316" s="1303"/>
      <c r="V1316" s="92"/>
      <c r="W1316" s="92"/>
      <c r="X1316" s="92"/>
      <c r="Y1316" s="92"/>
      <c r="Z1316" s="92"/>
    </row>
    <row r="1317" spans="1:26" s="1302" customFormat="1" x14ac:dyDescent="0.3">
      <c r="A1317" s="1214"/>
      <c r="B1317" s="92"/>
      <c r="C1317" s="1298"/>
      <c r="D1317" s="1300"/>
      <c r="E1317" s="1300"/>
      <c r="F1317" s="1301"/>
      <c r="G1317" s="1301"/>
      <c r="H1317" s="1301"/>
      <c r="I1317" s="1301"/>
      <c r="J1317" s="1301"/>
      <c r="K1317" s="1301"/>
      <c r="L1317" s="1301"/>
      <c r="M1317" s="1301"/>
      <c r="N1317" s="1301"/>
      <c r="O1317" s="1329"/>
      <c r="Q1317" s="92"/>
      <c r="R1317" s="92"/>
      <c r="S1317" s="92"/>
      <c r="T1317" s="92"/>
      <c r="U1317" s="1303"/>
      <c r="V1317" s="92"/>
      <c r="W1317" s="92"/>
      <c r="X1317" s="92"/>
      <c r="Y1317" s="92"/>
      <c r="Z1317" s="92"/>
    </row>
    <row r="1318" spans="1:26" s="1302" customFormat="1" x14ac:dyDescent="0.3">
      <c r="A1318" s="1214"/>
      <c r="B1318" s="92"/>
      <c r="C1318" s="1298"/>
      <c r="D1318" s="1300"/>
      <c r="E1318" s="1300"/>
      <c r="F1318" s="1301"/>
      <c r="G1318" s="1301"/>
      <c r="H1318" s="1301"/>
      <c r="I1318" s="1301"/>
      <c r="J1318" s="1301"/>
      <c r="K1318" s="1301"/>
      <c r="L1318" s="1301"/>
      <c r="M1318" s="1301"/>
      <c r="N1318" s="1301"/>
      <c r="O1318" s="1329"/>
      <c r="Q1318" s="92"/>
      <c r="R1318" s="92"/>
      <c r="S1318" s="92"/>
      <c r="T1318" s="92"/>
      <c r="U1318" s="1303"/>
      <c r="V1318" s="92"/>
      <c r="W1318" s="92"/>
      <c r="X1318" s="92"/>
      <c r="Y1318" s="92"/>
      <c r="Z1318" s="92"/>
    </row>
    <row r="1319" spans="1:26" s="1302" customFormat="1" x14ac:dyDescent="0.3">
      <c r="A1319" s="1214"/>
      <c r="B1319" s="92"/>
      <c r="C1319" s="1298"/>
      <c r="D1319" s="1300"/>
      <c r="E1319" s="1300"/>
      <c r="F1319" s="1301"/>
      <c r="G1319" s="1301"/>
      <c r="H1319" s="1301"/>
      <c r="I1319" s="1301"/>
      <c r="J1319" s="1301"/>
      <c r="K1319" s="1301"/>
      <c r="L1319" s="1301"/>
      <c r="M1319" s="1301"/>
      <c r="N1319" s="1301"/>
      <c r="O1319" s="1329"/>
      <c r="Q1319" s="92"/>
      <c r="R1319" s="92"/>
      <c r="S1319" s="92"/>
      <c r="T1319" s="92"/>
      <c r="U1319" s="1303"/>
      <c r="V1319" s="92"/>
      <c r="W1319" s="92"/>
      <c r="X1319" s="92"/>
      <c r="Y1319" s="92"/>
      <c r="Z1319" s="92"/>
    </row>
    <row r="1320" spans="1:26" s="1302" customFormat="1" x14ac:dyDescent="0.3">
      <c r="A1320" s="1214"/>
      <c r="B1320" s="92"/>
      <c r="C1320" s="1298"/>
      <c r="D1320" s="1300"/>
      <c r="E1320" s="1300"/>
      <c r="F1320" s="1301"/>
      <c r="G1320" s="1301"/>
      <c r="H1320" s="1301"/>
      <c r="I1320" s="1301"/>
      <c r="J1320" s="1301"/>
      <c r="K1320" s="1301"/>
      <c r="L1320" s="1301"/>
      <c r="M1320" s="1301"/>
      <c r="N1320" s="1301"/>
      <c r="O1320" s="1329"/>
      <c r="Q1320" s="92"/>
      <c r="R1320" s="92"/>
      <c r="S1320" s="92"/>
      <c r="T1320" s="92"/>
      <c r="U1320" s="1303"/>
      <c r="V1320" s="92"/>
      <c r="W1320" s="92"/>
      <c r="X1320" s="92"/>
      <c r="Y1320" s="92"/>
      <c r="Z1320" s="92"/>
    </row>
    <row r="1321" spans="1:26" s="1302" customFormat="1" x14ac:dyDescent="0.3">
      <c r="A1321" s="1214"/>
      <c r="B1321" s="92"/>
      <c r="C1321" s="1298"/>
      <c r="D1321" s="1300"/>
      <c r="E1321" s="1300"/>
      <c r="F1321" s="1301"/>
      <c r="G1321" s="1301"/>
      <c r="H1321" s="1301"/>
      <c r="I1321" s="1301"/>
      <c r="J1321" s="1301"/>
      <c r="K1321" s="1301"/>
      <c r="L1321" s="1301"/>
      <c r="M1321" s="1301"/>
      <c r="N1321" s="1301"/>
      <c r="O1321" s="1329"/>
      <c r="Q1321" s="92"/>
      <c r="R1321" s="92"/>
      <c r="S1321" s="92"/>
      <c r="T1321" s="92"/>
      <c r="U1321" s="1303"/>
      <c r="V1321" s="92"/>
      <c r="W1321" s="92"/>
      <c r="X1321" s="92"/>
      <c r="Y1321" s="92"/>
      <c r="Z1321" s="92"/>
    </row>
    <row r="1322" spans="1:26" s="1302" customFormat="1" x14ac:dyDescent="0.3">
      <c r="A1322" s="1214"/>
      <c r="B1322" s="92"/>
      <c r="C1322" s="1298"/>
      <c r="D1322" s="1300"/>
      <c r="E1322" s="1300"/>
      <c r="F1322" s="1301"/>
      <c r="G1322" s="1301"/>
      <c r="H1322" s="1301"/>
      <c r="I1322" s="1301"/>
      <c r="J1322" s="1301"/>
      <c r="K1322" s="1301"/>
      <c r="L1322" s="1301"/>
      <c r="M1322" s="1301"/>
      <c r="N1322" s="1301"/>
      <c r="O1322" s="1329"/>
      <c r="Q1322" s="92"/>
      <c r="R1322" s="92"/>
      <c r="S1322" s="92"/>
      <c r="T1322" s="92"/>
      <c r="U1322" s="1303"/>
      <c r="V1322" s="92"/>
      <c r="W1322" s="92"/>
      <c r="X1322" s="92"/>
      <c r="Y1322" s="92"/>
      <c r="Z1322" s="92"/>
    </row>
    <row r="1323" spans="1:26" s="1302" customFormat="1" x14ac:dyDescent="0.3">
      <c r="A1323" s="1214"/>
      <c r="B1323" s="92"/>
      <c r="C1323" s="1298"/>
      <c r="D1323" s="1300"/>
      <c r="E1323" s="1300"/>
      <c r="F1323" s="1301"/>
      <c r="G1323" s="1301"/>
      <c r="H1323" s="1301"/>
      <c r="I1323" s="1301"/>
      <c r="J1323" s="1301"/>
      <c r="K1323" s="1301"/>
      <c r="L1323" s="1301"/>
      <c r="M1323" s="1301"/>
      <c r="N1323" s="1301"/>
      <c r="O1323" s="1329"/>
      <c r="Q1323" s="92"/>
      <c r="R1323" s="92"/>
      <c r="S1323" s="92"/>
      <c r="T1323" s="92"/>
      <c r="U1323" s="1303"/>
      <c r="V1323" s="92"/>
      <c r="W1323" s="92"/>
      <c r="X1323" s="92"/>
      <c r="Y1323" s="92"/>
      <c r="Z1323" s="92"/>
    </row>
    <row r="1324" spans="1:26" s="1302" customFormat="1" x14ac:dyDescent="0.3">
      <c r="A1324" s="1214"/>
      <c r="B1324" s="92"/>
      <c r="C1324" s="1298"/>
      <c r="D1324" s="1300"/>
      <c r="E1324" s="1300"/>
      <c r="F1324" s="1301"/>
      <c r="G1324" s="1301"/>
      <c r="H1324" s="1301"/>
      <c r="I1324" s="1301"/>
      <c r="J1324" s="1301"/>
      <c r="K1324" s="1301"/>
      <c r="L1324" s="1301"/>
      <c r="M1324" s="1301"/>
      <c r="N1324" s="1301"/>
      <c r="O1324" s="1329"/>
      <c r="Q1324" s="92"/>
      <c r="R1324" s="92"/>
      <c r="S1324" s="92"/>
      <c r="T1324" s="92"/>
      <c r="U1324" s="1303"/>
      <c r="V1324" s="92"/>
      <c r="W1324" s="92"/>
      <c r="X1324" s="92"/>
      <c r="Y1324" s="92"/>
      <c r="Z1324" s="92"/>
    </row>
    <row r="1325" spans="1:26" s="1302" customFormat="1" x14ac:dyDescent="0.3">
      <c r="A1325" s="1214"/>
      <c r="B1325" s="92"/>
      <c r="C1325" s="1298"/>
      <c r="D1325" s="1300"/>
      <c r="E1325" s="1300"/>
      <c r="F1325" s="1301"/>
      <c r="G1325" s="1301"/>
      <c r="H1325" s="1301"/>
      <c r="I1325" s="1301"/>
      <c r="J1325" s="1301"/>
      <c r="K1325" s="1301"/>
      <c r="L1325" s="1301"/>
      <c r="M1325" s="1301"/>
      <c r="N1325" s="1301"/>
      <c r="O1325" s="1329"/>
      <c r="Q1325" s="92"/>
      <c r="R1325" s="92"/>
      <c r="S1325" s="92"/>
      <c r="T1325" s="92"/>
      <c r="U1325" s="1303"/>
      <c r="V1325" s="92"/>
      <c r="W1325" s="92"/>
      <c r="X1325" s="92"/>
      <c r="Y1325" s="92"/>
      <c r="Z1325" s="92"/>
    </row>
    <row r="1326" spans="1:26" s="1302" customFormat="1" x14ac:dyDescent="0.3">
      <c r="A1326" s="1214"/>
      <c r="B1326" s="92"/>
      <c r="C1326" s="1298"/>
      <c r="D1326" s="1300"/>
      <c r="E1326" s="1300"/>
      <c r="F1326" s="1301"/>
      <c r="G1326" s="1301"/>
      <c r="H1326" s="1301"/>
      <c r="I1326" s="1301"/>
      <c r="J1326" s="1301"/>
      <c r="K1326" s="1301"/>
      <c r="L1326" s="1301"/>
      <c r="M1326" s="1301"/>
      <c r="N1326" s="1301"/>
      <c r="O1326" s="1329"/>
      <c r="Q1326" s="92"/>
      <c r="R1326" s="92"/>
      <c r="S1326" s="92"/>
      <c r="T1326" s="92"/>
      <c r="U1326" s="1303"/>
      <c r="V1326" s="92"/>
      <c r="W1326" s="92"/>
      <c r="X1326" s="92"/>
      <c r="Y1326" s="92"/>
      <c r="Z1326" s="92"/>
    </row>
    <row r="1327" spans="1:26" s="1302" customFormat="1" x14ac:dyDescent="0.3">
      <c r="A1327" s="1214"/>
      <c r="B1327" s="92"/>
      <c r="C1327" s="1298"/>
      <c r="D1327" s="1300"/>
      <c r="E1327" s="1300"/>
      <c r="F1327" s="1301"/>
      <c r="G1327" s="1301"/>
      <c r="H1327" s="1301"/>
      <c r="I1327" s="1301"/>
      <c r="J1327" s="1301"/>
      <c r="K1327" s="1301"/>
      <c r="L1327" s="1301"/>
      <c r="M1327" s="1301"/>
      <c r="N1327" s="1301"/>
      <c r="O1327" s="1329"/>
      <c r="Q1327" s="92"/>
      <c r="R1327" s="92"/>
      <c r="S1327" s="92"/>
      <c r="T1327" s="92"/>
      <c r="U1327" s="1303"/>
      <c r="V1327" s="92"/>
      <c r="W1327" s="92"/>
      <c r="X1327" s="92"/>
      <c r="Y1327" s="92"/>
      <c r="Z1327" s="92"/>
    </row>
    <row r="1328" spans="1:26" s="1302" customFormat="1" x14ac:dyDescent="0.3">
      <c r="A1328" s="1214"/>
      <c r="B1328" s="92"/>
      <c r="C1328" s="1298"/>
      <c r="D1328" s="1300"/>
      <c r="E1328" s="1300"/>
      <c r="F1328" s="1301"/>
      <c r="G1328" s="1301"/>
      <c r="H1328" s="1301"/>
      <c r="I1328" s="1301"/>
      <c r="J1328" s="1301"/>
      <c r="K1328" s="1301"/>
      <c r="L1328" s="1301"/>
      <c r="M1328" s="1301"/>
      <c r="N1328" s="1301"/>
      <c r="O1328" s="1329"/>
      <c r="Q1328" s="92"/>
      <c r="R1328" s="92"/>
      <c r="S1328" s="92"/>
      <c r="T1328" s="92"/>
      <c r="U1328" s="1303"/>
      <c r="V1328" s="92"/>
      <c r="W1328" s="92"/>
      <c r="X1328" s="92"/>
      <c r="Y1328" s="92"/>
      <c r="Z1328" s="92"/>
    </row>
    <row r="1329" spans="1:26" s="1302" customFormat="1" x14ac:dyDescent="0.3">
      <c r="A1329" s="1214"/>
      <c r="B1329" s="92"/>
      <c r="C1329" s="1298"/>
      <c r="D1329" s="1300"/>
      <c r="E1329" s="1300"/>
      <c r="F1329" s="1301"/>
      <c r="G1329" s="1301"/>
      <c r="H1329" s="1301"/>
      <c r="I1329" s="1301"/>
      <c r="J1329" s="1301"/>
      <c r="K1329" s="1301"/>
      <c r="L1329" s="1301"/>
      <c r="M1329" s="1301"/>
      <c r="N1329" s="1301"/>
      <c r="O1329" s="1329"/>
      <c r="Q1329" s="92"/>
      <c r="R1329" s="92"/>
      <c r="S1329" s="92"/>
      <c r="T1329" s="92"/>
      <c r="U1329" s="1303"/>
      <c r="V1329" s="92"/>
      <c r="W1329" s="92"/>
      <c r="X1329" s="92"/>
      <c r="Y1329" s="92"/>
      <c r="Z1329" s="92"/>
    </row>
    <row r="1330" spans="1:26" s="1302" customFormat="1" x14ac:dyDescent="0.3">
      <c r="A1330" s="1214"/>
      <c r="B1330" s="92"/>
      <c r="C1330" s="1298"/>
      <c r="D1330" s="1300"/>
      <c r="E1330" s="1300"/>
      <c r="F1330" s="1301"/>
      <c r="G1330" s="1301"/>
      <c r="H1330" s="1301"/>
      <c r="I1330" s="1301"/>
      <c r="J1330" s="1301"/>
      <c r="K1330" s="1301"/>
      <c r="L1330" s="1301"/>
      <c r="M1330" s="1301"/>
      <c r="N1330" s="1301"/>
      <c r="O1330" s="1329"/>
      <c r="Q1330" s="92"/>
      <c r="R1330" s="92"/>
      <c r="S1330" s="92"/>
      <c r="T1330" s="92"/>
      <c r="U1330" s="1303"/>
      <c r="V1330" s="92"/>
      <c r="W1330" s="92"/>
      <c r="X1330" s="92"/>
      <c r="Y1330" s="92"/>
      <c r="Z1330" s="92"/>
    </row>
    <row r="1331" spans="1:26" s="1302" customFormat="1" x14ac:dyDescent="0.3">
      <c r="A1331" s="1214"/>
      <c r="B1331" s="92"/>
      <c r="C1331" s="1298"/>
      <c r="D1331" s="1300"/>
      <c r="E1331" s="1300"/>
      <c r="F1331" s="1301"/>
      <c r="G1331" s="1301"/>
      <c r="H1331" s="1301"/>
      <c r="I1331" s="1301"/>
      <c r="J1331" s="1301"/>
      <c r="K1331" s="1301"/>
      <c r="L1331" s="1301"/>
      <c r="M1331" s="1301"/>
      <c r="N1331" s="1301"/>
      <c r="O1331" s="1329"/>
      <c r="Q1331" s="92"/>
      <c r="R1331" s="92"/>
      <c r="S1331" s="92"/>
      <c r="T1331" s="92"/>
      <c r="U1331" s="1303"/>
      <c r="V1331" s="92"/>
      <c r="W1331" s="92"/>
      <c r="X1331" s="92"/>
      <c r="Y1331" s="92"/>
      <c r="Z1331" s="92"/>
    </row>
    <row r="1332" spans="1:26" s="1302" customFormat="1" x14ac:dyDescent="0.3">
      <c r="A1332" s="1214"/>
      <c r="B1332" s="92"/>
      <c r="C1332" s="1298"/>
      <c r="D1332" s="1300"/>
      <c r="E1332" s="1300"/>
      <c r="F1332" s="1301"/>
      <c r="G1332" s="1301"/>
      <c r="H1332" s="1301"/>
      <c r="I1332" s="1301"/>
      <c r="J1332" s="1301"/>
      <c r="K1332" s="1301"/>
      <c r="L1332" s="1301"/>
      <c r="M1332" s="1301"/>
      <c r="N1332" s="1301"/>
      <c r="O1332" s="1329"/>
      <c r="Q1332" s="92"/>
      <c r="R1332" s="92"/>
      <c r="S1332" s="92"/>
      <c r="T1332" s="92"/>
      <c r="U1332" s="1303"/>
      <c r="V1332" s="92"/>
      <c r="W1332" s="92"/>
      <c r="X1332" s="92"/>
      <c r="Y1332" s="92"/>
      <c r="Z1332" s="92"/>
    </row>
    <row r="1333" spans="1:26" s="1302" customFormat="1" x14ac:dyDescent="0.3">
      <c r="A1333" s="1214"/>
      <c r="B1333" s="92"/>
      <c r="C1333" s="1298"/>
      <c r="D1333" s="1300"/>
      <c r="E1333" s="1300"/>
      <c r="F1333" s="1301"/>
      <c r="G1333" s="1301"/>
      <c r="H1333" s="1301"/>
      <c r="I1333" s="1301"/>
      <c r="J1333" s="1301"/>
      <c r="K1333" s="1301"/>
      <c r="L1333" s="1301"/>
      <c r="M1333" s="1301"/>
      <c r="N1333" s="1301"/>
      <c r="O1333" s="1329"/>
      <c r="Q1333" s="92"/>
      <c r="R1333" s="92"/>
      <c r="S1333" s="92"/>
      <c r="T1333" s="92"/>
      <c r="U1333" s="1303"/>
      <c r="V1333" s="92"/>
      <c r="W1333" s="92"/>
      <c r="X1333" s="92"/>
      <c r="Y1333" s="92"/>
      <c r="Z1333" s="92"/>
    </row>
    <row r="1334" spans="1:26" s="1302" customFormat="1" x14ac:dyDescent="0.3">
      <c r="A1334" s="1214"/>
      <c r="B1334" s="92"/>
      <c r="C1334" s="1298"/>
      <c r="D1334" s="1300"/>
      <c r="E1334" s="1300"/>
      <c r="F1334" s="1301"/>
      <c r="G1334" s="1301"/>
      <c r="H1334" s="1301"/>
      <c r="I1334" s="1301"/>
      <c r="J1334" s="1301"/>
      <c r="K1334" s="1301"/>
      <c r="L1334" s="1301"/>
      <c r="M1334" s="1301"/>
      <c r="N1334" s="1301"/>
      <c r="O1334" s="1329"/>
      <c r="Q1334" s="92"/>
      <c r="R1334" s="92"/>
      <c r="S1334" s="92"/>
      <c r="T1334" s="92"/>
      <c r="U1334" s="1303"/>
      <c r="V1334" s="92"/>
      <c r="W1334" s="92"/>
      <c r="X1334" s="92"/>
      <c r="Y1334" s="92"/>
      <c r="Z1334" s="92"/>
    </row>
    <row r="1335" spans="1:26" s="1302" customFormat="1" x14ac:dyDescent="0.3">
      <c r="A1335" s="1214"/>
      <c r="B1335" s="92"/>
      <c r="C1335" s="1298"/>
      <c r="D1335" s="1300"/>
      <c r="E1335" s="1300"/>
      <c r="F1335" s="1301"/>
      <c r="G1335" s="1301"/>
      <c r="H1335" s="1301"/>
      <c r="I1335" s="1301"/>
      <c r="J1335" s="1301"/>
      <c r="K1335" s="1301"/>
      <c r="L1335" s="1301"/>
      <c r="M1335" s="1301"/>
      <c r="N1335" s="1301"/>
      <c r="O1335" s="1329"/>
      <c r="Q1335" s="92"/>
      <c r="R1335" s="92"/>
      <c r="S1335" s="92"/>
      <c r="T1335" s="92"/>
      <c r="U1335" s="1303"/>
      <c r="V1335" s="92"/>
      <c r="W1335" s="92"/>
      <c r="X1335" s="92"/>
      <c r="Y1335" s="92"/>
      <c r="Z1335" s="92"/>
    </row>
    <row r="1336" spans="1:26" s="1302" customFormat="1" x14ac:dyDescent="0.3">
      <c r="A1336" s="1214"/>
      <c r="B1336" s="92"/>
      <c r="C1336" s="1298"/>
      <c r="D1336" s="1300"/>
      <c r="E1336" s="1300"/>
      <c r="F1336" s="1301"/>
      <c r="G1336" s="1301"/>
      <c r="H1336" s="1301"/>
      <c r="I1336" s="1301"/>
      <c r="J1336" s="1301"/>
      <c r="K1336" s="1301"/>
      <c r="L1336" s="1301"/>
      <c r="M1336" s="1301"/>
      <c r="N1336" s="1301"/>
      <c r="O1336" s="1329"/>
      <c r="Q1336" s="92"/>
      <c r="R1336" s="92"/>
      <c r="S1336" s="92"/>
      <c r="T1336" s="92"/>
      <c r="U1336" s="1303"/>
      <c r="V1336" s="92"/>
      <c r="W1336" s="92"/>
      <c r="X1336" s="92"/>
      <c r="Y1336" s="92"/>
      <c r="Z1336" s="92"/>
    </row>
    <row r="1337" spans="1:26" s="1302" customFormat="1" x14ac:dyDescent="0.3">
      <c r="A1337" s="1214"/>
      <c r="B1337" s="92"/>
      <c r="C1337" s="1298"/>
      <c r="D1337" s="1300"/>
      <c r="E1337" s="1300"/>
      <c r="F1337" s="1301"/>
      <c r="G1337" s="1301"/>
      <c r="H1337" s="1301"/>
      <c r="I1337" s="1301"/>
      <c r="J1337" s="1301"/>
      <c r="K1337" s="1301"/>
      <c r="L1337" s="1301"/>
      <c r="M1337" s="1301"/>
      <c r="N1337" s="1301"/>
      <c r="O1337" s="1329"/>
      <c r="Q1337" s="92"/>
      <c r="R1337" s="92"/>
      <c r="S1337" s="92"/>
      <c r="T1337" s="92"/>
      <c r="U1337" s="1303"/>
      <c r="V1337" s="92"/>
      <c r="W1337" s="92"/>
      <c r="X1337" s="92"/>
      <c r="Y1337" s="92"/>
      <c r="Z1337" s="92"/>
    </row>
    <row r="1338" spans="1:26" s="1302" customFormat="1" x14ac:dyDescent="0.3">
      <c r="A1338" s="1214"/>
      <c r="B1338" s="92"/>
      <c r="C1338" s="1298"/>
      <c r="D1338" s="1300"/>
      <c r="E1338" s="1300"/>
      <c r="F1338" s="1301"/>
      <c r="G1338" s="1301"/>
      <c r="H1338" s="1301"/>
      <c r="I1338" s="1301"/>
      <c r="J1338" s="1301"/>
      <c r="K1338" s="1301"/>
      <c r="L1338" s="1301"/>
      <c r="M1338" s="1301"/>
      <c r="N1338" s="1301"/>
      <c r="O1338" s="1329"/>
      <c r="Q1338" s="92"/>
      <c r="R1338" s="92"/>
      <c r="S1338" s="92"/>
      <c r="T1338" s="92"/>
      <c r="U1338" s="1303"/>
      <c r="V1338" s="92"/>
      <c r="W1338" s="92"/>
      <c r="X1338" s="92"/>
      <c r="Y1338" s="92"/>
      <c r="Z1338" s="92"/>
    </row>
    <row r="1339" spans="1:26" s="1302" customFormat="1" x14ac:dyDescent="0.3">
      <c r="A1339" s="1214"/>
      <c r="B1339" s="92"/>
      <c r="C1339" s="1298"/>
      <c r="D1339" s="1300"/>
      <c r="E1339" s="1300"/>
      <c r="F1339" s="1301"/>
      <c r="G1339" s="1301"/>
      <c r="H1339" s="1301"/>
      <c r="I1339" s="1301"/>
      <c r="J1339" s="1301"/>
      <c r="K1339" s="1301"/>
      <c r="L1339" s="1301"/>
      <c r="M1339" s="1301"/>
      <c r="N1339" s="1301"/>
      <c r="O1339" s="1329"/>
      <c r="Q1339" s="92"/>
      <c r="R1339" s="92"/>
      <c r="S1339" s="92"/>
      <c r="T1339" s="92"/>
      <c r="U1339" s="1303"/>
      <c r="V1339" s="92"/>
      <c r="W1339" s="92"/>
      <c r="X1339" s="92"/>
      <c r="Y1339" s="92"/>
      <c r="Z1339" s="92"/>
    </row>
    <row r="1340" spans="1:26" s="1302" customFormat="1" x14ac:dyDescent="0.3">
      <c r="A1340" s="1214"/>
      <c r="B1340" s="92"/>
      <c r="C1340" s="1298"/>
      <c r="D1340" s="1300"/>
      <c r="E1340" s="1300"/>
      <c r="F1340" s="1301"/>
      <c r="G1340" s="1301"/>
      <c r="H1340" s="1301"/>
      <c r="I1340" s="1301"/>
      <c r="J1340" s="1301"/>
      <c r="K1340" s="1301"/>
      <c r="L1340" s="1301"/>
      <c r="M1340" s="1301"/>
      <c r="N1340" s="1301"/>
      <c r="O1340" s="1329"/>
      <c r="Q1340" s="92"/>
      <c r="R1340" s="92"/>
      <c r="S1340" s="92"/>
      <c r="T1340" s="92"/>
      <c r="U1340" s="1303"/>
      <c r="V1340" s="92"/>
      <c r="W1340" s="92"/>
      <c r="X1340" s="92"/>
      <c r="Y1340" s="92"/>
      <c r="Z1340" s="92"/>
    </row>
    <row r="1341" spans="1:26" s="1302" customFormat="1" x14ac:dyDescent="0.3">
      <c r="A1341" s="1214"/>
      <c r="B1341" s="92"/>
      <c r="C1341" s="1298"/>
      <c r="D1341" s="1300"/>
      <c r="E1341" s="1300"/>
      <c r="F1341" s="1301"/>
      <c r="G1341" s="1301"/>
      <c r="H1341" s="1301"/>
      <c r="I1341" s="1301"/>
      <c r="J1341" s="1301"/>
      <c r="K1341" s="1301"/>
      <c r="L1341" s="1301"/>
      <c r="M1341" s="1301"/>
      <c r="N1341" s="1301"/>
      <c r="O1341" s="1329"/>
      <c r="Q1341" s="92"/>
      <c r="R1341" s="92"/>
      <c r="S1341" s="92"/>
      <c r="T1341" s="92"/>
      <c r="U1341" s="1303"/>
      <c r="V1341" s="92"/>
      <c r="W1341" s="92"/>
      <c r="X1341" s="92"/>
      <c r="Y1341" s="92"/>
      <c r="Z1341" s="92"/>
    </row>
    <row r="1342" spans="1:26" s="1302" customFormat="1" x14ac:dyDescent="0.3">
      <c r="A1342" s="1214"/>
      <c r="B1342" s="92"/>
      <c r="C1342" s="1298"/>
      <c r="D1342" s="1300"/>
      <c r="E1342" s="1300"/>
      <c r="F1342" s="1301"/>
      <c r="G1342" s="1301"/>
      <c r="H1342" s="1301"/>
      <c r="I1342" s="1301"/>
      <c r="J1342" s="1301"/>
      <c r="K1342" s="1301"/>
      <c r="L1342" s="1301"/>
      <c r="M1342" s="1301"/>
      <c r="N1342" s="1301"/>
      <c r="O1342" s="1329"/>
      <c r="Q1342" s="92"/>
      <c r="R1342" s="92"/>
      <c r="S1342" s="92"/>
      <c r="T1342" s="92"/>
      <c r="U1342" s="1303"/>
      <c r="V1342" s="92"/>
      <c r="W1342" s="92"/>
      <c r="X1342" s="92"/>
      <c r="Y1342" s="92"/>
      <c r="Z1342" s="92"/>
    </row>
    <row r="1343" spans="1:26" s="1302" customFormat="1" x14ac:dyDescent="0.3">
      <c r="A1343" s="1214"/>
      <c r="B1343" s="92"/>
      <c r="C1343" s="1298"/>
      <c r="D1343" s="1300"/>
      <c r="E1343" s="1300"/>
      <c r="F1343" s="1301"/>
      <c r="G1343" s="1301"/>
      <c r="H1343" s="1301"/>
      <c r="I1343" s="1301"/>
      <c r="J1343" s="1301"/>
      <c r="K1343" s="1301"/>
      <c r="L1343" s="1301"/>
      <c r="M1343" s="1301"/>
      <c r="N1343" s="1301"/>
      <c r="O1343" s="1329"/>
      <c r="Q1343" s="92"/>
      <c r="R1343" s="92"/>
      <c r="S1343" s="92"/>
      <c r="T1343" s="92"/>
      <c r="U1343" s="1303"/>
      <c r="V1343" s="92"/>
      <c r="W1343" s="92"/>
      <c r="X1343" s="92"/>
      <c r="Y1343" s="92"/>
      <c r="Z1343" s="92"/>
    </row>
    <row r="1344" spans="1:26" s="1302" customFormat="1" x14ac:dyDescent="0.3">
      <c r="A1344" s="1214"/>
      <c r="B1344" s="92"/>
      <c r="C1344" s="1298"/>
      <c r="D1344" s="1300"/>
      <c r="E1344" s="1300"/>
      <c r="F1344" s="1301"/>
      <c r="G1344" s="1301"/>
      <c r="H1344" s="1301"/>
      <c r="I1344" s="1301"/>
      <c r="J1344" s="1301"/>
      <c r="K1344" s="1301"/>
      <c r="L1344" s="1301"/>
      <c r="M1344" s="1301"/>
      <c r="N1344" s="1301"/>
      <c r="O1344" s="1329"/>
      <c r="Q1344" s="92"/>
      <c r="R1344" s="92"/>
      <c r="S1344" s="92"/>
      <c r="T1344" s="92"/>
      <c r="U1344" s="1303"/>
      <c r="V1344" s="92"/>
      <c r="W1344" s="92"/>
      <c r="X1344" s="92"/>
      <c r="Y1344" s="92"/>
      <c r="Z1344" s="92"/>
    </row>
    <row r="1345" spans="1:26" s="1302" customFormat="1" x14ac:dyDescent="0.3">
      <c r="A1345" s="1214"/>
      <c r="B1345" s="92"/>
      <c r="C1345" s="1298"/>
      <c r="D1345" s="1300"/>
      <c r="E1345" s="1300"/>
      <c r="F1345" s="1301"/>
      <c r="G1345" s="1301"/>
      <c r="H1345" s="1301"/>
      <c r="I1345" s="1301"/>
      <c r="J1345" s="1301"/>
      <c r="K1345" s="1301"/>
      <c r="L1345" s="1301"/>
      <c r="M1345" s="1301"/>
      <c r="N1345" s="1301"/>
      <c r="O1345" s="1329"/>
      <c r="Q1345" s="92"/>
      <c r="R1345" s="92"/>
      <c r="S1345" s="92"/>
      <c r="T1345" s="92"/>
      <c r="U1345" s="1303"/>
      <c r="V1345" s="92"/>
      <c r="W1345" s="92"/>
      <c r="X1345" s="92"/>
      <c r="Y1345" s="92"/>
      <c r="Z1345" s="92"/>
    </row>
    <row r="1346" spans="1:26" s="1302" customFormat="1" x14ac:dyDescent="0.3">
      <c r="A1346" s="1214"/>
      <c r="B1346" s="92"/>
      <c r="C1346" s="1298"/>
      <c r="D1346" s="1300"/>
      <c r="E1346" s="1300"/>
      <c r="F1346" s="1301"/>
      <c r="G1346" s="1301"/>
      <c r="H1346" s="1301"/>
      <c r="I1346" s="1301"/>
      <c r="J1346" s="1301"/>
      <c r="K1346" s="1301"/>
      <c r="L1346" s="1301"/>
      <c r="M1346" s="1301"/>
      <c r="N1346" s="1301"/>
      <c r="O1346" s="1329"/>
      <c r="Q1346" s="92"/>
      <c r="R1346" s="92"/>
      <c r="S1346" s="92"/>
      <c r="T1346" s="92"/>
      <c r="U1346" s="1303"/>
      <c r="V1346" s="92"/>
      <c r="W1346" s="92"/>
      <c r="X1346" s="92"/>
      <c r="Y1346" s="92"/>
      <c r="Z1346" s="92"/>
    </row>
    <row r="1347" spans="1:26" s="1302" customFormat="1" x14ac:dyDescent="0.3">
      <c r="A1347" s="1214"/>
      <c r="B1347" s="92"/>
      <c r="C1347" s="1298"/>
      <c r="D1347" s="1300"/>
      <c r="E1347" s="1300"/>
      <c r="F1347" s="1301"/>
      <c r="G1347" s="1301"/>
      <c r="H1347" s="1301"/>
      <c r="I1347" s="1301"/>
      <c r="J1347" s="1301"/>
      <c r="K1347" s="1301"/>
      <c r="L1347" s="1301"/>
      <c r="M1347" s="1301"/>
      <c r="N1347" s="1301"/>
      <c r="O1347" s="1329"/>
      <c r="Q1347" s="92"/>
      <c r="R1347" s="92"/>
      <c r="S1347" s="92"/>
      <c r="T1347" s="92"/>
      <c r="U1347" s="1303"/>
      <c r="V1347" s="92"/>
      <c r="W1347" s="92"/>
      <c r="X1347" s="92"/>
      <c r="Y1347" s="92"/>
      <c r="Z1347" s="92"/>
    </row>
    <row r="1348" spans="1:26" s="1302" customFormat="1" x14ac:dyDescent="0.3">
      <c r="A1348" s="1214"/>
      <c r="B1348" s="92"/>
      <c r="C1348" s="1298"/>
      <c r="D1348" s="1300"/>
      <c r="E1348" s="1300"/>
      <c r="F1348" s="1301"/>
      <c r="G1348" s="1301"/>
      <c r="H1348" s="1301"/>
      <c r="I1348" s="1301"/>
      <c r="J1348" s="1301"/>
      <c r="K1348" s="1301"/>
      <c r="L1348" s="1301"/>
      <c r="M1348" s="1301"/>
      <c r="N1348" s="1301"/>
      <c r="O1348" s="1329"/>
      <c r="Q1348" s="92"/>
      <c r="R1348" s="92"/>
      <c r="S1348" s="92"/>
      <c r="T1348" s="92"/>
      <c r="U1348" s="1303"/>
      <c r="V1348" s="92"/>
      <c r="W1348" s="92"/>
      <c r="X1348" s="92"/>
      <c r="Y1348" s="92"/>
      <c r="Z1348" s="92"/>
    </row>
    <row r="1349" spans="1:26" s="1302" customFormat="1" x14ac:dyDescent="0.3">
      <c r="A1349" s="1214"/>
      <c r="B1349" s="92"/>
      <c r="C1349" s="1298"/>
      <c r="D1349" s="1300"/>
      <c r="E1349" s="1300"/>
      <c r="F1349" s="1301"/>
      <c r="G1349" s="1301"/>
      <c r="H1349" s="1301"/>
      <c r="I1349" s="1301"/>
      <c r="J1349" s="1301"/>
      <c r="K1349" s="1301"/>
      <c r="L1349" s="1301"/>
      <c r="M1349" s="1301"/>
      <c r="N1349" s="1301"/>
      <c r="O1349" s="1329"/>
      <c r="Q1349" s="92"/>
      <c r="R1349" s="92"/>
      <c r="S1349" s="92"/>
      <c r="T1349" s="92"/>
      <c r="U1349" s="1303"/>
      <c r="V1349" s="92"/>
      <c r="W1349" s="92"/>
      <c r="X1349" s="92"/>
      <c r="Y1349" s="92"/>
      <c r="Z1349" s="92"/>
    </row>
    <row r="1350" spans="1:26" s="1302" customFormat="1" x14ac:dyDescent="0.3">
      <c r="A1350" s="1214"/>
      <c r="B1350" s="92"/>
      <c r="C1350" s="1298"/>
      <c r="D1350" s="1300"/>
      <c r="E1350" s="1300"/>
      <c r="F1350" s="1301"/>
      <c r="G1350" s="1301"/>
      <c r="H1350" s="1301"/>
      <c r="I1350" s="1301"/>
      <c r="J1350" s="1301"/>
      <c r="K1350" s="1301"/>
      <c r="L1350" s="1301"/>
      <c r="M1350" s="1301"/>
      <c r="N1350" s="1301"/>
      <c r="O1350" s="1329"/>
      <c r="Q1350" s="92"/>
      <c r="R1350" s="92"/>
      <c r="S1350" s="92"/>
      <c r="T1350" s="92"/>
      <c r="U1350" s="1303"/>
      <c r="V1350" s="92"/>
      <c r="W1350" s="92"/>
      <c r="X1350" s="92"/>
      <c r="Y1350" s="92"/>
      <c r="Z1350" s="92"/>
    </row>
    <row r="1351" spans="1:26" s="1302" customFormat="1" x14ac:dyDescent="0.3">
      <c r="A1351" s="1214"/>
      <c r="B1351" s="92"/>
      <c r="C1351" s="1298"/>
      <c r="D1351" s="1300"/>
      <c r="E1351" s="1300"/>
      <c r="F1351" s="1301"/>
      <c r="G1351" s="1301"/>
      <c r="H1351" s="1301"/>
      <c r="I1351" s="1301"/>
      <c r="J1351" s="1301"/>
      <c r="K1351" s="1301"/>
      <c r="L1351" s="1301"/>
      <c r="M1351" s="1301"/>
      <c r="N1351" s="1301"/>
      <c r="O1351" s="1329"/>
      <c r="Q1351" s="92"/>
      <c r="R1351" s="92"/>
      <c r="S1351" s="92"/>
      <c r="T1351" s="92"/>
      <c r="U1351" s="1303"/>
      <c r="V1351" s="92"/>
      <c r="W1351" s="92"/>
      <c r="X1351" s="92"/>
      <c r="Y1351" s="92"/>
      <c r="Z1351" s="92"/>
    </row>
    <row r="1352" spans="1:26" s="1302" customFormat="1" x14ac:dyDescent="0.3">
      <c r="A1352" s="1214"/>
      <c r="B1352" s="92"/>
      <c r="C1352" s="1298"/>
      <c r="D1352" s="1300"/>
      <c r="E1352" s="1300"/>
      <c r="F1352" s="1301"/>
      <c r="G1352" s="1301"/>
      <c r="H1352" s="1301"/>
      <c r="I1352" s="1301"/>
      <c r="J1352" s="1301"/>
      <c r="K1352" s="1301"/>
      <c r="L1352" s="1301"/>
      <c r="M1352" s="1301"/>
      <c r="N1352" s="1301"/>
      <c r="O1352" s="1329"/>
      <c r="Q1352" s="92"/>
      <c r="R1352" s="92"/>
      <c r="S1352" s="92"/>
      <c r="T1352" s="92"/>
      <c r="U1352" s="1303"/>
      <c r="V1352" s="92"/>
      <c r="W1352" s="92"/>
      <c r="X1352" s="92"/>
      <c r="Y1352" s="92"/>
      <c r="Z1352" s="92"/>
    </row>
    <row r="1353" spans="1:26" s="1302" customFormat="1" x14ac:dyDescent="0.3">
      <c r="A1353" s="1214"/>
      <c r="B1353" s="92"/>
      <c r="C1353" s="1298"/>
      <c r="D1353" s="1300"/>
      <c r="E1353" s="1300"/>
      <c r="F1353" s="1301"/>
      <c r="G1353" s="1301"/>
      <c r="H1353" s="1301"/>
      <c r="I1353" s="1301"/>
      <c r="J1353" s="1301"/>
      <c r="K1353" s="1301"/>
      <c r="L1353" s="1301"/>
      <c r="M1353" s="1301"/>
      <c r="N1353" s="1301"/>
      <c r="O1353" s="1329"/>
      <c r="Q1353" s="92"/>
      <c r="R1353" s="92"/>
      <c r="S1353" s="92"/>
      <c r="T1353" s="92"/>
      <c r="U1353" s="1303"/>
      <c r="V1353" s="92"/>
      <c r="W1353" s="92"/>
      <c r="X1353" s="92"/>
      <c r="Y1353" s="92"/>
      <c r="Z1353" s="92"/>
    </row>
    <row r="1354" spans="1:26" s="1302" customFormat="1" x14ac:dyDescent="0.3">
      <c r="A1354" s="1214"/>
      <c r="B1354" s="92"/>
      <c r="C1354" s="1298"/>
      <c r="D1354" s="1300"/>
      <c r="E1354" s="1300"/>
      <c r="F1354" s="1301"/>
      <c r="G1354" s="1301"/>
      <c r="H1354" s="1301"/>
      <c r="I1354" s="1301"/>
      <c r="J1354" s="1301"/>
      <c r="K1354" s="1301"/>
      <c r="L1354" s="1301"/>
      <c r="M1354" s="1301"/>
      <c r="N1354" s="1301"/>
      <c r="O1354" s="1329"/>
      <c r="Q1354" s="92"/>
      <c r="R1354" s="92"/>
      <c r="S1354" s="92"/>
      <c r="T1354" s="92"/>
      <c r="U1354" s="1303"/>
      <c r="V1354" s="92"/>
      <c r="W1354" s="92"/>
      <c r="X1354" s="92"/>
      <c r="Y1354" s="92"/>
      <c r="Z1354" s="92"/>
    </row>
    <row r="1355" spans="1:26" s="1302" customFormat="1" x14ac:dyDescent="0.3">
      <c r="A1355" s="1214"/>
      <c r="B1355" s="92"/>
      <c r="C1355" s="1298"/>
      <c r="D1355" s="1300"/>
      <c r="E1355" s="1300"/>
      <c r="F1355" s="1301"/>
      <c r="G1355" s="1301"/>
      <c r="H1355" s="1301"/>
      <c r="I1355" s="1301"/>
      <c r="J1355" s="1301"/>
      <c r="K1355" s="1301"/>
      <c r="L1355" s="1301"/>
      <c r="M1355" s="1301"/>
      <c r="N1355" s="1301"/>
      <c r="O1355" s="1329"/>
      <c r="Q1355" s="92"/>
      <c r="R1355" s="92"/>
      <c r="S1355" s="92"/>
      <c r="T1355" s="92"/>
      <c r="U1355" s="1303"/>
      <c r="V1355" s="92"/>
      <c r="W1355" s="92"/>
      <c r="X1355" s="92"/>
      <c r="Y1355" s="92"/>
      <c r="Z1355" s="92"/>
    </row>
    <row r="1356" spans="1:26" s="1302" customFormat="1" x14ac:dyDescent="0.3">
      <c r="A1356" s="1214"/>
      <c r="B1356" s="92"/>
      <c r="C1356" s="1298"/>
      <c r="D1356" s="1300"/>
      <c r="E1356" s="1300"/>
      <c r="F1356" s="1301"/>
      <c r="G1356" s="1301"/>
      <c r="H1356" s="1301"/>
      <c r="I1356" s="1301"/>
      <c r="J1356" s="1301"/>
      <c r="K1356" s="1301"/>
      <c r="L1356" s="1301"/>
      <c r="M1356" s="1301"/>
      <c r="N1356" s="1301"/>
      <c r="O1356" s="1329"/>
      <c r="Q1356" s="92"/>
      <c r="R1356" s="92"/>
      <c r="S1356" s="92"/>
      <c r="T1356" s="92"/>
      <c r="U1356" s="1303"/>
      <c r="V1356" s="92"/>
      <c r="W1356" s="92"/>
      <c r="X1356" s="92"/>
      <c r="Y1356" s="92"/>
      <c r="Z1356" s="92"/>
    </row>
    <row r="1357" spans="1:26" s="1302" customFormat="1" x14ac:dyDescent="0.3">
      <c r="A1357" s="1214"/>
      <c r="B1357" s="92"/>
      <c r="C1357" s="1298"/>
      <c r="D1357" s="1300"/>
      <c r="E1357" s="1300"/>
      <c r="F1357" s="1301"/>
      <c r="G1357" s="1301"/>
      <c r="H1357" s="1301"/>
      <c r="I1357" s="1301"/>
      <c r="J1357" s="1301"/>
      <c r="K1357" s="1301"/>
      <c r="L1357" s="1301"/>
      <c r="M1357" s="1301"/>
      <c r="N1357" s="1301"/>
      <c r="O1357" s="1329"/>
      <c r="Q1357" s="92"/>
      <c r="R1357" s="92"/>
      <c r="S1357" s="92"/>
      <c r="T1357" s="92"/>
      <c r="U1357" s="1303"/>
      <c r="V1357" s="92"/>
      <c r="W1357" s="92"/>
      <c r="X1357" s="92"/>
      <c r="Y1357" s="92"/>
      <c r="Z1357" s="92"/>
    </row>
    <row r="1358" spans="1:26" s="1302" customFormat="1" x14ac:dyDescent="0.3">
      <c r="A1358" s="1214"/>
      <c r="B1358" s="92"/>
      <c r="C1358" s="1298"/>
      <c r="D1358" s="1300"/>
      <c r="E1358" s="1300"/>
      <c r="F1358" s="1301"/>
      <c r="G1358" s="1301"/>
      <c r="H1358" s="1301"/>
      <c r="I1358" s="1301"/>
      <c r="J1358" s="1301"/>
      <c r="K1358" s="1301"/>
      <c r="L1358" s="1301"/>
      <c r="M1358" s="1301"/>
      <c r="N1358" s="1301"/>
      <c r="O1358" s="1329"/>
      <c r="Q1358" s="92"/>
      <c r="R1358" s="92"/>
      <c r="S1358" s="92"/>
      <c r="T1358" s="92"/>
      <c r="U1358" s="1303"/>
      <c r="V1358" s="92"/>
      <c r="W1358" s="92"/>
      <c r="X1358" s="92"/>
      <c r="Y1358" s="92"/>
      <c r="Z1358" s="92"/>
    </row>
    <row r="1359" spans="1:26" s="1302" customFormat="1" x14ac:dyDescent="0.3">
      <c r="A1359" s="1214"/>
      <c r="B1359" s="92"/>
      <c r="C1359" s="1298"/>
      <c r="D1359" s="1300"/>
      <c r="E1359" s="1300"/>
      <c r="F1359" s="1301"/>
      <c r="G1359" s="1301"/>
      <c r="H1359" s="1301"/>
      <c r="I1359" s="1301"/>
      <c r="J1359" s="1301"/>
      <c r="K1359" s="1301"/>
      <c r="L1359" s="1301"/>
      <c r="M1359" s="1301"/>
      <c r="N1359" s="1301"/>
      <c r="O1359" s="1329"/>
      <c r="Q1359" s="92"/>
      <c r="R1359" s="92"/>
      <c r="S1359" s="92"/>
      <c r="T1359" s="92"/>
      <c r="U1359" s="1303"/>
      <c r="V1359" s="92"/>
      <c r="W1359" s="92"/>
      <c r="X1359" s="92"/>
      <c r="Y1359" s="92"/>
      <c r="Z1359" s="92"/>
    </row>
    <row r="1360" spans="1:26" s="1302" customFormat="1" x14ac:dyDescent="0.3">
      <c r="A1360" s="1214"/>
      <c r="B1360" s="92"/>
      <c r="C1360" s="1298"/>
      <c r="D1360" s="1300"/>
      <c r="E1360" s="1300"/>
      <c r="F1360" s="1301"/>
      <c r="G1360" s="1301"/>
      <c r="H1360" s="1301"/>
      <c r="I1360" s="1301"/>
      <c r="J1360" s="1301"/>
      <c r="K1360" s="1301"/>
      <c r="L1360" s="1301"/>
      <c r="M1360" s="1301"/>
      <c r="N1360" s="1301"/>
      <c r="O1360" s="1329"/>
      <c r="Q1360" s="92"/>
      <c r="R1360" s="92"/>
      <c r="S1360" s="92"/>
      <c r="T1360" s="92"/>
      <c r="U1360" s="1303"/>
      <c r="V1360" s="92"/>
      <c r="W1360" s="92"/>
      <c r="X1360" s="92"/>
      <c r="Y1360" s="92"/>
      <c r="Z1360" s="92"/>
    </row>
    <row r="1361" spans="1:26" s="1302" customFormat="1" x14ac:dyDescent="0.3">
      <c r="A1361" s="1214"/>
      <c r="B1361" s="92"/>
      <c r="C1361" s="1298"/>
      <c r="D1361" s="1300"/>
      <c r="E1361" s="1300"/>
      <c r="F1361" s="1301"/>
      <c r="G1361" s="1301"/>
      <c r="H1361" s="1301"/>
      <c r="I1361" s="1301"/>
      <c r="J1361" s="1301"/>
      <c r="K1361" s="1301"/>
      <c r="L1361" s="1301"/>
      <c r="M1361" s="1301"/>
      <c r="N1361" s="1301"/>
      <c r="O1361" s="1329"/>
      <c r="Q1361" s="92"/>
      <c r="R1361" s="92"/>
      <c r="S1361" s="92"/>
      <c r="T1361" s="92"/>
      <c r="U1361" s="1303"/>
      <c r="V1361" s="92"/>
      <c r="W1361" s="92"/>
      <c r="X1361" s="92"/>
      <c r="Y1361" s="92"/>
      <c r="Z1361" s="92"/>
    </row>
    <row r="1362" spans="1:26" s="1302" customFormat="1" x14ac:dyDescent="0.3">
      <c r="A1362" s="1214"/>
      <c r="B1362" s="92"/>
      <c r="C1362" s="1298"/>
      <c r="D1362" s="1300"/>
      <c r="E1362" s="1300"/>
      <c r="F1362" s="1301"/>
      <c r="G1362" s="1301"/>
      <c r="H1362" s="1301"/>
      <c r="I1362" s="1301"/>
      <c r="J1362" s="1301"/>
      <c r="K1362" s="1301"/>
      <c r="L1362" s="1301"/>
      <c r="M1362" s="1301"/>
      <c r="N1362" s="1301"/>
      <c r="O1362" s="1329"/>
      <c r="Q1362" s="92"/>
      <c r="R1362" s="92"/>
      <c r="S1362" s="92"/>
      <c r="T1362" s="92"/>
      <c r="U1362" s="1303"/>
      <c r="V1362" s="92"/>
      <c r="W1362" s="92"/>
      <c r="X1362" s="92"/>
      <c r="Y1362" s="92"/>
      <c r="Z1362" s="92"/>
    </row>
    <row r="1363" spans="1:26" s="1302" customFormat="1" x14ac:dyDescent="0.3">
      <c r="A1363" s="1214"/>
      <c r="B1363" s="92"/>
      <c r="C1363" s="1298"/>
      <c r="D1363" s="1300"/>
      <c r="E1363" s="1300"/>
      <c r="F1363" s="1301"/>
      <c r="G1363" s="1301"/>
      <c r="H1363" s="1301"/>
      <c r="I1363" s="1301"/>
      <c r="J1363" s="1301"/>
      <c r="K1363" s="1301"/>
      <c r="L1363" s="1301"/>
      <c r="M1363" s="1301"/>
      <c r="N1363" s="1301"/>
      <c r="O1363" s="1329"/>
      <c r="Q1363" s="92"/>
      <c r="R1363" s="92"/>
      <c r="S1363" s="92"/>
      <c r="T1363" s="92"/>
      <c r="U1363" s="1303"/>
      <c r="V1363" s="92"/>
      <c r="W1363" s="92"/>
      <c r="X1363" s="92"/>
      <c r="Y1363" s="92"/>
      <c r="Z1363" s="92"/>
    </row>
    <row r="1364" spans="1:26" s="1302" customFormat="1" x14ac:dyDescent="0.3">
      <c r="A1364" s="1214"/>
      <c r="B1364" s="92"/>
      <c r="C1364" s="1298"/>
      <c r="D1364" s="1300"/>
      <c r="E1364" s="1300"/>
      <c r="F1364" s="1301"/>
      <c r="G1364" s="1301"/>
      <c r="H1364" s="1301"/>
      <c r="I1364" s="1301"/>
      <c r="J1364" s="1301"/>
      <c r="K1364" s="1301"/>
      <c r="L1364" s="1301"/>
      <c r="M1364" s="1301"/>
      <c r="N1364" s="1301"/>
      <c r="O1364" s="1329"/>
      <c r="Q1364" s="92"/>
      <c r="R1364" s="92"/>
      <c r="S1364" s="92"/>
      <c r="T1364" s="92"/>
      <c r="U1364" s="1303"/>
      <c r="V1364" s="92"/>
      <c r="W1364" s="92"/>
      <c r="X1364" s="92"/>
      <c r="Y1364" s="92"/>
      <c r="Z1364" s="92"/>
    </row>
    <row r="1365" spans="1:26" s="1302" customFormat="1" x14ac:dyDescent="0.3">
      <c r="A1365" s="1214"/>
      <c r="B1365" s="92"/>
      <c r="C1365" s="1298"/>
      <c r="D1365" s="1300"/>
      <c r="E1365" s="1300"/>
      <c r="F1365" s="1301"/>
      <c r="G1365" s="1301"/>
      <c r="H1365" s="1301"/>
      <c r="I1365" s="1301"/>
      <c r="J1365" s="1301"/>
      <c r="K1365" s="1301"/>
      <c r="L1365" s="1301"/>
      <c r="M1365" s="1301"/>
      <c r="N1365" s="1301"/>
      <c r="O1365" s="1329"/>
      <c r="Q1365" s="92"/>
      <c r="R1365" s="92"/>
      <c r="S1365" s="92"/>
      <c r="T1365" s="92"/>
      <c r="U1365" s="1303"/>
      <c r="V1365" s="92"/>
      <c r="W1365" s="92"/>
      <c r="X1365" s="92"/>
      <c r="Y1365" s="92"/>
      <c r="Z1365" s="92"/>
    </row>
    <row r="1366" spans="1:26" s="1302" customFormat="1" x14ac:dyDescent="0.3">
      <c r="A1366" s="1214"/>
      <c r="B1366" s="92"/>
      <c r="C1366" s="1298"/>
      <c r="D1366" s="1300"/>
      <c r="E1366" s="1300"/>
      <c r="F1366" s="1301"/>
      <c r="G1366" s="1301"/>
      <c r="H1366" s="1301"/>
      <c r="I1366" s="1301"/>
      <c r="J1366" s="1301"/>
      <c r="K1366" s="1301"/>
      <c r="L1366" s="1301"/>
      <c r="M1366" s="1301"/>
      <c r="N1366" s="1301"/>
      <c r="O1366" s="1329"/>
      <c r="Q1366" s="92"/>
      <c r="R1366" s="92"/>
      <c r="S1366" s="92"/>
      <c r="T1366" s="92"/>
      <c r="U1366" s="1303"/>
      <c r="V1366" s="92"/>
      <c r="W1366" s="92"/>
      <c r="X1366" s="92"/>
      <c r="Y1366" s="92"/>
      <c r="Z1366" s="92"/>
    </row>
    <row r="1367" spans="1:26" s="1302" customFormat="1" x14ac:dyDescent="0.3">
      <c r="A1367" s="1214"/>
      <c r="B1367" s="92"/>
      <c r="C1367" s="1298"/>
      <c r="D1367" s="1300"/>
      <c r="E1367" s="1300"/>
      <c r="F1367" s="1301"/>
      <c r="G1367" s="1301"/>
      <c r="H1367" s="1301"/>
      <c r="I1367" s="1301"/>
      <c r="J1367" s="1301"/>
      <c r="K1367" s="1301"/>
      <c r="L1367" s="1301"/>
      <c r="M1367" s="1301"/>
      <c r="N1367" s="1301"/>
      <c r="O1367" s="1329"/>
      <c r="Q1367" s="92"/>
      <c r="R1367" s="92"/>
      <c r="S1367" s="92"/>
      <c r="T1367" s="92"/>
      <c r="U1367" s="1303"/>
      <c r="V1367" s="92"/>
      <c r="W1367" s="92"/>
      <c r="X1367" s="92"/>
      <c r="Y1367" s="92"/>
      <c r="Z1367" s="92"/>
    </row>
    <row r="1368" spans="1:26" s="1302" customFormat="1" x14ac:dyDescent="0.3">
      <c r="A1368" s="1214"/>
      <c r="B1368" s="92"/>
      <c r="C1368" s="1298"/>
      <c r="D1368" s="1300"/>
      <c r="E1368" s="1300"/>
      <c r="F1368" s="1301"/>
      <c r="G1368" s="1301"/>
      <c r="H1368" s="1301"/>
      <c r="I1368" s="1301"/>
      <c r="J1368" s="1301"/>
      <c r="K1368" s="1301"/>
      <c r="L1368" s="1301"/>
      <c r="M1368" s="1301"/>
      <c r="N1368" s="1301"/>
      <c r="O1368" s="1329"/>
      <c r="Q1368" s="92"/>
      <c r="R1368" s="92"/>
      <c r="S1368" s="92"/>
      <c r="T1368" s="92"/>
      <c r="U1368" s="1303"/>
      <c r="V1368" s="92"/>
      <c r="W1368" s="92"/>
      <c r="X1368" s="92"/>
      <c r="Y1368" s="92"/>
      <c r="Z1368" s="92"/>
    </row>
    <row r="1369" spans="1:26" s="1302" customFormat="1" x14ac:dyDescent="0.3">
      <c r="A1369" s="1214"/>
      <c r="B1369" s="92"/>
      <c r="C1369" s="1298"/>
      <c r="D1369" s="1300"/>
      <c r="E1369" s="1300"/>
      <c r="F1369" s="1301"/>
      <c r="G1369" s="1301"/>
      <c r="H1369" s="1301"/>
      <c r="I1369" s="1301"/>
      <c r="J1369" s="1301"/>
      <c r="K1369" s="1301"/>
      <c r="L1369" s="1301"/>
      <c r="M1369" s="1301"/>
      <c r="N1369" s="1301"/>
      <c r="O1369" s="1329"/>
      <c r="Q1369" s="92"/>
      <c r="R1369" s="92"/>
      <c r="S1369" s="92"/>
      <c r="T1369" s="92"/>
      <c r="U1369" s="1303"/>
      <c r="V1369" s="92"/>
      <c r="W1369" s="92"/>
      <c r="X1369" s="92"/>
      <c r="Y1369" s="92"/>
      <c r="Z1369" s="92"/>
    </row>
    <row r="1370" spans="1:26" s="1302" customFormat="1" x14ac:dyDescent="0.3">
      <c r="A1370" s="1214"/>
      <c r="B1370" s="92"/>
      <c r="C1370" s="1298"/>
      <c r="D1370" s="1300"/>
      <c r="E1370" s="1300"/>
      <c r="F1370" s="1301"/>
      <c r="G1370" s="1301"/>
      <c r="H1370" s="1301"/>
      <c r="I1370" s="1301"/>
      <c r="J1370" s="1301"/>
      <c r="K1370" s="1301"/>
      <c r="L1370" s="1301"/>
      <c r="M1370" s="1301"/>
      <c r="N1370" s="1301"/>
      <c r="O1370" s="1329"/>
      <c r="Q1370" s="92"/>
      <c r="R1370" s="92"/>
      <c r="S1370" s="92"/>
      <c r="T1370" s="92"/>
      <c r="U1370" s="1303"/>
      <c r="V1370" s="92"/>
      <c r="W1370" s="92"/>
      <c r="X1370" s="92"/>
      <c r="Y1370" s="92"/>
      <c r="Z1370" s="92"/>
    </row>
    <row r="1371" spans="1:26" s="1302" customFormat="1" x14ac:dyDescent="0.3">
      <c r="A1371" s="1214"/>
      <c r="B1371" s="92"/>
      <c r="C1371" s="1298"/>
      <c r="D1371" s="1300"/>
      <c r="E1371" s="1300"/>
      <c r="F1371" s="1301"/>
      <c r="G1371" s="1301"/>
      <c r="H1371" s="1301"/>
      <c r="I1371" s="1301"/>
      <c r="J1371" s="1301"/>
      <c r="K1371" s="1301"/>
      <c r="L1371" s="1301"/>
      <c r="M1371" s="1301"/>
      <c r="N1371" s="1301"/>
      <c r="O1371" s="1329"/>
      <c r="Q1371" s="92"/>
      <c r="R1371" s="92"/>
      <c r="S1371" s="92"/>
      <c r="T1371" s="92"/>
      <c r="U1371" s="1303"/>
      <c r="V1371" s="92"/>
      <c r="W1371" s="92"/>
      <c r="X1371" s="92"/>
      <c r="Y1371" s="92"/>
      <c r="Z1371" s="92"/>
    </row>
    <row r="1372" spans="1:26" s="1302" customFormat="1" x14ac:dyDescent="0.3">
      <c r="A1372" s="1214"/>
      <c r="B1372" s="92"/>
      <c r="C1372" s="1298"/>
      <c r="D1372" s="1300"/>
      <c r="E1372" s="1300"/>
      <c r="F1372" s="1301"/>
      <c r="G1372" s="1301"/>
      <c r="H1372" s="1301"/>
      <c r="I1372" s="1301"/>
      <c r="J1372" s="1301"/>
      <c r="K1372" s="1301"/>
      <c r="L1372" s="1301"/>
      <c r="M1372" s="1301"/>
      <c r="N1372" s="1301"/>
      <c r="O1372" s="1329"/>
      <c r="Q1372" s="92"/>
      <c r="R1372" s="92"/>
      <c r="S1372" s="92"/>
      <c r="T1372" s="92"/>
      <c r="U1372" s="1303"/>
      <c r="V1372" s="92"/>
      <c r="W1372" s="92"/>
      <c r="X1372" s="92"/>
      <c r="Y1372" s="92"/>
      <c r="Z1372" s="92"/>
    </row>
    <row r="1373" spans="1:26" s="1302" customFormat="1" x14ac:dyDescent="0.3">
      <c r="A1373" s="1214"/>
      <c r="B1373" s="92"/>
      <c r="C1373" s="1298"/>
      <c r="D1373" s="1300"/>
      <c r="E1373" s="1300"/>
      <c r="F1373" s="1301"/>
      <c r="G1373" s="1301"/>
      <c r="H1373" s="1301"/>
      <c r="I1373" s="1301"/>
      <c r="J1373" s="1301"/>
      <c r="K1373" s="1301"/>
      <c r="L1373" s="1301"/>
      <c r="M1373" s="1301"/>
      <c r="N1373" s="1301"/>
      <c r="O1373" s="1329"/>
      <c r="Q1373" s="92"/>
      <c r="R1373" s="92"/>
      <c r="S1373" s="92"/>
      <c r="T1373" s="92"/>
      <c r="U1373" s="1303"/>
      <c r="V1373" s="92"/>
      <c r="W1373" s="92"/>
      <c r="X1373" s="92"/>
      <c r="Y1373" s="92"/>
      <c r="Z1373" s="92"/>
    </row>
    <row r="1374" spans="1:26" s="1302" customFormat="1" x14ac:dyDescent="0.3">
      <c r="A1374" s="1214"/>
      <c r="B1374" s="92"/>
      <c r="C1374" s="1298"/>
      <c r="D1374" s="1300"/>
      <c r="E1374" s="1300"/>
      <c r="F1374" s="1301"/>
      <c r="G1374" s="1301"/>
      <c r="H1374" s="1301"/>
      <c r="I1374" s="1301"/>
      <c r="J1374" s="1301"/>
      <c r="K1374" s="1301"/>
      <c r="L1374" s="1301"/>
      <c r="M1374" s="1301"/>
      <c r="N1374" s="1301"/>
      <c r="O1374" s="1329"/>
      <c r="Q1374" s="92"/>
      <c r="R1374" s="92"/>
      <c r="S1374" s="92"/>
      <c r="T1374" s="92"/>
      <c r="U1374" s="1303"/>
      <c r="V1374" s="92"/>
      <c r="W1374" s="92"/>
      <c r="X1374" s="92"/>
      <c r="Y1374" s="92"/>
      <c r="Z1374" s="92"/>
    </row>
    <row r="1375" spans="1:26" s="1302" customFormat="1" x14ac:dyDescent="0.3">
      <c r="A1375" s="1214"/>
      <c r="B1375" s="92"/>
      <c r="C1375" s="1298"/>
      <c r="D1375" s="1300"/>
      <c r="E1375" s="1300"/>
      <c r="F1375" s="1301"/>
      <c r="G1375" s="1301"/>
      <c r="H1375" s="1301"/>
      <c r="I1375" s="1301"/>
      <c r="J1375" s="1301"/>
      <c r="K1375" s="1301"/>
      <c r="L1375" s="1301"/>
      <c r="M1375" s="1301"/>
      <c r="N1375" s="1301"/>
      <c r="O1375" s="1329"/>
      <c r="Q1375" s="92"/>
      <c r="R1375" s="92"/>
      <c r="S1375" s="92"/>
      <c r="T1375" s="92"/>
      <c r="U1375" s="1303"/>
      <c r="V1375" s="92"/>
      <c r="W1375" s="92"/>
      <c r="X1375" s="92"/>
      <c r="Y1375" s="92"/>
      <c r="Z1375" s="92"/>
    </row>
    <row r="1376" spans="1:26" s="1302" customFormat="1" x14ac:dyDescent="0.3">
      <c r="A1376" s="1214"/>
      <c r="B1376" s="92"/>
      <c r="C1376" s="1298"/>
      <c r="D1376" s="1300"/>
      <c r="E1376" s="1300"/>
      <c r="F1376" s="1301"/>
      <c r="G1376" s="1301"/>
      <c r="H1376" s="1301"/>
      <c r="I1376" s="1301"/>
      <c r="J1376" s="1301"/>
      <c r="K1376" s="1301"/>
      <c r="L1376" s="1301"/>
      <c r="M1376" s="1301"/>
      <c r="N1376" s="1301"/>
      <c r="O1376" s="1329"/>
      <c r="Q1376" s="92"/>
      <c r="R1376" s="92"/>
      <c r="S1376" s="92"/>
      <c r="T1376" s="92"/>
      <c r="U1376" s="1303"/>
      <c r="V1376" s="92"/>
      <c r="W1376" s="92"/>
      <c r="X1376" s="92"/>
      <c r="Y1376" s="92"/>
      <c r="Z1376" s="92"/>
    </row>
    <row r="1377" spans="1:26" s="1302" customFormat="1" x14ac:dyDescent="0.3">
      <c r="A1377" s="1214"/>
      <c r="B1377" s="92"/>
      <c r="C1377" s="1298"/>
      <c r="D1377" s="1300"/>
      <c r="E1377" s="1300"/>
      <c r="F1377" s="1301"/>
      <c r="G1377" s="1301"/>
      <c r="H1377" s="1301"/>
      <c r="I1377" s="1301"/>
      <c r="J1377" s="1301"/>
      <c r="K1377" s="1301"/>
      <c r="L1377" s="1301"/>
      <c r="M1377" s="1301"/>
      <c r="N1377" s="1301"/>
      <c r="O1377" s="1329"/>
      <c r="Q1377" s="92"/>
      <c r="R1377" s="92"/>
      <c r="S1377" s="92"/>
      <c r="T1377" s="92"/>
      <c r="U1377" s="1303"/>
      <c r="V1377" s="92"/>
      <c r="W1377" s="92"/>
      <c r="X1377" s="92"/>
      <c r="Y1377" s="92"/>
      <c r="Z1377" s="92"/>
    </row>
    <row r="1378" spans="1:26" s="1302" customFormat="1" x14ac:dyDescent="0.3">
      <c r="A1378" s="1214"/>
      <c r="B1378" s="92"/>
      <c r="C1378" s="1298"/>
      <c r="D1378" s="1300"/>
      <c r="E1378" s="1300"/>
      <c r="F1378" s="1301"/>
      <c r="G1378" s="1301"/>
      <c r="H1378" s="1301"/>
      <c r="I1378" s="1301"/>
      <c r="J1378" s="1301"/>
      <c r="K1378" s="1301"/>
      <c r="L1378" s="1301"/>
      <c r="M1378" s="1301"/>
      <c r="N1378" s="1301"/>
      <c r="O1378" s="1329"/>
      <c r="Q1378" s="92"/>
      <c r="R1378" s="92"/>
      <c r="S1378" s="92"/>
      <c r="T1378" s="92"/>
      <c r="U1378" s="1303"/>
      <c r="V1378" s="92"/>
      <c r="W1378" s="92"/>
      <c r="X1378" s="92"/>
      <c r="Y1378" s="92"/>
      <c r="Z1378" s="92"/>
    </row>
    <row r="1379" spans="1:26" s="1302" customFormat="1" x14ac:dyDescent="0.3">
      <c r="A1379" s="1214"/>
      <c r="B1379" s="92"/>
      <c r="C1379" s="1298"/>
      <c r="D1379" s="1300"/>
      <c r="E1379" s="1300"/>
      <c r="F1379" s="1301"/>
      <c r="G1379" s="1301"/>
      <c r="H1379" s="1301"/>
      <c r="I1379" s="1301"/>
      <c r="J1379" s="1301"/>
      <c r="K1379" s="1301"/>
      <c r="L1379" s="1301"/>
      <c r="M1379" s="1301"/>
      <c r="N1379" s="1301"/>
      <c r="O1379" s="1329"/>
      <c r="Q1379" s="92"/>
      <c r="R1379" s="92"/>
      <c r="S1379" s="92"/>
      <c r="T1379" s="92"/>
      <c r="U1379" s="1303"/>
      <c r="V1379" s="92"/>
      <c r="W1379" s="92"/>
      <c r="X1379" s="92"/>
      <c r="Y1379" s="92"/>
      <c r="Z1379" s="92"/>
    </row>
    <row r="1380" spans="1:26" s="1302" customFormat="1" x14ac:dyDescent="0.3">
      <c r="A1380" s="1214"/>
      <c r="B1380" s="92"/>
      <c r="C1380" s="1298"/>
      <c r="D1380" s="1300"/>
      <c r="E1380" s="1300"/>
      <c r="F1380" s="1301"/>
      <c r="G1380" s="1301"/>
      <c r="H1380" s="1301"/>
      <c r="I1380" s="1301"/>
      <c r="J1380" s="1301"/>
      <c r="K1380" s="1301"/>
      <c r="L1380" s="1301"/>
      <c r="M1380" s="1301"/>
      <c r="N1380" s="1301"/>
      <c r="O1380" s="1329"/>
      <c r="Q1380" s="92"/>
      <c r="R1380" s="92"/>
      <c r="S1380" s="92"/>
      <c r="T1380" s="92"/>
      <c r="U1380" s="1303"/>
      <c r="V1380" s="92"/>
      <c r="W1380" s="92"/>
      <c r="X1380" s="92"/>
      <c r="Y1380" s="92"/>
      <c r="Z1380" s="92"/>
    </row>
    <row r="1381" spans="1:26" s="1302" customFormat="1" x14ac:dyDescent="0.3">
      <c r="A1381" s="1214"/>
      <c r="B1381" s="92"/>
      <c r="C1381" s="1298"/>
      <c r="D1381" s="1300"/>
      <c r="E1381" s="1300"/>
      <c r="F1381" s="1301"/>
      <c r="G1381" s="1301"/>
      <c r="H1381" s="1301"/>
      <c r="I1381" s="1301"/>
      <c r="J1381" s="1301"/>
      <c r="K1381" s="1301"/>
      <c r="L1381" s="1301"/>
      <c r="M1381" s="1301"/>
      <c r="N1381" s="1301"/>
      <c r="O1381" s="1329"/>
      <c r="Q1381" s="92"/>
      <c r="R1381" s="92"/>
      <c r="S1381" s="92"/>
      <c r="T1381" s="92"/>
      <c r="U1381" s="1303"/>
      <c r="V1381" s="92"/>
      <c r="W1381" s="92"/>
      <c r="X1381" s="92"/>
      <c r="Y1381" s="92"/>
      <c r="Z1381" s="92"/>
    </row>
    <row r="1382" spans="1:26" s="1302" customFormat="1" x14ac:dyDescent="0.3">
      <c r="A1382" s="1214"/>
      <c r="B1382" s="92"/>
      <c r="C1382" s="1298"/>
      <c r="D1382" s="1300"/>
      <c r="E1382" s="1300"/>
      <c r="F1382" s="1301"/>
      <c r="G1382" s="1301"/>
      <c r="H1382" s="1301"/>
      <c r="I1382" s="1301"/>
      <c r="J1382" s="1301"/>
      <c r="K1382" s="1301"/>
      <c r="L1382" s="1301"/>
      <c r="M1382" s="1301"/>
      <c r="N1382" s="1301"/>
      <c r="O1382" s="1329"/>
      <c r="Q1382" s="92"/>
      <c r="R1382" s="92"/>
      <c r="S1382" s="92"/>
      <c r="T1382" s="92"/>
      <c r="U1382" s="1303"/>
      <c r="V1382" s="92"/>
      <c r="W1382" s="92"/>
      <c r="X1382" s="92"/>
      <c r="Y1382" s="92"/>
      <c r="Z1382" s="92"/>
    </row>
    <row r="1383" spans="1:26" s="1302" customFormat="1" x14ac:dyDescent="0.3">
      <c r="A1383" s="1214"/>
      <c r="B1383" s="92"/>
      <c r="C1383" s="1298"/>
      <c r="D1383" s="1300"/>
      <c r="E1383" s="1300"/>
      <c r="F1383" s="1301"/>
      <c r="G1383" s="1301"/>
      <c r="H1383" s="1301"/>
      <c r="I1383" s="1301"/>
      <c r="J1383" s="1301"/>
      <c r="K1383" s="1301"/>
      <c r="L1383" s="1301"/>
      <c r="M1383" s="1301"/>
      <c r="N1383" s="1301"/>
      <c r="O1383" s="1329"/>
      <c r="Q1383" s="92"/>
      <c r="R1383" s="92"/>
      <c r="S1383" s="92"/>
      <c r="T1383" s="92"/>
      <c r="U1383" s="1303"/>
      <c r="V1383" s="92"/>
      <c r="W1383" s="92"/>
      <c r="X1383" s="92"/>
      <c r="Y1383" s="92"/>
      <c r="Z1383" s="92"/>
    </row>
    <row r="1384" spans="1:26" s="1302" customFormat="1" x14ac:dyDescent="0.3">
      <c r="A1384" s="1214"/>
      <c r="B1384" s="92"/>
      <c r="C1384" s="1298"/>
      <c r="D1384" s="1300"/>
      <c r="E1384" s="1300"/>
      <c r="F1384" s="1301"/>
      <c r="G1384" s="1301"/>
      <c r="H1384" s="1301"/>
      <c r="I1384" s="1301"/>
      <c r="J1384" s="1301"/>
      <c r="K1384" s="1301"/>
      <c r="L1384" s="1301"/>
      <c r="M1384" s="1301"/>
      <c r="N1384" s="1301"/>
      <c r="O1384" s="1329"/>
      <c r="Q1384" s="92"/>
      <c r="R1384" s="92"/>
      <c r="S1384" s="92"/>
      <c r="T1384" s="92"/>
      <c r="U1384" s="1303"/>
      <c r="V1384" s="92"/>
      <c r="W1384" s="92"/>
      <c r="X1384" s="92"/>
      <c r="Y1384" s="92"/>
      <c r="Z1384" s="92"/>
    </row>
    <row r="1385" spans="1:26" s="1302" customFormat="1" x14ac:dyDescent="0.3">
      <c r="A1385" s="1214"/>
      <c r="B1385" s="92"/>
      <c r="C1385" s="1298"/>
      <c r="D1385" s="1300"/>
      <c r="E1385" s="1300"/>
      <c r="F1385" s="1301"/>
      <c r="G1385" s="1301"/>
      <c r="H1385" s="1301"/>
      <c r="I1385" s="1301"/>
      <c r="J1385" s="1301"/>
      <c r="K1385" s="1301"/>
      <c r="L1385" s="1301"/>
      <c r="M1385" s="1301"/>
      <c r="N1385" s="1301"/>
      <c r="O1385" s="1329"/>
      <c r="Q1385" s="92"/>
      <c r="R1385" s="92"/>
      <c r="S1385" s="92"/>
      <c r="T1385" s="92"/>
      <c r="U1385" s="1303"/>
      <c r="V1385" s="92"/>
      <c r="W1385" s="92"/>
      <c r="X1385" s="92"/>
      <c r="Y1385" s="92"/>
      <c r="Z1385" s="92"/>
    </row>
    <row r="1386" spans="1:26" s="1302" customFormat="1" x14ac:dyDescent="0.3">
      <c r="A1386" s="1214"/>
      <c r="B1386" s="92"/>
      <c r="C1386" s="1298"/>
      <c r="D1386" s="1300"/>
      <c r="E1386" s="1300"/>
      <c r="F1386" s="1301"/>
      <c r="G1386" s="1301"/>
      <c r="H1386" s="1301"/>
      <c r="I1386" s="1301"/>
      <c r="J1386" s="1301"/>
      <c r="K1386" s="1301"/>
      <c r="L1386" s="1301"/>
      <c r="M1386" s="1301"/>
      <c r="N1386" s="1301"/>
      <c r="O1386" s="1329"/>
      <c r="Q1386" s="92"/>
      <c r="R1386" s="92"/>
      <c r="S1386" s="92"/>
      <c r="T1386" s="92"/>
      <c r="U1386" s="1303"/>
      <c r="V1386" s="92"/>
      <c r="W1386" s="92"/>
      <c r="X1386" s="92"/>
      <c r="Y1386" s="92"/>
      <c r="Z1386" s="92"/>
    </row>
    <row r="1387" spans="1:26" s="1302" customFormat="1" x14ac:dyDescent="0.3">
      <c r="A1387" s="1214"/>
      <c r="B1387" s="92"/>
      <c r="C1387" s="1298"/>
      <c r="D1387" s="1300"/>
      <c r="E1387" s="1300"/>
      <c r="F1387" s="1301"/>
      <c r="G1387" s="1301"/>
      <c r="H1387" s="1301"/>
      <c r="I1387" s="1301"/>
      <c r="J1387" s="1301"/>
      <c r="K1387" s="1301"/>
      <c r="L1387" s="1301"/>
      <c r="M1387" s="1301"/>
      <c r="N1387" s="1301"/>
      <c r="O1387" s="1329"/>
      <c r="Q1387" s="92"/>
      <c r="R1387" s="92"/>
      <c r="S1387" s="92"/>
      <c r="T1387" s="92"/>
      <c r="U1387" s="1303"/>
      <c r="V1387" s="92"/>
      <c r="W1387" s="92"/>
      <c r="X1387" s="92"/>
      <c r="Y1387" s="92"/>
      <c r="Z1387" s="92"/>
    </row>
    <row r="1388" spans="1:26" s="1302" customFormat="1" x14ac:dyDescent="0.3">
      <c r="A1388" s="1214"/>
      <c r="B1388" s="92"/>
      <c r="C1388" s="1298"/>
      <c r="D1388" s="1300"/>
      <c r="E1388" s="1300"/>
      <c r="F1388" s="1301"/>
      <c r="G1388" s="1301"/>
      <c r="H1388" s="1301"/>
      <c r="I1388" s="1301"/>
      <c r="J1388" s="1301"/>
      <c r="K1388" s="1301"/>
      <c r="L1388" s="1301"/>
      <c r="M1388" s="1301"/>
      <c r="N1388" s="1301"/>
      <c r="O1388" s="1329"/>
      <c r="Q1388" s="92"/>
      <c r="R1388" s="92"/>
      <c r="S1388" s="92"/>
      <c r="T1388" s="92"/>
      <c r="U1388" s="1303"/>
      <c r="V1388" s="92"/>
      <c r="W1388" s="92"/>
      <c r="X1388" s="92"/>
      <c r="Y1388" s="92"/>
      <c r="Z1388" s="92"/>
    </row>
    <row r="1389" spans="1:26" s="1302" customFormat="1" x14ac:dyDescent="0.3">
      <c r="A1389" s="1214"/>
      <c r="B1389" s="92"/>
      <c r="C1389" s="1298"/>
      <c r="D1389" s="1300"/>
      <c r="E1389" s="1300"/>
      <c r="F1389" s="1301"/>
      <c r="G1389" s="1301"/>
      <c r="H1389" s="1301"/>
      <c r="I1389" s="1301"/>
      <c r="J1389" s="1301"/>
      <c r="K1389" s="1301"/>
      <c r="L1389" s="1301"/>
      <c r="M1389" s="1301"/>
      <c r="N1389" s="1301"/>
      <c r="O1389" s="1329"/>
      <c r="Q1389" s="92"/>
      <c r="R1389" s="92"/>
      <c r="S1389" s="92"/>
      <c r="T1389" s="92"/>
      <c r="U1389" s="1303"/>
      <c r="V1389" s="92"/>
      <c r="W1389" s="92"/>
      <c r="X1389" s="92"/>
      <c r="Y1389" s="92"/>
      <c r="Z1389" s="92"/>
    </row>
    <row r="1390" spans="1:26" s="1302" customFormat="1" x14ac:dyDescent="0.3">
      <c r="A1390" s="1214"/>
      <c r="B1390" s="92"/>
      <c r="C1390" s="1298"/>
      <c r="D1390" s="1300"/>
      <c r="E1390" s="1300"/>
      <c r="F1390" s="1301"/>
      <c r="G1390" s="1301"/>
      <c r="H1390" s="1301"/>
      <c r="I1390" s="1301"/>
      <c r="J1390" s="1301"/>
      <c r="K1390" s="1301"/>
      <c r="L1390" s="1301"/>
      <c r="M1390" s="1301"/>
      <c r="N1390" s="1301"/>
      <c r="O1390" s="1329"/>
      <c r="Q1390" s="92"/>
      <c r="R1390" s="92"/>
      <c r="S1390" s="92"/>
      <c r="T1390" s="92"/>
      <c r="U1390" s="1303"/>
      <c r="V1390" s="92"/>
      <c r="W1390" s="92"/>
      <c r="X1390" s="92"/>
      <c r="Y1390" s="92"/>
      <c r="Z1390" s="92"/>
    </row>
    <row r="1391" spans="1:26" s="1302" customFormat="1" x14ac:dyDescent="0.3">
      <c r="A1391" s="1214"/>
      <c r="B1391" s="92"/>
      <c r="C1391" s="1298"/>
      <c r="D1391" s="1300"/>
      <c r="E1391" s="1300"/>
      <c r="F1391" s="1301"/>
      <c r="G1391" s="1301"/>
      <c r="H1391" s="1301"/>
      <c r="I1391" s="1301"/>
      <c r="J1391" s="1301"/>
      <c r="K1391" s="1301"/>
      <c r="L1391" s="1301"/>
      <c r="M1391" s="1301"/>
      <c r="N1391" s="1301"/>
      <c r="O1391" s="1329"/>
      <c r="Q1391" s="92"/>
      <c r="R1391" s="92"/>
      <c r="S1391" s="92"/>
      <c r="T1391" s="92"/>
      <c r="U1391" s="1303"/>
      <c r="V1391" s="92"/>
      <c r="W1391" s="92"/>
      <c r="X1391" s="92"/>
      <c r="Y1391" s="92"/>
      <c r="Z1391" s="92"/>
    </row>
    <row r="1392" spans="1:26" s="1302" customFormat="1" x14ac:dyDescent="0.3">
      <c r="A1392" s="1214"/>
      <c r="B1392" s="92"/>
      <c r="C1392" s="1298"/>
      <c r="D1392" s="1300"/>
      <c r="E1392" s="1300"/>
      <c r="F1392" s="1301"/>
      <c r="G1392" s="1301"/>
      <c r="H1392" s="1301"/>
      <c r="I1392" s="1301"/>
      <c r="J1392" s="1301"/>
      <c r="K1392" s="1301"/>
      <c r="L1392" s="1301"/>
      <c r="M1392" s="1301"/>
      <c r="N1392" s="1301"/>
      <c r="O1392" s="1329"/>
      <c r="Q1392" s="92"/>
      <c r="R1392" s="92"/>
      <c r="S1392" s="92"/>
      <c r="T1392" s="92"/>
      <c r="U1392" s="1303"/>
      <c r="V1392" s="92"/>
      <c r="W1392" s="92"/>
      <c r="X1392" s="92"/>
      <c r="Y1392" s="92"/>
      <c r="Z1392" s="92"/>
    </row>
    <row r="1393" spans="1:26" s="1302" customFormat="1" x14ac:dyDescent="0.3">
      <c r="A1393" s="1214"/>
      <c r="B1393" s="92"/>
      <c r="C1393" s="1298"/>
      <c r="D1393" s="1300"/>
      <c r="E1393" s="1300"/>
      <c r="F1393" s="1301"/>
      <c r="G1393" s="1301"/>
      <c r="H1393" s="1301"/>
      <c r="I1393" s="1301"/>
      <c r="J1393" s="1301"/>
      <c r="K1393" s="1301"/>
      <c r="L1393" s="1301"/>
      <c r="M1393" s="1301"/>
      <c r="N1393" s="1301"/>
      <c r="O1393" s="1329"/>
      <c r="Q1393" s="92"/>
      <c r="R1393" s="92"/>
      <c r="S1393" s="92"/>
      <c r="T1393" s="92"/>
      <c r="U1393" s="1303"/>
      <c r="V1393" s="92"/>
      <c r="W1393" s="92"/>
      <c r="X1393" s="92"/>
      <c r="Y1393" s="92"/>
      <c r="Z1393" s="92"/>
    </row>
    <row r="1394" spans="1:26" s="1302" customFormat="1" x14ac:dyDescent="0.3">
      <c r="A1394" s="1214"/>
      <c r="B1394" s="92"/>
      <c r="C1394" s="1298"/>
      <c r="D1394" s="1300"/>
      <c r="E1394" s="1300"/>
      <c r="F1394" s="1301"/>
      <c r="G1394" s="1301"/>
      <c r="H1394" s="1301"/>
      <c r="I1394" s="1301"/>
      <c r="J1394" s="1301"/>
      <c r="K1394" s="1301"/>
      <c r="L1394" s="1301"/>
      <c r="M1394" s="1301"/>
      <c r="N1394" s="1301"/>
      <c r="O1394" s="1329"/>
      <c r="Q1394" s="92"/>
      <c r="R1394" s="92"/>
      <c r="S1394" s="92"/>
      <c r="T1394" s="92"/>
      <c r="U1394" s="1303"/>
      <c r="V1394" s="92"/>
      <c r="W1394" s="92"/>
      <c r="X1394" s="92"/>
      <c r="Y1394" s="92"/>
      <c r="Z1394" s="92"/>
    </row>
    <row r="1395" spans="1:26" s="1302" customFormat="1" x14ac:dyDescent="0.3">
      <c r="A1395" s="1214"/>
      <c r="B1395" s="92"/>
      <c r="C1395" s="1298"/>
      <c r="D1395" s="1300"/>
      <c r="E1395" s="1300"/>
      <c r="F1395" s="1301"/>
      <c r="G1395" s="1301"/>
      <c r="H1395" s="1301"/>
      <c r="I1395" s="1301"/>
      <c r="J1395" s="1301"/>
      <c r="K1395" s="1301"/>
      <c r="L1395" s="1301"/>
      <c r="M1395" s="1301"/>
      <c r="N1395" s="1301"/>
      <c r="O1395" s="1329"/>
      <c r="Q1395" s="92"/>
      <c r="R1395" s="92"/>
      <c r="S1395" s="92"/>
      <c r="T1395" s="92"/>
      <c r="U1395" s="1303"/>
      <c r="V1395" s="92"/>
      <c r="W1395" s="92"/>
      <c r="X1395" s="92"/>
      <c r="Y1395" s="92"/>
      <c r="Z1395" s="92"/>
    </row>
    <row r="1396" spans="1:26" s="1302" customFormat="1" x14ac:dyDescent="0.3">
      <c r="A1396" s="1214"/>
      <c r="B1396" s="92"/>
      <c r="C1396" s="1298"/>
      <c r="D1396" s="1300"/>
      <c r="E1396" s="1300"/>
      <c r="F1396" s="1301"/>
      <c r="G1396" s="1301"/>
      <c r="H1396" s="1301"/>
      <c r="I1396" s="1301"/>
      <c r="J1396" s="1301"/>
      <c r="K1396" s="1301"/>
      <c r="L1396" s="1301"/>
      <c r="M1396" s="1301"/>
      <c r="N1396" s="1301"/>
      <c r="O1396" s="1329"/>
      <c r="Q1396" s="92"/>
      <c r="R1396" s="92"/>
      <c r="S1396" s="92"/>
      <c r="T1396" s="92"/>
      <c r="U1396" s="1303"/>
      <c r="V1396" s="92"/>
      <c r="W1396" s="92"/>
      <c r="X1396" s="92"/>
      <c r="Y1396" s="92"/>
      <c r="Z1396" s="92"/>
    </row>
    <row r="1397" spans="1:26" s="1302" customFormat="1" x14ac:dyDescent="0.3">
      <c r="A1397" s="1214"/>
      <c r="B1397" s="92"/>
      <c r="C1397" s="1298"/>
      <c r="D1397" s="1300"/>
      <c r="E1397" s="1300"/>
      <c r="F1397" s="1301"/>
      <c r="G1397" s="1301"/>
      <c r="H1397" s="1301"/>
      <c r="I1397" s="1301"/>
      <c r="J1397" s="1301"/>
      <c r="K1397" s="1301"/>
      <c r="L1397" s="1301"/>
      <c r="M1397" s="1301"/>
      <c r="N1397" s="1301"/>
      <c r="O1397" s="1329"/>
      <c r="Q1397" s="92"/>
      <c r="R1397" s="92"/>
      <c r="S1397" s="92"/>
      <c r="T1397" s="92"/>
      <c r="U1397" s="1303"/>
      <c r="V1397" s="92"/>
      <c r="W1397" s="92"/>
      <c r="X1397" s="92"/>
      <c r="Y1397" s="92"/>
      <c r="Z1397" s="92"/>
    </row>
    <row r="1398" spans="1:26" s="1302" customFormat="1" x14ac:dyDescent="0.3">
      <c r="A1398" s="1214"/>
      <c r="B1398" s="92"/>
      <c r="C1398" s="1298"/>
      <c r="D1398" s="1300"/>
      <c r="E1398" s="1300"/>
      <c r="F1398" s="1301"/>
      <c r="G1398" s="1301"/>
      <c r="H1398" s="1301"/>
      <c r="I1398" s="1301"/>
      <c r="J1398" s="1301"/>
      <c r="K1398" s="1301"/>
      <c r="L1398" s="1301"/>
      <c r="M1398" s="1301"/>
      <c r="N1398" s="1301"/>
      <c r="O1398" s="1329"/>
      <c r="Q1398" s="92"/>
      <c r="R1398" s="92"/>
      <c r="S1398" s="92"/>
      <c r="T1398" s="92"/>
      <c r="U1398" s="1303"/>
      <c r="V1398" s="92"/>
      <c r="W1398" s="92"/>
      <c r="X1398" s="92"/>
      <c r="Y1398" s="92"/>
      <c r="Z1398" s="92"/>
    </row>
    <row r="1399" spans="1:26" s="1302" customFormat="1" x14ac:dyDescent="0.3">
      <c r="A1399" s="1214"/>
      <c r="B1399" s="92"/>
      <c r="C1399" s="1298"/>
      <c r="D1399" s="1300"/>
      <c r="E1399" s="1300"/>
      <c r="F1399" s="1301"/>
      <c r="G1399" s="1301"/>
      <c r="H1399" s="1301"/>
      <c r="I1399" s="1301"/>
      <c r="J1399" s="1301"/>
      <c r="K1399" s="1301"/>
      <c r="L1399" s="1301"/>
      <c r="M1399" s="1301"/>
      <c r="N1399" s="1301"/>
      <c r="O1399" s="1329"/>
      <c r="Q1399" s="92"/>
      <c r="R1399" s="92"/>
      <c r="S1399" s="92"/>
      <c r="T1399" s="92"/>
      <c r="U1399" s="1303"/>
      <c r="V1399" s="92"/>
      <c r="W1399" s="92"/>
      <c r="X1399" s="92"/>
      <c r="Y1399" s="92"/>
      <c r="Z1399" s="92"/>
    </row>
    <row r="1400" spans="1:26" s="1302" customFormat="1" x14ac:dyDescent="0.3">
      <c r="A1400" s="1214"/>
      <c r="B1400" s="92"/>
      <c r="C1400" s="1298"/>
      <c r="D1400" s="1300"/>
      <c r="E1400" s="1300"/>
      <c r="F1400" s="1301"/>
      <c r="G1400" s="1301"/>
      <c r="H1400" s="1301"/>
      <c r="I1400" s="1301"/>
      <c r="J1400" s="1301"/>
      <c r="K1400" s="1301"/>
      <c r="L1400" s="1301"/>
      <c r="M1400" s="1301"/>
      <c r="N1400" s="1301"/>
      <c r="O1400" s="1329"/>
      <c r="Q1400" s="92"/>
      <c r="R1400" s="92"/>
      <c r="S1400" s="92"/>
      <c r="T1400" s="92"/>
      <c r="U1400" s="1303"/>
      <c r="V1400" s="92"/>
      <c r="W1400" s="92"/>
      <c r="X1400" s="92"/>
      <c r="Y1400" s="92"/>
      <c r="Z1400" s="92"/>
    </row>
    <row r="1401" spans="1:26" s="1302" customFormat="1" x14ac:dyDescent="0.3">
      <c r="A1401" s="1214"/>
      <c r="B1401" s="92"/>
      <c r="C1401" s="1298"/>
      <c r="D1401" s="1300"/>
      <c r="E1401" s="1300"/>
      <c r="F1401" s="1301"/>
      <c r="G1401" s="1301"/>
      <c r="H1401" s="1301"/>
      <c r="I1401" s="1301"/>
      <c r="J1401" s="1301"/>
      <c r="K1401" s="1301"/>
      <c r="L1401" s="1301"/>
      <c r="M1401" s="1301"/>
      <c r="N1401" s="1301"/>
      <c r="O1401" s="1329"/>
      <c r="Q1401" s="92"/>
      <c r="R1401" s="92"/>
      <c r="S1401" s="92"/>
      <c r="T1401" s="92"/>
      <c r="U1401" s="1303"/>
      <c r="V1401" s="92"/>
      <c r="W1401" s="92"/>
      <c r="X1401" s="92"/>
      <c r="Y1401" s="92"/>
      <c r="Z1401" s="92"/>
    </row>
    <row r="1402" spans="1:26" s="1302" customFormat="1" x14ac:dyDescent="0.3">
      <c r="A1402" s="1214"/>
      <c r="B1402" s="92"/>
      <c r="C1402" s="1298"/>
      <c r="D1402" s="1300"/>
      <c r="E1402" s="1300"/>
      <c r="F1402" s="1301"/>
      <c r="G1402" s="1301"/>
      <c r="H1402" s="1301"/>
      <c r="I1402" s="1301"/>
      <c r="J1402" s="1301"/>
      <c r="K1402" s="1301"/>
      <c r="L1402" s="1301"/>
      <c r="M1402" s="1301"/>
      <c r="N1402" s="1301"/>
      <c r="O1402" s="1329"/>
      <c r="Q1402" s="92"/>
      <c r="R1402" s="92"/>
      <c r="S1402" s="92"/>
      <c r="T1402" s="92"/>
      <c r="U1402" s="1303"/>
      <c r="V1402" s="92"/>
      <c r="W1402" s="92"/>
      <c r="X1402" s="92"/>
      <c r="Y1402" s="92"/>
      <c r="Z1402" s="92"/>
    </row>
    <row r="1403" spans="1:26" s="1302" customFormat="1" x14ac:dyDescent="0.3">
      <c r="A1403" s="1214"/>
      <c r="B1403" s="92"/>
      <c r="C1403" s="1298"/>
      <c r="D1403" s="1300"/>
      <c r="E1403" s="1300"/>
      <c r="F1403" s="1301"/>
      <c r="G1403" s="1301"/>
      <c r="H1403" s="1301"/>
      <c r="I1403" s="1301"/>
      <c r="J1403" s="1301"/>
      <c r="K1403" s="1301"/>
      <c r="L1403" s="1301"/>
      <c r="M1403" s="1301"/>
      <c r="N1403" s="1301"/>
      <c r="O1403" s="1329"/>
      <c r="Q1403" s="92"/>
      <c r="R1403" s="92"/>
      <c r="S1403" s="92"/>
      <c r="T1403" s="92"/>
      <c r="U1403" s="1303"/>
      <c r="V1403" s="92"/>
      <c r="W1403" s="92"/>
      <c r="X1403" s="92"/>
      <c r="Y1403" s="92"/>
      <c r="Z1403" s="92"/>
    </row>
    <row r="1404" spans="1:26" s="1302" customFormat="1" x14ac:dyDescent="0.3">
      <c r="A1404" s="1214"/>
      <c r="B1404" s="92"/>
      <c r="C1404" s="1298"/>
      <c r="D1404" s="1300"/>
      <c r="E1404" s="1300"/>
      <c r="F1404" s="1301"/>
      <c r="G1404" s="1301"/>
      <c r="H1404" s="1301"/>
      <c r="I1404" s="1301"/>
      <c r="J1404" s="1301"/>
      <c r="K1404" s="1301"/>
      <c r="L1404" s="1301"/>
      <c r="M1404" s="1301"/>
      <c r="N1404" s="1301"/>
      <c r="O1404" s="1329"/>
      <c r="Q1404" s="92"/>
      <c r="R1404" s="92"/>
      <c r="S1404" s="92"/>
      <c r="T1404" s="92"/>
      <c r="U1404" s="1303"/>
      <c r="V1404" s="92"/>
      <c r="W1404" s="92"/>
      <c r="X1404" s="92"/>
      <c r="Y1404" s="92"/>
      <c r="Z1404" s="92"/>
    </row>
    <row r="1405" spans="1:26" s="1302" customFormat="1" x14ac:dyDescent="0.3">
      <c r="A1405" s="1214"/>
      <c r="B1405" s="92"/>
      <c r="C1405" s="1298"/>
      <c r="D1405" s="1300"/>
      <c r="E1405" s="1300"/>
      <c r="F1405" s="1301"/>
      <c r="G1405" s="1301"/>
      <c r="H1405" s="1301"/>
      <c r="I1405" s="1301"/>
      <c r="J1405" s="1301"/>
      <c r="K1405" s="1301"/>
      <c r="L1405" s="1301"/>
      <c r="M1405" s="1301"/>
      <c r="N1405" s="1301"/>
      <c r="O1405" s="1329"/>
      <c r="Q1405" s="92"/>
      <c r="R1405" s="92"/>
      <c r="S1405" s="92"/>
      <c r="T1405" s="92"/>
      <c r="U1405" s="1303"/>
      <c r="V1405" s="92"/>
      <c r="W1405" s="92"/>
      <c r="X1405" s="92"/>
      <c r="Y1405" s="92"/>
      <c r="Z1405" s="92"/>
    </row>
    <row r="1406" spans="1:26" s="1302" customFormat="1" x14ac:dyDescent="0.3">
      <c r="A1406" s="1214"/>
      <c r="B1406" s="92"/>
      <c r="C1406" s="1298"/>
      <c r="D1406" s="1300"/>
      <c r="E1406" s="1300"/>
      <c r="F1406" s="1301"/>
      <c r="G1406" s="1301"/>
      <c r="H1406" s="1301"/>
      <c r="I1406" s="1301"/>
      <c r="J1406" s="1301"/>
      <c r="K1406" s="1301"/>
      <c r="L1406" s="1301"/>
      <c r="M1406" s="1301"/>
      <c r="N1406" s="1301"/>
      <c r="O1406" s="1329"/>
      <c r="Q1406" s="92"/>
      <c r="R1406" s="92"/>
      <c r="S1406" s="92"/>
      <c r="T1406" s="92"/>
      <c r="U1406" s="1303"/>
      <c r="V1406" s="92"/>
      <c r="W1406" s="92"/>
      <c r="X1406" s="92"/>
      <c r="Y1406" s="92"/>
      <c r="Z1406" s="92"/>
    </row>
    <row r="1407" spans="1:26" s="1302" customFormat="1" x14ac:dyDescent="0.3">
      <c r="A1407" s="1214"/>
      <c r="B1407" s="92"/>
      <c r="C1407" s="1298"/>
      <c r="D1407" s="1300"/>
      <c r="E1407" s="1300"/>
      <c r="F1407" s="1301"/>
      <c r="G1407" s="1301"/>
      <c r="H1407" s="1301"/>
      <c r="I1407" s="1301"/>
      <c r="J1407" s="1301"/>
      <c r="K1407" s="1301"/>
      <c r="L1407" s="1301"/>
      <c r="M1407" s="1301"/>
      <c r="N1407" s="1301"/>
      <c r="O1407" s="1329"/>
      <c r="Q1407" s="92"/>
      <c r="R1407" s="92"/>
      <c r="S1407" s="92"/>
      <c r="T1407" s="92"/>
      <c r="U1407" s="1303"/>
      <c r="V1407" s="92"/>
      <c r="W1407" s="92"/>
      <c r="X1407" s="92"/>
      <c r="Y1407" s="92"/>
      <c r="Z1407" s="92"/>
    </row>
    <row r="1408" spans="1:26" s="1302" customFormat="1" x14ac:dyDescent="0.3">
      <c r="A1408" s="1214"/>
      <c r="B1408" s="92"/>
      <c r="C1408" s="1298"/>
      <c r="D1408" s="1300"/>
      <c r="E1408" s="1300"/>
      <c r="F1408" s="1301"/>
      <c r="G1408" s="1301"/>
      <c r="H1408" s="1301"/>
      <c r="I1408" s="1301"/>
      <c r="J1408" s="1301"/>
      <c r="K1408" s="1301"/>
      <c r="L1408" s="1301"/>
      <c r="M1408" s="1301"/>
      <c r="N1408" s="1301"/>
      <c r="O1408" s="1329"/>
      <c r="Q1408" s="92"/>
      <c r="R1408" s="92"/>
      <c r="S1408" s="92"/>
      <c r="T1408" s="92"/>
      <c r="U1408" s="1303"/>
      <c r="V1408" s="92"/>
      <c r="W1408" s="92"/>
      <c r="X1408" s="92"/>
      <c r="Y1408" s="92"/>
      <c r="Z1408" s="92"/>
    </row>
    <row r="1409" spans="1:26" s="1302" customFormat="1" x14ac:dyDescent="0.3">
      <c r="A1409" s="1214"/>
      <c r="B1409" s="92"/>
      <c r="C1409" s="1298"/>
      <c r="D1409" s="1300"/>
      <c r="E1409" s="1300"/>
      <c r="F1409" s="1301"/>
      <c r="G1409" s="1301"/>
      <c r="H1409" s="1301"/>
      <c r="I1409" s="1301"/>
      <c r="J1409" s="1301"/>
      <c r="K1409" s="1301"/>
      <c r="L1409" s="1301"/>
      <c r="M1409" s="1301"/>
      <c r="N1409" s="1301"/>
      <c r="O1409" s="1329"/>
      <c r="Q1409" s="92"/>
      <c r="R1409" s="92"/>
      <c r="S1409" s="92"/>
      <c r="T1409" s="92"/>
      <c r="U1409" s="1303"/>
      <c r="V1409" s="92"/>
      <c r="W1409" s="92"/>
      <c r="X1409" s="92"/>
      <c r="Y1409" s="92"/>
      <c r="Z1409" s="92"/>
    </row>
    <row r="1410" spans="1:26" s="1302" customFormat="1" x14ac:dyDescent="0.3">
      <c r="A1410" s="1214"/>
      <c r="B1410" s="92"/>
      <c r="C1410" s="1298"/>
      <c r="D1410" s="1300"/>
      <c r="E1410" s="1300"/>
      <c r="F1410" s="1301"/>
      <c r="G1410" s="1301"/>
      <c r="H1410" s="1301"/>
      <c r="I1410" s="1301"/>
      <c r="J1410" s="1301"/>
      <c r="K1410" s="1301"/>
      <c r="L1410" s="1301"/>
      <c r="M1410" s="1301"/>
      <c r="N1410" s="1301"/>
      <c r="O1410" s="1329"/>
      <c r="Q1410" s="92"/>
      <c r="R1410" s="92"/>
      <c r="S1410" s="92"/>
      <c r="T1410" s="92"/>
      <c r="U1410" s="1303"/>
      <c r="V1410" s="92"/>
      <c r="W1410" s="92"/>
      <c r="X1410" s="92"/>
      <c r="Y1410" s="92"/>
      <c r="Z1410" s="92"/>
    </row>
    <row r="1411" spans="1:26" s="1302" customFormat="1" x14ac:dyDescent="0.3">
      <c r="A1411" s="1214"/>
      <c r="B1411" s="92"/>
      <c r="C1411" s="1298"/>
      <c r="D1411" s="1300"/>
      <c r="E1411" s="1300"/>
      <c r="F1411" s="1301"/>
      <c r="G1411" s="1301"/>
      <c r="H1411" s="1301"/>
      <c r="I1411" s="1301"/>
      <c r="J1411" s="1301"/>
      <c r="K1411" s="1301"/>
      <c r="L1411" s="1301"/>
      <c r="M1411" s="1301"/>
      <c r="N1411" s="1301"/>
      <c r="O1411" s="1329"/>
      <c r="Q1411" s="92"/>
      <c r="R1411" s="92"/>
      <c r="S1411" s="92"/>
      <c r="T1411" s="92"/>
      <c r="U1411" s="1303"/>
      <c r="V1411" s="92"/>
      <c r="W1411" s="92"/>
      <c r="X1411" s="92"/>
      <c r="Y1411" s="92"/>
      <c r="Z1411" s="92"/>
    </row>
    <row r="1412" spans="1:26" s="1302" customFormat="1" x14ac:dyDescent="0.3">
      <c r="A1412" s="1214"/>
      <c r="B1412" s="92"/>
      <c r="C1412" s="1298"/>
      <c r="D1412" s="1300"/>
      <c r="E1412" s="1300"/>
      <c r="F1412" s="1301"/>
      <c r="G1412" s="1301"/>
      <c r="H1412" s="1301"/>
      <c r="I1412" s="1301"/>
      <c r="J1412" s="1301"/>
      <c r="K1412" s="1301"/>
      <c r="L1412" s="1301"/>
      <c r="M1412" s="1301"/>
      <c r="N1412" s="1301"/>
      <c r="O1412" s="1329"/>
      <c r="Q1412" s="92"/>
      <c r="R1412" s="92"/>
      <c r="S1412" s="92"/>
      <c r="T1412" s="92"/>
      <c r="U1412" s="1303"/>
      <c r="V1412" s="92"/>
      <c r="W1412" s="92"/>
      <c r="X1412" s="92"/>
      <c r="Y1412" s="92"/>
      <c r="Z1412" s="92"/>
    </row>
    <row r="1413" spans="1:26" s="1302" customFormat="1" x14ac:dyDescent="0.3">
      <c r="A1413" s="1214"/>
      <c r="B1413" s="92"/>
      <c r="C1413" s="1298"/>
      <c r="D1413" s="1300"/>
      <c r="E1413" s="1300"/>
      <c r="F1413" s="1301"/>
      <c r="G1413" s="1301"/>
      <c r="H1413" s="1301"/>
      <c r="I1413" s="1301"/>
      <c r="J1413" s="1301"/>
      <c r="K1413" s="1301"/>
      <c r="L1413" s="1301"/>
      <c r="M1413" s="1301"/>
      <c r="N1413" s="1301"/>
      <c r="O1413" s="1329"/>
      <c r="Q1413" s="92"/>
      <c r="R1413" s="92"/>
      <c r="S1413" s="92"/>
      <c r="T1413" s="92"/>
      <c r="U1413" s="1303"/>
      <c r="V1413" s="92"/>
      <c r="W1413" s="92"/>
      <c r="X1413" s="92"/>
      <c r="Y1413" s="92"/>
      <c r="Z1413" s="92"/>
    </row>
    <row r="1414" spans="1:26" s="1302" customFormat="1" x14ac:dyDescent="0.3">
      <c r="A1414" s="1214"/>
      <c r="B1414" s="92"/>
      <c r="C1414" s="1298"/>
      <c r="D1414" s="1300"/>
      <c r="E1414" s="1300"/>
      <c r="F1414" s="1301"/>
      <c r="G1414" s="1301"/>
      <c r="H1414" s="1301"/>
      <c r="I1414" s="1301"/>
      <c r="J1414" s="1301"/>
      <c r="K1414" s="1301"/>
      <c r="L1414" s="1301"/>
      <c r="M1414" s="1301"/>
      <c r="N1414" s="1301"/>
      <c r="O1414" s="1329"/>
      <c r="Q1414" s="92"/>
      <c r="R1414" s="92"/>
      <c r="S1414" s="92"/>
      <c r="T1414" s="92"/>
      <c r="U1414" s="1303"/>
      <c r="V1414" s="92"/>
      <c r="W1414" s="92"/>
      <c r="X1414" s="92"/>
      <c r="Y1414" s="92"/>
      <c r="Z1414" s="92"/>
    </row>
    <row r="1415" spans="1:26" s="1302" customFormat="1" x14ac:dyDescent="0.3">
      <c r="A1415" s="1214"/>
      <c r="B1415" s="92"/>
      <c r="C1415" s="1298"/>
      <c r="D1415" s="1300"/>
      <c r="E1415" s="1300"/>
      <c r="F1415" s="1301"/>
      <c r="G1415" s="1301"/>
      <c r="H1415" s="1301"/>
      <c r="I1415" s="1301"/>
      <c r="J1415" s="1301"/>
      <c r="K1415" s="1301"/>
      <c r="L1415" s="1301"/>
      <c r="M1415" s="1301"/>
      <c r="N1415" s="1301"/>
      <c r="O1415" s="1329"/>
      <c r="Q1415" s="92"/>
      <c r="R1415" s="92"/>
      <c r="S1415" s="92"/>
      <c r="T1415" s="92"/>
      <c r="U1415" s="1303"/>
      <c r="V1415" s="92"/>
      <c r="W1415" s="92"/>
      <c r="X1415" s="92"/>
      <c r="Y1415" s="92"/>
      <c r="Z1415" s="92"/>
    </row>
    <row r="1416" spans="1:26" s="1302" customFormat="1" x14ac:dyDescent="0.3">
      <c r="A1416" s="1214"/>
      <c r="B1416" s="92"/>
      <c r="C1416" s="1298"/>
      <c r="D1416" s="1300"/>
      <c r="E1416" s="1300"/>
      <c r="F1416" s="1301"/>
      <c r="G1416" s="1301"/>
      <c r="H1416" s="1301"/>
      <c r="I1416" s="1301"/>
      <c r="J1416" s="1301"/>
      <c r="K1416" s="1301"/>
      <c r="L1416" s="1301"/>
      <c r="M1416" s="1301"/>
      <c r="N1416" s="1301"/>
      <c r="O1416" s="1329"/>
      <c r="Q1416" s="92"/>
      <c r="R1416" s="92"/>
      <c r="S1416" s="92"/>
      <c r="T1416" s="92"/>
      <c r="U1416" s="1303"/>
      <c r="V1416" s="92"/>
      <c r="W1416" s="92"/>
      <c r="X1416" s="92"/>
      <c r="Y1416" s="92"/>
      <c r="Z1416" s="92"/>
    </row>
    <row r="1417" spans="1:26" s="1302" customFormat="1" x14ac:dyDescent="0.3">
      <c r="A1417" s="1214"/>
      <c r="B1417" s="92"/>
      <c r="C1417" s="1298"/>
      <c r="D1417" s="1300"/>
      <c r="E1417" s="1300"/>
      <c r="F1417" s="1301"/>
      <c r="G1417" s="1301"/>
      <c r="H1417" s="1301"/>
      <c r="I1417" s="1301"/>
      <c r="J1417" s="1301"/>
      <c r="K1417" s="1301"/>
      <c r="L1417" s="1301"/>
      <c r="M1417" s="1301"/>
      <c r="N1417" s="1301"/>
      <c r="O1417" s="1329"/>
      <c r="Q1417" s="92"/>
      <c r="R1417" s="92"/>
      <c r="S1417" s="92"/>
      <c r="T1417" s="92"/>
      <c r="U1417" s="1303"/>
      <c r="V1417" s="92"/>
      <c r="W1417" s="92"/>
      <c r="X1417" s="92"/>
      <c r="Y1417" s="92"/>
      <c r="Z1417" s="92"/>
    </row>
    <row r="1418" spans="1:26" s="1302" customFormat="1" x14ac:dyDescent="0.3">
      <c r="A1418" s="1214"/>
      <c r="B1418" s="92"/>
      <c r="C1418" s="1298"/>
      <c r="D1418" s="1300"/>
      <c r="E1418" s="1300"/>
      <c r="F1418" s="1301"/>
      <c r="G1418" s="1301"/>
      <c r="H1418" s="1301"/>
      <c r="I1418" s="1301"/>
      <c r="J1418" s="1301"/>
      <c r="K1418" s="1301"/>
      <c r="L1418" s="1301"/>
      <c r="M1418" s="1301"/>
      <c r="N1418" s="1301"/>
      <c r="O1418" s="1329"/>
      <c r="Q1418" s="92"/>
      <c r="R1418" s="92"/>
      <c r="S1418" s="92"/>
      <c r="T1418" s="92"/>
      <c r="U1418" s="1303"/>
      <c r="V1418" s="92"/>
      <c r="W1418" s="92"/>
      <c r="X1418" s="92"/>
      <c r="Y1418" s="92"/>
      <c r="Z1418" s="92"/>
    </row>
    <row r="1419" spans="1:26" s="1302" customFormat="1" x14ac:dyDescent="0.3">
      <c r="A1419" s="1214"/>
      <c r="B1419" s="92"/>
      <c r="C1419" s="1298"/>
      <c r="D1419" s="1300"/>
      <c r="E1419" s="1300"/>
      <c r="F1419" s="1301"/>
      <c r="G1419" s="1301"/>
      <c r="H1419" s="1301"/>
      <c r="I1419" s="1301"/>
      <c r="J1419" s="1301"/>
      <c r="K1419" s="1301"/>
      <c r="L1419" s="1301"/>
      <c r="M1419" s="1301"/>
      <c r="N1419" s="1301"/>
      <c r="O1419" s="1329"/>
      <c r="Q1419" s="92"/>
      <c r="R1419" s="92"/>
      <c r="S1419" s="92"/>
      <c r="T1419" s="92"/>
      <c r="U1419" s="1303"/>
      <c r="V1419" s="92"/>
      <c r="W1419" s="92"/>
      <c r="X1419" s="92"/>
      <c r="Y1419" s="92"/>
      <c r="Z1419" s="92"/>
    </row>
    <row r="1420" spans="1:26" s="1302" customFormat="1" x14ac:dyDescent="0.3">
      <c r="A1420" s="1214"/>
      <c r="B1420" s="92"/>
      <c r="C1420" s="1298"/>
      <c r="D1420" s="1300"/>
      <c r="E1420" s="1300"/>
      <c r="F1420" s="1301"/>
      <c r="G1420" s="1301"/>
      <c r="H1420" s="1301"/>
      <c r="I1420" s="1301"/>
      <c r="J1420" s="1301"/>
      <c r="K1420" s="1301"/>
      <c r="L1420" s="1301"/>
      <c r="M1420" s="1301"/>
      <c r="N1420" s="1301"/>
      <c r="O1420" s="1329"/>
      <c r="Q1420" s="92"/>
      <c r="R1420" s="92"/>
      <c r="S1420" s="92"/>
      <c r="T1420" s="92"/>
      <c r="U1420" s="1303"/>
      <c r="V1420" s="92"/>
      <c r="W1420" s="92"/>
      <c r="X1420" s="92"/>
      <c r="Y1420" s="92"/>
      <c r="Z1420" s="92"/>
    </row>
    <row r="1421" spans="1:26" s="1302" customFormat="1" x14ac:dyDescent="0.3">
      <c r="A1421" s="1214"/>
      <c r="B1421" s="92"/>
      <c r="C1421" s="1298"/>
      <c r="D1421" s="1300"/>
      <c r="E1421" s="1300"/>
      <c r="F1421" s="1301"/>
      <c r="G1421" s="1301"/>
      <c r="H1421" s="1301"/>
      <c r="I1421" s="1301"/>
      <c r="J1421" s="1301"/>
      <c r="K1421" s="1301"/>
      <c r="L1421" s="1301"/>
      <c r="M1421" s="1301"/>
      <c r="N1421" s="1301"/>
      <c r="O1421" s="1329"/>
      <c r="Q1421" s="92"/>
      <c r="R1421" s="92"/>
      <c r="S1421" s="92"/>
      <c r="T1421" s="92"/>
      <c r="U1421" s="1303"/>
      <c r="V1421" s="92"/>
      <c r="W1421" s="92"/>
      <c r="X1421" s="92"/>
      <c r="Y1421" s="92"/>
      <c r="Z1421" s="92"/>
    </row>
    <row r="1422" spans="1:26" s="1302" customFormat="1" x14ac:dyDescent="0.3">
      <c r="A1422" s="1214"/>
      <c r="B1422" s="92"/>
      <c r="C1422" s="1298"/>
      <c r="D1422" s="1300"/>
      <c r="E1422" s="1300"/>
      <c r="F1422" s="1301"/>
      <c r="G1422" s="1301"/>
      <c r="H1422" s="1301"/>
      <c r="I1422" s="1301"/>
      <c r="J1422" s="1301"/>
      <c r="K1422" s="1301"/>
      <c r="L1422" s="1301"/>
      <c r="M1422" s="1301"/>
      <c r="N1422" s="1301"/>
      <c r="O1422" s="1329"/>
      <c r="Q1422" s="92"/>
      <c r="R1422" s="92"/>
      <c r="S1422" s="92"/>
      <c r="T1422" s="92"/>
      <c r="U1422" s="1303"/>
      <c r="V1422" s="92"/>
      <c r="W1422" s="92"/>
      <c r="X1422" s="92"/>
      <c r="Y1422" s="92"/>
      <c r="Z1422" s="92"/>
    </row>
    <row r="1423" spans="1:26" s="1302" customFormat="1" x14ac:dyDescent="0.3">
      <c r="A1423" s="1214"/>
      <c r="B1423" s="92"/>
      <c r="C1423" s="1298"/>
      <c r="D1423" s="1300"/>
      <c r="E1423" s="1300"/>
      <c r="F1423" s="1301"/>
      <c r="G1423" s="1301"/>
      <c r="H1423" s="1301"/>
      <c r="I1423" s="1301"/>
      <c r="J1423" s="1301"/>
      <c r="K1423" s="1301"/>
      <c r="L1423" s="1301"/>
      <c r="M1423" s="1301"/>
      <c r="N1423" s="1301"/>
      <c r="O1423" s="1329"/>
      <c r="Q1423" s="92"/>
      <c r="R1423" s="92"/>
      <c r="S1423" s="92"/>
      <c r="T1423" s="92"/>
      <c r="U1423" s="1303"/>
      <c r="V1423" s="92"/>
      <c r="W1423" s="92"/>
      <c r="X1423" s="92"/>
      <c r="Y1423" s="92"/>
      <c r="Z1423" s="92"/>
    </row>
    <row r="1424" spans="1:26" s="1302" customFormat="1" x14ac:dyDescent="0.3">
      <c r="A1424" s="1214"/>
      <c r="B1424" s="92"/>
      <c r="C1424" s="1298"/>
      <c r="D1424" s="1300"/>
      <c r="E1424" s="1300"/>
      <c r="F1424" s="1301"/>
      <c r="G1424" s="1301"/>
      <c r="H1424" s="1301"/>
      <c r="I1424" s="1301"/>
      <c r="J1424" s="1301"/>
      <c r="K1424" s="1301"/>
      <c r="L1424" s="1301"/>
      <c r="M1424" s="1301"/>
      <c r="N1424" s="1301"/>
      <c r="O1424" s="1329"/>
      <c r="Q1424" s="92"/>
      <c r="R1424" s="92"/>
      <c r="S1424" s="92"/>
      <c r="T1424" s="92"/>
      <c r="U1424" s="1303"/>
      <c r="V1424" s="92"/>
      <c r="W1424" s="92"/>
      <c r="X1424" s="92"/>
      <c r="Y1424" s="92"/>
      <c r="Z1424" s="92"/>
    </row>
    <row r="1425" spans="1:26" s="1302" customFormat="1" x14ac:dyDescent="0.3">
      <c r="A1425" s="1214"/>
      <c r="B1425" s="92"/>
      <c r="C1425" s="1298"/>
      <c r="D1425" s="1300"/>
      <c r="E1425" s="1300"/>
      <c r="F1425" s="1301"/>
      <c r="G1425" s="1301"/>
      <c r="H1425" s="1301"/>
      <c r="I1425" s="1301"/>
      <c r="J1425" s="1301"/>
      <c r="K1425" s="1301"/>
      <c r="L1425" s="1301"/>
      <c r="M1425" s="1301"/>
      <c r="N1425" s="1301"/>
      <c r="O1425" s="1329"/>
      <c r="Q1425" s="92"/>
      <c r="R1425" s="92"/>
      <c r="S1425" s="92"/>
      <c r="T1425" s="92"/>
      <c r="U1425" s="1303"/>
      <c r="V1425" s="92"/>
      <c r="W1425" s="92"/>
      <c r="X1425" s="92"/>
      <c r="Y1425" s="92"/>
      <c r="Z1425" s="92"/>
    </row>
    <row r="1426" spans="1:26" s="1302" customFormat="1" x14ac:dyDescent="0.3">
      <c r="A1426" s="1214"/>
      <c r="B1426" s="92"/>
      <c r="C1426" s="1298"/>
      <c r="D1426" s="1300"/>
      <c r="E1426" s="1300"/>
      <c r="F1426" s="1301"/>
      <c r="G1426" s="1301"/>
      <c r="H1426" s="1301"/>
      <c r="I1426" s="1301"/>
      <c r="J1426" s="1301"/>
      <c r="K1426" s="1301"/>
      <c r="L1426" s="1301"/>
      <c r="M1426" s="1301"/>
      <c r="N1426" s="1301"/>
      <c r="O1426" s="1329"/>
      <c r="Q1426" s="92"/>
      <c r="R1426" s="92"/>
      <c r="S1426" s="92"/>
      <c r="T1426" s="92"/>
      <c r="U1426" s="1303"/>
      <c r="V1426" s="92"/>
      <c r="W1426" s="92"/>
      <c r="X1426" s="92"/>
      <c r="Y1426" s="92"/>
      <c r="Z1426" s="92"/>
    </row>
    <row r="1427" spans="1:26" s="1302" customFormat="1" x14ac:dyDescent="0.3">
      <c r="A1427" s="1214"/>
      <c r="B1427" s="92"/>
      <c r="C1427" s="1298"/>
      <c r="D1427" s="1300"/>
      <c r="E1427" s="1300"/>
      <c r="F1427" s="1301"/>
      <c r="G1427" s="1301"/>
      <c r="H1427" s="1301"/>
      <c r="I1427" s="1301"/>
      <c r="J1427" s="1301"/>
      <c r="K1427" s="1301"/>
      <c r="L1427" s="1301"/>
      <c r="M1427" s="1301"/>
      <c r="N1427" s="1301"/>
      <c r="O1427" s="1329"/>
      <c r="Q1427" s="92"/>
      <c r="R1427" s="92"/>
      <c r="S1427" s="92"/>
      <c r="T1427" s="92"/>
      <c r="U1427" s="1303"/>
      <c r="V1427" s="92"/>
      <c r="W1427" s="92"/>
      <c r="X1427" s="92"/>
      <c r="Y1427" s="92"/>
      <c r="Z1427" s="92"/>
    </row>
    <row r="1428" spans="1:26" s="1302" customFormat="1" x14ac:dyDescent="0.3">
      <c r="A1428" s="1214"/>
      <c r="B1428" s="92"/>
      <c r="C1428" s="1298"/>
      <c r="D1428" s="1300"/>
      <c r="E1428" s="1300"/>
      <c r="F1428" s="1301"/>
      <c r="G1428" s="1301"/>
      <c r="H1428" s="1301"/>
      <c r="I1428" s="1301"/>
      <c r="J1428" s="1301"/>
      <c r="K1428" s="1301"/>
      <c r="L1428" s="1301"/>
      <c r="M1428" s="1301"/>
      <c r="N1428" s="1301"/>
      <c r="O1428" s="1329"/>
      <c r="Q1428" s="92"/>
      <c r="R1428" s="92"/>
      <c r="S1428" s="92"/>
      <c r="T1428" s="92"/>
      <c r="U1428" s="1303"/>
      <c r="V1428" s="92"/>
      <c r="W1428" s="92"/>
      <c r="X1428" s="92"/>
      <c r="Y1428" s="92"/>
      <c r="Z1428" s="92"/>
    </row>
    <row r="1429" spans="1:26" s="1302" customFormat="1" x14ac:dyDescent="0.3">
      <c r="A1429" s="1214"/>
      <c r="B1429" s="92"/>
      <c r="C1429" s="1298"/>
      <c r="D1429" s="1300"/>
      <c r="E1429" s="1300"/>
      <c r="F1429" s="1301"/>
      <c r="G1429" s="1301"/>
      <c r="H1429" s="1301"/>
      <c r="I1429" s="1301"/>
      <c r="J1429" s="1301"/>
      <c r="K1429" s="1301"/>
      <c r="L1429" s="1301"/>
      <c r="M1429" s="1301"/>
      <c r="N1429" s="1301"/>
      <c r="O1429" s="1329"/>
      <c r="Q1429" s="92"/>
      <c r="R1429" s="92"/>
      <c r="S1429" s="92"/>
      <c r="T1429" s="92"/>
      <c r="U1429" s="1303"/>
      <c r="V1429" s="92"/>
      <c r="W1429" s="92"/>
      <c r="X1429" s="92"/>
      <c r="Y1429" s="92"/>
      <c r="Z1429" s="92"/>
    </row>
    <row r="1430" spans="1:26" s="1302" customFormat="1" x14ac:dyDescent="0.3">
      <c r="A1430" s="1214"/>
      <c r="B1430" s="92"/>
      <c r="C1430" s="1298"/>
      <c r="D1430" s="1300"/>
      <c r="E1430" s="1300"/>
      <c r="F1430" s="1301"/>
      <c r="G1430" s="1301"/>
      <c r="H1430" s="1301"/>
      <c r="I1430" s="1301"/>
      <c r="J1430" s="1301"/>
      <c r="K1430" s="1301"/>
      <c r="L1430" s="1301"/>
      <c r="M1430" s="1301"/>
      <c r="N1430" s="1301"/>
      <c r="O1430" s="1329"/>
      <c r="Q1430" s="92"/>
      <c r="R1430" s="92"/>
      <c r="S1430" s="92"/>
      <c r="T1430" s="92"/>
      <c r="U1430" s="1303"/>
      <c r="V1430" s="92"/>
      <c r="W1430" s="92"/>
      <c r="X1430" s="92"/>
      <c r="Y1430" s="92"/>
      <c r="Z1430" s="92"/>
    </row>
    <row r="1431" spans="1:26" s="1302" customFormat="1" x14ac:dyDescent="0.3">
      <c r="A1431" s="1214"/>
      <c r="B1431" s="92"/>
      <c r="C1431" s="1298"/>
      <c r="D1431" s="1300"/>
      <c r="E1431" s="1300"/>
      <c r="F1431" s="1301"/>
      <c r="G1431" s="1301"/>
      <c r="H1431" s="1301"/>
      <c r="I1431" s="1301"/>
      <c r="J1431" s="1301"/>
      <c r="K1431" s="1301"/>
      <c r="L1431" s="1301"/>
      <c r="M1431" s="1301"/>
      <c r="N1431" s="1301"/>
      <c r="O1431" s="1329"/>
      <c r="Q1431" s="92"/>
      <c r="R1431" s="92"/>
      <c r="S1431" s="92"/>
      <c r="T1431" s="92"/>
      <c r="U1431" s="1303"/>
      <c r="V1431" s="92"/>
      <c r="W1431" s="92"/>
      <c r="X1431" s="92"/>
      <c r="Y1431" s="92"/>
      <c r="Z1431" s="92"/>
    </row>
    <row r="1432" spans="1:26" s="1302" customFormat="1" x14ac:dyDescent="0.3">
      <c r="A1432" s="1214"/>
      <c r="B1432" s="92"/>
      <c r="C1432" s="1298"/>
      <c r="D1432" s="1300"/>
      <c r="E1432" s="1300"/>
      <c r="F1432" s="1301"/>
      <c r="G1432" s="1301"/>
      <c r="H1432" s="1301"/>
      <c r="I1432" s="1301"/>
      <c r="J1432" s="1301"/>
      <c r="K1432" s="1301"/>
      <c r="L1432" s="1301"/>
      <c r="M1432" s="1301"/>
      <c r="N1432" s="1301"/>
      <c r="O1432" s="1329"/>
      <c r="Q1432" s="92"/>
      <c r="R1432" s="92"/>
      <c r="S1432" s="92"/>
      <c r="T1432" s="92"/>
      <c r="U1432" s="1303"/>
      <c r="V1432" s="92"/>
      <c r="W1432" s="92"/>
      <c r="X1432" s="92"/>
      <c r="Y1432" s="92"/>
      <c r="Z1432" s="92"/>
    </row>
    <row r="1433" spans="1:26" s="1302" customFormat="1" x14ac:dyDescent="0.3">
      <c r="A1433" s="1214"/>
      <c r="B1433" s="92"/>
      <c r="C1433" s="1298"/>
      <c r="D1433" s="1300"/>
      <c r="E1433" s="1300"/>
      <c r="F1433" s="1301"/>
      <c r="G1433" s="1301"/>
      <c r="H1433" s="1301"/>
      <c r="I1433" s="1301"/>
      <c r="J1433" s="1301"/>
      <c r="K1433" s="1301"/>
      <c r="L1433" s="1301"/>
      <c r="M1433" s="1301"/>
      <c r="N1433" s="1301"/>
      <c r="O1433" s="1329"/>
      <c r="Q1433" s="92"/>
      <c r="R1433" s="92"/>
      <c r="S1433" s="92"/>
      <c r="T1433" s="92"/>
      <c r="U1433" s="1303"/>
      <c r="V1433" s="92"/>
      <c r="W1433" s="92"/>
      <c r="X1433" s="92"/>
      <c r="Y1433" s="92"/>
      <c r="Z1433" s="92"/>
    </row>
    <row r="1434" spans="1:26" s="1302" customFormat="1" x14ac:dyDescent="0.3">
      <c r="A1434" s="1214"/>
      <c r="B1434" s="92"/>
      <c r="C1434" s="1298"/>
      <c r="D1434" s="1300"/>
      <c r="E1434" s="1300"/>
      <c r="F1434" s="1301"/>
      <c r="G1434" s="1301"/>
      <c r="H1434" s="1301"/>
      <c r="I1434" s="1301"/>
      <c r="J1434" s="1301"/>
      <c r="K1434" s="1301"/>
      <c r="L1434" s="1301"/>
      <c r="M1434" s="1301"/>
      <c r="N1434" s="1301"/>
      <c r="O1434" s="1329"/>
      <c r="Q1434" s="92"/>
      <c r="R1434" s="92"/>
      <c r="S1434" s="92"/>
      <c r="T1434" s="92"/>
      <c r="U1434" s="1303"/>
      <c r="V1434" s="92"/>
      <c r="W1434" s="92"/>
      <c r="X1434" s="92"/>
      <c r="Y1434" s="92"/>
      <c r="Z1434" s="92"/>
    </row>
    <row r="1435" spans="1:26" s="1302" customFormat="1" x14ac:dyDescent="0.3">
      <c r="A1435" s="1214"/>
      <c r="B1435" s="92"/>
      <c r="C1435" s="1298"/>
      <c r="D1435" s="1300"/>
      <c r="E1435" s="1300"/>
      <c r="F1435" s="1301"/>
      <c r="G1435" s="1301"/>
      <c r="H1435" s="1301"/>
      <c r="I1435" s="1301"/>
      <c r="J1435" s="1301"/>
      <c r="K1435" s="1301"/>
      <c r="L1435" s="1301"/>
      <c r="M1435" s="1301"/>
      <c r="N1435" s="1301"/>
      <c r="O1435" s="1329"/>
      <c r="Q1435" s="92"/>
      <c r="R1435" s="92"/>
      <c r="S1435" s="92"/>
      <c r="T1435" s="92"/>
      <c r="U1435" s="1303"/>
      <c r="V1435" s="92"/>
      <c r="W1435" s="92"/>
      <c r="X1435" s="92"/>
      <c r="Y1435" s="92"/>
      <c r="Z1435" s="92"/>
    </row>
    <row r="1436" spans="1:26" s="1302" customFormat="1" x14ac:dyDescent="0.3">
      <c r="A1436" s="1214"/>
      <c r="B1436" s="92"/>
      <c r="C1436" s="1298"/>
      <c r="D1436" s="1300"/>
      <c r="E1436" s="1300"/>
      <c r="F1436" s="1301"/>
      <c r="G1436" s="1301"/>
      <c r="H1436" s="1301"/>
      <c r="I1436" s="1301"/>
      <c r="J1436" s="1301"/>
      <c r="K1436" s="1301"/>
      <c r="L1436" s="1301"/>
      <c r="M1436" s="1301"/>
      <c r="N1436" s="1301"/>
      <c r="O1436" s="1329"/>
      <c r="Q1436" s="92"/>
      <c r="R1436" s="92"/>
      <c r="S1436" s="92"/>
      <c r="T1436" s="92"/>
      <c r="U1436" s="1303"/>
      <c r="V1436" s="92"/>
      <c r="W1436" s="92"/>
      <c r="X1436" s="92"/>
      <c r="Y1436" s="92"/>
      <c r="Z1436" s="92"/>
    </row>
    <row r="1437" spans="1:26" s="1302" customFormat="1" x14ac:dyDescent="0.3">
      <c r="A1437" s="1214"/>
      <c r="B1437" s="92"/>
      <c r="C1437" s="1298"/>
      <c r="D1437" s="1300"/>
      <c r="E1437" s="1300"/>
      <c r="F1437" s="1301"/>
      <c r="G1437" s="1301"/>
      <c r="H1437" s="1301"/>
      <c r="I1437" s="1301"/>
      <c r="J1437" s="1301"/>
      <c r="K1437" s="1301"/>
      <c r="L1437" s="1301"/>
      <c r="M1437" s="1301"/>
      <c r="N1437" s="1301"/>
      <c r="O1437" s="1329"/>
      <c r="Q1437" s="92"/>
      <c r="R1437" s="92"/>
      <c r="S1437" s="92"/>
      <c r="T1437" s="92"/>
      <c r="U1437" s="1303"/>
      <c r="V1437" s="92"/>
      <c r="W1437" s="92"/>
      <c r="X1437" s="92"/>
      <c r="Y1437" s="92"/>
      <c r="Z1437" s="92"/>
    </row>
    <row r="1438" spans="1:26" s="1302" customFormat="1" x14ac:dyDescent="0.3">
      <c r="A1438" s="1214"/>
      <c r="B1438" s="92"/>
      <c r="C1438" s="1298"/>
      <c r="D1438" s="1300"/>
      <c r="E1438" s="1300"/>
      <c r="F1438" s="1301"/>
      <c r="G1438" s="1301"/>
      <c r="H1438" s="1301"/>
      <c r="I1438" s="1301"/>
      <c r="J1438" s="1301"/>
      <c r="K1438" s="1301"/>
      <c r="L1438" s="1301"/>
      <c r="M1438" s="1301"/>
      <c r="N1438" s="1301"/>
      <c r="O1438" s="1329"/>
      <c r="Q1438" s="92"/>
      <c r="R1438" s="92"/>
      <c r="S1438" s="92"/>
      <c r="T1438" s="92"/>
      <c r="U1438" s="1303"/>
      <c r="V1438" s="92"/>
      <c r="W1438" s="92"/>
      <c r="X1438" s="92"/>
      <c r="Y1438" s="92"/>
      <c r="Z1438" s="92"/>
    </row>
    <row r="1439" spans="1:26" s="1302" customFormat="1" x14ac:dyDescent="0.3">
      <c r="A1439" s="1214"/>
      <c r="B1439" s="92"/>
      <c r="C1439" s="1298"/>
      <c r="D1439" s="1300"/>
      <c r="E1439" s="1300"/>
      <c r="F1439" s="1301"/>
      <c r="G1439" s="1301"/>
      <c r="H1439" s="1301"/>
      <c r="I1439" s="1301"/>
      <c r="J1439" s="1301"/>
      <c r="K1439" s="1301"/>
      <c r="L1439" s="1301"/>
      <c r="M1439" s="1301"/>
      <c r="N1439" s="1301"/>
      <c r="O1439" s="1329"/>
      <c r="Q1439" s="92"/>
      <c r="R1439" s="92"/>
      <c r="S1439" s="92"/>
      <c r="T1439" s="92"/>
      <c r="U1439" s="1303"/>
      <c r="V1439" s="92"/>
      <c r="W1439" s="92"/>
      <c r="X1439" s="92"/>
      <c r="Y1439" s="92"/>
      <c r="Z1439" s="92"/>
    </row>
    <row r="1440" spans="1:26" s="1302" customFormat="1" x14ac:dyDescent="0.3">
      <c r="A1440" s="1214"/>
      <c r="B1440" s="92"/>
      <c r="C1440" s="1298"/>
      <c r="D1440" s="1300"/>
      <c r="E1440" s="1300"/>
      <c r="F1440" s="1301"/>
      <c r="G1440" s="1301"/>
      <c r="H1440" s="1301"/>
      <c r="I1440" s="1301"/>
      <c r="J1440" s="1301"/>
      <c r="K1440" s="1301"/>
      <c r="L1440" s="1301"/>
      <c r="M1440" s="1301"/>
      <c r="N1440" s="1301"/>
      <c r="O1440" s="1329"/>
      <c r="Q1440" s="92"/>
      <c r="R1440" s="92"/>
      <c r="S1440" s="92"/>
      <c r="T1440" s="92"/>
      <c r="U1440" s="1303"/>
      <c r="V1440" s="92"/>
      <c r="W1440" s="92"/>
      <c r="X1440" s="92"/>
      <c r="Y1440" s="92"/>
      <c r="Z1440" s="92"/>
    </row>
    <row r="1441" spans="1:26" s="1302" customFormat="1" x14ac:dyDescent="0.3">
      <c r="A1441" s="1214"/>
      <c r="B1441" s="92"/>
      <c r="C1441" s="1298"/>
      <c r="D1441" s="1300"/>
      <c r="E1441" s="1300"/>
      <c r="F1441" s="1301"/>
      <c r="G1441" s="1301"/>
      <c r="H1441" s="1301"/>
      <c r="I1441" s="1301"/>
      <c r="J1441" s="1301"/>
      <c r="K1441" s="1301"/>
      <c r="L1441" s="1301"/>
      <c r="M1441" s="1301"/>
      <c r="N1441" s="1301"/>
      <c r="O1441" s="1329"/>
      <c r="Q1441" s="92"/>
      <c r="R1441" s="92"/>
      <c r="S1441" s="92"/>
      <c r="T1441" s="92"/>
      <c r="U1441" s="1303"/>
      <c r="V1441" s="92"/>
      <c r="W1441" s="92"/>
      <c r="X1441" s="92"/>
      <c r="Y1441" s="92"/>
      <c r="Z1441" s="92"/>
    </row>
    <row r="1442" spans="1:26" s="1302" customFormat="1" x14ac:dyDescent="0.3">
      <c r="A1442" s="1214"/>
      <c r="B1442" s="92"/>
      <c r="C1442" s="1298"/>
      <c r="D1442" s="1300"/>
      <c r="E1442" s="1300"/>
      <c r="F1442" s="1301"/>
      <c r="G1442" s="1301"/>
      <c r="H1442" s="1301"/>
      <c r="I1442" s="1301"/>
      <c r="J1442" s="1301"/>
      <c r="K1442" s="1301"/>
      <c r="L1442" s="1301"/>
      <c r="M1442" s="1301"/>
      <c r="N1442" s="1301"/>
      <c r="O1442" s="1329"/>
      <c r="Q1442" s="92"/>
      <c r="R1442" s="92"/>
      <c r="S1442" s="92"/>
      <c r="T1442" s="92"/>
      <c r="U1442" s="1303"/>
      <c r="V1442" s="92"/>
      <c r="W1442" s="92"/>
      <c r="X1442" s="92"/>
      <c r="Y1442" s="92"/>
      <c r="Z1442" s="92"/>
    </row>
    <row r="1443" spans="1:26" s="1302" customFormat="1" x14ac:dyDescent="0.3">
      <c r="A1443" s="1214"/>
      <c r="B1443" s="92"/>
      <c r="C1443" s="1298"/>
      <c r="D1443" s="1300"/>
      <c r="E1443" s="1300"/>
      <c r="F1443" s="1301"/>
      <c r="G1443" s="1301"/>
      <c r="H1443" s="1301"/>
      <c r="I1443" s="1301"/>
      <c r="J1443" s="1301"/>
      <c r="K1443" s="1301"/>
      <c r="L1443" s="1301"/>
      <c r="M1443" s="1301"/>
      <c r="N1443" s="1301"/>
      <c r="O1443" s="1329"/>
      <c r="Q1443" s="92"/>
      <c r="R1443" s="92"/>
      <c r="S1443" s="92"/>
      <c r="T1443" s="92"/>
      <c r="U1443" s="1303"/>
      <c r="V1443" s="92"/>
      <c r="W1443" s="92"/>
      <c r="X1443" s="92"/>
      <c r="Y1443" s="92"/>
      <c r="Z1443" s="92"/>
    </row>
    <row r="1444" spans="1:26" s="1302" customFormat="1" x14ac:dyDescent="0.3">
      <c r="A1444" s="1214"/>
      <c r="B1444" s="92"/>
      <c r="C1444" s="1298"/>
      <c r="D1444" s="1300"/>
      <c r="E1444" s="1300"/>
      <c r="F1444" s="1301"/>
      <c r="G1444" s="1301"/>
      <c r="H1444" s="1301"/>
      <c r="I1444" s="1301"/>
      <c r="J1444" s="1301"/>
      <c r="K1444" s="1301"/>
      <c r="L1444" s="1301"/>
      <c r="M1444" s="1301"/>
      <c r="N1444" s="1301"/>
      <c r="O1444" s="1329"/>
      <c r="Q1444" s="92"/>
      <c r="R1444" s="92"/>
      <c r="S1444" s="92"/>
      <c r="T1444" s="92"/>
      <c r="U1444" s="1303"/>
      <c r="V1444" s="92"/>
      <c r="W1444" s="92"/>
      <c r="X1444" s="92"/>
      <c r="Y1444" s="92"/>
      <c r="Z1444" s="92"/>
    </row>
    <row r="1445" spans="1:26" s="1302" customFormat="1" x14ac:dyDescent="0.3">
      <c r="A1445" s="1214"/>
      <c r="B1445" s="92"/>
      <c r="C1445" s="1298"/>
      <c r="D1445" s="1300"/>
      <c r="E1445" s="1300"/>
      <c r="F1445" s="1301"/>
      <c r="G1445" s="1301"/>
      <c r="H1445" s="1301"/>
      <c r="I1445" s="1301"/>
      <c r="J1445" s="1301"/>
      <c r="K1445" s="1301"/>
      <c r="L1445" s="1301"/>
      <c r="M1445" s="1301"/>
      <c r="N1445" s="1301"/>
      <c r="O1445" s="1329"/>
      <c r="Q1445" s="92"/>
      <c r="R1445" s="92"/>
      <c r="S1445" s="92"/>
      <c r="T1445" s="92"/>
      <c r="U1445" s="1303"/>
      <c r="V1445" s="92"/>
      <c r="W1445" s="92"/>
      <c r="X1445" s="92"/>
      <c r="Y1445" s="92"/>
      <c r="Z1445" s="92"/>
    </row>
    <row r="1446" spans="1:26" s="1302" customFormat="1" x14ac:dyDescent="0.3">
      <c r="A1446" s="1214"/>
      <c r="B1446" s="92"/>
      <c r="C1446" s="1298"/>
      <c r="D1446" s="1300"/>
      <c r="E1446" s="1300"/>
      <c r="F1446" s="1301"/>
      <c r="G1446" s="1301"/>
      <c r="H1446" s="1301"/>
      <c r="I1446" s="1301"/>
      <c r="J1446" s="1301"/>
      <c r="K1446" s="1301"/>
      <c r="L1446" s="1301"/>
      <c r="M1446" s="1301"/>
      <c r="N1446" s="1301"/>
      <c r="O1446" s="1329"/>
      <c r="Q1446" s="92"/>
      <c r="R1446" s="92"/>
      <c r="S1446" s="92"/>
      <c r="T1446" s="92"/>
      <c r="U1446" s="1303"/>
      <c r="V1446" s="92"/>
      <c r="W1446" s="92"/>
      <c r="X1446" s="92"/>
      <c r="Y1446" s="92"/>
      <c r="Z1446" s="92"/>
    </row>
    <row r="1447" spans="1:26" s="1302" customFormat="1" x14ac:dyDescent="0.3">
      <c r="A1447" s="1214"/>
      <c r="B1447" s="92"/>
      <c r="C1447" s="1298"/>
      <c r="D1447" s="1300"/>
      <c r="E1447" s="1300"/>
      <c r="F1447" s="1301"/>
      <c r="G1447" s="1301"/>
      <c r="H1447" s="1301"/>
      <c r="I1447" s="1301"/>
      <c r="J1447" s="1301"/>
      <c r="K1447" s="1301"/>
      <c r="L1447" s="1301"/>
      <c r="M1447" s="1301"/>
      <c r="N1447" s="1301"/>
      <c r="O1447" s="1329"/>
      <c r="Q1447" s="92"/>
      <c r="R1447" s="92"/>
      <c r="S1447" s="92"/>
      <c r="T1447" s="92"/>
      <c r="U1447" s="1303"/>
      <c r="V1447" s="92"/>
      <c r="W1447" s="92"/>
      <c r="X1447" s="92"/>
      <c r="Y1447" s="92"/>
      <c r="Z1447" s="92"/>
    </row>
    <row r="1448" spans="1:26" s="1302" customFormat="1" x14ac:dyDescent="0.3">
      <c r="A1448" s="1214"/>
      <c r="B1448" s="92"/>
      <c r="C1448" s="1298"/>
      <c r="D1448" s="1300"/>
      <c r="E1448" s="1300"/>
      <c r="F1448" s="1301"/>
      <c r="G1448" s="1301"/>
      <c r="H1448" s="1301"/>
      <c r="I1448" s="1301"/>
      <c r="J1448" s="1301"/>
      <c r="K1448" s="1301"/>
      <c r="L1448" s="1301"/>
      <c r="M1448" s="1301"/>
      <c r="N1448" s="1301"/>
      <c r="O1448" s="1329"/>
      <c r="Q1448" s="92"/>
      <c r="R1448" s="92"/>
      <c r="S1448" s="92"/>
      <c r="T1448" s="92"/>
      <c r="U1448" s="1303"/>
      <c r="V1448" s="92"/>
      <c r="W1448" s="92"/>
      <c r="X1448" s="92"/>
      <c r="Y1448" s="92"/>
      <c r="Z1448" s="92"/>
    </row>
    <row r="1449" spans="1:26" s="1302" customFormat="1" x14ac:dyDescent="0.3">
      <c r="A1449" s="1214"/>
      <c r="B1449" s="92"/>
      <c r="C1449" s="1298"/>
      <c r="D1449" s="1300"/>
      <c r="E1449" s="1300"/>
      <c r="F1449" s="1301"/>
      <c r="G1449" s="1301"/>
      <c r="H1449" s="1301"/>
      <c r="I1449" s="1301"/>
      <c r="J1449" s="1301"/>
      <c r="K1449" s="1301"/>
      <c r="L1449" s="1301"/>
      <c r="M1449" s="1301"/>
      <c r="N1449" s="1301"/>
      <c r="O1449" s="1329"/>
      <c r="Q1449" s="92"/>
      <c r="R1449" s="92"/>
      <c r="S1449" s="92"/>
      <c r="T1449" s="92"/>
      <c r="U1449" s="1303"/>
      <c r="V1449" s="92"/>
      <c r="W1449" s="92"/>
      <c r="X1449" s="92"/>
      <c r="Y1449" s="92"/>
      <c r="Z1449" s="92"/>
    </row>
    <row r="1450" spans="1:26" s="1302" customFormat="1" x14ac:dyDescent="0.3">
      <c r="A1450" s="1214"/>
      <c r="B1450" s="92"/>
      <c r="C1450" s="1298"/>
      <c r="D1450" s="1300"/>
      <c r="E1450" s="1300"/>
      <c r="F1450" s="1301"/>
      <c r="G1450" s="1301"/>
      <c r="H1450" s="1301"/>
      <c r="I1450" s="1301"/>
      <c r="J1450" s="1301"/>
      <c r="K1450" s="1301"/>
      <c r="L1450" s="1301"/>
      <c r="M1450" s="1301"/>
      <c r="N1450" s="1301"/>
      <c r="O1450" s="1329"/>
      <c r="Q1450" s="92"/>
      <c r="R1450" s="92"/>
      <c r="S1450" s="92"/>
      <c r="T1450" s="92"/>
      <c r="U1450" s="1303"/>
      <c r="V1450" s="92"/>
      <c r="W1450" s="92"/>
      <c r="X1450" s="92"/>
      <c r="Y1450" s="92"/>
      <c r="Z1450" s="92"/>
    </row>
    <row r="1451" spans="1:26" s="1302" customFormat="1" x14ac:dyDescent="0.3">
      <c r="A1451" s="1214"/>
      <c r="B1451" s="92"/>
      <c r="C1451" s="1298"/>
      <c r="D1451" s="1300"/>
      <c r="E1451" s="1300"/>
      <c r="F1451" s="1301"/>
      <c r="G1451" s="1301"/>
      <c r="H1451" s="1301"/>
      <c r="I1451" s="1301"/>
      <c r="J1451" s="1301"/>
      <c r="K1451" s="1301"/>
      <c r="L1451" s="1301"/>
      <c r="M1451" s="1301"/>
      <c r="N1451" s="1301"/>
      <c r="O1451" s="1329"/>
      <c r="Q1451" s="92"/>
      <c r="R1451" s="92"/>
      <c r="S1451" s="92"/>
      <c r="T1451" s="92"/>
      <c r="U1451" s="1303"/>
      <c r="V1451" s="92"/>
      <c r="W1451" s="92"/>
      <c r="X1451" s="92"/>
      <c r="Y1451" s="92"/>
      <c r="Z1451" s="92"/>
    </row>
    <row r="1452" spans="1:26" s="1302" customFormat="1" x14ac:dyDescent="0.3">
      <c r="A1452" s="1214"/>
      <c r="B1452" s="92"/>
      <c r="C1452" s="1298"/>
      <c r="D1452" s="1300"/>
      <c r="E1452" s="1300"/>
      <c r="F1452" s="1301"/>
      <c r="G1452" s="1301"/>
      <c r="H1452" s="1301"/>
      <c r="I1452" s="1301"/>
      <c r="J1452" s="1301"/>
      <c r="K1452" s="1301"/>
      <c r="L1452" s="1301"/>
      <c r="M1452" s="1301"/>
      <c r="N1452" s="1301"/>
      <c r="O1452" s="1329"/>
      <c r="Q1452" s="92"/>
      <c r="R1452" s="92"/>
      <c r="S1452" s="92"/>
      <c r="T1452" s="92"/>
      <c r="U1452" s="1303"/>
      <c r="V1452" s="92"/>
      <c r="W1452" s="92"/>
      <c r="X1452" s="92"/>
      <c r="Y1452" s="92"/>
      <c r="Z1452" s="92"/>
    </row>
    <row r="1453" spans="1:26" s="1302" customFormat="1" x14ac:dyDescent="0.3">
      <c r="A1453" s="1214"/>
      <c r="B1453" s="92"/>
      <c r="C1453" s="1298"/>
      <c r="D1453" s="1300"/>
      <c r="E1453" s="1300"/>
      <c r="F1453" s="1301"/>
      <c r="G1453" s="1301"/>
      <c r="H1453" s="1301"/>
      <c r="I1453" s="1301"/>
      <c r="J1453" s="1301"/>
      <c r="K1453" s="1301"/>
      <c r="L1453" s="1301"/>
      <c r="M1453" s="1301"/>
      <c r="N1453" s="1301"/>
      <c r="O1453" s="1329"/>
      <c r="Q1453" s="92"/>
      <c r="R1453" s="92"/>
      <c r="S1453" s="92"/>
      <c r="T1453" s="92"/>
      <c r="U1453" s="1303"/>
      <c r="V1453" s="92"/>
      <c r="W1453" s="92"/>
      <c r="X1453" s="92"/>
      <c r="Y1453" s="92"/>
      <c r="Z1453" s="92"/>
    </row>
    <row r="1454" spans="1:26" s="1302" customFormat="1" x14ac:dyDescent="0.3">
      <c r="A1454" s="1214"/>
      <c r="B1454" s="92"/>
      <c r="C1454" s="1298"/>
      <c r="D1454" s="1300"/>
      <c r="E1454" s="1300"/>
      <c r="F1454" s="1301"/>
      <c r="G1454" s="1301"/>
      <c r="H1454" s="1301"/>
      <c r="I1454" s="1301"/>
      <c r="J1454" s="1301"/>
      <c r="K1454" s="1301"/>
      <c r="L1454" s="1301"/>
      <c r="M1454" s="1301"/>
      <c r="N1454" s="1301"/>
      <c r="O1454" s="1329"/>
      <c r="Q1454" s="92"/>
      <c r="R1454" s="92"/>
      <c r="S1454" s="92"/>
      <c r="T1454" s="92"/>
      <c r="U1454" s="1303"/>
      <c r="V1454" s="92"/>
      <c r="W1454" s="92"/>
      <c r="X1454" s="92"/>
      <c r="Y1454" s="92"/>
      <c r="Z1454" s="92"/>
    </row>
    <row r="1455" spans="1:26" s="1302" customFormat="1" x14ac:dyDescent="0.3">
      <c r="A1455" s="1214"/>
      <c r="B1455" s="92"/>
      <c r="C1455" s="1298"/>
      <c r="D1455" s="1300"/>
      <c r="E1455" s="1300"/>
      <c r="F1455" s="1301"/>
      <c r="G1455" s="1301"/>
      <c r="H1455" s="1301"/>
      <c r="I1455" s="1301"/>
      <c r="J1455" s="1301"/>
      <c r="K1455" s="1301"/>
      <c r="L1455" s="1301"/>
      <c r="M1455" s="1301"/>
      <c r="N1455" s="1301"/>
      <c r="O1455" s="1329"/>
      <c r="Q1455" s="92"/>
      <c r="R1455" s="92"/>
      <c r="S1455" s="92"/>
      <c r="T1455" s="92"/>
      <c r="U1455" s="1303"/>
      <c r="V1455" s="92"/>
      <c r="W1455" s="92"/>
      <c r="X1455" s="92"/>
      <c r="Y1455" s="92"/>
      <c r="Z1455" s="92"/>
    </row>
    <row r="1456" spans="1:26" s="1302" customFormat="1" x14ac:dyDescent="0.3">
      <c r="A1456" s="1214"/>
      <c r="B1456" s="92"/>
      <c r="C1456" s="1298"/>
      <c r="D1456" s="1300"/>
      <c r="E1456" s="1300"/>
      <c r="F1456" s="1301"/>
      <c r="G1456" s="1301"/>
      <c r="H1456" s="1301"/>
      <c r="I1456" s="1301"/>
      <c r="J1456" s="1301"/>
      <c r="K1456" s="1301"/>
      <c r="L1456" s="1301"/>
      <c r="M1456" s="1301"/>
      <c r="N1456" s="1301"/>
      <c r="O1456" s="1329"/>
      <c r="Q1456" s="92"/>
      <c r="R1456" s="92"/>
      <c r="S1456" s="92"/>
      <c r="T1456" s="92"/>
      <c r="U1456" s="1303"/>
      <c r="V1456" s="92"/>
      <c r="W1456" s="92"/>
      <c r="X1456" s="92"/>
      <c r="Y1456" s="92"/>
      <c r="Z1456" s="92"/>
    </row>
    <row r="1457" spans="1:26" s="1302" customFormat="1" x14ac:dyDescent="0.3">
      <c r="A1457" s="1214"/>
      <c r="B1457" s="92"/>
      <c r="C1457" s="1298"/>
      <c r="D1457" s="1300"/>
      <c r="E1457" s="1300"/>
      <c r="F1457" s="1301"/>
      <c r="G1457" s="1301"/>
      <c r="H1457" s="1301"/>
      <c r="I1457" s="1301"/>
      <c r="J1457" s="1301"/>
      <c r="K1457" s="1301"/>
      <c r="L1457" s="1301"/>
      <c r="M1457" s="1301"/>
      <c r="N1457" s="1301"/>
      <c r="O1457" s="1329"/>
      <c r="Q1457" s="92"/>
      <c r="R1457" s="92"/>
      <c r="S1457" s="92"/>
      <c r="T1457" s="92"/>
      <c r="U1457" s="1303"/>
      <c r="V1457" s="92"/>
      <c r="W1457" s="92"/>
      <c r="X1457" s="92"/>
      <c r="Y1457" s="92"/>
      <c r="Z1457" s="92"/>
    </row>
    <row r="1458" spans="1:26" s="1302" customFormat="1" x14ac:dyDescent="0.3">
      <c r="A1458" s="1214"/>
      <c r="B1458" s="92"/>
      <c r="C1458" s="1298"/>
      <c r="D1458" s="1300"/>
      <c r="E1458" s="1300"/>
      <c r="F1458" s="1301"/>
      <c r="G1458" s="1301"/>
      <c r="H1458" s="1301"/>
      <c r="I1458" s="1301"/>
      <c r="J1458" s="1301"/>
      <c r="K1458" s="1301"/>
      <c r="L1458" s="1301"/>
      <c r="M1458" s="1301"/>
      <c r="N1458" s="1301"/>
      <c r="O1458" s="1329"/>
      <c r="Q1458" s="92"/>
      <c r="R1458" s="92"/>
      <c r="S1458" s="92"/>
      <c r="T1458" s="92"/>
      <c r="U1458" s="1303"/>
      <c r="V1458" s="92"/>
      <c r="W1458" s="92"/>
      <c r="X1458" s="92"/>
      <c r="Y1458" s="92"/>
      <c r="Z1458" s="92"/>
    </row>
    <row r="1459" spans="1:26" s="1302" customFormat="1" x14ac:dyDescent="0.3">
      <c r="A1459" s="1214"/>
      <c r="B1459" s="92"/>
      <c r="C1459" s="1298"/>
      <c r="D1459" s="1300"/>
      <c r="E1459" s="1300"/>
      <c r="F1459" s="1301"/>
      <c r="G1459" s="1301"/>
      <c r="H1459" s="1301"/>
      <c r="I1459" s="1301"/>
      <c r="J1459" s="1301"/>
      <c r="K1459" s="1301"/>
      <c r="L1459" s="1301"/>
      <c r="M1459" s="1301"/>
      <c r="N1459" s="1301"/>
      <c r="O1459" s="1329"/>
      <c r="Q1459" s="92"/>
      <c r="R1459" s="92"/>
      <c r="S1459" s="92"/>
      <c r="T1459" s="92"/>
      <c r="U1459" s="1303"/>
      <c r="V1459" s="92"/>
      <c r="W1459" s="92"/>
      <c r="X1459" s="92"/>
      <c r="Y1459" s="92"/>
      <c r="Z1459" s="92"/>
    </row>
    <row r="1460" spans="1:26" s="1302" customFormat="1" x14ac:dyDescent="0.3">
      <c r="A1460" s="1214"/>
      <c r="B1460" s="92"/>
      <c r="C1460" s="1298"/>
      <c r="D1460" s="1300"/>
      <c r="E1460" s="1300"/>
      <c r="F1460" s="1301"/>
      <c r="G1460" s="1301"/>
      <c r="H1460" s="1301"/>
      <c r="I1460" s="1301"/>
      <c r="J1460" s="1301"/>
      <c r="K1460" s="1301"/>
      <c r="L1460" s="1301"/>
      <c r="M1460" s="1301"/>
      <c r="N1460" s="1301"/>
      <c r="O1460" s="1329"/>
      <c r="Q1460" s="92"/>
      <c r="R1460" s="92"/>
      <c r="S1460" s="92"/>
      <c r="T1460" s="92"/>
      <c r="U1460" s="1303"/>
      <c r="V1460" s="92"/>
      <c r="W1460" s="92"/>
      <c r="X1460" s="92"/>
      <c r="Y1460" s="92"/>
      <c r="Z1460" s="92"/>
    </row>
    <row r="1461" spans="1:26" s="1302" customFormat="1" x14ac:dyDescent="0.3">
      <c r="A1461" s="1214"/>
      <c r="B1461" s="92"/>
      <c r="C1461" s="1298"/>
      <c r="D1461" s="1300"/>
      <c r="E1461" s="1300"/>
      <c r="F1461" s="1301"/>
      <c r="G1461" s="1301"/>
      <c r="H1461" s="1301"/>
      <c r="I1461" s="1301"/>
      <c r="J1461" s="1301"/>
      <c r="K1461" s="1301"/>
      <c r="L1461" s="1301"/>
      <c r="M1461" s="1301"/>
      <c r="N1461" s="1301"/>
      <c r="O1461" s="1329"/>
      <c r="Q1461" s="92"/>
      <c r="R1461" s="92"/>
      <c r="S1461" s="92"/>
      <c r="T1461" s="92"/>
      <c r="U1461" s="1303"/>
      <c r="V1461" s="92"/>
      <c r="W1461" s="92"/>
      <c r="X1461" s="92"/>
      <c r="Y1461" s="92"/>
      <c r="Z1461" s="92"/>
    </row>
    <row r="1462" spans="1:26" s="1302" customFormat="1" x14ac:dyDescent="0.3">
      <c r="A1462" s="1214"/>
      <c r="B1462" s="92"/>
      <c r="C1462" s="1298"/>
      <c r="D1462" s="1300"/>
      <c r="E1462" s="1300"/>
      <c r="F1462" s="1301"/>
      <c r="G1462" s="1301"/>
      <c r="H1462" s="1301"/>
      <c r="I1462" s="1301"/>
      <c r="J1462" s="1301"/>
      <c r="K1462" s="1301"/>
      <c r="L1462" s="1301"/>
      <c r="M1462" s="1301"/>
      <c r="N1462" s="1301"/>
      <c r="O1462" s="1329"/>
      <c r="Q1462" s="92"/>
      <c r="R1462" s="92"/>
      <c r="S1462" s="92"/>
      <c r="T1462" s="92"/>
      <c r="U1462" s="1303"/>
      <c r="V1462" s="92"/>
      <c r="W1462" s="92"/>
      <c r="X1462" s="92"/>
      <c r="Y1462" s="92"/>
      <c r="Z1462" s="92"/>
    </row>
    <row r="1463" spans="1:26" s="1302" customFormat="1" x14ac:dyDescent="0.3">
      <c r="A1463" s="1214"/>
      <c r="B1463" s="92"/>
      <c r="C1463" s="1298"/>
      <c r="D1463" s="1300"/>
      <c r="E1463" s="1300"/>
      <c r="F1463" s="1301"/>
      <c r="G1463" s="1301"/>
      <c r="H1463" s="1301"/>
      <c r="I1463" s="1301"/>
      <c r="J1463" s="1301"/>
      <c r="K1463" s="1301"/>
      <c r="L1463" s="1301"/>
      <c r="M1463" s="1301"/>
      <c r="N1463" s="1301"/>
      <c r="O1463" s="1329"/>
      <c r="Q1463" s="92"/>
      <c r="R1463" s="92"/>
      <c r="S1463" s="92"/>
      <c r="T1463" s="92"/>
      <c r="U1463" s="1303"/>
      <c r="V1463" s="92"/>
      <c r="W1463" s="92"/>
      <c r="X1463" s="92"/>
      <c r="Y1463" s="92"/>
      <c r="Z1463" s="92"/>
    </row>
    <row r="1464" spans="1:26" s="1302" customFormat="1" x14ac:dyDescent="0.3">
      <c r="A1464" s="1214"/>
      <c r="B1464" s="92"/>
      <c r="C1464" s="1298"/>
      <c r="D1464" s="1300"/>
      <c r="E1464" s="1300"/>
      <c r="F1464" s="1301"/>
      <c r="G1464" s="1301"/>
      <c r="H1464" s="1301"/>
      <c r="I1464" s="1301"/>
      <c r="J1464" s="1301"/>
      <c r="K1464" s="1301"/>
      <c r="L1464" s="1301"/>
      <c r="M1464" s="1301"/>
      <c r="N1464" s="1301"/>
      <c r="O1464" s="1329"/>
      <c r="Q1464" s="92"/>
      <c r="R1464" s="92"/>
      <c r="S1464" s="92"/>
      <c r="T1464" s="92"/>
      <c r="U1464" s="1303"/>
      <c r="V1464" s="92"/>
      <c r="W1464" s="92"/>
      <c r="X1464" s="92"/>
      <c r="Y1464" s="92"/>
      <c r="Z1464" s="92"/>
    </row>
    <row r="1465" spans="1:26" s="1302" customFormat="1" x14ac:dyDescent="0.3">
      <c r="A1465" s="1214"/>
      <c r="B1465" s="92"/>
      <c r="C1465" s="1298"/>
      <c r="D1465" s="1300"/>
      <c r="E1465" s="1300"/>
      <c r="F1465" s="1301"/>
      <c r="G1465" s="1301"/>
      <c r="H1465" s="1301"/>
      <c r="I1465" s="1301"/>
      <c r="J1465" s="1301"/>
      <c r="K1465" s="1301"/>
      <c r="L1465" s="1301"/>
      <c r="M1465" s="1301"/>
      <c r="N1465" s="1301"/>
      <c r="O1465" s="1329"/>
      <c r="Q1465" s="92"/>
      <c r="R1465" s="92"/>
      <c r="S1465" s="92"/>
      <c r="T1465" s="92"/>
      <c r="U1465" s="1303"/>
      <c r="V1465" s="92"/>
      <c r="W1465" s="92"/>
      <c r="X1465" s="92"/>
      <c r="Y1465" s="92"/>
      <c r="Z1465" s="92"/>
    </row>
    <row r="1466" spans="1:26" s="1302" customFormat="1" x14ac:dyDescent="0.3">
      <c r="A1466" s="1214"/>
      <c r="B1466" s="92"/>
      <c r="C1466" s="1298"/>
      <c r="D1466" s="1300"/>
      <c r="E1466" s="1300"/>
      <c r="F1466" s="1301"/>
      <c r="G1466" s="1301"/>
      <c r="H1466" s="1301"/>
      <c r="I1466" s="1301"/>
      <c r="J1466" s="1301"/>
      <c r="K1466" s="1301"/>
      <c r="L1466" s="1301"/>
      <c r="M1466" s="1301"/>
      <c r="N1466" s="1301"/>
      <c r="O1466" s="1329"/>
      <c r="Q1466" s="92"/>
      <c r="R1466" s="92"/>
      <c r="S1466" s="92"/>
      <c r="T1466" s="92"/>
      <c r="U1466" s="1303"/>
      <c r="V1466" s="92"/>
      <c r="W1466" s="92"/>
      <c r="X1466" s="92"/>
      <c r="Y1466" s="92"/>
      <c r="Z1466" s="92"/>
    </row>
    <row r="1467" spans="1:26" s="1302" customFormat="1" x14ac:dyDescent="0.3">
      <c r="A1467" s="1214"/>
      <c r="B1467" s="92"/>
      <c r="C1467" s="1298"/>
      <c r="D1467" s="1300"/>
      <c r="E1467" s="1300"/>
      <c r="F1467" s="1301"/>
      <c r="G1467" s="1301"/>
      <c r="H1467" s="1301"/>
      <c r="I1467" s="1301"/>
      <c r="J1467" s="1301"/>
      <c r="K1467" s="1301"/>
      <c r="L1467" s="1301"/>
      <c r="M1467" s="1301"/>
      <c r="N1467" s="1301"/>
      <c r="O1467" s="1329"/>
      <c r="Q1467" s="92"/>
      <c r="R1467" s="92"/>
      <c r="S1467" s="92"/>
      <c r="T1467" s="92"/>
      <c r="U1467" s="1303"/>
      <c r="V1467" s="92"/>
      <c r="W1467" s="92"/>
      <c r="X1467" s="92"/>
      <c r="Y1467" s="92"/>
      <c r="Z1467" s="92"/>
    </row>
    <row r="1468" spans="1:26" s="1302" customFormat="1" x14ac:dyDescent="0.3">
      <c r="A1468" s="1214"/>
      <c r="B1468" s="92"/>
      <c r="C1468" s="1298"/>
      <c r="D1468" s="1300"/>
      <c r="E1468" s="1300"/>
      <c r="F1468" s="1301"/>
      <c r="G1468" s="1301"/>
      <c r="H1468" s="1301"/>
      <c r="I1468" s="1301"/>
      <c r="J1468" s="1301"/>
      <c r="K1468" s="1301"/>
      <c r="L1468" s="1301"/>
      <c r="M1468" s="1301"/>
      <c r="N1468" s="1301"/>
      <c r="O1468" s="1329"/>
      <c r="Q1468" s="92"/>
      <c r="R1468" s="92"/>
      <c r="S1468" s="92"/>
      <c r="T1468" s="92"/>
      <c r="U1468" s="1303"/>
      <c r="V1468" s="92"/>
      <c r="W1468" s="92"/>
      <c r="X1468" s="92"/>
      <c r="Y1468" s="92"/>
      <c r="Z1468" s="92"/>
    </row>
    <row r="1469" spans="1:26" s="1302" customFormat="1" x14ac:dyDescent="0.3">
      <c r="A1469" s="1214"/>
      <c r="B1469" s="92"/>
      <c r="C1469" s="1298"/>
      <c r="D1469" s="1300"/>
      <c r="E1469" s="1300"/>
      <c r="F1469" s="1301"/>
      <c r="G1469" s="1301"/>
      <c r="H1469" s="1301"/>
      <c r="I1469" s="1301"/>
      <c r="J1469" s="1301"/>
      <c r="K1469" s="1301"/>
      <c r="L1469" s="1301"/>
      <c r="M1469" s="1301"/>
      <c r="N1469" s="1301"/>
      <c r="O1469" s="1329"/>
      <c r="Q1469" s="92"/>
      <c r="R1469" s="92"/>
      <c r="S1469" s="92"/>
      <c r="T1469" s="92"/>
      <c r="U1469" s="1303"/>
      <c r="V1469" s="92"/>
      <c r="W1469" s="92"/>
      <c r="X1469" s="92"/>
      <c r="Y1469" s="92"/>
      <c r="Z1469" s="92"/>
    </row>
    <row r="1470" spans="1:26" s="1302" customFormat="1" x14ac:dyDescent="0.3">
      <c r="A1470" s="1214"/>
      <c r="B1470" s="92"/>
      <c r="C1470" s="1298"/>
      <c r="D1470" s="1300"/>
      <c r="E1470" s="1300"/>
      <c r="F1470" s="1301"/>
      <c r="G1470" s="1301"/>
      <c r="H1470" s="1301"/>
      <c r="I1470" s="1301"/>
      <c r="J1470" s="1301"/>
      <c r="K1470" s="1301"/>
      <c r="L1470" s="1301"/>
      <c r="M1470" s="1301"/>
      <c r="N1470" s="1301"/>
      <c r="O1470" s="1329"/>
      <c r="Q1470" s="92"/>
      <c r="R1470" s="92"/>
      <c r="S1470" s="92"/>
      <c r="T1470" s="92"/>
      <c r="U1470" s="1303"/>
      <c r="V1470" s="92"/>
      <c r="W1470" s="92"/>
      <c r="X1470" s="92"/>
      <c r="Y1470" s="92"/>
      <c r="Z1470" s="92"/>
    </row>
    <row r="1471" spans="1:26" s="1302" customFormat="1" x14ac:dyDescent="0.3">
      <c r="A1471" s="1214"/>
      <c r="B1471" s="92"/>
      <c r="C1471" s="1298"/>
      <c r="D1471" s="1300"/>
      <c r="E1471" s="1300"/>
      <c r="F1471" s="1301"/>
      <c r="G1471" s="1301"/>
      <c r="H1471" s="1301"/>
      <c r="I1471" s="1301"/>
      <c r="J1471" s="1301"/>
      <c r="K1471" s="1301"/>
      <c r="L1471" s="1301"/>
      <c r="M1471" s="1301"/>
      <c r="N1471" s="1301"/>
      <c r="O1471" s="1329"/>
      <c r="Q1471" s="92"/>
      <c r="R1471" s="92"/>
      <c r="S1471" s="92"/>
      <c r="T1471" s="92"/>
      <c r="U1471" s="1303"/>
      <c r="V1471" s="92"/>
      <c r="W1471" s="92"/>
      <c r="X1471" s="92"/>
      <c r="Y1471" s="92"/>
      <c r="Z1471" s="92"/>
    </row>
    <row r="1472" spans="1:26" s="1302" customFormat="1" x14ac:dyDescent="0.3">
      <c r="A1472" s="1214"/>
      <c r="B1472" s="92"/>
      <c r="C1472" s="1298"/>
      <c r="D1472" s="1300"/>
      <c r="E1472" s="1300"/>
      <c r="F1472" s="1301"/>
      <c r="G1472" s="1301"/>
      <c r="H1472" s="1301"/>
      <c r="I1472" s="1301"/>
      <c r="J1472" s="1301"/>
      <c r="K1472" s="1301"/>
      <c r="L1472" s="1301"/>
      <c r="M1472" s="1301"/>
      <c r="N1472" s="1301"/>
      <c r="O1472" s="1329"/>
      <c r="Q1472" s="92"/>
      <c r="R1472" s="92"/>
      <c r="S1472" s="92"/>
      <c r="T1472" s="92"/>
      <c r="U1472" s="1303"/>
      <c r="V1472" s="92"/>
      <c r="W1472" s="92"/>
      <c r="X1472" s="92"/>
      <c r="Y1472" s="92"/>
      <c r="Z1472" s="92"/>
    </row>
    <row r="1473" spans="1:26" s="1302" customFormat="1" x14ac:dyDescent="0.3">
      <c r="A1473" s="1214"/>
      <c r="B1473" s="92"/>
      <c r="C1473" s="1298"/>
      <c r="D1473" s="1300"/>
      <c r="E1473" s="1300"/>
      <c r="F1473" s="1301"/>
      <c r="G1473" s="1301"/>
      <c r="H1473" s="1301"/>
      <c r="I1473" s="1301"/>
      <c r="J1473" s="1301"/>
      <c r="K1473" s="1301"/>
      <c r="L1473" s="1301"/>
      <c r="M1473" s="1301"/>
      <c r="N1473" s="1301"/>
      <c r="O1473" s="1329"/>
      <c r="Q1473" s="92"/>
      <c r="R1473" s="92"/>
      <c r="S1473" s="92"/>
      <c r="T1473" s="92"/>
      <c r="U1473" s="1303"/>
      <c r="V1473" s="92"/>
      <c r="W1473" s="92"/>
      <c r="X1473" s="92"/>
      <c r="Y1473" s="92"/>
      <c r="Z1473" s="92"/>
    </row>
    <row r="1474" spans="1:26" s="1302" customFormat="1" x14ac:dyDescent="0.3">
      <c r="A1474" s="1214"/>
      <c r="B1474" s="92"/>
      <c r="C1474" s="1298"/>
      <c r="D1474" s="1300"/>
      <c r="E1474" s="1300"/>
      <c r="F1474" s="1301"/>
      <c r="G1474" s="1301"/>
      <c r="H1474" s="1301"/>
      <c r="I1474" s="1301"/>
      <c r="J1474" s="1301"/>
      <c r="K1474" s="1301"/>
      <c r="L1474" s="1301"/>
      <c r="M1474" s="1301"/>
      <c r="N1474" s="1301"/>
      <c r="O1474" s="1329"/>
      <c r="Q1474" s="92"/>
      <c r="R1474" s="92"/>
      <c r="S1474" s="92"/>
      <c r="T1474" s="92"/>
      <c r="U1474" s="1303"/>
      <c r="V1474" s="92"/>
      <c r="W1474" s="92"/>
      <c r="X1474" s="92"/>
      <c r="Y1474" s="92"/>
      <c r="Z1474" s="92"/>
    </row>
    <row r="1475" spans="1:26" s="1302" customFormat="1" x14ac:dyDescent="0.3">
      <c r="A1475" s="1214"/>
      <c r="B1475" s="92"/>
      <c r="C1475" s="1298"/>
      <c r="D1475" s="1300"/>
      <c r="E1475" s="1300"/>
      <c r="F1475" s="1301"/>
      <c r="G1475" s="1301"/>
      <c r="H1475" s="1301"/>
      <c r="I1475" s="1301"/>
      <c r="J1475" s="1301"/>
      <c r="K1475" s="1301"/>
      <c r="L1475" s="1301"/>
      <c r="M1475" s="1301"/>
      <c r="N1475" s="1301"/>
      <c r="O1475" s="1329"/>
      <c r="Q1475" s="92"/>
      <c r="R1475" s="92"/>
      <c r="S1475" s="92"/>
      <c r="T1475" s="92"/>
      <c r="U1475" s="1303"/>
      <c r="V1475" s="92"/>
      <c r="W1475" s="92"/>
      <c r="X1475" s="92"/>
      <c r="Y1475" s="92"/>
      <c r="Z1475" s="92"/>
    </row>
    <row r="1476" spans="1:26" s="1302" customFormat="1" x14ac:dyDescent="0.3">
      <c r="A1476" s="1214"/>
      <c r="B1476" s="92"/>
      <c r="C1476" s="1298"/>
      <c r="D1476" s="1300"/>
      <c r="E1476" s="1300"/>
      <c r="F1476" s="1301"/>
      <c r="G1476" s="1301"/>
      <c r="H1476" s="1301"/>
      <c r="I1476" s="1301"/>
      <c r="J1476" s="1301"/>
      <c r="K1476" s="1301"/>
      <c r="L1476" s="1301"/>
      <c r="M1476" s="1301"/>
      <c r="N1476" s="1301"/>
      <c r="O1476" s="1329"/>
      <c r="Q1476" s="92"/>
      <c r="R1476" s="92"/>
      <c r="S1476" s="92"/>
      <c r="T1476" s="92"/>
      <c r="U1476" s="1303"/>
      <c r="V1476" s="92"/>
      <c r="W1476" s="92"/>
      <c r="X1476" s="92"/>
      <c r="Y1476" s="92"/>
      <c r="Z1476" s="92"/>
    </row>
    <row r="1477" spans="1:26" s="1302" customFormat="1" x14ac:dyDescent="0.3">
      <c r="A1477" s="1214"/>
      <c r="B1477" s="92"/>
      <c r="C1477" s="1298"/>
      <c r="D1477" s="1300"/>
      <c r="E1477" s="1300"/>
      <c r="F1477" s="1301"/>
      <c r="G1477" s="1301"/>
      <c r="H1477" s="1301"/>
      <c r="I1477" s="1301"/>
      <c r="J1477" s="1301"/>
      <c r="K1477" s="1301"/>
      <c r="L1477" s="1301"/>
      <c r="M1477" s="1301"/>
      <c r="N1477" s="1301"/>
      <c r="O1477" s="1329"/>
      <c r="Q1477" s="92"/>
      <c r="R1477" s="92"/>
      <c r="S1477" s="92"/>
      <c r="T1477" s="92"/>
      <c r="U1477" s="1303"/>
      <c r="V1477" s="92"/>
      <c r="W1477" s="92"/>
      <c r="X1477" s="92"/>
      <c r="Y1477" s="92"/>
      <c r="Z1477" s="92"/>
    </row>
    <row r="1478" spans="1:26" s="1302" customFormat="1" x14ac:dyDescent="0.3">
      <c r="A1478" s="1214"/>
      <c r="B1478" s="92"/>
      <c r="C1478" s="1298"/>
      <c r="D1478" s="1300"/>
      <c r="E1478" s="1300"/>
      <c r="F1478" s="1301"/>
      <c r="G1478" s="1301"/>
      <c r="H1478" s="1301"/>
      <c r="I1478" s="1301"/>
      <c r="J1478" s="1301"/>
      <c r="K1478" s="1301"/>
      <c r="L1478" s="1301"/>
      <c r="M1478" s="1301"/>
      <c r="N1478" s="1301"/>
      <c r="O1478" s="1329"/>
      <c r="Q1478" s="92"/>
      <c r="R1478" s="92"/>
      <c r="S1478" s="92"/>
      <c r="T1478" s="92"/>
      <c r="U1478" s="1303"/>
      <c r="V1478" s="92"/>
      <c r="W1478" s="92"/>
      <c r="X1478" s="92"/>
      <c r="Y1478" s="92"/>
      <c r="Z1478" s="92"/>
    </row>
    <row r="1479" spans="1:26" s="1302" customFormat="1" x14ac:dyDescent="0.3">
      <c r="A1479" s="1214"/>
      <c r="B1479" s="92"/>
      <c r="C1479" s="1298"/>
      <c r="D1479" s="1300"/>
      <c r="E1479" s="1300"/>
      <c r="F1479" s="1301"/>
      <c r="G1479" s="1301"/>
      <c r="H1479" s="1301"/>
      <c r="I1479" s="1301"/>
      <c r="J1479" s="1301"/>
      <c r="K1479" s="1301"/>
      <c r="L1479" s="1301"/>
      <c r="M1479" s="1301"/>
      <c r="N1479" s="1301"/>
      <c r="O1479" s="1329"/>
      <c r="Q1479" s="92"/>
      <c r="R1479" s="92"/>
      <c r="S1479" s="92"/>
      <c r="T1479" s="92"/>
      <c r="U1479" s="1303"/>
      <c r="V1479" s="92"/>
      <c r="W1479" s="92"/>
      <c r="X1479" s="92"/>
      <c r="Y1479" s="92"/>
      <c r="Z1479" s="92"/>
    </row>
    <row r="1480" spans="1:26" s="1302" customFormat="1" x14ac:dyDescent="0.3">
      <c r="A1480" s="1214"/>
      <c r="B1480" s="92"/>
      <c r="C1480" s="1298"/>
      <c r="D1480" s="1300"/>
      <c r="E1480" s="1300"/>
      <c r="F1480" s="1301"/>
      <c r="G1480" s="1301"/>
      <c r="H1480" s="1301"/>
      <c r="I1480" s="1301"/>
      <c r="J1480" s="1301"/>
      <c r="K1480" s="1301"/>
      <c r="L1480" s="1301"/>
      <c r="M1480" s="1301"/>
      <c r="N1480" s="1301"/>
      <c r="O1480" s="1329"/>
      <c r="Q1480" s="92"/>
      <c r="R1480" s="92"/>
      <c r="S1480" s="92"/>
      <c r="T1480" s="92"/>
      <c r="U1480" s="1303"/>
      <c r="V1480" s="92"/>
      <c r="W1480" s="92"/>
      <c r="X1480" s="92"/>
      <c r="Y1480" s="92"/>
      <c r="Z1480" s="92"/>
    </row>
    <row r="1481" spans="1:26" s="1302" customFormat="1" x14ac:dyDescent="0.3">
      <c r="A1481" s="1214"/>
      <c r="B1481" s="92"/>
      <c r="C1481" s="1298"/>
      <c r="D1481" s="1300"/>
      <c r="E1481" s="1300"/>
      <c r="F1481" s="1301"/>
      <c r="G1481" s="1301"/>
      <c r="H1481" s="1301"/>
      <c r="I1481" s="1301"/>
      <c r="J1481" s="1301"/>
      <c r="K1481" s="1301"/>
      <c r="L1481" s="1301"/>
      <c r="M1481" s="1301"/>
      <c r="N1481" s="1301"/>
      <c r="O1481" s="1329"/>
      <c r="Q1481" s="92"/>
      <c r="R1481" s="92"/>
      <c r="S1481" s="92"/>
      <c r="T1481" s="92"/>
      <c r="U1481" s="1303"/>
      <c r="V1481" s="92"/>
      <c r="W1481" s="92"/>
      <c r="X1481" s="92"/>
      <c r="Y1481" s="92"/>
      <c r="Z1481" s="92"/>
    </row>
    <row r="1482" spans="1:26" s="1302" customFormat="1" x14ac:dyDescent="0.3">
      <c r="A1482" s="1214"/>
      <c r="B1482" s="92"/>
      <c r="C1482" s="1298"/>
      <c r="D1482" s="1300"/>
      <c r="E1482" s="1300"/>
      <c r="F1482" s="1301"/>
      <c r="G1482" s="1301"/>
      <c r="H1482" s="1301"/>
      <c r="I1482" s="1301"/>
      <c r="J1482" s="1301"/>
      <c r="K1482" s="1301"/>
      <c r="L1482" s="1301"/>
      <c r="M1482" s="1301"/>
      <c r="N1482" s="1301"/>
      <c r="O1482" s="1329"/>
      <c r="Q1482" s="92"/>
      <c r="R1482" s="92"/>
      <c r="S1482" s="92"/>
      <c r="T1482" s="92"/>
      <c r="U1482" s="1303"/>
      <c r="V1482" s="92"/>
      <c r="W1482" s="92"/>
      <c r="X1482" s="92"/>
      <c r="Y1482" s="92"/>
      <c r="Z1482" s="92"/>
    </row>
    <row r="1483" spans="1:26" s="1302" customFormat="1" x14ac:dyDescent="0.3">
      <c r="A1483" s="1214"/>
      <c r="B1483" s="92"/>
      <c r="C1483" s="1298"/>
      <c r="D1483" s="1300"/>
      <c r="E1483" s="1300"/>
      <c r="F1483" s="1301"/>
      <c r="G1483" s="1301"/>
      <c r="H1483" s="1301"/>
      <c r="I1483" s="1301"/>
      <c r="J1483" s="1301"/>
      <c r="K1483" s="1301"/>
      <c r="L1483" s="1301"/>
      <c r="M1483" s="1301"/>
      <c r="N1483" s="1301"/>
      <c r="O1483" s="1329"/>
      <c r="Q1483" s="92"/>
      <c r="R1483" s="92"/>
      <c r="S1483" s="92"/>
      <c r="T1483" s="92"/>
      <c r="U1483" s="1303"/>
      <c r="V1483" s="92"/>
      <c r="W1483" s="92"/>
      <c r="X1483" s="92"/>
      <c r="Y1483" s="92"/>
      <c r="Z1483" s="92"/>
    </row>
    <row r="1484" spans="1:26" s="1302" customFormat="1" x14ac:dyDescent="0.3">
      <c r="A1484" s="1214"/>
      <c r="B1484" s="92"/>
      <c r="C1484" s="1298"/>
      <c r="D1484" s="1300"/>
      <c r="E1484" s="1300"/>
      <c r="F1484" s="1301"/>
      <c r="G1484" s="1301"/>
      <c r="H1484" s="1301"/>
      <c r="I1484" s="1301"/>
      <c r="J1484" s="1301"/>
      <c r="K1484" s="1301"/>
      <c r="L1484" s="1301"/>
      <c r="M1484" s="1301"/>
      <c r="N1484" s="1301"/>
      <c r="O1484" s="1329"/>
      <c r="Q1484" s="92"/>
      <c r="R1484" s="92"/>
      <c r="S1484" s="92"/>
      <c r="T1484" s="92"/>
      <c r="U1484" s="1303"/>
      <c r="V1484" s="92"/>
      <c r="W1484" s="92"/>
      <c r="X1484" s="92"/>
      <c r="Y1484" s="92"/>
      <c r="Z1484" s="92"/>
    </row>
    <row r="1485" spans="1:26" s="1302" customFormat="1" x14ac:dyDescent="0.3">
      <c r="A1485" s="1214"/>
      <c r="B1485" s="92"/>
      <c r="C1485" s="1298"/>
      <c r="D1485" s="1300"/>
      <c r="E1485" s="1300"/>
      <c r="F1485" s="1301"/>
      <c r="G1485" s="1301"/>
      <c r="H1485" s="1301"/>
      <c r="I1485" s="1301"/>
      <c r="J1485" s="1301"/>
      <c r="K1485" s="1301"/>
      <c r="L1485" s="1301"/>
      <c r="M1485" s="1301"/>
      <c r="N1485" s="1301"/>
      <c r="O1485" s="1329"/>
      <c r="Q1485" s="92"/>
      <c r="R1485" s="92"/>
      <c r="S1485" s="92"/>
      <c r="T1485" s="92"/>
      <c r="U1485" s="1303"/>
      <c r="V1485" s="92"/>
      <c r="W1485" s="92"/>
      <c r="X1485" s="92"/>
      <c r="Y1485" s="92"/>
      <c r="Z1485" s="92"/>
    </row>
    <row r="1486" spans="1:26" s="1302" customFormat="1" x14ac:dyDescent="0.3">
      <c r="A1486" s="1214"/>
      <c r="B1486" s="92"/>
      <c r="C1486" s="1298"/>
      <c r="D1486" s="1300"/>
      <c r="E1486" s="1300"/>
      <c r="F1486" s="1301"/>
      <c r="G1486" s="1301"/>
      <c r="H1486" s="1301"/>
      <c r="I1486" s="1301"/>
      <c r="J1486" s="1301"/>
      <c r="K1486" s="1301"/>
      <c r="L1486" s="1301"/>
      <c r="M1486" s="1301"/>
      <c r="N1486" s="1301"/>
      <c r="O1486" s="1329"/>
      <c r="Q1486" s="92"/>
      <c r="R1486" s="92"/>
      <c r="S1486" s="92"/>
      <c r="T1486" s="92"/>
      <c r="U1486" s="1303"/>
      <c r="V1486" s="92"/>
      <c r="W1486" s="92"/>
      <c r="X1486" s="92"/>
      <c r="Y1486" s="92"/>
      <c r="Z1486" s="92"/>
    </row>
    <row r="1487" spans="1:26" s="1302" customFormat="1" x14ac:dyDescent="0.3">
      <c r="A1487" s="1214"/>
      <c r="B1487" s="92"/>
      <c r="C1487" s="1298"/>
      <c r="D1487" s="1300"/>
      <c r="E1487" s="1300"/>
      <c r="F1487" s="1301"/>
      <c r="G1487" s="1301"/>
      <c r="H1487" s="1301"/>
      <c r="I1487" s="1301"/>
      <c r="J1487" s="1301"/>
      <c r="K1487" s="1301"/>
      <c r="L1487" s="1301"/>
      <c r="M1487" s="1301"/>
      <c r="N1487" s="1301"/>
      <c r="O1487" s="1329"/>
      <c r="Q1487" s="92"/>
      <c r="R1487" s="92"/>
      <c r="S1487" s="92"/>
      <c r="T1487" s="92"/>
      <c r="U1487" s="1303"/>
      <c r="V1487" s="92"/>
      <c r="W1487" s="92"/>
      <c r="X1487" s="92"/>
      <c r="Y1487" s="92"/>
      <c r="Z1487" s="92"/>
    </row>
    <row r="1488" spans="1:26" s="1302" customFormat="1" x14ac:dyDescent="0.3">
      <c r="A1488" s="1214"/>
      <c r="B1488" s="92"/>
      <c r="C1488" s="1298"/>
      <c r="D1488" s="1300"/>
      <c r="E1488" s="1300"/>
      <c r="F1488" s="1301"/>
      <c r="G1488" s="1301"/>
      <c r="H1488" s="1301"/>
      <c r="I1488" s="1301"/>
      <c r="J1488" s="1301"/>
      <c r="K1488" s="1301"/>
      <c r="L1488" s="1301"/>
      <c r="M1488" s="1301"/>
      <c r="N1488" s="1301"/>
      <c r="O1488" s="1329"/>
      <c r="Q1488" s="92"/>
      <c r="R1488" s="92"/>
      <c r="S1488" s="92"/>
      <c r="T1488" s="92"/>
      <c r="U1488" s="1303"/>
      <c r="V1488" s="92"/>
      <c r="W1488" s="92"/>
      <c r="X1488" s="92"/>
      <c r="Y1488" s="92"/>
      <c r="Z1488" s="92"/>
    </row>
    <row r="1489" spans="1:26" s="1302" customFormat="1" x14ac:dyDescent="0.3">
      <c r="A1489" s="1214"/>
      <c r="B1489" s="92"/>
      <c r="C1489" s="1298"/>
      <c r="D1489" s="1300"/>
      <c r="E1489" s="1300"/>
      <c r="F1489" s="1301"/>
      <c r="G1489" s="1301"/>
      <c r="H1489" s="1301"/>
      <c r="I1489" s="1301"/>
      <c r="J1489" s="1301"/>
      <c r="K1489" s="1301"/>
      <c r="L1489" s="1301"/>
      <c r="M1489" s="1301"/>
      <c r="N1489" s="1301"/>
      <c r="O1489" s="1329"/>
      <c r="Q1489" s="92"/>
      <c r="R1489" s="92"/>
      <c r="S1489" s="92"/>
      <c r="T1489" s="92"/>
      <c r="U1489" s="1303"/>
      <c r="V1489" s="92"/>
      <c r="W1489" s="92"/>
      <c r="X1489" s="92"/>
      <c r="Y1489" s="92"/>
      <c r="Z1489" s="92"/>
    </row>
    <row r="1490" spans="1:26" s="1302" customFormat="1" x14ac:dyDescent="0.3">
      <c r="A1490" s="1214"/>
      <c r="B1490" s="92"/>
      <c r="C1490" s="1298"/>
      <c r="D1490" s="1300"/>
      <c r="E1490" s="1300"/>
      <c r="F1490" s="1301"/>
      <c r="G1490" s="1301"/>
      <c r="H1490" s="1301"/>
      <c r="I1490" s="1301"/>
      <c r="J1490" s="1301"/>
      <c r="K1490" s="1301"/>
      <c r="L1490" s="1301"/>
      <c r="M1490" s="1301"/>
      <c r="N1490" s="1301"/>
      <c r="O1490" s="1329"/>
      <c r="Q1490" s="92"/>
      <c r="R1490" s="92"/>
      <c r="S1490" s="92"/>
      <c r="T1490" s="92"/>
      <c r="U1490" s="1303"/>
      <c r="V1490" s="92"/>
      <c r="W1490" s="92"/>
      <c r="X1490" s="92"/>
      <c r="Y1490" s="92"/>
      <c r="Z1490" s="92"/>
    </row>
    <row r="1491" spans="1:26" s="1302" customFormat="1" x14ac:dyDescent="0.3">
      <c r="A1491" s="1214"/>
      <c r="B1491" s="92"/>
      <c r="C1491" s="1298"/>
      <c r="D1491" s="1300"/>
      <c r="E1491" s="1300"/>
      <c r="F1491" s="1301"/>
      <c r="G1491" s="1301"/>
      <c r="H1491" s="1301"/>
      <c r="I1491" s="1301"/>
      <c r="J1491" s="1301"/>
      <c r="K1491" s="1301"/>
      <c r="L1491" s="1301"/>
      <c r="M1491" s="1301"/>
      <c r="N1491" s="1301"/>
      <c r="O1491" s="1329"/>
      <c r="Q1491" s="92"/>
      <c r="R1491" s="92"/>
      <c r="S1491" s="92"/>
      <c r="T1491" s="92"/>
      <c r="U1491" s="1303"/>
      <c r="V1491" s="92"/>
      <c r="W1491" s="92"/>
      <c r="X1491" s="92"/>
      <c r="Y1491" s="92"/>
      <c r="Z1491" s="92"/>
    </row>
    <row r="1492" spans="1:26" s="1302" customFormat="1" x14ac:dyDescent="0.3">
      <c r="A1492" s="1214"/>
      <c r="B1492" s="92"/>
      <c r="C1492" s="1298"/>
      <c r="D1492" s="1300"/>
      <c r="E1492" s="1300"/>
      <c r="F1492" s="1301"/>
      <c r="G1492" s="1301"/>
      <c r="H1492" s="1301"/>
      <c r="I1492" s="1301"/>
      <c r="J1492" s="1301"/>
      <c r="K1492" s="1301"/>
      <c r="L1492" s="1301"/>
      <c r="M1492" s="1301"/>
      <c r="N1492" s="1301"/>
      <c r="O1492" s="1329"/>
      <c r="Q1492" s="92"/>
      <c r="R1492" s="92"/>
      <c r="S1492" s="92"/>
      <c r="T1492" s="92"/>
      <c r="U1492" s="1303"/>
      <c r="V1492" s="92"/>
      <c r="W1492" s="92"/>
      <c r="X1492" s="92"/>
      <c r="Y1492" s="92"/>
      <c r="Z1492" s="92"/>
    </row>
    <row r="1493" spans="1:26" s="1302" customFormat="1" x14ac:dyDescent="0.3">
      <c r="A1493" s="1214"/>
      <c r="B1493" s="92"/>
      <c r="C1493" s="1298"/>
      <c r="D1493" s="1300"/>
      <c r="E1493" s="1300"/>
      <c r="F1493" s="1301"/>
      <c r="G1493" s="1301"/>
      <c r="H1493" s="1301"/>
      <c r="I1493" s="1301"/>
      <c r="J1493" s="1301"/>
      <c r="K1493" s="1301"/>
      <c r="L1493" s="1301"/>
      <c r="M1493" s="1301"/>
      <c r="N1493" s="1301"/>
      <c r="O1493" s="1329"/>
      <c r="Q1493" s="92"/>
      <c r="R1493" s="92"/>
      <c r="S1493" s="92"/>
      <c r="T1493" s="92"/>
      <c r="U1493" s="1303"/>
      <c r="V1493" s="92"/>
      <c r="W1493" s="92"/>
      <c r="X1493" s="92"/>
      <c r="Y1493" s="92"/>
      <c r="Z1493" s="92"/>
    </row>
    <row r="1494" spans="1:26" s="1302" customFormat="1" x14ac:dyDescent="0.3">
      <c r="A1494" s="1214"/>
      <c r="B1494" s="92"/>
      <c r="C1494" s="1298"/>
      <c r="D1494" s="1300"/>
      <c r="E1494" s="1300"/>
      <c r="F1494" s="1301"/>
      <c r="G1494" s="1301"/>
      <c r="H1494" s="1301"/>
      <c r="I1494" s="1301"/>
      <c r="J1494" s="1301"/>
      <c r="K1494" s="1301"/>
      <c r="L1494" s="1301"/>
      <c r="M1494" s="1301"/>
      <c r="N1494" s="1301"/>
      <c r="O1494" s="1329"/>
      <c r="Q1494" s="92"/>
      <c r="R1494" s="92"/>
      <c r="S1494" s="92"/>
      <c r="T1494" s="92"/>
      <c r="U1494" s="1303"/>
      <c r="V1494" s="92"/>
      <c r="W1494" s="92"/>
      <c r="X1494" s="92"/>
      <c r="Y1494" s="92"/>
      <c r="Z1494" s="92"/>
    </row>
    <row r="1495" spans="1:26" s="1302" customFormat="1" x14ac:dyDescent="0.3">
      <c r="A1495" s="1214"/>
      <c r="B1495" s="92"/>
      <c r="C1495" s="1298"/>
      <c r="D1495" s="1300"/>
      <c r="E1495" s="1300"/>
      <c r="F1495" s="1301"/>
      <c r="G1495" s="1301"/>
      <c r="H1495" s="1301"/>
      <c r="I1495" s="1301"/>
      <c r="J1495" s="1301"/>
      <c r="K1495" s="1301"/>
      <c r="L1495" s="1301"/>
      <c r="M1495" s="1301"/>
      <c r="N1495" s="1301"/>
      <c r="O1495" s="1329"/>
      <c r="Q1495" s="92"/>
      <c r="R1495" s="92"/>
      <c r="S1495" s="92"/>
      <c r="T1495" s="92"/>
      <c r="U1495" s="1303"/>
      <c r="V1495" s="92"/>
      <c r="W1495" s="92"/>
      <c r="X1495" s="92"/>
      <c r="Y1495" s="92"/>
      <c r="Z1495" s="92"/>
    </row>
    <row r="1496" spans="1:26" s="1302" customFormat="1" x14ac:dyDescent="0.3">
      <c r="A1496" s="1214"/>
      <c r="B1496" s="92"/>
      <c r="C1496" s="1298"/>
      <c r="D1496" s="1300"/>
      <c r="E1496" s="1300"/>
      <c r="F1496" s="1301"/>
      <c r="G1496" s="1301"/>
      <c r="H1496" s="1301"/>
      <c r="I1496" s="1301"/>
      <c r="J1496" s="1301"/>
      <c r="K1496" s="1301"/>
      <c r="L1496" s="1301"/>
      <c r="M1496" s="1301"/>
      <c r="N1496" s="1301"/>
      <c r="O1496" s="1329"/>
      <c r="Q1496" s="92"/>
      <c r="R1496" s="92"/>
      <c r="S1496" s="92"/>
      <c r="T1496" s="92"/>
      <c r="U1496" s="1303"/>
      <c r="V1496" s="92"/>
      <c r="W1496" s="92"/>
      <c r="X1496" s="92"/>
      <c r="Y1496" s="92"/>
      <c r="Z1496" s="92"/>
    </row>
    <row r="1497" spans="1:26" s="1302" customFormat="1" x14ac:dyDescent="0.3">
      <c r="A1497" s="1214"/>
      <c r="B1497" s="92"/>
      <c r="C1497" s="1298"/>
      <c r="D1497" s="1300"/>
      <c r="E1497" s="1300"/>
      <c r="F1497" s="1301"/>
      <c r="G1497" s="1301"/>
      <c r="H1497" s="1301"/>
      <c r="I1497" s="1301"/>
      <c r="J1497" s="1301"/>
      <c r="K1497" s="1301"/>
      <c r="L1497" s="1301"/>
      <c r="M1497" s="1301"/>
      <c r="N1497" s="1301"/>
      <c r="O1497" s="1329"/>
      <c r="Q1497" s="92"/>
      <c r="R1497" s="92"/>
      <c r="S1497" s="92"/>
      <c r="T1497" s="92"/>
      <c r="U1497" s="1303"/>
      <c r="V1497" s="92"/>
      <c r="W1497" s="92"/>
      <c r="X1497" s="92"/>
      <c r="Y1497" s="92"/>
      <c r="Z1497" s="92"/>
    </row>
    <row r="1498" spans="1:26" s="1302" customFormat="1" x14ac:dyDescent="0.3">
      <c r="A1498" s="1214"/>
      <c r="B1498" s="92"/>
      <c r="C1498" s="1298"/>
      <c r="D1498" s="1300"/>
      <c r="E1498" s="1300"/>
      <c r="F1498" s="1301"/>
      <c r="G1498" s="1301"/>
      <c r="H1498" s="1301"/>
      <c r="I1498" s="1301"/>
      <c r="J1498" s="1301"/>
      <c r="K1498" s="1301"/>
      <c r="L1498" s="1301"/>
      <c r="M1498" s="1301"/>
      <c r="N1498" s="1301"/>
      <c r="O1498" s="1329"/>
      <c r="Q1498" s="92"/>
      <c r="R1498" s="92"/>
      <c r="S1498" s="92"/>
      <c r="T1498" s="92"/>
      <c r="U1498" s="1303"/>
      <c r="V1498" s="92"/>
      <c r="W1498" s="92"/>
      <c r="X1498" s="92"/>
      <c r="Y1498" s="92"/>
      <c r="Z1498" s="92"/>
    </row>
    <row r="1499" spans="1:26" s="1302" customFormat="1" x14ac:dyDescent="0.3">
      <c r="A1499" s="1214"/>
      <c r="B1499" s="92"/>
      <c r="C1499" s="1298"/>
      <c r="D1499" s="1300"/>
      <c r="E1499" s="1300"/>
      <c r="F1499" s="1301"/>
      <c r="G1499" s="1301"/>
      <c r="H1499" s="1301"/>
      <c r="I1499" s="1301"/>
      <c r="J1499" s="1301"/>
      <c r="K1499" s="1301"/>
      <c r="L1499" s="1301"/>
      <c r="M1499" s="1301"/>
      <c r="N1499" s="1301"/>
      <c r="O1499" s="1329"/>
      <c r="Q1499" s="92"/>
      <c r="R1499" s="92"/>
      <c r="S1499" s="92"/>
      <c r="T1499" s="92"/>
      <c r="U1499" s="1303"/>
      <c r="V1499" s="92"/>
      <c r="W1499" s="92"/>
      <c r="X1499" s="92"/>
      <c r="Y1499" s="92"/>
      <c r="Z1499" s="92"/>
    </row>
    <row r="1500" spans="1:26" s="1302" customFormat="1" x14ac:dyDescent="0.3">
      <c r="A1500" s="1214"/>
      <c r="B1500" s="92"/>
      <c r="C1500" s="1298"/>
      <c r="D1500" s="1300"/>
      <c r="E1500" s="1300"/>
      <c r="F1500" s="1301"/>
      <c r="G1500" s="1301"/>
      <c r="H1500" s="1301"/>
      <c r="I1500" s="1301"/>
      <c r="J1500" s="1301"/>
      <c r="K1500" s="1301"/>
      <c r="L1500" s="1301"/>
      <c r="M1500" s="1301"/>
      <c r="N1500" s="1301"/>
      <c r="O1500" s="1329"/>
      <c r="Q1500" s="92"/>
      <c r="R1500" s="92"/>
      <c r="S1500" s="92"/>
      <c r="T1500" s="92"/>
      <c r="U1500" s="1303"/>
      <c r="V1500" s="92"/>
      <c r="W1500" s="92"/>
      <c r="X1500" s="92"/>
      <c r="Y1500" s="92"/>
      <c r="Z1500" s="92"/>
    </row>
    <row r="1501" spans="1:26" s="1302" customFormat="1" x14ac:dyDescent="0.3">
      <c r="A1501" s="1214"/>
      <c r="B1501" s="92"/>
      <c r="C1501" s="1298"/>
      <c r="D1501" s="1300"/>
      <c r="E1501" s="1300"/>
      <c r="F1501" s="1301"/>
      <c r="G1501" s="1301"/>
      <c r="H1501" s="1301"/>
      <c r="I1501" s="1301"/>
      <c r="J1501" s="1301"/>
      <c r="K1501" s="1301"/>
      <c r="L1501" s="1301"/>
      <c r="M1501" s="1301"/>
      <c r="N1501" s="1301"/>
      <c r="O1501" s="1329"/>
      <c r="Q1501" s="92"/>
      <c r="R1501" s="92"/>
      <c r="S1501" s="92"/>
      <c r="T1501" s="92"/>
      <c r="U1501" s="1303"/>
      <c r="V1501" s="92"/>
      <c r="W1501" s="92"/>
      <c r="X1501" s="92"/>
      <c r="Y1501" s="92"/>
      <c r="Z1501" s="92"/>
    </row>
    <row r="1502" spans="1:26" s="1302" customFormat="1" x14ac:dyDescent="0.3">
      <c r="A1502" s="1214"/>
      <c r="B1502" s="92"/>
      <c r="C1502" s="1298"/>
      <c r="D1502" s="1300"/>
      <c r="E1502" s="1300"/>
      <c r="F1502" s="1301"/>
      <c r="G1502" s="1301"/>
      <c r="H1502" s="1301"/>
      <c r="I1502" s="1301"/>
      <c r="J1502" s="1301"/>
      <c r="K1502" s="1301"/>
      <c r="L1502" s="1301"/>
      <c r="M1502" s="1301"/>
      <c r="N1502" s="1301"/>
      <c r="O1502" s="1329"/>
      <c r="Q1502" s="92"/>
      <c r="R1502" s="92"/>
      <c r="S1502" s="92"/>
      <c r="T1502" s="92"/>
      <c r="U1502" s="1303"/>
      <c r="V1502" s="92"/>
      <c r="W1502" s="92"/>
      <c r="X1502" s="92"/>
      <c r="Y1502" s="92"/>
      <c r="Z1502" s="92"/>
    </row>
    <row r="1503" spans="1:26" s="1302" customFormat="1" x14ac:dyDescent="0.3">
      <c r="A1503" s="1214"/>
      <c r="B1503" s="92"/>
      <c r="C1503" s="1298"/>
      <c r="D1503" s="1300"/>
      <c r="E1503" s="1300"/>
      <c r="F1503" s="1301"/>
      <c r="G1503" s="1301"/>
      <c r="H1503" s="1301"/>
      <c r="I1503" s="1301"/>
      <c r="J1503" s="1301"/>
      <c r="K1503" s="1301"/>
      <c r="L1503" s="1301"/>
      <c r="M1503" s="1301"/>
      <c r="N1503" s="1301"/>
      <c r="O1503" s="1329"/>
      <c r="Q1503" s="92"/>
      <c r="R1503" s="92"/>
      <c r="S1503" s="92"/>
      <c r="T1503" s="92"/>
      <c r="U1503" s="1303"/>
      <c r="V1503" s="92"/>
      <c r="W1503" s="92"/>
      <c r="X1503" s="92"/>
      <c r="Y1503" s="92"/>
      <c r="Z1503" s="92"/>
    </row>
    <row r="1504" spans="1:26" s="1302" customFormat="1" x14ac:dyDescent="0.3">
      <c r="A1504" s="1214"/>
      <c r="B1504" s="92"/>
      <c r="C1504" s="1298"/>
      <c r="D1504" s="1300"/>
      <c r="E1504" s="1300"/>
      <c r="F1504" s="1301"/>
      <c r="G1504" s="1301"/>
      <c r="H1504" s="1301"/>
      <c r="I1504" s="1301"/>
      <c r="J1504" s="1301"/>
      <c r="K1504" s="1301"/>
      <c r="L1504" s="1301"/>
      <c r="M1504" s="1301"/>
      <c r="N1504" s="1301"/>
      <c r="O1504" s="1329"/>
      <c r="Q1504" s="92"/>
      <c r="R1504" s="92"/>
      <c r="S1504" s="92"/>
      <c r="T1504" s="92"/>
      <c r="U1504" s="1303"/>
      <c r="V1504" s="92"/>
      <c r="W1504" s="92"/>
      <c r="X1504" s="92"/>
      <c r="Y1504" s="92"/>
      <c r="Z1504" s="92"/>
    </row>
    <row r="1505" spans="1:26" s="1302" customFormat="1" x14ac:dyDescent="0.3">
      <c r="A1505" s="1214"/>
      <c r="B1505" s="92"/>
      <c r="C1505" s="1298"/>
      <c r="D1505" s="1300"/>
      <c r="E1505" s="1300"/>
      <c r="F1505" s="1301"/>
      <c r="G1505" s="1301"/>
      <c r="H1505" s="1301"/>
      <c r="I1505" s="1301"/>
      <c r="J1505" s="1301"/>
      <c r="K1505" s="1301"/>
      <c r="L1505" s="1301"/>
      <c r="M1505" s="1301"/>
      <c r="N1505" s="1301"/>
      <c r="O1505" s="1329"/>
      <c r="Q1505" s="92"/>
      <c r="R1505" s="92"/>
      <c r="S1505" s="92"/>
      <c r="T1505" s="92"/>
      <c r="U1505" s="1303"/>
      <c r="V1505" s="92"/>
      <c r="W1505" s="92"/>
      <c r="X1505" s="92"/>
      <c r="Y1505" s="92"/>
      <c r="Z1505" s="92"/>
    </row>
    <row r="1506" spans="1:26" s="1302" customFormat="1" x14ac:dyDescent="0.3">
      <c r="A1506" s="1214"/>
      <c r="B1506" s="92"/>
      <c r="C1506" s="1298"/>
      <c r="D1506" s="1300"/>
      <c r="E1506" s="1300"/>
      <c r="F1506" s="1301"/>
      <c r="G1506" s="1301"/>
      <c r="H1506" s="1301"/>
      <c r="I1506" s="1301"/>
      <c r="J1506" s="1301"/>
      <c r="K1506" s="1301"/>
      <c r="L1506" s="1301"/>
      <c r="M1506" s="1301"/>
      <c r="N1506" s="1301"/>
      <c r="O1506" s="1329"/>
      <c r="Q1506" s="92"/>
      <c r="R1506" s="92"/>
      <c r="S1506" s="92"/>
      <c r="T1506" s="92"/>
      <c r="U1506" s="1303"/>
      <c r="V1506" s="92"/>
      <c r="W1506" s="92"/>
      <c r="X1506" s="92"/>
      <c r="Y1506" s="92"/>
      <c r="Z1506" s="92"/>
    </row>
    <row r="1507" spans="1:26" s="1302" customFormat="1" x14ac:dyDescent="0.3">
      <c r="A1507" s="1214"/>
      <c r="B1507" s="92"/>
      <c r="C1507" s="1298"/>
      <c r="D1507" s="1300"/>
      <c r="E1507" s="1300"/>
      <c r="F1507" s="1301"/>
      <c r="G1507" s="1301"/>
      <c r="H1507" s="1301"/>
      <c r="I1507" s="1301"/>
      <c r="J1507" s="1301"/>
      <c r="K1507" s="1301"/>
      <c r="L1507" s="1301"/>
      <c r="M1507" s="1301"/>
      <c r="N1507" s="1301"/>
      <c r="O1507" s="1329"/>
      <c r="Q1507" s="92"/>
      <c r="R1507" s="92"/>
      <c r="S1507" s="92"/>
      <c r="T1507" s="92"/>
      <c r="U1507" s="1303"/>
      <c r="V1507" s="92"/>
      <c r="W1507" s="92"/>
      <c r="X1507" s="92"/>
      <c r="Y1507" s="92"/>
      <c r="Z1507" s="92"/>
    </row>
    <row r="1508" spans="1:26" s="1302" customFormat="1" x14ac:dyDescent="0.3">
      <c r="A1508" s="1214"/>
      <c r="B1508" s="92"/>
      <c r="C1508" s="1298"/>
      <c r="D1508" s="1300"/>
      <c r="E1508" s="1300"/>
      <c r="F1508" s="1301"/>
      <c r="G1508" s="1301"/>
      <c r="H1508" s="1301"/>
      <c r="I1508" s="1301"/>
      <c r="J1508" s="1301"/>
      <c r="K1508" s="1301"/>
      <c r="L1508" s="1301"/>
      <c r="M1508" s="1301"/>
      <c r="N1508" s="1301"/>
      <c r="O1508" s="1329"/>
      <c r="Q1508" s="92"/>
      <c r="R1508" s="92"/>
      <c r="S1508" s="92"/>
      <c r="T1508" s="92"/>
      <c r="U1508" s="1303"/>
      <c r="V1508" s="92"/>
      <c r="W1508" s="92"/>
      <c r="X1508" s="92"/>
      <c r="Y1508" s="92"/>
      <c r="Z1508" s="92"/>
    </row>
    <row r="1509" spans="1:26" s="1302" customFormat="1" x14ac:dyDescent="0.3">
      <c r="A1509" s="1214"/>
      <c r="B1509" s="92"/>
      <c r="C1509" s="1298"/>
      <c r="D1509" s="1300"/>
      <c r="E1509" s="1300"/>
      <c r="F1509" s="1301"/>
      <c r="G1509" s="1301"/>
      <c r="H1509" s="1301"/>
      <c r="I1509" s="1301"/>
      <c r="J1509" s="1301"/>
      <c r="K1509" s="1301"/>
      <c r="L1509" s="1301"/>
      <c r="M1509" s="1301"/>
      <c r="N1509" s="1301"/>
      <c r="O1509" s="1329"/>
      <c r="Q1509" s="92"/>
      <c r="R1509" s="92"/>
      <c r="S1509" s="92"/>
      <c r="T1509" s="92"/>
      <c r="U1509" s="1303"/>
      <c r="V1509" s="92"/>
      <c r="W1509" s="92"/>
      <c r="X1509" s="92"/>
      <c r="Y1509" s="92"/>
      <c r="Z1509" s="92"/>
    </row>
    <row r="1510" spans="1:26" s="1302" customFormat="1" x14ac:dyDescent="0.3">
      <c r="A1510" s="1214"/>
      <c r="B1510" s="92"/>
      <c r="C1510" s="1298"/>
      <c r="D1510" s="1300"/>
      <c r="E1510" s="1300"/>
      <c r="F1510" s="1301"/>
      <c r="G1510" s="1301"/>
      <c r="H1510" s="1301"/>
      <c r="I1510" s="1301"/>
      <c r="J1510" s="1301"/>
      <c r="K1510" s="1301"/>
      <c r="L1510" s="1301"/>
      <c r="M1510" s="1301"/>
      <c r="N1510" s="1301"/>
      <c r="O1510" s="1329"/>
      <c r="Q1510" s="92"/>
      <c r="R1510" s="92"/>
      <c r="S1510" s="92"/>
      <c r="T1510" s="92"/>
      <c r="U1510" s="1303"/>
      <c r="V1510" s="92"/>
      <c r="W1510" s="92"/>
      <c r="X1510" s="92"/>
      <c r="Y1510" s="92"/>
      <c r="Z1510" s="92"/>
    </row>
    <row r="1511" spans="1:26" s="1302" customFormat="1" x14ac:dyDescent="0.3">
      <c r="A1511" s="1214"/>
      <c r="B1511" s="92"/>
      <c r="C1511" s="1298"/>
      <c r="D1511" s="1300"/>
      <c r="E1511" s="1300"/>
      <c r="F1511" s="1301"/>
      <c r="G1511" s="1301"/>
      <c r="H1511" s="1301"/>
      <c r="I1511" s="1301"/>
      <c r="J1511" s="1301"/>
      <c r="K1511" s="1301"/>
      <c r="L1511" s="1301"/>
      <c r="M1511" s="1301"/>
      <c r="N1511" s="1301"/>
      <c r="O1511" s="1329"/>
      <c r="Q1511" s="92"/>
      <c r="R1511" s="92"/>
      <c r="S1511" s="92"/>
      <c r="T1511" s="92"/>
      <c r="U1511" s="1303"/>
      <c r="V1511" s="92"/>
      <c r="W1511" s="92"/>
      <c r="X1511" s="92"/>
      <c r="Y1511" s="92"/>
      <c r="Z1511" s="92"/>
    </row>
    <row r="1512" spans="1:26" s="1302" customFormat="1" x14ac:dyDescent="0.3">
      <c r="A1512" s="1214"/>
      <c r="B1512" s="92"/>
      <c r="C1512" s="1298"/>
      <c r="D1512" s="1300"/>
      <c r="E1512" s="1300"/>
      <c r="F1512" s="1301"/>
      <c r="G1512" s="1301"/>
      <c r="H1512" s="1301"/>
      <c r="I1512" s="1301"/>
      <c r="J1512" s="1301"/>
      <c r="K1512" s="1301"/>
      <c r="L1512" s="1301"/>
      <c r="M1512" s="1301"/>
      <c r="N1512" s="1301"/>
      <c r="O1512" s="1329"/>
      <c r="Q1512" s="92"/>
      <c r="R1512" s="92"/>
      <c r="S1512" s="92"/>
      <c r="T1512" s="92"/>
      <c r="U1512" s="1303"/>
      <c r="V1512" s="92"/>
      <c r="W1512" s="92"/>
      <c r="X1512" s="92"/>
      <c r="Y1512" s="92"/>
      <c r="Z1512" s="92"/>
    </row>
    <row r="1513" spans="1:26" s="1302" customFormat="1" x14ac:dyDescent="0.3">
      <c r="A1513" s="1214"/>
      <c r="B1513" s="92"/>
      <c r="C1513" s="1298"/>
      <c r="D1513" s="1300"/>
      <c r="E1513" s="1300"/>
      <c r="F1513" s="1301"/>
      <c r="G1513" s="1301"/>
      <c r="H1513" s="1301"/>
      <c r="I1513" s="1301"/>
      <c r="J1513" s="1301"/>
      <c r="K1513" s="1301"/>
      <c r="L1513" s="1301"/>
      <c r="M1513" s="1301"/>
      <c r="N1513" s="1301"/>
      <c r="O1513" s="1329"/>
      <c r="Q1513" s="92"/>
      <c r="R1513" s="92"/>
      <c r="S1513" s="92"/>
      <c r="T1513" s="92"/>
      <c r="U1513" s="1303"/>
      <c r="V1513" s="92"/>
      <c r="W1513" s="92"/>
      <c r="X1513" s="92"/>
      <c r="Y1513" s="92"/>
      <c r="Z1513" s="92"/>
    </row>
    <row r="1514" spans="1:26" s="1302" customFormat="1" x14ac:dyDescent="0.3">
      <c r="A1514" s="1214"/>
      <c r="B1514" s="92"/>
      <c r="C1514" s="1298"/>
      <c r="D1514" s="1300"/>
      <c r="E1514" s="1300"/>
      <c r="F1514" s="1301"/>
      <c r="G1514" s="1301"/>
      <c r="H1514" s="1301"/>
      <c r="I1514" s="1301"/>
      <c r="J1514" s="1301"/>
      <c r="K1514" s="1301"/>
      <c r="L1514" s="1301"/>
      <c r="M1514" s="1301"/>
      <c r="N1514" s="1301"/>
      <c r="O1514" s="1329"/>
      <c r="Q1514" s="92"/>
      <c r="R1514" s="92"/>
      <c r="S1514" s="92"/>
      <c r="T1514" s="92"/>
      <c r="U1514" s="1303"/>
      <c r="V1514" s="92"/>
      <c r="W1514" s="92"/>
      <c r="X1514" s="92"/>
      <c r="Y1514" s="92"/>
      <c r="Z1514" s="92"/>
    </row>
    <row r="1515" spans="1:26" s="1302" customFormat="1" x14ac:dyDescent="0.3">
      <c r="A1515" s="1214"/>
      <c r="B1515" s="92"/>
      <c r="C1515" s="1298"/>
      <c r="D1515" s="1300"/>
      <c r="E1515" s="1300"/>
      <c r="F1515" s="1301"/>
      <c r="G1515" s="1301"/>
      <c r="H1515" s="1301"/>
      <c r="I1515" s="1301"/>
      <c r="J1515" s="1301"/>
      <c r="K1515" s="1301"/>
      <c r="L1515" s="1301"/>
      <c r="M1515" s="1301"/>
      <c r="N1515" s="1301"/>
      <c r="O1515" s="1329"/>
      <c r="Q1515" s="92"/>
      <c r="R1515" s="92"/>
      <c r="S1515" s="92"/>
      <c r="T1515" s="92"/>
      <c r="U1515" s="1303"/>
      <c r="V1515" s="92"/>
      <c r="W1515" s="92"/>
      <c r="X1515" s="92"/>
      <c r="Y1515" s="92"/>
      <c r="Z1515" s="92"/>
    </row>
    <row r="1516" spans="1:26" s="1302" customFormat="1" x14ac:dyDescent="0.3">
      <c r="A1516" s="1214"/>
      <c r="B1516" s="92"/>
      <c r="C1516" s="1298"/>
      <c r="D1516" s="1300"/>
      <c r="E1516" s="1300"/>
      <c r="F1516" s="1301"/>
      <c r="G1516" s="1301"/>
      <c r="H1516" s="1301"/>
      <c r="I1516" s="1301"/>
      <c r="J1516" s="1301"/>
      <c r="K1516" s="1301"/>
      <c r="L1516" s="1301"/>
      <c r="M1516" s="1301"/>
      <c r="N1516" s="1301"/>
      <c r="O1516" s="1329"/>
      <c r="Q1516" s="92"/>
      <c r="R1516" s="92"/>
      <c r="S1516" s="92"/>
      <c r="T1516" s="92"/>
      <c r="U1516" s="1303"/>
      <c r="V1516" s="92"/>
      <c r="W1516" s="92"/>
      <c r="X1516" s="92"/>
      <c r="Y1516" s="92"/>
      <c r="Z1516" s="92"/>
    </row>
    <row r="1517" spans="1:26" s="1302" customFormat="1" x14ac:dyDescent="0.3">
      <c r="A1517" s="1214"/>
      <c r="B1517" s="92"/>
      <c r="C1517" s="1298"/>
      <c r="D1517" s="1300"/>
      <c r="E1517" s="1300"/>
      <c r="F1517" s="1301"/>
      <c r="G1517" s="1301"/>
      <c r="H1517" s="1301"/>
      <c r="I1517" s="1301"/>
      <c r="J1517" s="1301"/>
      <c r="K1517" s="1301"/>
      <c r="L1517" s="1301"/>
      <c r="M1517" s="1301"/>
      <c r="N1517" s="1301"/>
      <c r="O1517" s="1329"/>
      <c r="Q1517" s="92"/>
      <c r="R1517" s="92"/>
      <c r="S1517" s="92"/>
      <c r="T1517" s="92"/>
      <c r="U1517" s="1303"/>
      <c r="V1517" s="92"/>
      <c r="W1517" s="92"/>
      <c r="X1517" s="92"/>
      <c r="Y1517" s="92"/>
      <c r="Z1517" s="92"/>
    </row>
    <row r="1518" spans="1:26" s="1302" customFormat="1" x14ac:dyDescent="0.3">
      <c r="A1518" s="1214"/>
      <c r="B1518" s="92"/>
      <c r="C1518" s="1298"/>
      <c r="D1518" s="1300"/>
      <c r="E1518" s="1300"/>
      <c r="F1518" s="1301"/>
      <c r="G1518" s="1301"/>
      <c r="H1518" s="1301"/>
      <c r="I1518" s="1301"/>
      <c r="J1518" s="1301"/>
      <c r="K1518" s="1301"/>
      <c r="L1518" s="1301"/>
      <c r="M1518" s="1301"/>
      <c r="N1518" s="1301"/>
      <c r="O1518" s="1329"/>
      <c r="Q1518" s="92"/>
      <c r="R1518" s="92"/>
      <c r="S1518" s="92"/>
      <c r="T1518" s="92"/>
      <c r="U1518" s="1303"/>
      <c r="V1518" s="92"/>
      <c r="W1518" s="92"/>
      <c r="X1518" s="92"/>
      <c r="Y1518" s="92"/>
      <c r="Z1518" s="92"/>
    </row>
    <row r="1519" spans="1:26" s="1302" customFormat="1" x14ac:dyDescent="0.3">
      <c r="A1519" s="1214"/>
      <c r="B1519" s="92"/>
      <c r="C1519" s="1298"/>
      <c r="D1519" s="1300"/>
      <c r="E1519" s="1300"/>
      <c r="F1519" s="1301"/>
      <c r="G1519" s="1301"/>
      <c r="H1519" s="1301"/>
      <c r="I1519" s="1301"/>
      <c r="J1519" s="1301"/>
      <c r="K1519" s="1301"/>
      <c r="L1519" s="1301"/>
      <c r="M1519" s="1301"/>
      <c r="N1519" s="1301"/>
      <c r="O1519" s="1329"/>
      <c r="Q1519" s="92"/>
      <c r="R1519" s="92"/>
      <c r="S1519" s="92"/>
      <c r="T1519" s="92"/>
      <c r="U1519" s="1303"/>
      <c r="V1519" s="92"/>
      <c r="W1519" s="92"/>
      <c r="X1519" s="92"/>
      <c r="Y1519" s="92"/>
      <c r="Z1519" s="92"/>
    </row>
    <row r="1520" spans="1:26" s="1302" customFormat="1" x14ac:dyDescent="0.3">
      <c r="A1520" s="1214"/>
      <c r="B1520" s="92"/>
      <c r="C1520" s="1298"/>
      <c r="D1520" s="1300"/>
      <c r="E1520" s="1300"/>
      <c r="F1520" s="1301"/>
      <c r="G1520" s="1301"/>
      <c r="H1520" s="1301"/>
      <c r="I1520" s="1301"/>
      <c r="J1520" s="1301"/>
      <c r="K1520" s="1301"/>
      <c r="L1520" s="1301"/>
      <c r="M1520" s="1301"/>
      <c r="N1520" s="1301"/>
      <c r="O1520" s="1329"/>
      <c r="Q1520" s="92"/>
      <c r="R1520" s="92"/>
      <c r="S1520" s="92"/>
      <c r="T1520" s="92"/>
      <c r="U1520" s="1303"/>
      <c r="V1520" s="92"/>
      <c r="W1520" s="92"/>
      <c r="X1520" s="92"/>
      <c r="Y1520" s="92"/>
      <c r="Z1520" s="92"/>
    </row>
    <row r="1521" spans="1:26" s="1302" customFormat="1" x14ac:dyDescent="0.3">
      <c r="A1521" s="1214"/>
      <c r="B1521" s="92"/>
      <c r="C1521" s="1298"/>
      <c r="D1521" s="1300"/>
      <c r="E1521" s="1300"/>
      <c r="F1521" s="1301"/>
      <c r="G1521" s="1301"/>
      <c r="H1521" s="1301"/>
      <c r="I1521" s="1301"/>
      <c r="J1521" s="1301"/>
      <c r="K1521" s="1301"/>
      <c r="L1521" s="1301"/>
      <c r="M1521" s="1301"/>
      <c r="N1521" s="1301"/>
      <c r="O1521" s="1329"/>
      <c r="Q1521" s="92"/>
      <c r="R1521" s="92"/>
      <c r="S1521" s="92"/>
      <c r="T1521" s="92"/>
      <c r="U1521" s="1303"/>
      <c r="V1521" s="92"/>
      <c r="W1521" s="92"/>
      <c r="X1521" s="92"/>
      <c r="Y1521" s="92"/>
      <c r="Z1521" s="92"/>
    </row>
    <row r="1522" spans="1:26" s="1302" customFormat="1" x14ac:dyDescent="0.3">
      <c r="A1522" s="1214"/>
      <c r="B1522" s="92"/>
      <c r="C1522" s="1298"/>
      <c r="D1522" s="1300"/>
      <c r="E1522" s="1300"/>
      <c r="F1522" s="1301"/>
      <c r="G1522" s="1301"/>
      <c r="H1522" s="1301"/>
      <c r="I1522" s="1301"/>
      <c r="J1522" s="1301"/>
      <c r="K1522" s="1301"/>
      <c r="L1522" s="1301"/>
      <c r="M1522" s="1301"/>
      <c r="N1522" s="1301"/>
      <c r="O1522" s="1329"/>
      <c r="Q1522" s="92"/>
      <c r="R1522" s="92"/>
      <c r="S1522" s="92"/>
      <c r="T1522" s="92"/>
      <c r="U1522" s="1303"/>
      <c r="V1522" s="92"/>
      <c r="W1522" s="92"/>
      <c r="X1522" s="92"/>
      <c r="Y1522" s="92"/>
      <c r="Z1522" s="92"/>
    </row>
    <row r="1523" spans="1:26" s="1302" customFormat="1" x14ac:dyDescent="0.3">
      <c r="A1523" s="1214"/>
      <c r="B1523" s="92"/>
      <c r="C1523" s="1298"/>
      <c r="D1523" s="1300"/>
      <c r="E1523" s="1300"/>
      <c r="F1523" s="1301"/>
      <c r="G1523" s="1301"/>
      <c r="H1523" s="1301"/>
      <c r="I1523" s="1301"/>
      <c r="J1523" s="1301"/>
      <c r="K1523" s="1301"/>
      <c r="L1523" s="1301"/>
      <c r="M1523" s="1301"/>
      <c r="N1523" s="1301"/>
      <c r="O1523" s="1329"/>
      <c r="Q1523" s="92"/>
      <c r="R1523" s="92"/>
      <c r="S1523" s="92"/>
      <c r="T1523" s="92"/>
      <c r="U1523" s="1303"/>
      <c r="V1523" s="92"/>
      <c r="W1523" s="92"/>
      <c r="X1523" s="92"/>
      <c r="Y1523" s="92"/>
      <c r="Z1523" s="92"/>
    </row>
    <row r="1524" spans="1:26" s="1302" customFormat="1" x14ac:dyDescent="0.3">
      <c r="A1524" s="1214"/>
      <c r="B1524" s="92"/>
      <c r="C1524" s="1298"/>
      <c r="D1524" s="1300"/>
      <c r="E1524" s="1300"/>
      <c r="F1524" s="1301"/>
      <c r="G1524" s="1301"/>
      <c r="H1524" s="1301"/>
      <c r="I1524" s="1301"/>
      <c r="J1524" s="1301"/>
      <c r="K1524" s="1301"/>
      <c r="L1524" s="1301"/>
      <c r="M1524" s="1301"/>
      <c r="N1524" s="1301"/>
      <c r="O1524" s="1329"/>
      <c r="Q1524" s="92"/>
      <c r="R1524" s="92"/>
      <c r="S1524" s="92"/>
      <c r="T1524" s="92"/>
      <c r="U1524" s="1303"/>
      <c r="V1524" s="92"/>
      <c r="W1524" s="92"/>
      <c r="X1524" s="92"/>
      <c r="Y1524" s="92"/>
      <c r="Z1524" s="92"/>
    </row>
    <row r="1525" spans="1:26" s="1302" customFormat="1" x14ac:dyDescent="0.3">
      <c r="A1525" s="1214"/>
      <c r="B1525" s="92"/>
      <c r="C1525" s="1298"/>
      <c r="D1525" s="1300"/>
      <c r="E1525" s="1300"/>
      <c r="F1525" s="1301"/>
      <c r="G1525" s="1301"/>
      <c r="H1525" s="1301"/>
      <c r="I1525" s="1301"/>
      <c r="J1525" s="1301"/>
      <c r="K1525" s="1301"/>
      <c r="L1525" s="1301"/>
      <c r="M1525" s="1301"/>
      <c r="N1525" s="1301"/>
      <c r="O1525" s="1329"/>
      <c r="Q1525" s="92"/>
      <c r="R1525" s="92"/>
      <c r="S1525" s="92"/>
      <c r="T1525" s="92"/>
      <c r="U1525" s="1303"/>
      <c r="V1525" s="92"/>
      <c r="W1525" s="92"/>
      <c r="X1525" s="92"/>
      <c r="Y1525" s="92"/>
      <c r="Z1525" s="92"/>
    </row>
    <row r="1526" spans="1:26" s="1302" customFormat="1" x14ac:dyDescent="0.3">
      <c r="A1526" s="1214"/>
      <c r="B1526" s="92"/>
      <c r="C1526" s="1298"/>
      <c r="D1526" s="1300"/>
      <c r="E1526" s="1300"/>
      <c r="F1526" s="1301"/>
      <c r="G1526" s="1301"/>
      <c r="H1526" s="1301"/>
      <c r="I1526" s="1301"/>
      <c r="J1526" s="1301"/>
      <c r="K1526" s="1301"/>
      <c r="L1526" s="1301"/>
      <c r="M1526" s="1301"/>
      <c r="N1526" s="1301"/>
      <c r="O1526" s="1329"/>
      <c r="Q1526" s="92"/>
      <c r="R1526" s="92"/>
      <c r="S1526" s="92"/>
      <c r="T1526" s="92"/>
      <c r="U1526" s="1303"/>
      <c r="V1526" s="92"/>
      <c r="W1526" s="92"/>
      <c r="X1526" s="92"/>
      <c r="Y1526" s="92"/>
      <c r="Z1526" s="92"/>
    </row>
    <row r="1527" spans="1:26" s="1302" customFormat="1" x14ac:dyDescent="0.3">
      <c r="A1527" s="1214"/>
      <c r="B1527" s="92"/>
      <c r="C1527" s="1298"/>
      <c r="D1527" s="1300"/>
      <c r="E1527" s="1300"/>
      <c r="F1527" s="1301"/>
      <c r="G1527" s="1301"/>
      <c r="H1527" s="1301"/>
      <c r="I1527" s="1301"/>
      <c r="J1527" s="1301"/>
      <c r="K1527" s="1301"/>
      <c r="L1527" s="1301"/>
      <c r="M1527" s="1301"/>
      <c r="N1527" s="1301"/>
      <c r="O1527" s="1329"/>
      <c r="Q1527" s="92"/>
      <c r="R1527" s="92"/>
      <c r="S1527" s="92"/>
      <c r="T1527" s="92"/>
      <c r="U1527" s="1303"/>
      <c r="V1527" s="92"/>
      <c r="W1527" s="92"/>
      <c r="X1527" s="92"/>
      <c r="Y1527" s="92"/>
      <c r="Z1527" s="92"/>
    </row>
    <row r="1528" spans="1:26" s="1302" customFormat="1" x14ac:dyDescent="0.3">
      <c r="A1528" s="1214"/>
      <c r="B1528" s="92"/>
      <c r="C1528" s="1298"/>
      <c r="D1528" s="1300"/>
      <c r="E1528" s="1300"/>
      <c r="F1528" s="1301"/>
      <c r="G1528" s="1301"/>
      <c r="H1528" s="1301"/>
      <c r="I1528" s="1301"/>
      <c r="J1528" s="1301"/>
      <c r="K1528" s="1301"/>
      <c r="L1528" s="1301"/>
      <c r="M1528" s="1301"/>
      <c r="N1528" s="1301"/>
      <c r="O1528" s="1329"/>
      <c r="Q1528" s="92"/>
      <c r="R1528" s="92"/>
      <c r="S1528" s="92"/>
      <c r="T1528" s="92"/>
      <c r="U1528" s="1303"/>
      <c r="V1528" s="92"/>
      <c r="W1528" s="92"/>
      <c r="X1528" s="92"/>
      <c r="Y1528" s="92"/>
      <c r="Z1528" s="92"/>
    </row>
    <row r="1529" spans="1:26" s="1302" customFormat="1" x14ac:dyDescent="0.3">
      <c r="A1529" s="1214"/>
      <c r="B1529" s="92"/>
      <c r="C1529" s="1298"/>
      <c r="D1529" s="1300"/>
      <c r="E1529" s="1300"/>
      <c r="F1529" s="1301"/>
      <c r="G1529" s="1301"/>
      <c r="H1529" s="1301"/>
      <c r="I1529" s="1301"/>
      <c r="J1529" s="1301"/>
      <c r="K1529" s="1301"/>
      <c r="L1529" s="1301"/>
      <c r="M1529" s="1301"/>
      <c r="N1529" s="1301"/>
      <c r="O1529" s="1329"/>
      <c r="Q1529" s="92"/>
      <c r="R1529" s="92"/>
      <c r="S1529" s="92"/>
      <c r="T1529" s="92"/>
      <c r="U1529" s="1303"/>
      <c r="V1529" s="92"/>
      <c r="W1529" s="92"/>
      <c r="X1529" s="92"/>
      <c r="Y1529" s="92"/>
      <c r="Z1529" s="92"/>
    </row>
    <row r="1530" spans="1:26" s="1302" customFormat="1" x14ac:dyDescent="0.3">
      <c r="A1530" s="1214"/>
      <c r="B1530" s="92"/>
      <c r="C1530" s="1298"/>
      <c r="D1530" s="1300"/>
      <c r="E1530" s="1300"/>
      <c r="F1530" s="1301"/>
      <c r="G1530" s="1301"/>
      <c r="H1530" s="1301"/>
      <c r="I1530" s="1301"/>
      <c r="J1530" s="1301"/>
      <c r="K1530" s="1301"/>
      <c r="L1530" s="1301"/>
      <c r="M1530" s="1301"/>
      <c r="N1530" s="1301"/>
      <c r="O1530" s="1329"/>
      <c r="Q1530" s="92"/>
      <c r="R1530" s="92"/>
      <c r="S1530" s="92"/>
      <c r="T1530" s="92"/>
      <c r="U1530" s="1303"/>
      <c r="V1530" s="92"/>
      <c r="W1530" s="92"/>
      <c r="X1530" s="92"/>
      <c r="Y1530" s="92"/>
      <c r="Z1530" s="92"/>
    </row>
    <row r="1531" spans="1:26" s="1302" customFormat="1" x14ac:dyDescent="0.3">
      <c r="A1531" s="1214"/>
      <c r="B1531" s="92"/>
      <c r="C1531" s="1298"/>
      <c r="D1531" s="1300"/>
      <c r="E1531" s="1300"/>
      <c r="F1531" s="1301"/>
      <c r="G1531" s="1301"/>
      <c r="H1531" s="1301"/>
      <c r="I1531" s="1301"/>
      <c r="J1531" s="1301"/>
      <c r="K1531" s="1301"/>
      <c r="L1531" s="1301"/>
      <c r="M1531" s="1301"/>
      <c r="N1531" s="1301"/>
      <c r="O1531" s="1329"/>
      <c r="Q1531" s="92"/>
      <c r="R1531" s="92"/>
      <c r="S1531" s="92"/>
      <c r="T1531" s="92"/>
      <c r="U1531" s="1303"/>
      <c r="V1531" s="92"/>
      <c r="W1531" s="92"/>
      <c r="X1531" s="92"/>
      <c r="Y1531" s="92"/>
      <c r="Z1531" s="92"/>
    </row>
    <row r="1532" spans="1:26" s="1302" customFormat="1" x14ac:dyDescent="0.3">
      <c r="A1532" s="1214"/>
      <c r="B1532" s="92"/>
      <c r="C1532" s="1298"/>
      <c r="D1532" s="1300"/>
      <c r="E1532" s="1300"/>
      <c r="F1532" s="1301"/>
      <c r="G1532" s="1301"/>
      <c r="H1532" s="1301"/>
      <c r="I1532" s="1301"/>
      <c r="J1532" s="1301"/>
      <c r="K1532" s="1301"/>
      <c r="L1532" s="1301"/>
      <c r="M1532" s="1301"/>
      <c r="N1532" s="1301"/>
      <c r="O1532" s="1329"/>
      <c r="Q1532" s="92"/>
      <c r="R1532" s="92"/>
      <c r="S1532" s="92"/>
      <c r="T1532" s="92"/>
      <c r="U1532" s="1303"/>
      <c r="V1532" s="92"/>
      <c r="W1532" s="92"/>
      <c r="X1532" s="92"/>
      <c r="Y1532" s="92"/>
      <c r="Z1532" s="92"/>
    </row>
    <row r="1533" spans="1:26" s="1302" customFormat="1" x14ac:dyDescent="0.3">
      <c r="A1533" s="1214"/>
      <c r="B1533" s="92"/>
      <c r="C1533" s="1298"/>
      <c r="D1533" s="1300"/>
      <c r="E1533" s="1300"/>
      <c r="F1533" s="1301"/>
      <c r="G1533" s="1301"/>
      <c r="H1533" s="1301"/>
      <c r="I1533" s="1301"/>
      <c r="J1533" s="1301"/>
      <c r="K1533" s="1301"/>
      <c r="L1533" s="1301"/>
      <c r="M1533" s="1301"/>
      <c r="N1533" s="1301"/>
      <c r="O1533" s="1329"/>
      <c r="Q1533" s="92"/>
      <c r="R1533" s="92"/>
      <c r="S1533" s="92"/>
      <c r="T1533" s="92"/>
      <c r="U1533" s="1303"/>
      <c r="V1533" s="92"/>
      <c r="W1533" s="92"/>
      <c r="X1533" s="92"/>
      <c r="Y1533" s="92"/>
      <c r="Z1533" s="92"/>
    </row>
    <row r="1534" spans="1:26" s="1302" customFormat="1" x14ac:dyDescent="0.3">
      <c r="A1534" s="1214"/>
      <c r="B1534" s="92"/>
      <c r="C1534" s="1298"/>
      <c r="D1534" s="1300"/>
      <c r="E1534" s="1300"/>
      <c r="F1534" s="1301"/>
      <c r="G1534" s="1301"/>
      <c r="H1534" s="1301"/>
      <c r="I1534" s="1301"/>
      <c r="J1534" s="1301"/>
      <c r="K1534" s="1301"/>
      <c r="L1534" s="1301"/>
      <c r="M1534" s="1301"/>
      <c r="N1534" s="1301"/>
      <c r="O1534" s="1329"/>
      <c r="Q1534" s="92"/>
      <c r="R1534" s="92"/>
      <c r="S1534" s="92"/>
      <c r="T1534" s="92"/>
      <c r="U1534" s="1303"/>
      <c r="V1534" s="92"/>
      <c r="W1534" s="92"/>
      <c r="X1534" s="92"/>
      <c r="Y1534" s="92"/>
      <c r="Z1534" s="92"/>
    </row>
    <row r="1535" spans="1:26" s="1302" customFormat="1" x14ac:dyDescent="0.3">
      <c r="A1535" s="1214"/>
      <c r="B1535" s="92"/>
      <c r="C1535" s="1298"/>
      <c r="D1535" s="1300"/>
      <c r="E1535" s="1300"/>
      <c r="F1535" s="1301"/>
      <c r="G1535" s="1301"/>
      <c r="H1535" s="1301"/>
      <c r="I1535" s="1301"/>
      <c r="J1535" s="1301"/>
      <c r="K1535" s="1301"/>
      <c r="L1535" s="1301"/>
      <c r="M1535" s="1301"/>
      <c r="N1535" s="1301"/>
      <c r="O1535" s="1329"/>
      <c r="Q1535" s="92"/>
      <c r="R1535" s="92"/>
      <c r="S1535" s="92"/>
      <c r="T1535" s="92"/>
      <c r="U1535" s="1303"/>
      <c r="V1535" s="92"/>
      <c r="W1535" s="92"/>
      <c r="X1535" s="92"/>
      <c r="Y1535" s="92"/>
      <c r="Z1535" s="92"/>
    </row>
    <row r="1536" spans="1:26" s="1302" customFormat="1" x14ac:dyDescent="0.3">
      <c r="A1536" s="1214"/>
      <c r="B1536" s="92"/>
      <c r="C1536" s="1298"/>
      <c r="D1536" s="1300"/>
      <c r="E1536" s="1300"/>
      <c r="F1536" s="1301"/>
      <c r="G1536" s="1301"/>
      <c r="H1536" s="1301"/>
      <c r="I1536" s="1301"/>
      <c r="J1536" s="1301"/>
      <c r="K1536" s="1301"/>
      <c r="L1536" s="1301"/>
      <c r="M1536" s="1301"/>
      <c r="N1536" s="1301"/>
      <c r="O1536" s="1329"/>
      <c r="Q1536" s="92"/>
      <c r="R1536" s="92"/>
      <c r="S1536" s="92"/>
      <c r="T1536" s="92"/>
      <c r="U1536" s="1303"/>
      <c r="V1536" s="92"/>
      <c r="W1536" s="92"/>
      <c r="X1536" s="92"/>
      <c r="Y1536" s="92"/>
      <c r="Z1536" s="92"/>
    </row>
    <row r="1537" spans="1:26" s="1302" customFormat="1" x14ac:dyDescent="0.3">
      <c r="A1537" s="1214"/>
      <c r="B1537" s="92"/>
      <c r="C1537" s="1298"/>
      <c r="D1537" s="1300"/>
      <c r="E1537" s="1300"/>
      <c r="F1537" s="1301"/>
      <c r="G1537" s="1301"/>
      <c r="H1537" s="1301"/>
      <c r="I1537" s="1301"/>
      <c r="J1537" s="1301"/>
      <c r="K1537" s="1301"/>
      <c r="L1537" s="1301"/>
      <c r="M1537" s="1301"/>
      <c r="N1537" s="1301"/>
      <c r="O1537" s="1329"/>
      <c r="Q1537" s="92"/>
      <c r="R1537" s="92"/>
      <c r="S1537" s="92"/>
      <c r="T1537" s="92"/>
      <c r="U1537" s="1303"/>
      <c r="V1537" s="92"/>
      <c r="W1537" s="92"/>
      <c r="X1537" s="92"/>
      <c r="Y1537" s="92"/>
      <c r="Z1537" s="92"/>
    </row>
    <row r="1538" spans="1:26" s="1302" customFormat="1" x14ac:dyDescent="0.3">
      <c r="A1538" s="1214"/>
      <c r="B1538" s="92"/>
      <c r="C1538" s="1298"/>
      <c r="D1538" s="1300"/>
      <c r="E1538" s="1300"/>
      <c r="F1538" s="1301"/>
      <c r="G1538" s="1301"/>
      <c r="H1538" s="1301"/>
      <c r="I1538" s="1301"/>
      <c r="J1538" s="1301"/>
      <c r="K1538" s="1301"/>
      <c r="L1538" s="1301"/>
      <c r="M1538" s="1301"/>
      <c r="N1538" s="1301"/>
      <c r="O1538" s="1329"/>
      <c r="Q1538" s="92"/>
      <c r="R1538" s="92"/>
      <c r="S1538" s="92"/>
      <c r="T1538" s="92"/>
      <c r="U1538" s="1303"/>
      <c r="V1538" s="92"/>
      <c r="W1538" s="92"/>
      <c r="X1538" s="92"/>
      <c r="Y1538" s="92"/>
      <c r="Z1538" s="92"/>
    </row>
    <row r="1539" spans="1:26" s="1302" customFormat="1" x14ac:dyDescent="0.3">
      <c r="A1539" s="1214"/>
      <c r="B1539" s="92"/>
      <c r="C1539" s="1298"/>
      <c r="D1539" s="1300"/>
      <c r="E1539" s="1300"/>
      <c r="F1539" s="1301"/>
      <c r="G1539" s="1301"/>
      <c r="H1539" s="1301"/>
      <c r="I1539" s="1301"/>
      <c r="J1539" s="1301"/>
      <c r="K1539" s="1301"/>
      <c r="L1539" s="1301"/>
      <c r="M1539" s="1301"/>
      <c r="N1539" s="1301"/>
      <c r="O1539" s="1329"/>
      <c r="Q1539" s="92"/>
      <c r="R1539" s="92"/>
      <c r="S1539" s="92"/>
      <c r="T1539" s="92"/>
      <c r="U1539" s="1303"/>
      <c r="V1539" s="92"/>
      <c r="W1539" s="92"/>
      <c r="X1539" s="92"/>
      <c r="Y1539" s="92"/>
      <c r="Z1539" s="92"/>
    </row>
    <row r="1540" spans="1:26" s="1302" customFormat="1" x14ac:dyDescent="0.3">
      <c r="A1540" s="1214"/>
      <c r="B1540" s="92"/>
      <c r="C1540" s="1298"/>
      <c r="D1540" s="1300"/>
      <c r="E1540" s="1300"/>
      <c r="F1540" s="1301"/>
      <c r="G1540" s="1301"/>
      <c r="H1540" s="1301"/>
      <c r="I1540" s="1301"/>
      <c r="J1540" s="1301"/>
      <c r="K1540" s="1301"/>
      <c r="L1540" s="1301"/>
      <c r="M1540" s="1301"/>
      <c r="N1540" s="1301"/>
      <c r="O1540" s="1329"/>
      <c r="Q1540" s="92"/>
      <c r="R1540" s="92"/>
      <c r="S1540" s="92"/>
      <c r="T1540" s="92"/>
      <c r="U1540" s="1303"/>
      <c r="V1540" s="92"/>
      <c r="W1540" s="92"/>
      <c r="X1540" s="92"/>
      <c r="Y1540" s="92"/>
      <c r="Z1540" s="92"/>
    </row>
    <row r="1541" spans="1:26" s="1302" customFormat="1" x14ac:dyDescent="0.3">
      <c r="A1541" s="1214"/>
      <c r="B1541" s="92"/>
      <c r="C1541" s="1298"/>
      <c r="D1541" s="1300"/>
      <c r="E1541" s="1300"/>
      <c r="F1541" s="1301"/>
      <c r="G1541" s="1301"/>
      <c r="H1541" s="1301"/>
      <c r="I1541" s="1301"/>
      <c r="J1541" s="1301"/>
      <c r="K1541" s="1301"/>
      <c r="L1541" s="1301"/>
      <c r="M1541" s="1301"/>
      <c r="N1541" s="1301"/>
      <c r="O1541" s="1329"/>
      <c r="Q1541" s="92"/>
      <c r="R1541" s="92"/>
      <c r="S1541" s="92"/>
      <c r="T1541" s="92"/>
      <c r="U1541" s="1303"/>
      <c r="V1541" s="92"/>
      <c r="W1541" s="92"/>
      <c r="X1541" s="92"/>
      <c r="Y1541" s="92"/>
      <c r="Z1541" s="92"/>
    </row>
    <row r="1542" spans="1:26" s="1302" customFormat="1" x14ac:dyDescent="0.3">
      <c r="A1542" s="1214"/>
      <c r="B1542" s="92"/>
      <c r="C1542" s="1298"/>
      <c r="D1542" s="1300"/>
      <c r="E1542" s="1300"/>
      <c r="F1542" s="1301"/>
      <c r="G1542" s="1301"/>
      <c r="H1542" s="1301"/>
      <c r="I1542" s="1301"/>
      <c r="J1542" s="1301"/>
      <c r="K1542" s="1301"/>
      <c r="L1542" s="1301"/>
      <c r="M1542" s="1301"/>
      <c r="N1542" s="1301"/>
      <c r="O1542" s="1329"/>
      <c r="Q1542" s="92"/>
      <c r="R1542" s="92"/>
      <c r="S1542" s="92"/>
      <c r="T1542" s="92"/>
      <c r="U1542" s="1303"/>
      <c r="V1542" s="92"/>
      <c r="W1542" s="92"/>
      <c r="X1542" s="92"/>
      <c r="Y1542" s="92"/>
      <c r="Z1542" s="92"/>
    </row>
    <row r="1543" spans="1:26" s="1302" customFormat="1" x14ac:dyDescent="0.3">
      <c r="A1543" s="1214"/>
      <c r="B1543" s="92"/>
      <c r="C1543" s="1298"/>
      <c r="D1543" s="1300"/>
      <c r="E1543" s="1300"/>
      <c r="F1543" s="1301"/>
      <c r="G1543" s="1301"/>
      <c r="H1543" s="1301"/>
      <c r="I1543" s="1301"/>
      <c r="J1543" s="1301"/>
      <c r="K1543" s="1301"/>
      <c r="L1543" s="1301"/>
      <c r="M1543" s="1301"/>
      <c r="N1543" s="1301"/>
      <c r="O1543" s="1329"/>
      <c r="Q1543" s="92"/>
      <c r="R1543" s="92"/>
      <c r="S1543" s="92"/>
      <c r="T1543" s="92"/>
      <c r="U1543" s="1303"/>
      <c r="V1543" s="92"/>
      <c r="W1543" s="92"/>
      <c r="X1543" s="92"/>
      <c r="Y1543" s="92"/>
      <c r="Z1543" s="92"/>
    </row>
    <row r="1544" spans="1:26" s="1302" customFormat="1" x14ac:dyDescent="0.3">
      <c r="A1544" s="1214"/>
      <c r="B1544" s="92"/>
      <c r="C1544" s="1298"/>
      <c r="D1544" s="1300"/>
      <c r="E1544" s="1300"/>
      <c r="F1544" s="1301"/>
      <c r="G1544" s="1301"/>
      <c r="H1544" s="1301"/>
      <c r="I1544" s="1301"/>
      <c r="J1544" s="1301"/>
      <c r="K1544" s="1301"/>
      <c r="L1544" s="1301"/>
      <c r="M1544" s="1301"/>
      <c r="N1544" s="1301"/>
      <c r="O1544" s="1329"/>
      <c r="Q1544" s="92"/>
      <c r="R1544" s="92"/>
      <c r="S1544" s="92"/>
      <c r="T1544" s="92"/>
      <c r="U1544" s="1303"/>
      <c r="V1544" s="92"/>
      <c r="W1544" s="92"/>
      <c r="X1544" s="92"/>
      <c r="Y1544" s="92"/>
      <c r="Z1544" s="92"/>
    </row>
    <row r="1545" spans="1:26" s="1302" customFormat="1" x14ac:dyDescent="0.3">
      <c r="A1545" s="1214"/>
      <c r="B1545" s="92"/>
      <c r="C1545" s="1298"/>
      <c r="D1545" s="1300"/>
      <c r="E1545" s="1300"/>
      <c r="F1545" s="1301"/>
      <c r="G1545" s="1301"/>
      <c r="H1545" s="1301"/>
      <c r="I1545" s="1301"/>
      <c r="J1545" s="1301"/>
      <c r="K1545" s="1301"/>
      <c r="L1545" s="1301"/>
      <c r="M1545" s="1301"/>
      <c r="N1545" s="1301"/>
      <c r="O1545" s="1329"/>
      <c r="Q1545" s="92"/>
      <c r="R1545" s="92"/>
      <c r="S1545" s="92"/>
      <c r="T1545" s="92"/>
      <c r="U1545" s="1303"/>
      <c r="V1545" s="92"/>
      <c r="W1545" s="92"/>
      <c r="X1545" s="92"/>
      <c r="Y1545" s="92"/>
      <c r="Z1545" s="92"/>
    </row>
    <row r="1546" spans="1:26" s="1302" customFormat="1" x14ac:dyDescent="0.3">
      <c r="A1546" s="1214"/>
      <c r="B1546" s="92"/>
      <c r="C1546" s="1298"/>
      <c r="D1546" s="1300"/>
      <c r="E1546" s="1300"/>
      <c r="F1546" s="1301"/>
      <c r="G1546" s="1301"/>
      <c r="H1546" s="1301"/>
      <c r="I1546" s="1301"/>
      <c r="J1546" s="1301"/>
      <c r="K1546" s="1301"/>
      <c r="L1546" s="1301"/>
      <c r="M1546" s="1301"/>
      <c r="N1546" s="1301"/>
      <c r="O1546" s="1329"/>
      <c r="Q1546" s="92"/>
      <c r="R1546" s="92"/>
      <c r="S1546" s="92"/>
      <c r="T1546" s="92"/>
      <c r="U1546" s="1303"/>
      <c r="V1546" s="92"/>
      <c r="W1546" s="92"/>
      <c r="X1546" s="92"/>
      <c r="Y1546" s="92"/>
      <c r="Z1546" s="92"/>
    </row>
    <row r="1547" spans="1:26" s="1302" customFormat="1" x14ac:dyDescent="0.3">
      <c r="A1547" s="1214"/>
      <c r="B1547" s="92"/>
      <c r="C1547" s="1298"/>
      <c r="D1547" s="1300"/>
      <c r="E1547" s="1300"/>
      <c r="F1547" s="1301"/>
      <c r="G1547" s="1301"/>
      <c r="H1547" s="1301"/>
      <c r="I1547" s="1301"/>
      <c r="J1547" s="1301"/>
      <c r="K1547" s="1301"/>
      <c r="L1547" s="1301"/>
      <c r="M1547" s="1301"/>
      <c r="N1547" s="1301"/>
      <c r="O1547" s="1329"/>
      <c r="Q1547" s="92"/>
      <c r="R1547" s="92"/>
      <c r="S1547" s="92"/>
      <c r="T1547" s="92"/>
      <c r="U1547" s="1303"/>
      <c r="V1547" s="92"/>
      <c r="W1547" s="92"/>
      <c r="X1547" s="92"/>
      <c r="Y1547" s="92"/>
      <c r="Z1547" s="92"/>
    </row>
    <row r="1548" spans="1:26" s="1302" customFormat="1" x14ac:dyDescent="0.3">
      <c r="A1548" s="1214"/>
      <c r="B1548" s="92"/>
      <c r="C1548" s="1298"/>
      <c r="D1548" s="1300"/>
      <c r="E1548" s="1300"/>
      <c r="F1548" s="1301"/>
      <c r="G1548" s="1301"/>
      <c r="H1548" s="1301"/>
      <c r="I1548" s="1301"/>
      <c r="J1548" s="1301"/>
      <c r="K1548" s="1301"/>
      <c r="L1548" s="1301"/>
      <c r="M1548" s="1301"/>
      <c r="N1548" s="1301"/>
      <c r="O1548" s="1329"/>
      <c r="Q1548" s="92"/>
      <c r="R1548" s="92"/>
      <c r="S1548" s="92"/>
      <c r="T1548" s="92"/>
      <c r="U1548" s="1303"/>
      <c r="V1548" s="92"/>
      <c r="W1548" s="92"/>
      <c r="X1548" s="92"/>
      <c r="Y1548" s="92"/>
      <c r="Z1548" s="92"/>
    </row>
    <row r="1549" spans="1:26" s="1302" customFormat="1" x14ac:dyDescent="0.3">
      <c r="A1549" s="1214"/>
      <c r="B1549" s="92"/>
      <c r="C1549" s="1298"/>
      <c r="D1549" s="1300"/>
      <c r="E1549" s="1300"/>
      <c r="F1549" s="1301"/>
      <c r="G1549" s="1301"/>
      <c r="H1549" s="1301"/>
      <c r="I1549" s="1301"/>
      <c r="J1549" s="1301"/>
      <c r="K1549" s="1301"/>
      <c r="L1549" s="1301"/>
      <c r="M1549" s="1301"/>
      <c r="N1549" s="1301"/>
      <c r="O1549" s="1329"/>
      <c r="Q1549" s="92"/>
      <c r="R1549" s="92"/>
      <c r="S1549" s="92"/>
      <c r="T1549" s="92"/>
      <c r="U1549" s="1303"/>
      <c r="V1549" s="92"/>
      <c r="W1549" s="92"/>
      <c r="X1549" s="92"/>
      <c r="Y1549" s="92"/>
      <c r="Z1549" s="92"/>
    </row>
    <row r="1550" spans="1:26" s="1302" customFormat="1" x14ac:dyDescent="0.3">
      <c r="A1550" s="1214"/>
      <c r="B1550" s="92"/>
      <c r="C1550" s="1298"/>
      <c r="D1550" s="1300"/>
      <c r="E1550" s="1300"/>
      <c r="F1550" s="1301"/>
      <c r="G1550" s="1301"/>
      <c r="H1550" s="1301"/>
      <c r="I1550" s="1301"/>
      <c r="J1550" s="1301"/>
      <c r="K1550" s="1301"/>
      <c r="L1550" s="1301"/>
      <c r="M1550" s="1301"/>
      <c r="N1550" s="1301"/>
      <c r="O1550" s="1329"/>
      <c r="Q1550" s="92"/>
      <c r="R1550" s="92"/>
      <c r="S1550" s="92"/>
      <c r="T1550" s="92"/>
      <c r="U1550" s="1303"/>
      <c r="V1550" s="92"/>
      <c r="W1550" s="92"/>
      <c r="X1550" s="92"/>
      <c r="Y1550" s="92"/>
      <c r="Z1550" s="92"/>
    </row>
    <row r="1551" spans="1:26" s="1302" customFormat="1" x14ac:dyDescent="0.3">
      <c r="A1551" s="1214"/>
      <c r="B1551" s="92"/>
      <c r="C1551" s="1298"/>
      <c r="D1551" s="1300"/>
      <c r="E1551" s="1300"/>
      <c r="F1551" s="1301"/>
      <c r="G1551" s="1301"/>
      <c r="H1551" s="1301"/>
      <c r="I1551" s="1301"/>
      <c r="J1551" s="1301"/>
      <c r="K1551" s="1301"/>
      <c r="L1551" s="1301"/>
      <c r="M1551" s="1301"/>
      <c r="N1551" s="1301"/>
      <c r="O1551" s="1329"/>
      <c r="Q1551" s="92"/>
      <c r="R1551" s="92"/>
      <c r="S1551" s="92"/>
      <c r="T1551" s="92"/>
      <c r="U1551" s="1303"/>
      <c r="V1551" s="92"/>
      <c r="W1551" s="92"/>
      <c r="X1551" s="92"/>
      <c r="Y1551" s="92"/>
      <c r="Z1551" s="92"/>
    </row>
    <row r="1552" spans="1:26" s="1302" customFormat="1" x14ac:dyDescent="0.3">
      <c r="A1552" s="1214"/>
      <c r="B1552" s="92"/>
      <c r="C1552" s="1298"/>
      <c r="D1552" s="1300"/>
      <c r="E1552" s="1300"/>
      <c r="F1552" s="1301"/>
      <c r="G1552" s="1301"/>
      <c r="H1552" s="1301"/>
      <c r="I1552" s="1301"/>
      <c r="J1552" s="1301"/>
      <c r="K1552" s="1301"/>
      <c r="L1552" s="1301"/>
      <c r="M1552" s="1301"/>
      <c r="N1552" s="1301"/>
      <c r="O1552" s="1329"/>
      <c r="Q1552" s="92"/>
      <c r="R1552" s="92"/>
      <c r="S1552" s="92"/>
      <c r="T1552" s="92"/>
      <c r="U1552" s="1303"/>
      <c r="V1552" s="92"/>
      <c r="W1552" s="92"/>
      <c r="X1552" s="92"/>
      <c r="Y1552" s="92"/>
      <c r="Z1552" s="92"/>
    </row>
    <row r="1553" spans="1:26" s="1302" customFormat="1" x14ac:dyDescent="0.3">
      <c r="A1553" s="1214"/>
      <c r="B1553" s="92"/>
      <c r="C1553" s="1298"/>
      <c r="D1553" s="1300"/>
      <c r="E1553" s="1300"/>
      <c r="F1553" s="1301"/>
      <c r="G1553" s="1301"/>
      <c r="H1553" s="1301"/>
      <c r="I1553" s="1301"/>
      <c r="J1553" s="1301"/>
      <c r="K1553" s="1301"/>
      <c r="L1553" s="1301"/>
      <c r="M1553" s="1301"/>
      <c r="N1553" s="1301"/>
      <c r="O1553" s="1329"/>
      <c r="Q1553" s="92"/>
      <c r="R1553" s="92"/>
      <c r="S1553" s="92"/>
      <c r="T1553" s="92"/>
      <c r="U1553" s="1303"/>
      <c r="V1553" s="92"/>
      <c r="W1553" s="92"/>
      <c r="X1553" s="92"/>
      <c r="Y1553" s="92"/>
      <c r="Z1553" s="92"/>
    </row>
    <row r="1554" spans="1:26" s="1302" customFormat="1" x14ac:dyDescent="0.3">
      <c r="A1554" s="1214"/>
      <c r="B1554" s="92"/>
      <c r="C1554" s="1298"/>
      <c r="D1554" s="1300"/>
      <c r="E1554" s="1300"/>
      <c r="F1554" s="1301"/>
      <c r="G1554" s="1301"/>
      <c r="H1554" s="1301"/>
      <c r="I1554" s="1301"/>
      <c r="J1554" s="1301"/>
      <c r="K1554" s="1301"/>
      <c r="L1554" s="1301"/>
      <c r="M1554" s="1301"/>
      <c r="N1554" s="1301"/>
      <c r="O1554" s="1329"/>
      <c r="Q1554" s="92"/>
      <c r="R1554" s="92"/>
      <c r="S1554" s="92"/>
      <c r="T1554" s="92"/>
      <c r="U1554" s="1303"/>
      <c r="V1554" s="92"/>
      <c r="W1554" s="92"/>
      <c r="X1554" s="92"/>
      <c r="Y1554" s="92"/>
      <c r="Z1554" s="92"/>
    </row>
    <row r="1555" spans="1:26" s="1302" customFormat="1" x14ac:dyDescent="0.3">
      <c r="A1555" s="1214"/>
      <c r="B1555" s="92"/>
      <c r="C1555" s="1298"/>
      <c r="D1555" s="1300"/>
      <c r="E1555" s="1300"/>
      <c r="F1555" s="1301"/>
      <c r="G1555" s="1301"/>
      <c r="H1555" s="1301"/>
      <c r="I1555" s="1301"/>
      <c r="J1555" s="1301"/>
      <c r="K1555" s="1301"/>
      <c r="L1555" s="1301"/>
      <c r="M1555" s="1301"/>
      <c r="N1555" s="1301"/>
      <c r="O1555" s="1329"/>
      <c r="Q1555" s="92"/>
      <c r="R1555" s="92"/>
      <c r="S1555" s="92"/>
      <c r="T1555" s="92"/>
      <c r="U1555" s="1303"/>
      <c r="V1555" s="92"/>
      <c r="W1555" s="92"/>
      <c r="X1555" s="92"/>
      <c r="Y1555" s="92"/>
      <c r="Z1555" s="92"/>
    </row>
    <row r="1556" spans="1:26" s="1302" customFormat="1" x14ac:dyDescent="0.3">
      <c r="A1556" s="1214"/>
      <c r="B1556" s="92"/>
      <c r="C1556" s="1298"/>
      <c r="D1556" s="1300"/>
      <c r="E1556" s="1300"/>
      <c r="F1556" s="1301"/>
      <c r="G1556" s="1301"/>
      <c r="H1556" s="1301"/>
      <c r="I1556" s="1301"/>
      <c r="J1556" s="1301"/>
      <c r="K1556" s="1301"/>
      <c r="L1556" s="1301"/>
      <c r="M1556" s="1301"/>
      <c r="N1556" s="1301"/>
      <c r="O1556" s="1329"/>
      <c r="Q1556" s="92"/>
      <c r="R1556" s="92"/>
      <c r="S1556" s="92"/>
      <c r="T1556" s="92"/>
      <c r="U1556" s="1303"/>
      <c r="V1556" s="92"/>
      <c r="W1556" s="92"/>
      <c r="X1556" s="92"/>
      <c r="Y1556" s="92"/>
      <c r="Z1556" s="92"/>
    </row>
    <row r="1557" spans="1:26" s="1302" customFormat="1" x14ac:dyDescent="0.3">
      <c r="A1557" s="1214"/>
      <c r="B1557" s="92"/>
      <c r="C1557" s="1298"/>
      <c r="D1557" s="1300"/>
      <c r="E1557" s="1300"/>
      <c r="F1557" s="1301"/>
      <c r="G1557" s="1301"/>
      <c r="H1557" s="1301"/>
      <c r="I1557" s="1301"/>
      <c r="J1557" s="1301"/>
      <c r="K1557" s="1301"/>
      <c r="L1557" s="1301"/>
      <c r="M1557" s="1301"/>
      <c r="N1557" s="1301"/>
      <c r="O1557" s="1329"/>
      <c r="Q1557" s="92"/>
      <c r="R1557" s="92"/>
      <c r="S1557" s="92"/>
      <c r="T1557" s="92"/>
      <c r="U1557" s="1303"/>
      <c r="V1557" s="92"/>
      <c r="W1557" s="92"/>
      <c r="X1557" s="92"/>
      <c r="Y1557" s="92"/>
      <c r="Z1557" s="92"/>
    </row>
    <row r="1558" spans="1:26" s="1302" customFormat="1" x14ac:dyDescent="0.3">
      <c r="A1558" s="1214"/>
      <c r="B1558" s="92"/>
      <c r="C1558" s="1298"/>
      <c r="D1558" s="1300"/>
      <c r="E1558" s="1300"/>
      <c r="F1558" s="1301"/>
      <c r="G1558" s="1301"/>
      <c r="H1558" s="1301"/>
      <c r="I1558" s="1301"/>
      <c r="J1558" s="1301"/>
      <c r="K1558" s="1301"/>
      <c r="L1558" s="1301"/>
      <c r="M1558" s="1301"/>
      <c r="N1558" s="1301"/>
      <c r="O1558" s="1329"/>
      <c r="Q1558" s="92"/>
      <c r="R1558" s="92"/>
      <c r="S1558" s="92"/>
      <c r="T1558" s="92"/>
      <c r="U1558" s="1303"/>
      <c r="V1558" s="92"/>
      <c r="W1558" s="92"/>
      <c r="X1558" s="92"/>
      <c r="Y1558" s="92"/>
      <c r="Z1558" s="92"/>
    </row>
    <row r="1559" spans="1:26" s="1302" customFormat="1" x14ac:dyDescent="0.3">
      <c r="A1559" s="1214"/>
      <c r="B1559" s="92"/>
      <c r="C1559" s="1298"/>
      <c r="D1559" s="1300"/>
      <c r="E1559" s="1300"/>
      <c r="F1559" s="1301"/>
      <c r="G1559" s="1301"/>
      <c r="H1559" s="1301"/>
      <c r="I1559" s="1301"/>
      <c r="J1559" s="1301"/>
      <c r="K1559" s="1301"/>
      <c r="L1559" s="1301"/>
      <c r="M1559" s="1301"/>
      <c r="N1559" s="1301"/>
      <c r="O1559" s="1329"/>
      <c r="Q1559" s="92"/>
      <c r="R1559" s="92"/>
      <c r="S1559" s="92"/>
      <c r="T1559" s="92"/>
      <c r="U1559" s="1303"/>
      <c r="V1559" s="92"/>
      <c r="W1559" s="92"/>
      <c r="X1559" s="92"/>
      <c r="Y1559" s="92"/>
      <c r="Z1559" s="92"/>
    </row>
    <row r="1560" spans="1:26" s="1302" customFormat="1" x14ac:dyDescent="0.3">
      <c r="A1560" s="1214"/>
      <c r="B1560" s="92"/>
      <c r="C1560" s="1298"/>
      <c r="D1560" s="1300"/>
      <c r="E1560" s="1300"/>
      <c r="F1560" s="1301"/>
      <c r="G1560" s="1301"/>
      <c r="H1560" s="1301"/>
      <c r="I1560" s="1301"/>
      <c r="J1560" s="1301"/>
      <c r="K1560" s="1301"/>
      <c r="L1560" s="1301"/>
      <c r="M1560" s="1301"/>
      <c r="N1560" s="1301"/>
      <c r="O1560" s="1329"/>
      <c r="Q1560" s="92"/>
      <c r="R1560" s="92"/>
      <c r="S1560" s="92"/>
      <c r="T1560" s="92"/>
      <c r="U1560" s="1303"/>
      <c r="V1560" s="92"/>
      <c r="W1560" s="92"/>
      <c r="X1560" s="92"/>
      <c r="Y1560" s="92"/>
      <c r="Z1560" s="92"/>
    </row>
    <row r="1561" spans="1:26" s="1302" customFormat="1" x14ac:dyDescent="0.3">
      <c r="A1561" s="1214"/>
      <c r="B1561" s="92"/>
      <c r="C1561" s="1298"/>
      <c r="D1561" s="1300"/>
      <c r="E1561" s="1300"/>
      <c r="F1561" s="1301"/>
      <c r="G1561" s="1301"/>
      <c r="H1561" s="1301"/>
      <c r="I1561" s="1301"/>
      <c r="J1561" s="1301"/>
      <c r="K1561" s="1301"/>
      <c r="L1561" s="1301"/>
      <c r="M1561" s="1301"/>
      <c r="N1561" s="1301"/>
      <c r="O1561" s="1329"/>
      <c r="Q1561" s="92"/>
      <c r="R1561" s="92"/>
      <c r="S1561" s="92"/>
      <c r="T1561" s="92"/>
      <c r="U1561" s="1303"/>
      <c r="V1561" s="92"/>
      <c r="W1561" s="92"/>
      <c r="X1561" s="92"/>
      <c r="Y1561" s="92"/>
      <c r="Z1561" s="92"/>
    </row>
    <row r="1562" spans="1:26" s="1302" customFormat="1" x14ac:dyDescent="0.3">
      <c r="A1562" s="1214"/>
      <c r="B1562" s="92"/>
      <c r="C1562" s="1298"/>
      <c r="D1562" s="1300"/>
      <c r="E1562" s="1300"/>
      <c r="F1562" s="1301"/>
      <c r="G1562" s="1301"/>
      <c r="H1562" s="1301"/>
      <c r="I1562" s="1301"/>
      <c r="J1562" s="1301"/>
      <c r="K1562" s="1301"/>
      <c r="L1562" s="1301"/>
      <c r="M1562" s="1301"/>
      <c r="N1562" s="1301"/>
      <c r="O1562" s="1329"/>
      <c r="Q1562" s="92"/>
      <c r="R1562" s="92"/>
      <c r="S1562" s="92"/>
      <c r="T1562" s="92"/>
      <c r="U1562" s="1303"/>
      <c r="V1562" s="92"/>
      <c r="W1562" s="92"/>
      <c r="X1562" s="92"/>
      <c r="Y1562" s="92"/>
      <c r="Z1562" s="92"/>
    </row>
    <row r="1563" spans="1:26" s="1302" customFormat="1" x14ac:dyDescent="0.3">
      <c r="A1563" s="1214"/>
      <c r="B1563" s="92"/>
      <c r="C1563" s="1298"/>
      <c r="D1563" s="1300"/>
      <c r="E1563" s="1300"/>
      <c r="F1563" s="1301"/>
      <c r="G1563" s="1301"/>
      <c r="H1563" s="1301"/>
      <c r="I1563" s="1301"/>
      <c r="J1563" s="1301"/>
      <c r="K1563" s="1301"/>
      <c r="L1563" s="1301"/>
      <c r="M1563" s="1301"/>
      <c r="N1563" s="1301"/>
      <c r="O1563" s="1329"/>
      <c r="Q1563" s="92"/>
      <c r="R1563" s="92"/>
      <c r="S1563" s="92"/>
      <c r="T1563" s="92"/>
      <c r="U1563" s="1303"/>
      <c r="V1563" s="92"/>
      <c r="W1563" s="92"/>
      <c r="X1563" s="92"/>
      <c r="Y1563" s="92"/>
      <c r="Z1563" s="92"/>
    </row>
    <row r="1564" spans="1:26" s="1302" customFormat="1" x14ac:dyDescent="0.3">
      <c r="A1564" s="1214"/>
      <c r="B1564" s="92"/>
      <c r="C1564" s="1298"/>
      <c r="D1564" s="1300"/>
      <c r="E1564" s="1300"/>
      <c r="F1564" s="1301"/>
      <c r="G1564" s="1301"/>
      <c r="H1564" s="1301"/>
      <c r="I1564" s="1301"/>
      <c r="J1564" s="1301"/>
      <c r="K1564" s="1301"/>
      <c r="L1564" s="1301"/>
      <c r="M1564" s="1301"/>
      <c r="N1564" s="1301"/>
      <c r="O1564" s="1329"/>
      <c r="Q1564" s="92"/>
      <c r="R1564" s="92"/>
      <c r="S1564" s="92"/>
      <c r="T1564" s="92"/>
      <c r="U1564" s="1303"/>
      <c r="V1564" s="92"/>
      <c r="W1564" s="92"/>
      <c r="X1564" s="92"/>
      <c r="Y1564" s="92"/>
      <c r="Z1564" s="92"/>
    </row>
    <row r="1565" spans="1:26" s="1302" customFormat="1" x14ac:dyDescent="0.3">
      <c r="A1565" s="1214"/>
      <c r="B1565" s="92"/>
      <c r="C1565" s="1298"/>
      <c r="D1565" s="1300"/>
      <c r="E1565" s="1300"/>
      <c r="F1565" s="1301"/>
      <c r="G1565" s="1301"/>
      <c r="H1565" s="1301"/>
      <c r="I1565" s="1301"/>
      <c r="J1565" s="1301"/>
      <c r="K1565" s="1301"/>
      <c r="L1565" s="1301"/>
      <c r="M1565" s="1301"/>
      <c r="N1565" s="1301"/>
      <c r="O1565" s="1329"/>
      <c r="Q1565" s="92"/>
      <c r="R1565" s="92"/>
      <c r="S1565" s="92"/>
      <c r="T1565" s="92"/>
      <c r="U1565" s="1303"/>
      <c r="V1565" s="92"/>
      <c r="W1565" s="92"/>
      <c r="X1565" s="92"/>
      <c r="Y1565" s="92"/>
      <c r="Z1565" s="92"/>
    </row>
    <row r="1566" spans="1:26" s="1302" customFormat="1" x14ac:dyDescent="0.3">
      <c r="A1566" s="1214"/>
      <c r="B1566" s="92"/>
      <c r="C1566" s="1298"/>
      <c r="D1566" s="1300"/>
      <c r="E1566" s="1300"/>
      <c r="F1566" s="1301"/>
      <c r="G1566" s="1301"/>
      <c r="H1566" s="1301"/>
      <c r="I1566" s="1301"/>
      <c r="J1566" s="1301"/>
      <c r="K1566" s="1301"/>
      <c r="L1566" s="1301"/>
      <c r="M1566" s="1301"/>
      <c r="N1566" s="1301"/>
      <c r="O1566" s="1329"/>
      <c r="Q1566" s="92"/>
      <c r="R1566" s="92"/>
      <c r="S1566" s="92"/>
      <c r="T1566" s="92"/>
      <c r="U1566" s="1303"/>
      <c r="V1566" s="92"/>
      <c r="W1566" s="92"/>
      <c r="X1566" s="92"/>
      <c r="Y1566" s="92"/>
      <c r="Z1566" s="92"/>
    </row>
    <row r="1567" spans="1:26" s="1302" customFormat="1" x14ac:dyDescent="0.3">
      <c r="A1567" s="1214"/>
      <c r="B1567" s="92"/>
      <c r="C1567" s="1298"/>
      <c r="D1567" s="1300"/>
      <c r="E1567" s="1300"/>
      <c r="F1567" s="1301"/>
      <c r="G1567" s="1301"/>
      <c r="H1567" s="1301"/>
      <c r="I1567" s="1301"/>
      <c r="J1567" s="1301"/>
      <c r="K1567" s="1301"/>
      <c r="L1567" s="1301"/>
      <c r="M1567" s="1301"/>
      <c r="N1567" s="1301"/>
      <c r="O1567" s="1329"/>
      <c r="Q1567" s="92"/>
      <c r="R1567" s="92"/>
      <c r="S1567" s="92"/>
      <c r="T1567" s="92"/>
      <c r="U1567" s="1303"/>
      <c r="V1567" s="92"/>
      <c r="W1567" s="92"/>
      <c r="X1567" s="92"/>
      <c r="Y1567" s="92"/>
      <c r="Z1567" s="92"/>
    </row>
    <row r="1568" spans="1:26" s="1302" customFormat="1" x14ac:dyDescent="0.3">
      <c r="A1568" s="1214"/>
      <c r="B1568" s="92"/>
      <c r="C1568" s="1298"/>
      <c r="D1568" s="1300"/>
      <c r="E1568" s="1300"/>
      <c r="F1568" s="1301"/>
      <c r="G1568" s="1301"/>
      <c r="H1568" s="1301"/>
      <c r="I1568" s="1301"/>
      <c r="J1568" s="1301"/>
      <c r="K1568" s="1301"/>
      <c r="L1568" s="1301"/>
      <c r="M1568" s="1301"/>
      <c r="N1568" s="1301"/>
      <c r="O1568" s="1329"/>
      <c r="Q1568" s="92"/>
      <c r="R1568" s="92"/>
      <c r="S1568" s="92"/>
      <c r="T1568" s="92"/>
      <c r="U1568" s="1303"/>
      <c r="V1568" s="92"/>
      <c r="W1568" s="92"/>
      <c r="X1568" s="92"/>
      <c r="Y1568" s="92"/>
      <c r="Z1568" s="92"/>
    </row>
    <row r="1569" spans="1:26" s="1302" customFormat="1" x14ac:dyDescent="0.3">
      <c r="A1569" s="1214"/>
      <c r="B1569" s="92"/>
      <c r="C1569" s="1298"/>
      <c r="D1569" s="1300"/>
      <c r="E1569" s="1300"/>
      <c r="F1569" s="1301"/>
      <c r="G1569" s="1301"/>
      <c r="H1569" s="1301"/>
      <c r="I1569" s="1301"/>
      <c r="J1569" s="1301"/>
      <c r="K1569" s="1301"/>
      <c r="L1569" s="1301"/>
      <c r="M1569" s="1301"/>
      <c r="N1569" s="1301"/>
      <c r="O1569" s="1329"/>
      <c r="Q1569" s="92"/>
      <c r="R1569" s="92"/>
      <c r="S1569" s="92"/>
      <c r="T1569" s="92"/>
      <c r="U1569" s="1303"/>
      <c r="V1569" s="92"/>
      <c r="W1569" s="92"/>
      <c r="X1569" s="92"/>
      <c r="Y1569" s="92"/>
      <c r="Z1569" s="92"/>
    </row>
    <row r="1570" spans="1:26" s="1302" customFormat="1" x14ac:dyDescent="0.3">
      <c r="A1570" s="1214"/>
      <c r="B1570" s="92"/>
      <c r="C1570" s="1298"/>
      <c r="D1570" s="1300"/>
      <c r="E1570" s="1300"/>
      <c r="F1570" s="1301"/>
      <c r="G1570" s="1301"/>
      <c r="H1570" s="1301"/>
      <c r="I1570" s="1301"/>
      <c r="J1570" s="1301"/>
      <c r="K1570" s="1301"/>
      <c r="L1570" s="1301"/>
      <c r="M1570" s="1301"/>
      <c r="N1570" s="1301"/>
      <c r="O1570" s="1329"/>
      <c r="Q1570" s="92"/>
      <c r="R1570" s="92"/>
      <c r="S1570" s="92"/>
      <c r="T1570" s="92"/>
      <c r="U1570" s="1303"/>
      <c r="V1570" s="92"/>
      <c r="W1570" s="92"/>
      <c r="X1570" s="92"/>
      <c r="Y1570" s="92"/>
      <c r="Z1570" s="92"/>
    </row>
    <row r="1571" spans="1:26" s="1302" customFormat="1" x14ac:dyDescent="0.3">
      <c r="A1571" s="1214"/>
      <c r="B1571" s="92"/>
      <c r="C1571" s="1298"/>
      <c r="D1571" s="1300"/>
      <c r="E1571" s="1300"/>
      <c r="F1571" s="1301"/>
      <c r="G1571" s="1301"/>
      <c r="H1571" s="1301"/>
      <c r="I1571" s="1301"/>
      <c r="J1571" s="1301"/>
      <c r="K1571" s="1301"/>
      <c r="L1571" s="1301"/>
      <c r="M1571" s="1301"/>
      <c r="N1571" s="1301"/>
      <c r="O1571" s="1329"/>
      <c r="Q1571" s="92"/>
      <c r="R1571" s="92"/>
      <c r="S1571" s="92"/>
      <c r="T1571" s="92"/>
      <c r="U1571" s="1303"/>
      <c r="V1571" s="92"/>
      <c r="W1571" s="92"/>
      <c r="X1571" s="92"/>
      <c r="Y1571" s="92"/>
      <c r="Z1571" s="92"/>
    </row>
    <row r="1572" spans="1:26" s="1302" customFormat="1" x14ac:dyDescent="0.3">
      <c r="A1572" s="1214"/>
      <c r="B1572" s="92"/>
      <c r="C1572" s="1298"/>
      <c r="D1572" s="1300"/>
      <c r="E1572" s="1300"/>
      <c r="F1572" s="1301"/>
      <c r="G1572" s="1301"/>
      <c r="H1572" s="1301"/>
      <c r="I1572" s="1301"/>
      <c r="J1572" s="1301"/>
      <c r="K1572" s="1301"/>
      <c r="L1572" s="1301"/>
      <c r="M1572" s="1301"/>
      <c r="N1572" s="1301"/>
      <c r="O1572" s="1329"/>
      <c r="Q1572" s="92"/>
      <c r="R1572" s="92"/>
      <c r="S1572" s="92"/>
      <c r="T1572" s="92"/>
      <c r="U1572" s="1303"/>
      <c r="V1572" s="92"/>
      <c r="W1572" s="92"/>
      <c r="X1572" s="92"/>
      <c r="Y1572" s="92"/>
      <c r="Z1572" s="92"/>
    </row>
    <row r="1573" spans="1:26" s="1302" customFormat="1" x14ac:dyDescent="0.3">
      <c r="A1573" s="1214"/>
      <c r="B1573" s="92"/>
      <c r="C1573" s="1298"/>
      <c r="D1573" s="1300"/>
      <c r="E1573" s="1300"/>
      <c r="F1573" s="1301"/>
      <c r="G1573" s="1301"/>
      <c r="H1573" s="1301"/>
      <c r="I1573" s="1301"/>
      <c r="J1573" s="1301"/>
      <c r="K1573" s="1301"/>
      <c r="L1573" s="1301"/>
      <c r="M1573" s="1301"/>
      <c r="N1573" s="1301"/>
      <c r="O1573" s="1329"/>
      <c r="Q1573" s="92"/>
      <c r="R1573" s="92"/>
      <c r="S1573" s="92"/>
      <c r="T1573" s="92"/>
      <c r="U1573" s="1303"/>
      <c r="V1573" s="92"/>
      <c r="W1573" s="92"/>
      <c r="X1573" s="92"/>
      <c r="Y1573" s="92"/>
      <c r="Z1573" s="92"/>
    </row>
    <row r="1574" spans="1:26" s="1302" customFormat="1" x14ac:dyDescent="0.3">
      <c r="A1574" s="1214"/>
      <c r="B1574" s="92"/>
      <c r="C1574" s="1298"/>
      <c r="D1574" s="1300"/>
      <c r="E1574" s="1300"/>
      <c r="F1574" s="1301"/>
      <c r="G1574" s="1301"/>
      <c r="H1574" s="1301"/>
      <c r="I1574" s="1301"/>
      <c r="J1574" s="1301"/>
      <c r="K1574" s="1301"/>
      <c r="L1574" s="1301"/>
      <c r="M1574" s="1301"/>
      <c r="N1574" s="1301"/>
      <c r="O1574" s="1329"/>
      <c r="Q1574" s="92"/>
      <c r="R1574" s="92"/>
      <c r="S1574" s="92"/>
      <c r="T1574" s="92"/>
      <c r="U1574" s="1303"/>
      <c r="V1574" s="92"/>
      <c r="W1574" s="92"/>
      <c r="X1574" s="92"/>
      <c r="Y1574" s="92"/>
      <c r="Z1574" s="92"/>
    </row>
    <row r="1575" spans="1:26" s="1302" customFormat="1" x14ac:dyDescent="0.3">
      <c r="A1575" s="1214"/>
      <c r="B1575" s="92"/>
      <c r="C1575" s="1298"/>
      <c r="D1575" s="1300"/>
      <c r="E1575" s="1300"/>
      <c r="F1575" s="1301"/>
      <c r="G1575" s="1301"/>
      <c r="H1575" s="1301"/>
      <c r="I1575" s="1301"/>
      <c r="J1575" s="1301"/>
      <c r="K1575" s="1301"/>
      <c r="L1575" s="1301"/>
      <c r="M1575" s="1301"/>
      <c r="N1575" s="1301"/>
      <c r="O1575" s="1329"/>
      <c r="Q1575" s="92"/>
      <c r="R1575" s="92"/>
      <c r="S1575" s="92"/>
      <c r="T1575" s="92"/>
      <c r="U1575" s="1303"/>
      <c r="V1575" s="92"/>
      <c r="W1575" s="92"/>
      <c r="X1575" s="92"/>
      <c r="Y1575" s="92"/>
      <c r="Z1575" s="92"/>
    </row>
    <row r="1576" spans="1:26" s="1302" customFormat="1" x14ac:dyDescent="0.3">
      <c r="A1576" s="1214"/>
      <c r="B1576" s="92"/>
      <c r="C1576" s="1298"/>
      <c r="D1576" s="1300"/>
      <c r="E1576" s="1300"/>
      <c r="F1576" s="1301"/>
      <c r="G1576" s="1301"/>
      <c r="H1576" s="1301"/>
      <c r="I1576" s="1301"/>
      <c r="J1576" s="1301"/>
      <c r="K1576" s="1301"/>
      <c r="L1576" s="1301"/>
      <c r="M1576" s="1301"/>
      <c r="N1576" s="1301"/>
      <c r="O1576" s="1329"/>
      <c r="Q1576" s="92"/>
      <c r="R1576" s="92"/>
      <c r="S1576" s="92"/>
      <c r="T1576" s="92"/>
      <c r="U1576" s="1303"/>
      <c r="V1576" s="92"/>
      <c r="W1576" s="92"/>
      <c r="X1576" s="92"/>
      <c r="Y1576" s="92"/>
      <c r="Z1576" s="92"/>
    </row>
    <row r="1577" spans="1:26" s="1302" customFormat="1" x14ac:dyDescent="0.3">
      <c r="A1577" s="1214"/>
      <c r="B1577" s="92"/>
      <c r="C1577" s="1298"/>
      <c r="D1577" s="1300"/>
      <c r="E1577" s="1300"/>
      <c r="F1577" s="1301"/>
      <c r="G1577" s="1301"/>
      <c r="H1577" s="1301"/>
      <c r="I1577" s="1301"/>
      <c r="J1577" s="1301"/>
      <c r="K1577" s="1301"/>
      <c r="L1577" s="1301"/>
      <c r="M1577" s="1301"/>
      <c r="N1577" s="1301"/>
      <c r="O1577" s="1329"/>
      <c r="Q1577" s="92"/>
      <c r="R1577" s="92"/>
      <c r="S1577" s="92"/>
      <c r="T1577" s="92"/>
      <c r="U1577" s="1303"/>
      <c r="V1577" s="92"/>
      <c r="W1577" s="92"/>
      <c r="X1577" s="92"/>
      <c r="Y1577" s="92"/>
      <c r="Z1577" s="92"/>
    </row>
    <row r="1578" spans="1:26" s="1302" customFormat="1" x14ac:dyDescent="0.3">
      <c r="A1578" s="1214"/>
      <c r="B1578" s="92"/>
      <c r="C1578" s="1298"/>
      <c r="D1578" s="1300"/>
      <c r="E1578" s="1300"/>
      <c r="F1578" s="1301"/>
      <c r="G1578" s="1301"/>
      <c r="H1578" s="1301"/>
      <c r="I1578" s="1301"/>
      <c r="J1578" s="1301"/>
      <c r="K1578" s="1301"/>
      <c r="L1578" s="1301"/>
      <c r="M1578" s="1301"/>
      <c r="N1578" s="1301"/>
      <c r="O1578" s="1329"/>
      <c r="Q1578" s="92"/>
      <c r="R1578" s="92"/>
      <c r="S1578" s="92"/>
      <c r="T1578" s="92"/>
      <c r="U1578" s="1303"/>
      <c r="V1578" s="92"/>
      <c r="W1578" s="92"/>
      <c r="X1578" s="92"/>
      <c r="Y1578" s="92"/>
      <c r="Z1578" s="92"/>
    </row>
    <row r="1579" spans="1:26" s="1302" customFormat="1" x14ac:dyDescent="0.3">
      <c r="A1579" s="1214"/>
      <c r="B1579" s="92"/>
      <c r="C1579" s="1298"/>
      <c r="D1579" s="1300"/>
      <c r="E1579" s="1300"/>
      <c r="F1579" s="1301"/>
      <c r="G1579" s="1301"/>
      <c r="H1579" s="1301"/>
      <c r="I1579" s="1301"/>
      <c r="J1579" s="1301"/>
      <c r="K1579" s="1301"/>
      <c r="L1579" s="1301"/>
      <c r="M1579" s="1301"/>
      <c r="N1579" s="1301"/>
      <c r="O1579" s="1329"/>
      <c r="Q1579" s="92"/>
      <c r="R1579" s="92"/>
      <c r="S1579" s="92"/>
      <c r="T1579" s="92"/>
      <c r="U1579" s="1303"/>
      <c r="V1579" s="92"/>
      <c r="W1579" s="92"/>
      <c r="X1579" s="92"/>
      <c r="Y1579" s="92"/>
      <c r="Z1579" s="92"/>
    </row>
    <row r="1580" spans="1:26" s="1302" customFormat="1" x14ac:dyDescent="0.3">
      <c r="A1580" s="1214"/>
      <c r="B1580" s="92"/>
      <c r="C1580" s="1298"/>
      <c r="D1580" s="1300"/>
      <c r="E1580" s="1300"/>
      <c r="F1580" s="1301"/>
      <c r="G1580" s="1301"/>
      <c r="H1580" s="1301"/>
      <c r="I1580" s="1301"/>
      <c r="J1580" s="1301"/>
      <c r="K1580" s="1301"/>
      <c r="L1580" s="1301"/>
      <c r="M1580" s="1301"/>
      <c r="N1580" s="1301"/>
      <c r="O1580" s="1329"/>
      <c r="Q1580" s="92"/>
      <c r="R1580" s="92"/>
      <c r="S1580" s="92"/>
      <c r="T1580" s="92"/>
      <c r="U1580" s="1303"/>
      <c r="V1580" s="92"/>
      <c r="W1580" s="92"/>
      <c r="X1580" s="92"/>
      <c r="Y1580" s="92"/>
      <c r="Z1580" s="92"/>
    </row>
    <row r="1581" spans="1:26" s="1302" customFormat="1" x14ac:dyDescent="0.3">
      <c r="A1581" s="1214"/>
      <c r="B1581" s="92"/>
      <c r="C1581" s="1298"/>
      <c r="D1581" s="1300"/>
      <c r="E1581" s="1300"/>
      <c r="F1581" s="1301"/>
      <c r="G1581" s="1301"/>
      <c r="H1581" s="1301"/>
      <c r="I1581" s="1301"/>
      <c r="J1581" s="1301"/>
      <c r="K1581" s="1301"/>
      <c r="L1581" s="1301"/>
      <c r="M1581" s="1301"/>
      <c r="N1581" s="1301"/>
      <c r="O1581" s="1329"/>
      <c r="Q1581" s="92"/>
      <c r="R1581" s="92"/>
      <c r="S1581" s="92"/>
      <c r="T1581" s="92"/>
      <c r="U1581" s="1303"/>
      <c r="V1581" s="92"/>
      <c r="W1581" s="92"/>
      <c r="X1581" s="92"/>
      <c r="Y1581" s="92"/>
      <c r="Z1581" s="92"/>
    </row>
    <row r="1582" spans="1:26" s="1302" customFormat="1" x14ac:dyDescent="0.3">
      <c r="A1582" s="1214"/>
      <c r="B1582" s="92"/>
      <c r="C1582" s="1298"/>
      <c r="D1582" s="1300"/>
      <c r="E1582" s="1300"/>
      <c r="F1582" s="1301"/>
      <c r="G1582" s="1301"/>
      <c r="H1582" s="1301"/>
      <c r="I1582" s="1301"/>
      <c r="J1582" s="1301"/>
      <c r="K1582" s="1301"/>
      <c r="L1582" s="1301"/>
      <c r="M1582" s="1301"/>
      <c r="N1582" s="1301"/>
      <c r="O1582" s="1329"/>
      <c r="Q1582" s="92"/>
      <c r="R1582" s="92"/>
      <c r="S1582" s="92"/>
      <c r="T1582" s="92"/>
      <c r="U1582" s="1303"/>
      <c r="V1582" s="92"/>
      <c r="W1582" s="92"/>
      <c r="X1582" s="92"/>
      <c r="Y1582" s="92"/>
      <c r="Z1582" s="92"/>
    </row>
    <row r="1583" spans="1:26" s="1302" customFormat="1" x14ac:dyDescent="0.3">
      <c r="A1583" s="1214"/>
      <c r="B1583" s="92"/>
      <c r="C1583" s="1298"/>
      <c r="D1583" s="1300"/>
      <c r="E1583" s="1300"/>
      <c r="F1583" s="1301"/>
      <c r="G1583" s="1301"/>
      <c r="H1583" s="1301"/>
      <c r="I1583" s="1301"/>
      <c r="J1583" s="1301"/>
      <c r="K1583" s="1301"/>
      <c r="L1583" s="1301"/>
      <c r="M1583" s="1301"/>
      <c r="N1583" s="1301"/>
      <c r="O1583" s="1329"/>
      <c r="Q1583" s="92"/>
      <c r="R1583" s="92"/>
      <c r="S1583" s="92"/>
      <c r="T1583" s="92"/>
      <c r="U1583" s="1303"/>
      <c r="V1583" s="92"/>
      <c r="W1583" s="92"/>
      <c r="X1583" s="92"/>
      <c r="Y1583" s="92"/>
      <c r="Z1583" s="92"/>
    </row>
    <row r="1584" spans="1:26" s="1302" customFormat="1" x14ac:dyDescent="0.3">
      <c r="A1584" s="1214"/>
      <c r="B1584" s="92"/>
      <c r="C1584" s="1298"/>
      <c r="D1584" s="1300"/>
      <c r="E1584" s="1300"/>
      <c r="F1584" s="1301"/>
      <c r="G1584" s="1301"/>
      <c r="H1584" s="1301"/>
      <c r="I1584" s="1301"/>
      <c r="J1584" s="1301"/>
      <c r="K1584" s="1301"/>
      <c r="L1584" s="1301"/>
      <c r="M1584" s="1301"/>
      <c r="N1584" s="1301"/>
      <c r="O1584" s="1329"/>
      <c r="Q1584" s="92"/>
      <c r="R1584" s="92"/>
      <c r="S1584" s="92"/>
      <c r="T1584" s="92"/>
      <c r="U1584" s="1303"/>
      <c r="V1584" s="92"/>
      <c r="W1584" s="92"/>
      <c r="X1584" s="92"/>
      <c r="Y1584" s="92"/>
      <c r="Z1584" s="92"/>
    </row>
    <row r="1585" spans="1:26" s="1302" customFormat="1" x14ac:dyDescent="0.3">
      <c r="A1585" s="1214"/>
      <c r="B1585" s="92"/>
      <c r="C1585" s="1298"/>
      <c r="D1585" s="1300"/>
      <c r="E1585" s="1300"/>
      <c r="F1585" s="1301"/>
      <c r="G1585" s="1301"/>
      <c r="H1585" s="1301"/>
      <c r="I1585" s="1301"/>
      <c r="J1585" s="1301"/>
      <c r="K1585" s="1301"/>
      <c r="L1585" s="1301"/>
      <c r="M1585" s="1301"/>
      <c r="N1585" s="1301"/>
      <c r="O1585" s="1329"/>
      <c r="Q1585" s="92"/>
      <c r="R1585" s="92"/>
      <c r="S1585" s="92"/>
      <c r="T1585" s="92"/>
      <c r="U1585" s="1303"/>
      <c r="V1585" s="92"/>
      <c r="W1585" s="92"/>
      <c r="X1585" s="92"/>
      <c r="Y1585" s="92"/>
      <c r="Z1585" s="92"/>
    </row>
    <row r="1586" spans="1:26" s="1302" customFormat="1" x14ac:dyDescent="0.3">
      <c r="A1586" s="1214"/>
      <c r="B1586" s="92"/>
      <c r="C1586" s="1298"/>
      <c r="D1586" s="1300"/>
      <c r="E1586" s="1300"/>
      <c r="F1586" s="1301"/>
      <c r="G1586" s="1301"/>
      <c r="H1586" s="1301"/>
      <c r="I1586" s="1301"/>
      <c r="J1586" s="1301"/>
      <c r="K1586" s="1301"/>
      <c r="L1586" s="1301"/>
      <c r="M1586" s="1301"/>
      <c r="N1586" s="1301"/>
      <c r="O1586" s="1329"/>
      <c r="Q1586" s="92"/>
      <c r="R1586" s="92"/>
      <c r="S1586" s="92"/>
      <c r="T1586" s="92"/>
      <c r="U1586" s="1303"/>
      <c r="V1586" s="92"/>
      <c r="W1586" s="92"/>
      <c r="X1586" s="92"/>
      <c r="Y1586" s="92"/>
      <c r="Z1586" s="92"/>
    </row>
    <row r="1587" spans="1:26" s="1302" customFormat="1" x14ac:dyDescent="0.3">
      <c r="A1587" s="1214"/>
      <c r="B1587" s="92"/>
      <c r="C1587" s="1298"/>
      <c r="D1587" s="1300"/>
      <c r="E1587" s="1300"/>
      <c r="F1587" s="1301"/>
      <c r="G1587" s="1301"/>
      <c r="H1587" s="1301"/>
      <c r="I1587" s="1301"/>
      <c r="J1587" s="1301"/>
      <c r="K1587" s="1301"/>
      <c r="L1587" s="1301"/>
      <c r="M1587" s="1301"/>
      <c r="N1587" s="1301"/>
      <c r="O1587" s="1329"/>
      <c r="Q1587" s="92"/>
      <c r="R1587" s="92"/>
      <c r="S1587" s="92"/>
      <c r="T1587" s="92"/>
      <c r="U1587" s="1303"/>
      <c r="V1587" s="92"/>
      <c r="W1587" s="92"/>
      <c r="X1587" s="92"/>
      <c r="Y1587" s="92"/>
      <c r="Z1587" s="92"/>
    </row>
    <row r="1588" spans="1:26" s="1302" customFormat="1" x14ac:dyDescent="0.3">
      <c r="A1588" s="1214"/>
      <c r="B1588" s="92"/>
      <c r="C1588" s="1298"/>
      <c r="D1588" s="1300"/>
      <c r="E1588" s="1300"/>
      <c r="F1588" s="1301"/>
      <c r="G1588" s="1301"/>
      <c r="H1588" s="1301"/>
      <c r="I1588" s="1301"/>
      <c r="J1588" s="1301"/>
      <c r="K1588" s="1301"/>
      <c r="L1588" s="1301"/>
      <c r="M1588" s="1301"/>
      <c r="N1588" s="1301"/>
      <c r="O1588" s="1329"/>
      <c r="Q1588" s="92"/>
      <c r="R1588" s="92"/>
      <c r="S1588" s="92"/>
      <c r="T1588" s="92"/>
      <c r="U1588" s="1303"/>
      <c r="V1588" s="92"/>
      <c r="W1588" s="92"/>
      <c r="X1588" s="92"/>
      <c r="Y1588" s="92"/>
      <c r="Z1588" s="92"/>
    </row>
    <row r="1589" spans="1:26" s="1302" customFormat="1" x14ac:dyDescent="0.3">
      <c r="A1589" s="1214"/>
      <c r="B1589" s="92"/>
      <c r="C1589" s="1298"/>
      <c r="D1589" s="1300"/>
      <c r="E1589" s="1300"/>
      <c r="F1589" s="1301"/>
      <c r="G1589" s="1301"/>
      <c r="H1589" s="1301"/>
      <c r="I1589" s="1301"/>
      <c r="J1589" s="1301"/>
      <c r="K1589" s="1301"/>
      <c r="L1589" s="1301"/>
      <c r="M1589" s="1301"/>
      <c r="N1589" s="1301"/>
      <c r="O1589" s="1329"/>
      <c r="Q1589" s="92"/>
      <c r="R1589" s="92"/>
      <c r="S1589" s="92"/>
      <c r="T1589" s="92"/>
      <c r="U1589" s="1303"/>
      <c r="V1589" s="92"/>
      <c r="W1589" s="92"/>
      <c r="X1589" s="92"/>
      <c r="Y1589" s="92"/>
      <c r="Z1589" s="92"/>
    </row>
    <row r="1590" spans="1:26" s="1302" customFormat="1" x14ac:dyDescent="0.3">
      <c r="A1590" s="1214"/>
      <c r="B1590" s="92"/>
      <c r="C1590" s="1298"/>
      <c r="D1590" s="1300"/>
      <c r="E1590" s="1300"/>
      <c r="F1590" s="1301"/>
      <c r="G1590" s="1301"/>
      <c r="H1590" s="1301"/>
      <c r="I1590" s="1301"/>
      <c r="J1590" s="1301"/>
      <c r="K1590" s="1301"/>
      <c r="L1590" s="1301"/>
      <c r="M1590" s="1301"/>
      <c r="N1590" s="1301"/>
      <c r="O1590" s="1329"/>
      <c r="Q1590" s="92"/>
      <c r="R1590" s="92"/>
      <c r="S1590" s="92"/>
      <c r="T1590" s="92"/>
      <c r="U1590" s="1303"/>
      <c r="V1590" s="92"/>
      <c r="W1590" s="92"/>
      <c r="X1590" s="92"/>
      <c r="Y1590" s="92"/>
      <c r="Z1590" s="92"/>
    </row>
    <row r="1591" spans="1:26" s="1302" customFormat="1" x14ac:dyDescent="0.3">
      <c r="A1591" s="1214"/>
      <c r="B1591" s="92"/>
      <c r="C1591" s="1298"/>
      <c r="D1591" s="1300"/>
      <c r="E1591" s="1300"/>
      <c r="F1591" s="1301"/>
      <c r="G1591" s="1301"/>
      <c r="H1591" s="1301"/>
      <c r="I1591" s="1301"/>
      <c r="J1591" s="1301"/>
      <c r="K1591" s="1301"/>
      <c r="L1591" s="1301"/>
      <c r="M1591" s="1301"/>
      <c r="N1591" s="1301"/>
      <c r="O1591" s="1329"/>
      <c r="Q1591" s="92"/>
      <c r="R1591" s="92"/>
      <c r="S1591" s="92"/>
      <c r="T1591" s="92"/>
      <c r="U1591" s="1303"/>
      <c r="V1591" s="92"/>
      <c r="W1591" s="92"/>
      <c r="X1591" s="92"/>
      <c r="Y1591" s="92"/>
      <c r="Z1591" s="92"/>
    </row>
    <row r="1592" spans="1:26" s="1302" customFormat="1" x14ac:dyDescent="0.3">
      <c r="A1592" s="1214"/>
      <c r="B1592" s="92"/>
      <c r="C1592" s="1298"/>
      <c r="D1592" s="1300"/>
      <c r="E1592" s="1300"/>
      <c r="F1592" s="1301"/>
      <c r="G1592" s="1301"/>
      <c r="H1592" s="1301"/>
      <c r="I1592" s="1301"/>
      <c r="J1592" s="1301"/>
      <c r="K1592" s="1301"/>
      <c r="L1592" s="1301"/>
      <c r="M1592" s="1301"/>
      <c r="N1592" s="1301"/>
      <c r="O1592" s="1329"/>
      <c r="Q1592" s="92"/>
      <c r="R1592" s="92"/>
      <c r="S1592" s="92"/>
      <c r="T1592" s="92"/>
      <c r="U1592" s="1303"/>
      <c r="V1592" s="92"/>
      <c r="W1592" s="92"/>
      <c r="X1592" s="92"/>
      <c r="Y1592" s="92"/>
      <c r="Z1592" s="92"/>
    </row>
    <row r="1593" spans="1:26" s="1302" customFormat="1" x14ac:dyDescent="0.3">
      <c r="A1593" s="1214"/>
      <c r="B1593" s="92"/>
      <c r="C1593" s="1298"/>
      <c r="D1593" s="1300"/>
      <c r="E1593" s="1300"/>
      <c r="F1593" s="1301"/>
      <c r="G1593" s="1301"/>
      <c r="H1593" s="1301"/>
      <c r="I1593" s="1301"/>
      <c r="J1593" s="1301"/>
      <c r="K1593" s="1301"/>
      <c r="L1593" s="1301"/>
      <c r="M1593" s="1301"/>
      <c r="N1593" s="1301"/>
      <c r="O1593" s="1329"/>
      <c r="Q1593" s="92"/>
      <c r="R1593" s="92"/>
      <c r="S1593" s="92"/>
      <c r="T1593" s="92"/>
      <c r="U1593" s="1303"/>
      <c r="V1593" s="92"/>
      <c r="W1593" s="92"/>
      <c r="X1593" s="92"/>
      <c r="Y1593" s="92"/>
      <c r="Z1593" s="92"/>
    </row>
    <row r="1594" spans="1:26" s="1302" customFormat="1" x14ac:dyDescent="0.3">
      <c r="A1594" s="1214"/>
      <c r="B1594" s="92"/>
      <c r="C1594" s="1298"/>
      <c r="D1594" s="1300"/>
      <c r="E1594" s="1300"/>
      <c r="F1594" s="1301"/>
      <c r="G1594" s="1301"/>
      <c r="H1594" s="1301"/>
      <c r="I1594" s="1301"/>
      <c r="J1594" s="1301"/>
      <c r="K1594" s="1301"/>
      <c r="L1594" s="1301"/>
      <c r="M1594" s="1301"/>
      <c r="N1594" s="1301"/>
      <c r="O1594" s="1329"/>
      <c r="Q1594" s="92"/>
      <c r="R1594" s="92"/>
      <c r="S1594" s="92"/>
      <c r="T1594" s="92"/>
      <c r="U1594" s="1303"/>
      <c r="V1594" s="92"/>
      <c r="W1594" s="92"/>
      <c r="X1594" s="92"/>
      <c r="Y1594" s="92"/>
      <c r="Z1594" s="92"/>
    </row>
    <row r="1595" spans="1:26" s="1302" customFormat="1" x14ac:dyDescent="0.3">
      <c r="A1595" s="1214"/>
      <c r="B1595" s="92"/>
      <c r="C1595" s="1298"/>
      <c r="D1595" s="1300"/>
      <c r="E1595" s="1300"/>
      <c r="F1595" s="1301"/>
      <c r="G1595" s="1301"/>
      <c r="H1595" s="1301"/>
      <c r="I1595" s="1301"/>
      <c r="J1595" s="1301"/>
      <c r="K1595" s="1301"/>
      <c r="L1595" s="1301"/>
      <c r="M1595" s="1301"/>
      <c r="N1595" s="1301"/>
      <c r="O1595" s="1329"/>
      <c r="Q1595" s="92"/>
      <c r="R1595" s="92"/>
      <c r="S1595" s="92"/>
      <c r="T1595" s="92"/>
      <c r="U1595" s="1303"/>
      <c r="V1595" s="92"/>
      <c r="W1595" s="92"/>
      <c r="X1595" s="92"/>
      <c r="Y1595" s="92"/>
      <c r="Z1595" s="92"/>
    </row>
    <row r="1596" spans="1:26" s="1302" customFormat="1" x14ac:dyDescent="0.3">
      <c r="A1596" s="1214"/>
      <c r="B1596" s="92"/>
      <c r="C1596" s="1298"/>
      <c r="D1596" s="1300"/>
      <c r="E1596" s="1300"/>
      <c r="F1596" s="1301"/>
      <c r="G1596" s="1301"/>
      <c r="H1596" s="1301"/>
      <c r="I1596" s="1301"/>
      <c r="J1596" s="1301"/>
      <c r="K1596" s="1301"/>
      <c r="L1596" s="1301"/>
      <c r="M1596" s="1301"/>
      <c r="N1596" s="1301"/>
      <c r="O1596" s="1329"/>
      <c r="Q1596" s="92"/>
      <c r="R1596" s="92"/>
      <c r="S1596" s="92"/>
      <c r="T1596" s="92"/>
      <c r="U1596" s="1303"/>
      <c r="V1596" s="92"/>
      <c r="W1596" s="92"/>
      <c r="X1596" s="92"/>
      <c r="Y1596" s="92"/>
      <c r="Z1596" s="92"/>
    </row>
    <row r="1597" spans="1:26" s="1302" customFormat="1" x14ac:dyDescent="0.3">
      <c r="A1597" s="1214"/>
      <c r="B1597" s="92"/>
      <c r="C1597" s="1298"/>
      <c r="D1597" s="1300"/>
      <c r="E1597" s="1300"/>
      <c r="F1597" s="1301"/>
      <c r="G1597" s="1301"/>
      <c r="H1597" s="1301"/>
      <c r="I1597" s="1301"/>
      <c r="J1597" s="1301"/>
      <c r="K1597" s="1301"/>
      <c r="L1597" s="1301"/>
      <c r="M1597" s="1301"/>
      <c r="N1597" s="1301"/>
      <c r="O1597" s="1329"/>
      <c r="Q1597" s="92"/>
      <c r="R1597" s="92"/>
      <c r="S1597" s="92"/>
      <c r="T1597" s="92"/>
      <c r="U1597" s="1303"/>
      <c r="V1597" s="92"/>
      <c r="W1597" s="92"/>
      <c r="X1597" s="92"/>
      <c r="Y1597" s="92"/>
      <c r="Z1597" s="92"/>
    </row>
    <row r="1598" spans="1:26" s="1302" customFormat="1" x14ac:dyDescent="0.3">
      <c r="A1598" s="1214"/>
      <c r="B1598" s="92"/>
      <c r="C1598" s="1298"/>
      <c r="D1598" s="1300"/>
      <c r="E1598" s="1300"/>
      <c r="F1598" s="1301"/>
      <c r="G1598" s="1301"/>
      <c r="H1598" s="1301"/>
      <c r="I1598" s="1301"/>
      <c r="J1598" s="1301"/>
      <c r="K1598" s="1301"/>
      <c r="L1598" s="1301"/>
      <c r="M1598" s="1301"/>
      <c r="N1598" s="1301"/>
      <c r="O1598" s="1329"/>
      <c r="Q1598" s="92"/>
      <c r="R1598" s="92"/>
      <c r="S1598" s="92"/>
      <c r="T1598" s="92"/>
      <c r="U1598" s="1303"/>
      <c r="V1598" s="92"/>
      <c r="W1598" s="92"/>
      <c r="X1598" s="92"/>
      <c r="Y1598" s="92"/>
      <c r="Z1598" s="92"/>
    </row>
    <row r="1599" spans="1:26" s="1302" customFormat="1" x14ac:dyDescent="0.3">
      <c r="A1599" s="1214"/>
      <c r="B1599" s="92"/>
      <c r="C1599" s="1298"/>
      <c r="D1599" s="1300"/>
      <c r="E1599" s="1300"/>
      <c r="F1599" s="1301"/>
      <c r="G1599" s="1301"/>
      <c r="H1599" s="1301"/>
      <c r="I1599" s="1301"/>
      <c r="J1599" s="1301"/>
      <c r="K1599" s="1301"/>
      <c r="L1599" s="1301"/>
      <c r="M1599" s="1301"/>
      <c r="N1599" s="1301"/>
      <c r="O1599" s="1329"/>
      <c r="Q1599" s="92"/>
      <c r="R1599" s="92"/>
      <c r="S1599" s="92"/>
      <c r="T1599" s="92"/>
      <c r="U1599" s="1303"/>
      <c r="V1599" s="92"/>
      <c r="W1599" s="92"/>
      <c r="X1599" s="92"/>
      <c r="Y1599" s="92"/>
      <c r="Z1599" s="92"/>
    </row>
    <row r="1600" spans="1:26" s="1302" customFormat="1" x14ac:dyDescent="0.3">
      <c r="A1600" s="1214"/>
      <c r="B1600" s="92"/>
      <c r="C1600" s="1298"/>
      <c r="D1600" s="1300"/>
      <c r="E1600" s="1300"/>
      <c r="F1600" s="1301"/>
      <c r="G1600" s="1301"/>
      <c r="H1600" s="1301"/>
      <c r="I1600" s="1301"/>
      <c r="J1600" s="1301"/>
      <c r="K1600" s="1301"/>
      <c r="L1600" s="1301"/>
      <c r="M1600" s="1301"/>
      <c r="N1600" s="1301"/>
      <c r="O1600" s="1329"/>
      <c r="Q1600" s="92"/>
      <c r="R1600" s="92"/>
      <c r="S1600" s="92"/>
      <c r="T1600" s="92"/>
      <c r="U1600" s="1303"/>
      <c r="V1600" s="92"/>
      <c r="W1600" s="92"/>
      <c r="X1600" s="92"/>
      <c r="Y1600" s="92"/>
      <c r="Z1600" s="92"/>
    </row>
    <row r="1601" spans="1:26" s="1302" customFormat="1" x14ac:dyDescent="0.3">
      <c r="A1601" s="1214"/>
      <c r="B1601" s="92"/>
      <c r="C1601" s="1298"/>
      <c r="D1601" s="1300"/>
      <c r="E1601" s="1300"/>
      <c r="F1601" s="1301"/>
      <c r="G1601" s="1301"/>
      <c r="H1601" s="1301"/>
      <c r="I1601" s="1301"/>
      <c r="J1601" s="1301"/>
      <c r="K1601" s="1301"/>
      <c r="L1601" s="1301"/>
      <c r="M1601" s="1301"/>
      <c r="N1601" s="1301"/>
      <c r="O1601" s="1329"/>
      <c r="Q1601" s="92"/>
      <c r="R1601" s="92"/>
      <c r="S1601" s="92"/>
      <c r="T1601" s="92"/>
      <c r="U1601" s="1303"/>
      <c r="V1601" s="92"/>
      <c r="W1601" s="92"/>
      <c r="X1601" s="92"/>
      <c r="Y1601" s="92"/>
      <c r="Z1601" s="92"/>
    </row>
    <row r="1602" spans="1:26" s="1302" customFormat="1" x14ac:dyDescent="0.3">
      <c r="A1602" s="1214"/>
      <c r="B1602" s="92"/>
      <c r="C1602" s="1298"/>
      <c r="D1602" s="1300"/>
      <c r="E1602" s="1300"/>
      <c r="F1602" s="1301"/>
      <c r="G1602" s="1301"/>
      <c r="H1602" s="1301"/>
      <c r="I1602" s="1301"/>
      <c r="J1602" s="1301"/>
      <c r="K1602" s="1301"/>
      <c r="L1602" s="1301"/>
      <c r="M1602" s="1301"/>
      <c r="N1602" s="1301"/>
      <c r="O1602" s="1329"/>
      <c r="Q1602" s="92"/>
      <c r="R1602" s="92"/>
      <c r="S1602" s="92"/>
      <c r="T1602" s="92"/>
      <c r="U1602" s="1303"/>
      <c r="V1602" s="92"/>
      <c r="W1602" s="92"/>
      <c r="X1602" s="92"/>
      <c r="Y1602" s="92"/>
      <c r="Z1602" s="92"/>
    </row>
    <row r="1603" spans="1:26" s="1302" customFormat="1" x14ac:dyDescent="0.3">
      <c r="A1603" s="1214"/>
      <c r="B1603" s="92"/>
      <c r="C1603" s="1298"/>
      <c r="D1603" s="1300"/>
      <c r="E1603" s="1300"/>
      <c r="F1603" s="1301"/>
      <c r="G1603" s="1301"/>
      <c r="H1603" s="1301"/>
      <c r="I1603" s="1301"/>
      <c r="J1603" s="1301"/>
      <c r="K1603" s="1301"/>
      <c r="L1603" s="1301"/>
      <c r="M1603" s="1301"/>
      <c r="N1603" s="1301"/>
      <c r="O1603" s="1329"/>
      <c r="Q1603" s="92"/>
      <c r="R1603" s="92"/>
      <c r="S1603" s="92"/>
      <c r="T1603" s="92"/>
      <c r="U1603" s="1303"/>
      <c r="V1603" s="92"/>
      <c r="W1603" s="92"/>
      <c r="X1603" s="92"/>
      <c r="Y1603" s="92"/>
      <c r="Z1603" s="92"/>
    </row>
    <row r="1604" spans="1:26" s="1302" customFormat="1" x14ac:dyDescent="0.3">
      <c r="A1604" s="1214"/>
      <c r="B1604" s="92"/>
      <c r="C1604" s="1298"/>
      <c r="D1604" s="1300"/>
      <c r="E1604" s="1300"/>
      <c r="F1604" s="1301"/>
      <c r="G1604" s="1301"/>
      <c r="H1604" s="1301"/>
      <c r="I1604" s="1301"/>
      <c r="J1604" s="1301"/>
      <c r="K1604" s="1301"/>
      <c r="L1604" s="1301"/>
      <c r="M1604" s="1301"/>
      <c r="N1604" s="1301"/>
      <c r="O1604" s="1329"/>
      <c r="Q1604" s="92"/>
      <c r="R1604" s="92"/>
      <c r="S1604" s="92"/>
      <c r="T1604" s="92"/>
      <c r="U1604" s="1303"/>
      <c r="V1604" s="92"/>
      <c r="W1604" s="92"/>
      <c r="X1604" s="92"/>
      <c r="Y1604" s="92"/>
      <c r="Z1604" s="92"/>
    </row>
    <row r="1605" spans="1:26" s="1302" customFormat="1" x14ac:dyDescent="0.3">
      <c r="A1605" s="1214"/>
      <c r="B1605" s="92"/>
      <c r="C1605" s="1298"/>
      <c r="D1605" s="1300"/>
      <c r="E1605" s="1300"/>
      <c r="F1605" s="1301"/>
      <c r="G1605" s="1301"/>
      <c r="H1605" s="1301"/>
      <c r="I1605" s="1301"/>
      <c r="J1605" s="1301"/>
      <c r="K1605" s="1301"/>
      <c r="L1605" s="1301"/>
      <c r="M1605" s="1301"/>
      <c r="N1605" s="1301"/>
      <c r="O1605" s="1329"/>
      <c r="Q1605" s="92"/>
      <c r="R1605" s="92"/>
      <c r="S1605" s="92"/>
      <c r="T1605" s="92"/>
      <c r="U1605" s="1303"/>
      <c r="V1605" s="92"/>
      <c r="W1605" s="92"/>
      <c r="X1605" s="92"/>
      <c r="Y1605" s="92"/>
      <c r="Z1605" s="92"/>
    </row>
    <row r="1606" spans="1:26" s="1302" customFormat="1" x14ac:dyDescent="0.3">
      <c r="A1606" s="1214"/>
      <c r="B1606" s="92"/>
      <c r="C1606" s="1298"/>
      <c r="D1606" s="1300"/>
      <c r="E1606" s="1300"/>
      <c r="F1606" s="1301"/>
      <c r="G1606" s="1301"/>
      <c r="H1606" s="1301"/>
      <c r="I1606" s="1301"/>
      <c r="J1606" s="1301"/>
      <c r="K1606" s="1301"/>
      <c r="L1606" s="1301"/>
      <c r="M1606" s="1301"/>
      <c r="N1606" s="1301"/>
      <c r="O1606" s="1329"/>
      <c r="Q1606" s="92"/>
      <c r="R1606" s="92"/>
      <c r="S1606" s="92"/>
      <c r="T1606" s="92"/>
      <c r="U1606" s="1303"/>
      <c r="V1606" s="92"/>
      <c r="W1606" s="92"/>
      <c r="X1606" s="92"/>
      <c r="Y1606" s="92"/>
      <c r="Z1606" s="92"/>
    </row>
    <row r="1607" spans="1:26" s="1302" customFormat="1" x14ac:dyDescent="0.3">
      <c r="A1607" s="1214"/>
      <c r="B1607" s="92"/>
      <c r="C1607" s="1298"/>
      <c r="D1607" s="1300"/>
      <c r="E1607" s="1300"/>
      <c r="F1607" s="1301"/>
      <c r="G1607" s="1301"/>
      <c r="H1607" s="1301"/>
      <c r="I1607" s="1301"/>
      <c r="J1607" s="1301"/>
      <c r="K1607" s="1301"/>
      <c r="L1607" s="1301"/>
      <c r="M1607" s="1301"/>
      <c r="N1607" s="1301"/>
      <c r="O1607" s="1329"/>
      <c r="Q1607" s="92"/>
      <c r="R1607" s="92"/>
      <c r="S1607" s="92"/>
      <c r="T1607" s="92"/>
      <c r="U1607" s="1303"/>
      <c r="V1607" s="92"/>
      <c r="W1607" s="92"/>
      <c r="X1607" s="92"/>
      <c r="Y1607" s="92"/>
      <c r="Z1607" s="92"/>
    </row>
    <row r="1608" spans="1:26" s="1302" customFormat="1" x14ac:dyDescent="0.3">
      <c r="A1608" s="1214"/>
      <c r="B1608" s="92"/>
      <c r="C1608" s="1298"/>
      <c r="D1608" s="1300"/>
      <c r="E1608" s="1300"/>
      <c r="F1608" s="1301"/>
      <c r="G1608" s="1301"/>
      <c r="H1608" s="1301"/>
      <c r="I1608" s="1301"/>
      <c r="J1608" s="1301"/>
      <c r="K1608" s="1301"/>
      <c r="L1608" s="1301"/>
      <c r="M1608" s="1301"/>
      <c r="N1608" s="1301"/>
      <c r="O1608" s="1329"/>
      <c r="Q1608" s="92"/>
      <c r="R1608" s="92"/>
      <c r="S1608" s="92"/>
      <c r="T1608" s="92"/>
      <c r="U1608" s="1303"/>
      <c r="V1608" s="92"/>
      <c r="W1608" s="92"/>
      <c r="X1608" s="92"/>
      <c r="Y1608" s="92"/>
      <c r="Z1608" s="92"/>
    </row>
    <row r="1609" spans="1:26" s="1302" customFormat="1" x14ac:dyDescent="0.3">
      <c r="A1609" s="1214"/>
      <c r="B1609" s="92"/>
      <c r="C1609" s="1298"/>
      <c r="D1609" s="1300"/>
      <c r="E1609" s="1300"/>
      <c r="F1609" s="1301"/>
      <c r="G1609" s="1301"/>
      <c r="H1609" s="1301"/>
      <c r="I1609" s="1301"/>
      <c r="J1609" s="1301"/>
      <c r="K1609" s="1301"/>
      <c r="L1609" s="1301"/>
      <c r="M1609" s="1301"/>
      <c r="N1609" s="1301"/>
      <c r="O1609" s="1329"/>
      <c r="Q1609" s="92"/>
      <c r="R1609" s="92"/>
      <c r="S1609" s="92"/>
      <c r="T1609" s="92"/>
      <c r="U1609" s="1303"/>
      <c r="V1609" s="92"/>
      <c r="W1609" s="92"/>
      <c r="X1609" s="92"/>
      <c r="Y1609" s="92"/>
      <c r="Z1609" s="92"/>
    </row>
    <row r="1610" spans="1:26" s="1302" customFormat="1" x14ac:dyDescent="0.3">
      <c r="A1610" s="1214"/>
      <c r="B1610" s="92"/>
      <c r="C1610" s="1298"/>
      <c r="D1610" s="1300"/>
      <c r="E1610" s="1300"/>
      <c r="F1610" s="1301"/>
      <c r="G1610" s="1301"/>
      <c r="H1610" s="1301"/>
      <c r="I1610" s="1301"/>
      <c r="J1610" s="1301"/>
      <c r="K1610" s="1301"/>
      <c r="L1610" s="1301"/>
      <c r="M1610" s="1301"/>
      <c r="N1610" s="1301"/>
      <c r="O1610" s="1329"/>
      <c r="Q1610" s="92"/>
      <c r="R1610" s="92"/>
      <c r="S1610" s="92"/>
      <c r="T1610" s="92"/>
      <c r="U1610" s="1303"/>
      <c r="V1610" s="92"/>
      <c r="W1610" s="92"/>
      <c r="X1610" s="92"/>
      <c r="Y1610" s="92"/>
      <c r="Z1610" s="92"/>
    </row>
    <row r="1611" spans="1:26" s="1302" customFormat="1" x14ac:dyDescent="0.3">
      <c r="A1611" s="1214"/>
      <c r="B1611" s="92"/>
      <c r="C1611" s="1298"/>
      <c r="D1611" s="1300"/>
      <c r="E1611" s="1300"/>
      <c r="F1611" s="1301"/>
      <c r="G1611" s="1301"/>
      <c r="H1611" s="1301"/>
      <c r="I1611" s="1301"/>
      <c r="J1611" s="1301"/>
      <c r="K1611" s="1301"/>
      <c r="L1611" s="1301"/>
      <c r="M1611" s="1301"/>
      <c r="N1611" s="1301"/>
      <c r="O1611" s="1329"/>
      <c r="Q1611" s="92"/>
      <c r="R1611" s="92"/>
      <c r="S1611" s="92"/>
      <c r="T1611" s="92"/>
      <c r="U1611" s="1303"/>
      <c r="V1611" s="92"/>
      <c r="W1611" s="92"/>
      <c r="X1611" s="92"/>
      <c r="Y1611" s="92"/>
      <c r="Z1611" s="92"/>
    </row>
    <row r="1612" spans="1:26" s="1302" customFormat="1" x14ac:dyDescent="0.3">
      <c r="A1612" s="1214"/>
      <c r="B1612" s="92"/>
      <c r="C1612" s="1298"/>
      <c r="D1612" s="1300"/>
      <c r="E1612" s="1300"/>
      <c r="F1612" s="1301"/>
      <c r="G1612" s="1301"/>
      <c r="H1612" s="1301"/>
      <c r="I1612" s="1301"/>
      <c r="J1612" s="1301"/>
      <c r="K1612" s="1301"/>
      <c r="L1612" s="1301"/>
      <c r="M1612" s="1301"/>
      <c r="N1612" s="1301"/>
      <c r="O1612" s="1329"/>
      <c r="Q1612" s="92"/>
      <c r="R1612" s="92"/>
      <c r="S1612" s="92"/>
      <c r="T1612" s="92"/>
      <c r="U1612" s="1303"/>
      <c r="V1612" s="92"/>
      <c r="W1612" s="92"/>
      <c r="X1612" s="92"/>
      <c r="Y1612" s="92"/>
      <c r="Z1612" s="92"/>
    </row>
    <row r="1613" spans="1:26" s="1302" customFormat="1" x14ac:dyDescent="0.3">
      <c r="A1613" s="1214"/>
      <c r="B1613" s="92"/>
      <c r="C1613" s="1298"/>
      <c r="D1613" s="1300"/>
      <c r="E1613" s="1300"/>
      <c r="F1613" s="1301"/>
      <c r="G1613" s="1301"/>
      <c r="H1613" s="1301"/>
      <c r="I1613" s="1301"/>
      <c r="J1613" s="1301"/>
      <c r="K1613" s="1301"/>
      <c r="L1613" s="1301"/>
      <c r="M1613" s="1301"/>
      <c r="N1613" s="1301"/>
      <c r="O1613" s="1329"/>
      <c r="Q1613" s="92"/>
      <c r="R1613" s="92"/>
      <c r="S1613" s="92"/>
      <c r="T1613" s="92"/>
      <c r="U1613" s="1303"/>
      <c r="V1613" s="92"/>
      <c r="W1613" s="92"/>
      <c r="X1613" s="92"/>
      <c r="Y1613" s="92"/>
      <c r="Z1613" s="92"/>
    </row>
    <row r="1614" spans="1:26" s="1302" customFormat="1" x14ac:dyDescent="0.3">
      <c r="A1614" s="1214"/>
      <c r="B1614" s="92"/>
      <c r="C1614" s="1298"/>
      <c r="D1614" s="1300"/>
      <c r="E1614" s="1300"/>
      <c r="F1614" s="1301"/>
      <c r="G1614" s="1301"/>
      <c r="H1614" s="1301"/>
      <c r="I1614" s="1301"/>
      <c r="J1614" s="1301"/>
      <c r="K1614" s="1301"/>
      <c r="L1614" s="1301"/>
      <c r="M1614" s="1301"/>
      <c r="N1614" s="1301"/>
      <c r="O1614" s="1329"/>
      <c r="Q1614" s="92"/>
      <c r="R1614" s="92"/>
      <c r="S1614" s="92"/>
      <c r="T1614" s="92"/>
      <c r="U1614" s="1303"/>
      <c r="V1614" s="92"/>
      <c r="W1614" s="92"/>
      <c r="X1614" s="92"/>
      <c r="Y1614" s="92"/>
      <c r="Z1614" s="92"/>
    </row>
    <row r="1615" spans="1:26" s="1302" customFormat="1" x14ac:dyDescent="0.3">
      <c r="A1615" s="1214"/>
      <c r="B1615" s="92"/>
      <c r="C1615" s="1298"/>
      <c r="D1615" s="1300"/>
      <c r="E1615" s="1300"/>
      <c r="F1615" s="1301"/>
      <c r="G1615" s="1301"/>
      <c r="H1615" s="1301"/>
      <c r="I1615" s="1301"/>
      <c r="J1615" s="1301"/>
      <c r="K1615" s="1301"/>
      <c r="L1615" s="1301"/>
      <c r="M1615" s="1301"/>
      <c r="N1615" s="1301"/>
      <c r="O1615" s="1329"/>
      <c r="Q1615" s="92"/>
      <c r="R1615" s="92"/>
      <c r="S1615" s="92"/>
      <c r="T1615" s="92"/>
      <c r="U1615" s="1303"/>
      <c r="V1615" s="92"/>
      <c r="W1615" s="92"/>
      <c r="X1615" s="92"/>
      <c r="Y1615" s="92"/>
      <c r="Z1615" s="92"/>
    </row>
    <row r="1616" spans="1:26" s="1302" customFormat="1" x14ac:dyDescent="0.3">
      <c r="A1616" s="1214"/>
      <c r="B1616" s="92"/>
      <c r="C1616" s="1298"/>
      <c r="D1616" s="1300"/>
      <c r="E1616" s="1300"/>
      <c r="F1616" s="1301"/>
      <c r="G1616" s="1301"/>
      <c r="H1616" s="1301"/>
      <c r="I1616" s="1301"/>
      <c r="J1616" s="1301"/>
      <c r="K1616" s="1301"/>
      <c r="L1616" s="1301"/>
      <c r="M1616" s="1301"/>
      <c r="N1616" s="1301"/>
      <c r="O1616" s="1329"/>
      <c r="Q1616" s="92"/>
      <c r="R1616" s="92"/>
      <c r="S1616" s="92"/>
      <c r="T1616" s="92"/>
      <c r="U1616" s="1303"/>
      <c r="V1616" s="92"/>
      <c r="W1616" s="92"/>
      <c r="X1616" s="92"/>
      <c r="Y1616" s="92"/>
      <c r="Z1616" s="92"/>
    </row>
    <row r="1617" spans="1:26" s="1302" customFormat="1" x14ac:dyDescent="0.3">
      <c r="A1617" s="1214"/>
      <c r="B1617" s="92"/>
      <c r="C1617" s="1298"/>
      <c r="D1617" s="1300"/>
      <c r="E1617" s="1300"/>
      <c r="F1617" s="1301"/>
      <c r="G1617" s="1301"/>
      <c r="H1617" s="1301"/>
      <c r="I1617" s="1301"/>
      <c r="J1617" s="1301"/>
      <c r="K1617" s="1301"/>
      <c r="L1617" s="1301"/>
      <c r="M1617" s="1301"/>
      <c r="N1617" s="1301"/>
      <c r="O1617" s="1329"/>
      <c r="Q1617" s="92"/>
      <c r="R1617" s="92"/>
      <c r="S1617" s="92"/>
      <c r="T1617" s="92"/>
      <c r="U1617" s="1303"/>
      <c r="V1617" s="92"/>
      <c r="W1617" s="92"/>
      <c r="X1617" s="92"/>
      <c r="Y1617" s="92"/>
      <c r="Z1617" s="92"/>
    </row>
    <row r="1618" spans="1:26" s="1302" customFormat="1" x14ac:dyDescent="0.3">
      <c r="A1618" s="1214"/>
      <c r="B1618" s="92"/>
      <c r="C1618" s="1298"/>
      <c r="D1618" s="1300"/>
      <c r="E1618" s="1300"/>
      <c r="F1618" s="1301"/>
      <c r="G1618" s="1301"/>
      <c r="H1618" s="1301"/>
      <c r="I1618" s="1301"/>
      <c r="J1618" s="1301"/>
      <c r="K1618" s="1301"/>
      <c r="L1618" s="1301"/>
      <c r="M1618" s="1301"/>
      <c r="N1618" s="1301"/>
      <c r="O1618" s="1329"/>
      <c r="Q1618" s="92"/>
      <c r="R1618" s="92"/>
      <c r="S1618" s="92"/>
      <c r="T1618" s="92"/>
      <c r="U1618" s="1303"/>
      <c r="V1618" s="92"/>
      <c r="W1618" s="92"/>
      <c r="X1618" s="92"/>
      <c r="Y1618" s="92"/>
      <c r="Z1618" s="92"/>
    </row>
    <row r="1619" spans="1:26" s="1302" customFormat="1" x14ac:dyDescent="0.3">
      <c r="A1619" s="1214"/>
      <c r="B1619" s="92"/>
      <c r="C1619" s="1298"/>
      <c r="D1619" s="1300"/>
      <c r="E1619" s="1300"/>
      <c r="F1619" s="1301"/>
      <c r="G1619" s="1301"/>
      <c r="H1619" s="1301"/>
      <c r="I1619" s="1301"/>
      <c r="J1619" s="1301"/>
      <c r="K1619" s="1301"/>
      <c r="L1619" s="1301"/>
      <c r="M1619" s="1301"/>
      <c r="N1619" s="1301"/>
      <c r="O1619" s="1329"/>
      <c r="Q1619" s="92"/>
      <c r="R1619" s="92"/>
      <c r="S1619" s="92"/>
      <c r="T1619" s="92"/>
      <c r="U1619" s="1303"/>
      <c r="V1619" s="92"/>
      <c r="W1619" s="92"/>
      <c r="X1619" s="92"/>
      <c r="Y1619" s="92"/>
      <c r="Z1619" s="92"/>
    </row>
    <row r="1620" spans="1:26" s="1302" customFormat="1" x14ac:dyDescent="0.3">
      <c r="A1620" s="1214"/>
      <c r="B1620" s="92"/>
      <c r="C1620" s="1298"/>
      <c r="D1620" s="1300"/>
      <c r="E1620" s="1300"/>
      <c r="F1620" s="1301"/>
      <c r="G1620" s="1301"/>
      <c r="H1620" s="1301"/>
      <c r="I1620" s="1301"/>
      <c r="J1620" s="1301"/>
      <c r="K1620" s="1301"/>
      <c r="L1620" s="1301"/>
      <c r="M1620" s="1301"/>
      <c r="N1620" s="1301"/>
      <c r="O1620" s="1329"/>
      <c r="Q1620" s="92"/>
      <c r="R1620" s="92"/>
      <c r="S1620" s="92"/>
      <c r="T1620" s="92"/>
      <c r="U1620" s="1303"/>
      <c r="V1620" s="92"/>
      <c r="W1620" s="92"/>
      <c r="X1620" s="92"/>
      <c r="Y1620" s="92"/>
      <c r="Z1620" s="92"/>
    </row>
    <row r="1621" spans="1:26" s="1302" customFormat="1" x14ac:dyDescent="0.3">
      <c r="A1621" s="1214"/>
      <c r="B1621" s="92"/>
      <c r="C1621" s="1298"/>
      <c r="D1621" s="1300"/>
      <c r="E1621" s="1300"/>
      <c r="F1621" s="1301"/>
      <c r="G1621" s="1301"/>
      <c r="H1621" s="1301"/>
      <c r="I1621" s="1301"/>
      <c r="J1621" s="1301"/>
      <c r="K1621" s="1301"/>
      <c r="L1621" s="1301"/>
      <c r="M1621" s="1301"/>
      <c r="N1621" s="1301"/>
      <c r="O1621" s="1329"/>
      <c r="Q1621" s="92"/>
      <c r="R1621" s="92"/>
      <c r="S1621" s="92"/>
      <c r="T1621" s="92"/>
      <c r="U1621" s="1303"/>
      <c r="V1621" s="92"/>
      <c r="W1621" s="92"/>
      <c r="X1621" s="92"/>
      <c r="Y1621" s="92"/>
      <c r="Z1621" s="92"/>
    </row>
    <row r="1622" spans="1:26" s="1302" customFormat="1" x14ac:dyDescent="0.3">
      <c r="A1622" s="1214"/>
      <c r="B1622" s="92"/>
      <c r="C1622" s="1298"/>
      <c r="D1622" s="1300"/>
      <c r="E1622" s="1300"/>
      <c r="F1622" s="1301"/>
      <c r="G1622" s="1301"/>
      <c r="H1622" s="1301"/>
      <c r="I1622" s="1301"/>
      <c r="J1622" s="1301"/>
      <c r="K1622" s="1301"/>
      <c r="L1622" s="1301"/>
      <c r="M1622" s="1301"/>
      <c r="N1622" s="1301"/>
      <c r="O1622" s="1329"/>
      <c r="Q1622" s="92"/>
      <c r="R1622" s="92"/>
      <c r="S1622" s="92"/>
      <c r="T1622" s="92"/>
      <c r="U1622" s="1303"/>
      <c r="V1622" s="92"/>
      <c r="W1622" s="92"/>
      <c r="X1622" s="92"/>
      <c r="Y1622" s="92"/>
      <c r="Z1622" s="92"/>
    </row>
    <row r="1623" spans="1:26" s="1302" customFormat="1" x14ac:dyDescent="0.3">
      <c r="A1623" s="1214"/>
      <c r="B1623" s="92"/>
      <c r="C1623" s="1298"/>
      <c r="D1623" s="1300"/>
      <c r="E1623" s="1300"/>
      <c r="F1623" s="1301"/>
      <c r="G1623" s="1301"/>
      <c r="H1623" s="1301"/>
      <c r="I1623" s="1301"/>
      <c r="J1623" s="1301"/>
      <c r="K1623" s="1301"/>
      <c r="L1623" s="1301"/>
      <c r="M1623" s="1301"/>
      <c r="N1623" s="1301"/>
      <c r="O1623" s="1329"/>
      <c r="Q1623" s="92"/>
      <c r="R1623" s="92"/>
      <c r="S1623" s="92"/>
      <c r="T1623" s="92"/>
      <c r="U1623" s="1303"/>
      <c r="V1623" s="92"/>
      <c r="W1623" s="92"/>
      <c r="X1623" s="92"/>
      <c r="Y1623" s="92"/>
      <c r="Z1623" s="92"/>
    </row>
    <row r="1624" spans="1:26" s="1302" customFormat="1" x14ac:dyDescent="0.3">
      <c r="A1624" s="1214"/>
      <c r="B1624" s="92"/>
      <c r="C1624" s="1298"/>
      <c r="D1624" s="1300"/>
      <c r="E1624" s="1300"/>
      <c r="F1624" s="1301"/>
      <c r="G1624" s="1301"/>
      <c r="H1624" s="1301"/>
      <c r="I1624" s="1301"/>
      <c r="J1624" s="1301"/>
      <c r="K1624" s="1301"/>
      <c r="L1624" s="1301"/>
      <c r="M1624" s="1301"/>
      <c r="N1624" s="1301"/>
      <c r="O1624" s="1329"/>
      <c r="Q1624" s="92"/>
      <c r="R1624" s="92"/>
      <c r="S1624" s="92"/>
      <c r="T1624" s="92"/>
      <c r="U1624" s="1303"/>
      <c r="V1624" s="92"/>
      <c r="W1624" s="92"/>
      <c r="X1624" s="92"/>
      <c r="Y1624" s="92"/>
      <c r="Z1624" s="92"/>
    </row>
    <row r="1625" spans="1:26" s="1302" customFormat="1" x14ac:dyDescent="0.3">
      <c r="A1625" s="1214"/>
      <c r="B1625" s="92"/>
      <c r="C1625" s="1298"/>
      <c r="D1625" s="1300"/>
      <c r="E1625" s="1300"/>
      <c r="F1625" s="1301"/>
      <c r="G1625" s="1301"/>
      <c r="H1625" s="1301"/>
      <c r="I1625" s="1301"/>
      <c r="J1625" s="1301"/>
      <c r="K1625" s="1301"/>
      <c r="L1625" s="1301"/>
      <c r="M1625" s="1301"/>
      <c r="N1625" s="1301"/>
      <c r="O1625" s="1329"/>
      <c r="Q1625" s="92"/>
      <c r="R1625" s="92"/>
      <c r="S1625" s="92"/>
      <c r="T1625" s="92"/>
      <c r="U1625" s="1303"/>
      <c r="V1625" s="92"/>
      <c r="W1625" s="92"/>
      <c r="X1625" s="92"/>
      <c r="Y1625" s="92"/>
      <c r="Z1625" s="92"/>
    </row>
    <row r="1626" spans="1:26" s="1302" customFormat="1" x14ac:dyDescent="0.3">
      <c r="A1626" s="1214"/>
      <c r="B1626" s="92"/>
      <c r="C1626" s="1298"/>
      <c r="D1626" s="1300"/>
      <c r="E1626" s="1300"/>
      <c r="F1626" s="1301"/>
      <c r="G1626" s="1301"/>
      <c r="H1626" s="1301"/>
      <c r="I1626" s="1301"/>
      <c r="J1626" s="1301"/>
      <c r="K1626" s="1301"/>
      <c r="L1626" s="1301"/>
      <c r="M1626" s="1301"/>
      <c r="N1626" s="1301"/>
      <c r="O1626" s="1329"/>
      <c r="Q1626" s="92"/>
      <c r="R1626" s="92"/>
      <c r="S1626" s="92"/>
      <c r="T1626" s="92"/>
      <c r="U1626" s="1303"/>
      <c r="V1626" s="92"/>
      <c r="W1626" s="92"/>
      <c r="X1626" s="92"/>
      <c r="Y1626" s="92"/>
      <c r="Z1626" s="92"/>
    </row>
    <row r="1627" spans="1:26" s="1302" customFormat="1" x14ac:dyDescent="0.3">
      <c r="A1627" s="1214"/>
      <c r="B1627" s="92"/>
      <c r="C1627" s="1298"/>
      <c r="D1627" s="1300"/>
      <c r="E1627" s="1300"/>
      <c r="F1627" s="1301"/>
      <c r="G1627" s="1301"/>
      <c r="H1627" s="1301"/>
      <c r="I1627" s="1301"/>
      <c r="J1627" s="1301"/>
      <c r="K1627" s="1301"/>
      <c r="L1627" s="1301"/>
      <c r="M1627" s="1301"/>
      <c r="N1627" s="1301"/>
      <c r="O1627" s="1329"/>
      <c r="Q1627" s="92"/>
      <c r="R1627" s="92"/>
      <c r="S1627" s="92"/>
      <c r="T1627" s="92"/>
      <c r="U1627" s="1303"/>
      <c r="V1627" s="92"/>
      <c r="W1627" s="92"/>
      <c r="X1627" s="92"/>
      <c r="Y1627" s="92"/>
      <c r="Z1627" s="92"/>
    </row>
    <row r="1628" spans="1:26" s="1302" customFormat="1" x14ac:dyDescent="0.3">
      <c r="A1628" s="1214"/>
      <c r="B1628" s="92"/>
      <c r="C1628" s="1298"/>
      <c r="D1628" s="1300"/>
      <c r="E1628" s="1300"/>
      <c r="F1628" s="1301"/>
      <c r="G1628" s="1301"/>
      <c r="H1628" s="1301"/>
      <c r="I1628" s="1301"/>
      <c r="J1628" s="1301"/>
      <c r="K1628" s="1301"/>
      <c r="L1628" s="1301"/>
      <c r="M1628" s="1301"/>
      <c r="N1628" s="1301"/>
      <c r="O1628" s="1329"/>
      <c r="Q1628" s="92"/>
      <c r="R1628" s="92"/>
      <c r="S1628" s="92"/>
      <c r="T1628" s="92"/>
      <c r="U1628" s="1303"/>
      <c r="V1628" s="92"/>
      <c r="W1628" s="92"/>
      <c r="X1628" s="92"/>
      <c r="Y1628" s="92"/>
      <c r="Z1628" s="92"/>
    </row>
    <row r="1629" spans="1:26" s="1302" customFormat="1" x14ac:dyDescent="0.3">
      <c r="A1629" s="1214"/>
      <c r="B1629" s="92"/>
      <c r="C1629" s="1298"/>
      <c r="D1629" s="1300"/>
      <c r="E1629" s="1300"/>
      <c r="F1629" s="1301"/>
      <c r="G1629" s="1301"/>
      <c r="H1629" s="1301"/>
      <c r="I1629" s="1301"/>
      <c r="J1629" s="1301"/>
      <c r="K1629" s="1301"/>
      <c r="L1629" s="1301"/>
      <c r="M1629" s="1301"/>
      <c r="N1629" s="1301"/>
      <c r="O1629" s="1329"/>
      <c r="Q1629" s="92"/>
      <c r="R1629" s="92"/>
      <c r="S1629" s="92"/>
      <c r="T1629" s="92"/>
      <c r="U1629" s="1303"/>
      <c r="V1629" s="92"/>
      <c r="W1629" s="92"/>
      <c r="X1629" s="92"/>
      <c r="Y1629" s="92"/>
      <c r="Z1629" s="92"/>
    </row>
    <row r="1630" spans="1:26" s="1302" customFormat="1" x14ac:dyDescent="0.3">
      <c r="A1630" s="1214"/>
      <c r="B1630" s="92"/>
      <c r="C1630" s="1298"/>
      <c r="D1630" s="1300"/>
      <c r="E1630" s="1300"/>
      <c r="F1630" s="1301"/>
      <c r="G1630" s="1301"/>
      <c r="H1630" s="1301"/>
      <c r="I1630" s="1301"/>
      <c r="J1630" s="1301"/>
      <c r="K1630" s="1301"/>
      <c r="L1630" s="1301"/>
      <c r="M1630" s="1301"/>
      <c r="N1630" s="1301"/>
      <c r="O1630" s="1329"/>
      <c r="Q1630" s="92"/>
      <c r="R1630" s="92"/>
      <c r="S1630" s="92"/>
      <c r="T1630" s="92"/>
      <c r="U1630" s="1303"/>
      <c r="V1630" s="92"/>
      <c r="W1630" s="92"/>
      <c r="X1630" s="92"/>
      <c r="Y1630" s="92"/>
      <c r="Z1630" s="92"/>
    </row>
    <row r="1631" spans="1:26" s="1302" customFormat="1" x14ac:dyDescent="0.3">
      <c r="A1631" s="1214"/>
      <c r="B1631" s="92"/>
      <c r="C1631" s="1298"/>
      <c r="D1631" s="1300"/>
      <c r="E1631" s="1300"/>
      <c r="F1631" s="1301"/>
      <c r="G1631" s="1301"/>
      <c r="H1631" s="1301"/>
      <c r="I1631" s="1301"/>
      <c r="J1631" s="1301"/>
      <c r="K1631" s="1301"/>
      <c r="L1631" s="1301"/>
      <c r="M1631" s="1301"/>
      <c r="N1631" s="1301"/>
      <c r="O1631" s="1329"/>
      <c r="Q1631" s="92"/>
      <c r="R1631" s="92"/>
      <c r="S1631" s="92"/>
      <c r="T1631" s="92"/>
      <c r="U1631" s="1303"/>
      <c r="V1631" s="92"/>
      <c r="W1631" s="92"/>
      <c r="X1631" s="92"/>
      <c r="Y1631" s="92"/>
      <c r="Z1631" s="92"/>
    </row>
    <row r="1632" spans="1:26" s="1302" customFormat="1" x14ac:dyDescent="0.3">
      <c r="A1632" s="1214"/>
      <c r="B1632" s="92"/>
      <c r="C1632" s="1298"/>
      <c r="D1632" s="1300"/>
      <c r="E1632" s="1300"/>
      <c r="F1632" s="1301"/>
      <c r="G1632" s="1301"/>
      <c r="H1632" s="1301"/>
      <c r="I1632" s="1301"/>
      <c r="J1632" s="1301"/>
      <c r="K1632" s="1301"/>
      <c r="L1632" s="1301"/>
      <c r="M1632" s="1301"/>
      <c r="N1632" s="1301"/>
      <c r="O1632" s="1329"/>
      <c r="Q1632" s="92"/>
      <c r="R1632" s="92"/>
      <c r="S1632" s="92"/>
      <c r="T1632" s="92"/>
      <c r="U1632" s="1303"/>
      <c r="V1632" s="92"/>
      <c r="W1632" s="92"/>
      <c r="X1632" s="92"/>
      <c r="Y1632" s="92"/>
      <c r="Z1632" s="92"/>
    </row>
    <row r="1633" spans="1:26" s="1302" customFormat="1" x14ac:dyDescent="0.3">
      <c r="A1633" s="1214"/>
      <c r="B1633" s="92"/>
      <c r="C1633" s="1298"/>
      <c r="D1633" s="1300"/>
      <c r="E1633" s="1300"/>
      <c r="F1633" s="1301"/>
      <c r="G1633" s="1301"/>
      <c r="H1633" s="1301"/>
      <c r="I1633" s="1301"/>
      <c r="J1633" s="1301"/>
      <c r="K1633" s="1301"/>
      <c r="L1633" s="1301"/>
      <c r="M1633" s="1301"/>
      <c r="N1633" s="1301"/>
      <c r="O1633" s="1329"/>
      <c r="Q1633" s="92"/>
      <c r="R1633" s="92"/>
      <c r="S1633" s="92"/>
      <c r="T1633" s="92"/>
      <c r="U1633" s="1303"/>
      <c r="V1633" s="92"/>
      <c r="W1633" s="92"/>
      <c r="X1633" s="92"/>
      <c r="Y1633" s="92"/>
      <c r="Z1633" s="92"/>
    </row>
    <row r="1634" spans="1:26" s="1302" customFormat="1" x14ac:dyDescent="0.3">
      <c r="A1634" s="1214"/>
      <c r="B1634" s="92"/>
      <c r="C1634" s="1298"/>
      <c r="D1634" s="1300"/>
      <c r="E1634" s="1300"/>
      <c r="F1634" s="1301"/>
      <c r="G1634" s="1301"/>
      <c r="H1634" s="1301"/>
      <c r="I1634" s="1301"/>
      <c r="J1634" s="1301"/>
      <c r="K1634" s="1301"/>
      <c r="L1634" s="1301"/>
      <c r="M1634" s="1301"/>
      <c r="N1634" s="1301"/>
      <c r="O1634" s="1329"/>
      <c r="Q1634" s="92"/>
      <c r="R1634" s="92"/>
      <c r="S1634" s="92"/>
      <c r="T1634" s="92"/>
      <c r="U1634" s="1303"/>
      <c r="V1634" s="92"/>
      <c r="W1634" s="92"/>
      <c r="X1634" s="92"/>
      <c r="Y1634" s="92"/>
      <c r="Z1634" s="92"/>
    </row>
    <row r="1635" spans="1:26" s="1302" customFormat="1" x14ac:dyDescent="0.3">
      <c r="A1635" s="1214"/>
      <c r="B1635" s="92"/>
      <c r="C1635" s="1298"/>
      <c r="D1635" s="1300"/>
      <c r="E1635" s="1300"/>
      <c r="F1635" s="1301"/>
      <c r="G1635" s="1301"/>
      <c r="H1635" s="1301"/>
      <c r="I1635" s="1301"/>
      <c r="J1635" s="1301"/>
      <c r="K1635" s="1301"/>
      <c r="L1635" s="1301"/>
      <c r="M1635" s="1301"/>
      <c r="N1635" s="1301"/>
      <c r="O1635" s="1329"/>
      <c r="Q1635" s="92"/>
      <c r="R1635" s="92"/>
      <c r="S1635" s="92"/>
      <c r="T1635" s="92"/>
      <c r="U1635" s="1303"/>
      <c r="V1635" s="92"/>
      <c r="W1635" s="92"/>
      <c r="X1635" s="92"/>
      <c r="Y1635" s="92"/>
      <c r="Z1635" s="92"/>
    </row>
    <row r="1636" spans="1:26" s="1302" customFormat="1" x14ac:dyDescent="0.3">
      <c r="A1636" s="1214"/>
      <c r="B1636" s="92"/>
      <c r="C1636" s="1298"/>
      <c r="D1636" s="1300"/>
      <c r="E1636" s="1300"/>
      <c r="F1636" s="1301"/>
      <c r="G1636" s="1301"/>
      <c r="H1636" s="1301"/>
      <c r="I1636" s="1301"/>
      <c r="J1636" s="1301"/>
      <c r="K1636" s="1301"/>
      <c r="L1636" s="1301"/>
      <c r="M1636" s="1301"/>
      <c r="N1636" s="1301"/>
      <c r="O1636" s="1329"/>
      <c r="Q1636" s="92"/>
      <c r="R1636" s="92"/>
      <c r="S1636" s="92"/>
      <c r="T1636" s="92"/>
      <c r="U1636" s="1303"/>
      <c r="V1636" s="92"/>
      <c r="W1636" s="92"/>
      <c r="X1636" s="92"/>
      <c r="Y1636" s="92"/>
      <c r="Z1636" s="92"/>
    </row>
    <row r="1637" spans="1:26" s="1302" customFormat="1" x14ac:dyDescent="0.3">
      <c r="A1637" s="1214"/>
      <c r="B1637" s="92"/>
      <c r="C1637" s="1298"/>
      <c r="D1637" s="1300"/>
      <c r="E1637" s="1300"/>
      <c r="F1637" s="1301"/>
      <c r="G1637" s="1301"/>
      <c r="H1637" s="1301"/>
      <c r="I1637" s="1301"/>
      <c r="J1637" s="1301"/>
      <c r="K1637" s="1301"/>
      <c r="L1637" s="1301"/>
      <c r="M1637" s="1301"/>
      <c r="N1637" s="1301"/>
      <c r="O1637" s="1329"/>
      <c r="Q1637" s="92"/>
      <c r="R1637" s="92"/>
      <c r="S1637" s="92"/>
      <c r="T1637" s="92"/>
      <c r="U1637" s="1303"/>
      <c r="V1637" s="92"/>
      <c r="W1637" s="92"/>
      <c r="X1637" s="92"/>
      <c r="Y1637" s="92"/>
      <c r="Z1637" s="92"/>
    </row>
    <row r="1638" spans="1:26" s="1302" customFormat="1" x14ac:dyDescent="0.3">
      <c r="A1638" s="1214"/>
      <c r="B1638" s="92"/>
      <c r="C1638" s="1298"/>
      <c r="D1638" s="1300"/>
      <c r="E1638" s="1300"/>
      <c r="F1638" s="1301"/>
      <c r="G1638" s="1301"/>
      <c r="H1638" s="1301"/>
      <c r="I1638" s="1301"/>
      <c r="J1638" s="1301"/>
      <c r="K1638" s="1301"/>
      <c r="L1638" s="1301"/>
      <c r="M1638" s="1301"/>
      <c r="N1638" s="1301"/>
      <c r="O1638" s="1329"/>
      <c r="Q1638" s="92"/>
      <c r="R1638" s="92"/>
      <c r="S1638" s="92"/>
      <c r="T1638" s="92"/>
      <c r="U1638" s="1303"/>
      <c r="V1638" s="92"/>
      <c r="W1638" s="92"/>
      <c r="X1638" s="92"/>
      <c r="Y1638" s="92"/>
      <c r="Z1638" s="92"/>
    </row>
    <row r="1639" spans="1:26" s="1302" customFormat="1" x14ac:dyDescent="0.3">
      <c r="A1639" s="1214"/>
      <c r="B1639" s="92"/>
      <c r="C1639" s="1298"/>
      <c r="D1639" s="1300"/>
      <c r="E1639" s="1300"/>
      <c r="F1639" s="1301"/>
      <c r="G1639" s="1301"/>
      <c r="H1639" s="1301"/>
      <c r="I1639" s="1301"/>
      <c r="J1639" s="1301"/>
      <c r="K1639" s="1301"/>
      <c r="L1639" s="1301"/>
      <c r="M1639" s="1301"/>
      <c r="N1639" s="1301"/>
      <c r="O1639" s="1329"/>
      <c r="Q1639" s="92"/>
      <c r="R1639" s="92"/>
      <c r="S1639" s="92"/>
      <c r="T1639" s="92"/>
      <c r="U1639" s="1303"/>
      <c r="V1639" s="92"/>
      <c r="W1639" s="92"/>
      <c r="X1639" s="92"/>
      <c r="Y1639" s="92"/>
      <c r="Z1639" s="92"/>
    </row>
    <row r="1640" spans="1:26" s="1302" customFormat="1" x14ac:dyDescent="0.3">
      <c r="A1640" s="1214"/>
      <c r="B1640" s="92"/>
      <c r="C1640" s="1298"/>
      <c r="D1640" s="1300"/>
      <c r="E1640" s="1300"/>
      <c r="F1640" s="1301"/>
      <c r="G1640" s="1301"/>
      <c r="H1640" s="1301"/>
      <c r="I1640" s="1301"/>
      <c r="J1640" s="1301"/>
      <c r="K1640" s="1301"/>
      <c r="L1640" s="1301"/>
      <c r="M1640" s="1301"/>
      <c r="N1640" s="1301"/>
      <c r="O1640" s="1329"/>
      <c r="Q1640" s="92"/>
      <c r="R1640" s="92"/>
      <c r="S1640" s="92"/>
      <c r="T1640" s="92"/>
      <c r="U1640" s="1303"/>
      <c r="V1640" s="92"/>
      <c r="W1640" s="92"/>
      <c r="X1640" s="92"/>
      <c r="Y1640" s="92"/>
      <c r="Z1640" s="92"/>
    </row>
    <row r="1641" spans="1:26" s="1302" customFormat="1" x14ac:dyDescent="0.3">
      <c r="A1641" s="1214"/>
      <c r="B1641" s="92"/>
      <c r="C1641" s="1298"/>
      <c r="D1641" s="1300"/>
      <c r="E1641" s="1300"/>
      <c r="F1641" s="1301"/>
      <c r="G1641" s="1301"/>
      <c r="H1641" s="1301"/>
      <c r="I1641" s="1301"/>
      <c r="J1641" s="1301"/>
      <c r="K1641" s="1301"/>
      <c r="L1641" s="1301"/>
      <c r="M1641" s="1301"/>
      <c r="N1641" s="1301"/>
      <c r="O1641" s="1329"/>
      <c r="Q1641" s="92"/>
      <c r="R1641" s="92"/>
      <c r="S1641" s="92"/>
      <c r="T1641" s="92"/>
      <c r="U1641" s="1303"/>
      <c r="V1641" s="92"/>
      <c r="W1641" s="92"/>
      <c r="X1641" s="92"/>
      <c r="Y1641" s="92"/>
      <c r="Z1641" s="92"/>
    </row>
    <row r="1642" spans="1:26" s="1302" customFormat="1" x14ac:dyDescent="0.3">
      <c r="A1642" s="1214"/>
      <c r="B1642" s="92"/>
      <c r="C1642" s="1298"/>
      <c r="D1642" s="1300"/>
      <c r="E1642" s="1300"/>
      <c r="F1642" s="1301"/>
      <c r="G1642" s="1301"/>
      <c r="H1642" s="1301"/>
      <c r="I1642" s="1301"/>
      <c r="J1642" s="1301"/>
      <c r="K1642" s="1301"/>
      <c r="L1642" s="1301"/>
      <c r="M1642" s="1301"/>
      <c r="N1642" s="1301"/>
      <c r="O1642" s="1329"/>
      <c r="Q1642" s="92"/>
      <c r="R1642" s="92"/>
      <c r="S1642" s="92"/>
      <c r="T1642" s="92"/>
      <c r="U1642" s="1303"/>
      <c r="V1642" s="92"/>
      <c r="W1642" s="92"/>
      <c r="X1642" s="92"/>
      <c r="Y1642" s="92"/>
      <c r="Z1642" s="92"/>
    </row>
    <row r="1643" spans="1:26" s="1302" customFormat="1" x14ac:dyDescent="0.3">
      <c r="A1643" s="1214"/>
      <c r="B1643" s="92"/>
      <c r="C1643" s="1298"/>
      <c r="D1643" s="1300"/>
      <c r="E1643" s="1300"/>
      <c r="F1643" s="1301"/>
      <c r="G1643" s="1301"/>
      <c r="H1643" s="1301"/>
      <c r="I1643" s="1301"/>
      <c r="J1643" s="1301"/>
      <c r="K1643" s="1301"/>
      <c r="L1643" s="1301"/>
      <c r="M1643" s="1301"/>
      <c r="N1643" s="1301"/>
      <c r="O1643" s="1329"/>
      <c r="Q1643" s="92"/>
      <c r="R1643" s="92"/>
      <c r="S1643" s="92"/>
      <c r="T1643" s="92"/>
      <c r="U1643" s="1303"/>
      <c r="V1643" s="92"/>
      <c r="W1643" s="92"/>
      <c r="X1643" s="92"/>
      <c r="Y1643" s="92"/>
      <c r="Z1643" s="92"/>
    </row>
    <row r="1644" spans="1:26" s="1302" customFormat="1" x14ac:dyDescent="0.3">
      <c r="A1644" s="1214"/>
      <c r="B1644" s="92"/>
      <c r="C1644" s="1298"/>
      <c r="D1644" s="1300"/>
      <c r="E1644" s="1300"/>
      <c r="F1644" s="1301"/>
      <c r="G1644" s="1301"/>
      <c r="H1644" s="1301"/>
      <c r="I1644" s="1301"/>
      <c r="J1644" s="1301"/>
      <c r="K1644" s="1301"/>
      <c r="L1644" s="1301"/>
      <c r="M1644" s="1301"/>
      <c r="N1644" s="1301"/>
      <c r="O1644" s="1329"/>
      <c r="Q1644" s="92"/>
      <c r="R1644" s="92"/>
      <c r="S1644" s="92"/>
      <c r="T1644" s="92"/>
      <c r="U1644" s="1303"/>
      <c r="V1644" s="92"/>
      <c r="W1644" s="92"/>
      <c r="X1644" s="92"/>
      <c r="Y1644" s="92"/>
      <c r="Z1644" s="92"/>
    </row>
    <row r="1645" spans="1:26" s="1302" customFormat="1" x14ac:dyDescent="0.3">
      <c r="A1645" s="1214"/>
      <c r="B1645" s="92"/>
      <c r="C1645" s="1298"/>
      <c r="D1645" s="1300"/>
      <c r="E1645" s="1300"/>
      <c r="F1645" s="1301"/>
      <c r="G1645" s="1301"/>
      <c r="H1645" s="1301"/>
      <c r="I1645" s="1301"/>
      <c r="J1645" s="1301"/>
      <c r="K1645" s="1301"/>
      <c r="L1645" s="1301"/>
      <c r="M1645" s="1301"/>
      <c r="N1645" s="1301"/>
      <c r="O1645" s="1329"/>
      <c r="Q1645" s="92"/>
      <c r="R1645" s="92"/>
      <c r="S1645" s="92"/>
      <c r="T1645" s="92"/>
      <c r="U1645" s="1303"/>
      <c r="V1645" s="92"/>
      <c r="W1645" s="92"/>
      <c r="X1645" s="92"/>
      <c r="Y1645" s="92"/>
      <c r="Z1645" s="92"/>
    </row>
    <row r="1646" spans="1:26" s="1302" customFormat="1" x14ac:dyDescent="0.3">
      <c r="A1646" s="1214"/>
      <c r="B1646" s="92"/>
      <c r="C1646" s="1298"/>
      <c r="D1646" s="1300"/>
      <c r="E1646" s="1300"/>
      <c r="F1646" s="1301"/>
      <c r="G1646" s="1301"/>
      <c r="H1646" s="1301"/>
      <c r="I1646" s="1301"/>
      <c r="J1646" s="1301"/>
      <c r="K1646" s="1301"/>
      <c r="L1646" s="1301"/>
      <c r="M1646" s="1301"/>
      <c r="N1646" s="1301"/>
      <c r="O1646" s="1329"/>
      <c r="Q1646" s="92"/>
      <c r="R1646" s="92"/>
      <c r="S1646" s="92"/>
      <c r="T1646" s="92"/>
      <c r="U1646" s="1303"/>
      <c r="V1646" s="92"/>
      <c r="W1646" s="92"/>
      <c r="X1646" s="92"/>
      <c r="Y1646" s="92"/>
      <c r="Z1646" s="92"/>
    </row>
    <row r="1647" spans="1:26" s="1302" customFormat="1" x14ac:dyDescent="0.3">
      <c r="A1647" s="1214"/>
      <c r="B1647" s="92"/>
      <c r="C1647" s="1298"/>
      <c r="D1647" s="1300"/>
      <c r="E1647" s="1300"/>
      <c r="F1647" s="1301"/>
      <c r="G1647" s="1301"/>
      <c r="H1647" s="1301"/>
      <c r="I1647" s="1301"/>
      <c r="J1647" s="1301"/>
      <c r="K1647" s="1301"/>
      <c r="L1647" s="1301"/>
      <c r="M1647" s="1301"/>
      <c r="N1647" s="1301"/>
      <c r="O1647" s="1329"/>
      <c r="Q1647" s="92"/>
      <c r="R1647" s="92"/>
      <c r="S1647" s="92"/>
      <c r="T1647" s="92"/>
      <c r="U1647" s="1303"/>
      <c r="V1647" s="92"/>
      <c r="W1647" s="92"/>
      <c r="X1647" s="92"/>
      <c r="Y1647" s="92"/>
      <c r="Z1647" s="92"/>
    </row>
    <row r="1648" spans="1:26" s="1302" customFormat="1" x14ac:dyDescent="0.3">
      <c r="A1648" s="1214"/>
      <c r="B1648" s="92"/>
      <c r="C1648" s="1298"/>
      <c r="D1648" s="1300"/>
      <c r="E1648" s="1300"/>
      <c r="F1648" s="1301"/>
      <c r="G1648" s="1301"/>
      <c r="H1648" s="1301"/>
      <c r="I1648" s="1301"/>
      <c r="J1648" s="1301"/>
      <c r="K1648" s="1301"/>
      <c r="L1648" s="1301"/>
      <c r="M1648" s="1301"/>
      <c r="N1648" s="1301"/>
      <c r="O1648" s="1329"/>
      <c r="Q1648" s="92"/>
      <c r="R1648" s="92"/>
      <c r="S1648" s="92"/>
      <c r="T1648" s="92"/>
      <c r="U1648" s="1303"/>
      <c r="V1648" s="92"/>
      <c r="W1648" s="92"/>
      <c r="X1648" s="92"/>
      <c r="Y1648" s="92"/>
      <c r="Z1648" s="92"/>
    </row>
    <row r="1649" spans="1:26" s="1302" customFormat="1" x14ac:dyDescent="0.3">
      <c r="A1649" s="1214"/>
      <c r="B1649" s="92"/>
      <c r="C1649" s="1298"/>
      <c r="D1649" s="1300"/>
      <c r="E1649" s="1300"/>
      <c r="F1649" s="1301"/>
      <c r="G1649" s="1301"/>
      <c r="H1649" s="1301"/>
      <c r="I1649" s="1301"/>
      <c r="J1649" s="1301"/>
      <c r="K1649" s="1301"/>
      <c r="L1649" s="1301"/>
      <c r="M1649" s="1301"/>
      <c r="N1649" s="1301"/>
      <c r="O1649" s="1329"/>
      <c r="Q1649" s="92"/>
      <c r="R1649" s="92"/>
      <c r="S1649" s="92"/>
      <c r="T1649" s="92"/>
      <c r="U1649" s="1303"/>
      <c r="V1649" s="92"/>
      <c r="W1649" s="92"/>
      <c r="X1649" s="92"/>
      <c r="Y1649" s="92"/>
      <c r="Z1649" s="92"/>
    </row>
    <row r="1650" spans="1:26" s="1302" customFormat="1" x14ac:dyDescent="0.3">
      <c r="A1650" s="1214"/>
      <c r="B1650" s="92"/>
      <c r="C1650" s="1298"/>
      <c r="D1650" s="1300"/>
      <c r="E1650" s="1300"/>
      <c r="F1650" s="1301"/>
      <c r="G1650" s="1301"/>
      <c r="H1650" s="1301"/>
      <c r="I1650" s="1301"/>
      <c r="J1650" s="1301"/>
      <c r="K1650" s="1301"/>
      <c r="L1650" s="1301"/>
      <c r="M1650" s="1301"/>
      <c r="N1650" s="1301"/>
      <c r="O1650" s="1329"/>
      <c r="Q1650" s="92"/>
      <c r="R1650" s="92"/>
      <c r="S1650" s="92"/>
      <c r="T1650" s="92"/>
      <c r="U1650" s="1303"/>
      <c r="V1650" s="92"/>
      <c r="W1650" s="92"/>
      <c r="X1650" s="92"/>
      <c r="Y1650" s="92"/>
      <c r="Z1650" s="92"/>
    </row>
    <row r="1651" spans="1:26" s="1302" customFormat="1" x14ac:dyDescent="0.3">
      <c r="A1651" s="1214"/>
      <c r="B1651" s="92"/>
      <c r="C1651" s="1298"/>
      <c r="D1651" s="1300"/>
      <c r="E1651" s="1300"/>
      <c r="F1651" s="1301"/>
      <c r="G1651" s="1301"/>
      <c r="H1651" s="1301"/>
      <c r="I1651" s="1301"/>
      <c r="J1651" s="1301"/>
      <c r="K1651" s="1301"/>
      <c r="L1651" s="1301"/>
      <c r="M1651" s="1301"/>
      <c r="N1651" s="1301"/>
      <c r="O1651" s="1329"/>
      <c r="Q1651" s="92"/>
      <c r="R1651" s="92"/>
      <c r="S1651" s="92"/>
      <c r="T1651" s="92"/>
      <c r="U1651" s="1303"/>
      <c r="V1651" s="92"/>
      <c r="W1651" s="92"/>
      <c r="X1651" s="92"/>
      <c r="Y1651" s="92"/>
      <c r="Z1651" s="92"/>
    </row>
    <row r="1652" spans="1:26" s="1302" customFormat="1" x14ac:dyDescent="0.3">
      <c r="A1652" s="1214"/>
      <c r="B1652" s="92"/>
      <c r="C1652" s="1298"/>
      <c r="D1652" s="1300"/>
      <c r="E1652" s="1300"/>
      <c r="F1652" s="1301"/>
      <c r="G1652" s="1301"/>
      <c r="H1652" s="1301"/>
      <c r="I1652" s="1301"/>
      <c r="J1652" s="1301"/>
      <c r="K1652" s="1301"/>
      <c r="L1652" s="1301"/>
      <c r="M1652" s="1301"/>
      <c r="N1652" s="1301"/>
      <c r="O1652" s="1329"/>
      <c r="Q1652" s="92"/>
      <c r="R1652" s="92"/>
      <c r="S1652" s="92"/>
      <c r="T1652" s="92"/>
      <c r="U1652" s="1303"/>
      <c r="V1652" s="92"/>
      <c r="W1652" s="92"/>
      <c r="X1652" s="92"/>
      <c r="Y1652" s="92"/>
      <c r="Z1652" s="92"/>
    </row>
    <row r="1653" spans="1:26" s="1302" customFormat="1" x14ac:dyDescent="0.3">
      <c r="A1653" s="1214"/>
      <c r="B1653" s="92"/>
      <c r="C1653" s="1298"/>
      <c r="D1653" s="1300"/>
      <c r="E1653" s="1300"/>
      <c r="F1653" s="1301"/>
      <c r="G1653" s="1301"/>
      <c r="H1653" s="1301"/>
      <c r="I1653" s="1301"/>
      <c r="J1653" s="1301"/>
      <c r="K1653" s="1301"/>
      <c r="L1653" s="1301"/>
      <c r="M1653" s="1301"/>
      <c r="N1653" s="1301"/>
      <c r="O1653" s="1329"/>
      <c r="Q1653" s="92"/>
      <c r="R1653" s="92"/>
      <c r="S1653" s="92"/>
      <c r="T1653" s="92"/>
      <c r="U1653" s="1303"/>
      <c r="V1653" s="92"/>
      <c r="W1653" s="92"/>
      <c r="X1653" s="92"/>
      <c r="Y1653" s="92"/>
      <c r="Z1653" s="92"/>
    </row>
    <row r="1654" spans="1:26" s="1302" customFormat="1" x14ac:dyDescent="0.3">
      <c r="A1654" s="1214"/>
      <c r="B1654" s="92"/>
      <c r="C1654" s="1298"/>
      <c r="D1654" s="1300"/>
      <c r="E1654" s="1300"/>
      <c r="F1654" s="1301"/>
      <c r="G1654" s="1301"/>
      <c r="H1654" s="1301"/>
      <c r="I1654" s="1301"/>
      <c r="J1654" s="1301"/>
      <c r="K1654" s="1301"/>
      <c r="L1654" s="1301"/>
      <c r="M1654" s="1301"/>
      <c r="N1654" s="1301"/>
      <c r="O1654" s="1329"/>
      <c r="Q1654" s="92"/>
      <c r="R1654" s="92"/>
      <c r="S1654" s="92"/>
      <c r="T1654" s="92"/>
      <c r="U1654" s="1303"/>
      <c r="V1654" s="92"/>
      <c r="W1654" s="92"/>
      <c r="X1654" s="92"/>
      <c r="Y1654" s="92"/>
      <c r="Z1654" s="92"/>
    </row>
    <row r="1655" spans="1:26" s="1302" customFormat="1" x14ac:dyDescent="0.3">
      <c r="A1655" s="1214"/>
      <c r="B1655" s="92"/>
      <c r="C1655" s="1298"/>
      <c r="D1655" s="1300"/>
      <c r="E1655" s="1300"/>
      <c r="F1655" s="1301"/>
      <c r="G1655" s="1301"/>
      <c r="H1655" s="1301"/>
      <c r="I1655" s="1301"/>
      <c r="J1655" s="1301"/>
      <c r="K1655" s="1301"/>
      <c r="L1655" s="1301"/>
      <c r="M1655" s="1301"/>
      <c r="N1655" s="1301"/>
      <c r="O1655" s="1329"/>
      <c r="Q1655" s="92"/>
      <c r="R1655" s="92"/>
      <c r="S1655" s="92"/>
      <c r="T1655" s="92"/>
      <c r="U1655" s="1303"/>
      <c r="V1655" s="92"/>
      <c r="W1655" s="92"/>
      <c r="X1655" s="92"/>
      <c r="Y1655" s="92"/>
      <c r="Z1655" s="92"/>
    </row>
    <row r="1656" spans="1:26" s="1302" customFormat="1" x14ac:dyDescent="0.3">
      <c r="A1656" s="1214"/>
      <c r="B1656" s="92"/>
      <c r="C1656" s="1298"/>
      <c r="D1656" s="1300"/>
      <c r="E1656" s="1300"/>
      <c r="F1656" s="1301"/>
      <c r="G1656" s="1301"/>
      <c r="H1656" s="1301"/>
      <c r="I1656" s="1301"/>
      <c r="J1656" s="1301"/>
      <c r="K1656" s="1301"/>
      <c r="L1656" s="1301"/>
      <c r="M1656" s="1301"/>
      <c r="N1656" s="1301"/>
      <c r="O1656" s="1329"/>
      <c r="Q1656" s="92"/>
      <c r="R1656" s="92"/>
      <c r="S1656" s="92"/>
      <c r="T1656" s="92"/>
      <c r="U1656" s="1303"/>
      <c r="V1656" s="92"/>
      <c r="W1656" s="92"/>
      <c r="X1656" s="92"/>
      <c r="Y1656" s="92"/>
      <c r="Z1656" s="92"/>
    </row>
    <row r="1657" spans="1:26" s="1302" customFormat="1" x14ac:dyDescent="0.3">
      <c r="A1657" s="1214"/>
      <c r="B1657" s="92"/>
      <c r="C1657" s="1298"/>
      <c r="D1657" s="1300"/>
      <c r="E1657" s="1300"/>
      <c r="F1657" s="1301"/>
      <c r="G1657" s="1301"/>
      <c r="H1657" s="1301"/>
      <c r="I1657" s="1301"/>
      <c r="J1657" s="1301"/>
      <c r="K1657" s="1301"/>
      <c r="L1657" s="1301"/>
      <c r="M1657" s="1301"/>
      <c r="N1657" s="1301"/>
      <c r="O1657" s="1329"/>
      <c r="Q1657" s="92"/>
      <c r="R1657" s="92"/>
      <c r="S1657" s="92"/>
      <c r="T1657" s="92"/>
      <c r="U1657" s="1303"/>
      <c r="V1657" s="92"/>
      <c r="W1657" s="92"/>
      <c r="X1657" s="92"/>
      <c r="Y1657" s="92"/>
      <c r="Z1657" s="92"/>
    </row>
    <row r="1658" spans="1:26" s="1302" customFormat="1" x14ac:dyDescent="0.3">
      <c r="A1658" s="1214"/>
      <c r="B1658" s="92"/>
      <c r="C1658" s="1298"/>
      <c r="D1658" s="1300"/>
      <c r="E1658" s="1300"/>
      <c r="F1658" s="1301"/>
      <c r="G1658" s="1301"/>
      <c r="H1658" s="1301"/>
      <c r="I1658" s="1301"/>
      <c r="J1658" s="1301"/>
      <c r="K1658" s="1301"/>
      <c r="L1658" s="1301"/>
      <c r="M1658" s="1301"/>
      <c r="N1658" s="1301"/>
      <c r="O1658" s="1329"/>
      <c r="Q1658" s="92"/>
      <c r="R1658" s="92"/>
      <c r="S1658" s="92"/>
      <c r="T1658" s="92"/>
      <c r="U1658" s="1303"/>
      <c r="V1658" s="92"/>
      <c r="W1658" s="92"/>
      <c r="X1658" s="92"/>
      <c r="Y1658" s="92"/>
      <c r="Z1658" s="92"/>
    </row>
    <row r="1659" spans="1:26" s="1302" customFormat="1" x14ac:dyDescent="0.3">
      <c r="A1659" s="1214"/>
      <c r="B1659" s="92"/>
      <c r="C1659" s="1298"/>
      <c r="D1659" s="1300"/>
      <c r="E1659" s="1300"/>
      <c r="F1659" s="1301"/>
      <c r="G1659" s="1301"/>
      <c r="H1659" s="1301"/>
      <c r="I1659" s="1301"/>
      <c r="J1659" s="1301"/>
      <c r="K1659" s="1301"/>
      <c r="L1659" s="1301"/>
      <c r="M1659" s="1301"/>
      <c r="N1659" s="1301"/>
      <c r="O1659" s="1329"/>
      <c r="Q1659" s="92"/>
      <c r="R1659" s="92"/>
      <c r="S1659" s="92"/>
      <c r="T1659" s="92"/>
      <c r="U1659" s="1303"/>
      <c r="V1659" s="92"/>
      <c r="W1659" s="92"/>
      <c r="X1659" s="92"/>
      <c r="Y1659" s="92"/>
      <c r="Z1659" s="92"/>
    </row>
    <row r="1660" spans="1:26" s="1302" customFormat="1" x14ac:dyDescent="0.3">
      <c r="A1660" s="1214"/>
      <c r="B1660" s="92"/>
      <c r="C1660" s="1298"/>
      <c r="D1660" s="1300"/>
      <c r="E1660" s="1300"/>
      <c r="F1660" s="1301"/>
      <c r="G1660" s="1301"/>
      <c r="H1660" s="1301"/>
      <c r="I1660" s="1301"/>
      <c r="J1660" s="1301"/>
      <c r="K1660" s="1301"/>
      <c r="L1660" s="1301"/>
      <c r="M1660" s="1301"/>
      <c r="N1660" s="1301"/>
      <c r="O1660" s="1329"/>
      <c r="Q1660" s="92"/>
      <c r="R1660" s="92"/>
      <c r="S1660" s="92"/>
      <c r="T1660" s="92"/>
      <c r="U1660" s="1303"/>
      <c r="V1660" s="92"/>
      <c r="W1660" s="92"/>
      <c r="X1660" s="92"/>
      <c r="Y1660" s="92"/>
      <c r="Z1660" s="92"/>
    </row>
    <row r="1661" spans="1:26" s="1302" customFormat="1" x14ac:dyDescent="0.3">
      <c r="A1661" s="1214"/>
      <c r="B1661" s="92"/>
      <c r="C1661" s="1298"/>
      <c r="D1661" s="1300"/>
      <c r="E1661" s="1300"/>
      <c r="F1661" s="1301"/>
      <c r="G1661" s="1301"/>
      <c r="H1661" s="1301"/>
      <c r="I1661" s="1301"/>
      <c r="J1661" s="1301"/>
      <c r="K1661" s="1301"/>
      <c r="L1661" s="1301"/>
      <c r="M1661" s="1301"/>
      <c r="N1661" s="1301"/>
      <c r="O1661" s="1329"/>
      <c r="Q1661" s="92"/>
      <c r="R1661" s="92"/>
      <c r="S1661" s="92"/>
      <c r="T1661" s="92"/>
      <c r="U1661" s="1303"/>
      <c r="V1661" s="92"/>
      <c r="W1661" s="92"/>
      <c r="X1661" s="92"/>
      <c r="Y1661" s="92"/>
      <c r="Z1661" s="92"/>
    </row>
    <row r="1662" spans="1:26" s="1302" customFormat="1" x14ac:dyDescent="0.3">
      <c r="A1662" s="1214"/>
      <c r="B1662" s="92"/>
      <c r="C1662" s="1298"/>
      <c r="D1662" s="1300"/>
      <c r="E1662" s="1300"/>
      <c r="F1662" s="1301"/>
      <c r="G1662" s="1301"/>
      <c r="H1662" s="1301"/>
      <c r="I1662" s="1301"/>
      <c r="J1662" s="1301"/>
      <c r="K1662" s="1301"/>
      <c r="L1662" s="1301"/>
      <c r="M1662" s="1301"/>
      <c r="N1662" s="1301"/>
      <c r="O1662" s="1329"/>
      <c r="Q1662" s="92"/>
      <c r="R1662" s="92"/>
      <c r="S1662" s="92"/>
      <c r="T1662" s="92"/>
      <c r="U1662" s="1303"/>
      <c r="V1662" s="92"/>
      <c r="W1662" s="92"/>
      <c r="X1662" s="92"/>
      <c r="Y1662" s="92"/>
      <c r="Z1662" s="92"/>
    </row>
    <row r="1663" spans="1:26" s="1302" customFormat="1" x14ac:dyDescent="0.3">
      <c r="A1663" s="1214"/>
      <c r="B1663" s="92"/>
      <c r="C1663" s="1298"/>
      <c r="D1663" s="1300"/>
      <c r="E1663" s="1300"/>
      <c r="F1663" s="1301"/>
      <c r="G1663" s="1301"/>
      <c r="H1663" s="1301"/>
      <c r="I1663" s="1301"/>
      <c r="J1663" s="1301"/>
      <c r="K1663" s="1301"/>
      <c r="L1663" s="1301"/>
      <c r="M1663" s="1301"/>
      <c r="N1663" s="1301"/>
      <c r="O1663" s="1329"/>
      <c r="Q1663" s="92"/>
      <c r="R1663" s="92"/>
      <c r="S1663" s="92"/>
      <c r="T1663" s="92"/>
      <c r="U1663" s="1303"/>
      <c r="V1663" s="92"/>
      <c r="W1663" s="92"/>
      <c r="X1663" s="92"/>
      <c r="Y1663" s="92"/>
      <c r="Z1663" s="92"/>
    </row>
    <row r="1664" spans="1:26" s="1302" customFormat="1" x14ac:dyDescent="0.3">
      <c r="A1664" s="1214"/>
      <c r="B1664" s="92"/>
      <c r="C1664" s="1298"/>
      <c r="D1664" s="1300"/>
      <c r="E1664" s="1300"/>
      <c r="F1664" s="1301"/>
      <c r="G1664" s="1301"/>
      <c r="H1664" s="1301"/>
      <c r="I1664" s="1301"/>
      <c r="J1664" s="1301"/>
      <c r="K1664" s="1301"/>
      <c r="L1664" s="1301"/>
      <c r="M1664" s="1301"/>
      <c r="N1664" s="1301"/>
      <c r="O1664" s="1329"/>
      <c r="Q1664" s="92"/>
      <c r="R1664" s="92"/>
      <c r="S1664" s="92"/>
      <c r="T1664" s="92"/>
      <c r="U1664" s="1303"/>
      <c r="V1664" s="92"/>
      <c r="W1664" s="92"/>
      <c r="X1664" s="92"/>
      <c r="Y1664" s="92"/>
      <c r="Z1664" s="92"/>
    </row>
    <row r="1665" spans="1:26" s="1302" customFormat="1" x14ac:dyDescent="0.3">
      <c r="A1665" s="1214"/>
      <c r="B1665" s="92"/>
      <c r="C1665" s="1298"/>
      <c r="D1665" s="1300"/>
      <c r="E1665" s="1300"/>
      <c r="F1665" s="1301"/>
      <c r="G1665" s="1301"/>
      <c r="H1665" s="1301"/>
      <c r="I1665" s="1301"/>
      <c r="J1665" s="1301"/>
      <c r="K1665" s="1301"/>
      <c r="L1665" s="1301"/>
      <c r="M1665" s="1301"/>
      <c r="N1665" s="1301"/>
      <c r="O1665" s="1329"/>
      <c r="Q1665" s="92"/>
      <c r="R1665" s="92"/>
      <c r="S1665" s="92"/>
      <c r="T1665" s="92"/>
      <c r="U1665" s="1303"/>
      <c r="V1665" s="92"/>
      <c r="W1665" s="92"/>
      <c r="X1665" s="92"/>
      <c r="Y1665" s="92"/>
      <c r="Z1665" s="92"/>
    </row>
    <row r="1666" spans="1:26" s="1302" customFormat="1" x14ac:dyDescent="0.3">
      <c r="A1666" s="1214"/>
      <c r="B1666" s="92"/>
      <c r="C1666" s="1298"/>
      <c r="D1666" s="1300"/>
      <c r="E1666" s="1300"/>
      <c r="F1666" s="1301"/>
      <c r="G1666" s="1301"/>
      <c r="H1666" s="1301"/>
      <c r="I1666" s="1301"/>
      <c r="J1666" s="1301"/>
      <c r="K1666" s="1301"/>
      <c r="L1666" s="1301"/>
      <c r="M1666" s="1301"/>
      <c r="N1666" s="1301"/>
      <c r="O1666" s="1329"/>
      <c r="Q1666" s="92"/>
      <c r="R1666" s="92"/>
      <c r="S1666" s="92"/>
      <c r="T1666" s="92"/>
      <c r="U1666" s="1303"/>
      <c r="V1666" s="92"/>
      <c r="W1666" s="92"/>
      <c r="X1666" s="92"/>
      <c r="Y1666" s="92"/>
      <c r="Z1666" s="92"/>
    </row>
    <row r="1667" spans="1:26" s="1302" customFormat="1" x14ac:dyDescent="0.3">
      <c r="A1667" s="1214"/>
      <c r="B1667" s="92"/>
      <c r="C1667" s="1298"/>
      <c r="D1667" s="1300"/>
      <c r="E1667" s="1300"/>
      <c r="F1667" s="1301"/>
      <c r="G1667" s="1301"/>
      <c r="H1667" s="1301"/>
      <c r="I1667" s="1301"/>
      <c r="J1667" s="1301"/>
      <c r="K1667" s="1301"/>
      <c r="L1667" s="1301"/>
      <c r="M1667" s="1301"/>
      <c r="N1667" s="1301"/>
      <c r="O1667" s="1329"/>
      <c r="Q1667" s="92"/>
      <c r="R1667" s="92"/>
      <c r="S1667" s="92"/>
      <c r="T1667" s="92"/>
      <c r="U1667" s="1303"/>
      <c r="V1667" s="92"/>
      <c r="W1667" s="92"/>
      <c r="X1667" s="92"/>
      <c r="Y1667" s="92"/>
      <c r="Z1667" s="92"/>
    </row>
    <row r="1668" spans="1:26" s="1302" customFormat="1" x14ac:dyDescent="0.3">
      <c r="A1668" s="1214"/>
      <c r="B1668" s="92"/>
      <c r="C1668" s="1298"/>
      <c r="D1668" s="1300"/>
      <c r="E1668" s="1300"/>
      <c r="F1668" s="1301"/>
      <c r="G1668" s="1301"/>
      <c r="H1668" s="1301"/>
      <c r="I1668" s="1301"/>
      <c r="J1668" s="1301"/>
      <c r="K1668" s="1301"/>
      <c r="L1668" s="1301"/>
      <c r="M1668" s="1301"/>
      <c r="N1668" s="1301"/>
      <c r="O1668" s="1329"/>
      <c r="Q1668" s="92"/>
      <c r="R1668" s="92"/>
      <c r="S1668" s="92"/>
      <c r="T1668" s="92"/>
      <c r="U1668" s="1303"/>
      <c r="V1668" s="92"/>
      <c r="W1668" s="92"/>
      <c r="X1668" s="92"/>
      <c r="Y1668" s="92"/>
      <c r="Z1668" s="92"/>
    </row>
    <row r="1669" spans="1:26" s="1302" customFormat="1" x14ac:dyDescent="0.3">
      <c r="A1669" s="1214"/>
      <c r="B1669" s="92"/>
      <c r="C1669" s="1298"/>
      <c r="D1669" s="1300"/>
      <c r="E1669" s="1300"/>
      <c r="F1669" s="1301"/>
      <c r="G1669" s="1301"/>
      <c r="H1669" s="1301"/>
      <c r="I1669" s="1301"/>
      <c r="J1669" s="1301"/>
      <c r="K1669" s="1301"/>
      <c r="L1669" s="1301"/>
      <c r="M1669" s="1301"/>
      <c r="N1669" s="1301"/>
      <c r="O1669" s="1329"/>
      <c r="Q1669" s="92"/>
      <c r="R1669" s="92"/>
      <c r="S1669" s="92"/>
      <c r="T1669" s="92"/>
      <c r="U1669" s="1303"/>
      <c r="V1669" s="92"/>
      <c r="W1669" s="92"/>
      <c r="X1669" s="92"/>
      <c r="Y1669" s="92"/>
      <c r="Z1669" s="92"/>
    </row>
    <row r="1670" spans="1:26" s="1302" customFormat="1" x14ac:dyDescent="0.3">
      <c r="A1670" s="1214"/>
      <c r="B1670" s="92"/>
      <c r="C1670" s="1298"/>
      <c r="D1670" s="1300"/>
      <c r="E1670" s="1300"/>
      <c r="F1670" s="1301"/>
      <c r="G1670" s="1301"/>
      <c r="H1670" s="1301"/>
      <c r="I1670" s="1301"/>
      <c r="J1670" s="1301"/>
      <c r="K1670" s="1301"/>
      <c r="L1670" s="1301"/>
      <c r="M1670" s="1301"/>
      <c r="N1670" s="1301"/>
      <c r="O1670" s="1329"/>
      <c r="Q1670" s="92"/>
      <c r="R1670" s="92"/>
      <c r="S1670" s="92"/>
      <c r="T1670" s="92"/>
      <c r="U1670" s="1303"/>
      <c r="V1670" s="92"/>
      <c r="W1670" s="92"/>
      <c r="X1670" s="92"/>
      <c r="Y1670" s="92"/>
      <c r="Z1670" s="92"/>
    </row>
    <row r="1671" spans="1:26" s="1302" customFormat="1" x14ac:dyDescent="0.3">
      <c r="A1671" s="1214"/>
      <c r="B1671" s="92"/>
      <c r="C1671" s="1298"/>
      <c r="D1671" s="1300"/>
      <c r="E1671" s="1300"/>
      <c r="F1671" s="1301"/>
      <c r="G1671" s="1301"/>
      <c r="H1671" s="1301"/>
      <c r="I1671" s="1301"/>
      <c r="J1671" s="1301"/>
      <c r="K1671" s="1301"/>
      <c r="L1671" s="1301"/>
      <c r="M1671" s="1301"/>
      <c r="N1671" s="1301"/>
      <c r="O1671" s="1329"/>
      <c r="Q1671" s="92"/>
      <c r="R1671" s="92"/>
      <c r="S1671" s="92"/>
      <c r="T1671" s="92"/>
      <c r="U1671" s="1303"/>
      <c r="V1671" s="92"/>
      <c r="W1671" s="92"/>
      <c r="X1671" s="92"/>
      <c r="Y1671" s="92"/>
      <c r="Z1671" s="92"/>
    </row>
    <row r="1672" spans="1:26" s="1302" customFormat="1" x14ac:dyDescent="0.3">
      <c r="A1672" s="1214"/>
      <c r="B1672" s="92"/>
      <c r="C1672" s="1298"/>
      <c r="D1672" s="1300"/>
      <c r="E1672" s="1300"/>
      <c r="F1672" s="1301"/>
      <c r="G1672" s="1301"/>
      <c r="H1672" s="1301"/>
      <c r="I1672" s="1301"/>
      <c r="J1672" s="1301"/>
      <c r="K1672" s="1301"/>
      <c r="L1672" s="1301"/>
      <c r="M1672" s="1301"/>
      <c r="N1672" s="1301"/>
      <c r="O1672" s="1329"/>
      <c r="Q1672" s="92"/>
      <c r="R1672" s="92"/>
      <c r="S1672" s="92"/>
      <c r="T1672" s="92"/>
      <c r="U1672" s="1303"/>
      <c r="V1672" s="92"/>
      <c r="W1672" s="92"/>
      <c r="X1672" s="92"/>
      <c r="Y1672" s="92"/>
      <c r="Z1672" s="92"/>
    </row>
    <row r="1673" spans="1:26" s="1302" customFormat="1" x14ac:dyDescent="0.3">
      <c r="A1673" s="1214"/>
      <c r="B1673" s="92"/>
      <c r="C1673" s="1298"/>
      <c r="D1673" s="1300"/>
      <c r="E1673" s="1300"/>
      <c r="F1673" s="1301"/>
      <c r="G1673" s="1301"/>
      <c r="H1673" s="1301"/>
      <c r="I1673" s="1301"/>
      <c r="J1673" s="1301"/>
      <c r="K1673" s="1301"/>
      <c r="L1673" s="1301"/>
      <c r="M1673" s="1301"/>
      <c r="N1673" s="1301"/>
      <c r="O1673" s="1329"/>
      <c r="Q1673" s="92"/>
      <c r="R1673" s="92"/>
      <c r="S1673" s="92"/>
      <c r="T1673" s="92"/>
      <c r="U1673" s="1303"/>
      <c r="V1673" s="92"/>
      <c r="W1673" s="92"/>
      <c r="X1673" s="92"/>
      <c r="Y1673" s="92"/>
      <c r="Z1673" s="92"/>
    </row>
    <row r="1674" spans="1:26" s="1302" customFormat="1" x14ac:dyDescent="0.3">
      <c r="A1674" s="1214"/>
      <c r="B1674" s="92"/>
      <c r="C1674" s="1298"/>
      <c r="D1674" s="1300"/>
      <c r="E1674" s="1300"/>
      <c r="F1674" s="1301"/>
      <c r="G1674" s="1301"/>
      <c r="H1674" s="1301"/>
      <c r="I1674" s="1301"/>
      <c r="J1674" s="1301"/>
      <c r="K1674" s="1301"/>
      <c r="L1674" s="1301"/>
      <c r="M1674" s="1301"/>
      <c r="N1674" s="1301"/>
      <c r="O1674" s="1329"/>
      <c r="Q1674" s="92"/>
      <c r="R1674" s="92"/>
      <c r="S1674" s="92"/>
      <c r="T1674" s="92"/>
      <c r="U1674" s="1303"/>
      <c r="V1674" s="92"/>
      <c r="W1674" s="92"/>
      <c r="X1674" s="92"/>
      <c r="Y1674" s="92"/>
      <c r="Z1674" s="92"/>
    </row>
    <row r="1675" spans="1:26" s="1302" customFormat="1" x14ac:dyDescent="0.3">
      <c r="A1675" s="1214"/>
      <c r="B1675" s="92"/>
      <c r="C1675" s="1298"/>
      <c r="D1675" s="1300"/>
      <c r="E1675" s="1300"/>
      <c r="F1675" s="1301"/>
      <c r="G1675" s="1301"/>
      <c r="H1675" s="1301"/>
      <c r="I1675" s="1301"/>
      <c r="J1675" s="1301"/>
      <c r="K1675" s="1301"/>
      <c r="L1675" s="1301"/>
      <c r="M1675" s="1301"/>
      <c r="N1675" s="1301"/>
      <c r="O1675" s="1329"/>
      <c r="Q1675" s="92"/>
      <c r="R1675" s="92"/>
      <c r="S1675" s="92"/>
      <c r="T1675" s="92"/>
      <c r="U1675" s="1303"/>
      <c r="V1675" s="92"/>
      <c r="W1675" s="92"/>
      <c r="X1675" s="92"/>
      <c r="Y1675" s="92"/>
      <c r="Z1675" s="92"/>
    </row>
    <row r="1676" spans="1:26" s="1302" customFormat="1" x14ac:dyDescent="0.3">
      <c r="A1676" s="1214"/>
      <c r="B1676" s="92"/>
      <c r="C1676" s="1298"/>
      <c r="D1676" s="1300"/>
      <c r="E1676" s="1300"/>
      <c r="F1676" s="1301"/>
      <c r="G1676" s="1301"/>
      <c r="H1676" s="1301"/>
      <c r="I1676" s="1301"/>
      <c r="J1676" s="1301"/>
      <c r="K1676" s="1301"/>
      <c r="L1676" s="1301"/>
      <c r="M1676" s="1301"/>
      <c r="N1676" s="1301"/>
      <c r="O1676" s="1329"/>
      <c r="Q1676" s="92"/>
      <c r="R1676" s="92"/>
      <c r="S1676" s="92"/>
      <c r="T1676" s="92"/>
      <c r="U1676" s="1303"/>
      <c r="V1676" s="92"/>
      <c r="W1676" s="92"/>
      <c r="X1676" s="92"/>
      <c r="Y1676" s="92"/>
      <c r="Z1676" s="92"/>
    </row>
    <row r="1677" spans="1:26" s="1302" customFormat="1" x14ac:dyDescent="0.3">
      <c r="A1677" s="1214"/>
      <c r="B1677" s="92"/>
      <c r="C1677" s="1298"/>
      <c r="D1677" s="1300"/>
      <c r="E1677" s="1300"/>
      <c r="F1677" s="1301"/>
      <c r="G1677" s="1301"/>
      <c r="H1677" s="1301"/>
      <c r="I1677" s="1301"/>
      <c r="J1677" s="1301"/>
      <c r="K1677" s="1301"/>
      <c r="L1677" s="1301"/>
      <c r="M1677" s="1301"/>
      <c r="N1677" s="1301"/>
      <c r="O1677" s="1329"/>
      <c r="Q1677" s="92"/>
      <c r="R1677" s="92"/>
      <c r="S1677" s="92"/>
      <c r="T1677" s="92"/>
      <c r="U1677" s="1303"/>
      <c r="V1677" s="92"/>
      <c r="W1677" s="92"/>
      <c r="X1677" s="92"/>
      <c r="Y1677" s="92"/>
      <c r="Z1677" s="92"/>
    </row>
    <row r="1678" spans="1:26" s="1302" customFormat="1" x14ac:dyDescent="0.3">
      <c r="A1678" s="1214"/>
      <c r="B1678" s="92"/>
      <c r="C1678" s="1298"/>
      <c r="D1678" s="1300"/>
      <c r="E1678" s="1300"/>
      <c r="F1678" s="1301"/>
      <c r="G1678" s="1301"/>
      <c r="H1678" s="1301"/>
      <c r="I1678" s="1301"/>
      <c r="J1678" s="1301"/>
      <c r="K1678" s="1301"/>
      <c r="L1678" s="1301"/>
      <c r="M1678" s="1301"/>
      <c r="N1678" s="1301"/>
      <c r="O1678" s="1329"/>
      <c r="Q1678" s="92"/>
      <c r="R1678" s="92"/>
      <c r="S1678" s="92"/>
      <c r="T1678" s="92"/>
      <c r="U1678" s="1303"/>
      <c r="V1678" s="92"/>
      <c r="W1678" s="92"/>
      <c r="X1678" s="92"/>
      <c r="Y1678" s="92"/>
      <c r="Z1678" s="92"/>
    </row>
    <row r="1679" spans="1:26" s="1302" customFormat="1" x14ac:dyDescent="0.3">
      <c r="A1679" s="1214"/>
      <c r="B1679" s="92"/>
      <c r="C1679" s="1298"/>
      <c r="D1679" s="1300"/>
      <c r="E1679" s="1300"/>
      <c r="F1679" s="1301"/>
      <c r="G1679" s="1301"/>
      <c r="H1679" s="1301"/>
      <c r="I1679" s="1301"/>
      <c r="J1679" s="1301"/>
      <c r="K1679" s="1301"/>
      <c r="L1679" s="1301"/>
      <c r="M1679" s="1301"/>
      <c r="N1679" s="1301"/>
      <c r="O1679" s="1329"/>
      <c r="Q1679" s="92"/>
      <c r="R1679" s="92"/>
      <c r="S1679" s="92"/>
      <c r="T1679" s="92"/>
      <c r="U1679" s="1303"/>
      <c r="V1679" s="92"/>
      <c r="W1679" s="92"/>
      <c r="X1679" s="92"/>
      <c r="Y1679" s="92"/>
      <c r="Z1679" s="92"/>
    </row>
    <row r="1680" spans="1:26" s="1302" customFormat="1" x14ac:dyDescent="0.3">
      <c r="A1680" s="1214"/>
      <c r="B1680" s="92"/>
      <c r="C1680" s="1298"/>
      <c r="D1680" s="1300"/>
      <c r="E1680" s="1300"/>
      <c r="F1680" s="1301"/>
      <c r="G1680" s="1301"/>
      <c r="H1680" s="1301"/>
      <c r="I1680" s="1301"/>
      <c r="J1680" s="1301"/>
      <c r="K1680" s="1301"/>
      <c r="L1680" s="1301"/>
      <c r="M1680" s="1301"/>
      <c r="N1680" s="1301"/>
      <c r="O1680" s="1329"/>
      <c r="Q1680" s="92"/>
      <c r="R1680" s="92"/>
      <c r="S1680" s="92"/>
      <c r="T1680" s="92"/>
      <c r="U1680" s="1303"/>
      <c r="V1680" s="92"/>
      <c r="W1680" s="92"/>
      <c r="X1680" s="92"/>
      <c r="Y1680" s="92"/>
      <c r="Z1680" s="92"/>
    </row>
    <row r="1681" spans="1:26" s="1302" customFormat="1" x14ac:dyDescent="0.3">
      <c r="A1681" s="1214"/>
      <c r="B1681" s="92"/>
      <c r="C1681" s="1298"/>
      <c r="D1681" s="1300"/>
      <c r="E1681" s="1300"/>
      <c r="F1681" s="1301"/>
      <c r="G1681" s="1301"/>
      <c r="H1681" s="1301"/>
      <c r="I1681" s="1301"/>
      <c r="J1681" s="1301"/>
      <c r="K1681" s="1301"/>
      <c r="L1681" s="1301"/>
      <c r="M1681" s="1301"/>
      <c r="N1681" s="1301"/>
      <c r="O1681" s="1329"/>
      <c r="Q1681" s="92"/>
      <c r="R1681" s="92"/>
      <c r="S1681" s="92"/>
      <c r="T1681" s="92"/>
      <c r="U1681" s="1303"/>
      <c r="V1681" s="92"/>
      <c r="W1681" s="92"/>
      <c r="X1681" s="92"/>
      <c r="Y1681" s="92"/>
      <c r="Z1681" s="92"/>
    </row>
    <row r="1682" spans="1:26" s="1302" customFormat="1" x14ac:dyDescent="0.3">
      <c r="A1682" s="1214"/>
      <c r="B1682" s="92"/>
      <c r="C1682" s="1298"/>
      <c r="D1682" s="1300"/>
      <c r="E1682" s="1300"/>
      <c r="F1682" s="1301"/>
      <c r="G1682" s="1301"/>
      <c r="H1682" s="1301"/>
      <c r="I1682" s="1301"/>
      <c r="J1682" s="1301"/>
      <c r="K1682" s="1301"/>
      <c r="L1682" s="1301"/>
      <c r="M1682" s="1301"/>
      <c r="N1682" s="1301"/>
      <c r="O1682" s="1329"/>
      <c r="Q1682" s="92"/>
      <c r="R1682" s="92"/>
      <c r="S1682" s="92"/>
      <c r="T1682" s="92"/>
      <c r="U1682" s="1303"/>
      <c r="V1682" s="92"/>
      <c r="W1682" s="92"/>
      <c r="X1682" s="92"/>
      <c r="Y1682" s="92"/>
      <c r="Z1682" s="92"/>
    </row>
    <row r="1683" spans="1:26" s="1302" customFormat="1" x14ac:dyDescent="0.3">
      <c r="A1683" s="1214"/>
      <c r="B1683" s="92"/>
      <c r="C1683" s="1298"/>
      <c r="D1683" s="1300"/>
      <c r="E1683" s="1300"/>
      <c r="F1683" s="1301"/>
      <c r="G1683" s="1301"/>
      <c r="H1683" s="1301"/>
      <c r="I1683" s="1301"/>
      <c r="J1683" s="1301"/>
      <c r="K1683" s="1301"/>
      <c r="L1683" s="1301"/>
      <c r="M1683" s="1301"/>
      <c r="N1683" s="1301"/>
      <c r="O1683" s="1329"/>
      <c r="Q1683" s="92"/>
      <c r="R1683" s="92"/>
      <c r="S1683" s="92"/>
      <c r="T1683" s="92"/>
      <c r="U1683" s="1303"/>
      <c r="V1683" s="92"/>
      <c r="W1683" s="92"/>
      <c r="X1683" s="92"/>
      <c r="Y1683" s="92"/>
      <c r="Z1683" s="92"/>
    </row>
    <row r="1684" spans="1:26" s="1302" customFormat="1" x14ac:dyDescent="0.3">
      <c r="A1684" s="1214"/>
      <c r="B1684" s="92"/>
      <c r="C1684" s="1298"/>
      <c r="D1684" s="1300"/>
      <c r="E1684" s="1300"/>
      <c r="F1684" s="1301"/>
      <c r="G1684" s="1301"/>
      <c r="H1684" s="1301"/>
      <c r="I1684" s="1301"/>
      <c r="J1684" s="1301"/>
      <c r="K1684" s="1301"/>
      <c r="L1684" s="1301"/>
      <c r="M1684" s="1301"/>
      <c r="N1684" s="1301"/>
      <c r="O1684" s="1329"/>
      <c r="Q1684" s="92"/>
      <c r="R1684" s="92"/>
      <c r="S1684" s="92"/>
      <c r="T1684" s="92"/>
      <c r="U1684" s="1303"/>
      <c r="V1684" s="92"/>
      <c r="W1684" s="92"/>
      <c r="X1684" s="92"/>
      <c r="Y1684" s="92"/>
      <c r="Z1684" s="92"/>
    </row>
    <row r="1685" spans="1:26" s="1302" customFormat="1" x14ac:dyDescent="0.3">
      <c r="A1685" s="1214"/>
      <c r="B1685" s="92"/>
      <c r="C1685" s="1298"/>
      <c r="D1685" s="1300"/>
      <c r="E1685" s="1300"/>
      <c r="F1685" s="1301"/>
      <c r="G1685" s="1301"/>
      <c r="H1685" s="1301"/>
      <c r="I1685" s="1301"/>
      <c r="J1685" s="1301"/>
      <c r="K1685" s="1301"/>
      <c r="L1685" s="1301"/>
      <c r="M1685" s="1301"/>
      <c r="N1685" s="1301"/>
      <c r="O1685" s="1329"/>
      <c r="Q1685" s="92"/>
      <c r="R1685" s="92"/>
      <c r="S1685" s="92"/>
      <c r="T1685" s="92"/>
      <c r="U1685" s="1303"/>
      <c r="V1685" s="92"/>
      <c r="W1685" s="92"/>
      <c r="X1685" s="92"/>
      <c r="Y1685" s="92"/>
      <c r="Z1685" s="92"/>
    </row>
    <row r="1686" spans="1:26" s="1302" customFormat="1" x14ac:dyDescent="0.3">
      <c r="A1686" s="1214"/>
      <c r="B1686" s="92"/>
      <c r="C1686" s="1298"/>
      <c r="D1686" s="1300"/>
      <c r="E1686" s="1300"/>
      <c r="F1686" s="1301"/>
      <c r="G1686" s="1301"/>
      <c r="H1686" s="1301"/>
      <c r="I1686" s="1301"/>
      <c r="J1686" s="1301"/>
      <c r="K1686" s="1301"/>
      <c r="L1686" s="1301"/>
      <c r="M1686" s="1301"/>
      <c r="N1686" s="1301"/>
      <c r="O1686" s="1329"/>
      <c r="Q1686" s="92"/>
      <c r="R1686" s="92"/>
      <c r="S1686" s="92"/>
      <c r="T1686" s="92"/>
      <c r="U1686" s="1303"/>
      <c r="V1686" s="92"/>
      <c r="W1686" s="92"/>
      <c r="X1686" s="92"/>
      <c r="Y1686" s="92"/>
      <c r="Z1686" s="92"/>
    </row>
    <row r="1687" spans="1:26" s="1302" customFormat="1" x14ac:dyDescent="0.3">
      <c r="A1687" s="1214"/>
      <c r="B1687" s="92"/>
      <c r="C1687" s="1298"/>
      <c r="D1687" s="1300"/>
      <c r="E1687" s="1300"/>
      <c r="F1687" s="1301"/>
      <c r="G1687" s="1301"/>
      <c r="H1687" s="1301"/>
      <c r="I1687" s="1301"/>
      <c r="J1687" s="1301"/>
      <c r="K1687" s="1301"/>
      <c r="L1687" s="1301"/>
      <c r="M1687" s="1301"/>
      <c r="N1687" s="1301"/>
      <c r="O1687" s="1329"/>
      <c r="Q1687" s="92"/>
      <c r="R1687" s="92"/>
      <c r="S1687" s="92"/>
      <c r="T1687" s="92"/>
      <c r="U1687" s="1303"/>
      <c r="V1687" s="92"/>
      <c r="W1687" s="92"/>
      <c r="X1687" s="92"/>
      <c r="Y1687" s="92"/>
      <c r="Z1687" s="92"/>
    </row>
    <row r="1688" spans="1:26" s="1302" customFormat="1" x14ac:dyDescent="0.3">
      <c r="A1688" s="1214"/>
      <c r="B1688" s="92"/>
      <c r="C1688" s="1298"/>
      <c r="D1688" s="1300"/>
      <c r="E1688" s="1300"/>
      <c r="F1688" s="1301"/>
      <c r="G1688" s="1301"/>
      <c r="H1688" s="1301"/>
      <c r="I1688" s="1301"/>
      <c r="J1688" s="1301"/>
      <c r="K1688" s="1301"/>
      <c r="L1688" s="1301"/>
      <c r="M1688" s="1301"/>
      <c r="N1688" s="1301"/>
      <c r="O1688" s="1329"/>
      <c r="Q1688" s="92"/>
      <c r="R1688" s="92"/>
      <c r="S1688" s="92"/>
      <c r="T1688" s="92"/>
      <c r="U1688" s="1303"/>
      <c r="V1688" s="92"/>
      <c r="W1688" s="92"/>
      <c r="X1688" s="92"/>
      <c r="Y1688" s="92"/>
      <c r="Z1688" s="92"/>
    </row>
    <row r="1689" spans="1:26" s="1302" customFormat="1" x14ac:dyDescent="0.3">
      <c r="A1689" s="1214"/>
      <c r="B1689" s="92"/>
      <c r="C1689" s="1298"/>
      <c r="D1689" s="1300"/>
      <c r="E1689" s="1300"/>
      <c r="F1689" s="1301"/>
      <c r="G1689" s="1301"/>
      <c r="H1689" s="1301"/>
      <c r="I1689" s="1301"/>
      <c r="J1689" s="1301"/>
      <c r="K1689" s="1301"/>
      <c r="L1689" s="1301"/>
      <c r="M1689" s="1301"/>
      <c r="N1689" s="1301"/>
      <c r="O1689" s="1329"/>
      <c r="Q1689" s="92"/>
      <c r="R1689" s="92"/>
      <c r="S1689" s="92"/>
      <c r="T1689" s="92"/>
      <c r="U1689" s="1303"/>
      <c r="V1689" s="92"/>
      <c r="W1689" s="92"/>
      <c r="X1689" s="92"/>
      <c r="Y1689" s="92"/>
      <c r="Z1689" s="92"/>
    </row>
    <row r="1690" spans="1:26" s="1302" customFormat="1" x14ac:dyDescent="0.3">
      <c r="A1690" s="1214"/>
      <c r="B1690" s="92"/>
      <c r="C1690" s="1298"/>
      <c r="D1690" s="1300"/>
      <c r="E1690" s="1300"/>
      <c r="F1690" s="1301"/>
      <c r="G1690" s="1301"/>
      <c r="H1690" s="1301"/>
      <c r="I1690" s="1301"/>
      <c r="J1690" s="1301"/>
      <c r="K1690" s="1301"/>
      <c r="L1690" s="1301"/>
      <c r="M1690" s="1301"/>
      <c r="N1690" s="1301"/>
      <c r="O1690" s="1329"/>
      <c r="Q1690" s="92"/>
      <c r="R1690" s="92"/>
      <c r="S1690" s="92"/>
      <c r="T1690" s="92"/>
      <c r="U1690" s="1303"/>
      <c r="V1690" s="92"/>
      <c r="W1690" s="92"/>
      <c r="X1690" s="92"/>
      <c r="Y1690" s="92"/>
      <c r="Z1690" s="92"/>
    </row>
    <row r="1691" spans="1:26" s="1302" customFormat="1" x14ac:dyDescent="0.3">
      <c r="A1691" s="1214"/>
      <c r="B1691" s="92"/>
      <c r="C1691" s="1298"/>
      <c r="D1691" s="1300"/>
      <c r="E1691" s="1300"/>
      <c r="F1691" s="1301"/>
      <c r="G1691" s="1301"/>
      <c r="H1691" s="1301"/>
      <c r="I1691" s="1301"/>
      <c r="J1691" s="1301"/>
      <c r="K1691" s="1301"/>
      <c r="L1691" s="1301"/>
      <c r="M1691" s="1301"/>
      <c r="N1691" s="1301"/>
      <c r="O1691" s="1329"/>
      <c r="Q1691" s="92"/>
      <c r="R1691" s="92"/>
      <c r="S1691" s="92"/>
      <c r="T1691" s="92"/>
      <c r="U1691" s="1303"/>
      <c r="V1691" s="92"/>
      <c r="W1691" s="92"/>
      <c r="X1691" s="92"/>
      <c r="Y1691" s="92"/>
      <c r="Z1691" s="92"/>
    </row>
    <row r="1692" spans="1:26" s="1302" customFormat="1" x14ac:dyDescent="0.3">
      <c r="A1692" s="1214"/>
      <c r="B1692" s="92"/>
      <c r="C1692" s="1298"/>
      <c r="D1692" s="1300"/>
      <c r="E1692" s="1300"/>
      <c r="F1692" s="1301"/>
      <c r="G1692" s="1301"/>
      <c r="H1692" s="1301"/>
      <c r="I1692" s="1301"/>
      <c r="J1692" s="1301"/>
      <c r="K1692" s="1301"/>
      <c r="L1692" s="1301"/>
      <c r="M1692" s="1301"/>
      <c r="N1692" s="1301"/>
      <c r="O1692" s="1329"/>
      <c r="Q1692" s="92"/>
      <c r="R1692" s="92"/>
      <c r="S1692" s="92"/>
      <c r="T1692" s="92"/>
      <c r="U1692" s="1303"/>
      <c r="V1692" s="92"/>
      <c r="W1692" s="92"/>
      <c r="X1692" s="92"/>
      <c r="Y1692" s="92"/>
      <c r="Z1692" s="92"/>
    </row>
    <row r="1693" spans="1:26" s="1302" customFormat="1" x14ac:dyDescent="0.3">
      <c r="A1693" s="1214"/>
      <c r="B1693" s="92"/>
      <c r="C1693" s="1298"/>
      <c r="D1693" s="1300"/>
      <c r="E1693" s="1300"/>
      <c r="F1693" s="1301"/>
      <c r="G1693" s="1301"/>
      <c r="H1693" s="1301"/>
      <c r="I1693" s="1301"/>
      <c r="J1693" s="1301"/>
      <c r="K1693" s="1301"/>
      <c r="L1693" s="1301"/>
      <c r="M1693" s="1301"/>
      <c r="N1693" s="1301"/>
      <c r="O1693" s="1329"/>
      <c r="Q1693" s="92"/>
      <c r="R1693" s="92"/>
      <c r="S1693" s="92"/>
      <c r="T1693" s="92"/>
      <c r="U1693" s="1303"/>
      <c r="V1693" s="92"/>
      <c r="W1693" s="92"/>
      <c r="X1693" s="92"/>
      <c r="Y1693" s="92"/>
      <c r="Z1693" s="92"/>
    </row>
    <row r="1694" spans="1:26" s="1302" customFormat="1" x14ac:dyDescent="0.3">
      <c r="A1694" s="1214"/>
      <c r="B1694" s="92"/>
      <c r="C1694" s="1298"/>
      <c r="D1694" s="1300"/>
      <c r="E1694" s="1300"/>
      <c r="F1694" s="1301"/>
      <c r="G1694" s="1301"/>
      <c r="H1694" s="1301"/>
      <c r="I1694" s="1301"/>
      <c r="J1694" s="1301"/>
      <c r="K1694" s="1301"/>
      <c r="L1694" s="1301"/>
      <c r="M1694" s="1301"/>
      <c r="N1694" s="1301"/>
      <c r="O1694" s="1329"/>
      <c r="Q1694" s="92"/>
      <c r="R1694" s="92"/>
      <c r="S1694" s="92"/>
      <c r="T1694" s="92"/>
      <c r="U1694" s="1303"/>
      <c r="V1694" s="92"/>
      <c r="W1694" s="92"/>
      <c r="X1694" s="92"/>
      <c r="Y1694" s="92"/>
      <c r="Z1694" s="92"/>
    </row>
    <row r="1695" spans="1:26" s="1302" customFormat="1" x14ac:dyDescent="0.3">
      <c r="A1695" s="1214"/>
      <c r="B1695" s="92"/>
      <c r="C1695" s="1298"/>
      <c r="D1695" s="1300"/>
      <c r="E1695" s="1300"/>
      <c r="F1695" s="1301"/>
      <c r="G1695" s="1301"/>
      <c r="H1695" s="1301"/>
      <c r="I1695" s="1301"/>
      <c r="J1695" s="1301"/>
      <c r="K1695" s="1301"/>
      <c r="L1695" s="1301"/>
      <c r="M1695" s="1301"/>
      <c r="N1695" s="1301"/>
      <c r="O1695" s="1329"/>
      <c r="Q1695" s="92"/>
      <c r="R1695" s="92"/>
      <c r="S1695" s="92"/>
      <c r="T1695" s="92"/>
      <c r="U1695" s="1303"/>
      <c r="V1695" s="92"/>
      <c r="W1695" s="92"/>
      <c r="X1695" s="92"/>
      <c r="Y1695" s="92"/>
      <c r="Z1695" s="92"/>
    </row>
    <row r="1696" spans="1:26" s="1302" customFormat="1" x14ac:dyDescent="0.3">
      <c r="A1696" s="1214"/>
      <c r="B1696" s="92"/>
      <c r="C1696" s="1298"/>
      <c r="D1696" s="1300"/>
      <c r="E1696" s="1300"/>
      <c r="F1696" s="1301"/>
      <c r="G1696" s="1301"/>
      <c r="H1696" s="1301"/>
      <c r="I1696" s="1301"/>
      <c r="J1696" s="1301"/>
      <c r="K1696" s="1301"/>
      <c r="L1696" s="1301"/>
      <c r="M1696" s="1301"/>
      <c r="N1696" s="1301"/>
      <c r="O1696" s="1329"/>
      <c r="Q1696" s="92"/>
      <c r="R1696" s="92"/>
      <c r="S1696" s="92"/>
      <c r="T1696" s="92"/>
      <c r="U1696" s="1303"/>
      <c r="V1696" s="92"/>
      <c r="W1696" s="92"/>
      <c r="X1696" s="92"/>
      <c r="Y1696" s="92"/>
      <c r="Z1696" s="92"/>
    </row>
    <row r="1697" spans="1:26" s="1302" customFormat="1" x14ac:dyDescent="0.3">
      <c r="A1697" s="1214"/>
      <c r="B1697" s="92"/>
      <c r="C1697" s="1298"/>
      <c r="D1697" s="1300"/>
      <c r="E1697" s="1300"/>
      <c r="F1697" s="1301"/>
      <c r="G1697" s="1301"/>
      <c r="H1697" s="1301"/>
      <c r="I1697" s="1301"/>
      <c r="J1697" s="1301"/>
      <c r="K1697" s="1301"/>
      <c r="L1697" s="1301"/>
      <c r="M1697" s="1301"/>
      <c r="N1697" s="1301"/>
      <c r="O1697" s="1329"/>
      <c r="Q1697" s="92"/>
      <c r="R1697" s="92"/>
      <c r="S1697" s="92"/>
      <c r="T1697" s="92"/>
      <c r="U1697" s="1303"/>
      <c r="V1697" s="92"/>
      <c r="W1697" s="92"/>
      <c r="X1697" s="92"/>
      <c r="Y1697" s="92"/>
      <c r="Z1697" s="92"/>
    </row>
    <row r="1698" spans="1:26" s="1302" customFormat="1" x14ac:dyDescent="0.3">
      <c r="A1698" s="1214"/>
      <c r="B1698" s="92"/>
      <c r="C1698" s="1298"/>
      <c r="D1698" s="1300"/>
      <c r="E1698" s="1300"/>
      <c r="F1698" s="1301"/>
      <c r="G1698" s="1301"/>
      <c r="H1698" s="1301"/>
      <c r="I1698" s="1301"/>
      <c r="J1698" s="1301"/>
      <c r="K1698" s="1301"/>
      <c r="L1698" s="1301"/>
      <c r="M1698" s="1301"/>
      <c r="N1698" s="1301"/>
      <c r="O1698" s="1329"/>
      <c r="Q1698" s="92"/>
      <c r="R1698" s="92"/>
      <c r="S1698" s="92"/>
      <c r="T1698" s="92"/>
      <c r="U1698" s="1303"/>
      <c r="V1698" s="92"/>
      <c r="W1698" s="92"/>
      <c r="X1698" s="92"/>
      <c r="Y1698" s="92"/>
      <c r="Z1698" s="92"/>
    </row>
    <row r="1699" spans="1:26" s="1302" customFormat="1" x14ac:dyDescent="0.3">
      <c r="A1699" s="1214"/>
      <c r="B1699" s="92"/>
      <c r="C1699" s="1298"/>
      <c r="D1699" s="1300"/>
      <c r="E1699" s="1300"/>
      <c r="F1699" s="1301"/>
      <c r="G1699" s="1301"/>
      <c r="H1699" s="1301"/>
      <c r="I1699" s="1301"/>
      <c r="J1699" s="1301"/>
      <c r="K1699" s="1301"/>
      <c r="L1699" s="1301"/>
      <c r="M1699" s="1301"/>
      <c r="N1699" s="1301"/>
      <c r="O1699" s="1329"/>
      <c r="Q1699" s="92"/>
      <c r="R1699" s="92"/>
      <c r="S1699" s="92"/>
      <c r="T1699" s="92"/>
      <c r="U1699" s="1303"/>
      <c r="V1699" s="92"/>
      <c r="W1699" s="92"/>
      <c r="X1699" s="92"/>
      <c r="Y1699" s="92"/>
      <c r="Z1699" s="92"/>
    </row>
    <row r="1700" spans="1:26" s="1302" customFormat="1" x14ac:dyDescent="0.3">
      <c r="A1700" s="1214"/>
      <c r="B1700" s="92"/>
      <c r="C1700" s="1298"/>
      <c r="D1700" s="1300"/>
      <c r="E1700" s="1300"/>
      <c r="F1700" s="1301"/>
      <c r="G1700" s="1301"/>
      <c r="H1700" s="1301"/>
      <c r="I1700" s="1301"/>
      <c r="J1700" s="1301"/>
      <c r="K1700" s="1301"/>
      <c r="L1700" s="1301"/>
      <c r="M1700" s="1301"/>
      <c r="N1700" s="1301"/>
      <c r="O1700" s="1329"/>
      <c r="Q1700" s="92"/>
      <c r="R1700" s="92"/>
      <c r="S1700" s="92"/>
      <c r="T1700" s="92"/>
      <c r="U1700" s="1303"/>
      <c r="V1700" s="92"/>
      <c r="W1700" s="92"/>
      <c r="X1700" s="92"/>
      <c r="Y1700" s="92"/>
      <c r="Z1700" s="92"/>
    </row>
    <row r="1701" spans="1:26" s="1302" customFormat="1" x14ac:dyDescent="0.3">
      <c r="A1701" s="1214"/>
      <c r="B1701" s="92"/>
      <c r="C1701" s="1298"/>
      <c r="D1701" s="1300"/>
      <c r="E1701" s="1300"/>
      <c r="F1701" s="1301"/>
      <c r="G1701" s="1301"/>
      <c r="H1701" s="1301"/>
      <c r="I1701" s="1301"/>
      <c r="J1701" s="1301"/>
      <c r="K1701" s="1301"/>
      <c r="L1701" s="1301"/>
      <c r="M1701" s="1301"/>
      <c r="N1701" s="1301"/>
      <c r="O1701" s="1329"/>
      <c r="Q1701" s="92"/>
      <c r="R1701" s="92"/>
      <c r="S1701" s="92"/>
      <c r="T1701" s="92"/>
      <c r="U1701" s="1303"/>
      <c r="V1701" s="92"/>
      <c r="W1701" s="92"/>
      <c r="X1701" s="92"/>
      <c r="Y1701" s="92"/>
      <c r="Z1701" s="92"/>
    </row>
    <row r="1702" spans="1:26" s="1302" customFormat="1" x14ac:dyDescent="0.3">
      <c r="A1702" s="1214"/>
      <c r="B1702" s="92"/>
      <c r="C1702" s="1298"/>
      <c r="D1702" s="1300"/>
      <c r="E1702" s="1300"/>
      <c r="F1702" s="1301"/>
      <c r="G1702" s="1301"/>
      <c r="H1702" s="1301"/>
      <c r="I1702" s="1301"/>
      <c r="J1702" s="1301"/>
      <c r="K1702" s="1301"/>
      <c r="L1702" s="1301"/>
      <c r="M1702" s="1301"/>
      <c r="N1702" s="1301"/>
      <c r="O1702" s="1329"/>
      <c r="Q1702" s="92"/>
      <c r="R1702" s="92"/>
      <c r="S1702" s="92"/>
      <c r="T1702" s="92"/>
      <c r="U1702" s="1303"/>
      <c r="V1702" s="92"/>
      <c r="W1702" s="92"/>
      <c r="X1702" s="92"/>
      <c r="Y1702" s="92"/>
      <c r="Z1702" s="92"/>
    </row>
    <row r="1703" spans="1:26" s="1302" customFormat="1" x14ac:dyDescent="0.3">
      <c r="A1703" s="1214"/>
      <c r="B1703" s="92"/>
      <c r="C1703" s="1298"/>
      <c r="D1703" s="1300"/>
      <c r="E1703" s="1300"/>
      <c r="F1703" s="1301"/>
      <c r="G1703" s="1301"/>
      <c r="H1703" s="1301"/>
      <c r="I1703" s="1301"/>
      <c r="J1703" s="1301"/>
      <c r="K1703" s="1301"/>
      <c r="L1703" s="1301"/>
      <c r="M1703" s="1301"/>
      <c r="N1703" s="1301"/>
      <c r="O1703" s="1329"/>
      <c r="Q1703" s="92"/>
      <c r="R1703" s="92"/>
      <c r="S1703" s="92"/>
      <c r="T1703" s="92"/>
      <c r="U1703" s="1303"/>
      <c r="V1703" s="92"/>
      <c r="W1703" s="92"/>
      <c r="X1703" s="92"/>
      <c r="Y1703" s="92"/>
      <c r="Z1703" s="92"/>
    </row>
    <row r="1704" spans="1:26" s="1302" customFormat="1" x14ac:dyDescent="0.3">
      <c r="A1704" s="1214"/>
      <c r="B1704" s="92"/>
      <c r="C1704" s="1298"/>
      <c r="D1704" s="1300"/>
      <c r="E1704" s="1300"/>
      <c r="F1704" s="1301"/>
      <c r="G1704" s="1301"/>
      <c r="H1704" s="1301"/>
      <c r="I1704" s="1301"/>
      <c r="J1704" s="1301"/>
      <c r="K1704" s="1301"/>
      <c r="L1704" s="1301"/>
      <c r="M1704" s="1301"/>
      <c r="N1704" s="1301"/>
      <c r="O1704" s="1329"/>
      <c r="Q1704" s="92"/>
      <c r="R1704" s="92"/>
      <c r="S1704" s="92"/>
      <c r="T1704" s="92"/>
      <c r="U1704" s="1303"/>
      <c r="V1704" s="92"/>
      <c r="W1704" s="92"/>
      <c r="X1704" s="92"/>
      <c r="Y1704" s="92"/>
      <c r="Z1704" s="92"/>
    </row>
    <row r="1705" spans="1:26" s="1302" customFormat="1" x14ac:dyDescent="0.3">
      <c r="A1705" s="1214"/>
      <c r="B1705" s="92"/>
      <c r="C1705" s="1298"/>
      <c r="D1705" s="1300"/>
      <c r="E1705" s="1300"/>
      <c r="F1705" s="1301"/>
      <c r="G1705" s="1301"/>
      <c r="H1705" s="1301"/>
      <c r="I1705" s="1301"/>
      <c r="J1705" s="1301"/>
      <c r="K1705" s="1301"/>
      <c r="L1705" s="1301"/>
      <c r="M1705" s="1301"/>
      <c r="N1705" s="1301"/>
      <c r="O1705" s="1329"/>
      <c r="Q1705" s="92"/>
      <c r="R1705" s="92"/>
      <c r="S1705" s="92"/>
      <c r="T1705" s="92"/>
      <c r="U1705" s="1303"/>
      <c r="V1705" s="92"/>
      <c r="W1705" s="92"/>
      <c r="X1705" s="92"/>
      <c r="Y1705" s="92"/>
      <c r="Z1705" s="92"/>
    </row>
    <row r="1706" spans="1:26" s="1302" customFormat="1" x14ac:dyDescent="0.3">
      <c r="A1706" s="1214"/>
      <c r="B1706" s="92"/>
      <c r="C1706" s="1298"/>
      <c r="D1706" s="1300"/>
      <c r="E1706" s="1300"/>
      <c r="F1706" s="1301"/>
      <c r="G1706" s="1301"/>
      <c r="H1706" s="1301"/>
      <c r="I1706" s="1301"/>
      <c r="J1706" s="1301"/>
      <c r="K1706" s="1301"/>
      <c r="L1706" s="1301"/>
      <c r="M1706" s="1301"/>
      <c r="N1706" s="1301"/>
      <c r="O1706" s="1329"/>
      <c r="Q1706" s="92"/>
      <c r="R1706" s="92"/>
      <c r="S1706" s="92"/>
      <c r="T1706" s="92"/>
      <c r="U1706" s="1303"/>
      <c r="V1706" s="92"/>
      <c r="W1706" s="92"/>
      <c r="X1706" s="92"/>
      <c r="Y1706" s="92"/>
      <c r="Z1706" s="92"/>
    </row>
    <row r="1707" spans="1:26" s="1302" customFormat="1" x14ac:dyDescent="0.3">
      <c r="A1707" s="1214"/>
      <c r="B1707" s="92"/>
      <c r="C1707" s="1298"/>
      <c r="D1707" s="1300"/>
      <c r="E1707" s="1300"/>
      <c r="F1707" s="1301"/>
      <c r="G1707" s="1301"/>
      <c r="H1707" s="1301"/>
      <c r="I1707" s="1301"/>
      <c r="J1707" s="1301"/>
      <c r="K1707" s="1301"/>
      <c r="L1707" s="1301"/>
      <c r="M1707" s="1301"/>
      <c r="N1707" s="1301"/>
      <c r="O1707" s="1329"/>
      <c r="Q1707" s="92"/>
      <c r="R1707" s="92"/>
      <c r="S1707" s="92"/>
      <c r="T1707" s="92"/>
      <c r="U1707" s="1303"/>
      <c r="V1707" s="92"/>
      <c r="W1707" s="92"/>
      <c r="X1707" s="92"/>
      <c r="Y1707" s="92"/>
      <c r="Z1707" s="92"/>
    </row>
    <row r="1708" spans="1:26" s="1302" customFormat="1" x14ac:dyDescent="0.3">
      <c r="A1708" s="1214"/>
      <c r="B1708" s="92"/>
      <c r="C1708" s="1298"/>
      <c r="D1708" s="1300"/>
      <c r="E1708" s="1300"/>
      <c r="F1708" s="1301"/>
      <c r="G1708" s="1301"/>
      <c r="H1708" s="1301"/>
      <c r="I1708" s="1301"/>
      <c r="J1708" s="1301"/>
      <c r="K1708" s="1301"/>
      <c r="L1708" s="1301"/>
      <c r="M1708" s="1301"/>
      <c r="N1708" s="1301"/>
      <c r="O1708" s="1329"/>
      <c r="Q1708" s="92"/>
      <c r="R1708" s="92"/>
      <c r="S1708" s="92"/>
      <c r="T1708" s="92"/>
      <c r="U1708" s="1303"/>
      <c r="V1708" s="92"/>
      <c r="W1708" s="92"/>
      <c r="X1708" s="92"/>
      <c r="Y1708" s="92"/>
      <c r="Z1708" s="92"/>
    </row>
    <row r="1709" spans="1:26" s="1302" customFormat="1" x14ac:dyDescent="0.3">
      <c r="A1709" s="1214"/>
      <c r="B1709" s="92"/>
      <c r="C1709" s="1298"/>
      <c r="D1709" s="1300"/>
      <c r="E1709" s="1300"/>
      <c r="F1709" s="1301"/>
      <c r="G1709" s="1301"/>
      <c r="H1709" s="1301"/>
      <c r="I1709" s="1301"/>
      <c r="J1709" s="1301"/>
      <c r="K1709" s="1301"/>
      <c r="L1709" s="1301"/>
      <c r="M1709" s="1301"/>
      <c r="N1709" s="1301"/>
      <c r="O1709" s="1329"/>
      <c r="Q1709" s="92"/>
      <c r="R1709" s="92"/>
      <c r="S1709" s="92"/>
      <c r="T1709" s="92"/>
      <c r="U1709" s="1303"/>
      <c r="V1709" s="92"/>
      <c r="W1709" s="92"/>
      <c r="X1709" s="92"/>
      <c r="Y1709" s="92"/>
      <c r="Z1709" s="92"/>
    </row>
    <row r="1710" spans="1:26" s="1302" customFormat="1" x14ac:dyDescent="0.3">
      <c r="A1710" s="1214"/>
      <c r="B1710" s="92"/>
      <c r="C1710" s="1298"/>
      <c r="D1710" s="1300"/>
      <c r="E1710" s="1300"/>
      <c r="F1710" s="1301"/>
      <c r="G1710" s="1301"/>
      <c r="H1710" s="1301"/>
      <c r="I1710" s="1301"/>
      <c r="J1710" s="1301"/>
      <c r="K1710" s="1301"/>
      <c r="L1710" s="1301"/>
      <c r="M1710" s="1301"/>
      <c r="N1710" s="1301"/>
      <c r="O1710" s="1329"/>
      <c r="Q1710" s="92"/>
      <c r="R1710" s="92"/>
      <c r="S1710" s="92"/>
      <c r="T1710" s="92"/>
      <c r="U1710" s="1303"/>
      <c r="V1710" s="92"/>
      <c r="W1710" s="92"/>
      <c r="X1710" s="92"/>
      <c r="Y1710" s="92"/>
      <c r="Z1710" s="92"/>
    </row>
    <row r="1711" spans="1:26" s="1302" customFormat="1" x14ac:dyDescent="0.3">
      <c r="A1711" s="1214"/>
      <c r="B1711" s="92"/>
      <c r="C1711" s="1298"/>
      <c r="D1711" s="1300"/>
      <c r="E1711" s="1300"/>
      <c r="F1711" s="1301"/>
      <c r="G1711" s="1301"/>
      <c r="H1711" s="1301"/>
      <c r="I1711" s="1301"/>
      <c r="J1711" s="1301"/>
      <c r="K1711" s="1301"/>
      <c r="L1711" s="1301"/>
      <c r="M1711" s="1301"/>
      <c r="N1711" s="1301"/>
      <c r="O1711" s="1329"/>
      <c r="Q1711" s="92"/>
      <c r="R1711" s="92"/>
      <c r="S1711" s="92"/>
      <c r="T1711" s="92"/>
      <c r="U1711" s="1303"/>
      <c r="V1711" s="92"/>
      <c r="W1711" s="92"/>
      <c r="X1711" s="92"/>
      <c r="Y1711" s="92"/>
      <c r="Z1711" s="92"/>
    </row>
    <row r="1712" spans="1:26" s="1302" customFormat="1" x14ac:dyDescent="0.3">
      <c r="A1712" s="1214"/>
      <c r="B1712" s="92"/>
      <c r="C1712" s="1298"/>
      <c r="D1712" s="1300"/>
      <c r="E1712" s="1300"/>
      <c r="F1712" s="1301"/>
      <c r="G1712" s="1301"/>
      <c r="H1712" s="1301"/>
      <c r="I1712" s="1301"/>
      <c r="J1712" s="1301"/>
      <c r="K1712" s="1301"/>
      <c r="L1712" s="1301"/>
      <c r="M1712" s="1301"/>
      <c r="N1712" s="1301"/>
      <c r="O1712" s="1329"/>
      <c r="Q1712" s="92"/>
      <c r="R1712" s="92"/>
      <c r="S1712" s="92"/>
      <c r="T1712" s="92"/>
      <c r="U1712" s="1303"/>
      <c r="V1712" s="92"/>
      <c r="W1712" s="92"/>
      <c r="X1712" s="92"/>
      <c r="Y1712" s="92"/>
      <c r="Z1712" s="92"/>
    </row>
    <row r="1713" spans="1:26" s="1302" customFormat="1" x14ac:dyDescent="0.3">
      <c r="A1713" s="1214"/>
      <c r="B1713" s="92"/>
      <c r="C1713" s="1298"/>
      <c r="D1713" s="1300"/>
      <c r="E1713" s="1300"/>
      <c r="F1713" s="1301"/>
      <c r="G1713" s="1301"/>
      <c r="H1713" s="1301"/>
      <c r="I1713" s="1301"/>
      <c r="J1713" s="1301"/>
      <c r="K1713" s="1301"/>
      <c r="L1713" s="1301"/>
      <c r="M1713" s="1301"/>
      <c r="N1713" s="1301"/>
      <c r="O1713" s="1329"/>
      <c r="Q1713" s="92"/>
      <c r="R1713" s="92"/>
      <c r="S1713" s="92"/>
      <c r="T1713" s="92"/>
      <c r="U1713" s="1303"/>
      <c r="V1713" s="92"/>
      <c r="W1713" s="92"/>
      <c r="X1713" s="92"/>
      <c r="Y1713" s="92"/>
      <c r="Z1713" s="92"/>
    </row>
    <row r="1714" spans="1:26" s="1302" customFormat="1" x14ac:dyDescent="0.3">
      <c r="A1714" s="1214"/>
      <c r="B1714" s="92"/>
      <c r="C1714" s="1298"/>
      <c r="D1714" s="1300"/>
      <c r="E1714" s="1300"/>
      <c r="F1714" s="1301"/>
      <c r="G1714" s="1301"/>
      <c r="H1714" s="1301"/>
      <c r="I1714" s="1301"/>
      <c r="J1714" s="1301"/>
      <c r="K1714" s="1301"/>
      <c r="L1714" s="1301"/>
      <c r="M1714" s="1301"/>
      <c r="N1714" s="1301"/>
      <c r="O1714" s="1329"/>
      <c r="Q1714" s="92"/>
      <c r="R1714" s="92"/>
      <c r="S1714" s="92"/>
      <c r="T1714" s="92"/>
      <c r="U1714" s="1303"/>
      <c r="V1714" s="92"/>
      <c r="W1714" s="92"/>
      <c r="X1714" s="92"/>
      <c r="Y1714" s="92"/>
      <c r="Z1714" s="92"/>
    </row>
    <row r="1715" spans="1:26" s="1302" customFormat="1" x14ac:dyDescent="0.3">
      <c r="A1715" s="1214"/>
      <c r="B1715" s="92"/>
      <c r="C1715" s="1298"/>
      <c r="D1715" s="1300"/>
      <c r="E1715" s="1300"/>
      <c r="F1715" s="1301"/>
      <c r="G1715" s="1301"/>
      <c r="H1715" s="1301"/>
      <c r="I1715" s="1301"/>
      <c r="J1715" s="1301"/>
      <c r="K1715" s="1301"/>
      <c r="L1715" s="1301"/>
      <c r="M1715" s="1301"/>
      <c r="N1715" s="1301"/>
      <c r="O1715" s="1329"/>
      <c r="Q1715" s="92"/>
      <c r="R1715" s="92"/>
      <c r="S1715" s="92"/>
      <c r="T1715" s="92"/>
      <c r="U1715" s="1303"/>
      <c r="V1715" s="92"/>
      <c r="W1715" s="92"/>
      <c r="X1715" s="92"/>
      <c r="Y1715" s="92"/>
      <c r="Z1715" s="92"/>
    </row>
    <row r="1716" spans="1:26" s="1302" customFormat="1" x14ac:dyDescent="0.3">
      <c r="A1716" s="1214"/>
      <c r="B1716" s="92"/>
      <c r="C1716" s="1298"/>
      <c r="D1716" s="1300"/>
      <c r="E1716" s="1300"/>
      <c r="F1716" s="1301"/>
      <c r="G1716" s="1301"/>
      <c r="H1716" s="1301"/>
      <c r="I1716" s="1301"/>
      <c r="J1716" s="1301"/>
      <c r="K1716" s="1301"/>
      <c r="L1716" s="1301"/>
      <c r="M1716" s="1301"/>
      <c r="N1716" s="1301"/>
      <c r="O1716" s="1329"/>
      <c r="Q1716" s="92"/>
      <c r="R1716" s="92"/>
      <c r="S1716" s="92"/>
      <c r="T1716" s="92"/>
      <c r="U1716" s="1303"/>
      <c r="V1716" s="92"/>
      <c r="W1716" s="92"/>
      <c r="X1716" s="92"/>
      <c r="Y1716" s="92"/>
      <c r="Z1716" s="92"/>
    </row>
    <row r="1717" spans="1:26" s="1302" customFormat="1" x14ac:dyDescent="0.3">
      <c r="A1717" s="1214"/>
      <c r="B1717" s="92"/>
      <c r="C1717" s="1298"/>
      <c r="D1717" s="1300"/>
      <c r="E1717" s="1300"/>
      <c r="F1717" s="1301"/>
      <c r="G1717" s="1301"/>
      <c r="H1717" s="1301"/>
      <c r="I1717" s="1301"/>
      <c r="J1717" s="1301"/>
      <c r="K1717" s="1301"/>
      <c r="L1717" s="1301"/>
      <c r="M1717" s="1301"/>
      <c r="N1717" s="1301"/>
      <c r="O1717" s="1329"/>
      <c r="Q1717" s="92"/>
      <c r="R1717" s="92"/>
      <c r="S1717" s="92"/>
      <c r="T1717" s="92"/>
      <c r="U1717" s="1303"/>
      <c r="V1717" s="92"/>
      <c r="W1717" s="92"/>
      <c r="X1717" s="92"/>
      <c r="Y1717" s="92"/>
      <c r="Z1717" s="92"/>
    </row>
    <row r="1718" spans="1:26" s="1302" customFormat="1" x14ac:dyDescent="0.3">
      <c r="A1718" s="1214"/>
      <c r="B1718" s="92"/>
      <c r="C1718" s="1298"/>
      <c r="D1718" s="1300"/>
      <c r="E1718" s="1300"/>
      <c r="F1718" s="1301"/>
      <c r="G1718" s="1301"/>
      <c r="H1718" s="1301"/>
      <c r="I1718" s="1301"/>
      <c r="J1718" s="1301"/>
      <c r="K1718" s="1301"/>
      <c r="L1718" s="1301"/>
      <c r="M1718" s="1301"/>
      <c r="N1718" s="1301"/>
      <c r="O1718" s="1329"/>
      <c r="Q1718" s="92"/>
      <c r="R1718" s="92"/>
      <c r="S1718" s="92"/>
      <c r="T1718" s="92"/>
      <c r="U1718" s="1303"/>
      <c r="V1718" s="92"/>
      <c r="W1718" s="92"/>
      <c r="X1718" s="92"/>
      <c r="Y1718" s="92"/>
      <c r="Z1718" s="92"/>
    </row>
    <row r="1719" spans="1:26" s="1302" customFormat="1" x14ac:dyDescent="0.3">
      <c r="A1719" s="1214"/>
      <c r="B1719" s="92"/>
      <c r="C1719" s="1298"/>
      <c r="D1719" s="1300"/>
      <c r="E1719" s="1300"/>
      <c r="F1719" s="1301"/>
      <c r="G1719" s="1301"/>
      <c r="H1719" s="1301"/>
      <c r="I1719" s="1301"/>
      <c r="J1719" s="1301"/>
      <c r="K1719" s="1301"/>
      <c r="L1719" s="1301"/>
      <c r="M1719" s="1301"/>
      <c r="N1719" s="1301"/>
      <c r="O1719" s="1329"/>
      <c r="Q1719" s="92"/>
      <c r="R1719" s="92"/>
      <c r="S1719" s="92"/>
      <c r="T1719" s="92"/>
      <c r="U1719" s="1303"/>
      <c r="V1719" s="92"/>
      <c r="W1719" s="92"/>
      <c r="X1719" s="92"/>
      <c r="Y1719" s="92"/>
      <c r="Z1719" s="92"/>
    </row>
    <row r="1720" spans="1:26" s="1302" customFormat="1" x14ac:dyDescent="0.3">
      <c r="A1720" s="1214"/>
      <c r="B1720" s="92"/>
      <c r="C1720" s="1298"/>
      <c r="D1720" s="1300"/>
      <c r="E1720" s="1300"/>
      <c r="F1720" s="1301"/>
      <c r="G1720" s="1301"/>
      <c r="H1720" s="1301"/>
      <c r="I1720" s="1301"/>
      <c r="J1720" s="1301"/>
      <c r="K1720" s="1301"/>
      <c r="L1720" s="1301"/>
      <c r="M1720" s="1301"/>
      <c r="N1720" s="1301"/>
      <c r="O1720" s="1329"/>
      <c r="Q1720" s="92"/>
      <c r="R1720" s="92"/>
      <c r="S1720" s="92"/>
      <c r="T1720" s="92"/>
      <c r="U1720" s="1303"/>
      <c r="V1720" s="92"/>
      <c r="W1720" s="92"/>
      <c r="X1720" s="92"/>
      <c r="Y1720" s="92"/>
      <c r="Z1720" s="92"/>
    </row>
    <row r="1721" spans="1:26" s="1302" customFormat="1" x14ac:dyDescent="0.3">
      <c r="A1721" s="1214"/>
      <c r="B1721" s="92"/>
      <c r="C1721" s="1298"/>
      <c r="D1721" s="1300"/>
      <c r="E1721" s="1300"/>
      <c r="F1721" s="1301"/>
      <c r="G1721" s="1301"/>
      <c r="H1721" s="1301"/>
      <c r="I1721" s="1301"/>
      <c r="J1721" s="1301"/>
      <c r="K1721" s="1301"/>
      <c r="L1721" s="1301"/>
      <c r="M1721" s="1301"/>
      <c r="N1721" s="1301"/>
      <c r="O1721" s="1329"/>
      <c r="Q1721" s="92"/>
      <c r="R1721" s="92"/>
      <c r="S1721" s="92"/>
      <c r="T1721" s="92"/>
      <c r="U1721" s="1303"/>
      <c r="V1721" s="92"/>
      <c r="W1721" s="92"/>
      <c r="X1721" s="92"/>
      <c r="Y1721" s="92"/>
      <c r="Z1721" s="92"/>
    </row>
    <row r="1722" spans="1:26" s="1302" customFormat="1" x14ac:dyDescent="0.3">
      <c r="A1722" s="1214"/>
      <c r="B1722" s="92"/>
      <c r="C1722" s="1298"/>
      <c r="D1722" s="1300"/>
      <c r="E1722" s="1300"/>
      <c r="F1722" s="1301"/>
      <c r="G1722" s="1301"/>
      <c r="H1722" s="1301"/>
      <c r="I1722" s="1301"/>
      <c r="J1722" s="1301"/>
      <c r="K1722" s="1301"/>
      <c r="L1722" s="1301"/>
      <c r="M1722" s="1301"/>
      <c r="N1722" s="1301"/>
      <c r="O1722" s="1329"/>
      <c r="Q1722" s="92"/>
      <c r="R1722" s="92"/>
      <c r="S1722" s="92"/>
      <c r="T1722" s="92"/>
      <c r="U1722" s="1303"/>
      <c r="V1722" s="92"/>
      <c r="W1722" s="92"/>
      <c r="X1722" s="92"/>
      <c r="Y1722" s="92"/>
      <c r="Z1722" s="92"/>
    </row>
    <row r="1723" spans="1:26" s="1302" customFormat="1" x14ac:dyDescent="0.3">
      <c r="A1723" s="1214"/>
      <c r="B1723" s="92"/>
      <c r="C1723" s="1298"/>
      <c r="D1723" s="1300"/>
      <c r="E1723" s="1300"/>
      <c r="F1723" s="1301"/>
      <c r="G1723" s="1301"/>
      <c r="H1723" s="1301"/>
      <c r="I1723" s="1301"/>
      <c r="J1723" s="1301"/>
      <c r="K1723" s="1301"/>
      <c r="L1723" s="1301"/>
      <c r="M1723" s="1301"/>
      <c r="N1723" s="1301"/>
      <c r="O1723" s="1329"/>
      <c r="Q1723" s="92"/>
      <c r="R1723" s="92"/>
      <c r="S1723" s="92"/>
      <c r="T1723" s="92"/>
      <c r="U1723" s="1303"/>
      <c r="V1723" s="92"/>
      <c r="W1723" s="92"/>
      <c r="X1723" s="92"/>
      <c r="Y1723" s="92"/>
      <c r="Z1723" s="92"/>
    </row>
    <row r="1724" spans="1:26" s="1302" customFormat="1" x14ac:dyDescent="0.3">
      <c r="A1724" s="1214"/>
      <c r="B1724" s="92"/>
      <c r="C1724" s="1298"/>
      <c r="D1724" s="1300"/>
      <c r="E1724" s="1300"/>
      <c r="F1724" s="1301"/>
      <c r="G1724" s="1301"/>
      <c r="H1724" s="1301"/>
      <c r="I1724" s="1301"/>
      <c r="J1724" s="1301"/>
      <c r="K1724" s="1301"/>
      <c r="L1724" s="1301"/>
      <c r="M1724" s="1301"/>
      <c r="N1724" s="1301"/>
      <c r="O1724" s="1329"/>
      <c r="Q1724" s="92"/>
      <c r="R1724" s="92"/>
      <c r="S1724" s="92"/>
      <c r="T1724" s="92"/>
      <c r="U1724" s="1303"/>
      <c r="V1724" s="92"/>
      <c r="W1724" s="92"/>
      <c r="X1724" s="92"/>
      <c r="Y1724" s="92"/>
      <c r="Z1724" s="92"/>
    </row>
    <row r="1725" spans="1:26" s="1302" customFormat="1" x14ac:dyDescent="0.3">
      <c r="A1725" s="1214"/>
      <c r="B1725" s="92"/>
      <c r="C1725" s="1298"/>
      <c r="D1725" s="1300"/>
      <c r="E1725" s="1300"/>
      <c r="F1725" s="1301"/>
      <c r="G1725" s="1301"/>
      <c r="H1725" s="1301"/>
      <c r="I1725" s="1301"/>
      <c r="J1725" s="1301"/>
      <c r="K1725" s="1301"/>
      <c r="L1725" s="1301"/>
      <c r="M1725" s="1301"/>
      <c r="N1725" s="1301"/>
      <c r="O1725" s="1329"/>
      <c r="Q1725" s="92"/>
      <c r="R1725" s="92"/>
      <c r="S1725" s="92"/>
      <c r="T1725" s="92"/>
      <c r="U1725" s="1303"/>
      <c r="V1725" s="92"/>
      <c r="W1725" s="92"/>
      <c r="X1725" s="92"/>
      <c r="Y1725" s="92"/>
      <c r="Z1725" s="92"/>
    </row>
    <row r="1726" spans="1:26" s="1302" customFormat="1" x14ac:dyDescent="0.3">
      <c r="A1726" s="1214"/>
      <c r="B1726" s="92"/>
      <c r="C1726" s="1298"/>
      <c r="D1726" s="1300"/>
      <c r="E1726" s="1300"/>
      <c r="F1726" s="1301"/>
      <c r="G1726" s="1301"/>
      <c r="H1726" s="1301"/>
      <c r="I1726" s="1301"/>
      <c r="J1726" s="1301"/>
      <c r="K1726" s="1301"/>
      <c r="L1726" s="1301"/>
      <c r="M1726" s="1301"/>
      <c r="N1726" s="1301"/>
      <c r="O1726" s="1329"/>
      <c r="Q1726" s="92"/>
      <c r="R1726" s="92"/>
      <c r="S1726" s="92"/>
      <c r="T1726" s="92"/>
      <c r="U1726" s="1303"/>
      <c r="V1726" s="92"/>
      <c r="W1726" s="92"/>
      <c r="X1726" s="92"/>
      <c r="Y1726" s="92"/>
      <c r="Z1726" s="92"/>
    </row>
    <row r="1727" spans="1:26" s="1302" customFormat="1" x14ac:dyDescent="0.3">
      <c r="A1727" s="1214"/>
      <c r="B1727" s="92"/>
      <c r="C1727" s="1298"/>
      <c r="D1727" s="1300"/>
      <c r="E1727" s="1300"/>
      <c r="F1727" s="1301"/>
      <c r="G1727" s="1301"/>
      <c r="H1727" s="1301"/>
      <c r="I1727" s="1301"/>
      <c r="J1727" s="1301"/>
      <c r="K1727" s="1301"/>
      <c r="L1727" s="1301"/>
      <c r="M1727" s="1301"/>
      <c r="N1727" s="1301"/>
      <c r="O1727" s="1329"/>
      <c r="Q1727" s="92"/>
      <c r="R1727" s="92"/>
      <c r="S1727" s="92"/>
      <c r="T1727" s="92"/>
      <c r="U1727" s="1303"/>
      <c r="V1727" s="92"/>
      <c r="W1727" s="92"/>
      <c r="X1727" s="92"/>
      <c r="Y1727" s="92"/>
      <c r="Z1727" s="92"/>
    </row>
    <row r="1728" spans="1:26" s="1302" customFormat="1" x14ac:dyDescent="0.3">
      <c r="A1728" s="1214"/>
      <c r="B1728" s="92"/>
      <c r="C1728" s="1298"/>
      <c r="D1728" s="1300"/>
      <c r="E1728" s="1300"/>
      <c r="F1728" s="1301"/>
      <c r="G1728" s="1301"/>
      <c r="H1728" s="1301"/>
      <c r="I1728" s="1301"/>
      <c r="J1728" s="1301"/>
      <c r="K1728" s="1301"/>
      <c r="L1728" s="1301"/>
      <c r="M1728" s="1301"/>
      <c r="N1728" s="1301"/>
      <c r="O1728" s="1329"/>
      <c r="Q1728" s="92"/>
      <c r="R1728" s="92"/>
      <c r="S1728" s="92"/>
      <c r="T1728" s="92"/>
      <c r="U1728" s="1303"/>
      <c r="V1728" s="92"/>
      <c r="W1728" s="92"/>
      <c r="X1728" s="92"/>
      <c r="Y1728" s="92"/>
      <c r="Z1728" s="92"/>
    </row>
    <row r="1729" spans="1:26" s="1302" customFormat="1" x14ac:dyDescent="0.3">
      <c r="A1729" s="1214"/>
      <c r="B1729" s="92"/>
      <c r="C1729" s="1298"/>
      <c r="D1729" s="1300"/>
      <c r="E1729" s="1300"/>
      <c r="F1729" s="1301"/>
      <c r="G1729" s="1301"/>
      <c r="H1729" s="1301"/>
      <c r="I1729" s="1301"/>
      <c r="J1729" s="1301"/>
      <c r="K1729" s="1301"/>
      <c r="L1729" s="1301"/>
      <c r="M1729" s="1301"/>
      <c r="N1729" s="1301"/>
      <c r="O1729" s="1329"/>
      <c r="Q1729" s="92"/>
      <c r="R1729" s="92"/>
      <c r="S1729" s="92"/>
      <c r="T1729" s="92"/>
      <c r="U1729" s="1303"/>
      <c r="V1729" s="92"/>
      <c r="W1729" s="92"/>
      <c r="X1729" s="92"/>
      <c r="Y1729" s="92"/>
      <c r="Z1729" s="92"/>
    </row>
    <row r="1730" spans="1:26" s="1302" customFormat="1" x14ac:dyDescent="0.3">
      <c r="A1730" s="1214"/>
      <c r="B1730" s="92"/>
      <c r="C1730" s="1298"/>
      <c r="D1730" s="1300"/>
      <c r="E1730" s="1300"/>
      <c r="F1730" s="1301"/>
      <c r="G1730" s="1301"/>
      <c r="H1730" s="1301"/>
      <c r="I1730" s="1301"/>
      <c r="J1730" s="1301"/>
      <c r="K1730" s="1301"/>
      <c r="L1730" s="1301"/>
      <c r="M1730" s="1301"/>
      <c r="N1730" s="1301"/>
      <c r="O1730" s="1329"/>
      <c r="Q1730" s="92"/>
      <c r="R1730" s="92"/>
      <c r="S1730" s="92"/>
      <c r="T1730" s="92"/>
      <c r="U1730" s="1303"/>
      <c r="V1730" s="92"/>
      <c r="W1730" s="92"/>
      <c r="X1730" s="92"/>
      <c r="Y1730" s="92"/>
      <c r="Z1730" s="92"/>
    </row>
    <row r="1731" spans="1:26" s="1302" customFormat="1" x14ac:dyDescent="0.3">
      <c r="A1731" s="1214"/>
      <c r="B1731" s="92"/>
      <c r="C1731" s="1298"/>
      <c r="D1731" s="1300"/>
      <c r="E1731" s="1300"/>
      <c r="F1731" s="1301"/>
      <c r="G1731" s="1301"/>
      <c r="H1731" s="1301"/>
      <c r="I1731" s="1301"/>
      <c r="J1731" s="1301"/>
      <c r="K1731" s="1301"/>
      <c r="L1731" s="1301"/>
      <c r="M1731" s="1301"/>
      <c r="N1731" s="1301"/>
      <c r="O1731" s="1329"/>
      <c r="Q1731" s="92"/>
      <c r="R1731" s="92"/>
      <c r="S1731" s="92"/>
      <c r="T1731" s="92"/>
      <c r="U1731" s="1303"/>
      <c r="V1731" s="92"/>
      <c r="W1731" s="92"/>
      <c r="X1731" s="92"/>
      <c r="Y1731" s="92"/>
      <c r="Z1731" s="92"/>
    </row>
    <row r="1732" spans="1:26" s="1302" customFormat="1" x14ac:dyDescent="0.3">
      <c r="A1732" s="1214"/>
      <c r="B1732" s="92"/>
      <c r="C1732" s="1298"/>
      <c r="D1732" s="1300"/>
      <c r="E1732" s="1300"/>
      <c r="F1732" s="1301"/>
      <c r="G1732" s="1301"/>
      <c r="H1732" s="1301"/>
      <c r="I1732" s="1301"/>
      <c r="J1732" s="1301"/>
      <c r="K1732" s="1301"/>
      <c r="L1732" s="1301"/>
      <c r="M1732" s="1301"/>
      <c r="N1732" s="1301"/>
      <c r="O1732" s="1329"/>
      <c r="Q1732" s="92"/>
      <c r="R1732" s="92"/>
      <c r="S1732" s="92"/>
      <c r="T1732" s="92"/>
      <c r="U1732" s="1303"/>
      <c r="V1732" s="92"/>
      <c r="W1732" s="92"/>
      <c r="X1732" s="92"/>
      <c r="Y1732" s="92"/>
      <c r="Z1732" s="92"/>
    </row>
    <row r="1733" spans="1:26" s="1302" customFormat="1" x14ac:dyDescent="0.3">
      <c r="A1733" s="1214"/>
      <c r="B1733" s="92"/>
      <c r="C1733" s="1298"/>
      <c r="D1733" s="1300"/>
      <c r="E1733" s="1300"/>
      <c r="F1733" s="1301"/>
      <c r="G1733" s="1301"/>
      <c r="H1733" s="1301"/>
      <c r="I1733" s="1301"/>
      <c r="J1733" s="1301"/>
      <c r="K1733" s="1301"/>
      <c r="L1733" s="1301"/>
      <c r="M1733" s="1301"/>
      <c r="N1733" s="1301"/>
      <c r="O1733" s="1329"/>
      <c r="Q1733" s="92"/>
      <c r="R1733" s="92"/>
      <c r="S1733" s="92"/>
      <c r="T1733" s="92"/>
      <c r="U1733" s="1303"/>
      <c r="V1733" s="92"/>
      <c r="W1733" s="92"/>
      <c r="X1733" s="92"/>
      <c r="Y1733" s="92"/>
      <c r="Z1733" s="92"/>
    </row>
    <row r="1734" spans="1:26" s="1302" customFormat="1" x14ac:dyDescent="0.3">
      <c r="A1734" s="1214"/>
      <c r="B1734" s="92"/>
      <c r="C1734" s="1298"/>
      <c r="D1734" s="1300"/>
      <c r="E1734" s="1300"/>
      <c r="F1734" s="1301"/>
      <c r="G1734" s="1301"/>
      <c r="H1734" s="1301"/>
      <c r="I1734" s="1301"/>
      <c r="J1734" s="1301"/>
      <c r="K1734" s="1301"/>
      <c r="L1734" s="1301"/>
      <c r="M1734" s="1301"/>
      <c r="N1734" s="1301"/>
      <c r="O1734" s="1329"/>
      <c r="Q1734" s="92"/>
      <c r="R1734" s="92"/>
      <c r="S1734" s="92"/>
      <c r="T1734" s="92"/>
      <c r="U1734" s="1303"/>
      <c r="V1734" s="92"/>
      <c r="W1734" s="92"/>
      <c r="X1734" s="92"/>
      <c r="Y1734" s="92"/>
      <c r="Z1734" s="92"/>
    </row>
    <row r="1735" spans="1:26" s="1302" customFormat="1" x14ac:dyDescent="0.3">
      <c r="A1735" s="1214"/>
      <c r="B1735" s="92"/>
      <c r="C1735" s="1298"/>
      <c r="D1735" s="1300"/>
      <c r="E1735" s="1300"/>
      <c r="F1735" s="1301"/>
      <c r="G1735" s="1301"/>
      <c r="H1735" s="1301"/>
      <c r="I1735" s="1301"/>
      <c r="J1735" s="1301"/>
      <c r="K1735" s="1301"/>
      <c r="L1735" s="1301"/>
      <c r="M1735" s="1301"/>
      <c r="N1735" s="1301"/>
      <c r="O1735" s="1329"/>
      <c r="Q1735" s="92"/>
      <c r="R1735" s="92"/>
      <c r="S1735" s="92"/>
      <c r="T1735" s="92"/>
      <c r="U1735" s="1303"/>
      <c r="V1735" s="92"/>
      <c r="W1735" s="92"/>
      <c r="X1735" s="92"/>
      <c r="Y1735" s="92"/>
      <c r="Z1735" s="92"/>
    </row>
    <row r="1736" spans="1:26" s="1302" customFormat="1" x14ac:dyDescent="0.3">
      <c r="A1736" s="1214"/>
      <c r="B1736" s="92"/>
      <c r="C1736" s="1298"/>
      <c r="D1736" s="1300"/>
      <c r="E1736" s="1300"/>
      <c r="F1736" s="1301"/>
      <c r="G1736" s="1301"/>
      <c r="H1736" s="1301"/>
      <c r="I1736" s="1301"/>
      <c r="J1736" s="1301"/>
      <c r="K1736" s="1301"/>
      <c r="L1736" s="1301"/>
      <c r="M1736" s="1301"/>
      <c r="N1736" s="1301"/>
      <c r="O1736" s="1329"/>
      <c r="Q1736" s="92"/>
      <c r="R1736" s="92"/>
      <c r="S1736" s="92"/>
      <c r="T1736" s="92"/>
      <c r="U1736" s="1303"/>
      <c r="V1736" s="92"/>
      <c r="W1736" s="92"/>
      <c r="X1736" s="92"/>
      <c r="Y1736" s="92"/>
      <c r="Z1736" s="92"/>
    </row>
    <row r="1737" spans="1:26" s="1302" customFormat="1" x14ac:dyDescent="0.3">
      <c r="A1737" s="1214"/>
      <c r="B1737" s="92"/>
      <c r="C1737" s="1298"/>
      <c r="D1737" s="1300"/>
      <c r="E1737" s="1300"/>
      <c r="F1737" s="1301"/>
      <c r="G1737" s="1301"/>
      <c r="H1737" s="1301"/>
      <c r="I1737" s="1301"/>
      <c r="J1737" s="1301"/>
      <c r="K1737" s="1301"/>
      <c r="L1737" s="1301"/>
      <c r="M1737" s="1301"/>
      <c r="N1737" s="1301"/>
      <c r="O1737" s="1329"/>
      <c r="Q1737" s="92"/>
      <c r="R1737" s="92"/>
      <c r="S1737" s="92"/>
      <c r="T1737" s="92"/>
      <c r="U1737" s="1303"/>
      <c r="V1737" s="92"/>
      <c r="W1737" s="92"/>
      <c r="X1737" s="92"/>
      <c r="Y1737" s="92"/>
      <c r="Z1737" s="92"/>
    </row>
    <row r="1738" spans="1:26" s="1302" customFormat="1" x14ac:dyDescent="0.3">
      <c r="A1738" s="1214"/>
      <c r="B1738" s="92"/>
      <c r="C1738" s="1298"/>
      <c r="D1738" s="1300"/>
      <c r="E1738" s="1300"/>
      <c r="F1738" s="1301"/>
      <c r="G1738" s="1301"/>
      <c r="H1738" s="1301"/>
      <c r="I1738" s="1301"/>
      <c r="J1738" s="1301"/>
      <c r="K1738" s="1301"/>
      <c r="L1738" s="1301"/>
      <c r="M1738" s="1301"/>
      <c r="N1738" s="1301"/>
      <c r="O1738" s="1329"/>
      <c r="Q1738" s="92"/>
      <c r="R1738" s="92"/>
      <c r="S1738" s="92"/>
      <c r="T1738" s="92"/>
      <c r="U1738" s="1303"/>
      <c r="V1738" s="92"/>
      <c r="W1738" s="92"/>
      <c r="X1738" s="92"/>
      <c r="Y1738" s="92"/>
      <c r="Z1738" s="92"/>
    </row>
    <row r="1739" spans="1:26" s="1302" customFormat="1" x14ac:dyDescent="0.3">
      <c r="A1739" s="1214"/>
      <c r="B1739" s="92"/>
      <c r="C1739" s="1298"/>
      <c r="D1739" s="1300"/>
      <c r="E1739" s="1300"/>
      <c r="F1739" s="1301"/>
      <c r="G1739" s="1301"/>
      <c r="H1739" s="1301"/>
      <c r="I1739" s="1301"/>
      <c r="J1739" s="1301"/>
      <c r="K1739" s="1301"/>
      <c r="L1739" s="1301"/>
      <c r="M1739" s="1301"/>
      <c r="N1739" s="1301"/>
      <c r="O1739" s="1329"/>
      <c r="Q1739" s="92"/>
      <c r="R1739" s="92"/>
      <c r="S1739" s="92"/>
      <c r="T1739" s="92"/>
      <c r="U1739" s="1303"/>
      <c r="V1739" s="92"/>
      <c r="W1739" s="92"/>
      <c r="X1739" s="92"/>
      <c r="Y1739" s="92"/>
      <c r="Z1739" s="92"/>
    </row>
    <row r="1740" spans="1:26" s="1302" customFormat="1" x14ac:dyDescent="0.3">
      <c r="A1740" s="1214"/>
      <c r="B1740" s="92"/>
      <c r="C1740" s="1298"/>
      <c r="D1740" s="1300"/>
      <c r="E1740" s="1300"/>
      <c r="F1740" s="1301"/>
      <c r="G1740" s="1301"/>
      <c r="H1740" s="1301"/>
      <c r="I1740" s="1301"/>
      <c r="J1740" s="1301"/>
      <c r="K1740" s="1301"/>
      <c r="L1740" s="1301"/>
      <c r="M1740" s="1301"/>
      <c r="N1740" s="1301"/>
      <c r="O1740" s="1329"/>
      <c r="Q1740" s="92"/>
      <c r="R1740" s="92"/>
      <c r="S1740" s="92"/>
      <c r="T1740" s="92"/>
      <c r="U1740" s="1303"/>
      <c r="V1740" s="92"/>
      <c r="W1740" s="92"/>
      <c r="X1740" s="92"/>
      <c r="Y1740" s="92"/>
      <c r="Z1740" s="92"/>
    </row>
    <row r="1741" spans="1:26" s="1302" customFormat="1" x14ac:dyDescent="0.3">
      <c r="A1741" s="1214"/>
      <c r="B1741" s="92"/>
      <c r="C1741" s="1298"/>
      <c r="D1741" s="1300"/>
      <c r="E1741" s="1300"/>
      <c r="F1741" s="1301"/>
      <c r="G1741" s="1301"/>
      <c r="H1741" s="1301"/>
      <c r="I1741" s="1301"/>
      <c r="J1741" s="1301"/>
      <c r="K1741" s="1301"/>
      <c r="L1741" s="1301"/>
      <c r="M1741" s="1301"/>
      <c r="N1741" s="1301"/>
      <c r="O1741" s="1329"/>
      <c r="Q1741" s="92"/>
      <c r="R1741" s="92"/>
      <c r="S1741" s="92"/>
      <c r="T1741" s="92"/>
      <c r="U1741" s="1303"/>
      <c r="V1741" s="92"/>
      <c r="W1741" s="92"/>
      <c r="X1741" s="92"/>
      <c r="Y1741" s="92"/>
      <c r="Z1741" s="92"/>
    </row>
    <row r="1742" spans="1:26" s="1302" customFormat="1" x14ac:dyDescent="0.3">
      <c r="A1742" s="1214"/>
      <c r="B1742" s="92"/>
      <c r="C1742" s="1298"/>
      <c r="D1742" s="1300"/>
      <c r="E1742" s="1300"/>
      <c r="F1742" s="1301"/>
      <c r="G1742" s="1301"/>
      <c r="H1742" s="1301"/>
      <c r="I1742" s="1301"/>
      <c r="J1742" s="1301"/>
      <c r="K1742" s="1301"/>
      <c r="L1742" s="1301"/>
      <c r="M1742" s="1301"/>
      <c r="N1742" s="1301"/>
      <c r="O1742" s="1329"/>
      <c r="Q1742" s="92"/>
      <c r="R1742" s="92"/>
      <c r="S1742" s="92"/>
      <c r="T1742" s="92"/>
      <c r="U1742" s="1303"/>
      <c r="V1742" s="92"/>
      <c r="W1742" s="92"/>
      <c r="X1742" s="92"/>
      <c r="Y1742" s="92"/>
      <c r="Z1742" s="92"/>
    </row>
    <row r="1743" spans="1:26" s="1302" customFormat="1" x14ac:dyDescent="0.3">
      <c r="A1743" s="1214"/>
      <c r="B1743" s="92"/>
      <c r="C1743" s="1298"/>
      <c r="D1743" s="1300"/>
      <c r="E1743" s="1300"/>
      <c r="F1743" s="1301"/>
      <c r="G1743" s="1301"/>
      <c r="H1743" s="1301"/>
      <c r="I1743" s="1301"/>
      <c r="J1743" s="1301"/>
      <c r="K1743" s="1301"/>
      <c r="L1743" s="1301"/>
      <c r="M1743" s="1301"/>
      <c r="N1743" s="1301"/>
      <c r="O1743" s="1329"/>
      <c r="Q1743" s="92"/>
      <c r="R1743" s="92"/>
      <c r="S1743" s="92"/>
      <c r="T1743" s="92"/>
      <c r="U1743" s="1303"/>
      <c r="V1743" s="92"/>
      <c r="W1743" s="92"/>
      <c r="X1743" s="92"/>
      <c r="Y1743" s="92"/>
      <c r="Z1743" s="92"/>
    </row>
    <row r="1744" spans="1:26" s="1302" customFormat="1" x14ac:dyDescent="0.3">
      <c r="A1744" s="1214"/>
      <c r="B1744" s="92"/>
      <c r="C1744" s="1298"/>
      <c r="D1744" s="1300"/>
      <c r="E1744" s="1300"/>
      <c r="F1744" s="1301"/>
      <c r="G1744" s="1301"/>
      <c r="H1744" s="1301"/>
      <c r="I1744" s="1301"/>
      <c r="J1744" s="1301"/>
      <c r="K1744" s="1301"/>
      <c r="L1744" s="1301"/>
      <c r="M1744" s="1301"/>
      <c r="N1744" s="1301"/>
      <c r="O1744" s="1329"/>
      <c r="Q1744" s="92"/>
      <c r="R1744" s="92"/>
      <c r="S1744" s="92"/>
      <c r="T1744" s="92"/>
      <c r="U1744" s="1303"/>
      <c r="V1744" s="92"/>
      <c r="W1744" s="92"/>
      <c r="X1744" s="92"/>
      <c r="Y1744" s="92"/>
      <c r="Z1744" s="92"/>
    </row>
    <row r="1745" spans="1:26" s="1302" customFormat="1" x14ac:dyDescent="0.3">
      <c r="A1745" s="1214"/>
      <c r="B1745" s="92"/>
      <c r="C1745" s="1298"/>
      <c r="D1745" s="1300"/>
      <c r="E1745" s="1300"/>
      <c r="F1745" s="1301"/>
      <c r="G1745" s="1301"/>
      <c r="H1745" s="1301"/>
      <c r="I1745" s="1301"/>
      <c r="J1745" s="1301"/>
      <c r="K1745" s="1301"/>
      <c r="L1745" s="1301"/>
      <c r="M1745" s="1301"/>
      <c r="N1745" s="1301"/>
      <c r="O1745" s="1329"/>
      <c r="Q1745" s="92"/>
      <c r="R1745" s="92"/>
      <c r="S1745" s="92"/>
      <c r="T1745" s="92"/>
      <c r="U1745" s="1303"/>
      <c r="V1745" s="92"/>
      <c r="W1745" s="92"/>
      <c r="X1745" s="92"/>
      <c r="Y1745" s="92"/>
      <c r="Z1745" s="92"/>
    </row>
    <row r="1746" spans="1:26" s="1302" customFormat="1" x14ac:dyDescent="0.3">
      <c r="A1746" s="1214"/>
      <c r="B1746" s="92"/>
      <c r="C1746" s="1298"/>
      <c r="D1746" s="1300"/>
      <c r="E1746" s="1300"/>
      <c r="F1746" s="1301"/>
      <c r="G1746" s="1301"/>
      <c r="H1746" s="1301"/>
      <c r="I1746" s="1301"/>
      <c r="J1746" s="1301"/>
      <c r="K1746" s="1301"/>
      <c r="L1746" s="1301"/>
      <c r="M1746" s="1301"/>
      <c r="N1746" s="1301"/>
      <c r="O1746" s="1329"/>
      <c r="Q1746" s="92"/>
      <c r="R1746" s="92"/>
      <c r="S1746" s="92"/>
      <c r="T1746" s="92"/>
      <c r="U1746" s="1303"/>
      <c r="V1746" s="92"/>
      <c r="W1746" s="92"/>
      <c r="X1746" s="92"/>
      <c r="Y1746" s="92"/>
      <c r="Z1746" s="92"/>
    </row>
    <row r="1747" spans="1:26" s="1302" customFormat="1" x14ac:dyDescent="0.3">
      <c r="A1747" s="1214"/>
      <c r="B1747" s="92"/>
      <c r="C1747" s="1298"/>
      <c r="D1747" s="1300"/>
      <c r="E1747" s="1300"/>
      <c r="F1747" s="1301"/>
      <c r="G1747" s="1301"/>
      <c r="H1747" s="1301"/>
      <c r="I1747" s="1301"/>
      <c r="J1747" s="1301"/>
      <c r="K1747" s="1301"/>
      <c r="L1747" s="1301"/>
      <c r="M1747" s="1301"/>
      <c r="N1747" s="1301"/>
      <c r="O1747" s="1329"/>
      <c r="Q1747" s="92"/>
      <c r="R1747" s="92"/>
      <c r="S1747" s="92"/>
      <c r="T1747" s="92"/>
      <c r="U1747" s="1303"/>
      <c r="V1747" s="92"/>
      <c r="W1747" s="92"/>
      <c r="X1747" s="92"/>
      <c r="Y1747" s="92"/>
      <c r="Z1747" s="92"/>
    </row>
    <row r="1748" spans="1:26" s="1302" customFormat="1" x14ac:dyDescent="0.3">
      <c r="A1748" s="1214"/>
      <c r="B1748" s="92"/>
      <c r="C1748" s="1298"/>
      <c r="D1748" s="1300"/>
      <c r="E1748" s="1300"/>
      <c r="F1748" s="1301"/>
      <c r="G1748" s="1301"/>
      <c r="H1748" s="1301"/>
      <c r="I1748" s="1301"/>
      <c r="J1748" s="1301"/>
      <c r="K1748" s="1301"/>
      <c r="L1748" s="1301"/>
      <c r="M1748" s="1301"/>
      <c r="N1748" s="1301"/>
      <c r="O1748" s="1329"/>
      <c r="Q1748" s="92"/>
      <c r="R1748" s="92"/>
      <c r="S1748" s="92"/>
      <c r="T1748" s="92"/>
      <c r="U1748" s="1303"/>
      <c r="V1748" s="92"/>
      <c r="W1748" s="92"/>
      <c r="X1748" s="92"/>
      <c r="Y1748" s="92"/>
      <c r="Z1748" s="92"/>
    </row>
    <row r="1749" spans="1:26" s="1302" customFormat="1" x14ac:dyDescent="0.3">
      <c r="A1749" s="1214"/>
      <c r="B1749" s="92"/>
      <c r="C1749" s="1298"/>
      <c r="D1749" s="1300"/>
      <c r="E1749" s="1300"/>
      <c r="F1749" s="1301"/>
      <c r="G1749" s="1301"/>
      <c r="H1749" s="1301"/>
      <c r="I1749" s="1301"/>
      <c r="J1749" s="1301"/>
      <c r="K1749" s="1301"/>
      <c r="L1749" s="1301"/>
      <c r="M1749" s="1301"/>
      <c r="N1749" s="1301"/>
      <c r="O1749" s="1329"/>
      <c r="Q1749" s="92"/>
      <c r="R1749" s="92"/>
      <c r="S1749" s="92"/>
      <c r="T1749" s="92"/>
      <c r="U1749" s="1303"/>
      <c r="V1749" s="92"/>
      <c r="W1749" s="92"/>
      <c r="X1749" s="92"/>
      <c r="Y1749" s="92"/>
      <c r="Z1749" s="92"/>
    </row>
    <row r="1750" spans="1:26" s="1302" customFormat="1" x14ac:dyDescent="0.3">
      <c r="A1750" s="1214"/>
      <c r="B1750" s="92"/>
      <c r="C1750" s="1298"/>
      <c r="D1750" s="1300"/>
      <c r="E1750" s="1300"/>
      <c r="F1750" s="1301"/>
      <c r="G1750" s="1301"/>
      <c r="H1750" s="1301"/>
      <c r="I1750" s="1301"/>
      <c r="J1750" s="1301"/>
      <c r="K1750" s="1301"/>
      <c r="L1750" s="1301"/>
      <c r="M1750" s="1301"/>
      <c r="N1750" s="1301"/>
      <c r="O1750" s="1329"/>
      <c r="Q1750" s="92"/>
      <c r="R1750" s="92"/>
      <c r="S1750" s="92"/>
      <c r="T1750" s="92"/>
      <c r="U1750" s="1303"/>
      <c r="V1750" s="92"/>
      <c r="W1750" s="92"/>
      <c r="X1750" s="92"/>
      <c r="Y1750" s="92"/>
      <c r="Z1750" s="92"/>
    </row>
    <row r="1751" spans="1:26" s="1302" customFormat="1" x14ac:dyDescent="0.3">
      <c r="A1751" s="1214"/>
      <c r="B1751" s="92"/>
      <c r="C1751" s="1298"/>
      <c r="D1751" s="1300"/>
      <c r="E1751" s="1300"/>
      <c r="F1751" s="1301"/>
      <c r="G1751" s="1301"/>
      <c r="H1751" s="1301"/>
      <c r="I1751" s="1301"/>
      <c r="J1751" s="1301"/>
      <c r="K1751" s="1301"/>
      <c r="L1751" s="1301"/>
      <c r="M1751" s="1301"/>
      <c r="N1751" s="1301"/>
      <c r="O1751" s="1329"/>
      <c r="Q1751" s="92"/>
      <c r="R1751" s="92"/>
      <c r="S1751" s="92"/>
      <c r="T1751" s="92"/>
      <c r="U1751" s="1303"/>
      <c r="V1751" s="92"/>
      <c r="W1751" s="92"/>
      <c r="X1751" s="92"/>
      <c r="Y1751" s="92"/>
      <c r="Z1751" s="92"/>
    </row>
    <row r="1752" spans="1:26" s="1302" customFormat="1" x14ac:dyDescent="0.3">
      <c r="A1752" s="1214"/>
      <c r="B1752" s="92"/>
      <c r="C1752" s="1298"/>
      <c r="D1752" s="1300"/>
      <c r="E1752" s="1300"/>
      <c r="F1752" s="1301"/>
      <c r="G1752" s="1301"/>
      <c r="H1752" s="1301"/>
      <c r="I1752" s="1301"/>
      <c r="J1752" s="1301"/>
      <c r="K1752" s="1301"/>
      <c r="L1752" s="1301"/>
      <c r="M1752" s="1301"/>
      <c r="N1752" s="1301"/>
      <c r="O1752" s="1329"/>
      <c r="Q1752" s="92"/>
      <c r="R1752" s="92"/>
      <c r="S1752" s="92"/>
      <c r="T1752" s="92"/>
      <c r="U1752" s="1303"/>
      <c r="V1752" s="92"/>
      <c r="W1752" s="92"/>
      <c r="X1752" s="92"/>
      <c r="Y1752" s="92"/>
      <c r="Z1752" s="92"/>
    </row>
    <row r="1753" spans="1:26" s="1302" customFormat="1" x14ac:dyDescent="0.3">
      <c r="A1753" s="1214"/>
      <c r="B1753" s="92"/>
      <c r="C1753" s="1298"/>
      <c r="D1753" s="1300"/>
      <c r="E1753" s="1300"/>
      <c r="F1753" s="1301"/>
      <c r="G1753" s="1301"/>
      <c r="H1753" s="1301"/>
      <c r="I1753" s="1301"/>
      <c r="J1753" s="1301"/>
      <c r="K1753" s="1301"/>
      <c r="L1753" s="1301"/>
      <c r="M1753" s="1301"/>
      <c r="N1753" s="1301"/>
      <c r="O1753" s="1329"/>
      <c r="Q1753" s="92"/>
      <c r="R1753" s="92"/>
      <c r="S1753" s="92"/>
      <c r="T1753" s="92"/>
      <c r="U1753" s="1303"/>
      <c r="V1753" s="92"/>
      <c r="W1753" s="92"/>
      <c r="X1753" s="92"/>
      <c r="Y1753" s="92"/>
      <c r="Z1753" s="92"/>
    </row>
    <row r="1754" spans="1:26" s="1302" customFormat="1" x14ac:dyDescent="0.3">
      <c r="A1754" s="1214"/>
      <c r="B1754" s="92"/>
      <c r="C1754" s="1298"/>
      <c r="D1754" s="1300"/>
      <c r="E1754" s="1300"/>
      <c r="F1754" s="1301"/>
      <c r="G1754" s="1301"/>
      <c r="H1754" s="1301"/>
      <c r="I1754" s="1301"/>
      <c r="J1754" s="1301"/>
      <c r="K1754" s="1301"/>
      <c r="L1754" s="1301"/>
      <c r="M1754" s="1301"/>
      <c r="N1754" s="1301"/>
      <c r="O1754" s="1329"/>
      <c r="Q1754" s="92"/>
      <c r="R1754" s="92"/>
      <c r="S1754" s="92"/>
      <c r="T1754" s="92"/>
      <c r="U1754" s="1303"/>
      <c r="V1754" s="92"/>
      <c r="W1754" s="92"/>
      <c r="X1754" s="92"/>
      <c r="Y1754" s="92"/>
      <c r="Z1754" s="92"/>
    </row>
    <row r="1755" spans="1:26" s="1302" customFormat="1" x14ac:dyDescent="0.3">
      <c r="A1755" s="1214"/>
      <c r="B1755" s="92"/>
      <c r="C1755" s="1298"/>
      <c r="D1755" s="1300"/>
      <c r="E1755" s="1300"/>
      <c r="F1755" s="1301"/>
      <c r="G1755" s="1301"/>
      <c r="H1755" s="1301"/>
      <c r="I1755" s="1301"/>
      <c r="J1755" s="1301"/>
      <c r="K1755" s="1301"/>
      <c r="L1755" s="1301"/>
      <c r="M1755" s="1301"/>
      <c r="N1755" s="1301"/>
      <c r="O1755" s="1329"/>
      <c r="Q1755" s="92"/>
      <c r="R1755" s="92"/>
      <c r="S1755" s="92"/>
      <c r="T1755" s="92"/>
      <c r="U1755" s="1303"/>
      <c r="V1755" s="92"/>
      <c r="W1755" s="92"/>
      <c r="X1755" s="92"/>
      <c r="Y1755" s="92"/>
      <c r="Z1755" s="92"/>
    </row>
    <row r="1756" spans="1:26" s="1302" customFormat="1" x14ac:dyDescent="0.3">
      <c r="A1756" s="1214"/>
      <c r="B1756" s="92"/>
      <c r="C1756" s="1298"/>
      <c r="D1756" s="1300"/>
      <c r="E1756" s="1300"/>
      <c r="F1756" s="1301"/>
      <c r="G1756" s="1301"/>
      <c r="H1756" s="1301"/>
      <c r="I1756" s="1301"/>
      <c r="J1756" s="1301"/>
      <c r="K1756" s="1301"/>
      <c r="L1756" s="1301"/>
      <c r="M1756" s="1301"/>
      <c r="N1756" s="1301"/>
      <c r="O1756" s="1329"/>
      <c r="Q1756" s="92"/>
      <c r="R1756" s="92"/>
      <c r="S1756" s="92"/>
      <c r="T1756" s="92"/>
      <c r="U1756" s="1303"/>
      <c r="V1756" s="92"/>
      <c r="W1756" s="92"/>
      <c r="X1756" s="92"/>
      <c r="Y1756" s="92"/>
      <c r="Z1756" s="92"/>
    </row>
    <row r="1757" spans="1:26" s="1302" customFormat="1" x14ac:dyDescent="0.3">
      <c r="A1757" s="1214"/>
      <c r="B1757" s="92"/>
      <c r="C1757" s="1298"/>
      <c r="D1757" s="1300"/>
      <c r="E1757" s="1300"/>
      <c r="F1757" s="1301"/>
      <c r="G1757" s="1301"/>
      <c r="H1757" s="1301"/>
      <c r="I1757" s="1301"/>
      <c r="J1757" s="1301"/>
      <c r="K1757" s="1301"/>
      <c r="L1757" s="1301"/>
      <c r="M1757" s="1301"/>
      <c r="N1757" s="1301"/>
      <c r="O1757" s="1329"/>
      <c r="Q1757" s="92"/>
      <c r="R1757" s="92"/>
      <c r="S1757" s="92"/>
      <c r="T1757" s="92"/>
      <c r="U1757" s="1303"/>
      <c r="V1757" s="92"/>
      <c r="W1757" s="92"/>
      <c r="X1757" s="92"/>
      <c r="Y1757" s="92"/>
      <c r="Z1757" s="92"/>
    </row>
    <row r="1758" spans="1:26" s="1302" customFormat="1" x14ac:dyDescent="0.3">
      <c r="A1758" s="1214"/>
      <c r="B1758" s="92"/>
      <c r="C1758" s="1298"/>
      <c r="D1758" s="1300"/>
      <c r="E1758" s="1300"/>
      <c r="F1758" s="1301"/>
      <c r="G1758" s="1301"/>
      <c r="H1758" s="1301"/>
      <c r="I1758" s="1301"/>
      <c r="J1758" s="1301"/>
      <c r="K1758" s="1301"/>
      <c r="L1758" s="1301"/>
      <c r="M1758" s="1301"/>
      <c r="N1758" s="1301"/>
      <c r="O1758" s="1329"/>
      <c r="Q1758" s="92"/>
      <c r="R1758" s="92"/>
      <c r="S1758" s="92"/>
      <c r="T1758" s="92"/>
      <c r="U1758" s="1303"/>
      <c r="V1758" s="92"/>
      <c r="W1758" s="92"/>
      <c r="X1758" s="92"/>
      <c r="Y1758" s="92"/>
      <c r="Z1758" s="92"/>
    </row>
    <row r="1759" spans="1:26" s="1302" customFormat="1" x14ac:dyDescent="0.3">
      <c r="A1759" s="1214"/>
      <c r="B1759" s="92"/>
      <c r="C1759" s="1298"/>
      <c r="D1759" s="1300"/>
      <c r="E1759" s="1300"/>
      <c r="F1759" s="1301"/>
      <c r="G1759" s="1301"/>
      <c r="H1759" s="1301"/>
      <c r="I1759" s="1301"/>
      <c r="J1759" s="1301"/>
      <c r="K1759" s="1301"/>
      <c r="L1759" s="1301"/>
      <c r="M1759" s="1301"/>
      <c r="N1759" s="1301"/>
      <c r="O1759" s="1329"/>
      <c r="Q1759" s="92"/>
      <c r="R1759" s="92"/>
      <c r="S1759" s="92"/>
      <c r="T1759" s="92"/>
      <c r="U1759" s="1303"/>
      <c r="V1759" s="92"/>
      <c r="W1759" s="92"/>
      <c r="X1759" s="92"/>
      <c r="Y1759" s="92"/>
      <c r="Z1759" s="92"/>
    </row>
    <row r="1760" spans="1:26" s="1302" customFormat="1" x14ac:dyDescent="0.3">
      <c r="A1760" s="1214"/>
      <c r="B1760" s="92"/>
      <c r="C1760" s="1298"/>
      <c r="D1760" s="1300"/>
      <c r="E1760" s="1300"/>
      <c r="F1760" s="1301"/>
      <c r="G1760" s="1301"/>
      <c r="H1760" s="1301"/>
      <c r="I1760" s="1301"/>
      <c r="J1760" s="1301"/>
      <c r="K1760" s="1301"/>
      <c r="L1760" s="1301"/>
      <c r="M1760" s="1301"/>
      <c r="N1760" s="1301"/>
      <c r="O1760" s="1329"/>
      <c r="Q1760" s="92"/>
      <c r="R1760" s="92"/>
      <c r="S1760" s="92"/>
      <c r="T1760" s="92"/>
      <c r="U1760" s="1303"/>
      <c r="V1760" s="92"/>
      <c r="W1760" s="92"/>
      <c r="X1760" s="92"/>
      <c r="Y1760" s="92"/>
      <c r="Z1760" s="92"/>
    </row>
    <row r="1761" spans="1:26" s="1302" customFormat="1" x14ac:dyDescent="0.3">
      <c r="A1761" s="1214"/>
      <c r="B1761" s="92"/>
      <c r="C1761" s="1298"/>
      <c r="D1761" s="1300"/>
      <c r="E1761" s="1300"/>
      <c r="F1761" s="1301"/>
      <c r="G1761" s="1301"/>
      <c r="H1761" s="1301"/>
      <c r="I1761" s="1301"/>
      <c r="J1761" s="1301"/>
      <c r="K1761" s="1301"/>
      <c r="L1761" s="1301"/>
      <c r="M1761" s="1301"/>
      <c r="N1761" s="1301"/>
      <c r="O1761" s="1329"/>
      <c r="Q1761" s="92"/>
      <c r="R1761" s="92"/>
      <c r="S1761" s="92"/>
      <c r="T1761" s="92"/>
      <c r="U1761" s="1303"/>
      <c r="V1761" s="92"/>
      <c r="W1761" s="92"/>
      <c r="X1761" s="92"/>
      <c r="Y1761" s="92"/>
      <c r="Z1761" s="92"/>
    </row>
    <row r="1762" spans="1:26" s="1302" customFormat="1" x14ac:dyDescent="0.3">
      <c r="A1762" s="1214"/>
      <c r="B1762" s="92"/>
      <c r="C1762" s="1298"/>
      <c r="D1762" s="1300"/>
      <c r="E1762" s="1300"/>
      <c r="F1762" s="1301"/>
      <c r="G1762" s="1301"/>
      <c r="H1762" s="1301"/>
      <c r="I1762" s="1301"/>
      <c r="J1762" s="1301"/>
      <c r="K1762" s="1301"/>
      <c r="L1762" s="1301"/>
      <c r="M1762" s="1301"/>
      <c r="N1762" s="1301"/>
      <c r="O1762" s="1329"/>
      <c r="Q1762" s="92"/>
      <c r="R1762" s="92"/>
      <c r="S1762" s="92"/>
      <c r="T1762" s="92"/>
      <c r="U1762" s="1303"/>
      <c r="V1762" s="92"/>
      <c r="W1762" s="92"/>
      <c r="X1762" s="92"/>
      <c r="Y1762" s="92"/>
      <c r="Z1762" s="92"/>
    </row>
    <row r="1763" spans="1:26" s="1302" customFormat="1" x14ac:dyDescent="0.3">
      <c r="A1763" s="1214"/>
      <c r="B1763" s="92"/>
      <c r="C1763" s="1298"/>
      <c r="D1763" s="1300"/>
      <c r="E1763" s="1300"/>
      <c r="F1763" s="1301"/>
      <c r="G1763" s="1301"/>
      <c r="H1763" s="1301"/>
      <c r="I1763" s="1301"/>
      <c r="J1763" s="1301"/>
      <c r="K1763" s="1301"/>
      <c r="L1763" s="1301"/>
      <c r="M1763" s="1301"/>
      <c r="N1763" s="1301"/>
      <c r="O1763" s="1329"/>
      <c r="Q1763" s="92"/>
      <c r="R1763" s="92"/>
      <c r="S1763" s="92"/>
      <c r="T1763" s="92"/>
      <c r="U1763" s="1303"/>
      <c r="V1763" s="92"/>
      <c r="W1763" s="92"/>
      <c r="X1763" s="92"/>
      <c r="Y1763" s="92"/>
      <c r="Z1763" s="92"/>
    </row>
    <row r="1764" spans="1:26" s="1302" customFormat="1" x14ac:dyDescent="0.3">
      <c r="A1764" s="1214"/>
      <c r="B1764" s="92"/>
      <c r="C1764" s="1298"/>
      <c r="D1764" s="1300"/>
      <c r="E1764" s="1300"/>
      <c r="F1764" s="1301"/>
      <c r="G1764" s="1301"/>
      <c r="H1764" s="1301"/>
      <c r="I1764" s="1301"/>
      <c r="J1764" s="1301"/>
      <c r="K1764" s="1301"/>
      <c r="L1764" s="1301"/>
      <c r="M1764" s="1301"/>
      <c r="N1764" s="1301"/>
      <c r="O1764" s="1329"/>
      <c r="Q1764" s="92"/>
      <c r="R1764" s="92"/>
      <c r="S1764" s="92"/>
      <c r="T1764" s="92"/>
      <c r="U1764" s="1303"/>
      <c r="V1764" s="92"/>
      <c r="W1764" s="92"/>
      <c r="X1764" s="92"/>
      <c r="Y1764" s="92"/>
      <c r="Z1764" s="92"/>
    </row>
    <row r="1765" spans="1:26" s="1302" customFormat="1" x14ac:dyDescent="0.3">
      <c r="A1765" s="1214"/>
      <c r="B1765" s="92"/>
      <c r="C1765" s="1298"/>
      <c r="D1765" s="1300"/>
      <c r="E1765" s="1300"/>
      <c r="F1765" s="1301"/>
      <c r="G1765" s="1301"/>
      <c r="H1765" s="1301"/>
      <c r="I1765" s="1301"/>
      <c r="J1765" s="1301"/>
      <c r="K1765" s="1301"/>
      <c r="L1765" s="1301"/>
      <c r="M1765" s="1301"/>
      <c r="N1765" s="1301"/>
      <c r="O1765" s="1329"/>
      <c r="Q1765" s="92"/>
      <c r="R1765" s="92"/>
      <c r="S1765" s="92"/>
      <c r="T1765" s="92"/>
      <c r="U1765" s="1303"/>
      <c r="V1765" s="92"/>
      <c r="W1765" s="92"/>
      <c r="X1765" s="92"/>
      <c r="Y1765" s="92"/>
      <c r="Z1765" s="92"/>
    </row>
    <row r="1766" spans="1:26" s="1302" customFormat="1" x14ac:dyDescent="0.3">
      <c r="A1766" s="1214"/>
      <c r="B1766" s="92"/>
      <c r="C1766" s="1298"/>
      <c r="D1766" s="1300"/>
      <c r="E1766" s="1300"/>
      <c r="F1766" s="1301"/>
      <c r="G1766" s="1301"/>
      <c r="H1766" s="1301"/>
      <c r="I1766" s="1301"/>
      <c r="J1766" s="1301"/>
      <c r="K1766" s="1301"/>
      <c r="L1766" s="1301"/>
      <c r="M1766" s="1301"/>
      <c r="N1766" s="1301"/>
      <c r="O1766" s="1329"/>
      <c r="Q1766" s="92"/>
      <c r="R1766" s="92"/>
      <c r="S1766" s="92"/>
      <c r="T1766" s="92"/>
      <c r="U1766" s="1303"/>
      <c r="V1766" s="92"/>
      <c r="W1766" s="92"/>
      <c r="X1766" s="92"/>
      <c r="Y1766" s="92"/>
      <c r="Z1766" s="92"/>
    </row>
    <row r="1767" spans="1:26" s="1302" customFormat="1" x14ac:dyDescent="0.3">
      <c r="A1767" s="1214"/>
      <c r="B1767" s="92"/>
      <c r="C1767" s="1298"/>
      <c r="D1767" s="1300"/>
      <c r="E1767" s="1300"/>
      <c r="F1767" s="1301"/>
      <c r="G1767" s="1301"/>
      <c r="H1767" s="1301"/>
      <c r="I1767" s="1301"/>
      <c r="J1767" s="1301"/>
      <c r="K1767" s="1301"/>
      <c r="L1767" s="1301"/>
      <c r="M1767" s="1301"/>
      <c r="N1767" s="1301"/>
      <c r="O1767" s="1329"/>
      <c r="Q1767" s="92"/>
      <c r="R1767" s="92"/>
      <c r="S1767" s="92"/>
      <c r="T1767" s="92"/>
      <c r="U1767" s="1303"/>
      <c r="V1767" s="92"/>
      <c r="W1767" s="92"/>
      <c r="X1767" s="92"/>
      <c r="Y1767" s="92"/>
      <c r="Z1767" s="92"/>
    </row>
    <row r="1768" spans="1:26" s="1302" customFormat="1" x14ac:dyDescent="0.3">
      <c r="A1768" s="1214"/>
      <c r="B1768" s="92"/>
      <c r="C1768" s="1298"/>
      <c r="D1768" s="1300"/>
      <c r="E1768" s="1300"/>
      <c r="F1768" s="1301"/>
      <c r="G1768" s="1301"/>
      <c r="H1768" s="1301"/>
      <c r="I1768" s="1301"/>
      <c r="J1768" s="1301"/>
      <c r="K1768" s="1301"/>
      <c r="L1768" s="1301"/>
      <c r="M1768" s="1301"/>
      <c r="N1768" s="1301"/>
      <c r="O1768" s="1329"/>
      <c r="Q1768" s="92"/>
      <c r="R1768" s="92"/>
      <c r="S1768" s="92"/>
      <c r="T1768" s="92"/>
      <c r="U1768" s="1303"/>
      <c r="V1768" s="92"/>
      <c r="W1768" s="92"/>
      <c r="X1768" s="92"/>
      <c r="Y1768" s="92"/>
      <c r="Z1768" s="92"/>
    </row>
    <row r="1769" spans="1:26" s="1302" customFormat="1" x14ac:dyDescent="0.3">
      <c r="A1769" s="1214"/>
      <c r="B1769" s="92"/>
      <c r="C1769" s="1298"/>
      <c r="D1769" s="1300"/>
      <c r="E1769" s="1300"/>
      <c r="F1769" s="1301"/>
      <c r="G1769" s="1301"/>
      <c r="H1769" s="1301"/>
      <c r="I1769" s="1301"/>
      <c r="J1769" s="1301"/>
      <c r="K1769" s="1301"/>
      <c r="L1769" s="1301"/>
      <c r="M1769" s="1301"/>
      <c r="N1769" s="1301"/>
      <c r="O1769" s="1329"/>
      <c r="Q1769" s="92"/>
      <c r="R1769" s="92"/>
      <c r="S1769" s="92"/>
      <c r="T1769" s="92"/>
      <c r="U1769" s="1303"/>
      <c r="V1769" s="92"/>
      <c r="W1769" s="92"/>
      <c r="X1769" s="92"/>
      <c r="Y1769" s="92"/>
      <c r="Z1769" s="92"/>
    </row>
    <row r="1770" spans="1:26" s="1302" customFormat="1" x14ac:dyDescent="0.3">
      <c r="A1770" s="1214"/>
      <c r="B1770" s="92"/>
      <c r="C1770" s="1298"/>
      <c r="D1770" s="1300"/>
      <c r="E1770" s="1300"/>
      <c r="F1770" s="1301"/>
      <c r="G1770" s="1301"/>
      <c r="H1770" s="1301"/>
      <c r="I1770" s="1301"/>
      <c r="J1770" s="1301"/>
      <c r="K1770" s="1301"/>
      <c r="L1770" s="1301"/>
      <c r="M1770" s="1301"/>
      <c r="N1770" s="1301"/>
      <c r="O1770" s="1329"/>
      <c r="Q1770" s="92"/>
      <c r="R1770" s="92"/>
      <c r="S1770" s="92"/>
      <c r="T1770" s="92"/>
      <c r="U1770" s="1303"/>
      <c r="V1770" s="92"/>
      <c r="W1770" s="92"/>
      <c r="X1770" s="92"/>
      <c r="Y1770" s="92"/>
      <c r="Z1770" s="92"/>
    </row>
    <row r="1771" spans="1:26" s="1302" customFormat="1" x14ac:dyDescent="0.3">
      <c r="A1771" s="1214"/>
      <c r="B1771" s="92"/>
      <c r="C1771" s="1298"/>
      <c r="D1771" s="1300"/>
      <c r="E1771" s="1300"/>
      <c r="F1771" s="1301"/>
      <c r="G1771" s="1301"/>
      <c r="H1771" s="1301"/>
      <c r="I1771" s="1301"/>
      <c r="J1771" s="1301"/>
      <c r="K1771" s="1301"/>
      <c r="L1771" s="1301"/>
      <c r="M1771" s="1301"/>
      <c r="N1771" s="1301"/>
      <c r="O1771" s="1329"/>
      <c r="Q1771" s="92"/>
      <c r="R1771" s="92"/>
      <c r="S1771" s="92"/>
      <c r="T1771" s="92"/>
      <c r="U1771" s="1303"/>
      <c r="V1771" s="92"/>
      <c r="W1771" s="92"/>
      <c r="X1771" s="92"/>
      <c r="Y1771" s="92"/>
      <c r="Z1771" s="92"/>
    </row>
    <row r="1772" spans="1:26" s="1302" customFormat="1" x14ac:dyDescent="0.3">
      <c r="A1772" s="1214"/>
      <c r="B1772" s="92"/>
      <c r="C1772" s="1298"/>
      <c r="D1772" s="1300"/>
      <c r="E1772" s="1300"/>
      <c r="F1772" s="1301"/>
      <c r="G1772" s="1301"/>
      <c r="H1772" s="1301"/>
      <c r="I1772" s="1301"/>
      <c r="J1772" s="1301"/>
      <c r="K1772" s="1301"/>
      <c r="L1772" s="1301"/>
      <c r="M1772" s="1301"/>
      <c r="N1772" s="1301"/>
      <c r="O1772" s="1329"/>
      <c r="Q1772" s="92"/>
      <c r="R1772" s="92"/>
      <c r="S1772" s="92"/>
      <c r="T1772" s="92"/>
      <c r="U1772" s="1303"/>
      <c r="V1772" s="92"/>
      <c r="W1772" s="92"/>
      <c r="X1772" s="92"/>
      <c r="Y1772" s="92"/>
      <c r="Z1772" s="92"/>
    </row>
    <row r="1773" spans="1:26" s="1302" customFormat="1" x14ac:dyDescent="0.3">
      <c r="A1773" s="1214"/>
      <c r="B1773" s="92"/>
      <c r="C1773" s="1298"/>
      <c r="D1773" s="1300"/>
      <c r="E1773" s="1300"/>
      <c r="F1773" s="1301"/>
      <c r="G1773" s="1301"/>
      <c r="H1773" s="1301"/>
      <c r="I1773" s="1301"/>
      <c r="J1773" s="1301"/>
      <c r="K1773" s="1301"/>
      <c r="L1773" s="1301"/>
      <c r="M1773" s="1301"/>
      <c r="N1773" s="1301"/>
      <c r="O1773" s="1329"/>
      <c r="Q1773" s="92"/>
      <c r="R1773" s="92"/>
      <c r="S1773" s="92"/>
      <c r="T1773" s="92"/>
      <c r="U1773" s="1303"/>
      <c r="V1773" s="92"/>
      <c r="W1773" s="92"/>
      <c r="X1773" s="92"/>
      <c r="Y1773" s="92"/>
      <c r="Z1773" s="92"/>
    </row>
    <row r="1774" spans="1:26" s="1302" customFormat="1" x14ac:dyDescent="0.3">
      <c r="A1774" s="1214"/>
      <c r="B1774" s="92"/>
      <c r="C1774" s="1298"/>
      <c r="D1774" s="1300"/>
      <c r="E1774" s="1300"/>
      <c r="F1774" s="1301"/>
      <c r="G1774" s="1301"/>
      <c r="H1774" s="1301"/>
      <c r="I1774" s="1301"/>
      <c r="J1774" s="1301"/>
      <c r="K1774" s="1301"/>
      <c r="L1774" s="1301"/>
      <c r="M1774" s="1301"/>
      <c r="N1774" s="1301"/>
      <c r="O1774" s="1329"/>
      <c r="Q1774" s="92"/>
      <c r="R1774" s="92"/>
      <c r="S1774" s="92"/>
      <c r="T1774" s="92"/>
      <c r="U1774" s="1303"/>
      <c r="V1774" s="92"/>
      <c r="W1774" s="92"/>
      <c r="X1774" s="92"/>
      <c r="Y1774" s="92"/>
      <c r="Z1774" s="92"/>
    </row>
    <row r="1775" spans="1:26" s="1302" customFormat="1" x14ac:dyDescent="0.3">
      <c r="A1775" s="1214"/>
      <c r="B1775" s="92"/>
      <c r="C1775" s="1298"/>
      <c r="D1775" s="1300"/>
      <c r="E1775" s="1300"/>
      <c r="F1775" s="1301"/>
      <c r="G1775" s="1301"/>
      <c r="H1775" s="1301"/>
      <c r="I1775" s="1301"/>
      <c r="J1775" s="1301"/>
      <c r="K1775" s="1301"/>
      <c r="L1775" s="1301"/>
      <c r="M1775" s="1301"/>
      <c r="N1775" s="1301"/>
      <c r="O1775" s="1329"/>
      <c r="Q1775" s="92"/>
      <c r="R1775" s="92"/>
      <c r="S1775" s="92"/>
      <c r="T1775" s="92"/>
      <c r="U1775" s="1303"/>
      <c r="V1775" s="92"/>
      <c r="W1775" s="92"/>
      <c r="X1775" s="92"/>
      <c r="Y1775" s="92"/>
      <c r="Z1775" s="92"/>
    </row>
    <row r="1776" spans="1:26" s="1302" customFormat="1" x14ac:dyDescent="0.3">
      <c r="A1776" s="1214"/>
      <c r="B1776" s="92"/>
      <c r="C1776" s="1298"/>
      <c r="D1776" s="1300"/>
      <c r="E1776" s="1300"/>
      <c r="F1776" s="1301"/>
      <c r="G1776" s="1301"/>
      <c r="H1776" s="1301"/>
      <c r="I1776" s="1301"/>
      <c r="J1776" s="1301"/>
      <c r="K1776" s="1301"/>
      <c r="L1776" s="1301"/>
      <c r="M1776" s="1301"/>
      <c r="N1776" s="1301"/>
      <c r="O1776" s="1329"/>
      <c r="Q1776" s="92"/>
      <c r="R1776" s="92"/>
      <c r="S1776" s="92"/>
      <c r="T1776" s="92"/>
      <c r="U1776" s="1303"/>
      <c r="V1776" s="92"/>
      <c r="W1776" s="92"/>
      <c r="X1776" s="92"/>
      <c r="Y1776" s="92"/>
      <c r="Z1776" s="92"/>
    </row>
    <row r="1777" spans="1:26" s="1302" customFormat="1" x14ac:dyDescent="0.3">
      <c r="A1777" s="1214"/>
      <c r="B1777" s="92"/>
      <c r="C1777" s="1298"/>
      <c r="D1777" s="1300"/>
      <c r="E1777" s="1300"/>
      <c r="F1777" s="1301"/>
      <c r="G1777" s="1301"/>
      <c r="H1777" s="1301"/>
      <c r="I1777" s="1301"/>
      <c r="J1777" s="1301"/>
      <c r="K1777" s="1301"/>
      <c r="L1777" s="1301"/>
      <c r="M1777" s="1301"/>
      <c r="N1777" s="1301"/>
      <c r="O1777" s="1329"/>
      <c r="Q1777" s="92"/>
      <c r="R1777" s="92"/>
      <c r="S1777" s="92"/>
      <c r="T1777" s="92"/>
      <c r="U1777" s="1303"/>
      <c r="V1777" s="92"/>
      <c r="W1777" s="92"/>
      <c r="X1777" s="92"/>
      <c r="Y1777" s="92"/>
      <c r="Z1777" s="92"/>
    </row>
    <row r="1778" spans="1:26" s="1302" customFormat="1" x14ac:dyDescent="0.3">
      <c r="A1778" s="1214"/>
      <c r="B1778" s="92"/>
      <c r="C1778" s="1298"/>
      <c r="D1778" s="1300"/>
      <c r="E1778" s="1300"/>
      <c r="F1778" s="1301"/>
      <c r="G1778" s="1301"/>
      <c r="H1778" s="1301"/>
      <c r="I1778" s="1301"/>
      <c r="J1778" s="1301"/>
      <c r="K1778" s="1301"/>
      <c r="L1778" s="1301"/>
      <c r="M1778" s="1301"/>
      <c r="N1778" s="1301"/>
      <c r="O1778" s="1329"/>
      <c r="Q1778" s="92"/>
      <c r="R1778" s="92"/>
      <c r="S1778" s="92"/>
      <c r="T1778" s="92"/>
      <c r="U1778" s="1303"/>
      <c r="V1778" s="92"/>
      <c r="W1778" s="92"/>
      <c r="X1778" s="92"/>
      <c r="Y1778" s="92"/>
      <c r="Z1778" s="92"/>
    </row>
    <row r="1779" spans="1:26" s="1302" customFormat="1" x14ac:dyDescent="0.3">
      <c r="A1779" s="1214"/>
      <c r="B1779" s="92"/>
      <c r="C1779" s="1298"/>
      <c r="D1779" s="1300"/>
      <c r="E1779" s="1300"/>
      <c r="F1779" s="1301"/>
      <c r="G1779" s="1301"/>
      <c r="H1779" s="1301"/>
      <c r="I1779" s="1301"/>
      <c r="J1779" s="1301"/>
      <c r="K1779" s="1301"/>
      <c r="L1779" s="1301"/>
      <c r="M1779" s="1301"/>
      <c r="N1779" s="1301"/>
      <c r="O1779" s="1329"/>
      <c r="Q1779" s="92"/>
      <c r="R1779" s="92"/>
      <c r="S1779" s="92"/>
      <c r="T1779" s="92"/>
      <c r="U1779" s="1303"/>
      <c r="V1779" s="92"/>
      <c r="W1779" s="92"/>
      <c r="X1779" s="92"/>
      <c r="Y1779" s="92"/>
      <c r="Z1779" s="92"/>
    </row>
    <row r="1780" spans="1:26" s="1302" customFormat="1" x14ac:dyDescent="0.3">
      <c r="A1780" s="1214"/>
      <c r="B1780" s="92"/>
      <c r="C1780" s="1298"/>
      <c r="D1780" s="1300"/>
      <c r="E1780" s="1300"/>
      <c r="F1780" s="1301"/>
      <c r="G1780" s="1301"/>
      <c r="H1780" s="1301"/>
      <c r="I1780" s="1301"/>
      <c r="J1780" s="1301"/>
      <c r="K1780" s="1301"/>
      <c r="L1780" s="1301"/>
      <c r="M1780" s="1301"/>
      <c r="N1780" s="1301"/>
      <c r="O1780" s="1329"/>
      <c r="Q1780" s="92"/>
      <c r="R1780" s="92"/>
      <c r="S1780" s="92"/>
      <c r="T1780" s="92"/>
      <c r="U1780" s="1303"/>
      <c r="V1780" s="92"/>
      <c r="W1780" s="92"/>
      <c r="X1780" s="92"/>
      <c r="Y1780" s="92"/>
      <c r="Z1780" s="92"/>
    </row>
    <row r="1781" spans="1:26" s="1302" customFormat="1" x14ac:dyDescent="0.3">
      <c r="A1781" s="1214"/>
      <c r="B1781" s="92"/>
      <c r="C1781" s="1298"/>
      <c r="D1781" s="1300"/>
      <c r="E1781" s="1300"/>
      <c r="F1781" s="1301"/>
      <c r="G1781" s="1301"/>
      <c r="H1781" s="1301"/>
      <c r="I1781" s="1301"/>
      <c r="J1781" s="1301"/>
      <c r="K1781" s="1301"/>
      <c r="L1781" s="1301"/>
      <c r="M1781" s="1301"/>
      <c r="N1781" s="1301"/>
      <c r="O1781" s="1329"/>
      <c r="Q1781" s="92"/>
      <c r="R1781" s="92"/>
      <c r="S1781" s="92"/>
      <c r="T1781" s="92"/>
      <c r="U1781" s="1303"/>
      <c r="V1781" s="92"/>
      <c r="W1781" s="92"/>
      <c r="X1781" s="92"/>
      <c r="Y1781" s="92"/>
      <c r="Z1781" s="92"/>
    </row>
    <row r="1782" spans="1:26" s="1302" customFormat="1" x14ac:dyDescent="0.3">
      <c r="A1782" s="1214"/>
      <c r="B1782" s="92"/>
      <c r="C1782" s="1298"/>
      <c r="D1782" s="1300"/>
      <c r="E1782" s="1300"/>
      <c r="F1782" s="1301"/>
      <c r="G1782" s="1301"/>
      <c r="H1782" s="1301"/>
      <c r="I1782" s="1301"/>
      <c r="J1782" s="1301"/>
      <c r="K1782" s="1301"/>
      <c r="L1782" s="1301"/>
      <c r="M1782" s="1301"/>
      <c r="N1782" s="1301"/>
      <c r="O1782" s="1329"/>
      <c r="Q1782" s="92"/>
      <c r="R1782" s="92"/>
      <c r="S1782" s="92"/>
      <c r="T1782" s="92"/>
      <c r="U1782" s="1303"/>
      <c r="V1782" s="92"/>
      <c r="W1782" s="92"/>
      <c r="X1782" s="92"/>
      <c r="Y1782" s="92"/>
      <c r="Z1782" s="92"/>
    </row>
    <row r="1783" spans="1:26" s="1302" customFormat="1" x14ac:dyDescent="0.3">
      <c r="A1783" s="1214"/>
      <c r="B1783" s="92"/>
      <c r="C1783" s="1298"/>
      <c r="D1783" s="1300"/>
      <c r="E1783" s="1300"/>
      <c r="F1783" s="1301"/>
      <c r="G1783" s="1301"/>
      <c r="H1783" s="1301"/>
      <c r="I1783" s="1301"/>
      <c r="J1783" s="1301"/>
      <c r="K1783" s="1301"/>
      <c r="L1783" s="1301"/>
      <c r="M1783" s="1301"/>
      <c r="N1783" s="1301"/>
      <c r="O1783" s="1329"/>
      <c r="Q1783" s="92"/>
      <c r="R1783" s="92"/>
      <c r="S1783" s="92"/>
      <c r="T1783" s="92"/>
      <c r="U1783" s="1303"/>
      <c r="V1783" s="92"/>
      <c r="W1783" s="92"/>
      <c r="X1783" s="92"/>
      <c r="Y1783" s="92"/>
      <c r="Z1783" s="92"/>
    </row>
    <row r="1784" spans="1:26" s="1302" customFormat="1" x14ac:dyDescent="0.3">
      <c r="A1784" s="1214"/>
      <c r="B1784" s="92"/>
      <c r="C1784" s="1298"/>
      <c r="D1784" s="1300"/>
      <c r="E1784" s="1300"/>
      <c r="F1784" s="1301"/>
      <c r="G1784" s="1301"/>
      <c r="H1784" s="1301"/>
      <c r="I1784" s="1301"/>
      <c r="J1784" s="1301"/>
      <c r="K1784" s="1301"/>
      <c r="L1784" s="1301"/>
      <c r="M1784" s="1301"/>
      <c r="N1784" s="1301"/>
      <c r="O1784" s="1329"/>
      <c r="Q1784" s="92"/>
      <c r="R1784" s="92"/>
      <c r="S1784" s="92"/>
      <c r="T1784" s="92"/>
      <c r="U1784" s="1303"/>
      <c r="V1784" s="92"/>
      <c r="W1784" s="92"/>
      <c r="X1784" s="92"/>
      <c r="Y1784" s="92"/>
      <c r="Z1784" s="92"/>
    </row>
    <row r="1785" spans="1:26" s="1302" customFormat="1" x14ac:dyDescent="0.3">
      <c r="A1785" s="1214"/>
      <c r="B1785" s="92"/>
      <c r="C1785" s="1298"/>
      <c r="D1785" s="1300"/>
      <c r="E1785" s="1300"/>
      <c r="F1785" s="1301"/>
      <c r="G1785" s="1301"/>
      <c r="H1785" s="1301"/>
      <c r="I1785" s="1301"/>
      <c r="J1785" s="1301"/>
      <c r="K1785" s="1301"/>
      <c r="L1785" s="1301"/>
      <c r="M1785" s="1301"/>
      <c r="N1785" s="1301"/>
      <c r="O1785" s="1329"/>
      <c r="Q1785" s="92"/>
      <c r="R1785" s="92"/>
      <c r="S1785" s="92"/>
      <c r="T1785" s="92"/>
      <c r="U1785" s="1303"/>
      <c r="V1785" s="92"/>
      <c r="W1785" s="92"/>
      <c r="X1785" s="92"/>
      <c r="Y1785" s="92"/>
      <c r="Z1785" s="92"/>
    </row>
    <row r="1786" spans="1:26" s="1302" customFormat="1" x14ac:dyDescent="0.3">
      <c r="A1786" s="1214"/>
      <c r="B1786" s="92"/>
      <c r="C1786" s="1298"/>
      <c r="D1786" s="1300"/>
      <c r="E1786" s="1300"/>
      <c r="F1786" s="1301"/>
      <c r="G1786" s="1301"/>
      <c r="H1786" s="1301"/>
      <c r="I1786" s="1301"/>
      <c r="J1786" s="1301"/>
      <c r="K1786" s="1301"/>
      <c r="L1786" s="1301"/>
      <c r="M1786" s="1301"/>
      <c r="N1786" s="1301"/>
      <c r="O1786" s="1329"/>
      <c r="Q1786" s="92"/>
      <c r="R1786" s="92"/>
      <c r="S1786" s="92"/>
      <c r="T1786" s="92"/>
      <c r="U1786" s="1303"/>
      <c r="V1786" s="92"/>
      <c r="W1786" s="92"/>
      <c r="X1786" s="92"/>
      <c r="Y1786" s="92"/>
      <c r="Z1786" s="92"/>
    </row>
    <row r="1787" spans="1:26" s="1302" customFormat="1" x14ac:dyDescent="0.3">
      <c r="A1787" s="1214"/>
      <c r="B1787" s="92"/>
      <c r="C1787" s="1298"/>
      <c r="D1787" s="1300"/>
      <c r="E1787" s="1300"/>
      <c r="F1787" s="1301"/>
      <c r="G1787" s="1301"/>
      <c r="H1787" s="1301"/>
      <c r="I1787" s="1301"/>
      <c r="J1787" s="1301"/>
      <c r="K1787" s="1301"/>
      <c r="L1787" s="1301"/>
      <c r="M1787" s="1301"/>
      <c r="N1787" s="1301"/>
      <c r="O1787" s="1329"/>
      <c r="Q1787" s="92"/>
      <c r="R1787" s="92"/>
      <c r="S1787" s="92"/>
      <c r="T1787" s="92"/>
      <c r="U1787" s="1303"/>
      <c r="V1787" s="92"/>
      <c r="W1787" s="92"/>
      <c r="X1787" s="92"/>
      <c r="Y1787" s="92"/>
      <c r="Z1787" s="92"/>
    </row>
    <row r="1788" spans="1:26" s="1302" customFormat="1" x14ac:dyDescent="0.3">
      <c r="A1788" s="1214"/>
      <c r="B1788" s="92"/>
      <c r="C1788" s="1298"/>
      <c r="D1788" s="1300"/>
      <c r="E1788" s="1300"/>
      <c r="F1788" s="1301"/>
      <c r="G1788" s="1301"/>
      <c r="H1788" s="1301"/>
      <c r="I1788" s="1301"/>
      <c r="J1788" s="1301"/>
      <c r="K1788" s="1301"/>
      <c r="L1788" s="1301"/>
      <c r="M1788" s="1301"/>
      <c r="N1788" s="1301"/>
      <c r="O1788" s="1329"/>
      <c r="Q1788" s="92"/>
      <c r="R1788" s="92"/>
      <c r="S1788" s="92"/>
      <c r="T1788" s="92"/>
      <c r="U1788" s="1303"/>
      <c r="V1788" s="92"/>
      <c r="W1788" s="92"/>
      <c r="X1788" s="92"/>
      <c r="Y1788" s="92"/>
      <c r="Z1788" s="92"/>
    </row>
    <row r="1789" spans="1:26" s="1302" customFormat="1" x14ac:dyDescent="0.3">
      <c r="A1789" s="1214"/>
      <c r="B1789" s="92"/>
      <c r="C1789" s="1298"/>
      <c r="D1789" s="1300"/>
      <c r="E1789" s="1300"/>
      <c r="F1789" s="1301"/>
      <c r="G1789" s="1301"/>
      <c r="H1789" s="1301"/>
      <c r="I1789" s="1301"/>
      <c r="J1789" s="1301"/>
      <c r="K1789" s="1301"/>
      <c r="L1789" s="1301"/>
      <c r="M1789" s="1301"/>
      <c r="N1789" s="1301"/>
      <c r="O1789" s="1329"/>
      <c r="Q1789" s="92"/>
      <c r="R1789" s="92"/>
      <c r="S1789" s="92"/>
      <c r="T1789" s="92"/>
      <c r="U1789" s="1303"/>
      <c r="V1789" s="92"/>
      <c r="W1789" s="92"/>
      <c r="X1789" s="92"/>
      <c r="Y1789" s="92"/>
      <c r="Z1789" s="92"/>
    </row>
    <row r="1790" spans="1:26" s="1302" customFormat="1" x14ac:dyDescent="0.3">
      <c r="A1790" s="1214"/>
      <c r="B1790" s="92"/>
      <c r="C1790" s="1298"/>
      <c r="D1790" s="1300"/>
      <c r="E1790" s="1300"/>
      <c r="F1790" s="1301"/>
      <c r="G1790" s="1301"/>
      <c r="H1790" s="1301"/>
      <c r="I1790" s="1301"/>
      <c r="J1790" s="1301"/>
      <c r="K1790" s="1301"/>
      <c r="L1790" s="1301"/>
      <c r="M1790" s="1301"/>
      <c r="N1790" s="1301"/>
      <c r="O1790" s="1329"/>
      <c r="Q1790" s="92"/>
      <c r="R1790" s="92"/>
      <c r="S1790" s="92"/>
      <c r="T1790" s="92"/>
      <c r="U1790" s="1303"/>
      <c r="V1790" s="92"/>
      <c r="W1790" s="92"/>
      <c r="X1790" s="92"/>
      <c r="Y1790" s="92"/>
      <c r="Z1790" s="92"/>
    </row>
    <row r="1791" spans="1:26" s="1302" customFormat="1" x14ac:dyDescent="0.3">
      <c r="A1791" s="1214"/>
      <c r="B1791" s="92"/>
      <c r="C1791" s="1298"/>
      <c r="D1791" s="1300"/>
      <c r="E1791" s="1300"/>
      <c r="F1791" s="1301"/>
      <c r="G1791" s="1301"/>
      <c r="H1791" s="1301"/>
      <c r="I1791" s="1301"/>
      <c r="J1791" s="1301"/>
      <c r="K1791" s="1301"/>
      <c r="L1791" s="1301"/>
      <c r="M1791" s="1301"/>
      <c r="N1791" s="1301"/>
      <c r="O1791" s="1329"/>
      <c r="Q1791" s="92"/>
      <c r="R1791" s="92"/>
      <c r="S1791" s="92"/>
      <c r="T1791" s="92"/>
      <c r="U1791" s="1303"/>
      <c r="V1791" s="92"/>
      <c r="W1791" s="92"/>
      <c r="X1791" s="92"/>
      <c r="Y1791" s="92"/>
      <c r="Z1791" s="92"/>
    </row>
    <row r="1792" spans="1:26" s="1302" customFormat="1" x14ac:dyDescent="0.3">
      <c r="A1792" s="1214"/>
      <c r="B1792" s="92"/>
      <c r="C1792" s="1298"/>
      <c r="D1792" s="1300"/>
      <c r="E1792" s="1300"/>
      <c r="F1792" s="1301"/>
      <c r="G1792" s="1301"/>
      <c r="H1792" s="1301"/>
      <c r="I1792" s="1301"/>
      <c r="J1792" s="1301"/>
      <c r="K1792" s="1301"/>
      <c r="L1792" s="1301"/>
      <c r="M1792" s="1301"/>
      <c r="N1792" s="1301"/>
      <c r="O1792" s="1329"/>
      <c r="Q1792" s="92"/>
      <c r="R1792" s="92"/>
      <c r="S1792" s="92"/>
      <c r="T1792" s="92"/>
      <c r="U1792" s="1303"/>
      <c r="V1792" s="92"/>
      <c r="W1792" s="92"/>
      <c r="X1792" s="92"/>
      <c r="Y1792" s="92"/>
      <c r="Z1792" s="92"/>
    </row>
    <row r="1793" spans="1:26" s="1302" customFormat="1" x14ac:dyDescent="0.3">
      <c r="A1793" s="1214"/>
      <c r="B1793" s="92"/>
      <c r="C1793" s="1298"/>
      <c r="D1793" s="1300"/>
      <c r="E1793" s="1300"/>
      <c r="F1793" s="1301"/>
      <c r="G1793" s="1301"/>
      <c r="H1793" s="1301"/>
      <c r="I1793" s="1301"/>
      <c r="J1793" s="1301"/>
      <c r="K1793" s="1301"/>
      <c r="L1793" s="1301"/>
      <c r="M1793" s="1301"/>
      <c r="N1793" s="1301"/>
      <c r="O1793" s="1329"/>
      <c r="Q1793" s="92"/>
      <c r="R1793" s="92"/>
      <c r="S1793" s="92"/>
      <c r="T1793" s="92"/>
      <c r="U1793" s="1303"/>
      <c r="V1793" s="92"/>
      <c r="W1793" s="92"/>
      <c r="X1793" s="92"/>
      <c r="Y1793" s="92"/>
      <c r="Z1793" s="92"/>
    </row>
    <row r="1794" spans="1:26" s="1302" customFormat="1" x14ac:dyDescent="0.3">
      <c r="A1794" s="1214"/>
      <c r="B1794" s="92"/>
      <c r="C1794" s="1298"/>
      <c r="D1794" s="1300"/>
      <c r="E1794" s="1300"/>
      <c r="F1794" s="1301"/>
      <c r="G1794" s="1301"/>
      <c r="H1794" s="1301"/>
      <c r="I1794" s="1301"/>
      <c r="J1794" s="1301"/>
      <c r="K1794" s="1301"/>
      <c r="L1794" s="1301"/>
      <c r="M1794" s="1301"/>
      <c r="N1794" s="1301"/>
      <c r="O1794" s="1329"/>
      <c r="Q1794" s="92"/>
      <c r="R1794" s="92"/>
      <c r="S1794" s="92"/>
      <c r="T1794" s="92"/>
      <c r="U1794" s="1303"/>
      <c r="V1794" s="92"/>
      <c r="W1794" s="92"/>
      <c r="X1794" s="92"/>
      <c r="Y1794" s="92"/>
      <c r="Z1794" s="92"/>
    </row>
    <row r="1795" spans="1:26" s="1302" customFormat="1" x14ac:dyDescent="0.3">
      <c r="A1795" s="1214"/>
      <c r="B1795" s="92"/>
      <c r="C1795" s="1298"/>
      <c r="D1795" s="1300"/>
      <c r="E1795" s="1300"/>
      <c r="F1795" s="1301"/>
      <c r="G1795" s="1301"/>
      <c r="H1795" s="1301"/>
      <c r="I1795" s="1301"/>
      <c r="J1795" s="1301"/>
      <c r="K1795" s="1301"/>
      <c r="L1795" s="1301"/>
      <c r="M1795" s="1301"/>
      <c r="N1795" s="1301"/>
      <c r="O1795" s="1329"/>
      <c r="Q1795" s="92"/>
      <c r="R1795" s="92"/>
      <c r="S1795" s="92"/>
      <c r="T1795" s="92"/>
      <c r="U1795" s="1303"/>
      <c r="V1795" s="92"/>
      <c r="W1795" s="92"/>
      <c r="X1795" s="92"/>
      <c r="Y1795" s="92"/>
      <c r="Z1795" s="92"/>
    </row>
    <row r="1796" spans="1:26" s="1302" customFormat="1" x14ac:dyDescent="0.3">
      <c r="A1796" s="1214"/>
      <c r="B1796" s="92"/>
      <c r="C1796" s="1298"/>
      <c r="D1796" s="1300"/>
      <c r="E1796" s="1300"/>
      <c r="F1796" s="1301"/>
      <c r="G1796" s="1301"/>
      <c r="H1796" s="1301"/>
      <c r="I1796" s="1301"/>
      <c r="J1796" s="1301"/>
      <c r="K1796" s="1301"/>
      <c r="L1796" s="1301"/>
      <c r="M1796" s="1301"/>
      <c r="N1796" s="1301"/>
      <c r="O1796" s="1329"/>
      <c r="Q1796" s="92"/>
      <c r="R1796" s="92"/>
      <c r="S1796" s="92"/>
      <c r="T1796" s="92"/>
      <c r="U1796" s="1303"/>
      <c r="V1796" s="92"/>
      <c r="W1796" s="92"/>
      <c r="X1796" s="92"/>
      <c r="Y1796" s="92"/>
      <c r="Z1796" s="92"/>
    </row>
    <row r="1797" spans="1:26" s="1302" customFormat="1" x14ac:dyDescent="0.3">
      <c r="A1797" s="1214"/>
      <c r="B1797" s="92"/>
      <c r="C1797" s="1298"/>
      <c r="D1797" s="1300"/>
      <c r="E1797" s="1300"/>
      <c r="F1797" s="1301"/>
      <c r="G1797" s="1301"/>
      <c r="H1797" s="1301"/>
      <c r="I1797" s="1301"/>
      <c r="J1797" s="1301"/>
      <c r="K1797" s="1301"/>
      <c r="L1797" s="1301"/>
      <c r="M1797" s="1301"/>
      <c r="N1797" s="1301"/>
      <c r="O1797" s="1329"/>
      <c r="Q1797" s="92"/>
      <c r="R1797" s="92"/>
      <c r="S1797" s="92"/>
      <c r="T1797" s="92"/>
      <c r="U1797" s="1303"/>
      <c r="V1797" s="92"/>
      <c r="W1797" s="92"/>
      <c r="X1797" s="92"/>
      <c r="Y1797" s="92"/>
      <c r="Z1797" s="92"/>
    </row>
    <row r="1798" spans="1:26" s="1302" customFormat="1" x14ac:dyDescent="0.3">
      <c r="A1798" s="1214"/>
      <c r="B1798" s="92"/>
      <c r="C1798" s="1298"/>
      <c r="D1798" s="1300"/>
      <c r="E1798" s="1300"/>
      <c r="F1798" s="1301"/>
      <c r="G1798" s="1301"/>
      <c r="H1798" s="1301"/>
      <c r="I1798" s="1301"/>
      <c r="J1798" s="1301"/>
      <c r="K1798" s="1301"/>
      <c r="L1798" s="1301"/>
      <c r="M1798" s="1301"/>
      <c r="N1798" s="1301"/>
      <c r="O1798" s="1329"/>
      <c r="Q1798" s="92"/>
      <c r="R1798" s="92"/>
      <c r="S1798" s="92"/>
      <c r="T1798" s="92"/>
      <c r="U1798" s="1303"/>
      <c r="V1798" s="92"/>
      <c r="W1798" s="92"/>
      <c r="X1798" s="92"/>
      <c r="Y1798" s="92"/>
      <c r="Z1798" s="92"/>
    </row>
    <row r="1799" spans="1:26" s="1302" customFormat="1" x14ac:dyDescent="0.3">
      <c r="A1799" s="1214"/>
      <c r="B1799" s="92"/>
      <c r="C1799" s="1298"/>
      <c r="D1799" s="1300"/>
      <c r="E1799" s="1300"/>
      <c r="F1799" s="1301"/>
      <c r="G1799" s="1301"/>
      <c r="H1799" s="1301"/>
      <c r="I1799" s="1301"/>
      <c r="J1799" s="1301"/>
      <c r="K1799" s="1301"/>
      <c r="L1799" s="1301"/>
      <c r="M1799" s="1301"/>
      <c r="N1799" s="1301"/>
      <c r="O1799" s="1329"/>
      <c r="Q1799" s="92"/>
      <c r="R1799" s="92"/>
      <c r="S1799" s="92"/>
      <c r="T1799" s="92"/>
      <c r="U1799" s="1303"/>
      <c r="V1799" s="92"/>
      <c r="W1799" s="92"/>
      <c r="X1799" s="92"/>
      <c r="Y1799" s="92"/>
      <c r="Z1799" s="92"/>
    </row>
    <row r="1800" spans="1:26" s="1302" customFormat="1" x14ac:dyDescent="0.3">
      <c r="A1800" s="1214"/>
      <c r="B1800" s="92"/>
      <c r="C1800" s="1298"/>
      <c r="D1800" s="1300"/>
      <c r="E1800" s="1300"/>
      <c r="F1800" s="1301"/>
      <c r="G1800" s="1301"/>
      <c r="H1800" s="1301"/>
      <c r="I1800" s="1301"/>
      <c r="J1800" s="1301"/>
      <c r="K1800" s="1301"/>
      <c r="L1800" s="1301"/>
      <c r="M1800" s="1301"/>
      <c r="N1800" s="1301"/>
      <c r="O1800" s="1329"/>
      <c r="Q1800" s="92"/>
      <c r="R1800" s="92"/>
      <c r="S1800" s="92"/>
      <c r="T1800" s="92"/>
      <c r="U1800" s="1303"/>
      <c r="V1800" s="92"/>
      <c r="W1800" s="92"/>
      <c r="X1800" s="92"/>
      <c r="Y1800" s="92"/>
      <c r="Z1800" s="92"/>
    </row>
    <row r="1801" spans="1:26" s="1302" customFormat="1" x14ac:dyDescent="0.3">
      <c r="A1801" s="1214"/>
      <c r="B1801" s="92"/>
      <c r="C1801" s="1298"/>
      <c r="D1801" s="1300"/>
      <c r="E1801" s="1300"/>
      <c r="F1801" s="1301"/>
      <c r="G1801" s="1301"/>
      <c r="H1801" s="1301"/>
      <c r="I1801" s="1301"/>
      <c r="J1801" s="1301"/>
      <c r="K1801" s="1301"/>
      <c r="L1801" s="1301"/>
      <c r="M1801" s="1301"/>
      <c r="N1801" s="1301"/>
      <c r="O1801" s="1329"/>
      <c r="Q1801" s="92"/>
      <c r="R1801" s="92"/>
      <c r="S1801" s="92"/>
      <c r="T1801" s="92"/>
      <c r="U1801" s="1303"/>
      <c r="V1801" s="92"/>
      <c r="W1801" s="92"/>
      <c r="X1801" s="92"/>
      <c r="Y1801" s="92"/>
      <c r="Z1801" s="92"/>
    </row>
    <row r="1802" spans="1:26" s="1302" customFormat="1" x14ac:dyDescent="0.3">
      <c r="A1802" s="1214"/>
      <c r="B1802" s="92"/>
      <c r="C1802" s="1298"/>
      <c r="D1802" s="1300"/>
      <c r="E1802" s="1300"/>
      <c r="F1802" s="1301"/>
      <c r="G1802" s="1301"/>
      <c r="H1802" s="1301"/>
      <c r="I1802" s="1301"/>
      <c r="J1802" s="1301"/>
      <c r="K1802" s="1301"/>
      <c r="L1802" s="1301"/>
      <c r="M1802" s="1301"/>
      <c r="N1802" s="1301"/>
      <c r="O1802" s="1329"/>
      <c r="Q1802" s="92"/>
      <c r="R1802" s="92"/>
      <c r="S1802" s="92"/>
      <c r="T1802" s="92"/>
      <c r="U1802" s="1303"/>
      <c r="V1802" s="92"/>
      <c r="W1802" s="92"/>
      <c r="X1802" s="92"/>
      <c r="Y1802" s="92"/>
      <c r="Z1802" s="92"/>
    </row>
    <row r="1803" spans="1:26" s="1302" customFormat="1" x14ac:dyDescent="0.3">
      <c r="A1803" s="1214"/>
      <c r="B1803" s="92"/>
      <c r="C1803" s="1298"/>
      <c r="D1803" s="1300"/>
      <c r="E1803" s="1300"/>
      <c r="F1803" s="1301"/>
      <c r="G1803" s="1301"/>
      <c r="H1803" s="1301"/>
      <c r="I1803" s="1301"/>
      <c r="J1803" s="1301"/>
      <c r="K1803" s="1301"/>
      <c r="L1803" s="1301"/>
      <c r="M1803" s="1301"/>
      <c r="N1803" s="1301"/>
      <c r="O1803" s="1329"/>
      <c r="Q1803" s="92"/>
      <c r="R1803" s="92"/>
      <c r="S1803" s="92"/>
      <c r="T1803" s="92"/>
      <c r="U1803" s="1303"/>
      <c r="V1803" s="92"/>
      <c r="W1803" s="92"/>
      <c r="X1803" s="92"/>
      <c r="Y1803" s="92"/>
      <c r="Z1803" s="92"/>
    </row>
    <row r="1804" spans="1:26" s="1302" customFormat="1" x14ac:dyDescent="0.3">
      <c r="A1804" s="1214"/>
      <c r="B1804" s="92"/>
      <c r="C1804" s="1298"/>
      <c r="D1804" s="1300"/>
      <c r="E1804" s="1300"/>
      <c r="F1804" s="1301"/>
      <c r="G1804" s="1301"/>
      <c r="H1804" s="1301"/>
      <c r="I1804" s="1301"/>
      <c r="J1804" s="1301"/>
      <c r="K1804" s="1301"/>
      <c r="L1804" s="1301"/>
      <c r="M1804" s="1301"/>
      <c r="N1804" s="1301"/>
      <c r="O1804" s="1329"/>
      <c r="Q1804" s="92"/>
      <c r="R1804" s="92"/>
      <c r="S1804" s="92"/>
      <c r="T1804" s="92"/>
      <c r="U1804" s="1303"/>
      <c r="V1804" s="92"/>
      <c r="W1804" s="92"/>
      <c r="X1804" s="92"/>
      <c r="Y1804" s="92"/>
      <c r="Z1804" s="92"/>
    </row>
    <row r="1805" spans="1:26" s="1302" customFormat="1" x14ac:dyDescent="0.3">
      <c r="A1805" s="1214"/>
      <c r="B1805" s="92"/>
      <c r="C1805" s="1298"/>
      <c r="D1805" s="1300"/>
      <c r="E1805" s="1300"/>
      <c r="F1805" s="1301"/>
      <c r="G1805" s="1301"/>
      <c r="H1805" s="1301"/>
      <c r="I1805" s="1301"/>
      <c r="J1805" s="1301"/>
      <c r="K1805" s="1301"/>
      <c r="L1805" s="1301"/>
      <c r="M1805" s="1301"/>
      <c r="N1805" s="1301"/>
      <c r="O1805" s="1329"/>
      <c r="Q1805" s="92"/>
      <c r="R1805" s="92"/>
      <c r="S1805" s="92"/>
      <c r="T1805" s="92"/>
      <c r="U1805" s="1303"/>
      <c r="V1805" s="92"/>
      <c r="W1805" s="92"/>
      <c r="X1805" s="92"/>
      <c r="Y1805" s="92"/>
      <c r="Z1805" s="92"/>
    </row>
    <row r="1806" spans="1:26" s="1302" customFormat="1" x14ac:dyDescent="0.3">
      <c r="A1806" s="1214"/>
      <c r="B1806" s="92"/>
      <c r="C1806" s="1298"/>
      <c r="D1806" s="1300"/>
      <c r="E1806" s="1300"/>
      <c r="F1806" s="1301"/>
      <c r="G1806" s="1301"/>
      <c r="H1806" s="1301"/>
      <c r="I1806" s="1301"/>
      <c r="J1806" s="1301"/>
      <c r="K1806" s="1301"/>
      <c r="L1806" s="1301"/>
      <c r="M1806" s="1301"/>
      <c r="N1806" s="1301"/>
      <c r="O1806" s="1329"/>
      <c r="Q1806" s="92"/>
      <c r="R1806" s="92"/>
      <c r="S1806" s="92"/>
      <c r="T1806" s="92"/>
      <c r="U1806" s="1303"/>
      <c r="V1806" s="92"/>
      <c r="W1806" s="92"/>
      <c r="X1806" s="92"/>
      <c r="Y1806" s="92"/>
      <c r="Z1806" s="92"/>
    </row>
    <row r="1807" spans="1:26" s="1302" customFormat="1" x14ac:dyDescent="0.3">
      <c r="A1807" s="1214"/>
      <c r="B1807" s="92"/>
      <c r="C1807" s="1298"/>
      <c r="D1807" s="1300"/>
      <c r="E1807" s="1300"/>
      <c r="F1807" s="1301"/>
      <c r="G1807" s="1301"/>
      <c r="H1807" s="1301"/>
      <c r="I1807" s="1301"/>
      <c r="J1807" s="1301"/>
      <c r="K1807" s="1301"/>
      <c r="L1807" s="1301"/>
      <c r="M1807" s="1301"/>
      <c r="N1807" s="1301"/>
      <c r="O1807" s="1329"/>
      <c r="Q1807" s="92"/>
      <c r="R1807" s="92"/>
      <c r="S1807" s="92"/>
      <c r="T1807" s="92"/>
      <c r="U1807" s="1303"/>
      <c r="V1807" s="92"/>
      <c r="W1807" s="92"/>
      <c r="X1807" s="92"/>
      <c r="Y1807" s="92"/>
      <c r="Z1807" s="92"/>
    </row>
    <row r="1808" spans="1:26" s="1302" customFormat="1" x14ac:dyDescent="0.3">
      <c r="A1808" s="1214"/>
      <c r="B1808" s="92"/>
      <c r="C1808" s="1298"/>
      <c r="D1808" s="1300"/>
      <c r="E1808" s="1300"/>
      <c r="F1808" s="1301"/>
      <c r="G1808" s="1301"/>
      <c r="H1808" s="1301"/>
      <c r="I1808" s="1301"/>
      <c r="J1808" s="1301"/>
      <c r="K1808" s="1301"/>
      <c r="L1808" s="1301"/>
      <c r="M1808" s="1301"/>
      <c r="N1808" s="1301"/>
      <c r="O1808" s="1329"/>
      <c r="Q1808" s="92"/>
      <c r="R1808" s="92"/>
      <c r="S1808" s="92"/>
      <c r="T1808" s="92"/>
      <c r="U1808" s="1303"/>
      <c r="V1808" s="92"/>
      <c r="W1808" s="92"/>
      <c r="X1808" s="92"/>
      <c r="Y1808" s="92"/>
      <c r="Z1808" s="92"/>
    </row>
    <row r="1809" spans="1:26" s="1302" customFormat="1" x14ac:dyDescent="0.3">
      <c r="A1809" s="1214"/>
      <c r="B1809" s="92"/>
      <c r="C1809" s="1298"/>
      <c r="D1809" s="1300"/>
      <c r="E1809" s="1300"/>
      <c r="F1809" s="1301"/>
      <c r="G1809" s="1301"/>
      <c r="H1809" s="1301"/>
      <c r="I1809" s="1301"/>
      <c r="J1809" s="1301"/>
      <c r="K1809" s="1301"/>
      <c r="L1809" s="1301"/>
      <c r="M1809" s="1301"/>
      <c r="N1809" s="1301"/>
      <c r="O1809" s="1329"/>
      <c r="Q1809" s="92"/>
      <c r="R1809" s="92"/>
      <c r="S1809" s="92"/>
      <c r="T1809" s="92"/>
      <c r="U1809" s="1303"/>
      <c r="V1809" s="92"/>
      <c r="W1809" s="92"/>
      <c r="X1809" s="92"/>
      <c r="Y1809" s="92"/>
      <c r="Z1809" s="92"/>
    </row>
    <row r="1810" spans="1:26" s="1302" customFormat="1" x14ac:dyDescent="0.3">
      <c r="A1810" s="1214"/>
      <c r="B1810" s="92"/>
      <c r="C1810" s="1298"/>
      <c r="D1810" s="1300"/>
      <c r="E1810" s="1300"/>
      <c r="F1810" s="1301"/>
      <c r="G1810" s="1301"/>
      <c r="H1810" s="1301"/>
      <c r="I1810" s="1301"/>
      <c r="J1810" s="1301"/>
      <c r="K1810" s="1301"/>
      <c r="L1810" s="1301"/>
      <c r="M1810" s="1301"/>
      <c r="N1810" s="1301"/>
      <c r="O1810" s="1329"/>
      <c r="Q1810" s="92"/>
      <c r="R1810" s="92"/>
      <c r="S1810" s="92"/>
      <c r="T1810" s="92"/>
      <c r="U1810" s="1303"/>
      <c r="V1810" s="92"/>
      <c r="W1810" s="92"/>
      <c r="X1810" s="92"/>
      <c r="Y1810" s="92"/>
      <c r="Z1810" s="92"/>
    </row>
    <row r="1811" spans="1:26" s="1302" customFormat="1" x14ac:dyDescent="0.3">
      <c r="A1811" s="1214"/>
      <c r="B1811" s="92"/>
      <c r="C1811" s="1298"/>
      <c r="D1811" s="1300"/>
      <c r="E1811" s="1300"/>
      <c r="F1811" s="1301"/>
      <c r="G1811" s="1301"/>
      <c r="H1811" s="1301"/>
      <c r="I1811" s="1301"/>
      <c r="J1811" s="1301"/>
      <c r="K1811" s="1301"/>
      <c r="L1811" s="1301"/>
      <c r="M1811" s="1301"/>
      <c r="N1811" s="1301"/>
      <c r="O1811" s="1329"/>
      <c r="Q1811" s="92"/>
      <c r="R1811" s="92"/>
      <c r="S1811" s="92"/>
      <c r="T1811" s="92"/>
      <c r="U1811" s="1303"/>
      <c r="V1811" s="92"/>
      <c r="W1811" s="92"/>
      <c r="X1811" s="92"/>
      <c r="Y1811" s="92"/>
      <c r="Z1811" s="92"/>
    </row>
    <row r="1812" spans="1:26" s="1302" customFormat="1" x14ac:dyDescent="0.3">
      <c r="A1812" s="1214"/>
      <c r="B1812" s="92"/>
      <c r="C1812" s="1298"/>
      <c r="D1812" s="1300"/>
      <c r="E1812" s="1300"/>
      <c r="F1812" s="1301"/>
      <c r="G1812" s="1301"/>
      <c r="H1812" s="1301"/>
      <c r="I1812" s="1301"/>
      <c r="J1812" s="1301"/>
      <c r="K1812" s="1301"/>
      <c r="L1812" s="1301"/>
      <c r="M1812" s="1301"/>
      <c r="N1812" s="1301"/>
      <c r="O1812" s="1329"/>
      <c r="Q1812" s="92"/>
      <c r="R1812" s="92"/>
      <c r="S1812" s="92"/>
      <c r="T1812" s="92"/>
      <c r="U1812" s="1303"/>
      <c r="V1812" s="92"/>
      <c r="W1812" s="92"/>
      <c r="X1812" s="92"/>
      <c r="Y1812" s="92"/>
      <c r="Z1812" s="92"/>
    </row>
    <row r="1813" spans="1:26" s="1302" customFormat="1" x14ac:dyDescent="0.3">
      <c r="A1813" s="1214"/>
      <c r="B1813" s="92"/>
      <c r="C1813" s="1298"/>
      <c r="D1813" s="1300"/>
      <c r="E1813" s="1300"/>
      <c r="F1813" s="1301"/>
      <c r="G1813" s="1301"/>
      <c r="H1813" s="1301"/>
      <c r="I1813" s="1301"/>
      <c r="J1813" s="1301"/>
      <c r="K1813" s="1301"/>
      <c r="L1813" s="1301"/>
      <c r="M1813" s="1301"/>
      <c r="N1813" s="1301"/>
      <c r="O1813" s="1329"/>
      <c r="Q1813" s="92"/>
      <c r="R1813" s="92"/>
      <c r="S1813" s="92"/>
      <c r="T1813" s="92"/>
      <c r="U1813" s="1303"/>
      <c r="V1813" s="92"/>
      <c r="W1813" s="92"/>
      <c r="X1813" s="92"/>
      <c r="Y1813" s="92"/>
      <c r="Z1813" s="92"/>
    </row>
    <row r="1814" spans="1:26" s="1302" customFormat="1" x14ac:dyDescent="0.3">
      <c r="A1814" s="1214"/>
      <c r="B1814" s="92"/>
      <c r="C1814" s="1298"/>
      <c r="D1814" s="1300"/>
      <c r="E1814" s="1300"/>
      <c r="F1814" s="1301"/>
      <c r="G1814" s="1301"/>
      <c r="H1814" s="1301"/>
      <c r="I1814" s="1301"/>
      <c r="J1814" s="1301"/>
      <c r="K1814" s="1301"/>
      <c r="L1814" s="1301"/>
      <c r="M1814" s="1301"/>
      <c r="N1814" s="1301"/>
      <c r="O1814" s="1329"/>
      <c r="Q1814" s="92"/>
      <c r="R1814" s="92"/>
      <c r="S1814" s="92"/>
      <c r="T1814" s="92"/>
      <c r="U1814" s="1303"/>
      <c r="V1814" s="92"/>
      <c r="W1814" s="92"/>
      <c r="X1814" s="92"/>
      <c r="Y1814" s="92"/>
      <c r="Z1814" s="92"/>
    </row>
    <row r="1815" spans="1:26" s="1302" customFormat="1" x14ac:dyDescent="0.3">
      <c r="A1815" s="1214"/>
      <c r="B1815" s="92"/>
      <c r="C1815" s="1298"/>
      <c r="D1815" s="1300"/>
      <c r="E1815" s="1300"/>
      <c r="F1815" s="1301"/>
      <c r="G1815" s="1301"/>
      <c r="H1815" s="1301"/>
      <c r="I1815" s="1301"/>
      <c r="J1815" s="1301"/>
      <c r="K1815" s="1301"/>
      <c r="L1815" s="1301"/>
      <c r="M1815" s="1301"/>
      <c r="N1815" s="1301"/>
      <c r="O1815" s="1329"/>
      <c r="Q1815" s="92"/>
      <c r="R1815" s="92"/>
      <c r="S1815" s="92"/>
      <c r="T1815" s="92"/>
      <c r="U1815" s="1303"/>
      <c r="V1815" s="92"/>
      <c r="W1815" s="92"/>
      <c r="X1815" s="92"/>
      <c r="Y1815" s="92"/>
      <c r="Z1815" s="92"/>
    </row>
    <row r="1816" spans="1:26" s="1302" customFormat="1" x14ac:dyDescent="0.3">
      <c r="A1816" s="1214"/>
      <c r="B1816" s="92"/>
      <c r="C1816" s="1298"/>
      <c r="D1816" s="1300"/>
      <c r="E1816" s="1300"/>
      <c r="F1816" s="1301"/>
      <c r="G1816" s="1301"/>
      <c r="H1816" s="1301"/>
      <c r="I1816" s="1301"/>
      <c r="J1816" s="1301"/>
      <c r="K1816" s="1301"/>
      <c r="L1816" s="1301"/>
      <c r="M1816" s="1301"/>
      <c r="N1816" s="1301"/>
      <c r="O1816" s="1329"/>
      <c r="Q1816" s="92"/>
      <c r="R1816" s="92"/>
      <c r="S1816" s="92"/>
      <c r="T1816" s="92"/>
      <c r="U1816" s="1303"/>
      <c r="V1816" s="92"/>
      <c r="W1816" s="92"/>
      <c r="X1816" s="92"/>
      <c r="Y1816" s="92"/>
      <c r="Z1816" s="92"/>
    </row>
    <row r="1817" spans="1:26" s="1302" customFormat="1" x14ac:dyDescent="0.3">
      <c r="A1817" s="1214"/>
      <c r="B1817" s="92"/>
      <c r="C1817" s="1298"/>
      <c r="D1817" s="1300"/>
      <c r="E1817" s="1300"/>
      <c r="F1817" s="1301"/>
      <c r="G1817" s="1301"/>
      <c r="H1817" s="1301"/>
      <c r="I1817" s="1301"/>
      <c r="J1817" s="1301"/>
      <c r="K1817" s="1301"/>
      <c r="L1817" s="1301"/>
      <c r="M1817" s="1301"/>
      <c r="N1817" s="1301"/>
      <c r="O1817" s="1329"/>
      <c r="Q1817" s="92"/>
      <c r="R1817" s="92"/>
      <c r="S1817" s="92"/>
      <c r="T1817" s="92"/>
      <c r="U1817" s="1303"/>
      <c r="V1817" s="92"/>
      <c r="W1817" s="92"/>
      <c r="X1817" s="92"/>
      <c r="Y1817" s="92"/>
      <c r="Z1817" s="92"/>
    </row>
    <row r="1818" spans="1:26" s="1302" customFormat="1" x14ac:dyDescent="0.3">
      <c r="A1818" s="1214"/>
      <c r="B1818" s="92"/>
      <c r="C1818" s="1298"/>
      <c r="D1818" s="1300"/>
      <c r="E1818" s="1300"/>
      <c r="F1818" s="1301"/>
      <c r="G1818" s="1301"/>
      <c r="H1818" s="1301"/>
      <c r="I1818" s="1301"/>
      <c r="J1818" s="1301"/>
      <c r="K1818" s="1301"/>
      <c r="L1818" s="1301"/>
      <c r="M1818" s="1301"/>
      <c r="N1818" s="1301"/>
      <c r="O1818" s="1329"/>
      <c r="Q1818" s="92"/>
      <c r="R1818" s="92"/>
      <c r="S1818" s="92"/>
      <c r="T1818" s="92"/>
      <c r="U1818" s="1303"/>
      <c r="V1818" s="92"/>
      <c r="W1818" s="92"/>
      <c r="X1818" s="92"/>
      <c r="Y1818" s="92"/>
      <c r="Z1818" s="92"/>
    </row>
    <row r="1819" spans="1:26" s="1302" customFormat="1" x14ac:dyDescent="0.3">
      <c r="A1819" s="1214"/>
      <c r="B1819" s="92"/>
      <c r="C1819" s="1298"/>
      <c r="D1819" s="1300"/>
      <c r="E1819" s="1300"/>
      <c r="F1819" s="1301"/>
      <c r="G1819" s="1301"/>
      <c r="H1819" s="1301"/>
      <c r="I1819" s="1301"/>
      <c r="J1819" s="1301"/>
      <c r="K1819" s="1301"/>
      <c r="L1819" s="1301"/>
      <c r="M1819" s="1301"/>
      <c r="N1819" s="1301"/>
      <c r="O1819" s="1329"/>
      <c r="Q1819" s="92"/>
      <c r="R1819" s="92"/>
      <c r="S1819" s="92"/>
      <c r="T1819" s="92"/>
      <c r="U1819" s="1303"/>
      <c r="V1819" s="92"/>
      <c r="W1819" s="92"/>
      <c r="X1819" s="92"/>
      <c r="Y1819" s="92"/>
      <c r="Z1819" s="92"/>
    </row>
    <row r="1820" spans="1:26" s="1302" customFormat="1" x14ac:dyDescent="0.3">
      <c r="A1820" s="1214"/>
      <c r="B1820" s="92"/>
      <c r="C1820" s="1298"/>
      <c r="D1820" s="1300"/>
      <c r="E1820" s="1300"/>
      <c r="F1820" s="1301"/>
      <c r="G1820" s="1301"/>
      <c r="H1820" s="1301"/>
      <c r="I1820" s="1301"/>
      <c r="J1820" s="1301"/>
      <c r="K1820" s="1301"/>
      <c r="L1820" s="1301"/>
      <c r="M1820" s="1301"/>
      <c r="N1820" s="1301"/>
      <c r="O1820" s="1329"/>
      <c r="Q1820" s="92"/>
      <c r="R1820" s="92"/>
      <c r="S1820" s="92"/>
      <c r="T1820" s="92"/>
      <c r="U1820" s="1303"/>
      <c r="V1820" s="92"/>
      <c r="W1820" s="92"/>
      <c r="X1820" s="92"/>
      <c r="Y1820" s="92"/>
      <c r="Z1820" s="92"/>
    </row>
    <row r="1821" spans="1:26" s="1302" customFormat="1" x14ac:dyDescent="0.3">
      <c r="A1821" s="1214"/>
      <c r="B1821" s="92"/>
      <c r="C1821" s="1298"/>
      <c r="D1821" s="1300"/>
      <c r="E1821" s="1300"/>
      <c r="F1821" s="1301"/>
      <c r="G1821" s="1301"/>
      <c r="H1821" s="1301"/>
      <c r="I1821" s="1301"/>
      <c r="J1821" s="1301"/>
      <c r="K1821" s="1301"/>
      <c r="L1821" s="1301"/>
      <c r="M1821" s="1301"/>
      <c r="N1821" s="1301"/>
      <c r="O1821" s="1329"/>
      <c r="Q1821" s="92"/>
      <c r="R1821" s="92"/>
      <c r="S1821" s="92"/>
      <c r="T1821" s="92"/>
      <c r="U1821" s="1303"/>
      <c r="V1821" s="92"/>
      <c r="W1821" s="92"/>
      <c r="X1821" s="92"/>
      <c r="Y1821" s="92"/>
      <c r="Z1821" s="92"/>
    </row>
    <row r="1822" spans="1:26" s="1302" customFormat="1" x14ac:dyDescent="0.3">
      <c r="A1822" s="1214"/>
      <c r="B1822" s="92"/>
      <c r="C1822" s="1298"/>
      <c r="D1822" s="1300"/>
      <c r="E1822" s="1300"/>
      <c r="F1822" s="1301"/>
      <c r="G1822" s="1301"/>
      <c r="H1822" s="1301"/>
      <c r="I1822" s="1301"/>
      <c r="J1822" s="1301"/>
      <c r="K1822" s="1301"/>
      <c r="L1822" s="1301"/>
      <c r="M1822" s="1301"/>
      <c r="N1822" s="1301"/>
      <c r="O1822" s="1329"/>
      <c r="Q1822" s="92"/>
      <c r="R1822" s="92"/>
      <c r="S1822" s="92"/>
      <c r="T1822" s="92"/>
      <c r="U1822" s="1303"/>
      <c r="V1822" s="92"/>
      <c r="W1822" s="92"/>
      <c r="X1822" s="92"/>
      <c r="Y1822" s="92"/>
      <c r="Z1822" s="92"/>
    </row>
    <row r="1823" spans="1:26" s="1302" customFormat="1" x14ac:dyDescent="0.3">
      <c r="A1823" s="1214"/>
      <c r="B1823" s="92"/>
      <c r="C1823" s="1298"/>
      <c r="D1823" s="1300"/>
      <c r="E1823" s="1300"/>
      <c r="F1823" s="1301"/>
      <c r="G1823" s="1301"/>
      <c r="H1823" s="1301"/>
      <c r="I1823" s="1301"/>
      <c r="J1823" s="1301"/>
      <c r="K1823" s="1301"/>
      <c r="L1823" s="1301"/>
      <c r="M1823" s="1301"/>
      <c r="N1823" s="1301"/>
      <c r="O1823" s="1329"/>
      <c r="Q1823" s="92"/>
      <c r="R1823" s="92"/>
      <c r="S1823" s="92"/>
      <c r="T1823" s="92"/>
      <c r="U1823" s="1303"/>
      <c r="V1823" s="92"/>
      <c r="W1823" s="92"/>
      <c r="X1823" s="92"/>
      <c r="Y1823" s="92"/>
      <c r="Z1823" s="92"/>
    </row>
    <row r="1824" spans="1:26" s="1302" customFormat="1" x14ac:dyDescent="0.3">
      <c r="A1824" s="1214"/>
      <c r="B1824" s="92"/>
      <c r="C1824" s="1298"/>
      <c r="D1824" s="1300"/>
      <c r="E1824" s="1300"/>
      <c r="F1824" s="1301"/>
      <c r="G1824" s="1301"/>
      <c r="H1824" s="1301"/>
      <c r="I1824" s="1301"/>
      <c r="J1824" s="1301"/>
      <c r="K1824" s="1301"/>
      <c r="L1824" s="1301"/>
      <c r="M1824" s="1301"/>
      <c r="N1824" s="1301"/>
      <c r="O1824" s="1329"/>
      <c r="Q1824" s="92"/>
      <c r="R1824" s="92"/>
      <c r="S1824" s="92"/>
      <c r="T1824" s="92"/>
      <c r="U1824" s="1303"/>
      <c r="V1824" s="92"/>
      <c r="W1824" s="92"/>
      <c r="X1824" s="92"/>
      <c r="Y1824" s="92"/>
      <c r="Z1824" s="92"/>
    </row>
    <row r="1825" spans="1:26" s="1302" customFormat="1" x14ac:dyDescent="0.3">
      <c r="A1825" s="1214"/>
      <c r="B1825" s="92"/>
      <c r="C1825" s="1298"/>
      <c r="D1825" s="1300"/>
      <c r="E1825" s="1300"/>
      <c r="F1825" s="1301"/>
      <c r="G1825" s="1301"/>
      <c r="H1825" s="1301"/>
      <c r="I1825" s="1301"/>
      <c r="J1825" s="1301"/>
      <c r="K1825" s="1301"/>
      <c r="L1825" s="1301"/>
      <c r="M1825" s="1301"/>
      <c r="N1825" s="1301"/>
      <c r="O1825" s="1329"/>
      <c r="Q1825" s="92"/>
      <c r="R1825" s="92"/>
      <c r="S1825" s="92"/>
      <c r="T1825" s="92"/>
      <c r="U1825" s="1303"/>
      <c r="V1825" s="92"/>
      <c r="W1825" s="92"/>
      <c r="X1825" s="92"/>
      <c r="Y1825" s="92"/>
      <c r="Z1825" s="92"/>
    </row>
    <row r="1826" spans="1:26" s="1302" customFormat="1" x14ac:dyDescent="0.3">
      <c r="A1826" s="1214"/>
      <c r="B1826" s="92"/>
      <c r="C1826" s="1298"/>
      <c r="D1826" s="1300"/>
      <c r="E1826" s="1300"/>
      <c r="F1826" s="1301"/>
      <c r="G1826" s="1301"/>
      <c r="H1826" s="1301"/>
      <c r="I1826" s="1301"/>
      <c r="J1826" s="1301"/>
      <c r="K1826" s="1301"/>
      <c r="L1826" s="1301"/>
      <c r="M1826" s="1301"/>
      <c r="N1826" s="1301"/>
      <c r="O1826" s="1329"/>
      <c r="Q1826" s="92"/>
      <c r="R1826" s="92"/>
      <c r="S1826" s="92"/>
      <c r="T1826" s="92"/>
      <c r="U1826" s="1303"/>
      <c r="V1826" s="92"/>
      <c r="W1826" s="92"/>
      <c r="X1826" s="92"/>
      <c r="Y1826" s="92"/>
      <c r="Z1826" s="92"/>
    </row>
    <row r="1827" spans="1:26" s="1302" customFormat="1" x14ac:dyDescent="0.3">
      <c r="A1827" s="1214"/>
      <c r="B1827" s="92"/>
      <c r="C1827" s="1298"/>
      <c r="D1827" s="1300"/>
      <c r="E1827" s="1300"/>
      <c r="F1827" s="1301"/>
      <c r="G1827" s="1301"/>
      <c r="H1827" s="1301"/>
      <c r="I1827" s="1301"/>
      <c r="J1827" s="1301"/>
      <c r="K1827" s="1301"/>
      <c r="L1827" s="1301"/>
      <c r="M1827" s="1301"/>
      <c r="N1827" s="1301"/>
      <c r="O1827" s="1329"/>
      <c r="Q1827" s="92"/>
      <c r="R1827" s="92"/>
      <c r="S1827" s="92"/>
      <c r="T1827" s="92"/>
      <c r="U1827" s="1303"/>
      <c r="V1827" s="92"/>
      <c r="W1827" s="92"/>
      <c r="X1827" s="92"/>
      <c r="Y1827" s="92"/>
      <c r="Z1827" s="92"/>
    </row>
    <row r="1828" spans="1:26" s="1302" customFormat="1" x14ac:dyDescent="0.3">
      <c r="A1828" s="1214"/>
      <c r="B1828" s="92"/>
      <c r="C1828" s="1298"/>
      <c r="D1828" s="1300"/>
      <c r="E1828" s="1300"/>
      <c r="F1828" s="1301"/>
      <c r="G1828" s="1301"/>
      <c r="H1828" s="1301"/>
      <c r="I1828" s="1301"/>
      <c r="J1828" s="1301"/>
      <c r="K1828" s="1301"/>
      <c r="L1828" s="1301"/>
      <c r="M1828" s="1301"/>
      <c r="N1828" s="1301"/>
      <c r="O1828" s="1329"/>
      <c r="Q1828" s="92"/>
      <c r="R1828" s="92"/>
      <c r="S1828" s="92"/>
      <c r="T1828" s="92"/>
      <c r="U1828" s="1303"/>
      <c r="V1828" s="92"/>
      <c r="W1828" s="92"/>
      <c r="X1828" s="92"/>
      <c r="Y1828" s="92"/>
      <c r="Z1828" s="92"/>
    </row>
    <row r="1829" spans="1:26" s="1302" customFormat="1" x14ac:dyDescent="0.3">
      <c r="A1829" s="1214"/>
      <c r="B1829" s="92"/>
      <c r="C1829" s="1298"/>
      <c r="D1829" s="1300"/>
      <c r="E1829" s="1300"/>
      <c r="F1829" s="1301"/>
      <c r="G1829" s="1301"/>
      <c r="H1829" s="1301"/>
      <c r="I1829" s="1301"/>
      <c r="J1829" s="1301"/>
      <c r="K1829" s="1301"/>
      <c r="L1829" s="1301"/>
      <c r="M1829" s="1301"/>
      <c r="N1829" s="1301"/>
      <c r="O1829" s="1329"/>
      <c r="Q1829" s="92"/>
      <c r="R1829" s="92"/>
      <c r="S1829" s="92"/>
      <c r="T1829" s="92"/>
      <c r="U1829" s="1303"/>
      <c r="V1829" s="92"/>
      <c r="W1829" s="92"/>
      <c r="X1829" s="92"/>
      <c r="Y1829" s="92"/>
      <c r="Z1829" s="92"/>
    </row>
    <row r="1830" spans="1:26" s="1302" customFormat="1" x14ac:dyDescent="0.3">
      <c r="A1830" s="1214"/>
      <c r="B1830" s="92"/>
      <c r="C1830" s="1298"/>
      <c r="D1830" s="1300"/>
      <c r="E1830" s="1300"/>
      <c r="F1830" s="1301"/>
      <c r="G1830" s="1301"/>
      <c r="H1830" s="1301"/>
      <c r="I1830" s="1301"/>
      <c r="J1830" s="1301"/>
      <c r="K1830" s="1301"/>
      <c r="L1830" s="1301"/>
      <c r="M1830" s="1301"/>
      <c r="N1830" s="1301"/>
      <c r="O1830" s="1329"/>
      <c r="Q1830" s="92"/>
      <c r="R1830" s="92"/>
      <c r="S1830" s="92"/>
      <c r="T1830" s="92"/>
      <c r="U1830" s="1303"/>
      <c r="V1830" s="92"/>
      <c r="W1830" s="92"/>
      <c r="X1830" s="92"/>
      <c r="Y1830" s="92"/>
      <c r="Z1830" s="92"/>
    </row>
    <row r="1831" spans="1:26" s="1302" customFormat="1" x14ac:dyDescent="0.3">
      <c r="A1831" s="1214"/>
      <c r="B1831" s="92"/>
      <c r="C1831" s="1298"/>
      <c r="D1831" s="1300"/>
      <c r="E1831" s="1300"/>
      <c r="F1831" s="1301"/>
      <c r="G1831" s="1301"/>
      <c r="H1831" s="1301"/>
      <c r="I1831" s="1301"/>
      <c r="J1831" s="1301"/>
      <c r="K1831" s="1301"/>
      <c r="L1831" s="1301"/>
      <c r="M1831" s="1301"/>
      <c r="N1831" s="1301"/>
      <c r="O1831" s="1329"/>
      <c r="Q1831" s="92"/>
      <c r="R1831" s="92"/>
      <c r="S1831" s="92"/>
      <c r="T1831" s="92"/>
      <c r="U1831" s="1303"/>
      <c r="V1831" s="92"/>
      <c r="W1831" s="92"/>
      <c r="X1831" s="92"/>
      <c r="Y1831" s="92"/>
      <c r="Z1831" s="92"/>
    </row>
    <row r="1832" spans="1:26" s="1302" customFormat="1" x14ac:dyDescent="0.3">
      <c r="A1832" s="1214"/>
      <c r="B1832" s="92"/>
      <c r="C1832" s="1298"/>
      <c r="D1832" s="1300"/>
      <c r="E1832" s="1300"/>
      <c r="F1832" s="1301"/>
      <c r="G1832" s="1301"/>
      <c r="H1832" s="1301"/>
      <c r="I1832" s="1301"/>
      <c r="J1832" s="1301"/>
      <c r="K1832" s="1301"/>
      <c r="L1832" s="1301"/>
      <c r="M1832" s="1301"/>
      <c r="N1832" s="1301"/>
      <c r="O1832" s="1329"/>
      <c r="Q1832" s="92"/>
      <c r="R1832" s="92"/>
      <c r="S1832" s="92"/>
      <c r="T1832" s="92"/>
      <c r="U1832" s="1303"/>
      <c r="V1832" s="92"/>
      <c r="W1832" s="92"/>
      <c r="X1832" s="92"/>
      <c r="Y1832" s="92"/>
      <c r="Z1832" s="92"/>
    </row>
    <row r="1833" spans="1:26" s="1302" customFormat="1" x14ac:dyDescent="0.3">
      <c r="A1833" s="1214"/>
      <c r="B1833" s="92"/>
      <c r="C1833" s="1298"/>
      <c r="D1833" s="1300"/>
      <c r="E1833" s="1300"/>
      <c r="F1833" s="1301"/>
      <c r="G1833" s="1301"/>
      <c r="H1833" s="1301"/>
      <c r="I1833" s="1301"/>
      <c r="J1833" s="1301"/>
      <c r="K1833" s="1301"/>
      <c r="L1833" s="1301"/>
      <c r="M1833" s="1301"/>
      <c r="N1833" s="1301"/>
      <c r="O1833" s="1329"/>
      <c r="Q1833" s="92"/>
      <c r="R1833" s="92"/>
      <c r="S1833" s="92"/>
      <c r="T1833" s="92"/>
      <c r="U1833" s="1303"/>
      <c r="V1833" s="92"/>
      <c r="W1833" s="92"/>
      <c r="X1833" s="92"/>
      <c r="Y1833" s="92"/>
      <c r="Z1833" s="92"/>
    </row>
    <row r="1834" spans="1:26" s="1302" customFormat="1" x14ac:dyDescent="0.3">
      <c r="A1834" s="1214"/>
      <c r="B1834" s="92"/>
      <c r="C1834" s="1298"/>
      <c r="D1834" s="1300"/>
      <c r="E1834" s="1300"/>
      <c r="F1834" s="1301"/>
      <c r="G1834" s="1301"/>
      <c r="H1834" s="1301"/>
      <c r="I1834" s="1301"/>
      <c r="J1834" s="1301"/>
      <c r="K1834" s="1301"/>
      <c r="L1834" s="1301"/>
      <c r="M1834" s="1301"/>
      <c r="N1834" s="1301"/>
      <c r="O1834" s="1329"/>
      <c r="Q1834" s="92"/>
      <c r="R1834" s="92"/>
      <c r="S1834" s="92"/>
      <c r="T1834" s="92"/>
      <c r="U1834" s="1303"/>
      <c r="V1834" s="92"/>
      <c r="W1834" s="92"/>
      <c r="X1834" s="92"/>
      <c r="Y1834" s="92"/>
      <c r="Z1834" s="92"/>
    </row>
    <row r="1835" spans="1:26" s="1302" customFormat="1" x14ac:dyDescent="0.3">
      <c r="A1835" s="1214"/>
      <c r="B1835" s="92"/>
      <c r="C1835" s="1298"/>
      <c r="D1835" s="1300"/>
      <c r="E1835" s="1300"/>
      <c r="F1835" s="1301"/>
      <c r="G1835" s="1301"/>
      <c r="H1835" s="1301"/>
      <c r="I1835" s="1301"/>
      <c r="J1835" s="1301"/>
      <c r="K1835" s="1301"/>
      <c r="L1835" s="1301"/>
      <c r="M1835" s="1301"/>
      <c r="N1835" s="1301"/>
      <c r="O1835" s="1329"/>
      <c r="Q1835" s="92"/>
      <c r="R1835" s="92"/>
      <c r="S1835" s="92"/>
      <c r="T1835" s="92"/>
      <c r="U1835" s="1303"/>
      <c r="V1835" s="92"/>
      <c r="W1835" s="92"/>
      <c r="X1835" s="92"/>
      <c r="Y1835" s="92"/>
      <c r="Z1835" s="92"/>
    </row>
    <row r="1836" spans="1:26" s="1302" customFormat="1" x14ac:dyDescent="0.3">
      <c r="A1836" s="1214"/>
      <c r="B1836" s="92"/>
      <c r="C1836" s="1298"/>
      <c r="D1836" s="1300"/>
      <c r="E1836" s="1300"/>
      <c r="F1836" s="1301"/>
      <c r="G1836" s="1301"/>
      <c r="H1836" s="1301"/>
      <c r="I1836" s="1301"/>
      <c r="J1836" s="1301"/>
      <c r="K1836" s="1301"/>
      <c r="L1836" s="1301"/>
      <c r="M1836" s="1301"/>
      <c r="N1836" s="1301"/>
      <c r="O1836" s="1329"/>
      <c r="Q1836" s="92"/>
      <c r="R1836" s="92"/>
      <c r="S1836" s="92"/>
      <c r="T1836" s="92"/>
      <c r="U1836" s="1303"/>
      <c r="V1836" s="92"/>
      <c r="W1836" s="92"/>
      <c r="X1836" s="92"/>
      <c r="Y1836" s="92"/>
      <c r="Z1836" s="92"/>
    </row>
    <row r="1837" spans="1:26" s="1302" customFormat="1" x14ac:dyDescent="0.3">
      <c r="A1837" s="1214"/>
      <c r="B1837" s="92"/>
      <c r="C1837" s="1298"/>
      <c r="D1837" s="1300"/>
      <c r="E1837" s="1300"/>
      <c r="F1837" s="1301"/>
      <c r="G1837" s="1301"/>
      <c r="H1837" s="1301"/>
      <c r="I1837" s="1301"/>
      <c r="J1837" s="1301"/>
      <c r="K1837" s="1301"/>
      <c r="L1837" s="1301"/>
      <c r="M1837" s="1301"/>
      <c r="N1837" s="1301"/>
      <c r="O1837" s="1329"/>
      <c r="Q1837" s="92"/>
      <c r="R1837" s="92"/>
      <c r="S1837" s="92"/>
      <c r="T1837" s="92"/>
      <c r="U1837" s="1303"/>
      <c r="V1837" s="92"/>
      <c r="W1837" s="92"/>
      <c r="X1837" s="92"/>
      <c r="Y1837" s="92"/>
      <c r="Z1837" s="92"/>
    </row>
    <row r="1838" spans="1:26" s="1302" customFormat="1" x14ac:dyDescent="0.3">
      <c r="A1838" s="1214"/>
      <c r="B1838" s="92"/>
      <c r="C1838" s="1298"/>
      <c r="D1838" s="1300"/>
      <c r="E1838" s="1300"/>
      <c r="F1838" s="1301"/>
      <c r="G1838" s="1301"/>
      <c r="H1838" s="1301"/>
      <c r="I1838" s="1301"/>
      <c r="J1838" s="1301"/>
      <c r="K1838" s="1301"/>
      <c r="L1838" s="1301"/>
      <c r="M1838" s="1301"/>
      <c r="N1838" s="1301"/>
      <c r="O1838" s="1329"/>
      <c r="Q1838" s="92"/>
      <c r="R1838" s="92"/>
      <c r="S1838" s="92"/>
      <c r="T1838" s="92"/>
      <c r="U1838" s="1303"/>
      <c r="V1838" s="92"/>
      <c r="W1838" s="92"/>
      <c r="X1838" s="92"/>
      <c r="Y1838" s="92"/>
      <c r="Z1838" s="92"/>
    </row>
    <row r="1839" spans="1:26" s="1302" customFormat="1" x14ac:dyDescent="0.3">
      <c r="A1839" s="1214"/>
      <c r="B1839" s="92"/>
      <c r="C1839" s="1298"/>
      <c r="D1839" s="1300"/>
      <c r="E1839" s="1300"/>
      <c r="F1839" s="1301"/>
      <c r="G1839" s="1301"/>
      <c r="H1839" s="1301"/>
      <c r="I1839" s="1301"/>
      <c r="J1839" s="1301"/>
      <c r="K1839" s="1301"/>
      <c r="L1839" s="1301"/>
      <c r="M1839" s="1301"/>
      <c r="N1839" s="1301"/>
      <c r="O1839" s="1329"/>
      <c r="Q1839" s="92"/>
      <c r="R1839" s="92"/>
      <c r="S1839" s="92"/>
      <c r="T1839" s="92"/>
      <c r="U1839" s="1303"/>
      <c r="V1839" s="92"/>
      <c r="W1839" s="92"/>
      <c r="X1839" s="92"/>
      <c r="Y1839" s="92"/>
      <c r="Z1839" s="92"/>
    </row>
    <row r="1840" spans="1:26" s="1302" customFormat="1" x14ac:dyDescent="0.3">
      <c r="A1840" s="1214"/>
      <c r="B1840" s="92"/>
      <c r="C1840" s="1298"/>
      <c r="D1840" s="1300"/>
      <c r="E1840" s="1300"/>
      <c r="F1840" s="1301"/>
      <c r="G1840" s="1301"/>
      <c r="H1840" s="1301"/>
      <c r="I1840" s="1301"/>
      <c r="J1840" s="1301"/>
      <c r="K1840" s="1301"/>
      <c r="L1840" s="1301"/>
      <c r="M1840" s="1301"/>
      <c r="N1840" s="1301"/>
      <c r="O1840" s="1329"/>
      <c r="Q1840" s="92"/>
      <c r="R1840" s="92"/>
      <c r="S1840" s="92"/>
      <c r="T1840" s="92"/>
      <c r="U1840" s="1303"/>
      <c r="V1840" s="92"/>
      <c r="W1840" s="92"/>
      <c r="X1840" s="92"/>
      <c r="Y1840" s="92"/>
      <c r="Z1840" s="92"/>
    </row>
    <row r="1841" spans="1:26" s="1302" customFormat="1" x14ac:dyDescent="0.3">
      <c r="A1841" s="1214"/>
      <c r="B1841" s="92"/>
      <c r="C1841" s="1298"/>
      <c r="D1841" s="1300"/>
      <c r="E1841" s="1300"/>
      <c r="F1841" s="1301"/>
      <c r="G1841" s="1301"/>
      <c r="H1841" s="1301"/>
      <c r="I1841" s="1301"/>
      <c r="J1841" s="1301"/>
      <c r="K1841" s="1301"/>
      <c r="L1841" s="1301"/>
      <c r="M1841" s="1301"/>
      <c r="N1841" s="1301"/>
      <c r="O1841" s="1329"/>
      <c r="Q1841" s="92"/>
      <c r="R1841" s="92"/>
      <c r="S1841" s="92"/>
      <c r="T1841" s="92"/>
      <c r="U1841" s="1303"/>
      <c r="V1841" s="92"/>
      <c r="W1841" s="92"/>
      <c r="X1841" s="92"/>
      <c r="Y1841" s="92"/>
      <c r="Z1841" s="92"/>
    </row>
    <row r="1842" spans="1:26" s="1302" customFormat="1" x14ac:dyDescent="0.3">
      <c r="A1842" s="1214"/>
      <c r="B1842" s="92"/>
      <c r="C1842" s="1298"/>
      <c r="D1842" s="1300"/>
      <c r="E1842" s="1300"/>
      <c r="F1842" s="1301"/>
      <c r="G1842" s="1301"/>
      <c r="H1842" s="1301"/>
      <c r="I1842" s="1301"/>
      <c r="J1842" s="1301"/>
      <c r="K1842" s="1301"/>
      <c r="L1842" s="1301"/>
      <c r="M1842" s="1301"/>
      <c r="N1842" s="1301"/>
      <c r="O1842" s="1329"/>
      <c r="Q1842" s="92"/>
      <c r="R1842" s="92"/>
      <c r="S1842" s="92"/>
      <c r="T1842" s="92"/>
      <c r="U1842" s="1303"/>
      <c r="V1842" s="92"/>
      <c r="W1842" s="92"/>
      <c r="X1842" s="92"/>
      <c r="Y1842" s="92"/>
      <c r="Z1842" s="92"/>
    </row>
    <row r="1843" spans="1:26" s="1302" customFormat="1" x14ac:dyDescent="0.3">
      <c r="A1843" s="1214"/>
      <c r="B1843" s="92"/>
      <c r="C1843" s="1298"/>
      <c r="D1843" s="1300"/>
      <c r="E1843" s="1300"/>
      <c r="F1843" s="1301"/>
      <c r="G1843" s="1301"/>
      <c r="H1843" s="1301"/>
      <c r="I1843" s="1301"/>
      <c r="J1843" s="1301"/>
      <c r="K1843" s="1301"/>
      <c r="L1843" s="1301"/>
      <c r="M1843" s="1301"/>
      <c r="N1843" s="1301"/>
      <c r="O1843" s="1329"/>
      <c r="Q1843" s="92"/>
      <c r="R1843" s="92"/>
      <c r="S1843" s="92"/>
      <c r="T1843" s="92"/>
      <c r="U1843" s="1303"/>
      <c r="V1843" s="92"/>
      <c r="W1843" s="92"/>
      <c r="X1843" s="92"/>
      <c r="Y1843" s="92"/>
      <c r="Z1843" s="92"/>
    </row>
    <row r="1844" spans="1:26" s="1302" customFormat="1" x14ac:dyDescent="0.3">
      <c r="A1844" s="1214"/>
      <c r="B1844" s="92"/>
      <c r="C1844" s="1298"/>
      <c r="D1844" s="1300"/>
      <c r="E1844" s="1300"/>
      <c r="F1844" s="1301"/>
      <c r="G1844" s="1301"/>
      <c r="H1844" s="1301"/>
      <c r="I1844" s="1301"/>
      <c r="J1844" s="1301"/>
      <c r="K1844" s="1301"/>
      <c r="L1844" s="1301"/>
      <c r="M1844" s="1301"/>
      <c r="N1844" s="1301"/>
      <c r="O1844" s="1329"/>
      <c r="Q1844" s="92"/>
      <c r="R1844" s="92"/>
      <c r="S1844" s="92"/>
      <c r="T1844" s="92"/>
      <c r="U1844" s="1303"/>
      <c r="V1844" s="92"/>
      <c r="W1844" s="92"/>
      <c r="X1844" s="92"/>
      <c r="Y1844" s="92"/>
      <c r="Z1844" s="92"/>
    </row>
    <row r="1845" spans="1:26" s="1302" customFormat="1" x14ac:dyDescent="0.3">
      <c r="A1845" s="1214"/>
      <c r="B1845" s="92"/>
      <c r="C1845" s="1298"/>
      <c r="D1845" s="1300"/>
      <c r="E1845" s="1300"/>
      <c r="F1845" s="1301"/>
      <c r="G1845" s="1301"/>
      <c r="H1845" s="1301"/>
      <c r="I1845" s="1301"/>
      <c r="J1845" s="1301"/>
      <c r="K1845" s="1301"/>
      <c r="L1845" s="1301"/>
      <c r="M1845" s="1301"/>
      <c r="N1845" s="1301"/>
      <c r="O1845" s="1329"/>
      <c r="Q1845" s="92"/>
      <c r="R1845" s="92"/>
      <c r="S1845" s="92"/>
      <c r="T1845" s="92"/>
      <c r="U1845" s="1303"/>
      <c r="V1845" s="92"/>
      <c r="W1845" s="92"/>
      <c r="X1845" s="92"/>
      <c r="Y1845" s="92"/>
      <c r="Z1845" s="92"/>
    </row>
    <row r="1846" spans="1:26" s="1302" customFormat="1" x14ac:dyDescent="0.3">
      <c r="A1846" s="1214"/>
      <c r="B1846" s="92"/>
      <c r="C1846" s="1298"/>
      <c r="D1846" s="1300"/>
      <c r="E1846" s="1300"/>
      <c r="F1846" s="1301"/>
      <c r="G1846" s="1301"/>
      <c r="H1846" s="1301"/>
      <c r="I1846" s="1301"/>
      <c r="J1846" s="1301"/>
      <c r="K1846" s="1301"/>
      <c r="L1846" s="1301"/>
      <c r="M1846" s="1301"/>
      <c r="N1846" s="1301"/>
      <c r="O1846" s="1329"/>
      <c r="Q1846" s="92"/>
      <c r="R1846" s="92"/>
      <c r="S1846" s="92"/>
      <c r="T1846" s="92"/>
      <c r="U1846" s="1303"/>
      <c r="V1846" s="92"/>
      <c r="W1846" s="92"/>
      <c r="X1846" s="92"/>
      <c r="Y1846" s="92"/>
      <c r="Z1846" s="92"/>
    </row>
    <row r="1847" spans="1:26" s="1302" customFormat="1" x14ac:dyDescent="0.3">
      <c r="A1847" s="1214"/>
      <c r="B1847" s="92"/>
      <c r="C1847" s="1298"/>
      <c r="D1847" s="1300"/>
      <c r="E1847" s="1300"/>
      <c r="F1847" s="1301"/>
      <c r="G1847" s="1301"/>
      <c r="H1847" s="1301"/>
      <c r="I1847" s="1301"/>
      <c r="J1847" s="1301"/>
      <c r="K1847" s="1301"/>
      <c r="L1847" s="1301"/>
      <c r="M1847" s="1301"/>
      <c r="N1847" s="1301"/>
      <c r="O1847" s="1329"/>
      <c r="Q1847" s="92"/>
      <c r="R1847" s="92"/>
      <c r="S1847" s="92"/>
      <c r="T1847" s="92"/>
      <c r="U1847" s="1303"/>
      <c r="V1847" s="92"/>
      <c r="W1847" s="92"/>
      <c r="X1847" s="92"/>
      <c r="Y1847" s="92"/>
      <c r="Z1847" s="92"/>
    </row>
    <row r="1848" spans="1:26" s="1302" customFormat="1" x14ac:dyDescent="0.3">
      <c r="A1848" s="1214"/>
      <c r="B1848" s="92"/>
      <c r="C1848" s="1298"/>
      <c r="D1848" s="1300"/>
      <c r="E1848" s="1300"/>
      <c r="F1848" s="1301"/>
      <c r="G1848" s="1301"/>
      <c r="H1848" s="1301"/>
      <c r="I1848" s="1301"/>
      <c r="J1848" s="1301"/>
      <c r="K1848" s="1301"/>
      <c r="L1848" s="1301"/>
      <c r="M1848" s="1301"/>
      <c r="N1848" s="1301"/>
      <c r="O1848" s="1329"/>
      <c r="Q1848" s="92"/>
      <c r="R1848" s="92"/>
      <c r="S1848" s="92"/>
      <c r="T1848" s="92"/>
      <c r="U1848" s="1303"/>
      <c r="V1848" s="92"/>
      <c r="W1848" s="92"/>
      <c r="X1848" s="92"/>
      <c r="Y1848" s="92"/>
      <c r="Z1848" s="92"/>
    </row>
    <row r="1849" spans="1:26" s="1302" customFormat="1" x14ac:dyDescent="0.3">
      <c r="A1849" s="1214"/>
      <c r="B1849" s="92"/>
      <c r="C1849" s="1298"/>
      <c r="D1849" s="1300"/>
      <c r="E1849" s="1300"/>
      <c r="F1849" s="1301"/>
      <c r="G1849" s="1301"/>
      <c r="H1849" s="1301"/>
      <c r="I1849" s="1301"/>
      <c r="J1849" s="1301"/>
      <c r="K1849" s="1301"/>
      <c r="L1849" s="1301"/>
      <c r="M1849" s="1301"/>
      <c r="N1849" s="1301"/>
      <c r="O1849" s="1329"/>
      <c r="Q1849" s="92"/>
      <c r="R1849" s="92"/>
      <c r="S1849" s="92"/>
      <c r="T1849" s="92"/>
      <c r="U1849" s="1303"/>
      <c r="V1849" s="92"/>
      <c r="W1849" s="92"/>
      <c r="X1849" s="92"/>
      <c r="Y1849" s="92"/>
      <c r="Z1849" s="92"/>
    </row>
    <row r="1850" spans="1:26" s="1302" customFormat="1" x14ac:dyDescent="0.3">
      <c r="A1850" s="1214"/>
      <c r="B1850" s="92"/>
      <c r="C1850" s="1298"/>
      <c r="D1850" s="1300"/>
      <c r="E1850" s="1300"/>
      <c r="F1850" s="1301"/>
      <c r="G1850" s="1301"/>
      <c r="H1850" s="1301"/>
      <c r="I1850" s="1301"/>
      <c r="J1850" s="1301"/>
      <c r="K1850" s="1301"/>
      <c r="L1850" s="1301"/>
      <c r="M1850" s="1301"/>
      <c r="N1850" s="1301"/>
      <c r="O1850" s="1329"/>
      <c r="Q1850" s="92"/>
      <c r="R1850" s="92"/>
      <c r="S1850" s="92"/>
      <c r="T1850" s="92"/>
      <c r="U1850" s="1303"/>
      <c r="V1850" s="92"/>
      <c r="W1850" s="92"/>
      <c r="X1850" s="92"/>
      <c r="Y1850" s="92"/>
      <c r="Z1850" s="92"/>
    </row>
    <row r="1851" spans="1:26" s="1302" customFormat="1" x14ac:dyDescent="0.3">
      <c r="A1851" s="1214"/>
      <c r="B1851" s="92"/>
      <c r="C1851" s="1298"/>
      <c r="D1851" s="1300"/>
      <c r="E1851" s="1300"/>
      <c r="F1851" s="1301"/>
      <c r="G1851" s="1301"/>
      <c r="H1851" s="1301"/>
      <c r="I1851" s="1301"/>
      <c r="J1851" s="1301"/>
      <c r="K1851" s="1301"/>
      <c r="L1851" s="1301"/>
      <c r="M1851" s="1301"/>
      <c r="N1851" s="1301"/>
      <c r="O1851" s="1329"/>
      <c r="Q1851" s="92"/>
      <c r="R1851" s="92"/>
      <c r="S1851" s="92"/>
      <c r="T1851" s="92"/>
      <c r="U1851" s="1303"/>
      <c r="V1851" s="92"/>
      <c r="W1851" s="92"/>
      <c r="X1851" s="92"/>
      <c r="Y1851" s="92"/>
      <c r="Z1851" s="92"/>
    </row>
    <row r="1852" spans="1:26" s="1302" customFormat="1" x14ac:dyDescent="0.3">
      <c r="A1852" s="1214"/>
      <c r="B1852" s="92"/>
      <c r="C1852" s="1298"/>
      <c r="D1852" s="1300"/>
      <c r="E1852" s="1300"/>
      <c r="F1852" s="1301"/>
      <c r="G1852" s="1301"/>
      <c r="H1852" s="1301"/>
      <c r="I1852" s="1301"/>
      <c r="J1852" s="1301"/>
      <c r="K1852" s="1301"/>
      <c r="L1852" s="1301"/>
      <c r="M1852" s="1301"/>
      <c r="N1852" s="1301"/>
      <c r="O1852" s="1329"/>
      <c r="Q1852" s="92"/>
      <c r="R1852" s="92"/>
      <c r="S1852" s="92"/>
      <c r="T1852" s="92"/>
      <c r="U1852" s="1303"/>
      <c r="V1852" s="92"/>
      <c r="W1852" s="92"/>
      <c r="X1852" s="92"/>
      <c r="Y1852" s="92"/>
      <c r="Z1852" s="92"/>
    </row>
    <row r="1853" spans="1:26" s="1302" customFormat="1" x14ac:dyDescent="0.3">
      <c r="A1853" s="1214"/>
      <c r="B1853" s="92"/>
      <c r="C1853" s="1298"/>
      <c r="D1853" s="1300"/>
      <c r="E1853" s="1300"/>
      <c r="F1853" s="1301"/>
      <c r="G1853" s="1301"/>
      <c r="H1853" s="1301"/>
      <c r="I1853" s="1301"/>
      <c r="J1853" s="1301"/>
      <c r="K1853" s="1301"/>
      <c r="L1853" s="1301"/>
      <c r="M1853" s="1301"/>
      <c r="N1853" s="1301"/>
      <c r="O1853" s="1329"/>
      <c r="Q1853" s="92"/>
      <c r="R1853" s="92"/>
      <c r="S1853" s="92"/>
      <c r="T1853" s="92"/>
      <c r="U1853" s="1303"/>
      <c r="V1853" s="92"/>
      <c r="W1853" s="92"/>
      <c r="X1853" s="92"/>
      <c r="Y1853" s="92"/>
      <c r="Z1853" s="92"/>
    </row>
    <row r="1854" spans="1:26" s="1302" customFormat="1" x14ac:dyDescent="0.3">
      <c r="A1854" s="1214"/>
      <c r="B1854" s="92"/>
      <c r="C1854" s="1298"/>
      <c r="D1854" s="1300"/>
      <c r="E1854" s="1300"/>
      <c r="F1854" s="1301"/>
      <c r="G1854" s="1301"/>
      <c r="H1854" s="1301"/>
      <c r="I1854" s="1301"/>
      <c r="J1854" s="1301"/>
      <c r="K1854" s="1301"/>
      <c r="L1854" s="1301"/>
      <c r="M1854" s="1301"/>
      <c r="N1854" s="1301"/>
      <c r="O1854" s="1329"/>
      <c r="Q1854" s="92"/>
      <c r="R1854" s="92"/>
      <c r="S1854" s="92"/>
      <c r="T1854" s="92"/>
      <c r="U1854" s="1303"/>
      <c r="V1854" s="92"/>
      <c r="W1854" s="92"/>
      <c r="X1854" s="92"/>
      <c r="Y1854" s="92"/>
      <c r="Z1854" s="92"/>
    </row>
    <row r="1855" spans="1:26" s="1302" customFormat="1" x14ac:dyDescent="0.3">
      <c r="A1855" s="1214"/>
      <c r="B1855" s="92"/>
      <c r="C1855" s="1298"/>
      <c r="D1855" s="1300"/>
      <c r="E1855" s="1300"/>
      <c r="F1855" s="1301"/>
      <c r="G1855" s="1301"/>
      <c r="H1855" s="1301"/>
      <c r="I1855" s="1301"/>
      <c r="J1855" s="1301"/>
      <c r="K1855" s="1301"/>
      <c r="L1855" s="1301"/>
      <c r="M1855" s="1301"/>
      <c r="N1855" s="1301"/>
      <c r="O1855" s="1329"/>
      <c r="Q1855" s="92"/>
      <c r="R1855" s="92"/>
      <c r="S1855" s="92"/>
      <c r="T1855" s="92"/>
      <c r="U1855" s="1303"/>
      <c r="V1855" s="92"/>
      <c r="W1855" s="92"/>
      <c r="X1855" s="92"/>
      <c r="Y1855" s="92"/>
      <c r="Z1855" s="92"/>
    </row>
    <row r="1856" spans="1:26" s="1302" customFormat="1" x14ac:dyDescent="0.3">
      <c r="A1856" s="1214"/>
      <c r="B1856" s="92"/>
      <c r="C1856" s="1298"/>
      <c r="D1856" s="1300"/>
      <c r="E1856" s="1300"/>
      <c r="F1856" s="1301"/>
      <c r="G1856" s="1301"/>
      <c r="H1856" s="1301"/>
      <c r="I1856" s="1301"/>
      <c r="J1856" s="1301"/>
      <c r="K1856" s="1301"/>
      <c r="L1856" s="1301"/>
      <c r="M1856" s="1301"/>
      <c r="N1856" s="1301"/>
      <c r="O1856" s="1329"/>
      <c r="Q1856" s="92"/>
      <c r="R1856" s="92"/>
      <c r="S1856" s="92"/>
      <c r="T1856" s="92"/>
      <c r="U1856" s="1303"/>
      <c r="V1856" s="92"/>
      <c r="W1856" s="92"/>
      <c r="X1856" s="92"/>
      <c r="Y1856" s="92"/>
      <c r="Z1856" s="92"/>
    </row>
    <row r="1857" spans="1:26" s="1302" customFormat="1" x14ac:dyDescent="0.3">
      <c r="A1857" s="1214"/>
      <c r="B1857" s="92"/>
      <c r="C1857" s="1298"/>
      <c r="D1857" s="1300"/>
      <c r="E1857" s="1300"/>
      <c r="F1857" s="1301"/>
      <c r="G1857" s="1301"/>
      <c r="H1857" s="1301"/>
      <c r="I1857" s="1301"/>
      <c r="J1857" s="1301"/>
      <c r="K1857" s="1301"/>
      <c r="L1857" s="1301"/>
      <c r="M1857" s="1301"/>
      <c r="N1857" s="1301"/>
      <c r="O1857" s="1329"/>
      <c r="Q1857" s="92"/>
      <c r="R1857" s="92"/>
      <c r="S1857" s="92"/>
      <c r="T1857" s="92"/>
      <c r="U1857" s="1303"/>
      <c r="V1857" s="92"/>
      <c r="W1857" s="92"/>
      <c r="X1857" s="92"/>
      <c r="Y1857" s="92"/>
      <c r="Z1857" s="92"/>
    </row>
    <row r="1858" spans="1:26" s="1302" customFormat="1" x14ac:dyDescent="0.3">
      <c r="A1858" s="1214"/>
      <c r="B1858" s="92"/>
      <c r="C1858" s="1298"/>
      <c r="D1858" s="1300"/>
      <c r="E1858" s="1300"/>
      <c r="F1858" s="1301"/>
      <c r="G1858" s="1301"/>
      <c r="H1858" s="1301"/>
      <c r="I1858" s="1301"/>
      <c r="J1858" s="1301"/>
      <c r="K1858" s="1301"/>
      <c r="L1858" s="1301"/>
      <c r="M1858" s="1301"/>
      <c r="N1858" s="1301"/>
      <c r="O1858" s="1329"/>
      <c r="Q1858" s="92"/>
      <c r="R1858" s="92"/>
      <c r="S1858" s="92"/>
      <c r="T1858" s="92"/>
      <c r="U1858" s="1303"/>
      <c r="V1858" s="92"/>
      <c r="W1858" s="92"/>
      <c r="X1858" s="92"/>
      <c r="Y1858" s="92"/>
      <c r="Z1858" s="92"/>
    </row>
    <row r="1859" spans="1:26" s="1302" customFormat="1" x14ac:dyDescent="0.3">
      <c r="A1859" s="1214"/>
      <c r="B1859" s="92"/>
      <c r="C1859" s="1298"/>
      <c r="D1859" s="1300"/>
      <c r="E1859" s="1300"/>
      <c r="F1859" s="1301"/>
      <c r="G1859" s="1301"/>
      <c r="H1859" s="1301"/>
      <c r="I1859" s="1301"/>
      <c r="J1859" s="1301"/>
      <c r="K1859" s="1301"/>
      <c r="L1859" s="1301"/>
      <c r="M1859" s="1301"/>
      <c r="N1859" s="1301"/>
      <c r="O1859" s="1329"/>
      <c r="Q1859" s="92"/>
      <c r="R1859" s="92"/>
      <c r="S1859" s="92"/>
      <c r="T1859" s="92"/>
      <c r="U1859" s="1303"/>
      <c r="V1859" s="92"/>
      <c r="W1859" s="92"/>
      <c r="X1859" s="92"/>
      <c r="Y1859" s="92"/>
      <c r="Z1859" s="92"/>
    </row>
    <row r="1860" spans="1:26" s="1302" customFormat="1" x14ac:dyDescent="0.3">
      <c r="A1860" s="1214"/>
      <c r="B1860" s="92"/>
      <c r="C1860" s="1298"/>
      <c r="D1860" s="1300"/>
      <c r="E1860" s="1300"/>
      <c r="F1860" s="1301"/>
      <c r="G1860" s="1301"/>
      <c r="H1860" s="1301"/>
      <c r="I1860" s="1301"/>
      <c r="J1860" s="1301"/>
      <c r="K1860" s="1301"/>
      <c r="L1860" s="1301"/>
      <c r="M1860" s="1301"/>
      <c r="N1860" s="1301"/>
      <c r="O1860" s="1329"/>
      <c r="Q1860" s="92"/>
      <c r="R1860" s="92"/>
      <c r="S1860" s="92"/>
      <c r="T1860" s="92"/>
      <c r="U1860" s="1303"/>
      <c r="V1860" s="92"/>
      <c r="W1860" s="92"/>
      <c r="X1860" s="92"/>
      <c r="Y1860" s="92"/>
      <c r="Z1860" s="92"/>
    </row>
    <row r="1861" spans="1:26" s="1302" customFormat="1" x14ac:dyDescent="0.3">
      <c r="A1861" s="1214"/>
      <c r="B1861" s="92"/>
      <c r="C1861" s="1298"/>
      <c r="D1861" s="1300"/>
      <c r="E1861" s="1300"/>
      <c r="F1861" s="1301"/>
      <c r="G1861" s="1301"/>
      <c r="H1861" s="1301"/>
      <c r="I1861" s="1301"/>
      <c r="J1861" s="1301"/>
      <c r="K1861" s="1301"/>
      <c r="L1861" s="1301"/>
      <c r="M1861" s="1301"/>
      <c r="N1861" s="1301"/>
      <c r="O1861" s="1329"/>
      <c r="Q1861" s="92"/>
      <c r="R1861" s="92"/>
      <c r="S1861" s="92"/>
      <c r="T1861" s="92"/>
      <c r="U1861" s="1303"/>
      <c r="V1861" s="92"/>
      <c r="W1861" s="92"/>
      <c r="X1861" s="92"/>
      <c r="Y1861" s="92"/>
      <c r="Z1861" s="92"/>
    </row>
    <row r="1862" spans="1:26" s="1302" customFormat="1" x14ac:dyDescent="0.3">
      <c r="A1862" s="1214"/>
      <c r="B1862" s="92"/>
      <c r="C1862" s="1298"/>
      <c r="D1862" s="1300"/>
      <c r="E1862" s="1300"/>
      <c r="F1862" s="1301"/>
      <c r="G1862" s="1301"/>
      <c r="H1862" s="1301"/>
      <c r="I1862" s="1301"/>
      <c r="J1862" s="1301"/>
      <c r="K1862" s="1301"/>
      <c r="L1862" s="1301"/>
      <c r="M1862" s="1301"/>
      <c r="N1862" s="1301"/>
      <c r="O1862" s="1329"/>
      <c r="Q1862" s="92"/>
      <c r="R1862" s="92"/>
      <c r="S1862" s="92"/>
      <c r="T1862" s="92"/>
      <c r="U1862" s="1303"/>
      <c r="V1862" s="92"/>
      <c r="W1862" s="92"/>
      <c r="X1862" s="92"/>
      <c r="Y1862" s="92"/>
      <c r="Z1862" s="92"/>
    </row>
    <row r="1863" spans="1:26" s="1302" customFormat="1" x14ac:dyDescent="0.3">
      <c r="A1863" s="1214"/>
      <c r="B1863" s="92"/>
      <c r="C1863" s="1298"/>
      <c r="D1863" s="1300"/>
      <c r="E1863" s="1300"/>
      <c r="F1863" s="1301"/>
      <c r="G1863" s="1301"/>
      <c r="H1863" s="1301"/>
      <c r="I1863" s="1301"/>
      <c r="J1863" s="1301"/>
      <c r="K1863" s="1301"/>
      <c r="L1863" s="1301"/>
      <c r="M1863" s="1301"/>
      <c r="N1863" s="1301"/>
      <c r="O1863" s="1329"/>
      <c r="Q1863" s="92"/>
      <c r="R1863" s="92"/>
      <c r="S1863" s="92"/>
      <c r="T1863" s="92"/>
      <c r="U1863" s="1303"/>
      <c r="V1863" s="92"/>
      <c r="W1863" s="92"/>
      <c r="X1863" s="92"/>
      <c r="Y1863" s="92"/>
      <c r="Z1863" s="92"/>
    </row>
    <row r="1864" spans="1:26" s="1302" customFormat="1" x14ac:dyDescent="0.3">
      <c r="A1864" s="1214"/>
      <c r="B1864" s="92"/>
      <c r="C1864" s="1298"/>
      <c r="D1864" s="1300"/>
      <c r="E1864" s="1300"/>
      <c r="F1864" s="1301"/>
      <c r="G1864" s="1301"/>
      <c r="H1864" s="1301"/>
      <c r="I1864" s="1301"/>
      <c r="J1864" s="1301"/>
      <c r="K1864" s="1301"/>
      <c r="L1864" s="1301"/>
      <c r="M1864" s="1301"/>
      <c r="N1864" s="1301"/>
      <c r="O1864" s="1329"/>
      <c r="Q1864" s="92"/>
      <c r="R1864" s="92"/>
      <c r="S1864" s="92"/>
      <c r="T1864" s="92"/>
      <c r="U1864" s="1303"/>
      <c r="V1864" s="92"/>
      <c r="W1864" s="92"/>
      <c r="X1864" s="92"/>
      <c r="Y1864" s="92"/>
      <c r="Z1864" s="92"/>
    </row>
    <row r="1865" spans="1:26" s="1302" customFormat="1" x14ac:dyDescent="0.3">
      <c r="A1865" s="1214"/>
      <c r="B1865" s="92"/>
      <c r="C1865" s="1298"/>
      <c r="D1865" s="1300"/>
      <c r="E1865" s="1300"/>
      <c r="F1865" s="1301"/>
      <c r="G1865" s="1301"/>
      <c r="H1865" s="1301"/>
      <c r="I1865" s="1301"/>
      <c r="J1865" s="1301"/>
      <c r="K1865" s="1301"/>
      <c r="L1865" s="1301"/>
      <c r="M1865" s="1301"/>
      <c r="N1865" s="1301"/>
      <c r="O1865" s="1329"/>
      <c r="Q1865" s="92"/>
      <c r="R1865" s="92"/>
      <c r="S1865" s="92"/>
      <c r="T1865" s="92"/>
      <c r="U1865" s="1303"/>
      <c r="V1865" s="92"/>
      <c r="W1865" s="92"/>
      <c r="X1865" s="92"/>
      <c r="Y1865" s="92"/>
      <c r="Z1865" s="92"/>
    </row>
    <row r="1866" spans="1:26" s="1302" customFormat="1" x14ac:dyDescent="0.3">
      <c r="A1866" s="1214"/>
      <c r="B1866" s="92"/>
      <c r="C1866" s="1298"/>
      <c r="D1866" s="1300"/>
      <c r="E1866" s="1300"/>
      <c r="F1866" s="1301"/>
      <c r="G1866" s="1301"/>
      <c r="H1866" s="1301"/>
      <c r="I1866" s="1301"/>
      <c r="J1866" s="1301"/>
      <c r="K1866" s="1301"/>
      <c r="L1866" s="1301"/>
      <c r="M1866" s="1301"/>
      <c r="N1866" s="1301"/>
      <c r="O1866" s="1329"/>
      <c r="Q1866" s="92"/>
      <c r="R1866" s="92"/>
      <c r="S1866" s="92"/>
      <c r="T1866" s="92"/>
      <c r="U1866" s="1303"/>
      <c r="V1866" s="92"/>
      <c r="W1866" s="92"/>
      <c r="X1866" s="92"/>
      <c r="Y1866" s="92"/>
      <c r="Z1866" s="92"/>
    </row>
    <row r="1867" spans="1:26" s="1302" customFormat="1" x14ac:dyDescent="0.3">
      <c r="A1867" s="1214"/>
      <c r="B1867" s="92"/>
      <c r="C1867" s="1298"/>
      <c r="D1867" s="1300"/>
      <c r="E1867" s="1300"/>
      <c r="F1867" s="1301"/>
      <c r="G1867" s="1301"/>
      <c r="H1867" s="1301"/>
      <c r="I1867" s="1301"/>
      <c r="J1867" s="1301"/>
      <c r="K1867" s="1301"/>
      <c r="L1867" s="1301"/>
      <c r="M1867" s="1301"/>
      <c r="N1867" s="1301"/>
      <c r="O1867" s="1329"/>
      <c r="Q1867" s="92"/>
      <c r="R1867" s="92"/>
      <c r="S1867" s="92"/>
      <c r="T1867" s="92"/>
      <c r="U1867" s="1303"/>
      <c r="V1867" s="92"/>
      <c r="W1867" s="92"/>
      <c r="X1867" s="92"/>
      <c r="Y1867" s="92"/>
      <c r="Z1867" s="92"/>
    </row>
    <row r="1868" spans="1:26" s="1302" customFormat="1" x14ac:dyDescent="0.3">
      <c r="A1868" s="1214"/>
      <c r="B1868" s="92"/>
      <c r="C1868" s="1298"/>
      <c r="D1868" s="1300"/>
      <c r="E1868" s="1300"/>
      <c r="F1868" s="1301"/>
      <c r="G1868" s="1301"/>
      <c r="H1868" s="1301"/>
      <c r="I1868" s="1301"/>
      <c r="J1868" s="1301"/>
      <c r="K1868" s="1301"/>
      <c r="L1868" s="1301"/>
      <c r="M1868" s="1301"/>
      <c r="N1868" s="1301"/>
      <c r="O1868" s="1329"/>
      <c r="Q1868" s="92"/>
      <c r="R1868" s="92"/>
      <c r="S1868" s="92"/>
      <c r="T1868" s="92"/>
      <c r="U1868" s="1303"/>
      <c r="V1868" s="92"/>
      <c r="W1868" s="92"/>
      <c r="X1868" s="92"/>
      <c r="Y1868" s="92"/>
      <c r="Z1868" s="92"/>
    </row>
    <row r="1869" spans="1:26" s="1302" customFormat="1" x14ac:dyDescent="0.3">
      <c r="A1869" s="1214"/>
      <c r="B1869" s="92"/>
      <c r="C1869" s="1298"/>
      <c r="D1869" s="1300"/>
      <c r="E1869" s="1300"/>
      <c r="F1869" s="1301"/>
      <c r="G1869" s="1301"/>
      <c r="H1869" s="1301"/>
      <c r="I1869" s="1301"/>
      <c r="J1869" s="1301"/>
      <c r="K1869" s="1301"/>
      <c r="L1869" s="1301"/>
      <c r="M1869" s="1301"/>
      <c r="N1869" s="1301"/>
      <c r="O1869" s="1329"/>
      <c r="Q1869" s="92"/>
      <c r="R1869" s="92"/>
      <c r="S1869" s="92"/>
      <c r="T1869" s="92"/>
      <c r="U1869" s="1303"/>
      <c r="V1869" s="92"/>
      <c r="W1869" s="92"/>
      <c r="X1869" s="92"/>
      <c r="Y1869" s="92"/>
      <c r="Z1869" s="92"/>
    </row>
    <row r="1870" spans="1:26" s="1302" customFormat="1" x14ac:dyDescent="0.3">
      <c r="A1870" s="1214"/>
      <c r="B1870" s="92"/>
      <c r="C1870" s="1298"/>
      <c r="D1870" s="1300"/>
      <c r="E1870" s="1300"/>
      <c r="F1870" s="1301"/>
      <c r="G1870" s="1301"/>
      <c r="H1870" s="1301"/>
      <c r="I1870" s="1301"/>
      <c r="J1870" s="1301"/>
      <c r="K1870" s="1301"/>
      <c r="L1870" s="1301"/>
      <c r="M1870" s="1301"/>
      <c r="N1870" s="1301"/>
      <c r="O1870" s="1329"/>
      <c r="Q1870" s="92"/>
      <c r="R1870" s="92"/>
      <c r="S1870" s="92"/>
      <c r="T1870" s="92"/>
      <c r="U1870" s="1303"/>
      <c r="V1870" s="92"/>
      <c r="W1870" s="92"/>
      <c r="X1870" s="92"/>
      <c r="Y1870" s="92"/>
      <c r="Z1870" s="92"/>
    </row>
    <row r="1871" spans="1:26" s="1302" customFormat="1" x14ac:dyDescent="0.3">
      <c r="A1871" s="1214"/>
      <c r="B1871" s="92"/>
      <c r="C1871" s="1298"/>
      <c r="D1871" s="1300"/>
      <c r="E1871" s="1300"/>
      <c r="F1871" s="1301"/>
      <c r="G1871" s="1301"/>
      <c r="H1871" s="1301"/>
      <c r="I1871" s="1301"/>
      <c r="J1871" s="1301"/>
      <c r="K1871" s="1301"/>
      <c r="L1871" s="1301"/>
      <c r="M1871" s="1301"/>
      <c r="N1871" s="1301"/>
      <c r="O1871" s="1329"/>
      <c r="Q1871" s="92"/>
      <c r="R1871" s="92"/>
      <c r="S1871" s="92"/>
      <c r="T1871" s="92"/>
      <c r="U1871" s="1303"/>
      <c r="V1871" s="92"/>
      <c r="W1871" s="92"/>
      <c r="X1871" s="92"/>
      <c r="Y1871" s="92"/>
      <c r="Z1871" s="92"/>
    </row>
    <row r="1872" spans="1:26" s="1302" customFormat="1" x14ac:dyDescent="0.3">
      <c r="A1872" s="1214"/>
      <c r="B1872" s="92"/>
      <c r="C1872" s="1298"/>
      <c r="D1872" s="1300"/>
      <c r="E1872" s="1300"/>
      <c r="F1872" s="1301"/>
      <c r="G1872" s="1301"/>
      <c r="H1872" s="1301"/>
      <c r="I1872" s="1301"/>
      <c r="J1872" s="1301"/>
      <c r="K1872" s="1301"/>
      <c r="L1872" s="1301"/>
      <c r="M1872" s="1301"/>
      <c r="N1872" s="1301"/>
      <c r="O1872" s="1329"/>
      <c r="Q1872" s="92"/>
      <c r="R1872" s="92"/>
      <c r="S1872" s="92"/>
      <c r="T1872" s="92"/>
      <c r="U1872" s="1303"/>
      <c r="V1872" s="92"/>
      <c r="W1872" s="92"/>
      <c r="X1872" s="92"/>
      <c r="Y1872" s="92"/>
      <c r="Z1872" s="92"/>
    </row>
    <row r="1873" spans="1:26" s="1302" customFormat="1" x14ac:dyDescent="0.3">
      <c r="A1873" s="1214"/>
      <c r="B1873" s="92"/>
      <c r="C1873" s="1298"/>
      <c r="D1873" s="1300"/>
      <c r="E1873" s="1300"/>
      <c r="F1873" s="1301"/>
      <c r="G1873" s="1301"/>
      <c r="H1873" s="1301"/>
      <c r="I1873" s="1301"/>
      <c r="J1873" s="1301"/>
      <c r="K1873" s="1301"/>
      <c r="L1873" s="1301"/>
      <c r="M1873" s="1301"/>
      <c r="N1873" s="1301"/>
      <c r="O1873" s="1329"/>
      <c r="Q1873" s="92"/>
      <c r="R1873" s="92"/>
      <c r="S1873" s="92"/>
      <c r="T1873" s="92"/>
      <c r="U1873" s="1303"/>
      <c r="V1873" s="92"/>
      <c r="W1873" s="92"/>
      <c r="X1873" s="92"/>
      <c r="Y1873" s="92"/>
      <c r="Z1873" s="92"/>
    </row>
    <row r="1874" spans="1:26" s="1302" customFormat="1" x14ac:dyDescent="0.3">
      <c r="A1874" s="1214"/>
      <c r="B1874" s="92"/>
      <c r="C1874" s="1298"/>
      <c r="D1874" s="1300"/>
      <c r="E1874" s="1300"/>
      <c r="F1874" s="1301"/>
      <c r="G1874" s="1301"/>
      <c r="H1874" s="1301"/>
      <c r="I1874" s="1301"/>
      <c r="J1874" s="1301"/>
      <c r="K1874" s="1301"/>
      <c r="L1874" s="1301"/>
      <c r="M1874" s="1301"/>
      <c r="N1874" s="1301"/>
      <c r="O1874" s="1329"/>
      <c r="Q1874" s="92"/>
      <c r="R1874" s="92"/>
      <c r="S1874" s="92"/>
      <c r="T1874" s="92"/>
      <c r="U1874" s="1303"/>
      <c r="V1874" s="92"/>
      <c r="W1874" s="92"/>
      <c r="X1874" s="92"/>
      <c r="Y1874" s="92"/>
      <c r="Z1874" s="92"/>
    </row>
    <row r="1875" spans="1:26" s="1302" customFormat="1" x14ac:dyDescent="0.3">
      <c r="A1875" s="1214"/>
      <c r="B1875" s="92"/>
      <c r="C1875" s="1298"/>
      <c r="D1875" s="1300"/>
      <c r="E1875" s="1300"/>
      <c r="F1875" s="1301"/>
      <c r="G1875" s="1301"/>
      <c r="H1875" s="1301"/>
      <c r="I1875" s="1301"/>
      <c r="J1875" s="1301"/>
      <c r="K1875" s="1301"/>
      <c r="L1875" s="1301"/>
      <c r="M1875" s="1301"/>
      <c r="N1875" s="1301"/>
      <c r="O1875" s="1329"/>
      <c r="Q1875" s="92"/>
      <c r="R1875" s="92"/>
      <c r="S1875" s="92"/>
      <c r="T1875" s="92"/>
      <c r="U1875" s="1303"/>
      <c r="V1875" s="92"/>
      <c r="W1875" s="92"/>
      <c r="X1875" s="92"/>
      <c r="Y1875" s="92"/>
      <c r="Z1875" s="92"/>
    </row>
    <row r="1876" spans="1:26" s="1302" customFormat="1" x14ac:dyDescent="0.3">
      <c r="A1876" s="1214"/>
      <c r="B1876" s="92"/>
      <c r="C1876" s="1298"/>
      <c r="D1876" s="1300"/>
      <c r="E1876" s="1300"/>
      <c r="F1876" s="1301"/>
      <c r="G1876" s="1301"/>
      <c r="H1876" s="1301"/>
      <c r="I1876" s="1301"/>
      <c r="J1876" s="1301"/>
      <c r="K1876" s="1301"/>
      <c r="L1876" s="1301"/>
      <c r="M1876" s="1301"/>
      <c r="N1876" s="1301"/>
      <c r="O1876" s="1329"/>
      <c r="Q1876" s="92"/>
      <c r="R1876" s="92"/>
      <c r="S1876" s="92"/>
      <c r="T1876" s="92"/>
      <c r="U1876" s="1303"/>
      <c r="V1876" s="92"/>
      <c r="W1876" s="92"/>
      <c r="X1876" s="92"/>
      <c r="Y1876" s="92"/>
      <c r="Z1876" s="92"/>
    </row>
    <row r="1877" spans="1:26" s="1302" customFormat="1" x14ac:dyDescent="0.3">
      <c r="A1877" s="1214"/>
      <c r="B1877" s="92"/>
      <c r="C1877" s="1298"/>
      <c r="D1877" s="1300"/>
      <c r="E1877" s="1300"/>
      <c r="F1877" s="1301"/>
      <c r="G1877" s="1301"/>
      <c r="H1877" s="1301"/>
      <c r="I1877" s="1301"/>
      <c r="J1877" s="1301"/>
      <c r="K1877" s="1301"/>
      <c r="L1877" s="1301"/>
      <c r="M1877" s="1301"/>
      <c r="N1877" s="1301"/>
      <c r="O1877" s="1329"/>
      <c r="Q1877" s="92"/>
      <c r="R1877" s="92"/>
      <c r="S1877" s="92"/>
      <c r="T1877" s="92"/>
      <c r="U1877" s="1303"/>
      <c r="V1877" s="92"/>
      <c r="W1877" s="92"/>
      <c r="X1877" s="92"/>
      <c r="Y1877" s="92"/>
      <c r="Z1877" s="92"/>
    </row>
    <row r="1878" spans="1:26" s="1302" customFormat="1" x14ac:dyDescent="0.3">
      <c r="A1878" s="1214"/>
      <c r="B1878" s="92"/>
      <c r="C1878" s="1298"/>
      <c r="D1878" s="1300"/>
      <c r="E1878" s="1300"/>
      <c r="F1878" s="1301"/>
      <c r="G1878" s="1301"/>
      <c r="H1878" s="1301"/>
      <c r="I1878" s="1301"/>
      <c r="J1878" s="1301"/>
      <c r="K1878" s="1301"/>
      <c r="L1878" s="1301"/>
      <c r="M1878" s="1301"/>
      <c r="N1878" s="1301"/>
      <c r="O1878" s="1329"/>
      <c r="Q1878" s="92"/>
      <c r="R1878" s="92"/>
      <c r="S1878" s="92"/>
      <c r="T1878" s="92"/>
      <c r="U1878" s="1303"/>
      <c r="V1878" s="92"/>
      <c r="W1878" s="92"/>
      <c r="X1878" s="92"/>
      <c r="Y1878" s="92"/>
      <c r="Z1878" s="92"/>
    </row>
    <row r="1879" spans="1:26" s="1302" customFormat="1" x14ac:dyDescent="0.3">
      <c r="A1879" s="1214"/>
      <c r="B1879" s="92"/>
      <c r="C1879" s="1298"/>
      <c r="D1879" s="1300"/>
      <c r="E1879" s="1300"/>
      <c r="F1879" s="1301"/>
      <c r="G1879" s="1301"/>
      <c r="H1879" s="1301"/>
      <c r="I1879" s="1301"/>
      <c r="J1879" s="1301"/>
      <c r="K1879" s="1301"/>
      <c r="L1879" s="1301"/>
      <c r="M1879" s="1301"/>
      <c r="N1879" s="1301"/>
      <c r="O1879" s="1329"/>
      <c r="Q1879" s="92"/>
      <c r="R1879" s="92"/>
      <c r="S1879" s="92"/>
      <c r="T1879" s="92"/>
      <c r="U1879" s="1303"/>
      <c r="V1879" s="92"/>
      <c r="W1879" s="92"/>
      <c r="X1879" s="92"/>
      <c r="Y1879" s="92"/>
      <c r="Z1879" s="92"/>
    </row>
    <row r="1880" spans="1:26" s="1302" customFormat="1" x14ac:dyDescent="0.3">
      <c r="A1880" s="1214"/>
      <c r="B1880" s="92"/>
      <c r="C1880" s="1298"/>
      <c r="D1880" s="1300"/>
      <c r="E1880" s="1300"/>
      <c r="F1880" s="1301"/>
      <c r="G1880" s="1301"/>
      <c r="H1880" s="1301"/>
      <c r="I1880" s="1301"/>
      <c r="J1880" s="1301"/>
      <c r="K1880" s="1301"/>
      <c r="L1880" s="1301"/>
      <c r="M1880" s="1301"/>
      <c r="N1880" s="1301"/>
      <c r="O1880" s="1329"/>
      <c r="Q1880" s="92"/>
      <c r="R1880" s="92"/>
      <c r="S1880" s="92"/>
      <c r="T1880" s="92"/>
      <c r="U1880" s="1303"/>
      <c r="V1880" s="92"/>
      <c r="W1880" s="92"/>
      <c r="X1880" s="92"/>
      <c r="Y1880" s="92"/>
      <c r="Z1880" s="92"/>
    </row>
    <row r="1881" spans="1:26" s="1302" customFormat="1" x14ac:dyDescent="0.3">
      <c r="A1881" s="1214"/>
      <c r="B1881" s="92"/>
      <c r="C1881" s="1298"/>
      <c r="D1881" s="1300"/>
      <c r="E1881" s="1300"/>
      <c r="F1881" s="1301"/>
      <c r="G1881" s="1301"/>
      <c r="H1881" s="1301"/>
      <c r="I1881" s="1301"/>
      <c r="J1881" s="1301"/>
      <c r="K1881" s="1301"/>
      <c r="L1881" s="1301"/>
      <c r="M1881" s="1301"/>
      <c r="N1881" s="1301"/>
      <c r="O1881" s="1329"/>
      <c r="Q1881" s="92"/>
      <c r="R1881" s="92"/>
      <c r="S1881" s="92"/>
      <c r="T1881" s="92"/>
      <c r="U1881" s="1303"/>
      <c r="V1881" s="92"/>
      <c r="W1881" s="92"/>
      <c r="X1881" s="92"/>
      <c r="Y1881" s="92"/>
      <c r="Z1881" s="92"/>
    </row>
    <row r="1882" spans="1:26" s="1302" customFormat="1" x14ac:dyDescent="0.3">
      <c r="A1882" s="1214"/>
      <c r="B1882" s="92"/>
      <c r="C1882" s="1298"/>
      <c r="D1882" s="1300"/>
      <c r="E1882" s="1300"/>
      <c r="F1882" s="1301"/>
      <c r="G1882" s="1301"/>
      <c r="H1882" s="1301"/>
      <c r="I1882" s="1301"/>
      <c r="J1882" s="1301"/>
      <c r="K1882" s="1301"/>
      <c r="L1882" s="1301"/>
      <c r="M1882" s="1301"/>
      <c r="N1882" s="1301"/>
      <c r="O1882" s="1329"/>
      <c r="Q1882" s="92"/>
      <c r="R1882" s="92"/>
      <c r="S1882" s="92"/>
      <c r="T1882" s="92"/>
      <c r="U1882" s="1303"/>
      <c r="V1882" s="92"/>
      <c r="W1882" s="92"/>
      <c r="X1882" s="92"/>
      <c r="Y1882" s="92"/>
      <c r="Z1882" s="92"/>
    </row>
    <row r="1883" spans="1:26" s="1302" customFormat="1" x14ac:dyDescent="0.3">
      <c r="A1883" s="1214"/>
      <c r="B1883" s="92"/>
      <c r="C1883" s="1298"/>
      <c r="D1883" s="1300"/>
      <c r="E1883" s="1300"/>
      <c r="F1883" s="1301"/>
      <c r="G1883" s="1301"/>
      <c r="H1883" s="1301"/>
      <c r="I1883" s="1301"/>
      <c r="J1883" s="1301"/>
      <c r="K1883" s="1301"/>
      <c r="L1883" s="1301"/>
      <c r="M1883" s="1301"/>
      <c r="N1883" s="1301"/>
      <c r="O1883" s="1329"/>
      <c r="Q1883" s="92"/>
      <c r="R1883" s="92"/>
      <c r="S1883" s="92"/>
      <c r="T1883" s="92"/>
      <c r="U1883" s="1303"/>
      <c r="V1883" s="92"/>
      <c r="W1883" s="92"/>
      <c r="X1883" s="92"/>
      <c r="Y1883" s="92"/>
      <c r="Z1883" s="92"/>
    </row>
    <row r="1884" spans="1:26" s="1302" customFormat="1" x14ac:dyDescent="0.3">
      <c r="A1884" s="1214"/>
      <c r="B1884" s="92"/>
      <c r="C1884" s="1298"/>
      <c r="D1884" s="1300"/>
      <c r="E1884" s="1300"/>
      <c r="F1884" s="1301"/>
      <c r="G1884" s="1301"/>
      <c r="H1884" s="1301"/>
      <c r="I1884" s="1301"/>
      <c r="J1884" s="1301"/>
      <c r="K1884" s="1301"/>
      <c r="L1884" s="1301"/>
      <c r="M1884" s="1301"/>
      <c r="N1884" s="1301"/>
      <c r="O1884" s="1329"/>
      <c r="Q1884" s="92"/>
      <c r="R1884" s="92"/>
      <c r="S1884" s="92"/>
      <c r="T1884" s="92"/>
      <c r="U1884" s="1303"/>
      <c r="V1884" s="92"/>
      <c r="W1884" s="92"/>
      <c r="X1884" s="92"/>
      <c r="Y1884" s="92"/>
      <c r="Z1884" s="92"/>
    </row>
    <row r="1885" spans="1:26" s="1302" customFormat="1" x14ac:dyDescent="0.3">
      <c r="A1885" s="1214"/>
      <c r="B1885" s="92"/>
      <c r="C1885" s="1298"/>
      <c r="D1885" s="1300"/>
      <c r="E1885" s="1300"/>
      <c r="F1885" s="1301"/>
      <c r="G1885" s="1301"/>
      <c r="H1885" s="1301"/>
      <c r="I1885" s="1301"/>
      <c r="J1885" s="1301"/>
      <c r="K1885" s="1301"/>
      <c r="L1885" s="1301"/>
      <c r="M1885" s="1301"/>
      <c r="N1885" s="1301"/>
      <c r="O1885" s="1329"/>
      <c r="Q1885" s="92"/>
      <c r="R1885" s="92"/>
      <c r="S1885" s="92"/>
      <c r="T1885" s="92"/>
      <c r="U1885" s="1303"/>
      <c r="V1885" s="92"/>
      <c r="W1885" s="92"/>
      <c r="X1885" s="92"/>
      <c r="Y1885" s="92"/>
      <c r="Z1885" s="92"/>
    </row>
    <row r="1886" spans="1:26" s="1302" customFormat="1" x14ac:dyDescent="0.3">
      <c r="A1886" s="1214"/>
      <c r="B1886" s="92"/>
      <c r="C1886" s="1298"/>
      <c r="D1886" s="1300"/>
      <c r="E1886" s="1300"/>
      <c r="F1886" s="1301"/>
      <c r="G1886" s="1301"/>
      <c r="H1886" s="1301"/>
      <c r="I1886" s="1301"/>
      <c r="J1886" s="1301"/>
      <c r="K1886" s="1301"/>
      <c r="L1886" s="1301"/>
      <c r="M1886" s="1301"/>
      <c r="N1886" s="1301"/>
      <c r="O1886" s="1329"/>
      <c r="Q1886" s="92"/>
      <c r="R1886" s="92"/>
      <c r="S1886" s="92"/>
      <c r="T1886" s="92"/>
      <c r="U1886" s="1303"/>
      <c r="V1886" s="92"/>
      <c r="W1886" s="92"/>
      <c r="X1886" s="92"/>
      <c r="Y1886" s="92"/>
      <c r="Z1886" s="92"/>
    </row>
    <row r="1887" spans="1:26" s="1302" customFormat="1" x14ac:dyDescent="0.3">
      <c r="A1887" s="1214"/>
      <c r="B1887" s="92"/>
      <c r="C1887" s="1298"/>
      <c r="D1887" s="1300"/>
      <c r="E1887" s="1300"/>
      <c r="F1887" s="1301"/>
      <c r="G1887" s="1301"/>
      <c r="H1887" s="1301"/>
      <c r="I1887" s="1301"/>
      <c r="J1887" s="1301"/>
      <c r="K1887" s="1301"/>
      <c r="L1887" s="1301"/>
      <c r="M1887" s="1301"/>
      <c r="N1887" s="1301"/>
      <c r="O1887" s="1329"/>
      <c r="Q1887" s="92"/>
      <c r="R1887" s="92"/>
      <c r="S1887" s="92"/>
      <c r="T1887" s="92"/>
      <c r="U1887" s="1303"/>
      <c r="V1887" s="92"/>
      <c r="W1887" s="92"/>
      <c r="X1887" s="92"/>
      <c r="Y1887" s="92"/>
      <c r="Z1887" s="92"/>
    </row>
    <row r="1888" spans="1:26" s="1302" customFormat="1" x14ac:dyDescent="0.3">
      <c r="A1888" s="1214"/>
      <c r="B1888" s="92"/>
      <c r="C1888" s="1298"/>
      <c r="D1888" s="1300"/>
      <c r="E1888" s="1300"/>
      <c r="F1888" s="1301"/>
      <c r="G1888" s="1301"/>
      <c r="H1888" s="1301"/>
      <c r="I1888" s="1301"/>
      <c r="J1888" s="1301"/>
      <c r="K1888" s="1301"/>
      <c r="L1888" s="1301"/>
      <c r="M1888" s="1301"/>
      <c r="N1888" s="1301"/>
      <c r="O1888" s="1329"/>
      <c r="Q1888" s="92"/>
      <c r="R1888" s="92"/>
      <c r="S1888" s="92"/>
      <c r="T1888" s="92"/>
      <c r="U1888" s="1303"/>
      <c r="V1888" s="92"/>
      <c r="W1888" s="92"/>
      <c r="X1888" s="92"/>
      <c r="Y1888" s="92"/>
      <c r="Z1888" s="92"/>
    </row>
    <row r="1889" spans="1:26" s="1302" customFormat="1" x14ac:dyDescent="0.3">
      <c r="A1889" s="1214"/>
      <c r="B1889" s="92"/>
      <c r="C1889" s="1298"/>
      <c r="D1889" s="1300"/>
      <c r="E1889" s="1300"/>
      <c r="F1889" s="1301"/>
      <c r="G1889" s="1301"/>
      <c r="H1889" s="1301"/>
      <c r="I1889" s="1301"/>
      <c r="J1889" s="1301"/>
      <c r="K1889" s="1301"/>
      <c r="L1889" s="1301"/>
      <c r="M1889" s="1301"/>
      <c r="N1889" s="1301"/>
      <c r="O1889" s="1329"/>
      <c r="Q1889" s="92"/>
      <c r="R1889" s="92"/>
      <c r="S1889" s="92"/>
      <c r="T1889" s="92"/>
      <c r="U1889" s="1303"/>
      <c r="V1889" s="92"/>
      <c r="W1889" s="92"/>
      <c r="X1889" s="92"/>
      <c r="Y1889" s="92"/>
      <c r="Z1889" s="92"/>
    </row>
    <row r="1890" spans="1:26" s="1302" customFormat="1" x14ac:dyDescent="0.3">
      <c r="A1890" s="1214"/>
      <c r="B1890" s="92"/>
      <c r="C1890" s="1298"/>
      <c r="D1890" s="1300"/>
      <c r="E1890" s="1300"/>
      <c r="F1890" s="1301"/>
      <c r="G1890" s="1301"/>
      <c r="H1890" s="1301"/>
      <c r="I1890" s="1301"/>
      <c r="J1890" s="1301"/>
      <c r="K1890" s="1301"/>
      <c r="L1890" s="1301"/>
      <c r="M1890" s="1301"/>
      <c r="N1890" s="1301"/>
      <c r="O1890" s="1329"/>
      <c r="Q1890" s="92"/>
      <c r="R1890" s="92"/>
      <c r="S1890" s="92"/>
      <c r="T1890" s="92"/>
      <c r="U1890" s="1303"/>
      <c r="V1890" s="92"/>
      <c r="W1890" s="92"/>
      <c r="X1890" s="92"/>
      <c r="Y1890" s="92"/>
      <c r="Z1890" s="92"/>
    </row>
    <row r="1891" spans="1:26" s="1302" customFormat="1" x14ac:dyDescent="0.3">
      <c r="A1891" s="1214"/>
      <c r="B1891" s="92"/>
      <c r="C1891" s="1298"/>
      <c r="D1891" s="1300"/>
      <c r="E1891" s="1300"/>
      <c r="F1891" s="1301"/>
      <c r="G1891" s="1301"/>
      <c r="H1891" s="1301"/>
      <c r="I1891" s="1301"/>
      <c r="J1891" s="1301"/>
      <c r="K1891" s="1301"/>
      <c r="L1891" s="1301"/>
      <c r="M1891" s="1301"/>
      <c r="N1891" s="1301"/>
      <c r="O1891" s="1329"/>
      <c r="Q1891" s="92"/>
      <c r="R1891" s="92"/>
      <c r="S1891" s="92"/>
      <c r="T1891" s="92"/>
      <c r="U1891" s="1303"/>
      <c r="V1891" s="92"/>
      <c r="W1891" s="92"/>
      <c r="X1891" s="92"/>
      <c r="Y1891" s="92"/>
      <c r="Z1891" s="92"/>
    </row>
    <row r="1892" spans="1:26" s="1302" customFormat="1" x14ac:dyDescent="0.3">
      <c r="A1892" s="1214"/>
      <c r="B1892" s="92"/>
      <c r="C1892" s="1298"/>
      <c r="D1892" s="1300"/>
      <c r="E1892" s="1300"/>
      <c r="F1892" s="1301"/>
      <c r="G1892" s="1301"/>
      <c r="H1892" s="1301"/>
      <c r="I1892" s="1301"/>
      <c r="J1892" s="1301"/>
      <c r="K1892" s="1301"/>
      <c r="L1892" s="1301"/>
      <c r="M1892" s="1301"/>
      <c r="N1892" s="1301"/>
      <c r="O1892" s="1329"/>
      <c r="Q1892" s="92"/>
      <c r="R1892" s="92"/>
      <c r="S1892" s="92"/>
      <c r="T1892" s="92"/>
      <c r="U1892" s="1303"/>
      <c r="V1892" s="92"/>
      <c r="W1892" s="92"/>
      <c r="X1892" s="92"/>
      <c r="Y1892" s="92"/>
      <c r="Z1892" s="92"/>
    </row>
    <row r="1893" spans="1:26" s="1302" customFormat="1" x14ac:dyDescent="0.3">
      <c r="A1893" s="1214"/>
      <c r="B1893" s="92"/>
      <c r="C1893" s="1298"/>
      <c r="D1893" s="1300"/>
      <c r="E1893" s="1300"/>
      <c r="F1893" s="1301"/>
      <c r="G1893" s="1301"/>
      <c r="H1893" s="1301"/>
      <c r="I1893" s="1301"/>
      <c r="J1893" s="1301"/>
      <c r="K1893" s="1301"/>
      <c r="L1893" s="1301"/>
      <c r="M1893" s="1301"/>
      <c r="N1893" s="1301"/>
      <c r="O1893" s="1329"/>
      <c r="Q1893" s="92"/>
      <c r="R1893" s="92"/>
      <c r="S1893" s="92"/>
      <c r="T1893" s="92"/>
      <c r="U1893" s="1303"/>
      <c r="V1893" s="92"/>
      <c r="W1893" s="92"/>
      <c r="X1893" s="92"/>
      <c r="Y1893" s="92"/>
      <c r="Z1893" s="92"/>
    </row>
    <row r="1894" spans="1:26" s="1302" customFormat="1" x14ac:dyDescent="0.3">
      <c r="A1894" s="1214"/>
      <c r="B1894" s="92"/>
      <c r="C1894" s="1298"/>
      <c r="D1894" s="1300"/>
      <c r="E1894" s="1300"/>
      <c r="F1894" s="1301"/>
      <c r="G1894" s="1301"/>
      <c r="H1894" s="1301"/>
      <c r="I1894" s="1301"/>
      <c r="J1894" s="1301"/>
      <c r="K1894" s="1301"/>
      <c r="L1894" s="1301"/>
      <c r="M1894" s="1301"/>
      <c r="N1894" s="1301"/>
      <c r="O1894" s="1329"/>
      <c r="Q1894" s="92"/>
      <c r="R1894" s="92"/>
      <c r="S1894" s="92"/>
      <c r="T1894" s="92"/>
      <c r="U1894" s="1303"/>
      <c r="V1894" s="92"/>
      <c r="W1894" s="92"/>
      <c r="X1894" s="92"/>
      <c r="Y1894" s="92"/>
      <c r="Z1894" s="92"/>
    </row>
    <row r="1895" spans="1:26" s="1302" customFormat="1" x14ac:dyDescent="0.3">
      <c r="A1895" s="1214"/>
      <c r="B1895" s="92"/>
      <c r="C1895" s="1298"/>
      <c r="D1895" s="1300"/>
      <c r="E1895" s="1300"/>
      <c r="F1895" s="1301"/>
      <c r="G1895" s="1301"/>
      <c r="H1895" s="1301"/>
      <c r="I1895" s="1301"/>
      <c r="J1895" s="1301"/>
      <c r="K1895" s="1301"/>
      <c r="L1895" s="1301"/>
      <c r="M1895" s="1301"/>
      <c r="N1895" s="1301"/>
      <c r="O1895" s="1329"/>
      <c r="Q1895" s="92"/>
      <c r="R1895" s="92"/>
      <c r="S1895" s="92"/>
      <c r="T1895" s="92"/>
      <c r="U1895" s="1303"/>
      <c r="V1895" s="92"/>
      <c r="W1895" s="92"/>
      <c r="X1895" s="92"/>
      <c r="Y1895" s="92"/>
      <c r="Z1895" s="92"/>
    </row>
    <row r="1896" spans="1:26" s="1302" customFormat="1" x14ac:dyDescent="0.3">
      <c r="A1896" s="1214"/>
      <c r="B1896" s="92"/>
      <c r="C1896" s="1298"/>
      <c r="D1896" s="1300"/>
      <c r="E1896" s="1300"/>
      <c r="F1896" s="1301"/>
      <c r="G1896" s="1301"/>
      <c r="H1896" s="1301"/>
      <c r="I1896" s="1301"/>
      <c r="J1896" s="1301"/>
      <c r="K1896" s="1301"/>
      <c r="L1896" s="1301"/>
      <c r="M1896" s="1301"/>
      <c r="N1896" s="1301"/>
      <c r="O1896" s="1329"/>
      <c r="Q1896" s="92"/>
      <c r="R1896" s="92"/>
      <c r="S1896" s="92"/>
      <c r="T1896" s="92"/>
      <c r="U1896" s="1303"/>
      <c r="V1896" s="92"/>
      <c r="W1896" s="92"/>
      <c r="X1896" s="92"/>
      <c r="Y1896" s="92"/>
      <c r="Z1896" s="92"/>
    </row>
    <row r="1897" spans="1:26" s="1302" customFormat="1" x14ac:dyDescent="0.3">
      <c r="A1897" s="1214"/>
      <c r="B1897" s="92"/>
      <c r="C1897" s="1298"/>
      <c r="D1897" s="1300"/>
      <c r="E1897" s="1300"/>
      <c r="F1897" s="1301"/>
      <c r="G1897" s="1301"/>
      <c r="H1897" s="1301"/>
      <c r="I1897" s="1301"/>
      <c r="J1897" s="1301"/>
      <c r="K1897" s="1301"/>
      <c r="L1897" s="1301"/>
      <c r="M1897" s="1301"/>
      <c r="N1897" s="1301"/>
      <c r="O1897" s="1329"/>
      <c r="Q1897" s="92"/>
      <c r="R1897" s="92"/>
      <c r="S1897" s="92"/>
      <c r="T1897" s="92"/>
      <c r="U1897" s="1303"/>
      <c r="V1897" s="92"/>
      <c r="W1897" s="92"/>
      <c r="X1897" s="92"/>
      <c r="Y1897" s="92"/>
      <c r="Z1897" s="92"/>
    </row>
    <row r="1898" spans="1:26" s="1302" customFormat="1" x14ac:dyDescent="0.3">
      <c r="A1898" s="1214"/>
      <c r="B1898" s="92"/>
      <c r="C1898" s="1298"/>
      <c r="D1898" s="1300"/>
      <c r="E1898" s="1300"/>
      <c r="F1898" s="1301"/>
      <c r="G1898" s="1301"/>
      <c r="H1898" s="1301"/>
      <c r="I1898" s="1301"/>
      <c r="J1898" s="1301"/>
      <c r="K1898" s="1301"/>
      <c r="L1898" s="1301"/>
      <c r="M1898" s="1301"/>
      <c r="N1898" s="1301"/>
      <c r="O1898" s="1329"/>
      <c r="Q1898" s="92"/>
      <c r="R1898" s="92"/>
      <c r="S1898" s="92"/>
      <c r="T1898" s="92"/>
      <c r="U1898" s="1303"/>
      <c r="V1898" s="92"/>
      <c r="W1898" s="92"/>
      <c r="X1898" s="92"/>
      <c r="Y1898" s="92"/>
      <c r="Z1898" s="92"/>
    </row>
    <row r="1899" spans="1:26" s="1302" customFormat="1" x14ac:dyDescent="0.3">
      <c r="A1899" s="1214"/>
      <c r="B1899" s="92"/>
      <c r="C1899" s="1298"/>
      <c r="D1899" s="1300"/>
      <c r="E1899" s="1300"/>
      <c r="F1899" s="1301"/>
      <c r="G1899" s="1301"/>
      <c r="H1899" s="1301"/>
      <c r="I1899" s="1301"/>
      <c r="J1899" s="1301"/>
      <c r="K1899" s="1301"/>
      <c r="L1899" s="1301"/>
      <c r="M1899" s="1301"/>
      <c r="N1899" s="1301"/>
      <c r="O1899" s="1329"/>
      <c r="Q1899" s="92"/>
      <c r="R1899" s="92"/>
      <c r="S1899" s="92"/>
      <c r="T1899" s="92"/>
      <c r="U1899" s="1303"/>
      <c r="V1899" s="92"/>
      <c r="W1899" s="92"/>
      <c r="X1899" s="92"/>
      <c r="Y1899" s="92"/>
      <c r="Z1899" s="92"/>
    </row>
    <row r="1900" spans="1:26" s="1302" customFormat="1" x14ac:dyDescent="0.3">
      <c r="A1900" s="1214"/>
      <c r="B1900" s="92"/>
      <c r="C1900" s="1298"/>
      <c r="D1900" s="1300"/>
      <c r="E1900" s="1300"/>
      <c r="F1900" s="1301"/>
      <c r="G1900" s="1301"/>
      <c r="H1900" s="1301"/>
      <c r="I1900" s="1301"/>
      <c r="J1900" s="1301"/>
      <c r="K1900" s="1301"/>
      <c r="L1900" s="1301"/>
      <c r="M1900" s="1301"/>
      <c r="N1900" s="1301"/>
      <c r="O1900" s="1329"/>
      <c r="Q1900" s="92"/>
      <c r="R1900" s="92"/>
      <c r="S1900" s="92"/>
      <c r="T1900" s="92"/>
      <c r="U1900" s="1303"/>
      <c r="V1900" s="92"/>
      <c r="W1900" s="92"/>
      <c r="X1900" s="92"/>
      <c r="Y1900" s="92"/>
      <c r="Z1900" s="92"/>
    </row>
    <row r="1901" spans="1:26" s="1302" customFormat="1" x14ac:dyDescent="0.3">
      <c r="A1901" s="1214"/>
      <c r="B1901" s="92"/>
      <c r="C1901" s="1298"/>
      <c r="D1901" s="1300"/>
      <c r="E1901" s="1300"/>
      <c r="F1901" s="1301"/>
      <c r="G1901" s="1301"/>
      <c r="H1901" s="1301"/>
      <c r="I1901" s="1301"/>
      <c r="J1901" s="1301"/>
      <c r="K1901" s="1301"/>
      <c r="L1901" s="1301"/>
      <c r="M1901" s="1301"/>
      <c r="N1901" s="1301"/>
      <c r="O1901" s="1329"/>
      <c r="Q1901" s="92"/>
      <c r="R1901" s="92"/>
      <c r="S1901" s="92"/>
      <c r="T1901" s="92"/>
      <c r="U1901" s="1303"/>
      <c r="V1901" s="92"/>
      <c r="W1901" s="92"/>
      <c r="X1901" s="92"/>
      <c r="Y1901" s="92"/>
      <c r="Z1901" s="92"/>
    </row>
    <row r="1902" spans="1:26" s="1302" customFormat="1" x14ac:dyDescent="0.3">
      <c r="A1902" s="1214"/>
      <c r="B1902" s="92"/>
      <c r="C1902" s="1298"/>
      <c r="D1902" s="1300"/>
      <c r="E1902" s="1300"/>
      <c r="F1902" s="1301"/>
      <c r="G1902" s="1301"/>
      <c r="H1902" s="1301"/>
      <c r="I1902" s="1301"/>
      <c r="J1902" s="1301"/>
      <c r="K1902" s="1301"/>
      <c r="L1902" s="1301"/>
      <c r="M1902" s="1301"/>
      <c r="N1902" s="1301"/>
      <c r="O1902" s="1329"/>
      <c r="Q1902" s="92"/>
      <c r="R1902" s="92"/>
      <c r="S1902" s="92"/>
      <c r="T1902" s="92"/>
      <c r="U1902" s="1303"/>
      <c r="V1902" s="92"/>
      <c r="W1902" s="92"/>
      <c r="X1902" s="92"/>
      <c r="Y1902" s="92"/>
      <c r="Z1902" s="92"/>
    </row>
    <row r="1903" spans="1:26" s="1302" customFormat="1" x14ac:dyDescent="0.3">
      <c r="A1903" s="1214"/>
      <c r="B1903" s="92"/>
      <c r="C1903" s="1298"/>
      <c r="D1903" s="1300"/>
      <c r="E1903" s="1300"/>
      <c r="F1903" s="1301"/>
      <c r="G1903" s="1301"/>
      <c r="H1903" s="1301"/>
      <c r="I1903" s="1301"/>
      <c r="J1903" s="1301"/>
      <c r="K1903" s="1301"/>
      <c r="L1903" s="1301"/>
      <c r="M1903" s="1301"/>
      <c r="N1903" s="1301"/>
      <c r="O1903" s="1329"/>
      <c r="Q1903" s="92"/>
      <c r="R1903" s="92"/>
      <c r="S1903" s="92"/>
      <c r="T1903" s="92"/>
      <c r="U1903" s="1303"/>
      <c r="V1903" s="92"/>
      <c r="W1903" s="92"/>
      <c r="X1903" s="92"/>
      <c r="Y1903" s="92"/>
      <c r="Z1903" s="92"/>
    </row>
    <row r="1904" spans="1:26" s="1302" customFormat="1" x14ac:dyDescent="0.3">
      <c r="A1904" s="1214"/>
      <c r="B1904" s="92"/>
      <c r="C1904" s="1298"/>
      <c r="D1904" s="1300"/>
      <c r="E1904" s="1300"/>
      <c r="F1904" s="1301"/>
      <c r="G1904" s="1301"/>
      <c r="H1904" s="1301"/>
      <c r="I1904" s="1301"/>
      <c r="J1904" s="1301"/>
      <c r="K1904" s="1301"/>
      <c r="L1904" s="1301"/>
      <c r="M1904" s="1301"/>
      <c r="N1904" s="1301"/>
      <c r="O1904" s="1329"/>
      <c r="Q1904" s="92"/>
      <c r="R1904" s="92"/>
      <c r="S1904" s="92"/>
      <c r="T1904" s="92"/>
      <c r="U1904" s="1303"/>
      <c r="V1904" s="92"/>
      <c r="W1904" s="92"/>
      <c r="X1904" s="92"/>
      <c r="Y1904" s="92"/>
      <c r="Z1904" s="92"/>
    </row>
    <row r="1905" spans="1:26" s="1302" customFormat="1" x14ac:dyDescent="0.3">
      <c r="A1905" s="1214"/>
      <c r="B1905" s="92"/>
      <c r="C1905" s="1298"/>
      <c r="D1905" s="1300"/>
      <c r="E1905" s="1300"/>
      <c r="F1905" s="1301"/>
      <c r="G1905" s="1301"/>
      <c r="H1905" s="1301"/>
      <c r="I1905" s="1301"/>
      <c r="J1905" s="1301"/>
      <c r="K1905" s="1301"/>
      <c r="L1905" s="1301"/>
      <c r="M1905" s="1301"/>
      <c r="N1905" s="1301"/>
      <c r="O1905" s="1329"/>
      <c r="Q1905" s="92"/>
      <c r="R1905" s="92"/>
      <c r="S1905" s="92"/>
      <c r="T1905" s="92"/>
      <c r="U1905" s="1303"/>
      <c r="V1905" s="92"/>
      <c r="W1905" s="92"/>
      <c r="X1905" s="92"/>
      <c r="Y1905" s="92"/>
      <c r="Z1905" s="92"/>
    </row>
    <row r="1906" spans="1:26" s="1302" customFormat="1" x14ac:dyDescent="0.3">
      <c r="A1906" s="1214"/>
      <c r="B1906" s="92"/>
      <c r="C1906" s="1298"/>
      <c r="D1906" s="1300"/>
      <c r="E1906" s="1300"/>
      <c r="F1906" s="1301"/>
      <c r="G1906" s="1301"/>
      <c r="H1906" s="1301"/>
      <c r="I1906" s="1301"/>
      <c r="J1906" s="1301"/>
      <c r="K1906" s="1301"/>
      <c r="L1906" s="1301"/>
      <c r="M1906" s="1301"/>
      <c r="N1906" s="1301"/>
      <c r="O1906" s="1329"/>
      <c r="Q1906" s="92"/>
      <c r="R1906" s="92"/>
      <c r="S1906" s="92"/>
      <c r="T1906" s="92"/>
      <c r="U1906" s="1303"/>
      <c r="V1906" s="92"/>
      <c r="W1906" s="92"/>
      <c r="X1906" s="92"/>
      <c r="Y1906" s="92"/>
      <c r="Z1906" s="92"/>
    </row>
    <row r="1907" spans="1:26" s="1302" customFormat="1" x14ac:dyDescent="0.3">
      <c r="A1907" s="1214"/>
      <c r="B1907" s="92"/>
      <c r="C1907" s="1298"/>
      <c r="D1907" s="1300"/>
      <c r="E1907" s="1300"/>
      <c r="F1907" s="1301"/>
      <c r="G1907" s="1301"/>
      <c r="H1907" s="1301"/>
      <c r="I1907" s="1301"/>
      <c r="J1907" s="1301"/>
      <c r="K1907" s="1301"/>
      <c r="L1907" s="1301"/>
      <c r="M1907" s="1301"/>
      <c r="N1907" s="1301"/>
      <c r="O1907" s="1329"/>
      <c r="Q1907" s="92"/>
      <c r="R1907" s="92"/>
      <c r="S1907" s="92"/>
      <c r="T1907" s="92"/>
      <c r="U1907" s="1303"/>
      <c r="V1907" s="92"/>
      <c r="W1907" s="92"/>
      <c r="X1907" s="92"/>
      <c r="Y1907" s="92"/>
      <c r="Z1907" s="92"/>
    </row>
    <row r="1908" spans="1:26" s="1302" customFormat="1" x14ac:dyDescent="0.3">
      <c r="A1908" s="1214"/>
      <c r="B1908" s="92"/>
      <c r="C1908" s="1298"/>
      <c r="D1908" s="1300"/>
      <c r="E1908" s="1300"/>
      <c r="F1908" s="1301"/>
      <c r="G1908" s="1301"/>
      <c r="H1908" s="1301"/>
      <c r="I1908" s="1301"/>
      <c r="J1908" s="1301"/>
      <c r="K1908" s="1301"/>
      <c r="L1908" s="1301"/>
      <c r="M1908" s="1301"/>
      <c r="N1908" s="1301"/>
      <c r="O1908" s="1329"/>
      <c r="Q1908" s="92"/>
      <c r="R1908" s="92"/>
      <c r="S1908" s="92"/>
      <c r="T1908" s="92"/>
      <c r="U1908" s="1303"/>
      <c r="V1908" s="92"/>
      <c r="W1908" s="92"/>
      <c r="X1908" s="92"/>
      <c r="Y1908" s="92"/>
      <c r="Z1908" s="92"/>
    </row>
    <row r="1909" spans="1:26" s="1302" customFormat="1" x14ac:dyDescent="0.3">
      <c r="A1909" s="1214"/>
      <c r="B1909" s="92"/>
      <c r="C1909" s="1298"/>
      <c r="D1909" s="1300"/>
      <c r="E1909" s="1300"/>
      <c r="F1909" s="1301"/>
      <c r="G1909" s="1301"/>
      <c r="H1909" s="1301"/>
      <c r="I1909" s="1301"/>
      <c r="J1909" s="1301"/>
      <c r="K1909" s="1301"/>
      <c r="L1909" s="1301"/>
      <c r="M1909" s="1301"/>
      <c r="N1909" s="1301"/>
      <c r="O1909" s="1329"/>
      <c r="Q1909" s="92"/>
      <c r="R1909" s="92"/>
      <c r="S1909" s="92"/>
      <c r="T1909" s="92"/>
      <c r="U1909" s="1303"/>
      <c r="V1909" s="92"/>
      <c r="W1909" s="92"/>
      <c r="X1909" s="92"/>
      <c r="Y1909" s="92"/>
      <c r="Z1909" s="92"/>
    </row>
    <row r="1910" spans="1:26" s="1302" customFormat="1" x14ac:dyDescent="0.3">
      <c r="A1910" s="1214"/>
      <c r="B1910" s="92"/>
      <c r="C1910" s="1298"/>
      <c r="D1910" s="1300"/>
      <c r="E1910" s="1300"/>
      <c r="F1910" s="1301"/>
      <c r="G1910" s="1301"/>
      <c r="H1910" s="1301"/>
      <c r="I1910" s="1301"/>
      <c r="J1910" s="1301"/>
      <c r="K1910" s="1301"/>
      <c r="L1910" s="1301"/>
      <c r="M1910" s="1301"/>
      <c r="N1910" s="1301"/>
      <c r="O1910" s="1329"/>
      <c r="Q1910" s="92"/>
      <c r="R1910" s="92"/>
      <c r="S1910" s="92"/>
      <c r="T1910" s="92"/>
      <c r="U1910" s="1303"/>
      <c r="V1910" s="92"/>
      <c r="W1910" s="92"/>
      <c r="X1910" s="92"/>
      <c r="Y1910" s="92"/>
      <c r="Z1910" s="92"/>
    </row>
    <row r="1911" spans="1:26" s="1302" customFormat="1" x14ac:dyDescent="0.3">
      <c r="A1911" s="1214"/>
      <c r="B1911" s="92"/>
      <c r="C1911" s="1298"/>
      <c r="D1911" s="1300"/>
      <c r="E1911" s="1300"/>
      <c r="F1911" s="1301"/>
      <c r="G1911" s="1301"/>
      <c r="H1911" s="1301"/>
      <c r="I1911" s="1301"/>
      <c r="J1911" s="1301"/>
      <c r="K1911" s="1301"/>
      <c r="L1911" s="1301"/>
      <c r="M1911" s="1301"/>
      <c r="N1911" s="1301"/>
      <c r="O1911" s="1329"/>
      <c r="Q1911" s="92"/>
      <c r="R1911" s="92"/>
      <c r="S1911" s="92"/>
      <c r="T1911" s="92"/>
      <c r="U1911" s="1303"/>
      <c r="V1911" s="92"/>
      <c r="W1911" s="92"/>
      <c r="X1911" s="92"/>
      <c r="Y1911" s="92"/>
      <c r="Z1911" s="92"/>
    </row>
    <row r="1912" spans="1:26" s="1302" customFormat="1" x14ac:dyDescent="0.3">
      <c r="A1912" s="1214"/>
      <c r="B1912" s="92"/>
      <c r="C1912" s="1298"/>
      <c r="D1912" s="1300"/>
      <c r="E1912" s="1300"/>
      <c r="F1912" s="1301"/>
      <c r="G1912" s="1301"/>
      <c r="H1912" s="1301"/>
      <c r="I1912" s="1301"/>
      <c r="J1912" s="1301"/>
      <c r="K1912" s="1301"/>
      <c r="L1912" s="1301"/>
      <c r="M1912" s="1301"/>
      <c r="N1912" s="1301"/>
      <c r="O1912" s="1329"/>
      <c r="Q1912" s="92"/>
      <c r="R1912" s="92"/>
      <c r="S1912" s="92"/>
      <c r="T1912" s="92"/>
      <c r="U1912" s="1303"/>
      <c r="V1912" s="92"/>
      <c r="W1912" s="92"/>
      <c r="X1912" s="92"/>
      <c r="Y1912" s="92"/>
      <c r="Z1912" s="92"/>
    </row>
    <row r="1913" spans="1:26" s="1302" customFormat="1" x14ac:dyDescent="0.3">
      <c r="A1913" s="1214"/>
      <c r="B1913" s="92"/>
      <c r="C1913" s="1298"/>
      <c r="D1913" s="1300"/>
      <c r="E1913" s="1300"/>
      <c r="F1913" s="1301"/>
      <c r="G1913" s="1301"/>
      <c r="H1913" s="1301"/>
      <c r="I1913" s="1301"/>
      <c r="J1913" s="1301"/>
      <c r="K1913" s="1301"/>
      <c r="L1913" s="1301"/>
      <c r="M1913" s="1301"/>
      <c r="N1913" s="1301"/>
      <c r="O1913" s="1329"/>
      <c r="Q1913" s="92"/>
      <c r="R1913" s="92"/>
      <c r="S1913" s="92"/>
      <c r="T1913" s="92"/>
      <c r="U1913" s="1303"/>
      <c r="V1913" s="92"/>
      <c r="W1913" s="92"/>
      <c r="X1913" s="92"/>
      <c r="Y1913" s="92"/>
      <c r="Z1913" s="92"/>
    </row>
    <row r="1914" spans="1:26" s="1302" customFormat="1" x14ac:dyDescent="0.3">
      <c r="A1914" s="1214"/>
      <c r="B1914" s="92"/>
      <c r="C1914" s="1298"/>
      <c r="D1914" s="1300"/>
      <c r="E1914" s="1300"/>
      <c r="F1914" s="1301"/>
      <c r="G1914" s="1301"/>
      <c r="H1914" s="1301"/>
      <c r="I1914" s="1301"/>
      <c r="J1914" s="1301"/>
      <c r="K1914" s="1301"/>
      <c r="L1914" s="1301"/>
      <c r="M1914" s="1301"/>
      <c r="N1914" s="1301"/>
      <c r="O1914" s="1329"/>
      <c r="Q1914" s="92"/>
      <c r="R1914" s="92"/>
      <c r="S1914" s="92"/>
      <c r="T1914" s="92"/>
      <c r="U1914" s="1303"/>
      <c r="V1914" s="92"/>
      <c r="W1914" s="92"/>
      <c r="X1914" s="92"/>
      <c r="Y1914" s="92"/>
      <c r="Z1914" s="92"/>
    </row>
    <row r="1915" spans="1:26" s="1302" customFormat="1" x14ac:dyDescent="0.3">
      <c r="A1915" s="1214"/>
      <c r="B1915" s="92"/>
      <c r="C1915" s="1298"/>
      <c r="D1915" s="1300"/>
      <c r="E1915" s="1300"/>
      <c r="F1915" s="1301"/>
      <c r="G1915" s="1301"/>
      <c r="H1915" s="1301"/>
      <c r="I1915" s="1301"/>
      <c r="J1915" s="1301"/>
      <c r="K1915" s="1301"/>
      <c r="L1915" s="1301"/>
      <c r="M1915" s="1301"/>
      <c r="N1915" s="1301"/>
      <c r="O1915" s="1329"/>
      <c r="Q1915" s="92"/>
      <c r="R1915" s="92"/>
      <c r="S1915" s="92"/>
      <c r="T1915" s="92"/>
      <c r="U1915" s="1303"/>
      <c r="V1915" s="92"/>
      <c r="W1915" s="92"/>
      <c r="X1915" s="92"/>
      <c r="Y1915" s="92"/>
      <c r="Z1915" s="92"/>
    </row>
    <row r="1916" spans="1:26" s="1302" customFormat="1" x14ac:dyDescent="0.3">
      <c r="A1916" s="1214"/>
      <c r="B1916" s="92"/>
      <c r="C1916" s="1298"/>
      <c r="D1916" s="1300"/>
      <c r="E1916" s="1300"/>
      <c r="F1916" s="1301"/>
      <c r="G1916" s="1301"/>
      <c r="H1916" s="1301"/>
      <c r="I1916" s="1301"/>
      <c r="J1916" s="1301"/>
      <c r="K1916" s="1301"/>
      <c r="L1916" s="1301"/>
      <c r="M1916" s="1301"/>
      <c r="N1916" s="1301"/>
      <c r="O1916" s="1329"/>
      <c r="Q1916" s="92"/>
      <c r="R1916" s="92"/>
      <c r="S1916" s="92"/>
      <c r="T1916" s="92"/>
      <c r="U1916" s="1303"/>
      <c r="V1916" s="92"/>
      <c r="W1916" s="92"/>
      <c r="X1916" s="92"/>
      <c r="Y1916" s="92"/>
      <c r="Z1916" s="92"/>
    </row>
    <row r="1917" spans="1:26" s="1302" customFormat="1" x14ac:dyDescent="0.3">
      <c r="A1917" s="1214"/>
      <c r="B1917" s="92"/>
      <c r="C1917" s="1298"/>
      <c r="D1917" s="1300"/>
      <c r="E1917" s="1300"/>
      <c r="F1917" s="1301"/>
      <c r="G1917" s="1301"/>
      <c r="H1917" s="1301"/>
      <c r="I1917" s="1301"/>
      <c r="J1917" s="1301"/>
      <c r="K1917" s="1301"/>
      <c r="L1917" s="1301"/>
      <c r="M1917" s="1301"/>
      <c r="N1917" s="1301"/>
      <c r="O1917" s="1329"/>
      <c r="Q1917" s="92"/>
      <c r="R1917" s="92"/>
      <c r="S1917" s="92"/>
      <c r="T1917" s="92"/>
      <c r="U1917" s="1303"/>
      <c r="V1917" s="92"/>
      <c r="W1917" s="92"/>
      <c r="X1917" s="92"/>
      <c r="Y1917" s="92"/>
      <c r="Z1917" s="92"/>
    </row>
    <row r="1918" spans="1:26" s="1302" customFormat="1" x14ac:dyDescent="0.3">
      <c r="A1918" s="1214"/>
      <c r="B1918" s="92"/>
      <c r="C1918" s="1298"/>
      <c r="D1918" s="1300"/>
      <c r="E1918" s="1300"/>
      <c r="F1918" s="1301"/>
      <c r="G1918" s="1301"/>
      <c r="H1918" s="1301"/>
      <c r="I1918" s="1301"/>
      <c r="J1918" s="1301"/>
      <c r="K1918" s="1301"/>
      <c r="L1918" s="1301"/>
      <c r="M1918" s="1301"/>
      <c r="N1918" s="1301"/>
      <c r="O1918" s="1329"/>
      <c r="Q1918" s="92"/>
      <c r="R1918" s="92"/>
      <c r="S1918" s="92"/>
      <c r="T1918" s="92"/>
      <c r="U1918" s="1303"/>
      <c r="V1918" s="92"/>
      <c r="W1918" s="92"/>
      <c r="X1918" s="92"/>
      <c r="Y1918" s="92"/>
      <c r="Z1918" s="92"/>
    </row>
    <row r="1919" spans="1:26" s="1302" customFormat="1" x14ac:dyDescent="0.3">
      <c r="A1919" s="1214"/>
      <c r="B1919" s="92"/>
      <c r="C1919" s="1298"/>
      <c r="D1919" s="1300"/>
      <c r="E1919" s="1300"/>
      <c r="F1919" s="1301"/>
      <c r="G1919" s="1301"/>
      <c r="H1919" s="1301"/>
      <c r="I1919" s="1301"/>
      <c r="J1919" s="1301"/>
      <c r="K1919" s="1301"/>
      <c r="L1919" s="1301"/>
      <c r="M1919" s="1301"/>
      <c r="N1919" s="1301"/>
      <c r="O1919" s="1329"/>
      <c r="Q1919" s="92"/>
      <c r="R1919" s="92"/>
      <c r="S1919" s="92"/>
      <c r="T1919" s="92"/>
      <c r="U1919" s="1303"/>
      <c r="V1919" s="92"/>
      <c r="W1919" s="92"/>
      <c r="X1919" s="92"/>
      <c r="Y1919" s="92"/>
      <c r="Z1919" s="92"/>
    </row>
    <row r="1920" spans="1:26" s="1302" customFormat="1" x14ac:dyDescent="0.3">
      <c r="A1920" s="1214"/>
      <c r="B1920" s="92"/>
      <c r="C1920" s="1298"/>
      <c r="D1920" s="1300"/>
      <c r="E1920" s="1300"/>
      <c r="F1920" s="1301"/>
      <c r="G1920" s="1301"/>
      <c r="H1920" s="1301"/>
      <c r="I1920" s="1301"/>
      <c r="J1920" s="1301"/>
      <c r="K1920" s="1301"/>
      <c r="L1920" s="1301"/>
      <c r="M1920" s="1301"/>
      <c r="N1920" s="1301"/>
      <c r="O1920" s="1329"/>
      <c r="Q1920" s="92"/>
      <c r="R1920" s="92"/>
      <c r="S1920" s="92"/>
      <c r="T1920" s="92"/>
      <c r="U1920" s="1303"/>
      <c r="V1920" s="92"/>
      <c r="W1920" s="92"/>
      <c r="X1920" s="92"/>
      <c r="Y1920" s="92"/>
      <c r="Z1920" s="92"/>
    </row>
    <row r="1921" spans="1:26" s="1302" customFormat="1" x14ac:dyDescent="0.3">
      <c r="A1921" s="1214"/>
      <c r="B1921" s="92"/>
      <c r="C1921" s="1298"/>
      <c r="D1921" s="1300"/>
      <c r="E1921" s="1300"/>
      <c r="F1921" s="1301"/>
      <c r="G1921" s="1301"/>
      <c r="H1921" s="1301"/>
      <c r="I1921" s="1301"/>
      <c r="J1921" s="1301"/>
      <c r="K1921" s="1301"/>
      <c r="L1921" s="1301"/>
      <c r="M1921" s="1301"/>
      <c r="N1921" s="1301"/>
      <c r="O1921" s="1329"/>
      <c r="Q1921" s="92"/>
      <c r="R1921" s="92"/>
      <c r="S1921" s="92"/>
      <c r="T1921" s="92"/>
      <c r="U1921" s="1303"/>
      <c r="V1921" s="92"/>
      <c r="W1921" s="92"/>
      <c r="X1921" s="92"/>
      <c r="Y1921" s="92"/>
      <c r="Z1921" s="92"/>
    </row>
    <row r="1922" spans="1:26" s="1302" customFormat="1" x14ac:dyDescent="0.3">
      <c r="A1922" s="1214"/>
      <c r="B1922" s="92"/>
      <c r="C1922" s="1298"/>
      <c r="D1922" s="1300"/>
      <c r="E1922" s="1300"/>
      <c r="F1922" s="1301"/>
      <c r="G1922" s="1301"/>
      <c r="H1922" s="1301"/>
      <c r="I1922" s="1301"/>
      <c r="J1922" s="1301"/>
      <c r="K1922" s="1301"/>
      <c r="L1922" s="1301"/>
      <c r="M1922" s="1301"/>
      <c r="N1922" s="1301"/>
      <c r="O1922" s="1329"/>
      <c r="Q1922" s="92"/>
      <c r="R1922" s="92"/>
      <c r="S1922" s="92"/>
      <c r="T1922" s="92"/>
      <c r="U1922" s="1303"/>
      <c r="V1922" s="92"/>
      <c r="W1922" s="92"/>
      <c r="X1922" s="92"/>
      <c r="Y1922" s="92"/>
      <c r="Z1922" s="92"/>
    </row>
    <row r="1923" spans="1:26" s="1302" customFormat="1" x14ac:dyDescent="0.3">
      <c r="A1923" s="1214"/>
      <c r="B1923" s="92"/>
      <c r="C1923" s="1298"/>
      <c r="D1923" s="1300"/>
      <c r="E1923" s="1300"/>
      <c r="F1923" s="1301"/>
      <c r="G1923" s="1301"/>
      <c r="H1923" s="1301"/>
      <c r="I1923" s="1301"/>
      <c r="J1923" s="1301"/>
      <c r="K1923" s="1301"/>
      <c r="L1923" s="1301"/>
      <c r="M1923" s="1301"/>
      <c r="N1923" s="1301"/>
      <c r="O1923" s="1329"/>
      <c r="Q1923" s="92"/>
      <c r="R1923" s="92"/>
      <c r="S1923" s="92"/>
      <c r="T1923" s="92"/>
      <c r="U1923" s="1303"/>
      <c r="V1923" s="92"/>
      <c r="W1923" s="92"/>
      <c r="X1923" s="92"/>
      <c r="Y1923" s="92"/>
      <c r="Z1923" s="92"/>
    </row>
    <row r="1924" spans="1:26" s="1302" customFormat="1" x14ac:dyDescent="0.3">
      <c r="A1924" s="1214"/>
      <c r="B1924" s="92"/>
      <c r="C1924" s="1298"/>
      <c r="D1924" s="1300"/>
      <c r="E1924" s="1300"/>
      <c r="F1924" s="1301"/>
      <c r="G1924" s="1301"/>
      <c r="H1924" s="1301"/>
      <c r="I1924" s="1301"/>
      <c r="J1924" s="1301"/>
      <c r="K1924" s="1301"/>
      <c r="L1924" s="1301"/>
      <c r="M1924" s="1301"/>
      <c r="N1924" s="1301"/>
      <c r="O1924" s="1329"/>
      <c r="Q1924" s="92"/>
      <c r="R1924" s="92"/>
      <c r="S1924" s="92"/>
      <c r="T1924" s="92"/>
      <c r="U1924" s="1303"/>
      <c r="V1924" s="92"/>
      <c r="W1924" s="92"/>
      <c r="X1924" s="92"/>
      <c r="Y1924" s="92"/>
      <c r="Z1924" s="92"/>
    </row>
    <row r="1925" spans="1:26" s="1302" customFormat="1" x14ac:dyDescent="0.3">
      <c r="A1925" s="1214"/>
      <c r="B1925" s="92"/>
      <c r="C1925" s="1298"/>
      <c r="D1925" s="1300"/>
      <c r="E1925" s="1300"/>
      <c r="F1925" s="1301"/>
      <c r="G1925" s="1301"/>
      <c r="H1925" s="1301"/>
      <c r="I1925" s="1301"/>
      <c r="J1925" s="1301"/>
      <c r="K1925" s="1301"/>
      <c r="L1925" s="1301"/>
      <c r="M1925" s="1301"/>
      <c r="N1925" s="1301"/>
      <c r="O1925" s="1329"/>
      <c r="Q1925" s="92"/>
      <c r="R1925" s="92"/>
      <c r="S1925" s="92"/>
      <c r="T1925" s="92"/>
      <c r="U1925" s="1303"/>
      <c r="V1925" s="92"/>
      <c r="W1925" s="92"/>
      <c r="X1925" s="92"/>
      <c r="Y1925" s="92"/>
      <c r="Z1925" s="92"/>
    </row>
    <row r="1926" spans="1:26" s="1302" customFormat="1" x14ac:dyDescent="0.3">
      <c r="A1926" s="1214"/>
      <c r="B1926" s="92"/>
      <c r="C1926" s="1298"/>
      <c r="D1926" s="1300"/>
      <c r="E1926" s="1300"/>
      <c r="F1926" s="1301"/>
      <c r="G1926" s="1301"/>
      <c r="H1926" s="1301"/>
      <c r="I1926" s="1301"/>
      <c r="J1926" s="1301"/>
      <c r="K1926" s="1301"/>
      <c r="L1926" s="1301"/>
      <c r="M1926" s="1301"/>
      <c r="N1926" s="1301"/>
      <c r="O1926" s="1329"/>
      <c r="Q1926" s="92"/>
      <c r="R1926" s="92"/>
      <c r="S1926" s="92"/>
      <c r="T1926" s="92"/>
      <c r="U1926" s="1303"/>
      <c r="V1926" s="92"/>
      <c r="W1926" s="92"/>
      <c r="X1926" s="92"/>
      <c r="Y1926" s="92"/>
      <c r="Z1926" s="92"/>
    </row>
    <row r="1927" spans="1:26" s="1302" customFormat="1" x14ac:dyDescent="0.3">
      <c r="A1927" s="1214"/>
      <c r="B1927" s="92"/>
      <c r="C1927" s="1298"/>
      <c r="D1927" s="1300"/>
      <c r="E1927" s="1300"/>
      <c r="F1927" s="1301"/>
      <c r="G1927" s="1301"/>
      <c r="H1927" s="1301"/>
      <c r="I1927" s="1301"/>
      <c r="J1927" s="1301"/>
      <c r="K1927" s="1301"/>
      <c r="L1927" s="1301"/>
      <c r="M1927" s="1301"/>
      <c r="N1927" s="1301"/>
      <c r="O1927" s="1329"/>
      <c r="Q1927" s="92"/>
      <c r="R1927" s="92"/>
      <c r="S1927" s="92"/>
      <c r="T1927" s="92"/>
      <c r="U1927" s="1303"/>
      <c r="V1927" s="92"/>
      <c r="W1927" s="92"/>
      <c r="X1927" s="92"/>
      <c r="Y1927" s="92"/>
      <c r="Z1927" s="92"/>
    </row>
    <row r="1928" spans="1:26" s="1302" customFormat="1" x14ac:dyDescent="0.3">
      <c r="A1928" s="1214"/>
      <c r="B1928" s="92"/>
      <c r="C1928" s="1298"/>
      <c r="D1928" s="1300"/>
      <c r="E1928" s="1300"/>
      <c r="F1928" s="1301"/>
      <c r="G1928" s="1301"/>
      <c r="H1928" s="1301"/>
      <c r="I1928" s="1301"/>
      <c r="J1928" s="1301"/>
      <c r="K1928" s="1301"/>
      <c r="L1928" s="1301"/>
      <c r="M1928" s="1301"/>
      <c r="N1928" s="1301"/>
      <c r="O1928" s="1329"/>
      <c r="Q1928" s="92"/>
      <c r="R1928" s="92"/>
      <c r="S1928" s="92"/>
      <c r="T1928" s="92"/>
      <c r="U1928" s="1303"/>
      <c r="V1928" s="92"/>
      <c r="W1928" s="92"/>
      <c r="X1928" s="92"/>
      <c r="Y1928" s="92"/>
      <c r="Z1928" s="92"/>
    </row>
    <row r="1929" spans="1:26" s="1302" customFormat="1" x14ac:dyDescent="0.3">
      <c r="A1929" s="1214"/>
      <c r="B1929" s="92"/>
      <c r="C1929" s="1298"/>
      <c r="D1929" s="1300"/>
      <c r="E1929" s="1300"/>
      <c r="F1929" s="1301"/>
      <c r="G1929" s="1301"/>
      <c r="H1929" s="1301"/>
      <c r="I1929" s="1301"/>
      <c r="J1929" s="1301"/>
      <c r="K1929" s="1301"/>
      <c r="L1929" s="1301"/>
      <c r="M1929" s="1301"/>
      <c r="N1929" s="1301"/>
      <c r="O1929" s="1329"/>
      <c r="Q1929" s="92"/>
      <c r="R1929" s="92"/>
      <c r="S1929" s="92"/>
      <c r="T1929" s="92"/>
      <c r="U1929" s="1303"/>
      <c r="V1929" s="92"/>
      <c r="W1929" s="92"/>
      <c r="X1929" s="92"/>
      <c r="Y1929" s="92"/>
      <c r="Z1929" s="92"/>
    </row>
    <row r="1930" spans="1:26" s="1302" customFormat="1" x14ac:dyDescent="0.3">
      <c r="A1930" s="1214"/>
      <c r="B1930" s="92"/>
      <c r="C1930" s="1298"/>
      <c r="D1930" s="1300"/>
      <c r="E1930" s="1300"/>
      <c r="F1930" s="1301"/>
      <c r="G1930" s="1301"/>
      <c r="H1930" s="1301"/>
      <c r="I1930" s="1301"/>
      <c r="J1930" s="1301"/>
      <c r="K1930" s="1301"/>
      <c r="L1930" s="1301"/>
      <c r="M1930" s="1301"/>
      <c r="N1930" s="1301"/>
      <c r="O1930" s="1329"/>
      <c r="Q1930" s="92"/>
      <c r="R1930" s="92"/>
      <c r="S1930" s="92"/>
      <c r="T1930" s="92"/>
      <c r="U1930" s="1303"/>
      <c r="V1930" s="92"/>
      <c r="W1930" s="92"/>
      <c r="X1930" s="92"/>
      <c r="Y1930" s="92"/>
      <c r="Z1930" s="92"/>
    </row>
    <row r="1931" spans="1:26" s="1302" customFormat="1" x14ac:dyDescent="0.3">
      <c r="A1931" s="1214"/>
      <c r="B1931" s="92"/>
      <c r="C1931" s="1298"/>
      <c r="D1931" s="1300"/>
      <c r="E1931" s="1300"/>
      <c r="F1931" s="1301"/>
      <c r="G1931" s="1301"/>
      <c r="H1931" s="1301"/>
      <c r="I1931" s="1301"/>
      <c r="J1931" s="1301"/>
      <c r="K1931" s="1301"/>
      <c r="L1931" s="1301"/>
      <c r="M1931" s="1301"/>
      <c r="N1931" s="1301"/>
      <c r="O1931" s="1329"/>
      <c r="Q1931" s="92"/>
      <c r="R1931" s="92"/>
      <c r="S1931" s="92"/>
      <c r="T1931" s="92"/>
      <c r="U1931" s="1303"/>
      <c r="V1931" s="92"/>
      <c r="W1931" s="92"/>
      <c r="X1931" s="92"/>
      <c r="Y1931" s="92"/>
      <c r="Z1931" s="92"/>
    </row>
    <row r="1932" spans="1:26" s="1302" customFormat="1" x14ac:dyDescent="0.3">
      <c r="A1932" s="1214"/>
      <c r="B1932" s="92"/>
      <c r="C1932" s="1298"/>
      <c r="D1932" s="1300"/>
      <c r="E1932" s="1300"/>
      <c r="F1932" s="1301"/>
      <c r="G1932" s="1301"/>
      <c r="H1932" s="1301"/>
      <c r="I1932" s="1301"/>
      <c r="J1932" s="1301"/>
      <c r="K1932" s="1301"/>
      <c r="L1932" s="1301"/>
      <c r="M1932" s="1301"/>
      <c r="N1932" s="1301"/>
      <c r="O1932" s="1329"/>
      <c r="Q1932" s="92"/>
      <c r="R1932" s="92"/>
      <c r="S1932" s="92"/>
      <c r="T1932" s="92"/>
      <c r="U1932" s="1303"/>
      <c r="V1932" s="92"/>
      <c r="W1932" s="92"/>
      <c r="X1932" s="92"/>
      <c r="Y1932" s="92"/>
      <c r="Z1932" s="92"/>
    </row>
    <row r="1933" spans="1:26" s="1302" customFormat="1" x14ac:dyDescent="0.3">
      <c r="A1933" s="1214"/>
      <c r="B1933" s="92"/>
      <c r="C1933" s="1298"/>
      <c r="D1933" s="1300"/>
      <c r="E1933" s="1300"/>
      <c r="F1933" s="1301"/>
      <c r="G1933" s="1301"/>
      <c r="H1933" s="1301"/>
      <c r="I1933" s="1301"/>
      <c r="J1933" s="1301"/>
      <c r="K1933" s="1301"/>
      <c r="L1933" s="1301"/>
      <c r="M1933" s="1301"/>
      <c r="N1933" s="1301"/>
      <c r="O1933" s="1329"/>
      <c r="Q1933" s="92"/>
      <c r="R1933" s="92"/>
      <c r="S1933" s="92"/>
      <c r="T1933" s="92"/>
      <c r="U1933" s="1303"/>
      <c r="V1933" s="92"/>
      <c r="W1933" s="92"/>
      <c r="X1933" s="92"/>
      <c r="Y1933" s="92"/>
      <c r="Z1933" s="92"/>
    </row>
    <row r="1934" spans="1:26" s="1302" customFormat="1" x14ac:dyDescent="0.3">
      <c r="A1934" s="1214"/>
      <c r="B1934" s="92"/>
      <c r="C1934" s="1298"/>
      <c r="D1934" s="1300"/>
      <c r="E1934" s="1300"/>
      <c r="F1934" s="1301"/>
      <c r="G1934" s="1301"/>
      <c r="H1934" s="1301"/>
      <c r="I1934" s="1301"/>
      <c r="J1934" s="1301"/>
      <c r="K1934" s="1301"/>
      <c r="L1934" s="1301"/>
      <c r="M1934" s="1301"/>
      <c r="N1934" s="1301"/>
      <c r="O1934" s="1329"/>
      <c r="Q1934" s="92"/>
      <c r="R1934" s="92"/>
      <c r="S1934" s="92"/>
      <c r="T1934" s="92"/>
      <c r="U1934" s="1303"/>
      <c r="V1934" s="92"/>
      <c r="W1934" s="92"/>
      <c r="X1934" s="92"/>
      <c r="Y1934" s="92"/>
      <c r="Z1934" s="92"/>
    </row>
    <row r="1935" spans="1:26" s="1302" customFormat="1" x14ac:dyDescent="0.3">
      <c r="A1935" s="1214"/>
      <c r="B1935" s="92"/>
      <c r="C1935" s="1298"/>
      <c r="D1935" s="1300"/>
      <c r="E1935" s="1300"/>
      <c r="F1935" s="1301"/>
      <c r="G1935" s="1301"/>
      <c r="H1935" s="1301"/>
      <c r="I1935" s="1301"/>
      <c r="J1935" s="1301"/>
      <c r="K1935" s="1301"/>
      <c r="L1935" s="1301"/>
      <c r="M1935" s="1301"/>
      <c r="N1935" s="1301"/>
      <c r="O1935" s="1329"/>
      <c r="Q1935" s="92"/>
      <c r="R1935" s="92"/>
      <c r="S1935" s="92"/>
      <c r="T1935" s="92"/>
      <c r="U1935" s="1303"/>
      <c r="V1935" s="92"/>
      <c r="W1935" s="92"/>
      <c r="X1935" s="92"/>
      <c r="Y1935" s="92"/>
      <c r="Z1935" s="92"/>
    </row>
    <row r="1936" spans="1:26" s="1302" customFormat="1" x14ac:dyDescent="0.3">
      <c r="A1936" s="1214"/>
      <c r="B1936" s="92"/>
      <c r="C1936" s="1298"/>
      <c r="D1936" s="1300"/>
      <c r="E1936" s="1300"/>
      <c r="F1936" s="1301"/>
      <c r="G1936" s="1301"/>
      <c r="H1936" s="1301"/>
      <c r="I1936" s="1301"/>
      <c r="J1936" s="1301"/>
      <c r="K1936" s="1301"/>
      <c r="L1936" s="1301"/>
      <c r="M1936" s="1301"/>
      <c r="N1936" s="1301"/>
      <c r="O1936" s="1329"/>
      <c r="Q1936" s="92"/>
      <c r="R1936" s="92"/>
      <c r="S1936" s="92"/>
      <c r="T1936" s="92"/>
      <c r="U1936" s="1303"/>
      <c r="V1936" s="92"/>
      <c r="W1936" s="92"/>
      <c r="X1936" s="92"/>
      <c r="Y1936" s="92"/>
      <c r="Z1936" s="92"/>
    </row>
    <row r="1937" spans="1:26" s="1302" customFormat="1" x14ac:dyDescent="0.3">
      <c r="A1937" s="1214"/>
      <c r="B1937" s="92"/>
      <c r="C1937" s="1298"/>
      <c r="D1937" s="1300"/>
      <c r="E1937" s="1300"/>
      <c r="F1937" s="1301"/>
      <c r="G1937" s="1301"/>
      <c r="H1937" s="1301"/>
      <c r="I1937" s="1301"/>
      <c r="J1937" s="1301"/>
      <c r="K1937" s="1301"/>
      <c r="L1937" s="1301"/>
      <c r="M1937" s="1301"/>
      <c r="N1937" s="1301"/>
      <c r="O1937" s="1329"/>
      <c r="Q1937" s="92"/>
      <c r="R1937" s="92"/>
      <c r="S1937" s="92"/>
      <c r="T1937" s="92"/>
      <c r="U1937" s="1303"/>
      <c r="V1937" s="92"/>
      <c r="W1937" s="92"/>
      <c r="X1937" s="92"/>
      <c r="Y1937" s="92"/>
      <c r="Z1937" s="92"/>
    </row>
    <row r="1938" spans="1:26" s="1302" customFormat="1" x14ac:dyDescent="0.3">
      <c r="A1938" s="1214"/>
      <c r="B1938" s="92"/>
      <c r="C1938" s="1298"/>
      <c r="D1938" s="1300"/>
      <c r="E1938" s="1300"/>
      <c r="F1938" s="1301"/>
      <c r="G1938" s="1301"/>
      <c r="H1938" s="1301"/>
      <c r="I1938" s="1301"/>
      <c r="J1938" s="1301"/>
      <c r="K1938" s="1301"/>
      <c r="L1938" s="1301"/>
      <c r="M1938" s="1301"/>
      <c r="N1938" s="1301"/>
      <c r="O1938" s="1329"/>
      <c r="Q1938" s="92"/>
      <c r="R1938" s="92"/>
      <c r="S1938" s="92"/>
      <c r="T1938" s="92"/>
      <c r="U1938" s="1303"/>
      <c r="V1938" s="92"/>
      <c r="W1938" s="92"/>
      <c r="X1938" s="92"/>
      <c r="Y1938" s="92"/>
      <c r="Z1938" s="92"/>
    </row>
    <row r="1939" spans="1:26" s="1302" customFormat="1" x14ac:dyDescent="0.3">
      <c r="A1939" s="1214"/>
      <c r="B1939" s="92"/>
      <c r="C1939" s="1298"/>
      <c r="D1939" s="1300"/>
      <c r="E1939" s="1300"/>
      <c r="F1939" s="1301"/>
      <c r="G1939" s="1301"/>
      <c r="H1939" s="1301"/>
      <c r="I1939" s="1301"/>
      <c r="J1939" s="1301"/>
      <c r="K1939" s="1301"/>
      <c r="L1939" s="1301"/>
      <c r="M1939" s="1301"/>
      <c r="N1939" s="1301"/>
      <c r="O1939" s="1329"/>
      <c r="Q1939" s="92"/>
      <c r="R1939" s="92"/>
      <c r="S1939" s="92"/>
      <c r="T1939" s="92"/>
      <c r="U1939" s="1303"/>
      <c r="V1939" s="92"/>
      <c r="W1939" s="92"/>
      <c r="X1939" s="92"/>
      <c r="Y1939" s="92"/>
      <c r="Z1939" s="92"/>
    </row>
    <row r="1940" spans="1:26" s="1302" customFormat="1" x14ac:dyDescent="0.3">
      <c r="A1940" s="1214"/>
      <c r="B1940" s="92"/>
      <c r="C1940" s="1298"/>
      <c r="D1940" s="1300"/>
      <c r="E1940" s="1300"/>
      <c r="F1940" s="1301"/>
      <c r="G1940" s="1301"/>
      <c r="H1940" s="1301"/>
      <c r="I1940" s="1301"/>
      <c r="J1940" s="1301"/>
      <c r="K1940" s="1301"/>
      <c r="L1940" s="1301"/>
      <c r="M1940" s="1301"/>
      <c r="N1940" s="1301"/>
      <c r="O1940" s="1329"/>
      <c r="Q1940" s="92"/>
      <c r="R1940" s="92"/>
      <c r="S1940" s="92"/>
      <c r="T1940" s="92"/>
      <c r="U1940" s="1303"/>
      <c r="V1940" s="92"/>
      <c r="W1940" s="92"/>
      <c r="X1940" s="92"/>
      <c r="Y1940" s="92"/>
      <c r="Z1940" s="92"/>
    </row>
    <row r="1941" spans="1:26" s="1302" customFormat="1" x14ac:dyDescent="0.3">
      <c r="A1941" s="1214"/>
      <c r="B1941" s="92"/>
      <c r="C1941" s="1298"/>
      <c r="D1941" s="1300"/>
      <c r="E1941" s="1300"/>
      <c r="F1941" s="1301"/>
      <c r="G1941" s="1301"/>
      <c r="H1941" s="1301"/>
      <c r="I1941" s="1301"/>
      <c r="J1941" s="1301"/>
      <c r="K1941" s="1301"/>
      <c r="L1941" s="1301"/>
      <c r="M1941" s="1301"/>
      <c r="N1941" s="1301"/>
      <c r="O1941" s="1329"/>
      <c r="Q1941" s="92"/>
      <c r="R1941" s="92"/>
      <c r="S1941" s="92"/>
      <c r="T1941" s="92"/>
      <c r="U1941" s="1303"/>
      <c r="V1941" s="92"/>
      <c r="W1941" s="92"/>
      <c r="X1941" s="92"/>
      <c r="Y1941" s="92"/>
      <c r="Z1941" s="92"/>
    </row>
    <row r="1942" spans="1:26" s="1302" customFormat="1" x14ac:dyDescent="0.3">
      <c r="A1942" s="1214"/>
      <c r="B1942" s="92"/>
      <c r="C1942" s="1298"/>
      <c r="D1942" s="1300"/>
      <c r="E1942" s="1300"/>
      <c r="F1942" s="1301"/>
      <c r="G1942" s="1301"/>
      <c r="H1942" s="1301"/>
      <c r="I1942" s="1301"/>
      <c r="J1942" s="1301"/>
      <c r="K1942" s="1301"/>
      <c r="L1942" s="1301"/>
      <c r="M1942" s="1301"/>
      <c r="N1942" s="1301"/>
      <c r="O1942" s="1329"/>
      <c r="Q1942" s="92"/>
      <c r="R1942" s="92"/>
      <c r="S1942" s="92"/>
      <c r="T1942" s="92"/>
      <c r="U1942" s="1303"/>
      <c r="V1942" s="92"/>
      <c r="W1942" s="92"/>
      <c r="X1942" s="92"/>
      <c r="Y1942" s="92"/>
      <c r="Z1942" s="92"/>
    </row>
    <row r="1943" spans="1:26" s="1302" customFormat="1" x14ac:dyDescent="0.3">
      <c r="A1943" s="1214"/>
      <c r="B1943" s="92"/>
      <c r="C1943" s="1298"/>
      <c r="D1943" s="1300"/>
      <c r="E1943" s="1300"/>
      <c r="F1943" s="1301"/>
      <c r="G1943" s="1301"/>
      <c r="H1943" s="1301"/>
      <c r="I1943" s="1301"/>
      <c r="J1943" s="1301"/>
      <c r="K1943" s="1301"/>
      <c r="L1943" s="1301"/>
      <c r="M1943" s="1301"/>
      <c r="N1943" s="1301"/>
      <c r="O1943" s="1329"/>
      <c r="Q1943" s="92"/>
      <c r="R1943" s="92"/>
      <c r="S1943" s="92"/>
      <c r="T1943" s="92"/>
      <c r="U1943" s="1303"/>
      <c r="V1943" s="92"/>
      <c r="W1943" s="92"/>
      <c r="X1943" s="92"/>
      <c r="Y1943" s="92"/>
      <c r="Z1943" s="92"/>
    </row>
    <row r="1944" spans="1:26" s="1302" customFormat="1" x14ac:dyDescent="0.3">
      <c r="A1944" s="1214"/>
      <c r="B1944" s="92"/>
      <c r="C1944" s="1298"/>
      <c r="D1944" s="1300"/>
      <c r="E1944" s="1300"/>
      <c r="F1944" s="1301"/>
      <c r="G1944" s="1301"/>
      <c r="H1944" s="1301"/>
      <c r="I1944" s="1301"/>
      <c r="J1944" s="1301"/>
      <c r="K1944" s="1301"/>
      <c r="L1944" s="1301"/>
      <c r="M1944" s="1301"/>
      <c r="N1944" s="1301"/>
      <c r="O1944" s="1329"/>
      <c r="Q1944" s="92"/>
      <c r="R1944" s="92"/>
      <c r="S1944" s="92"/>
      <c r="T1944" s="92"/>
      <c r="U1944" s="1303"/>
      <c r="V1944" s="92"/>
      <c r="W1944" s="92"/>
      <c r="X1944" s="92"/>
      <c r="Y1944" s="92"/>
      <c r="Z1944" s="92"/>
    </row>
    <row r="1945" spans="1:26" s="1302" customFormat="1" x14ac:dyDescent="0.3">
      <c r="A1945" s="1214"/>
      <c r="B1945" s="92"/>
      <c r="C1945" s="1298"/>
      <c r="D1945" s="1300"/>
      <c r="E1945" s="1300"/>
      <c r="F1945" s="1301"/>
      <c r="G1945" s="1301"/>
      <c r="H1945" s="1301"/>
      <c r="I1945" s="1301"/>
      <c r="J1945" s="1301"/>
      <c r="K1945" s="1301"/>
      <c r="L1945" s="1301"/>
      <c r="M1945" s="1301"/>
      <c r="N1945" s="1301"/>
      <c r="O1945" s="1329"/>
      <c r="Q1945" s="92"/>
      <c r="R1945" s="92"/>
      <c r="S1945" s="92"/>
      <c r="T1945" s="92"/>
      <c r="U1945" s="1303"/>
      <c r="V1945" s="92"/>
      <c r="W1945" s="92"/>
      <c r="X1945" s="92"/>
      <c r="Y1945" s="92"/>
      <c r="Z1945" s="92"/>
    </row>
    <row r="1946" spans="1:26" s="1302" customFormat="1" x14ac:dyDescent="0.3">
      <c r="A1946" s="1214"/>
      <c r="B1946" s="92"/>
      <c r="C1946" s="1298"/>
      <c r="D1946" s="1300"/>
      <c r="E1946" s="1300"/>
      <c r="F1946" s="1301"/>
      <c r="G1946" s="1301"/>
      <c r="H1946" s="1301"/>
      <c r="I1946" s="1301"/>
      <c r="J1946" s="1301"/>
      <c r="K1946" s="1301"/>
      <c r="L1946" s="1301"/>
      <c r="M1946" s="1301"/>
      <c r="N1946" s="1301"/>
      <c r="O1946" s="1329"/>
      <c r="Q1946" s="92"/>
      <c r="R1946" s="92"/>
      <c r="S1946" s="92"/>
      <c r="T1946" s="92"/>
      <c r="U1946" s="1303"/>
      <c r="V1946" s="92"/>
      <c r="W1946" s="92"/>
      <c r="X1946" s="92"/>
      <c r="Y1946" s="92"/>
      <c r="Z1946" s="92"/>
    </row>
    <row r="1947" spans="1:26" s="1302" customFormat="1" x14ac:dyDescent="0.3">
      <c r="A1947" s="1214"/>
      <c r="B1947" s="92"/>
      <c r="C1947" s="1298"/>
      <c r="D1947" s="1300"/>
      <c r="E1947" s="1300"/>
      <c r="F1947" s="1301"/>
      <c r="G1947" s="1301"/>
      <c r="H1947" s="1301"/>
      <c r="I1947" s="1301"/>
      <c r="J1947" s="1301"/>
      <c r="K1947" s="1301"/>
      <c r="L1947" s="1301"/>
      <c r="M1947" s="1301"/>
      <c r="N1947" s="1301"/>
      <c r="O1947" s="1329"/>
      <c r="Q1947" s="92"/>
      <c r="R1947" s="92"/>
      <c r="S1947" s="92"/>
      <c r="T1947" s="92"/>
      <c r="U1947" s="1303"/>
      <c r="V1947" s="92"/>
      <c r="W1947" s="92"/>
      <c r="X1947" s="92"/>
      <c r="Y1947" s="92"/>
      <c r="Z1947" s="92"/>
    </row>
    <row r="1948" spans="1:26" s="1302" customFormat="1" x14ac:dyDescent="0.3">
      <c r="A1948" s="1214"/>
      <c r="B1948" s="92"/>
      <c r="C1948" s="1298"/>
      <c r="D1948" s="1300"/>
      <c r="E1948" s="1300"/>
      <c r="F1948" s="1301"/>
      <c r="G1948" s="1301"/>
      <c r="H1948" s="1301"/>
      <c r="I1948" s="1301"/>
      <c r="J1948" s="1301"/>
      <c r="K1948" s="1301"/>
      <c r="L1948" s="1301"/>
      <c r="M1948" s="1301"/>
      <c r="N1948" s="1301"/>
      <c r="O1948" s="1329"/>
      <c r="Q1948" s="92"/>
      <c r="R1948" s="92"/>
      <c r="S1948" s="92"/>
      <c r="T1948" s="92"/>
      <c r="U1948" s="1303"/>
      <c r="V1948" s="92"/>
      <c r="W1948" s="92"/>
      <c r="X1948" s="92"/>
      <c r="Y1948" s="92"/>
      <c r="Z1948" s="92"/>
    </row>
    <row r="1949" spans="1:26" s="1302" customFormat="1" x14ac:dyDescent="0.3">
      <c r="A1949" s="1214"/>
      <c r="B1949" s="92"/>
      <c r="C1949" s="1298"/>
      <c r="D1949" s="1300"/>
      <c r="E1949" s="1300"/>
      <c r="F1949" s="1301"/>
      <c r="G1949" s="1301"/>
      <c r="H1949" s="1301"/>
      <c r="I1949" s="1301"/>
      <c r="J1949" s="1301"/>
      <c r="K1949" s="1301"/>
      <c r="L1949" s="1301"/>
      <c r="M1949" s="1301"/>
      <c r="N1949" s="1301"/>
      <c r="O1949" s="1329"/>
      <c r="Q1949" s="92"/>
      <c r="R1949" s="92"/>
      <c r="S1949" s="92"/>
      <c r="T1949" s="92"/>
      <c r="U1949" s="1303"/>
      <c r="V1949" s="92"/>
      <c r="W1949" s="92"/>
      <c r="X1949" s="92"/>
      <c r="Y1949" s="92"/>
      <c r="Z1949" s="92"/>
    </row>
    <row r="1950" spans="1:26" s="1302" customFormat="1" x14ac:dyDescent="0.3">
      <c r="A1950" s="1214"/>
      <c r="B1950" s="92"/>
      <c r="C1950" s="1298"/>
      <c r="D1950" s="1300"/>
      <c r="E1950" s="1300"/>
      <c r="F1950" s="1301"/>
      <c r="G1950" s="1301"/>
      <c r="H1950" s="1301"/>
      <c r="I1950" s="1301"/>
      <c r="J1950" s="1301"/>
      <c r="K1950" s="1301"/>
      <c r="L1950" s="1301"/>
      <c r="M1950" s="1301"/>
      <c r="N1950" s="1301"/>
      <c r="O1950" s="1329"/>
      <c r="Q1950" s="92"/>
      <c r="R1950" s="92"/>
      <c r="S1950" s="92"/>
      <c r="T1950" s="92"/>
      <c r="U1950" s="1303"/>
      <c r="V1950" s="92"/>
      <c r="W1950" s="92"/>
      <c r="X1950" s="92"/>
      <c r="Y1950" s="92"/>
      <c r="Z1950" s="92"/>
    </row>
    <row r="1951" spans="1:26" s="1302" customFormat="1" x14ac:dyDescent="0.3">
      <c r="A1951" s="1214"/>
      <c r="B1951" s="92"/>
      <c r="C1951" s="1298"/>
      <c r="D1951" s="1300"/>
      <c r="E1951" s="1300"/>
      <c r="F1951" s="1301"/>
      <c r="G1951" s="1301"/>
      <c r="H1951" s="1301"/>
      <c r="I1951" s="1301"/>
      <c r="J1951" s="1301"/>
      <c r="K1951" s="1301"/>
      <c r="L1951" s="1301"/>
      <c r="M1951" s="1301"/>
      <c r="N1951" s="1301"/>
      <c r="O1951" s="1329"/>
      <c r="Q1951" s="92"/>
      <c r="R1951" s="92"/>
      <c r="S1951" s="92"/>
      <c r="T1951" s="92"/>
      <c r="U1951" s="1303"/>
      <c r="V1951" s="92"/>
      <c r="W1951" s="92"/>
      <c r="X1951" s="92"/>
      <c r="Y1951" s="92"/>
      <c r="Z1951" s="92"/>
    </row>
    <row r="1952" spans="1:26" s="1302" customFormat="1" x14ac:dyDescent="0.3">
      <c r="A1952" s="1214"/>
      <c r="B1952" s="92"/>
      <c r="C1952" s="1298"/>
      <c r="D1952" s="1300"/>
      <c r="E1952" s="1300"/>
      <c r="F1952" s="1301"/>
      <c r="G1952" s="1301"/>
      <c r="H1952" s="1301"/>
      <c r="I1952" s="1301"/>
      <c r="J1952" s="1301"/>
      <c r="K1952" s="1301"/>
      <c r="L1952" s="1301"/>
      <c r="M1952" s="1301"/>
      <c r="N1952" s="1301"/>
      <c r="O1952" s="1329"/>
      <c r="Q1952" s="92"/>
      <c r="R1952" s="92"/>
      <c r="S1952" s="92"/>
      <c r="T1952" s="92"/>
      <c r="U1952" s="1303"/>
      <c r="V1952" s="92"/>
      <c r="W1952" s="92"/>
      <c r="X1952" s="92"/>
      <c r="Y1952" s="92"/>
      <c r="Z1952" s="92"/>
    </row>
    <row r="1953" spans="1:26" s="1302" customFormat="1" x14ac:dyDescent="0.3">
      <c r="A1953" s="1214"/>
      <c r="B1953" s="92"/>
      <c r="C1953" s="1298"/>
      <c r="D1953" s="1300"/>
      <c r="E1953" s="1300"/>
      <c r="F1953" s="1301"/>
      <c r="G1953" s="1301"/>
      <c r="H1953" s="1301"/>
      <c r="I1953" s="1301"/>
      <c r="J1953" s="1301"/>
      <c r="K1953" s="1301"/>
      <c r="L1953" s="1301"/>
      <c r="M1953" s="1301"/>
      <c r="N1953" s="1301"/>
      <c r="O1953" s="1329"/>
      <c r="Q1953" s="92"/>
      <c r="R1953" s="92"/>
      <c r="S1953" s="92"/>
      <c r="T1953" s="92"/>
      <c r="U1953" s="1303"/>
      <c r="V1953" s="92"/>
      <c r="W1953" s="92"/>
      <c r="X1953" s="92"/>
      <c r="Y1953" s="92"/>
      <c r="Z1953" s="92"/>
    </row>
    <row r="1954" spans="1:26" s="1302" customFormat="1" x14ac:dyDescent="0.3">
      <c r="A1954" s="1214"/>
      <c r="B1954" s="92"/>
      <c r="C1954" s="1298"/>
      <c r="D1954" s="1300"/>
      <c r="E1954" s="1300"/>
      <c r="F1954" s="1301"/>
      <c r="G1954" s="1301"/>
      <c r="H1954" s="1301"/>
      <c r="I1954" s="1301"/>
      <c r="J1954" s="1301"/>
      <c r="K1954" s="1301"/>
      <c r="L1954" s="1301"/>
      <c r="M1954" s="1301"/>
      <c r="N1954" s="1301"/>
      <c r="O1954" s="1329"/>
      <c r="Q1954" s="92"/>
      <c r="R1954" s="92"/>
      <c r="S1954" s="92"/>
      <c r="T1954" s="92"/>
      <c r="U1954" s="1303"/>
      <c r="V1954" s="92"/>
      <c r="W1954" s="92"/>
      <c r="X1954" s="92"/>
      <c r="Y1954" s="92"/>
      <c r="Z1954" s="92"/>
    </row>
    <row r="1955" spans="1:26" s="1302" customFormat="1" x14ac:dyDescent="0.3">
      <c r="A1955" s="1214"/>
      <c r="B1955" s="92"/>
      <c r="C1955" s="1298"/>
      <c r="D1955" s="1300"/>
      <c r="E1955" s="1300"/>
      <c r="F1955" s="1301"/>
      <c r="G1955" s="1301"/>
      <c r="H1955" s="1301"/>
      <c r="I1955" s="1301"/>
      <c r="J1955" s="1301"/>
      <c r="K1955" s="1301"/>
      <c r="L1955" s="1301"/>
      <c r="M1955" s="1301"/>
      <c r="N1955" s="1301"/>
      <c r="O1955" s="1329"/>
      <c r="Q1955" s="92"/>
      <c r="R1955" s="92"/>
      <c r="S1955" s="92"/>
      <c r="T1955" s="92"/>
      <c r="U1955" s="1303"/>
      <c r="V1955" s="92"/>
      <c r="W1955" s="92"/>
      <c r="X1955" s="92"/>
      <c r="Y1955" s="92"/>
      <c r="Z1955" s="92"/>
    </row>
    <row r="1956" spans="1:26" s="1302" customFormat="1" x14ac:dyDescent="0.3">
      <c r="A1956" s="1214"/>
      <c r="B1956" s="92"/>
      <c r="C1956" s="1298"/>
      <c r="D1956" s="1300"/>
      <c r="E1956" s="1300"/>
      <c r="F1956" s="1301"/>
      <c r="G1956" s="1301"/>
      <c r="H1956" s="1301"/>
      <c r="I1956" s="1301"/>
      <c r="J1956" s="1301"/>
      <c r="K1956" s="1301"/>
      <c r="L1956" s="1301"/>
      <c r="M1956" s="1301"/>
      <c r="N1956" s="1301"/>
      <c r="O1956" s="1329"/>
      <c r="Q1956" s="92"/>
      <c r="R1956" s="92"/>
      <c r="S1956" s="92"/>
      <c r="T1956" s="92"/>
      <c r="U1956" s="1303"/>
      <c r="V1956" s="92"/>
      <c r="W1956" s="92"/>
      <c r="X1956" s="92"/>
      <c r="Y1956" s="92"/>
      <c r="Z1956" s="92"/>
    </row>
    <row r="1957" spans="1:26" s="1302" customFormat="1" x14ac:dyDescent="0.3">
      <c r="A1957" s="1214"/>
      <c r="B1957" s="92"/>
      <c r="C1957" s="1298"/>
      <c r="D1957" s="1300"/>
      <c r="E1957" s="1300"/>
      <c r="F1957" s="1301"/>
      <c r="G1957" s="1301"/>
      <c r="H1957" s="1301"/>
      <c r="I1957" s="1301"/>
      <c r="J1957" s="1301"/>
      <c r="K1957" s="1301"/>
      <c r="L1957" s="1301"/>
      <c r="M1957" s="1301"/>
      <c r="N1957" s="1301"/>
      <c r="O1957" s="1329"/>
      <c r="Q1957" s="92"/>
      <c r="R1957" s="92"/>
      <c r="S1957" s="92"/>
      <c r="T1957" s="92"/>
      <c r="U1957" s="1303"/>
      <c r="V1957" s="92"/>
      <c r="W1957" s="92"/>
      <c r="X1957" s="92"/>
      <c r="Y1957" s="92"/>
      <c r="Z1957" s="92"/>
    </row>
    <row r="1958" spans="1:26" s="1302" customFormat="1" x14ac:dyDescent="0.3">
      <c r="A1958" s="1214"/>
      <c r="B1958" s="92"/>
      <c r="C1958" s="1298"/>
      <c r="D1958" s="1300"/>
      <c r="E1958" s="1300"/>
      <c r="F1958" s="1301"/>
      <c r="G1958" s="1301"/>
      <c r="H1958" s="1301"/>
      <c r="I1958" s="1301"/>
      <c r="J1958" s="1301"/>
      <c r="K1958" s="1301"/>
      <c r="L1958" s="1301"/>
      <c r="M1958" s="1301"/>
      <c r="N1958" s="1301"/>
      <c r="O1958" s="1329"/>
      <c r="Q1958" s="92"/>
      <c r="R1958" s="92"/>
      <c r="S1958" s="92"/>
      <c r="T1958" s="92"/>
      <c r="U1958" s="1303"/>
      <c r="V1958" s="92"/>
      <c r="W1958" s="92"/>
      <c r="X1958" s="92"/>
      <c r="Y1958" s="92"/>
      <c r="Z1958" s="92"/>
    </row>
    <row r="1959" spans="1:26" s="1302" customFormat="1" x14ac:dyDescent="0.3">
      <c r="A1959" s="1214"/>
      <c r="B1959" s="92"/>
      <c r="C1959" s="1298"/>
      <c r="D1959" s="1300"/>
      <c r="E1959" s="1300"/>
      <c r="F1959" s="1301"/>
      <c r="G1959" s="1301"/>
      <c r="H1959" s="1301"/>
      <c r="I1959" s="1301"/>
      <c r="J1959" s="1301"/>
      <c r="K1959" s="1301"/>
      <c r="L1959" s="1301"/>
      <c r="M1959" s="1301"/>
      <c r="N1959" s="1301"/>
      <c r="O1959" s="1329"/>
      <c r="Q1959" s="92"/>
      <c r="R1959" s="92"/>
      <c r="S1959" s="92"/>
      <c r="T1959" s="92"/>
      <c r="U1959" s="1303"/>
      <c r="V1959" s="92"/>
      <c r="W1959" s="92"/>
      <c r="X1959" s="92"/>
      <c r="Y1959" s="92"/>
      <c r="Z1959" s="92"/>
    </row>
    <row r="1960" spans="1:26" s="1302" customFormat="1" x14ac:dyDescent="0.3">
      <c r="A1960" s="1214"/>
      <c r="B1960" s="92"/>
      <c r="C1960" s="1298"/>
      <c r="D1960" s="1300"/>
      <c r="E1960" s="1300"/>
      <c r="F1960" s="1301"/>
      <c r="G1960" s="1301"/>
      <c r="H1960" s="1301"/>
      <c r="I1960" s="1301"/>
      <c r="J1960" s="1301"/>
      <c r="K1960" s="1301"/>
      <c r="L1960" s="1301"/>
      <c r="M1960" s="1301"/>
      <c r="N1960" s="1301"/>
      <c r="O1960" s="1329"/>
      <c r="Q1960" s="92"/>
      <c r="R1960" s="92"/>
      <c r="S1960" s="92"/>
      <c r="T1960" s="92"/>
      <c r="U1960" s="1303"/>
      <c r="V1960" s="92"/>
      <c r="W1960" s="92"/>
      <c r="X1960" s="92"/>
      <c r="Y1960" s="92"/>
      <c r="Z1960" s="92"/>
    </row>
    <row r="1961" spans="1:26" s="1302" customFormat="1" x14ac:dyDescent="0.3">
      <c r="A1961" s="1214"/>
      <c r="B1961" s="92"/>
      <c r="C1961" s="1298"/>
      <c r="D1961" s="1300"/>
      <c r="E1961" s="1300"/>
      <c r="F1961" s="1301"/>
      <c r="G1961" s="1301"/>
      <c r="H1961" s="1301"/>
      <c r="I1961" s="1301"/>
      <c r="J1961" s="1301"/>
      <c r="K1961" s="1301"/>
      <c r="L1961" s="1301"/>
      <c r="M1961" s="1301"/>
      <c r="N1961" s="1301"/>
      <c r="O1961" s="1329"/>
      <c r="Q1961" s="92"/>
      <c r="R1961" s="92"/>
      <c r="S1961" s="92"/>
      <c r="T1961" s="92"/>
      <c r="U1961" s="1303"/>
      <c r="V1961" s="92"/>
      <c r="W1961" s="92"/>
      <c r="X1961" s="92"/>
      <c r="Y1961" s="92"/>
      <c r="Z1961" s="92"/>
    </row>
    <row r="1962" spans="1:26" s="1302" customFormat="1" x14ac:dyDescent="0.3">
      <c r="A1962" s="1214"/>
      <c r="B1962" s="92"/>
      <c r="C1962" s="1298"/>
      <c r="D1962" s="1300"/>
      <c r="E1962" s="1300"/>
      <c r="F1962" s="1301"/>
      <c r="G1962" s="1301"/>
      <c r="H1962" s="1301"/>
      <c r="I1962" s="1301"/>
      <c r="J1962" s="1301"/>
      <c r="K1962" s="1301"/>
      <c r="L1962" s="1301"/>
      <c r="M1962" s="1301"/>
      <c r="N1962" s="1301"/>
      <c r="O1962" s="1329"/>
      <c r="Q1962" s="92"/>
      <c r="R1962" s="92"/>
      <c r="S1962" s="92"/>
      <c r="T1962" s="92"/>
      <c r="U1962" s="1303"/>
      <c r="V1962" s="92"/>
      <c r="W1962" s="92"/>
      <c r="X1962" s="92"/>
      <c r="Y1962" s="92"/>
      <c r="Z1962" s="92"/>
    </row>
    <row r="1963" spans="1:26" s="1302" customFormat="1" x14ac:dyDescent="0.3">
      <c r="A1963" s="1214"/>
      <c r="B1963" s="92"/>
      <c r="C1963" s="1298"/>
      <c r="D1963" s="1300"/>
      <c r="E1963" s="1300"/>
      <c r="F1963" s="1301"/>
      <c r="G1963" s="1301"/>
      <c r="H1963" s="1301"/>
      <c r="I1963" s="1301"/>
      <c r="J1963" s="1301"/>
      <c r="K1963" s="1301"/>
      <c r="L1963" s="1301"/>
      <c r="M1963" s="1301"/>
      <c r="N1963" s="1301"/>
      <c r="O1963" s="1329"/>
      <c r="Q1963" s="92"/>
      <c r="R1963" s="92"/>
      <c r="S1963" s="92"/>
      <c r="T1963" s="92"/>
      <c r="U1963" s="1303"/>
      <c r="V1963" s="92"/>
      <c r="W1963" s="92"/>
      <c r="X1963" s="92"/>
      <c r="Y1963" s="92"/>
      <c r="Z1963" s="92"/>
    </row>
    <row r="1964" spans="1:26" s="1302" customFormat="1" x14ac:dyDescent="0.3">
      <c r="A1964" s="1214"/>
      <c r="B1964" s="92"/>
      <c r="C1964" s="1298"/>
      <c r="D1964" s="1300"/>
      <c r="E1964" s="1300"/>
      <c r="F1964" s="1301"/>
      <c r="G1964" s="1301"/>
      <c r="H1964" s="1301"/>
      <c r="I1964" s="1301"/>
      <c r="J1964" s="1301"/>
      <c r="K1964" s="1301"/>
      <c r="L1964" s="1301"/>
      <c r="M1964" s="1301"/>
      <c r="N1964" s="1301"/>
      <c r="O1964" s="1329"/>
      <c r="Q1964" s="92"/>
      <c r="R1964" s="92"/>
      <c r="S1964" s="92"/>
      <c r="T1964" s="92"/>
      <c r="U1964" s="1303"/>
      <c r="V1964" s="92"/>
      <c r="W1964" s="92"/>
      <c r="X1964" s="92"/>
      <c r="Y1964" s="92"/>
      <c r="Z1964" s="92"/>
    </row>
    <row r="1965" spans="1:26" s="1302" customFormat="1" x14ac:dyDescent="0.3">
      <c r="A1965" s="1214"/>
      <c r="B1965" s="92"/>
      <c r="C1965" s="1298"/>
      <c r="D1965" s="1300"/>
      <c r="E1965" s="1300"/>
      <c r="F1965" s="1301"/>
      <c r="G1965" s="1301"/>
      <c r="H1965" s="1301"/>
      <c r="I1965" s="1301"/>
      <c r="J1965" s="1301"/>
      <c r="K1965" s="1301"/>
      <c r="L1965" s="1301"/>
      <c r="M1965" s="1301"/>
      <c r="N1965" s="1301"/>
      <c r="O1965" s="1329"/>
      <c r="Q1965" s="92"/>
      <c r="R1965" s="92"/>
      <c r="S1965" s="92"/>
      <c r="T1965" s="92"/>
      <c r="U1965" s="1303"/>
      <c r="V1965" s="92"/>
      <c r="W1965" s="92"/>
      <c r="X1965" s="92"/>
      <c r="Y1965" s="92"/>
      <c r="Z1965" s="92"/>
    </row>
    <row r="1966" spans="1:26" s="1302" customFormat="1" x14ac:dyDescent="0.3">
      <c r="A1966" s="1214"/>
      <c r="B1966" s="92"/>
      <c r="C1966" s="1298"/>
      <c r="D1966" s="1300"/>
      <c r="E1966" s="1300"/>
      <c r="F1966" s="1301"/>
      <c r="G1966" s="1301"/>
      <c r="H1966" s="1301"/>
      <c r="I1966" s="1301"/>
      <c r="J1966" s="1301"/>
      <c r="K1966" s="1301"/>
      <c r="L1966" s="1301"/>
      <c r="M1966" s="1301"/>
      <c r="N1966" s="1301"/>
      <c r="O1966" s="1329"/>
      <c r="Q1966" s="92"/>
      <c r="R1966" s="92"/>
      <c r="S1966" s="92"/>
      <c r="T1966" s="92"/>
      <c r="U1966" s="1303"/>
      <c r="V1966" s="92"/>
      <c r="W1966" s="92"/>
      <c r="X1966" s="92"/>
      <c r="Y1966" s="92"/>
      <c r="Z1966" s="92"/>
    </row>
    <row r="1967" spans="1:26" s="1302" customFormat="1" x14ac:dyDescent="0.3">
      <c r="A1967" s="1214"/>
      <c r="B1967" s="92"/>
      <c r="C1967" s="1298"/>
      <c r="D1967" s="1300"/>
      <c r="E1967" s="1300"/>
      <c r="F1967" s="1301"/>
      <c r="G1967" s="1301"/>
      <c r="H1967" s="1301"/>
      <c r="I1967" s="1301"/>
      <c r="J1967" s="1301"/>
      <c r="K1967" s="1301"/>
      <c r="L1967" s="1301"/>
      <c r="M1967" s="1301"/>
      <c r="N1967" s="1301"/>
      <c r="O1967" s="1329"/>
      <c r="Q1967" s="92"/>
      <c r="R1967" s="92"/>
      <c r="S1967" s="92"/>
      <c r="T1967" s="92"/>
      <c r="U1967" s="1303"/>
      <c r="V1967" s="92"/>
      <c r="W1967" s="92"/>
      <c r="X1967" s="92"/>
      <c r="Y1967" s="92"/>
      <c r="Z1967" s="92"/>
    </row>
    <row r="1968" spans="1:26" s="1302" customFormat="1" x14ac:dyDescent="0.3">
      <c r="A1968" s="1214"/>
      <c r="B1968" s="92"/>
      <c r="C1968" s="1298"/>
      <c r="D1968" s="1300"/>
      <c r="E1968" s="1300"/>
      <c r="F1968" s="1301"/>
      <c r="G1968" s="1301"/>
      <c r="H1968" s="1301"/>
      <c r="I1968" s="1301"/>
      <c r="J1968" s="1301"/>
      <c r="K1968" s="1301"/>
      <c r="L1968" s="1301"/>
      <c r="M1968" s="1301"/>
      <c r="N1968" s="1301"/>
      <c r="O1968" s="1329"/>
      <c r="Q1968" s="92"/>
      <c r="R1968" s="92"/>
      <c r="S1968" s="92"/>
      <c r="T1968" s="92"/>
      <c r="U1968" s="1303"/>
      <c r="V1968" s="92"/>
      <c r="W1968" s="92"/>
      <c r="X1968" s="92"/>
      <c r="Y1968" s="92"/>
      <c r="Z1968" s="92"/>
    </row>
    <row r="1969" spans="1:26" s="1302" customFormat="1" x14ac:dyDescent="0.3">
      <c r="A1969" s="1214"/>
      <c r="B1969" s="92"/>
      <c r="C1969" s="1298"/>
      <c r="D1969" s="1300"/>
      <c r="E1969" s="1300"/>
      <c r="F1969" s="1301"/>
      <c r="G1969" s="1301"/>
      <c r="H1969" s="1301"/>
      <c r="I1969" s="1301"/>
      <c r="J1969" s="1301"/>
      <c r="K1969" s="1301"/>
      <c r="L1969" s="1301"/>
      <c r="M1969" s="1301"/>
      <c r="N1969" s="1301"/>
      <c r="O1969" s="1329"/>
      <c r="Q1969" s="92"/>
      <c r="R1969" s="92"/>
      <c r="S1969" s="92"/>
      <c r="T1969" s="92"/>
      <c r="U1969" s="1303"/>
      <c r="V1969" s="92"/>
      <c r="W1969" s="92"/>
      <c r="X1969" s="92"/>
      <c r="Y1969" s="92"/>
      <c r="Z1969" s="92"/>
    </row>
    <row r="1970" spans="1:26" s="1302" customFormat="1" x14ac:dyDescent="0.3">
      <c r="A1970" s="1214"/>
      <c r="B1970" s="92"/>
      <c r="C1970" s="1298"/>
      <c r="D1970" s="1300"/>
      <c r="E1970" s="1300"/>
      <c r="F1970" s="1301"/>
      <c r="G1970" s="1301"/>
      <c r="H1970" s="1301"/>
      <c r="I1970" s="1301"/>
      <c r="J1970" s="1301"/>
      <c r="K1970" s="1301"/>
      <c r="L1970" s="1301"/>
      <c r="M1970" s="1301"/>
      <c r="N1970" s="1301"/>
      <c r="O1970" s="1329"/>
      <c r="Q1970" s="92"/>
      <c r="R1970" s="92"/>
      <c r="S1970" s="92"/>
      <c r="T1970" s="92"/>
      <c r="U1970" s="1303"/>
      <c r="V1970" s="92"/>
      <c r="W1970" s="92"/>
      <c r="X1970" s="92"/>
      <c r="Y1970" s="92"/>
      <c r="Z1970" s="92"/>
    </row>
    <row r="1971" spans="1:26" s="1302" customFormat="1" x14ac:dyDescent="0.3">
      <c r="A1971" s="1214"/>
      <c r="B1971" s="92"/>
      <c r="C1971" s="1298"/>
      <c r="D1971" s="1300"/>
      <c r="E1971" s="1300"/>
      <c r="F1971" s="1301"/>
      <c r="G1971" s="1301"/>
      <c r="H1971" s="1301"/>
      <c r="I1971" s="1301"/>
      <c r="J1971" s="1301"/>
      <c r="K1971" s="1301"/>
      <c r="L1971" s="1301"/>
      <c r="M1971" s="1301"/>
      <c r="N1971" s="1301"/>
      <c r="O1971" s="1329"/>
      <c r="Q1971" s="92"/>
      <c r="R1971" s="92"/>
      <c r="S1971" s="92"/>
      <c r="T1971" s="92"/>
      <c r="U1971" s="1303"/>
      <c r="V1971" s="92"/>
      <c r="W1971" s="92"/>
      <c r="X1971" s="92"/>
      <c r="Y1971" s="92"/>
      <c r="Z1971" s="92"/>
    </row>
    <row r="1972" spans="1:26" s="1302" customFormat="1" x14ac:dyDescent="0.3">
      <c r="A1972" s="1214"/>
      <c r="B1972" s="92"/>
      <c r="C1972" s="1298"/>
      <c r="D1972" s="1300"/>
      <c r="E1972" s="1300"/>
      <c r="F1972" s="1301"/>
      <c r="G1972" s="1301"/>
      <c r="H1972" s="1301"/>
      <c r="I1972" s="1301"/>
      <c r="J1972" s="1301"/>
      <c r="K1972" s="1301"/>
      <c r="L1972" s="1301"/>
      <c r="M1972" s="1301"/>
      <c r="N1972" s="1301"/>
      <c r="O1972" s="1329"/>
      <c r="Q1972" s="92"/>
      <c r="R1972" s="92"/>
      <c r="S1972" s="92"/>
      <c r="T1972" s="92"/>
      <c r="U1972" s="1303"/>
      <c r="V1972" s="92"/>
      <c r="W1972" s="92"/>
      <c r="X1972" s="92"/>
      <c r="Y1972" s="92"/>
      <c r="Z1972" s="92"/>
    </row>
    <row r="1973" spans="1:26" s="1302" customFormat="1" x14ac:dyDescent="0.3">
      <c r="A1973" s="1214"/>
      <c r="B1973" s="92"/>
      <c r="C1973" s="1298"/>
      <c r="D1973" s="1300"/>
      <c r="E1973" s="1300"/>
      <c r="F1973" s="1301"/>
      <c r="G1973" s="1301"/>
      <c r="H1973" s="1301"/>
      <c r="I1973" s="1301"/>
      <c r="J1973" s="1301"/>
      <c r="K1973" s="1301"/>
      <c r="L1973" s="1301"/>
      <c r="M1973" s="1301"/>
      <c r="N1973" s="1301"/>
      <c r="O1973" s="1329"/>
      <c r="Q1973" s="92"/>
      <c r="R1973" s="92"/>
      <c r="S1973" s="92"/>
      <c r="T1973" s="92"/>
      <c r="U1973" s="1303"/>
      <c r="V1973" s="92"/>
      <c r="W1973" s="92"/>
      <c r="X1973" s="92"/>
      <c r="Y1973" s="92"/>
      <c r="Z1973" s="92"/>
    </row>
    <row r="1974" spans="1:26" s="1302" customFormat="1" x14ac:dyDescent="0.3">
      <c r="A1974" s="1214"/>
      <c r="B1974" s="92"/>
      <c r="C1974" s="1298"/>
      <c r="D1974" s="1300"/>
      <c r="E1974" s="1300"/>
      <c r="F1974" s="1301"/>
      <c r="G1974" s="1301"/>
      <c r="H1974" s="1301"/>
      <c r="I1974" s="1301"/>
      <c r="J1974" s="1301"/>
      <c r="K1974" s="1301"/>
      <c r="L1974" s="1301"/>
      <c r="M1974" s="1301"/>
      <c r="N1974" s="1301"/>
      <c r="O1974" s="1329"/>
      <c r="Q1974" s="92"/>
      <c r="R1974" s="92"/>
      <c r="S1974" s="92"/>
      <c r="T1974" s="92"/>
      <c r="U1974" s="1303"/>
      <c r="V1974" s="92"/>
      <c r="W1974" s="92"/>
      <c r="X1974" s="92"/>
      <c r="Y1974" s="92"/>
      <c r="Z1974" s="92"/>
    </row>
    <row r="1975" spans="1:26" s="1302" customFormat="1" x14ac:dyDescent="0.3">
      <c r="A1975" s="1214"/>
      <c r="B1975" s="92"/>
      <c r="C1975" s="1298"/>
      <c r="D1975" s="1300"/>
      <c r="E1975" s="1300"/>
      <c r="F1975" s="1301"/>
      <c r="G1975" s="1301"/>
      <c r="H1975" s="1301"/>
      <c r="I1975" s="1301"/>
      <c r="J1975" s="1301"/>
      <c r="K1975" s="1301"/>
      <c r="L1975" s="1301"/>
      <c r="M1975" s="1301"/>
      <c r="N1975" s="1301"/>
      <c r="O1975" s="1329"/>
      <c r="Q1975" s="92"/>
      <c r="R1975" s="92"/>
      <c r="S1975" s="92"/>
      <c r="T1975" s="92"/>
      <c r="U1975" s="1303"/>
      <c r="V1975" s="92"/>
      <c r="W1975" s="92"/>
      <c r="X1975" s="92"/>
      <c r="Y1975" s="92"/>
      <c r="Z1975" s="92"/>
    </row>
    <row r="1976" spans="1:26" s="1302" customFormat="1" x14ac:dyDescent="0.3">
      <c r="A1976" s="1214"/>
      <c r="B1976" s="92"/>
      <c r="C1976" s="1298"/>
      <c r="D1976" s="1300"/>
      <c r="E1976" s="1300"/>
      <c r="F1976" s="1301"/>
      <c r="G1976" s="1301"/>
      <c r="H1976" s="1301"/>
      <c r="I1976" s="1301"/>
      <c r="J1976" s="1301"/>
      <c r="K1976" s="1301"/>
      <c r="L1976" s="1301"/>
      <c r="M1976" s="1301"/>
      <c r="N1976" s="1301"/>
      <c r="O1976" s="1329"/>
      <c r="Q1976" s="92"/>
      <c r="R1976" s="92"/>
      <c r="S1976" s="92"/>
      <c r="T1976" s="92"/>
      <c r="U1976" s="1303"/>
      <c r="V1976" s="92"/>
      <c r="W1976" s="92"/>
      <c r="X1976" s="92"/>
      <c r="Y1976" s="92"/>
      <c r="Z1976" s="92"/>
    </row>
    <row r="1977" spans="1:26" s="1302" customFormat="1" x14ac:dyDescent="0.3">
      <c r="A1977" s="1214"/>
      <c r="B1977" s="92"/>
      <c r="C1977" s="1298"/>
      <c r="D1977" s="1300"/>
      <c r="E1977" s="1300"/>
      <c r="F1977" s="1301"/>
      <c r="G1977" s="1301"/>
      <c r="H1977" s="1301"/>
      <c r="I1977" s="1301"/>
      <c r="J1977" s="1301"/>
      <c r="K1977" s="1301"/>
      <c r="L1977" s="1301"/>
      <c r="M1977" s="1301"/>
      <c r="N1977" s="1301"/>
      <c r="O1977" s="1329"/>
      <c r="Q1977" s="92"/>
      <c r="R1977" s="92"/>
      <c r="S1977" s="92"/>
      <c r="T1977" s="92"/>
      <c r="U1977" s="1303"/>
      <c r="V1977" s="92"/>
      <c r="W1977" s="92"/>
      <c r="X1977" s="92"/>
      <c r="Y1977" s="92"/>
      <c r="Z1977" s="92"/>
    </row>
    <row r="1978" spans="1:26" s="1302" customFormat="1" x14ac:dyDescent="0.3">
      <c r="A1978" s="1214"/>
      <c r="B1978" s="92"/>
      <c r="C1978" s="1298"/>
      <c r="D1978" s="1300"/>
      <c r="E1978" s="1300"/>
      <c r="F1978" s="1301"/>
      <c r="G1978" s="1301"/>
      <c r="H1978" s="1301"/>
      <c r="I1978" s="1301"/>
      <c r="J1978" s="1301"/>
      <c r="K1978" s="1301"/>
      <c r="L1978" s="1301"/>
      <c r="M1978" s="1301"/>
      <c r="N1978" s="1301"/>
      <c r="O1978" s="1329"/>
      <c r="Q1978" s="92"/>
      <c r="R1978" s="92"/>
      <c r="S1978" s="92"/>
      <c r="T1978" s="92"/>
      <c r="U1978" s="1303"/>
      <c r="V1978" s="92"/>
      <c r="W1978" s="92"/>
      <c r="X1978" s="92"/>
      <c r="Y1978" s="92"/>
      <c r="Z1978" s="92"/>
    </row>
    <row r="1979" spans="1:26" s="1302" customFormat="1" x14ac:dyDescent="0.3">
      <c r="A1979" s="1214"/>
      <c r="B1979" s="92"/>
      <c r="C1979" s="1298"/>
      <c r="D1979" s="1300"/>
      <c r="E1979" s="1300"/>
      <c r="F1979" s="1301"/>
      <c r="G1979" s="1301"/>
      <c r="H1979" s="1301"/>
      <c r="I1979" s="1301"/>
      <c r="J1979" s="1301"/>
      <c r="K1979" s="1301"/>
      <c r="L1979" s="1301"/>
      <c r="M1979" s="1301"/>
      <c r="N1979" s="1301"/>
      <c r="O1979" s="1329"/>
      <c r="Q1979" s="92"/>
      <c r="R1979" s="92"/>
      <c r="S1979" s="92"/>
      <c r="T1979" s="92"/>
      <c r="U1979" s="1303"/>
      <c r="V1979" s="92"/>
      <c r="W1979" s="92"/>
      <c r="X1979" s="92"/>
      <c r="Y1979" s="92"/>
      <c r="Z1979" s="92"/>
    </row>
    <row r="1980" spans="1:26" s="1302" customFormat="1" x14ac:dyDescent="0.3">
      <c r="A1980" s="1214"/>
      <c r="B1980" s="92"/>
      <c r="C1980" s="1298"/>
      <c r="D1980" s="1300"/>
      <c r="E1980" s="1300"/>
      <c r="F1980" s="1301"/>
      <c r="G1980" s="1301"/>
      <c r="H1980" s="1301"/>
      <c r="I1980" s="1301"/>
      <c r="J1980" s="1301"/>
      <c r="K1980" s="1301"/>
      <c r="L1980" s="1301"/>
      <c r="M1980" s="1301"/>
      <c r="N1980" s="1301"/>
      <c r="O1980" s="1329"/>
      <c r="Q1980" s="92"/>
      <c r="R1980" s="92"/>
      <c r="S1980" s="92"/>
      <c r="T1980" s="92"/>
      <c r="U1980" s="1303"/>
      <c r="V1980" s="92"/>
      <c r="W1980" s="92"/>
      <c r="X1980" s="92"/>
      <c r="Y1980" s="92"/>
      <c r="Z1980" s="92"/>
    </row>
    <row r="1981" spans="1:26" s="1302" customFormat="1" x14ac:dyDescent="0.3">
      <c r="A1981" s="1214"/>
      <c r="B1981" s="92"/>
      <c r="C1981" s="1298"/>
      <c r="D1981" s="1300"/>
      <c r="E1981" s="1300"/>
      <c r="F1981" s="1301"/>
      <c r="G1981" s="1301"/>
      <c r="H1981" s="1301"/>
      <c r="I1981" s="1301"/>
      <c r="J1981" s="1301"/>
      <c r="K1981" s="1301"/>
      <c r="L1981" s="1301"/>
      <c r="M1981" s="1301"/>
      <c r="N1981" s="1301"/>
      <c r="O1981" s="1329"/>
      <c r="Q1981" s="92"/>
      <c r="R1981" s="92"/>
      <c r="S1981" s="92"/>
      <c r="T1981" s="92"/>
      <c r="U1981" s="1303"/>
      <c r="V1981" s="92"/>
      <c r="W1981" s="92"/>
      <c r="X1981" s="92"/>
      <c r="Y1981" s="92"/>
      <c r="Z1981" s="92"/>
    </row>
    <row r="1982" spans="1:26" s="1302" customFormat="1" x14ac:dyDescent="0.3">
      <c r="A1982" s="1214"/>
      <c r="B1982" s="92"/>
      <c r="C1982" s="1298"/>
      <c r="D1982" s="1300"/>
      <c r="E1982" s="1300"/>
      <c r="F1982" s="1301"/>
      <c r="G1982" s="1301"/>
      <c r="H1982" s="1301"/>
      <c r="I1982" s="1301"/>
      <c r="J1982" s="1301"/>
      <c r="K1982" s="1301"/>
      <c r="L1982" s="1301"/>
      <c r="M1982" s="1301"/>
      <c r="N1982" s="1301"/>
      <c r="O1982" s="1329"/>
      <c r="Q1982" s="92"/>
      <c r="R1982" s="92"/>
      <c r="S1982" s="92"/>
      <c r="T1982" s="92"/>
      <c r="U1982" s="1303"/>
      <c r="V1982" s="92"/>
      <c r="W1982" s="92"/>
      <c r="X1982" s="92"/>
      <c r="Y1982" s="92"/>
      <c r="Z1982" s="92"/>
    </row>
    <row r="1983" spans="1:26" s="1302" customFormat="1" x14ac:dyDescent="0.3">
      <c r="A1983" s="1214"/>
      <c r="B1983" s="92"/>
      <c r="C1983" s="1298"/>
      <c r="D1983" s="1300"/>
      <c r="E1983" s="1300"/>
      <c r="F1983" s="1301"/>
      <c r="G1983" s="1301"/>
      <c r="H1983" s="1301"/>
      <c r="I1983" s="1301"/>
      <c r="J1983" s="1301"/>
      <c r="K1983" s="1301"/>
      <c r="L1983" s="1301"/>
      <c r="M1983" s="1301"/>
      <c r="N1983" s="1301"/>
      <c r="O1983" s="1329"/>
      <c r="Q1983" s="92"/>
      <c r="R1983" s="92"/>
      <c r="S1983" s="92"/>
      <c r="T1983" s="92"/>
      <c r="U1983" s="1303"/>
      <c r="V1983" s="92"/>
      <c r="W1983" s="92"/>
      <c r="X1983" s="92"/>
      <c r="Y1983" s="92"/>
      <c r="Z1983" s="92"/>
    </row>
    <row r="1984" spans="1:26" s="1302" customFormat="1" x14ac:dyDescent="0.3">
      <c r="A1984" s="1214"/>
      <c r="B1984" s="92"/>
      <c r="C1984" s="1298"/>
      <c r="D1984" s="1300"/>
      <c r="E1984" s="1300"/>
      <c r="F1984" s="1301"/>
      <c r="G1984" s="1301"/>
      <c r="H1984" s="1301"/>
      <c r="I1984" s="1301"/>
      <c r="J1984" s="1301"/>
      <c r="K1984" s="1301"/>
      <c r="L1984" s="1301"/>
      <c r="M1984" s="1301"/>
      <c r="N1984" s="1301"/>
      <c r="O1984" s="1329"/>
      <c r="Q1984" s="92"/>
      <c r="R1984" s="92"/>
      <c r="S1984" s="92"/>
      <c r="T1984" s="92"/>
      <c r="U1984" s="1303"/>
      <c r="V1984" s="92"/>
      <c r="W1984" s="92"/>
      <c r="X1984" s="92"/>
      <c r="Y1984" s="92"/>
      <c r="Z1984" s="92"/>
    </row>
    <row r="1985" spans="1:26" s="1302" customFormat="1" x14ac:dyDescent="0.3">
      <c r="A1985" s="1214"/>
      <c r="B1985" s="92"/>
      <c r="C1985" s="1298"/>
      <c r="D1985" s="1300"/>
      <c r="E1985" s="1300"/>
      <c r="F1985" s="1301"/>
      <c r="G1985" s="1301"/>
      <c r="H1985" s="1301"/>
      <c r="I1985" s="1301"/>
      <c r="J1985" s="1301"/>
      <c r="K1985" s="1301"/>
      <c r="L1985" s="1301"/>
      <c r="M1985" s="1301"/>
      <c r="N1985" s="1301"/>
      <c r="O1985" s="1329"/>
      <c r="Q1985" s="92"/>
      <c r="R1985" s="92"/>
      <c r="S1985" s="92"/>
      <c r="T1985" s="92"/>
      <c r="U1985" s="1303"/>
      <c r="V1985" s="92"/>
      <c r="W1985" s="92"/>
      <c r="X1985" s="92"/>
      <c r="Y1985" s="92"/>
      <c r="Z1985" s="92"/>
    </row>
    <row r="1986" spans="1:26" s="1302" customFormat="1" x14ac:dyDescent="0.3">
      <c r="A1986" s="1214"/>
      <c r="B1986" s="92"/>
      <c r="C1986" s="1298"/>
      <c r="D1986" s="1300"/>
      <c r="E1986" s="1300"/>
      <c r="F1986" s="1301"/>
      <c r="G1986" s="1301"/>
      <c r="H1986" s="1301"/>
      <c r="I1986" s="1301"/>
      <c r="J1986" s="1301"/>
      <c r="K1986" s="1301"/>
      <c r="L1986" s="1301"/>
      <c r="M1986" s="1301"/>
      <c r="N1986" s="1301"/>
      <c r="O1986" s="1329"/>
      <c r="Q1986" s="92"/>
      <c r="R1986" s="92"/>
      <c r="S1986" s="92"/>
      <c r="T1986" s="92"/>
      <c r="U1986" s="1303"/>
      <c r="V1986" s="92"/>
      <c r="W1986" s="92"/>
      <c r="X1986" s="92"/>
      <c r="Y1986" s="92"/>
      <c r="Z1986" s="92"/>
    </row>
    <row r="1987" spans="1:26" s="1302" customFormat="1" x14ac:dyDescent="0.3">
      <c r="A1987" s="1214"/>
      <c r="B1987" s="92"/>
      <c r="C1987" s="1298"/>
      <c r="D1987" s="1300"/>
      <c r="E1987" s="1300"/>
      <c r="F1987" s="1301"/>
      <c r="G1987" s="1301"/>
      <c r="H1987" s="1301"/>
      <c r="I1987" s="1301"/>
      <c r="J1987" s="1301"/>
      <c r="K1987" s="1301"/>
      <c r="L1987" s="1301"/>
      <c r="M1987" s="1301"/>
      <c r="N1987" s="1301"/>
      <c r="O1987" s="1329"/>
      <c r="Q1987" s="92"/>
      <c r="R1987" s="92"/>
      <c r="S1987" s="92"/>
      <c r="T1987" s="92"/>
      <c r="U1987" s="1303"/>
      <c r="V1987" s="92"/>
      <c r="W1987" s="92"/>
      <c r="X1987" s="92"/>
      <c r="Y1987" s="92"/>
      <c r="Z1987" s="92"/>
    </row>
    <row r="1988" spans="1:26" s="1302" customFormat="1" x14ac:dyDescent="0.3">
      <c r="A1988" s="1214"/>
      <c r="B1988" s="92"/>
      <c r="C1988" s="1298"/>
      <c r="D1988" s="1300"/>
      <c r="E1988" s="1300"/>
      <c r="F1988" s="1301"/>
      <c r="G1988" s="1301"/>
      <c r="H1988" s="1301"/>
      <c r="I1988" s="1301"/>
      <c r="J1988" s="1301"/>
      <c r="K1988" s="1301"/>
      <c r="L1988" s="1301"/>
      <c r="M1988" s="1301"/>
      <c r="N1988" s="1301"/>
      <c r="O1988" s="1329"/>
      <c r="Q1988" s="92"/>
      <c r="R1988" s="92"/>
      <c r="S1988" s="92"/>
      <c r="T1988" s="92"/>
      <c r="U1988" s="1303"/>
      <c r="V1988" s="92"/>
      <c r="W1988" s="92"/>
      <c r="X1988" s="92"/>
      <c r="Y1988" s="92"/>
      <c r="Z1988" s="92"/>
    </row>
    <row r="1989" spans="1:26" s="1302" customFormat="1" x14ac:dyDescent="0.3">
      <c r="A1989" s="1214"/>
      <c r="B1989" s="92"/>
      <c r="C1989" s="1298"/>
      <c r="D1989" s="1300"/>
      <c r="E1989" s="1300"/>
      <c r="F1989" s="1301"/>
      <c r="G1989" s="1301"/>
      <c r="H1989" s="1301"/>
      <c r="I1989" s="1301"/>
      <c r="J1989" s="1301"/>
      <c r="K1989" s="1301"/>
      <c r="L1989" s="1301"/>
      <c r="M1989" s="1301"/>
      <c r="N1989" s="1301"/>
      <c r="O1989" s="1329"/>
      <c r="Q1989" s="92"/>
      <c r="R1989" s="92"/>
      <c r="S1989" s="92"/>
      <c r="T1989" s="92"/>
      <c r="U1989" s="1303"/>
      <c r="V1989" s="92"/>
      <c r="W1989" s="92"/>
      <c r="X1989" s="92"/>
      <c r="Y1989" s="92"/>
      <c r="Z1989" s="92"/>
    </row>
    <row r="1990" spans="1:26" s="1302" customFormat="1" x14ac:dyDescent="0.3">
      <c r="A1990" s="1214"/>
      <c r="B1990" s="92"/>
      <c r="C1990" s="1298"/>
      <c r="D1990" s="1300"/>
      <c r="E1990" s="1300"/>
      <c r="F1990" s="1301"/>
      <c r="G1990" s="1301"/>
      <c r="H1990" s="1301"/>
      <c r="I1990" s="1301"/>
      <c r="J1990" s="1301"/>
      <c r="K1990" s="1301"/>
      <c r="L1990" s="1301"/>
      <c r="M1990" s="1301"/>
      <c r="N1990" s="1301"/>
      <c r="O1990" s="1329"/>
      <c r="Q1990" s="92"/>
      <c r="R1990" s="92"/>
      <c r="S1990" s="92"/>
      <c r="T1990" s="92"/>
      <c r="U1990" s="1303"/>
      <c r="V1990" s="92"/>
      <c r="W1990" s="92"/>
      <c r="X1990" s="92"/>
      <c r="Y1990" s="92"/>
      <c r="Z1990" s="92"/>
    </row>
    <row r="1991" spans="1:26" s="1302" customFormat="1" x14ac:dyDescent="0.3">
      <c r="A1991" s="1214"/>
      <c r="B1991" s="92"/>
      <c r="C1991" s="1298"/>
      <c r="D1991" s="1300"/>
      <c r="E1991" s="1300"/>
      <c r="F1991" s="1301"/>
      <c r="G1991" s="1301"/>
      <c r="H1991" s="1301"/>
      <c r="I1991" s="1301"/>
      <c r="J1991" s="1301"/>
      <c r="K1991" s="1301"/>
      <c r="L1991" s="1301"/>
      <c r="M1991" s="1301"/>
      <c r="N1991" s="1301"/>
      <c r="O1991" s="1329"/>
      <c r="Q1991" s="92"/>
      <c r="R1991" s="92"/>
      <c r="S1991" s="92"/>
      <c r="T1991" s="92"/>
      <c r="U1991" s="1303"/>
      <c r="V1991" s="92"/>
      <c r="W1991" s="92"/>
      <c r="X1991" s="92"/>
      <c r="Y1991" s="92"/>
      <c r="Z1991" s="92"/>
    </row>
    <row r="1992" spans="1:26" s="1302" customFormat="1" x14ac:dyDescent="0.3">
      <c r="A1992" s="1214"/>
      <c r="B1992" s="92"/>
      <c r="C1992" s="1298"/>
      <c r="D1992" s="1300"/>
      <c r="E1992" s="1300"/>
      <c r="F1992" s="1301"/>
      <c r="G1992" s="1301"/>
      <c r="H1992" s="1301"/>
      <c r="I1992" s="1301"/>
      <c r="J1992" s="1301"/>
      <c r="K1992" s="1301"/>
      <c r="L1992" s="1301"/>
      <c r="M1992" s="1301"/>
      <c r="N1992" s="1301"/>
      <c r="O1992" s="1329"/>
      <c r="Q1992" s="92"/>
      <c r="R1992" s="92"/>
      <c r="S1992" s="92"/>
      <c r="T1992" s="92"/>
      <c r="U1992" s="1303"/>
      <c r="V1992" s="92"/>
      <c r="W1992" s="92"/>
      <c r="X1992" s="92"/>
      <c r="Y1992" s="92"/>
      <c r="Z1992" s="92"/>
    </row>
    <row r="1993" spans="1:26" s="1302" customFormat="1" x14ac:dyDescent="0.3">
      <c r="A1993" s="1214"/>
      <c r="B1993" s="92"/>
      <c r="C1993" s="1298"/>
      <c r="D1993" s="1300"/>
      <c r="E1993" s="1300"/>
      <c r="F1993" s="1301"/>
      <c r="G1993" s="1301"/>
      <c r="H1993" s="1301"/>
      <c r="I1993" s="1301"/>
      <c r="J1993" s="1301"/>
      <c r="K1993" s="1301"/>
      <c r="L1993" s="1301"/>
      <c r="M1993" s="1301"/>
      <c r="N1993" s="1301"/>
      <c r="O1993" s="1329"/>
      <c r="Q1993" s="92"/>
      <c r="R1993" s="92"/>
      <c r="S1993" s="92"/>
      <c r="T1993" s="92"/>
      <c r="U1993" s="1303"/>
      <c r="V1993" s="92"/>
      <c r="W1993" s="92"/>
      <c r="X1993" s="92"/>
      <c r="Y1993" s="92"/>
      <c r="Z1993" s="92"/>
    </row>
    <row r="1994" spans="1:26" s="1302" customFormat="1" x14ac:dyDescent="0.3">
      <c r="A1994" s="1214"/>
      <c r="B1994" s="92"/>
      <c r="C1994" s="1298"/>
      <c r="D1994" s="1300"/>
      <c r="E1994" s="1300"/>
      <c r="F1994" s="1301"/>
      <c r="G1994" s="1301"/>
      <c r="H1994" s="1301"/>
      <c r="I1994" s="1301"/>
      <c r="J1994" s="1301"/>
      <c r="K1994" s="1301"/>
      <c r="L1994" s="1301"/>
      <c r="M1994" s="1301"/>
      <c r="N1994" s="1301"/>
      <c r="O1994" s="1329"/>
      <c r="Q1994" s="92"/>
      <c r="R1994" s="92"/>
      <c r="S1994" s="92"/>
      <c r="T1994" s="92"/>
      <c r="U1994" s="1303"/>
      <c r="V1994" s="92"/>
      <c r="W1994" s="92"/>
      <c r="X1994" s="92"/>
      <c r="Y1994" s="92"/>
      <c r="Z1994" s="92"/>
    </row>
    <row r="1995" spans="1:26" s="1302" customFormat="1" x14ac:dyDescent="0.3">
      <c r="A1995" s="1214"/>
      <c r="B1995" s="92"/>
      <c r="C1995" s="1298"/>
      <c r="D1995" s="1300"/>
      <c r="E1995" s="1300"/>
      <c r="F1995" s="1301"/>
      <c r="G1995" s="1301"/>
      <c r="H1995" s="1301"/>
      <c r="I1995" s="1301"/>
      <c r="J1995" s="1301"/>
      <c r="K1995" s="1301"/>
      <c r="L1995" s="1301"/>
      <c r="M1995" s="1301"/>
      <c r="N1995" s="1301"/>
      <c r="O1995" s="1329"/>
      <c r="Q1995" s="92"/>
      <c r="R1995" s="92"/>
      <c r="S1995" s="92"/>
      <c r="T1995" s="92"/>
      <c r="U1995" s="1303"/>
      <c r="V1995" s="92"/>
      <c r="W1995" s="92"/>
      <c r="X1995" s="92"/>
      <c r="Y1995" s="92"/>
      <c r="Z1995" s="92"/>
    </row>
    <row r="1996" spans="1:26" s="1302" customFormat="1" x14ac:dyDescent="0.3">
      <c r="A1996" s="1214"/>
      <c r="B1996" s="92"/>
      <c r="C1996" s="1298"/>
      <c r="D1996" s="1300"/>
      <c r="E1996" s="1300"/>
      <c r="F1996" s="1301"/>
      <c r="G1996" s="1301"/>
      <c r="H1996" s="1301"/>
      <c r="I1996" s="1301"/>
      <c r="J1996" s="1301"/>
      <c r="K1996" s="1301"/>
      <c r="L1996" s="1301"/>
      <c r="M1996" s="1301"/>
      <c r="N1996" s="1301"/>
      <c r="O1996" s="1329"/>
      <c r="Q1996" s="92"/>
      <c r="R1996" s="92"/>
      <c r="S1996" s="92"/>
      <c r="T1996" s="92"/>
      <c r="U1996" s="1303"/>
      <c r="V1996" s="92"/>
      <c r="W1996" s="92"/>
      <c r="X1996" s="92"/>
      <c r="Y1996" s="92"/>
      <c r="Z1996" s="92"/>
    </row>
    <row r="1997" spans="1:26" s="1302" customFormat="1" x14ac:dyDescent="0.3">
      <c r="A1997" s="1214"/>
      <c r="B1997" s="92"/>
      <c r="C1997" s="1298"/>
      <c r="D1997" s="1300"/>
      <c r="E1997" s="1300"/>
      <c r="F1997" s="1301"/>
      <c r="G1997" s="1301"/>
      <c r="H1997" s="1301"/>
      <c r="I1997" s="1301"/>
      <c r="J1997" s="1301"/>
      <c r="K1997" s="1301"/>
      <c r="L1997" s="1301"/>
      <c r="M1997" s="1301"/>
      <c r="N1997" s="1301"/>
      <c r="O1997" s="1329"/>
      <c r="Q1997" s="92"/>
      <c r="R1997" s="92"/>
      <c r="S1997" s="92"/>
      <c r="T1997" s="92"/>
      <c r="U1997" s="1303"/>
      <c r="V1997" s="92"/>
      <c r="W1997" s="92"/>
      <c r="X1997" s="92"/>
      <c r="Y1997" s="92"/>
      <c r="Z1997" s="92"/>
    </row>
    <row r="1998" spans="1:26" s="1302" customFormat="1" x14ac:dyDescent="0.3">
      <c r="A1998" s="1214"/>
      <c r="B1998" s="92"/>
      <c r="C1998" s="1298"/>
      <c r="D1998" s="1300"/>
      <c r="E1998" s="1300"/>
      <c r="F1998" s="1301"/>
      <c r="G1998" s="1301"/>
      <c r="H1998" s="1301"/>
      <c r="I1998" s="1301"/>
      <c r="J1998" s="1301"/>
      <c r="K1998" s="1301"/>
      <c r="L1998" s="1301"/>
      <c r="M1998" s="1301"/>
      <c r="N1998" s="1301"/>
      <c r="O1998" s="1329"/>
      <c r="Q1998" s="92"/>
      <c r="R1998" s="92"/>
      <c r="S1998" s="92"/>
      <c r="T1998" s="92"/>
      <c r="U1998" s="1303"/>
      <c r="V1998" s="92"/>
      <c r="W1998" s="92"/>
      <c r="X1998" s="92"/>
      <c r="Y1998" s="92"/>
      <c r="Z1998" s="92"/>
    </row>
    <row r="1999" spans="1:26" s="1302" customFormat="1" x14ac:dyDescent="0.3">
      <c r="A1999" s="1214"/>
      <c r="B1999" s="92"/>
      <c r="C1999" s="1298"/>
      <c r="D1999" s="1300"/>
      <c r="E1999" s="1300"/>
      <c r="F1999" s="1301"/>
      <c r="G1999" s="1301"/>
      <c r="H1999" s="1301"/>
      <c r="I1999" s="1301"/>
      <c r="J1999" s="1301"/>
      <c r="K1999" s="1301"/>
      <c r="L1999" s="1301"/>
      <c r="M1999" s="1301"/>
      <c r="N1999" s="1301"/>
      <c r="O1999" s="1329"/>
      <c r="Q1999" s="92"/>
      <c r="R1999" s="92"/>
      <c r="S1999" s="92"/>
      <c r="T1999" s="92"/>
      <c r="U1999" s="1303"/>
      <c r="V1999" s="92"/>
      <c r="W1999" s="92"/>
      <c r="X1999" s="92"/>
      <c r="Y1999" s="92"/>
      <c r="Z1999" s="92"/>
    </row>
    <row r="2000" spans="1:26" s="1302" customFormat="1" x14ac:dyDescent="0.3">
      <c r="A2000" s="1214"/>
      <c r="B2000" s="92"/>
      <c r="C2000" s="1298"/>
      <c r="D2000" s="1300"/>
      <c r="E2000" s="1300"/>
      <c r="F2000" s="1301"/>
      <c r="G2000" s="1301"/>
      <c r="H2000" s="1301"/>
      <c r="I2000" s="1301"/>
      <c r="J2000" s="1301"/>
      <c r="K2000" s="1301"/>
      <c r="L2000" s="1301"/>
      <c r="M2000" s="1301"/>
      <c r="N2000" s="1301"/>
      <c r="O2000" s="1329"/>
      <c r="Q2000" s="92"/>
      <c r="R2000" s="92"/>
      <c r="S2000" s="92"/>
      <c r="T2000" s="92"/>
      <c r="U2000" s="1303"/>
      <c r="V2000" s="92"/>
      <c r="W2000" s="92"/>
      <c r="X2000" s="92"/>
      <c r="Y2000" s="92"/>
      <c r="Z2000" s="92"/>
    </row>
    <row r="2001" spans="1:26" s="1302" customFormat="1" x14ac:dyDescent="0.3">
      <c r="A2001" s="1214"/>
      <c r="B2001" s="92"/>
      <c r="C2001" s="1298"/>
      <c r="D2001" s="1300"/>
      <c r="E2001" s="1300"/>
      <c r="F2001" s="1301"/>
      <c r="G2001" s="1301"/>
      <c r="H2001" s="1301"/>
      <c r="I2001" s="1301"/>
      <c r="J2001" s="1301"/>
      <c r="K2001" s="1301"/>
      <c r="L2001" s="1301"/>
      <c r="M2001" s="1301"/>
      <c r="N2001" s="1301"/>
      <c r="O2001" s="1329"/>
      <c r="Q2001" s="92"/>
      <c r="R2001" s="92"/>
      <c r="S2001" s="92"/>
      <c r="T2001" s="92"/>
      <c r="U2001" s="1303"/>
      <c r="V2001" s="92"/>
      <c r="W2001" s="92"/>
      <c r="X2001" s="92"/>
      <c r="Y2001" s="92"/>
      <c r="Z2001" s="92"/>
    </row>
    <row r="2002" spans="1:26" s="1302" customFormat="1" x14ac:dyDescent="0.3">
      <c r="A2002" s="1214"/>
      <c r="B2002" s="92"/>
      <c r="C2002" s="1298"/>
      <c r="D2002" s="1300"/>
      <c r="E2002" s="1300"/>
      <c r="F2002" s="1301"/>
      <c r="G2002" s="1301"/>
      <c r="H2002" s="1301"/>
      <c r="I2002" s="1301"/>
      <c r="J2002" s="1301"/>
      <c r="K2002" s="1301"/>
      <c r="L2002" s="1301"/>
      <c r="M2002" s="1301"/>
      <c r="N2002" s="1301"/>
      <c r="O2002" s="1329"/>
      <c r="Q2002" s="92"/>
      <c r="R2002" s="92"/>
      <c r="S2002" s="92"/>
      <c r="T2002" s="92"/>
      <c r="U2002" s="1303"/>
      <c r="V2002" s="92"/>
      <c r="W2002" s="92"/>
      <c r="X2002" s="92"/>
      <c r="Y2002" s="92"/>
      <c r="Z2002" s="92"/>
    </row>
    <row r="2003" spans="1:26" s="1302" customFormat="1" x14ac:dyDescent="0.3">
      <c r="A2003" s="1214"/>
      <c r="B2003" s="92"/>
      <c r="C2003" s="1298"/>
      <c r="D2003" s="1300"/>
      <c r="E2003" s="1300"/>
      <c r="F2003" s="1301"/>
      <c r="G2003" s="1301"/>
      <c r="H2003" s="1301"/>
      <c r="I2003" s="1301"/>
      <c r="J2003" s="1301"/>
      <c r="K2003" s="1301"/>
      <c r="L2003" s="1301"/>
      <c r="M2003" s="1301"/>
      <c r="N2003" s="1301"/>
      <c r="O2003" s="1329"/>
      <c r="Q2003" s="92"/>
      <c r="R2003" s="92"/>
      <c r="S2003" s="92"/>
      <c r="T2003" s="92"/>
      <c r="U2003" s="1303"/>
      <c r="V2003" s="92"/>
      <c r="W2003" s="92"/>
      <c r="X2003" s="92"/>
      <c r="Y2003" s="92"/>
      <c r="Z2003" s="92"/>
    </row>
    <row r="2004" spans="1:26" s="1302" customFormat="1" x14ac:dyDescent="0.3">
      <c r="A2004" s="1214"/>
      <c r="B2004" s="92"/>
      <c r="C2004" s="1298"/>
      <c r="D2004" s="1300"/>
      <c r="E2004" s="1300"/>
      <c r="F2004" s="1301"/>
      <c r="G2004" s="1301"/>
      <c r="H2004" s="1301"/>
      <c r="I2004" s="1301"/>
      <c r="J2004" s="1301"/>
      <c r="K2004" s="1301"/>
      <c r="L2004" s="1301"/>
      <c r="M2004" s="1301"/>
      <c r="N2004" s="1301"/>
      <c r="O2004" s="1329"/>
      <c r="Q2004" s="92"/>
      <c r="R2004" s="92"/>
      <c r="S2004" s="92"/>
      <c r="T2004" s="92"/>
      <c r="U2004" s="1303"/>
      <c r="V2004" s="92"/>
      <c r="W2004" s="92"/>
      <c r="X2004" s="92"/>
      <c r="Y2004" s="92"/>
      <c r="Z2004" s="92"/>
    </row>
    <row r="2005" spans="1:26" s="1302" customFormat="1" x14ac:dyDescent="0.3">
      <c r="A2005" s="1214"/>
      <c r="B2005" s="92"/>
      <c r="C2005" s="1298"/>
      <c r="D2005" s="1300"/>
      <c r="E2005" s="1300"/>
      <c r="F2005" s="1301"/>
      <c r="G2005" s="1301"/>
      <c r="H2005" s="1301"/>
      <c r="I2005" s="1301"/>
      <c r="J2005" s="1301"/>
      <c r="K2005" s="1301"/>
      <c r="L2005" s="1301"/>
      <c r="M2005" s="1301"/>
      <c r="N2005" s="1301"/>
      <c r="O2005" s="1329"/>
      <c r="Q2005" s="92"/>
      <c r="R2005" s="92"/>
      <c r="S2005" s="92"/>
      <c r="T2005" s="92"/>
      <c r="U2005" s="1303"/>
      <c r="V2005" s="92"/>
      <c r="W2005" s="92"/>
      <c r="X2005" s="92"/>
      <c r="Y2005" s="92"/>
      <c r="Z2005" s="92"/>
    </row>
    <row r="2006" spans="1:26" s="1302" customFormat="1" x14ac:dyDescent="0.3">
      <c r="A2006" s="1214"/>
      <c r="B2006" s="92"/>
      <c r="C2006" s="1298"/>
      <c r="D2006" s="1300"/>
      <c r="E2006" s="1300"/>
      <c r="F2006" s="1301"/>
      <c r="G2006" s="1301"/>
      <c r="H2006" s="1301"/>
      <c r="I2006" s="1301"/>
      <c r="J2006" s="1301"/>
      <c r="K2006" s="1301"/>
      <c r="L2006" s="1301"/>
      <c r="M2006" s="1301"/>
      <c r="N2006" s="1301"/>
      <c r="O2006" s="1329"/>
      <c r="Q2006" s="92"/>
      <c r="R2006" s="92"/>
      <c r="S2006" s="92"/>
      <c r="T2006" s="92"/>
      <c r="U2006" s="1303"/>
      <c r="V2006" s="92"/>
      <c r="W2006" s="92"/>
      <c r="X2006" s="92"/>
      <c r="Y2006" s="92"/>
      <c r="Z2006" s="92"/>
    </row>
    <row r="2007" spans="1:26" s="1302" customFormat="1" x14ac:dyDescent="0.3">
      <c r="A2007" s="1214"/>
      <c r="B2007" s="92"/>
      <c r="C2007" s="1298"/>
      <c r="D2007" s="1300"/>
      <c r="E2007" s="1300"/>
      <c r="F2007" s="1301"/>
      <c r="G2007" s="1301"/>
      <c r="H2007" s="1301"/>
      <c r="I2007" s="1301"/>
      <c r="J2007" s="1301"/>
      <c r="K2007" s="1301"/>
      <c r="L2007" s="1301"/>
      <c r="M2007" s="1301"/>
      <c r="N2007" s="1301"/>
      <c r="O2007" s="1329"/>
      <c r="Q2007" s="92"/>
      <c r="R2007" s="92"/>
      <c r="S2007" s="92"/>
      <c r="T2007" s="92"/>
      <c r="U2007" s="1303"/>
      <c r="V2007" s="92"/>
      <c r="W2007" s="92"/>
      <c r="X2007" s="92"/>
      <c r="Y2007" s="92"/>
      <c r="Z2007" s="92"/>
    </row>
    <row r="2008" spans="1:26" s="1302" customFormat="1" x14ac:dyDescent="0.3">
      <c r="A2008" s="1214"/>
      <c r="B2008" s="92"/>
      <c r="C2008" s="1298"/>
      <c r="D2008" s="1300"/>
      <c r="E2008" s="1300"/>
      <c r="F2008" s="1301"/>
      <c r="G2008" s="1301"/>
      <c r="H2008" s="1301"/>
      <c r="I2008" s="1301"/>
      <c r="J2008" s="1301"/>
      <c r="K2008" s="1301"/>
      <c r="L2008" s="1301"/>
      <c r="M2008" s="1301"/>
      <c r="N2008" s="1301"/>
      <c r="O2008" s="1329"/>
      <c r="Q2008" s="92"/>
      <c r="R2008" s="92"/>
      <c r="S2008" s="92"/>
      <c r="T2008" s="92"/>
      <c r="U2008" s="1303"/>
      <c r="V2008" s="92"/>
      <c r="W2008" s="92"/>
      <c r="X2008" s="92"/>
      <c r="Y2008" s="92"/>
      <c r="Z2008" s="92"/>
    </row>
    <row r="2009" spans="1:26" s="1302" customFormat="1" x14ac:dyDescent="0.3">
      <c r="A2009" s="1214"/>
      <c r="B2009" s="92"/>
      <c r="C2009" s="1298"/>
      <c r="D2009" s="1300"/>
      <c r="E2009" s="1300"/>
      <c r="F2009" s="1301"/>
      <c r="G2009" s="1301"/>
      <c r="H2009" s="1301"/>
      <c r="I2009" s="1301"/>
      <c r="J2009" s="1301"/>
      <c r="K2009" s="1301"/>
      <c r="L2009" s="1301"/>
      <c r="M2009" s="1301"/>
      <c r="N2009" s="1301"/>
      <c r="O2009" s="1329"/>
      <c r="Q2009" s="92"/>
      <c r="R2009" s="92"/>
      <c r="S2009" s="92"/>
      <c r="T2009" s="92"/>
      <c r="U2009" s="1303"/>
      <c r="V2009" s="92"/>
      <c r="W2009" s="92"/>
      <c r="X2009" s="92"/>
      <c r="Y2009" s="92"/>
      <c r="Z2009" s="92"/>
    </row>
    <row r="2010" spans="1:26" s="1302" customFormat="1" x14ac:dyDescent="0.3">
      <c r="A2010" s="1214"/>
      <c r="B2010" s="92"/>
      <c r="C2010" s="1298"/>
      <c r="D2010" s="1300"/>
      <c r="E2010" s="1300"/>
      <c r="F2010" s="1301"/>
      <c r="G2010" s="1301"/>
      <c r="H2010" s="1301"/>
      <c r="I2010" s="1301"/>
      <c r="J2010" s="1301"/>
      <c r="K2010" s="1301"/>
      <c r="L2010" s="1301"/>
      <c r="M2010" s="1301"/>
      <c r="N2010" s="1301"/>
      <c r="O2010" s="1329"/>
      <c r="Q2010" s="92"/>
      <c r="R2010" s="92"/>
      <c r="S2010" s="92"/>
      <c r="T2010" s="92"/>
      <c r="U2010" s="1303"/>
      <c r="V2010" s="92"/>
      <c r="W2010" s="92"/>
      <c r="X2010" s="92"/>
      <c r="Y2010" s="92"/>
      <c r="Z2010" s="92"/>
    </row>
    <row r="2011" spans="1:26" s="1302" customFormat="1" x14ac:dyDescent="0.3">
      <c r="A2011" s="1214"/>
      <c r="B2011" s="92"/>
      <c r="C2011" s="1298"/>
      <c r="D2011" s="1300"/>
      <c r="E2011" s="1300"/>
      <c r="F2011" s="1301"/>
      <c r="G2011" s="1301"/>
      <c r="H2011" s="1301"/>
      <c r="I2011" s="1301"/>
      <c r="J2011" s="1301"/>
      <c r="K2011" s="1301"/>
      <c r="L2011" s="1301"/>
      <c r="M2011" s="1301"/>
      <c r="N2011" s="1301"/>
      <c r="O2011" s="1329"/>
      <c r="Q2011" s="92"/>
      <c r="R2011" s="92"/>
      <c r="S2011" s="92"/>
      <c r="T2011" s="92"/>
      <c r="U2011" s="1303"/>
      <c r="V2011" s="92"/>
      <c r="W2011" s="92"/>
      <c r="X2011" s="92"/>
      <c r="Y2011" s="92"/>
      <c r="Z2011" s="92"/>
    </row>
    <row r="2012" spans="1:26" s="1302" customFormat="1" x14ac:dyDescent="0.3">
      <c r="A2012" s="1214"/>
      <c r="B2012" s="92"/>
      <c r="C2012" s="1298"/>
      <c r="D2012" s="1300"/>
      <c r="E2012" s="1300"/>
      <c r="F2012" s="1301"/>
      <c r="G2012" s="1301"/>
      <c r="H2012" s="1301"/>
      <c r="I2012" s="1301"/>
      <c r="J2012" s="1301"/>
      <c r="K2012" s="1301"/>
      <c r="L2012" s="1301"/>
      <c r="M2012" s="1301"/>
      <c r="N2012" s="1301"/>
      <c r="O2012" s="1329"/>
      <c r="Q2012" s="92"/>
      <c r="R2012" s="92"/>
      <c r="S2012" s="92"/>
      <c r="T2012" s="92"/>
      <c r="U2012" s="1303"/>
      <c r="V2012" s="92"/>
      <c r="W2012" s="92"/>
      <c r="X2012" s="92"/>
      <c r="Y2012" s="92"/>
      <c r="Z2012" s="92"/>
    </row>
    <row r="2013" spans="1:26" s="1302" customFormat="1" x14ac:dyDescent="0.3">
      <c r="A2013" s="1214"/>
      <c r="B2013" s="92"/>
      <c r="C2013" s="1298"/>
      <c r="D2013" s="1300"/>
      <c r="E2013" s="1300"/>
      <c r="F2013" s="1301"/>
      <c r="G2013" s="1301"/>
      <c r="H2013" s="1301"/>
      <c r="I2013" s="1301"/>
      <c r="J2013" s="1301"/>
      <c r="K2013" s="1301"/>
      <c r="L2013" s="1301"/>
      <c r="M2013" s="1301"/>
      <c r="N2013" s="1301"/>
      <c r="O2013" s="1329"/>
      <c r="Q2013" s="92"/>
      <c r="R2013" s="92"/>
      <c r="S2013" s="92"/>
      <c r="T2013" s="92"/>
      <c r="U2013" s="1303"/>
      <c r="V2013" s="92"/>
      <c r="W2013" s="92"/>
      <c r="X2013" s="92"/>
      <c r="Y2013" s="92"/>
      <c r="Z2013" s="92"/>
    </row>
    <row r="2014" spans="1:26" s="1302" customFormat="1" x14ac:dyDescent="0.3">
      <c r="A2014" s="1214"/>
      <c r="B2014" s="92"/>
      <c r="C2014" s="1298"/>
      <c r="D2014" s="1300"/>
      <c r="E2014" s="1300"/>
      <c r="F2014" s="1301"/>
      <c r="G2014" s="1301"/>
      <c r="H2014" s="1301"/>
      <c r="I2014" s="1301"/>
      <c r="J2014" s="1301"/>
      <c r="K2014" s="1301"/>
      <c r="L2014" s="1301"/>
      <c r="M2014" s="1301"/>
      <c r="N2014" s="1301"/>
      <c r="O2014" s="1329"/>
      <c r="Q2014" s="92"/>
      <c r="R2014" s="92"/>
      <c r="S2014" s="92"/>
      <c r="T2014" s="92"/>
      <c r="U2014" s="1303"/>
      <c r="V2014" s="92"/>
      <c r="W2014" s="92"/>
      <c r="X2014" s="92"/>
      <c r="Y2014" s="92"/>
      <c r="Z2014" s="92"/>
    </row>
    <row r="2015" spans="1:26" s="1302" customFormat="1" x14ac:dyDescent="0.3">
      <c r="A2015" s="1214"/>
      <c r="B2015" s="92"/>
      <c r="C2015" s="1298"/>
      <c r="D2015" s="1300"/>
      <c r="E2015" s="1300"/>
      <c r="F2015" s="1301"/>
      <c r="G2015" s="1301"/>
      <c r="H2015" s="1301"/>
      <c r="I2015" s="1301"/>
      <c r="J2015" s="1301"/>
      <c r="K2015" s="1301"/>
      <c r="L2015" s="1301"/>
      <c r="M2015" s="1301"/>
      <c r="N2015" s="1301"/>
      <c r="O2015" s="1329"/>
      <c r="Q2015" s="92"/>
      <c r="R2015" s="92"/>
      <c r="S2015" s="92"/>
      <c r="T2015" s="92"/>
      <c r="U2015" s="1303"/>
      <c r="V2015" s="92"/>
      <c r="W2015" s="92"/>
      <c r="X2015" s="92"/>
      <c r="Y2015" s="92"/>
      <c r="Z2015" s="92"/>
    </row>
    <row r="2016" spans="1:26" s="1302" customFormat="1" x14ac:dyDescent="0.3">
      <c r="A2016" s="1214"/>
      <c r="B2016" s="92"/>
      <c r="C2016" s="1298"/>
      <c r="D2016" s="1300"/>
      <c r="E2016" s="1300"/>
      <c r="F2016" s="1301"/>
      <c r="G2016" s="1301"/>
      <c r="H2016" s="1301"/>
      <c r="I2016" s="1301"/>
      <c r="J2016" s="1301"/>
      <c r="K2016" s="1301"/>
      <c r="L2016" s="1301"/>
      <c r="M2016" s="1301"/>
      <c r="N2016" s="1301"/>
      <c r="O2016" s="1329"/>
      <c r="Q2016" s="92"/>
      <c r="R2016" s="92"/>
      <c r="S2016" s="92"/>
      <c r="T2016" s="92"/>
      <c r="U2016" s="1303"/>
      <c r="V2016" s="92"/>
      <c r="W2016" s="92"/>
      <c r="X2016" s="92"/>
      <c r="Y2016" s="92"/>
      <c r="Z2016" s="92"/>
    </row>
    <row r="2017" spans="1:26" s="1302" customFormat="1" x14ac:dyDescent="0.3">
      <c r="A2017" s="1214"/>
      <c r="B2017" s="92"/>
      <c r="C2017" s="1298"/>
      <c r="D2017" s="1300"/>
      <c r="E2017" s="1300"/>
      <c r="F2017" s="1301"/>
      <c r="G2017" s="1301"/>
      <c r="H2017" s="1301"/>
      <c r="I2017" s="1301"/>
      <c r="J2017" s="1301"/>
      <c r="K2017" s="1301"/>
      <c r="L2017" s="1301"/>
      <c r="M2017" s="1301"/>
      <c r="N2017" s="1301"/>
      <c r="O2017" s="1329"/>
      <c r="Q2017" s="92"/>
      <c r="R2017" s="92"/>
      <c r="S2017" s="92"/>
      <c r="T2017" s="92"/>
      <c r="U2017" s="1303"/>
      <c r="V2017" s="92"/>
      <c r="W2017" s="92"/>
      <c r="X2017" s="92"/>
      <c r="Y2017" s="92"/>
      <c r="Z2017" s="92"/>
    </row>
    <row r="2018" spans="1:26" s="1302" customFormat="1" x14ac:dyDescent="0.3">
      <c r="A2018" s="1214"/>
      <c r="B2018" s="92"/>
      <c r="C2018" s="1298"/>
      <c r="D2018" s="1300"/>
      <c r="E2018" s="1300"/>
      <c r="F2018" s="1301"/>
      <c r="G2018" s="1301"/>
      <c r="H2018" s="1301"/>
      <c r="I2018" s="1301"/>
      <c r="J2018" s="1301"/>
      <c r="K2018" s="1301"/>
      <c r="L2018" s="1301"/>
      <c r="M2018" s="1301"/>
      <c r="N2018" s="1301"/>
      <c r="O2018" s="1329"/>
      <c r="Q2018" s="92"/>
      <c r="R2018" s="92"/>
      <c r="S2018" s="92"/>
      <c r="T2018" s="92"/>
      <c r="U2018" s="1303"/>
      <c r="V2018" s="92"/>
      <c r="W2018" s="92"/>
      <c r="X2018" s="92"/>
      <c r="Y2018" s="92"/>
      <c r="Z2018" s="92"/>
    </row>
    <row r="2019" spans="1:26" s="1302" customFormat="1" x14ac:dyDescent="0.3">
      <c r="A2019" s="1214"/>
      <c r="B2019" s="92"/>
      <c r="C2019" s="1298"/>
      <c r="D2019" s="1300"/>
      <c r="E2019" s="1300"/>
      <c r="F2019" s="1301"/>
      <c r="G2019" s="1301"/>
      <c r="H2019" s="1301"/>
      <c r="I2019" s="1301"/>
      <c r="J2019" s="1301"/>
      <c r="K2019" s="1301"/>
      <c r="L2019" s="1301"/>
      <c r="M2019" s="1301"/>
      <c r="N2019" s="1301"/>
      <c r="O2019" s="1329"/>
      <c r="Q2019" s="92"/>
      <c r="R2019" s="92"/>
      <c r="S2019" s="92"/>
      <c r="T2019" s="92"/>
      <c r="U2019" s="1303"/>
      <c r="V2019" s="92"/>
      <c r="W2019" s="92"/>
      <c r="X2019" s="92"/>
      <c r="Y2019" s="92"/>
      <c r="Z2019" s="92"/>
    </row>
    <row r="2020" spans="1:26" s="1302" customFormat="1" x14ac:dyDescent="0.3">
      <c r="A2020" s="1214"/>
      <c r="B2020" s="92"/>
      <c r="C2020" s="1298"/>
      <c r="D2020" s="1300"/>
      <c r="E2020" s="1300"/>
      <c r="F2020" s="1301"/>
      <c r="G2020" s="1301"/>
      <c r="H2020" s="1301"/>
      <c r="I2020" s="1301"/>
      <c r="J2020" s="1301"/>
      <c r="K2020" s="1301"/>
      <c r="L2020" s="1301"/>
      <c r="M2020" s="1301"/>
      <c r="N2020" s="1301"/>
      <c r="O2020" s="1329"/>
      <c r="Q2020" s="92"/>
      <c r="R2020" s="92"/>
      <c r="S2020" s="92"/>
      <c r="T2020" s="92"/>
      <c r="U2020" s="1303"/>
      <c r="V2020" s="92"/>
      <c r="W2020" s="92"/>
      <c r="X2020" s="92"/>
      <c r="Y2020" s="92"/>
      <c r="Z2020" s="92"/>
    </row>
    <row r="2021" spans="1:26" s="1302" customFormat="1" x14ac:dyDescent="0.3">
      <c r="A2021" s="1214"/>
      <c r="B2021" s="92"/>
      <c r="C2021" s="1298"/>
      <c r="D2021" s="1300"/>
      <c r="E2021" s="1300"/>
      <c r="F2021" s="1301"/>
      <c r="G2021" s="1301"/>
      <c r="H2021" s="1301"/>
      <c r="I2021" s="1301"/>
      <c r="J2021" s="1301"/>
      <c r="K2021" s="1301"/>
      <c r="L2021" s="1301"/>
      <c r="M2021" s="1301"/>
      <c r="N2021" s="1301"/>
      <c r="O2021" s="1329"/>
      <c r="Q2021" s="92"/>
      <c r="R2021" s="92"/>
      <c r="S2021" s="92"/>
      <c r="T2021" s="92"/>
      <c r="U2021" s="1303"/>
      <c r="V2021" s="92"/>
      <c r="W2021" s="92"/>
      <c r="X2021" s="92"/>
      <c r="Y2021" s="92"/>
      <c r="Z2021" s="92"/>
    </row>
    <row r="2022" spans="1:26" s="1302" customFormat="1" x14ac:dyDescent="0.3">
      <c r="A2022" s="1214"/>
      <c r="B2022" s="92"/>
      <c r="C2022" s="1298"/>
      <c r="D2022" s="1300"/>
      <c r="E2022" s="1300"/>
      <c r="F2022" s="1301"/>
      <c r="G2022" s="1301"/>
      <c r="H2022" s="1301"/>
      <c r="I2022" s="1301"/>
      <c r="J2022" s="1301"/>
      <c r="K2022" s="1301"/>
      <c r="L2022" s="1301"/>
      <c r="M2022" s="1301"/>
      <c r="N2022" s="1301"/>
      <c r="O2022" s="1329"/>
      <c r="Q2022" s="92"/>
      <c r="R2022" s="92"/>
      <c r="S2022" s="92"/>
      <c r="T2022" s="92"/>
      <c r="U2022" s="1303"/>
      <c r="V2022" s="92"/>
      <c r="W2022" s="92"/>
      <c r="X2022" s="92"/>
      <c r="Y2022" s="92"/>
      <c r="Z2022" s="92"/>
    </row>
    <row r="2023" spans="1:26" s="1302" customFormat="1" x14ac:dyDescent="0.3">
      <c r="A2023" s="1214"/>
      <c r="B2023" s="92"/>
      <c r="C2023" s="1298"/>
      <c r="D2023" s="1300"/>
      <c r="E2023" s="1300"/>
      <c r="F2023" s="1301"/>
      <c r="G2023" s="1301"/>
      <c r="H2023" s="1301"/>
      <c r="I2023" s="1301"/>
      <c r="J2023" s="1301"/>
      <c r="K2023" s="1301"/>
      <c r="L2023" s="1301"/>
      <c r="M2023" s="1301"/>
      <c r="N2023" s="1301"/>
      <c r="O2023" s="1329"/>
      <c r="Q2023" s="92"/>
      <c r="R2023" s="92"/>
      <c r="S2023" s="92"/>
      <c r="T2023" s="92"/>
      <c r="U2023" s="1303"/>
      <c r="V2023" s="92"/>
      <c r="W2023" s="92"/>
      <c r="X2023" s="92"/>
      <c r="Y2023" s="92"/>
      <c r="Z2023" s="92"/>
    </row>
    <row r="2024" spans="1:26" s="1302" customFormat="1" x14ac:dyDescent="0.3">
      <c r="A2024" s="1214"/>
      <c r="B2024" s="92"/>
      <c r="C2024" s="1298"/>
      <c r="D2024" s="1300"/>
      <c r="E2024" s="1300"/>
      <c r="F2024" s="1301"/>
      <c r="G2024" s="1301"/>
      <c r="H2024" s="1301"/>
      <c r="I2024" s="1301"/>
      <c r="J2024" s="1301"/>
      <c r="K2024" s="1301"/>
      <c r="L2024" s="1301"/>
      <c r="M2024" s="1301"/>
      <c r="N2024" s="1301"/>
      <c r="O2024" s="1329"/>
      <c r="Q2024" s="92"/>
      <c r="R2024" s="92"/>
      <c r="S2024" s="92"/>
      <c r="T2024" s="92"/>
      <c r="U2024" s="1303"/>
      <c r="V2024" s="92"/>
      <c r="W2024" s="92"/>
      <c r="X2024" s="92"/>
      <c r="Y2024" s="92"/>
      <c r="Z2024" s="92"/>
    </row>
    <row r="2025" spans="1:26" s="1302" customFormat="1" x14ac:dyDescent="0.3">
      <c r="A2025" s="1214"/>
      <c r="B2025" s="92"/>
      <c r="C2025" s="1298"/>
      <c r="D2025" s="1300"/>
      <c r="E2025" s="1300"/>
      <c r="F2025" s="1301"/>
      <c r="G2025" s="1301"/>
      <c r="H2025" s="1301"/>
      <c r="I2025" s="1301"/>
      <c r="J2025" s="1301"/>
      <c r="K2025" s="1301"/>
      <c r="L2025" s="1301"/>
      <c r="M2025" s="1301"/>
      <c r="N2025" s="1301"/>
      <c r="O2025" s="1329"/>
      <c r="Q2025" s="92"/>
      <c r="R2025" s="92"/>
      <c r="S2025" s="92"/>
      <c r="T2025" s="92"/>
      <c r="U2025" s="1303"/>
      <c r="V2025" s="92"/>
      <c r="W2025" s="92"/>
      <c r="X2025" s="92"/>
      <c r="Y2025" s="92"/>
      <c r="Z2025" s="92"/>
    </row>
    <row r="2026" spans="1:26" s="1302" customFormat="1" x14ac:dyDescent="0.3">
      <c r="A2026" s="1214"/>
      <c r="B2026" s="92"/>
      <c r="C2026" s="1298"/>
      <c r="D2026" s="1300"/>
      <c r="E2026" s="1300"/>
      <c r="F2026" s="1301"/>
      <c r="G2026" s="1301"/>
      <c r="H2026" s="1301"/>
      <c r="I2026" s="1301"/>
      <c r="J2026" s="1301"/>
      <c r="K2026" s="1301"/>
      <c r="L2026" s="1301"/>
      <c r="M2026" s="1301"/>
      <c r="N2026" s="1301"/>
      <c r="O2026" s="1329"/>
      <c r="Q2026" s="92"/>
      <c r="R2026" s="92"/>
      <c r="S2026" s="92"/>
      <c r="T2026" s="92"/>
      <c r="U2026" s="1303"/>
      <c r="V2026" s="92"/>
      <c r="W2026" s="92"/>
      <c r="X2026" s="92"/>
      <c r="Y2026" s="92"/>
      <c r="Z2026" s="92"/>
    </row>
    <row r="2027" spans="1:26" s="1302" customFormat="1" x14ac:dyDescent="0.3">
      <c r="A2027" s="1214"/>
      <c r="B2027" s="92"/>
      <c r="C2027" s="1298"/>
      <c r="D2027" s="1300"/>
      <c r="E2027" s="1300"/>
      <c r="F2027" s="1301"/>
      <c r="G2027" s="1301"/>
      <c r="H2027" s="1301"/>
      <c r="I2027" s="1301"/>
      <c r="J2027" s="1301"/>
      <c r="K2027" s="1301"/>
      <c r="L2027" s="1301"/>
      <c r="M2027" s="1301"/>
      <c r="N2027" s="1301"/>
      <c r="O2027" s="1329"/>
      <c r="Q2027" s="92"/>
      <c r="R2027" s="92"/>
      <c r="S2027" s="92"/>
      <c r="T2027" s="92"/>
      <c r="U2027" s="1303"/>
      <c r="V2027" s="92"/>
      <c r="W2027" s="92"/>
      <c r="X2027" s="92"/>
      <c r="Y2027" s="92"/>
      <c r="Z2027" s="92"/>
    </row>
    <row r="2028" spans="1:26" s="1302" customFormat="1" x14ac:dyDescent="0.3">
      <c r="A2028" s="1214"/>
      <c r="B2028" s="92"/>
      <c r="C2028" s="1298"/>
      <c r="D2028" s="1300"/>
      <c r="E2028" s="1300"/>
      <c r="F2028" s="1301"/>
      <c r="G2028" s="1301"/>
      <c r="H2028" s="1301"/>
      <c r="I2028" s="1301"/>
      <c r="J2028" s="1301"/>
      <c r="K2028" s="1301"/>
      <c r="L2028" s="1301"/>
      <c r="M2028" s="1301"/>
      <c r="N2028" s="1301"/>
      <c r="O2028" s="1329"/>
      <c r="Q2028" s="92"/>
      <c r="R2028" s="92"/>
      <c r="S2028" s="92"/>
      <c r="T2028" s="92"/>
      <c r="U2028" s="1303"/>
      <c r="V2028" s="92"/>
      <c r="W2028" s="92"/>
      <c r="X2028" s="92"/>
      <c r="Y2028" s="92"/>
      <c r="Z2028" s="92"/>
    </row>
    <row r="2029" spans="1:26" s="1302" customFormat="1" x14ac:dyDescent="0.3">
      <c r="A2029" s="1214"/>
      <c r="B2029" s="92"/>
      <c r="C2029" s="1298"/>
      <c r="D2029" s="1300"/>
      <c r="E2029" s="1300"/>
      <c r="F2029" s="1301"/>
      <c r="G2029" s="1301"/>
      <c r="H2029" s="1301"/>
      <c r="I2029" s="1301"/>
      <c r="J2029" s="1301"/>
      <c r="K2029" s="1301"/>
      <c r="L2029" s="1301"/>
      <c r="M2029" s="1301"/>
      <c r="N2029" s="1301"/>
      <c r="O2029" s="1329"/>
      <c r="Q2029" s="92"/>
      <c r="R2029" s="92"/>
      <c r="S2029" s="92"/>
      <c r="T2029" s="92"/>
      <c r="U2029" s="1303"/>
      <c r="V2029" s="92"/>
      <c r="W2029" s="92"/>
      <c r="X2029" s="92"/>
      <c r="Y2029" s="92"/>
      <c r="Z2029" s="92"/>
    </row>
    <row r="2030" spans="1:26" s="1302" customFormat="1" x14ac:dyDescent="0.3">
      <c r="A2030" s="1214"/>
      <c r="B2030" s="92"/>
      <c r="C2030" s="1298"/>
      <c r="D2030" s="1300"/>
      <c r="E2030" s="1300"/>
      <c r="F2030" s="1301"/>
      <c r="G2030" s="1301"/>
      <c r="H2030" s="1301"/>
      <c r="I2030" s="1301"/>
      <c r="J2030" s="1301"/>
      <c r="K2030" s="1301"/>
      <c r="L2030" s="1301"/>
      <c r="M2030" s="1301"/>
      <c r="N2030" s="1301"/>
      <c r="O2030" s="1329"/>
      <c r="Q2030" s="92"/>
      <c r="R2030" s="92"/>
      <c r="S2030" s="92"/>
      <c r="T2030" s="92"/>
      <c r="U2030" s="1303"/>
      <c r="V2030" s="92"/>
      <c r="W2030" s="92"/>
      <c r="X2030" s="92"/>
      <c r="Y2030" s="92"/>
      <c r="Z2030" s="92"/>
    </row>
    <row r="2031" spans="1:26" s="1302" customFormat="1" x14ac:dyDescent="0.3">
      <c r="A2031" s="1214"/>
      <c r="B2031" s="92"/>
      <c r="C2031" s="1298"/>
      <c r="D2031" s="1300"/>
      <c r="E2031" s="1300"/>
      <c r="F2031" s="1301"/>
      <c r="G2031" s="1301"/>
      <c r="H2031" s="1301"/>
      <c r="I2031" s="1301"/>
      <c r="J2031" s="1301"/>
      <c r="K2031" s="1301"/>
      <c r="L2031" s="1301"/>
      <c r="M2031" s="1301"/>
      <c r="N2031" s="1301"/>
      <c r="O2031" s="1329"/>
      <c r="Q2031" s="92"/>
      <c r="R2031" s="92"/>
      <c r="S2031" s="92"/>
      <c r="T2031" s="92"/>
      <c r="U2031" s="1303"/>
      <c r="V2031" s="92"/>
      <c r="W2031" s="92"/>
      <c r="X2031" s="92"/>
      <c r="Y2031" s="92"/>
      <c r="Z2031" s="92"/>
    </row>
    <row r="2032" spans="1:26" s="1302" customFormat="1" x14ac:dyDescent="0.3">
      <c r="A2032" s="1214"/>
      <c r="B2032" s="92"/>
      <c r="C2032" s="1298"/>
      <c r="D2032" s="1300"/>
      <c r="E2032" s="1300"/>
      <c r="F2032" s="1301"/>
      <c r="G2032" s="1301"/>
      <c r="H2032" s="1301"/>
      <c r="I2032" s="1301"/>
      <c r="J2032" s="1301"/>
      <c r="K2032" s="1301"/>
      <c r="L2032" s="1301"/>
      <c r="M2032" s="1301"/>
      <c r="N2032" s="1301"/>
      <c r="O2032" s="1329"/>
      <c r="Q2032" s="92"/>
      <c r="R2032" s="92"/>
      <c r="S2032" s="92"/>
      <c r="T2032" s="92"/>
      <c r="U2032" s="1303"/>
      <c r="V2032" s="92"/>
      <c r="W2032" s="92"/>
      <c r="X2032" s="92"/>
      <c r="Y2032" s="92"/>
      <c r="Z2032" s="92"/>
    </row>
    <row r="2033" spans="1:26" s="1302" customFormat="1" x14ac:dyDescent="0.3">
      <c r="A2033" s="1214"/>
      <c r="B2033" s="92"/>
      <c r="C2033" s="1298"/>
      <c r="D2033" s="1300"/>
      <c r="E2033" s="1300"/>
      <c r="F2033" s="1301"/>
      <c r="G2033" s="1301"/>
      <c r="H2033" s="1301"/>
      <c r="I2033" s="1301"/>
      <c r="J2033" s="1301"/>
      <c r="K2033" s="1301"/>
      <c r="L2033" s="1301"/>
      <c r="M2033" s="1301"/>
      <c r="N2033" s="1301"/>
      <c r="O2033" s="1329"/>
      <c r="Q2033" s="92"/>
      <c r="R2033" s="92"/>
      <c r="S2033" s="92"/>
      <c r="T2033" s="92"/>
      <c r="U2033" s="1303"/>
      <c r="V2033" s="92"/>
      <c r="W2033" s="92"/>
      <c r="X2033" s="92"/>
      <c r="Y2033" s="92"/>
      <c r="Z2033" s="92"/>
    </row>
    <row r="2034" spans="1:26" s="1302" customFormat="1" x14ac:dyDescent="0.3">
      <c r="A2034" s="1214"/>
      <c r="B2034" s="92"/>
      <c r="C2034" s="1298"/>
      <c r="D2034" s="1300"/>
      <c r="E2034" s="1300"/>
      <c r="F2034" s="1301"/>
      <c r="G2034" s="1301"/>
      <c r="H2034" s="1301"/>
      <c r="I2034" s="1301"/>
      <c r="J2034" s="1301"/>
      <c r="K2034" s="1301"/>
      <c r="L2034" s="1301"/>
      <c r="M2034" s="1301"/>
      <c r="N2034" s="1301"/>
      <c r="O2034" s="1329"/>
      <c r="Q2034" s="92"/>
      <c r="R2034" s="92"/>
      <c r="S2034" s="92"/>
      <c r="T2034" s="92"/>
      <c r="U2034" s="1303"/>
      <c r="V2034" s="92"/>
      <c r="W2034" s="92"/>
      <c r="X2034" s="92"/>
      <c r="Y2034" s="92"/>
      <c r="Z2034" s="92"/>
    </row>
    <row r="2035" spans="1:26" s="1302" customFormat="1" x14ac:dyDescent="0.3">
      <c r="A2035" s="1214"/>
      <c r="B2035" s="92"/>
      <c r="C2035" s="1298"/>
      <c r="D2035" s="1300"/>
      <c r="E2035" s="1300"/>
      <c r="F2035" s="1301"/>
      <c r="G2035" s="1301"/>
      <c r="H2035" s="1301"/>
      <c r="I2035" s="1301"/>
      <c r="J2035" s="1301"/>
      <c r="K2035" s="1301"/>
      <c r="L2035" s="1301"/>
      <c r="M2035" s="1301"/>
      <c r="N2035" s="1301"/>
      <c r="O2035" s="1329"/>
      <c r="Q2035" s="92"/>
      <c r="R2035" s="92"/>
      <c r="S2035" s="92"/>
      <c r="T2035" s="92"/>
      <c r="U2035" s="1303"/>
      <c r="V2035" s="92"/>
      <c r="W2035" s="92"/>
      <c r="X2035" s="92"/>
      <c r="Y2035" s="92"/>
      <c r="Z2035" s="92"/>
    </row>
    <row r="2036" spans="1:26" s="1302" customFormat="1" x14ac:dyDescent="0.3">
      <c r="A2036" s="1214"/>
      <c r="B2036" s="92"/>
      <c r="C2036" s="1298"/>
      <c r="D2036" s="1300"/>
      <c r="E2036" s="1300"/>
      <c r="F2036" s="1301"/>
      <c r="G2036" s="1301"/>
      <c r="H2036" s="1301"/>
      <c r="I2036" s="1301"/>
      <c r="J2036" s="1301"/>
      <c r="K2036" s="1301"/>
      <c r="L2036" s="1301"/>
      <c r="M2036" s="1301"/>
      <c r="N2036" s="1301"/>
      <c r="O2036" s="1329"/>
      <c r="Q2036" s="92"/>
      <c r="R2036" s="92"/>
      <c r="S2036" s="92"/>
      <c r="T2036" s="92"/>
      <c r="U2036" s="1303"/>
      <c r="V2036" s="92"/>
      <c r="W2036" s="92"/>
      <c r="X2036" s="92"/>
      <c r="Y2036" s="92"/>
      <c r="Z2036" s="92"/>
    </row>
    <row r="2037" spans="1:26" s="1302" customFormat="1" x14ac:dyDescent="0.3">
      <c r="A2037" s="1214"/>
      <c r="B2037" s="92"/>
      <c r="C2037" s="1298"/>
      <c r="D2037" s="1300"/>
      <c r="E2037" s="1300"/>
      <c r="F2037" s="1301"/>
      <c r="G2037" s="1301"/>
      <c r="H2037" s="1301"/>
      <c r="I2037" s="1301"/>
      <c r="J2037" s="1301"/>
      <c r="K2037" s="1301"/>
      <c r="L2037" s="1301"/>
      <c r="M2037" s="1301"/>
      <c r="N2037" s="1301"/>
      <c r="O2037" s="1329"/>
      <c r="Q2037" s="92"/>
      <c r="R2037" s="92"/>
      <c r="S2037" s="92"/>
      <c r="T2037" s="92"/>
      <c r="U2037" s="1303"/>
      <c r="V2037" s="92"/>
      <c r="W2037" s="92"/>
      <c r="X2037" s="92"/>
      <c r="Y2037" s="92"/>
      <c r="Z2037" s="92"/>
    </row>
    <row r="2038" spans="1:26" s="1302" customFormat="1" x14ac:dyDescent="0.3">
      <c r="A2038" s="1214"/>
      <c r="B2038" s="92"/>
      <c r="C2038" s="1298"/>
      <c r="D2038" s="1300"/>
      <c r="E2038" s="1300"/>
      <c r="F2038" s="1301"/>
      <c r="G2038" s="1301"/>
      <c r="H2038" s="1301"/>
      <c r="I2038" s="1301"/>
      <c r="J2038" s="1301"/>
      <c r="K2038" s="1301"/>
      <c r="L2038" s="1301"/>
      <c r="M2038" s="1301"/>
      <c r="N2038" s="1301"/>
      <c r="O2038" s="1329"/>
      <c r="Q2038" s="92"/>
      <c r="R2038" s="92"/>
      <c r="S2038" s="92"/>
      <c r="T2038" s="92"/>
      <c r="U2038" s="1303"/>
      <c r="V2038" s="92"/>
      <c r="W2038" s="92"/>
      <c r="X2038" s="92"/>
      <c r="Y2038" s="92"/>
      <c r="Z2038" s="92"/>
    </row>
    <row r="2039" spans="1:26" s="1302" customFormat="1" x14ac:dyDescent="0.3">
      <c r="A2039" s="1214"/>
      <c r="B2039" s="92"/>
      <c r="C2039" s="1298"/>
      <c r="D2039" s="1300"/>
      <c r="E2039" s="1300"/>
      <c r="F2039" s="1301"/>
      <c r="G2039" s="1301"/>
      <c r="H2039" s="1301"/>
      <c r="I2039" s="1301"/>
      <c r="J2039" s="1301"/>
      <c r="K2039" s="1301"/>
      <c r="L2039" s="1301"/>
      <c r="M2039" s="1301"/>
      <c r="N2039" s="1301"/>
      <c r="O2039" s="1329"/>
      <c r="Q2039" s="92"/>
      <c r="R2039" s="92"/>
      <c r="S2039" s="92"/>
      <c r="T2039" s="92"/>
      <c r="U2039" s="1303"/>
      <c r="V2039" s="92"/>
      <c r="W2039" s="92"/>
      <c r="X2039" s="92"/>
      <c r="Y2039" s="92"/>
      <c r="Z2039" s="92"/>
    </row>
    <row r="2040" spans="1:26" s="1302" customFormat="1" x14ac:dyDescent="0.3">
      <c r="A2040" s="1214"/>
      <c r="B2040" s="92"/>
      <c r="C2040" s="1298"/>
      <c r="D2040" s="1300"/>
      <c r="E2040" s="1300"/>
      <c r="F2040" s="1301"/>
      <c r="G2040" s="1301"/>
      <c r="H2040" s="1301"/>
      <c r="I2040" s="1301"/>
      <c r="J2040" s="1301"/>
      <c r="K2040" s="1301"/>
      <c r="L2040" s="1301"/>
      <c r="M2040" s="1301"/>
      <c r="N2040" s="1301"/>
      <c r="O2040" s="1329"/>
      <c r="Q2040" s="92"/>
      <c r="R2040" s="92"/>
      <c r="S2040" s="92"/>
      <c r="T2040" s="92"/>
      <c r="U2040" s="1303"/>
      <c r="V2040" s="92"/>
      <c r="W2040" s="92"/>
      <c r="X2040" s="92"/>
      <c r="Y2040" s="92"/>
      <c r="Z2040" s="92"/>
    </row>
    <row r="2041" spans="1:26" s="1302" customFormat="1" x14ac:dyDescent="0.3">
      <c r="A2041" s="1214"/>
      <c r="B2041" s="92"/>
      <c r="C2041" s="1298"/>
      <c r="D2041" s="1300"/>
      <c r="E2041" s="1300"/>
      <c r="F2041" s="1301"/>
      <c r="G2041" s="1301"/>
      <c r="H2041" s="1301"/>
      <c r="I2041" s="1301"/>
      <c r="J2041" s="1301"/>
      <c r="K2041" s="1301"/>
      <c r="L2041" s="1301"/>
      <c r="M2041" s="1301"/>
      <c r="N2041" s="1301"/>
      <c r="O2041" s="1329"/>
      <c r="Q2041" s="92"/>
      <c r="R2041" s="92"/>
      <c r="S2041" s="92"/>
      <c r="T2041" s="92"/>
      <c r="U2041" s="1303"/>
      <c r="V2041" s="92"/>
      <c r="W2041" s="92"/>
      <c r="X2041" s="92"/>
      <c r="Y2041" s="92"/>
      <c r="Z2041" s="92"/>
    </row>
    <row r="2042" spans="1:26" s="1302" customFormat="1" x14ac:dyDescent="0.3">
      <c r="A2042" s="1214"/>
      <c r="B2042" s="92"/>
      <c r="C2042" s="1298"/>
      <c r="D2042" s="1300"/>
      <c r="E2042" s="1300"/>
      <c r="F2042" s="1301"/>
      <c r="G2042" s="1301"/>
      <c r="H2042" s="1301"/>
      <c r="I2042" s="1301"/>
      <c r="J2042" s="1301"/>
      <c r="K2042" s="1301"/>
      <c r="L2042" s="1301"/>
      <c r="M2042" s="1301"/>
      <c r="N2042" s="1301"/>
      <c r="O2042" s="1329"/>
      <c r="Q2042" s="92"/>
      <c r="R2042" s="92"/>
      <c r="S2042" s="92"/>
      <c r="T2042" s="92"/>
      <c r="U2042" s="1303"/>
      <c r="V2042" s="92"/>
      <c r="W2042" s="92"/>
      <c r="X2042" s="92"/>
      <c r="Y2042" s="92"/>
      <c r="Z2042" s="92"/>
    </row>
    <row r="2043" spans="1:26" s="1302" customFormat="1" x14ac:dyDescent="0.3">
      <c r="A2043" s="1214"/>
      <c r="B2043" s="92"/>
      <c r="C2043" s="1298"/>
      <c r="D2043" s="1300"/>
      <c r="E2043" s="1300"/>
      <c r="F2043" s="1301"/>
      <c r="G2043" s="1301"/>
      <c r="H2043" s="1301"/>
      <c r="I2043" s="1301"/>
      <c r="J2043" s="1301"/>
      <c r="K2043" s="1301"/>
      <c r="L2043" s="1301"/>
      <c r="M2043" s="1301"/>
      <c r="N2043" s="1301"/>
      <c r="O2043" s="1329"/>
      <c r="Q2043" s="92"/>
      <c r="R2043" s="92"/>
      <c r="S2043" s="92"/>
      <c r="T2043" s="92"/>
      <c r="U2043" s="1303"/>
      <c r="V2043" s="92"/>
      <c r="W2043" s="92"/>
      <c r="X2043" s="92"/>
      <c r="Y2043" s="92"/>
      <c r="Z2043" s="92"/>
    </row>
    <row r="2044" spans="1:26" s="1302" customFormat="1" x14ac:dyDescent="0.3">
      <c r="A2044" s="1214"/>
      <c r="B2044" s="92"/>
      <c r="C2044" s="1298"/>
      <c r="D2044" s="1300"/>
      <c r="E2044" s="1300"/>
      <c r="F2044" s="1301"/>
      <c r="G2044" s="1301"/>
      <c r="H2044" s="1301"/>
      <c r="I2044" s="1301"/>
      <c r="J2044" s="1301"/>
      <c r="K2044" s="1301"/>
      <c r="L2044" s="1301"/>
      <c r="M2044" s="1301"/>
      <c r="N2044" s="1301"/>
      <c r="O2044" s="1329"/>
      <c r="Q2044" s="92"/>
      <c r="R2044" s="92"/>
      <c r="S2044" s="92"/>
      <c r="T2044" s="92"/>
      <c r="U2044" s="1303"/>
      <c r="V2044" s="92"/>
      <c r="W2044" s="92"/>
      <c r="X2044" s="92"/>
      <c r="Y2044" s="92"/>
      <c r="Z2044" s="92"/>
    </row>
    <row r="2045" spans="1:26" s="1302" customFormat="1" x14ac:dyDescent="0.3">
      <c r="A2045" s="1214"/>
      <c r="B2045" s="92"/>
      <c r="C2045" s="1298"/>
      <c r="D2045" s="1300"/>
      <c r="E2045" s="1300"/>
      <c r="F2045" s="1301"/>
      <c r="G2045" s="1301"/>
      <c r="H2045" s="1301"/>
      <c r="I2045" s="1301"/>
      <c r="J2045" s="1301"/>
      <c r="K2045" s="1301"/>
      <c r="L2045" s="1301"/>
      <c r="M2045" s="1301"/>
      <c r="N2045" s="1301"/>
      <c r="O2045" s="1329"/>
      <c r="Q2045" s="92"/>
      <c r="R2045" s="92"/>
      <c r="S2045" s="92"/>
      <c r="T2045" s="92"/>
      <c r="U2045" s="1303"/>
      <c r="V2045" s="92"/>
      <c r="W2045" s="92"/>
      <c r="X2045" s="92"/>
      <c r="Y2045" s="92"/>
      <c r="Z2045" s="92"/>
    </row>
    <row r="2046" spans="1:26" s="1302" customFormat="1" x14ac:dyDescent="0.3">
      <c r="A2046" s="1214"/>
      <c r="B2046" s="92"/>
      <c r="C2046" s="1298"/>
      <c r="D2046" s="1300"/>
      <c r="E2046" s="1300"/>
      <c r="F2046" s="1301"/>
      <c r="G2046" s="1301"/>
      <c r="H2046" s="1301"/>
      <c r="I2046" s="1301"/>
      <c r="J2046" s="1301"/>
      <c r="K2046" s="1301"/>
      <c r="L2046" s="1301"/>
      <c r="M2046" s="1301"/>
      <c r="N2046" s="1301"/>
      <c r="O2046" s="1329"/>
      <c r="Q2046" s="92"/>
      <c r="R2046" s="92"/>
      <c r="S2046" s="92"/>
      <c r="T2046" s="92"/>
      <c r="U2046" s="1303"/>
      <c r="V2046" s="92"/>
      <c r="W2046" s="92"/>
      <c r="X2046" s="92"/>
      <c r="Y2046" s="92"/>
      <c r="Z2046" s="92"/>
    </row>
    <row r="2047" spans="1:26" s="1302" customFormat="1" x14ac:dyDescent="0.3">
      <c r="A2047" s="1214"/>
      <c r="B2047" s="92"/>
      <c r="C2047" s="1298"/>
      <c r="D2047" s="1300"/>
      <c r="E2047" s="1300"/>
      <c r="F2047" s="1301"/>
      <c r="G2047" s="1301"/>
      <c r="H2047" s="1301"/>
      <c r="I2047" s="1301"/>
      <c r="J2047" s="1301"/>
      <c r="K2047" s="1301"/>
      <c r="L2047" s="1301"/>
      <c r="M2047" s="1301"/>
      <c r="N2047" s="1301"/>
      <c r="O2047" s="1329"/>
      <c r="Q2047" s="92"/>
      <c r="R2047" s="92"/>
      <c r="S2047" s="92"/>
      <c r="T2047" s="92"/>
      <c r="U2047" s="1303"/>
      <c r="V2047" s="92"/>
      <c r="W2047" s="92"/>
      <c r="X2047" s="92"/>
      <c r="Y2047" s="92"/>
      <c r="Z2047" s="92"/>
    </row>
    <row r="2048" spans="1:26" s="1302" customFormat="1" x14ac:dyDescent="0.3">
      <c r="A2048" s="1214"/>
      <c r="B2048" s="92"/>
      <c r="C2048" s="1298"/>
      <c r="D2048" s="1300"/>
      <c r="E2048" s="1300"/>
      <c r="F2048" s="1301"/>
      <c r="G2048" s="1301"/>
      <c r="H2048" s="1301"/>
      <c r="I2048" s="1301"/>
      <c r="J2048" s="1301"/>
      <c r="K2048" s="1301"/>
      <c r="L2048" s="1301"/>
      <c r="M2048" s="1301"/>
      <c r="N2048" s="1301"/>
      <c r="O2048" s="1329"/>
      <c r="Q2048" s="92"/>
      <c r="R2048" s="92"/>
      <c r="S2048" s="92"/>
      <c r="T2048" s="92"/>
      <c r="U2048" s="1303"/>
      <c r="V2048" s="92"/>
      <c r="W2048" s="92"/>
      <c r="X2048" s="92"/>
      <c r="Y2048" s="92"/>
      <c r="Z2048" s="92"/>
    </row>
    <row r="2049" spans="1:26" s="1302" customFormat="1" x14ac:dyDescent="0.3">
      <c r="A2049" s="1214"/>
      <c r="B2049" s="92"/>
      <c r="C2049" s="1298"/>
      <c r="D2049" s="1300"/>
      <c r="E2049" s="1300"/>
      <c r="F2049" s="1301"/>
      <c r="G2049" s="1301"/>
      <c r="H2049" s="1301"/>
      <c r="I2049" s="1301"/>
      <c r="J2049" s="1301"/>
      <c r="K2049" s="1301"/>
      <c r="L2049" s="1301"/>
      <c r="M2049" s="1301"/>
      <c r="N2049" s="1301"/>
      <c r="O2049" s="1329"/>
      <c r="Q2049" s="92"/>
      <c r="R2049" s="92"/>
      <c r="S2049" s="92"/>
      <c r="T2049" s="92"/>
      <c r="U2049" s="1303"/>
      <c r="V2049" s="92"/>
      <c r="W2049" s="92"/>
      <c r="X2049" s="92"/>
      <c r="Y2049" s="92"/>
      <c r="Z2049" s="92"/>
    </row>
    <row r="2050" spans="1:26" s="1302" customFormat="1" x14ac:dyDescent="0.3">
      <c r="A2050" s="1214"/>
      <c r="B2050" s="92"/>
      <c r="C2050" s="1298"/>
      <c r="D2050" s="1300"/>
      <c r="E2050" s="1300"/>
      <c r="F2050" s="1301"/>
      <c r="G2050" s="1301"/>
      <c r="H2050" s="1301"/>
      <c r="I2050" s="1301"/>
      <c r="J2050" s="1301"/>
      <c r="K2050" s="1301"/>
      <c r="L2050" s="1301"/>
      <c r="M2050" s="1301"/>
      <c r="N2050" s="1301"/>
      <c r="O2050" s="1329"/>
      <c r="Q2050" s="92"/>
      <c r="R2050" s="92"/>
      <c r="S2050" s="92"/>
      <c r="T2050" s="92"/>
      <c r="U2050" s="1303"/>
      <c r="V2050" s="92"/>
      <c r="W2050" s="92"/>
      <c r="X2050" s="92"/>
      <c r="Y2050" s="92"/>
      <c r="Z2050" s="92"/>
    </row>
    <row r="2051" spans="1:26" s="1302" customFormat="1" x14ac:dyDescent="0.3">
      <c r="A2051" s="1214"/>
      <c r="B2051" s="92"/>
      <c r="C2051" s="1298"/>
      <c r="D2051" s="1300"/>
      <c r="E2051" s="1300"/>
      <c r="F2051" s="1301"/>
      <c r="G2051" s="1301"/>
      <c r="H2051" s="1301"/>
      <c r="I2051" s="1301"/>
      <c r="J2051" s="1301"/>
      <c r="K2051" s="1301"/>
      <c r="L2051" s="1301"/>
      <c r="M2051" s="1301"/>
      <c r="N2051" s="1301"/>
      <c r="O2051" s="1329"/>
      <c r="Q2051" s="92"/>
      <c r="R2051" s="92"/>
      <c r="S2051" s="92"/>
      <c r="T2051" s="92"/>
      <c r="U2051" s="1303"/>
      <c r="V2051" s="92"/>
      <c r="W2051" s="92"/>
      <c r="X2051" s="92"/>
      <c r="Y2051" s="92"/>
      <c r="Z2051" s="92"/>
    </row>
    <row r="2052" spans="1:26" s="1302" customFormat="1" x14ac:dyDescent="0.3">
      <c r="A2052" s="1214"/>
      <c r="B2052" s="92"/>
      <c r="C2052" s="1298"/>
      <c r="D2052" s="1300"/>
      <c r="E2052" s="1300"/>
      <c r="F2052" s="1301"/>
      <c r="G2052" s="1301"/>
      <c r="H2052" s="1301"/>
      <c r="I2052" s="1301"/>
      <c r="J2052" s="1301"/>
      <c r="K2052" s="1301"/>
      <c r="L2052" s="1301"/>
      <c r="M2052" s="1301"/>
      <c r="N2052" s="1301"/>
      <c r="O2052" s="1329"/>
      <c r="Q2052" s="92"/>
      <c r="R2052" s="92"/>
      <c r="S2052" s="92"/>
      <c r="T2052" s="92"/>
      <c r="U2052" s="1303"/>
      <c r="V2052" s="92"/>
      <c r="W2052" s="92"/>
      <c r="X2052" s="92"/>
      <c r="Y2052" s="92"/>
      <c r="Z2052" s="92"/>
    </row>
    <row r="2053" spans="1:26" s="1302" customFormat="1" x14ac:dyDescent="0.3">
      <c r="A2053" s="1214"/>
      <c r="B2053" s="92"/>
      <c r="C2053" s="1298"/>
      <c r="D2053" s="1300"/>
      <c r="E2053" s="1300"/>
      <c r="F2053" s="1301"/>
      <c r="G2053" s="1301"/>
      <c r="H2053" s="1301"/>
      <c r="I2053" s="1301"/>
      <c r="J2053" s="1301"/>
      <c r="K2053" s="1301"/>
      <c r="L2053" s="1301"/>
      <c r="M2053" s="1301"/>
      <c r="N2053" s="1301"/>
      <c r="O2053" s="1329"/>
      <c r="Q2053" s="92"/>
      <c r="R2053" s="92"/>
      <c r="S2053" s="92"/>
      <c r="T2053" s="92"/>
      <c r="U2053" s="1303"/>
      <c r="V2053" s="92"/>
      <c r="W2053" s="92"/>
      <c r="X2053" s="92"/>
      <c r="Y2053" s="92"/>
      <c r="Z2053" s="92"/>
    </row>
    <row r="2054" spans="1:26" s="1302" customFormat="1" x14ac:dyDescent="0.3">
      <c r="A2054" s="1214"/>
      <c r="B2054" s="92"/>
      <c r="C2054" s="1298"/>
      <c r="D2054" s="1300"/>
      <c r="E2054" s="1300"/>
      <c r="F2054" s="1301"/>
      <c r="G2054" s="1301"/>
      <c r="H2054" s="1301"/>
      <c r="I2054" s="1301"/>
      <c r="J2054" s="1301"/>
      <c r="K2054" s="1301"/>
      <c r="L2054" s="1301"/>
      <c r="M2054" s="1301"/>
      <c r="N2054" s="1301"/>
      <c r="O2054" s="1329"/>
      <c r="Q2054" s="92"/>
      <c r="R2054" s="92"/>
      <c r="S2054" s="92"/>
      <c r="T2054" s="92"/>
      <c r="U2054" s="1303"/>
      <c r="V2054" s="92"/>
      <c r="W2054" s="92"/>
      <c r="X2054" s="92"/>
      <c r="Y2054" s="92"/>
      <c r="Z2054" s="92"/>
    </row>
    <row r="2055" spans="1:26" s="1302" customFormat="1" x14ac:dyDescent="0.3">
      <c r="A2055" s="1214"/>
      <c r="B2055" s="92"/>
      <c r="C2055" s="1298"/>
      <c r="D2055" s="1300"/>
      <c r="E2055" s="1300"/>
      <c r="F2055" s="1301"/>
      <c r="G2055" s="1301"/>
      <c r="H2055" s="1301"/>
      <c r="I2055" s="1301"/>
      <c r="J2055" s="1301"/>
      <c r="K2055" s="1301"/>
      <c r="L2055" s="1301"/>
      <c r="M2055" s="1301"/>
      <c r="N2055" s="1301"/>
      <c r="O2055" s="1329"/>
      <c r="Q2055" s="92"/>
      <c r="R2055" s="92"/>
      <c r="S2055" s="92"/>
      <c r="T2055" s="92"/>
      <c r="U2055" s="1303"/>
      <c r="V2055" s="92"/>
      <c r="W2055" s="92"/>
      <c r="X2055" s="92"/>
      <c r="Y2055" s="92"/>
      <c r="Z2055" s="92"/>
    </row>
    <row r="2056" spans="1:26" s="1302" customFormat="1" x14ac:dyDescent="0.3">
      <c r="A2056" s="1214"/>
      <c r="B2056" s="92"/>
      <c r="C2056" s="1298"/>
      <c r="D2056" s="1300"/>
      <c r="E2056" s="1300"/>
      <c r="F2056" s="1301"/>
      <c r="G2056" s="1301"/>
      <c r="H2056" s="1301"/>
      <c r="I2056" s="1301"/>
      <c r="J2056" s="1301"/>
      <c r="K2056" s="1301"/>
      <c r="L2056" s="1301"/>
      <c r="M2056" s="1301"/>
      <c r="N2056" s="1301"/>
      <c r="O2056" s="1329"/>
      <c r="Q2056" s="92"/>
      <c r="R2056" s="92"/>
      <c r="S2056" s="92"/>
      <c r="T2056" s="92"/>
      <c r="U2056" s="1303"/>
      <c r="V2056" s="92"/>
      <c r="W2056" s="92"/>
      <c r="X2056" s="92"/>
      <c r="Y2056" s="92"/>
      <c r="Z2056" s="92"/>
    </row>
    <row r="2057" spans="1:26" s="1302" customFormat="1" x14ac:dyDescent="0.3">
      <c r="A2057" s="1214"/>
      <c r="B2057" s="92"/>
      <c r="C2057" s="1298"/>
      <c r="D2057" s="1300"/>
      <c r="E2057" s="1300"/>
      <c r="F2057" s="1301"/>
      <c r="G2057" s="1301"/>
      <c r="H2057" s="1301"/>
      <c r="I2057" s="1301"/>
      <c r="J2057" s="1301"/>
      <c r="K2057" s="1301"/>
      <c r="L2057" s="1301"/>
      <c r="M2057" s="1301"/>
      <c r="N2057" s="1301"/>
      <c r="O2057" s="1329"/>
      <c r="Q2057" s="92"/>
      <c r="R2057" s="92"/>
      <c r="S2057" s="92"/>
      <c r="T2057" s="92"/>
      <c r="U2057" s="1303"/>
      <c r="V2057" s="92"/>
      <c r="W2057" s="92"/>
      <c r="X2057" s="92"/>
      <c r="Y2057" s="92"/>
      <c r="Z2057" s="92"/>
    </row>
    <row r="2058" spans="1:26" s="1302" customFormat="1" x14ac:dyDescent="0.3">
      <c r="A2058" s="1214"/>
      <c r="B2058" s="92"/>
      <c r="C2058" s="1298"/>
      <c r="D2058" s="1300"/>
      <c r="E2058" s="1300"/>
      <c r="F2058" s="1301"/>
      <c r="G2058" s="1301"/>
      <c r="H2058" s="1301"/>
      <c r="I2058" s="1301"/>
      <c r="J2058" s="1301"/>
      <c r="K2058" s="1301"/>
      <c r="L2058" s="1301"/>
      <c r="M2058" s="1301"/>
      <c r="N2058" s="1301"/>
      <c r="O2058" s="1329"/>
      <c r="Q2058" s="92"/>
      <c r="R2058" s="92"/>
      <c r="S2058" s="92"/>
      <c r="T2058" s="92"/>
      <c r="U2058" s="1303"/>
      <c r="V2058" s="92"/>
      <c r="W2058" s="92"/>
      <c r="X2058" s="92"/>
      <c r="Y2058" s="92"/>
      <c r="Z2058" s="92"/>
    </row>
    <row r="2059" spans="1:26" s="1302" customFormat="1" x14ac:dyDescent="0.3">
      <c r="A2059" s="1214"/>
      <c r="B2059" s="92"/>
      <c r="C2059" s="1298"/>
      <c r="D2059" s="1300"/>
      <c r="E2059" s="1300"/>
      <c r="F2059" s="1301"/>
      <c r="G2059" s="1301"/>
      <c r="H2059" s="1301"/>
      <c r="I2059" s="1301"/>
      <c r="J2059" s="1301"/>
      <c r="K2059" s="1301"/>
      <c r="L2059" s="1301"/>
      <c r="M2059" s="1301"/>
      <c r="N2059" s="1301"/>
      <c r="O2059" s="1329"/>
      <c r="Q2059" s="92"/>
      <c r="R2059" s="92"/>
      <c r="S2059" s="92"/>
      <c r="T2059" s="92"/>
      <c r="U2059" s="1303"/>
      <c r="V2059" s="92"/>
      <c r="W2059" s="92"/>
      <c r="X2059" s="92"/>
      <c r="Y2059" s="92"/>
      <c r="Z2059" s="92"/>
    </row>
    <row r="2060" spans="1:26" s="1302" customFormat="1" x14ac:dyDescent="0.3">
      <c r="A2060" s="1214"/>
      <c r="B2060" s="92"/>
      <c r="C2060" s="1298"/>
      <c r="D2060" s="1300"/>
      <c r="E2060" s="1300"/>
      <c r="F2060" s="1301"/>
      <c r="G2060" s="1301"/>
      <c r="H2060" s="1301"/>
      <c r="I2060" s="1301"/>
      <c r="J2060" s="1301"/>
      <c r="K2060" s="1301"/>
      <c r="L2060" s="1301"/>
      <c r="M2060" s="1301"/>
      <c r="N2060" s="1301"/>
      <c r="O2060" s="1329"/>
      <c r="Q2060" s="92"/>
      <c r="R2060" s="92"/>
      <c r="S2060" s="92"/>
      <c r="T2060" s="92"/>
      <c r="U2060" s="1303"/>
      <c r="V2060" s="92"/>
      <c r="W2060" s="92"/>
      <c r="X2060" s="92"/>
      <c r="Y2060" s="92"/>
      <c r="Z2060" s="92"/>
    </row>
    <row r="2061" spans="1:26" s="1302" customFormat="1" x14ac:dyDescent="0.3">
      <c r="A2061" s="1214"/>
      <c r="B2061" s="92"/>
      <c r="C2061" s="1298"/>
      <c r="D2061" s="1300"/>
      <c r="E2061" s="1300"/>
      <c r="F2061" s="1301"/>
      <c r="G2061" s="1301"/>
      <c r="H2061" s="1301"/>
      <c r="I2061" s="1301"/>
      <c r="J2061" s="1301"/>
      <c r="K2061" s="1301"/>
      <c r="L2061" s="1301"/>
      <c r="M2061" s="1301"/>
      <c r="N2061" s="1301"/>
      <c r="O2061" s="1329"/>
      <c r="Q2061" s="92"/>
      <c r="R2061" s="92"/>
      <c r="S2061" s="92"/>
      <c r="T2061" s="92"/>
      <c r="U2061" s="1303"/>
      <c r="V2061" s="92"/>
      <c r="W2061" s="92"/>
      <c r="X2061" s="92"/>
      <c r="Y2061" s="92"/>
      <c r="Z2061" s="92"/>
    </row>
    <row r="2062" spans="1:26" s="1302" customFormat="1" x14ac:dyDescent="0.3">
      <c r="A2062" s="1214"/>
      <c r="B2062" s="92"/>
      <c r="C2062" s="1298"/>
      <c r="D2062" s="1300"/>
      <c r="E2062" s="1300"/>
      <c r="F2062" s="1301"/>
      <c r="G2062" s="1301"/>
      <c r="H2062" s="1301"/>
      <c r="I2062" s="1301"/>
      <c r="J2062" s="1301"/>
      <c r="K2062" s="1301"/>
      <c r="L2062" s="1301"/>
      <c r="M2062" s="1301"/>
      <c r="N2062" s="1301"/>
      <c r="O2062" s="1329"/>
      <c r="Q2062" s="92"/>
      <c r="R2062" s="92"/>
      <c r="S2062" s="92"/>
      <c r="T2062" s="92"/>
      <c r="U2062" s="1303"/>
      <c r="V2062" s="92"/>
      <c r="W2062" s="92"/>
      <c r="X2062" s="92"/>
      <c r="Y2062" s="92"/>
      <c r="Z2062" s="92"/>
    </row>
    <row r="2063" spans="1:26" s="1302" customFormat="1" x14ac:dyDescent="0.3">
      <c r="A2063" s="1214"/>
      <c r="B2063" s="92"/>
      <c r="C2063" s="1298"/>
      <c r="D2063" s="1300"/>
      <c r="E2063" s="1300"/>
      <c r="F2063" s="1301"/>
      <c r="G2063" s="1301"/>
      <c r="H2063" s="1301"/>
      <c r="I2063" s="1301"/>
      <c r="J2063" s="1301"/>
      <c r="K2063" s="1301"/>
      <c r="L2063" s="1301"/>
      <c r="M2063" s="1301"/>
      <c r="N2063" s="1301"/>
      <c r="O2063" s="1329"/>
      <c r="Q2063" s="92"/>
      <c r="R2063" s="92"/>
      <c r="S2063" s="92"/>
      <c r="T2063" s="92"/>
      <c r="U2063" s="1303"/>
      <c r="V2063" s="92"/>
      <c r="W2063" s="92"/>
      <c r="X2063" s="92"/>
      <c r="Y2063" s="92"/>
      <c r="Z2063" s="92"/>
    </row>
    <row r="2064" spans="1:26" s="1302" customFormat="1" x14ac:dyDescent="0.3">
      <c r="A2064" s="1214"/>
      <c r="B2064" s="92"/>
      <c r="C2064" s="1298"/>
      <c r="D2064" s="1300"/>
      <c r="E2064" s="1300"/>
      <c r="F2064" s="1301"/>
      <c r="G2064" s="1301"/>
      <c r="H2064" s="1301"/>
      <c r="I2064" s="1301"/>
      <c r="J2064" s="1301"/>
      <c r="K2064" s="1301"/>
      <c r="L2064" s="1301"/>
      <c r="M2064" s="1301"/>
      <c r="N2064" s="1301"/>
      <c r="O2064" s="1329"/>
      <c r="Q2064" s="92"/>
      <c r="R2064" s="92"/>
      <c r="S2064" s="92"/>
      <c r="T2064" s="92"/>
      <c r="U2064" s="1303"/>
      <c r="V2064" s="92"/>
      <c r="W2064" s="92"/>
      <c r="X2064" s="92"/>
      <c r="Y2064" s="92"/>
      <c r="Z2064" s="92"/>
    </row>
    <row r="2065" spans="1:26" s="1302" customFormat="1" x14ac:dyDescent="0.3">
      <c r="A2065" s="1214"/>
      <c r="B2065" s="92"/>
      <c r="C2065" s="1298"/>
      <c r="D2065" s="1300"/>
      <c r="E2065" s="1300"/>
      <c r="F2065" s="1301"/>
      <c r="G2065" s="1301"/>
      <c r="H2065" s="1301"/>
      <c r="I2065" s="1301"/>
      <c r="J2065" s="1301"/>
      <c r="K2065" s="1301"/>
      <c r="L2065" s="1301"/>
      <c r="M2065" s="1301"/>
      <c r="N2065" s="1301"/>
      <c r="O2065" s="1329"/>
      <c r="Q2065" s="92"/>
      <c r="R2065" s="92"/>
      <c r="S2065" s="92"/>
      <c r="T2065" s="92"/>
      <c r="U2065" s="1303"/>
      <c r="V2065" s="92"/>
      <c r="W2065" s="92"/>
      <c r="X2065" s="92"/>
      <c r="Y2065" s="92"/>
      <c r="Z2065" s="92"/>
    </row>
    <row r="2066" spans="1:26" s="1302" customFormat="1" x14ac:dyDescent="0.3">
      <c r="A2066" s="1214"/>
      <c r="B2066" s="92"/>
      <c r="C2066" s="1298"/>
      <c r="D2066" s="1300"/>
      <c r="E2066" s="1300"/>
      <c r="F2066" s="1301"/>
      <c r="G2066" s="1301"/>
      <c r="H2066" s="1301"/>
      <c r="I2066" s="1301"/>
      <c r="J2066" s="1301"/>
      <c r="K2066" s="1301"/>
      <c r="L2066" s="1301"/>
      <c r="M2066" s="1301"/>
      <c r="N2066" s="1301"/>
      <c r="O2066" s="1329"/>
      <c r="Q2066" s="92"/>
      <c r="R2066" s="92"/>
      <c r="S2066" s="92"/>
      <c r="T2066" s="92"/>
      <c r="U2066" s="1303"/>
      <c r="V2066" s="92"/>
      <c r="W2066" s="92"/>
      <c r="X2066" s="92"/>
      <c r="Y2066" s="92"/>
      <c r="Z2066" s="92"/>
    </row>
    <row r="2067" spans="1:26" s="1302" customFormat="1" x14ac:dyDescent="0.3">
      <c r="A2067" s="1214"/>
      <c r="B2067" s="92"/>
      <c r="C2067" s="1298"/>
      <c r="D2067" s="1300"/>
      <c r="E2067" s="1300"/>
      <c r="F2067" s="1301"/>
      <c r="G2067" s="1301"/>
      <c r="H2067" s="1301"/>
      <c r="I2067" s="1301"/>
      <c r="J2067" s="1301"/>
      <c r="K2067" s="1301"/>
      <c r="L2067" s="1301"/>
      <c r="M2067" s="1301"/>
      <c r="N2067" s="1301"/>
      <c r="O2067" s="1329"/>
      <c r="Q2067" s="92"/>
      <c r="R2067" s="92"/>
      <c r="S2067" s="92"/>
      <c r="T2067" s="92"/>
      <c r="U2067" s="1303"/>
      <c r="V2067" s="92"/>
      <c r="W2067" s="92"/>
      <c r="X2067" s="92"/>
      <c r="Y2067" s="92"/>
      <c r="Z2067" s="92"/>
    </row>
    <row r="2068" spans="1:26" s="1302" customFormat="1" x14ac:dyDescent="0.3">
      <c r="A2068" s="1214"/>
      <c r="B2068" s="92"/>
      <c r="C2068" s="1298"/>
      <c r="D2068" s="1300"/>
      <c r="E2068" s="1300"/>
      <c r="F2068" s="1301"/>
      <c r="G2068" s="1301"/>
      <c r="H2068" s="1301"/>
      <c r="I2068" s="1301"/>
      <c r="J2068" s="1301"/>
      <c r="K2068" s="1301"/>
      <c r="L2068" s="1301"/>
      <c r="M2068" s="1301"/>
      <c r="N2068" s="1301"/>
      <c r="O2068" s="1329"/>
      <c r="Q2068" s="92"/>
      <c r="R2068" s="92"/>
      <c r="S2068" s="92"/>
      <c r="T2068" s="92"/>
      <c r="U2068" s="1303"/>
      <c r="V2068" s="92"/>
      <c r="W2068" s="92"/>
      <c r="X2068" s="92"/>
      <c r="Y2068" s="92"/>
      <c r="Z2068" s="92"/>
    </row>
    <row r="2069" spans="1:26" s="1302" customFormat="1" x14ac:dyDescent="0.3">
      <c r="A2069" s="1214"/>
      <c r="B2069" s="92"/>
      <c r="C2069" s="1298"/>
      <c r="D2069" s="1300"/>
      <c r="E2069" s="1300"/>
      <c r="F2069" s="1301"/>
      <c r="G2069" s="1301"/>
      <c r="H2069" s="1301"/>
      <c r="I2069" s="1301"/>
      <c r="J2069" s="1301"/>
      <c r="K2069" s="1301"/>
      <c r="L2069" s="1301"/>
      <c r="M2069" s="1301"/>
      <c r="N2069" s="1301"/>
      <c r="O2069" s="1329"/>
      <c r="Q2069" s="92"/>
      <c r="R2069" s="92"/>
      <c r="S2069" s="92"/>
      <c r="T2069" s="92"/>
      <c r="U2069" s="1303"/>
      <c r="V2069" s="92"/>
      <c r="W2069" s="92"/>
      <c r="X2069" s="92"/>
      <c r="Y2069" s="92"/>
      <c r="Z2069" s="92"/>
    </row>
    <row r="2070" spans="1:26" s="1302" customFormat="1" x14ac:dyDescent="0.3">
      <c r="A2070" s="1214"/>
      <c r="B2070" s="92"/>
      <c r="C2070" s="1298"/>
      <c r="D2070" s="1300"/>
      <c r="E2070" s="1300"/>
      <c r="F2070" s="1301"/>
      <c r="G2070" s="1301"/>
      <c r="H2070" s="1301"/>
      <c r="I2070" s="1301"/>
      <c r="J2070" s="1301"/>
      <c r="K2070" s="1301"/>
      <c r="L2070" s="1301"/>
      <c r="M2070" s="1301"/>
      <c r="N2070" s="1301"/>
      <c r="O2070" s="1329"/>
      <c r="Q2070" s="92"/>
      <c r="R2070" s="92"/>
      <c r="S2070" s="92"/>
      <c r="T2070" s="92"/>
      <c r="U2070" s="1303"/>
      <c r="V2070" s="92"/>
      <c r="W2070" s="92"/>
      <c r="X2070" s="92"/>
      <c r="Y2070" s="92"/>
      <c r="Z2070" s="92"/>
    </row>
    <row r="2071" spans="1:26" s="1302" customFormat="1" x14ac:dyDescent="0.3">
      <c r="A2071" s="1214"/>
      <c r="B2071" s="92"/>
      <c r="C2071" s="1298"/>
      <c r="D2071" s="1300"/>
      <c r="E2071" s="1300"/>
      <c r="F2071" s="1301"/>
      <c r="G2071" s="1301"/>
      <c r="H2071" s="1301"/>
      <c r="I2071" s="1301"/>
      <c r="J2071" s="1301"/>
      <c r="K2071" s="1301"/>
      <c r="L2071" s="1301"/>
      <c r="M2071" s="1301"/>
      <c r="N2071" s="1301"/>
      <c r="O2071" s="1329"/>
      <c r="Q2071" s="92"/>
      <c r="R2071" s="92"/>
      <c r="S2071" s="92"/>
      <c r="T2071" s="92"/>
      <c r="U2071" s="1303"/>
      <c r="V2071" s="92"/>
      <c r="W2071" s="92"/>
      <c r="X2071" s="92"/>
      <c r="Y2071" s="92"/>
      <c r="Z2071" s="92"/>
    </row>
    <row r="2072" spans="1:26" s="1302" customFormat="1" x14ac:dyDescent="0.3">
      <c r="A2072" s="1214"/>
      <c r="B2072" s="92"/>
      <c r="C2072" s="1298"/>
      <c r="D2072" s="1300"/>
      <c r="E2072" s="1300"/>
      <c r="F2072" s="1301"/>
      <c r="G2072" s="1301"/>
      <c r="H2072" s="1301"/>
      <c r="I2072" s="1301"/>
      <c r="J2072" s="1301"/>
      <c r="K2072" s="1301"/>
      <c r="L2072" s="1301"/>
      <c r="M2072" s="1301"/>
      <c r="N2072" s="1301"/>
      <c r="O2072" s="1329"/>
      <c r="Q2072" s="92"/>
      <c r="R2072" s="92"/>
      <c r="S2072" s="92"/>
      <c r="T2072" s="92"/>
      <c r="U2072" s="1303"/>
      <c r="V2072" s="92"/>
      <c r="W2072" s="92"/>
      <c r="X2072" s="92"/>
      <c r="Y2072" s="92"/>
      <c r="Z2072" s="92"/>
    </row>
    <row r="2073" spans="1:26" s="1302" customFormat="1" x14ac:dyDescent="0.3">
      <c r="A2073" s="1214"/>
      <c r="B2073" s="92"/>
      <c r="C2073" s="1298"/>
      <c r="D2073" s="1300"/>
      <c r="E2073" s="1300"/>
      <c r="F2073" s="1301"/>
      <c r="G2073" s="1301"/>
      <c r="H2073" s="1301"/>
      <c r="I2073" s="1301"/>
      <c r="J2073" s="1301"/>
      <c r="K2073" s="1301"/>
      <c r="L2073" s="1301"/>
      <c r="M2073" s="1301"/>
      <c r="N2073" s="1301"/>
      <c r="O2073" s="1329"/>
      <c r="Q2073" s="92"/>
      <c r="R2073" s="92"/>
      <c r="S2073" s="92"/>
      <c r="T2073" s="92"/>
      <c r="U2073" s="1303"/>
      <c r="V2073" s="92"/>
      <c r="W2073" s="92"/>
      <c r="X2073" s="92"/>
      <c r="Y2073" s="92"/>
      <c r="Z2073" s="92"/>
    </row>
    <row r="2074" spans="1:26" s="1302" customFormat="1" x14ac:dyDescent="0.3">
      <c r="A2074" s="1214"/>
      <c r="B2074" s="92"/>
      <c r="C2074" s="1298"/>
      <c r="D2074" s="1300"/>
      <c r="E2074" s="1300"/>
      <c r="F2074" s="1301"/>
      <c r="G2074" s="1301"/>
      <c r="H2074" s="1301"/>
      <c r="I2074" s="1301"/>
      <c r="J2074" s="1301"/>
      <c r="K2074" s="1301"/>
      <c r="L2074" s="1301"/>
      <c r="M2074" s="1301"/>
      <c r="N2074" s="1301"/>
      <c r="O2074" s="1329"/>
      <c r="Q2074" s="92"/>
      <c r="R2074" s="92"/>
      <c r="S2074" s="92"/>
      <c r="T2074" s="92"/>
      <c r="U2074" s="1303"/>
      <c r="V2074" s="92"/>
      <c r="W2074" s="92"/>
      <c r="X2074" s="92"/>
      <c r="Y2074" s="92"/>
      <c r="Z2074" s="92"/>
    </row>
    <row r="2075" spans="1:26" s="1302" customFormat="1" x14ac:dyDescent="0.3">
      <c r="A2075" s="1214"/>
      <c r="B2075" s="92"/>
      <c r="C2075" s="1298"/>
      <c r="D2075" s="1300"/>
      <c r="E2075" s="1300"/>
      <c r="F2075" s="1301"/>
      <c r="G2075" s="1301"/>
      <c r="H2075" s="1301"/>
      <c r="I2075" s="1301"/>
      <c r="J2075" s="1301"/>
      <c r="K2075" s="1301"/>
      <c r="L2075" s="1301"/>
      <c r="M2075" s="1301"/>
      <c r="N2075" s="1301"/>
      <c r="O2075" s="1329"/>
      <c r="Q2075" s="92"/>
      <c r="R2075" s="92"/>
      <c r="S2075" s="92"/>
      <c r="T2075" s="92"/>
      <c r="U2075" s="1303"/>
      <c r="V2075" s="92"/>
      <c r="W2075" s="92"/>
      <c r="X2075" s="92"/>
      <c r="Y2075" s="92"/>
      <c r="Z2075" s="92"/>
    </row>
    <row r="2076" spans="1:26" s="1302" customFormat="1" x14ac:dyDescent="0.3">
      <c r="A2076" s="1214"/>
      <c r="B2076" s="92"/>
      <c r="C2076" s="1298"/>
      <c r="D2076" s="1300"/>
      <c r="E2076" s="1300"/>
      <c r="F2076" s="1301"/>
      <c r="G2076" s="1301"/>
      <c r="H2076" s="1301"/>
      <c r="I2076" s="1301"/>
      <c r="J2076" s="1301"/>
      <c r="K2076" s="1301"/>
      <c r="L2076" s="1301"/>
      <c r="M2076" s="1301"/>
      <c r="N2076" s="1301"/>
      <c r="O2076" s="1329"/>
      <c r="Q2076" s="92"/>
      <c r="R2076" s="92"/>
      <c r="S2076" s="92"/>
      <c r="T2076" s="92"/>
      <c r="U2076" s="1303"/>
      <c r="V2076" s="92"/>
      <c r="W2076" s="92"/>
      <c r="X2076" s="92"/>
      <c r="Y2076" s="92"/>
      <c r="Z2076" s="92"/>
    </row>
    <row r="2077" spans="1:26" s="1302" customFormat="1" x14ac:dyDescent="0.3">
      <c r="A2077" s="1214"/>
      <c r="B2077" s="92"/>
      <c r="C2077" s="1298"/>
      <c r="D2077" s="1300"/>
      <c r="E2077" s="1300"/>
      <c r="F2077" s="1301"/>
      <c r="G2077" s="1301"/>
      <c r="H2077" s="1301"/>
      <c r="I2077" s="1301"/>
      <c r="J2077" s="1301"/>
      <c r="K2077" s="1301"/>
      <c r="L2077" s="1301"/>
      <c r="M2077" s="1301"/>
      <c r="N2077" s="1301"/>
      <c r="O2077" s="1329"/>
      <c r="Q2077" s="92"/>
      <c r="R2077" s="92"/>
      <c r="S2077" s="92"/>
      <c r="T2077" s="92"/>
      <c r="U2077" s="1303"/>
      <c r="V2077" s="92"/>
      <c r="W2077" s="92"/>
      <c r="X2077" s="92"/>
      <c r="Y2077" s="92"/>
      <c r="Z2077" s="92"/>
    </row>
    <row r="2078" spans="1:26" s="1302" customFormat="1" x14ac:dyDescent="0.3">
      <c r="A2078" s="1214"/>
      <c r="B2078" s="92"/>
      <c r="C2078" s="1298"/>
      <c r="D2078" s="1300"/>
      <c r="E2078" s="1300"/>
      <c r="F2078" s="1301"/>
      <c r="G2078" s="1301"/>
      <c r="H2078" s="1301"/>
      <c r="I2078" s="1301"/>
      <c r="J2078" s="1301"/>
      <c r="K2078" s="1301"/>
      <c r="L2078" s="1301"/>
      <c r="M2078" s="1301"/>
      <c r="N2078" s="1301"/>
      <c r="O2078" s="1329"/>
      <c r="Q2078" s="92"/>
      <c r="R2078" s="92"/>
      <c r="S2078" s="92"/>
      <c r="T2078" s="92"/>
      <c r="U2078" s="1303"/>
      <c r="V2078" s="92"/>
      <c r="W2078" s="92"/>
      <c r="X2078" s="92"/>
      <c r="Y2078" s="92"/>
      <c r="Z2078" s="92"/>
    </row>
    <row r="2079" spans="1:26" s="1302" customFormat="1" x14ac:dyDescent="0.3">
      <c r="A2079" s="1214"/>
      <c r="B2079" s="92"/>
      <c r="C2079" s="1298"/>
      <c r="D2079" s="1300"/>
      <c r="E2079" s="1300"/>
      <c r="F2079" s="1301"/>
      <c r="G2079" s="1301"/>
      <c r="H2079" s="1301"/>
      <c r="I2079" s="1301"/>
      <c r="J2079" s="1301"/>
      <c r="K2079" s="1301"/>
      <c r="L2079" s="1301"/>
      <c r="M2079" s="1301"/>
      <c r="N2079" s="1301"/>
      <c r="O2079" s="1329"/>
      <c r="Q2079" s="92"/>
      <c r="R2079" s="92"/>
      <c r="S2079" s="92"/>
      <c r="T2079" s="92"/>
      <c r="U2079" s="1303"/>
      <c r="V2079" s="92"/>
      <c r="W2079" s="92"/>
      <c r="X2079" s="92"/>
      <c r="Y2079" s="92"/>
      <c r="Z2079" s="92"/>
    </row>
    <row r="2080" spans="1:26" s="1302" customFormat="1" x14ac:dyDescent="0.3">
      <c r="A2080" s="1214"/>
      <c r="B2080" s="92"/>
      <c r="C2080" s="1298"/>
      <c r="D2080" s="1300"/>
      <c r="E2080" s="1300"/>
      <c r="F2080" s="1301"/>
      <c r="G2080" s="1301"/>
      <c r="H2080" s="1301"/>
      <c r="I2080" s="1301"/>
      <c r="J2080" s="1301"/>
      <c r="K2080" s="1301"/>
      <c r="L2080" s="1301"/>
      <c r="M2080" s="1301"/>
      <c r="N2080" s="1301"/>
      <c r="O2080" s="1329"/>
      <c r="Q2080" s="92"/>
      <c r="R2080" s="92"/>
      <c r="S2080" s="92"/>
      <c r="T2080" s="92"/>
      <c r="U2080" s="1303"/>
      <c r="V2080" s="92"/>
      <c r="W2080" s="92"/>
      <c r="X2080" s="92"/>
      <c r="Y2080" s="92"/>
      <c r="Z2080" s="92"/>
    </row>
    <row r="2081" spans="1:26" s="1302" customFormat="1" x14ac:dyDescent="0.3">
      <c r="A2081" s="1214"/>
      <c r="B2081" s="92"/>
      <c r="C2081" s="1298"/>
      <c r="D2081" s="1300"/>
      <c r="E2081" s="1300"/>
      <c r="F2081" s="1301"/>
      <c r="G2081" s="1301"/>
      <c r="H2081" s="1301"/>
      <c r="I2081" s="1301"/>
      <c r="J2081" s="1301"/>
      <c r="K2081" s="1301"/>
      <c r="L2081" s="1301"/>
      <c r="M2081" s="1301"/>
      <c r="N2081" s="1301"/>
      <c r="O2081" s="1329"/>
      <c r="Q2081" s="92"/>
      <c r="R2081" s="92"/>
      <c r="S2081" s="92"/>
      <c r="T2081" s="92"/>
      <c r="U2081" s="1303"/>
      <c r="V2081" s="92"/>
      <c r="W2081" s="92"/>
      <c r="X2081" s="92"/>
      <c r="Y2081" s="92"/>
      <c r="Z2081" s="92"/>
    </row>
    <row r="2082" spans="1:26" s="1302" customFormat="1" x14ac:dyDescent="0.3">
      <c r="A2082" s="1214"/>
      <c r="B2082" s="92"/>
      <c r="C2082" s="1298"/>
      <c r="D2082" s="1300"/>
      <c r="E2082" s="1300"/>
      <c r="F2082" s="1301"/>
      <c r="G2082" s="1301"/>
      <c r="H2082" s="1301"/>
      <c r="I2082" s="1301"/>
      <c r="J2082" s="1301"/>
      <c r="K2082" s="1301"/>
      <c r="L2082" s="1301"/>
      <c r="M2082" s="1301"/>
      <c r="N2082" s="1301"/>
      <c r="O2082" s="1329"/>
      <c r="Q2082" s="92"/>
      <c r="R2082" s="92"/>
      <c r="S2082" s="92"/>
      <c r="T2082" s="92"/>
      <c r="U2082" s="1303"/>
      <c r="V2082" s="92"/>
      <c r="W2082" s="92"/>
      <c r="X2082" s="92"/>
      <c r="Y2082" s="92"/>
      <c r="Z2082" s="92"/>
    </row>
    <row r="2083" spans="1:26" s="1302" customFormat="1" x14ac:dyDescent="0.3">
      <c r="A2083" s="1214"/>
      <c r="B2083" s="92"/>
      <c r="C2083" s="1298"/>
      <c r="D2083" s="1300"/>
      <c r="E2083" s="1300"/>
      <c r="F2083" s="1301"/>
      <c r="G2083" s="1301"/>
      <c r="H2083" s="1301"/>
      <c r="I2083" s="1301"/>
      <c r="J2083" s="1301"/>
      <c r="K2083" s="1301"/>
      <c r="L2083" s="1301"/>
      <c r="M2083" s="1301"/>
      <c r="N2083" s="1301"/>
      <c r="O2083" s="1329"/>
      <c r="Q2083" s="92"/>
      <c r="R2083" s="92"/>
      <c r="S2083" s="92"/>
      <c r="T2083" s="92"/>
      <c r="U2083" s="1303"/>
      <c r="V2083" s="92"/>
      <c r="W2083" s="92"/>
      <c r="X2083" s="92"/>
      <c r="Y2083" s="92"/>
      <c r="Z2083" s="92"/>
    </row>
    <row r="2084" spans="1:26" s="1302" customFormat="1" x14ac:dyDescent="0.3">
      <c r="A2084" s="1214"/>
      <c r="B2084" s="92"/>
      <c r="C2084" s="1298"/>
      <c r="D2084" s="1300"/>
      <c r="E2084" s="1300"/>
      <c r="F2084" s="1301"/>
      <c r="G2084" s="1301"/>
      <c r="H2084" s="1301"/>
      <c r="I2084" s="1301"/>
      <c r="J2084" s="1301"/>
      <c r="K2084" s="1301"/>
      <c r="L2084" s="1301"/>
      <c r="M2084" s="1301"/>
      <c r="N2084" s="1301"/>
      <c r="O2084" s="1329"/>
      <c r="Q2084" s="92"/>
      <c r="R2084" s="92"/>
      <c r="S2084" s="92"/>
      <c r="T2084" s="92"/>
      <c r="U2084" s="1303"/>
      <c r="V2084" s="92"/>
      <c r="W2084" s="92"/>
      <c r="X2084" s="92"/>
      <c r="Y2084" s="92"/>
      <c r="Z2084" s="92"/>
    </row>
    <row r="2085" spans="1:26" s="1302" customFormat="1" x14ac:dyDescent="0.3">
      <c r="A2085" s="1214"/>
      <c r="B2085" s="92"/>
      <c r="C2085" s="1298"/>
      <c r="D2085" s="1300"/>
      <c r="E2085" s="1300"/>
      <c r="F2085" s="1301"/>
      <c r="G2085" s="1301"/>
      <c r="H2085" s="1301"/>
      <c r="I2085" s="1301"/>
      <c r="J2085" s="1301"/>
      <c r="K2085" s="1301"/>
      <c r="L2085" s="1301"/>
      <c r="M2085" s="1301"/>
      <c r="N2085" s="1301"/>
      <c r="O2085" s="1329"/>
      <c r="Q2085" s="92"/>
      <c r="R2085" s="92"/>
      <c r="S2085" s="92"/>
      <c r="T2085" s="92"/>
      <c r="U2085" s="1303"/>
      <c r="V2085" s="92"/>
      <c r="W2085" s="92"/>
      <c r="X2085" s="92"/>
      <c r="Y2085" s="92"/>
      <c r="Z2085" s="92"/>
    </row>
    <row r="2086" spans="1:26" s="1302" customFormat="1" x14ac:dyDescent="0.3">
      <c r="A2086" s="1214"/>
      <c r="B2086" s="92"/>
      <c r="C2086" s="1298"/>
      <c r="D2086" s="1300"/>
      <c r="E2086" s="1300"/>
      <c r="F2086" s="1301"/>
      <c r="G2086" s="1301"/>
      <c r="H2086" s="1301"/>
      <c r="I2086" s="1301"/>
      <c r="J2086" s="1301"/>
      <c r="K2086" s="1301"/>
      <c r="L2086" s="1301"/>
      <c r="M2086" s="1301"/>
      <c r="N2086" s="1301"/>
      <c r="O2086" s="1329"/>
      <c r="Q2086" s="92"/>
      <c r="R2086" s="92"/>
      <c r="S2086" s="92"/>
      <c r="T2086" s="92"/>
      <c r="U2086" s="1303"/>
      <c r="V2086" s="92"/>
      <c r="W2086" s="92"/>
      <c r="X2086" s="92"/>
      <c r="Y2086" s="92"/>
      <c r="Z2086" s="92"/>
    </row>
    <row r="2087" spans="1:26" s="1302" customFormat="1" x14ac:dyDescent="0.3">
      <c r="A2087" s="1214"/>
      <c r="B2087" s="92"/>
      <c r="C2087" s="1298"/>
      <c r="D2087" s="1300"/>
      <c r="E2087" s="1300"/>
      <c r="F2087" s="1301"/>
      <c r="G2087" s="1301"/>
      <c r="H2087" s="1301"/>
      <c r="I2087" s="1301"/>
      <c r="J2087" s="1301"/>
      <c r="K2087" s="1301"/>
      <c r="L2087" s="1301"/>
      <c r="M2087" s="1301"/>
      <c r="N2087" s="1301"/>
      <c r="O2087" s="1329"/>
      <c r="Q2087" s="92"/>
      <c r="R2087" s="92"/>
      <c r="S2087" s="92"/>
      <c r="T2087" s="92"/>
      <c r="U2087" s="1303"/>
      <c r="V2087" s="92"/>
      <c r="W2087" s="92"/>
      <c r="X2087" s="92"/>
      <c r="Y2087" s="92"/>
      <c r="Z2087" s="92"/>
    </row>
    <row r="2088" spans="1:26" s="1302" customFormat="1" x14ac:dyDescent="0.3">
      <c r="A2088" s="1214"/>
      <c r="B2088" s="92"/>
      <c r="C2088" s="1298"/>
      <c r="D2088" s="1300"/>
      <c r="E2088" s="1300"/>
      <c r="F2088" s="1301"/>
      <c r="G2088" s="1301"/>
      <c r="H2088" s="1301"/>
      <c r="I2088" s="1301"/>
      <c r="J2088" s="1301"/>
      <c r="K2088" s="1301"/>
      <c r="L2088" s="1301"/>
      <c r="M2088" s="1301"/>
      <c r="N2088" s="1301"/>
      <c r="O2088" s="1329"/>
      <c r="Q2088" s="92"/>
      <c r="R2088" s="92"/>
      <c r="S2088" s="92"/>
      <c r="T2088" s="92"/>
      <c r="U2088" s="1303"/>
      <c r="V2088" s="92"/>
      <c r="W2088" s="92"/>
      <c r="X2088" s="92"/>
      <c r="Y2088" s="92"/>
      <c r="Z2088" s="92"/>
    </row>
    <row r="2089" spans="1:26" s="1302" customFormat="1" x14ac:dyDescent="0.3">
      <c r="A2089" s="1214"/>
      <c r="B2089" s="92"/>
      <c r="C2089" s="1298"/>
      <c r="D2089" s="1300"/>
      <c r="E2089" s="1300"/>
      <c r="F2089" s="1301"/>
      <c r="G2089" s="1301"/>
      <c r="H2089" s="1301"/>
      <c r="I2089" s="1301"/>
      <c r="J2089" s="1301"/>
      <c r="K2089" s="1301"/>
      <c r="L2089" s="1301"/>
      <c r="M2089" s="1301"/>
      <c r="N2089" s="1301"/>
      <c r="O2089" s="1329"/>
      <c r="Q2089" s="92"/>
      <c r="R2089" s="92"/>
      <c r="S2089" s="92"/>
      <c r="T2089" s="92"/>
      <c r="U2089" s="1303"/>
      <c r="V2089" s="92"/>
      <c r="W2089" s="92"/>
      <c r="X2089" s="92"/>
      <c r="Y2089" s="92"/>
      <c r="Z2089" s="92"/>
    </row>
    <row r="2090" spans="1:26" s="1302" customFormat="1" x14ac:dyDescent="0.3">
      <c r="A2090" s="1214"/>
      <c r="B2090" s="92"/>
      <c r="C2090" s="1298"/>
      <c r="D2090" s="1300"/>
      <c r="E2090" s="1300"/>
      <c r="F2090" s="1301"/>
      <c r="G2090" s="1301"/>
      <c r="H2090" s="1301"/>
      <c r="I2090" s="1301"/>
      <c r="J2090" s="1301"/>
      <c r="K2090" s="1301"/>
      <c r="L2090" s="1301"/>
      <c r="M2090" s="1301"/>
      <c r="N2090" s="1301"/>
      <c r="O2090" s="1329"/>
      <c r="Q2090" s="92"/>
      <c r="R2090" s="92"/>
      <c r="S2090" s="92"/>
      <c r="T2090" s="92"/>
      <c r="U2090" s="1303"/>
      <c r="V2090" s="92"/>
      <c r="W2090" s="92"/>
      <c r="X2090" s="92"/>
      <c r="Y2090" s="92"/>
      <c r="Z2090" s="92"/>
    </row>
    <row r="2091" spans="1:26" s="1302" customFormat="1" x14ac:dyDescent="0.3">
      <c r="A2091" s="1214"/>
      <c r="B2091" s="92"/>
      <c r="C2091" s="1298"/>
      <c r="D2091" s="1300"/>
      <c r="E2091" s="1300"/>
      <c r="F2091" s="1301"/>
      <c r="G2091" s="1301"/>
      <c r="H2091" s="1301"/>
      <c r="I2091" s="1301"/>
      <c r="J2091" s="1301"/>
      <c r="K2091" s="1301"/>
      <c r="L2091" s="1301"/>
      <c r="M2091" s="1301"/>
      <c r="N2091" s="1301"/>
      <c r="O2091" s="1329"/>
      <c r="Q2091" s="92"/>
      <c r="R2091" s="92"/>
      <c r="S2091" s="92"/>
      <c r="T2091" s="92"/>
      <c r="U2091" s="1303"/>
      <c r="V2091" s="92"/>
      <c r="W2091" s="92"/>
      <c r="X2091" s="92"/>
      <c r="Y2091" s="92"/>
      <c r="Z2091" s="92"/>
    </row>
    <row r="2092" spans="1:26" s="1302" customFormat="1" x14ac:dyDescent="0.3">
      <c r="A2092" s="1214"/>
      <c r="B2092" s="92"/>
      <c r="C2092" s="1298"/>
      <c r="D2092" s="1300"/>
      <c r="E2092" s="1300"/>
      <c r="F2092" s="1301"/>
      <c r="G2092" s="1301"/>
      <c r="H2092" s="1301"/>
      <c r="I2092" s="1301"/>
      <c r="J2092" s="1301"/>
      <c r="K2092" s="1301"/>
      <c r="L2092" s="1301"/>
      <c r="M2092" s="1301"/>
      <c r="N2092" s="1301"/>
      <c r="O2092" s="1329"/>
      <c r="Q2092" s="92"/>
      <c r="R2092" s="92"/>
      <c r="S2092" s="92"/>
      <c r="T2092" s="92"/>
      <c r="U2092" s="1303"/>
      <c r="V2092" s="92"/>
      <c r="W2092" s="92"/>
      <c r="X2092" s="92"/>
      <c r="Y2092" s="92"/>
      <c r="Z2092" s="92"/>
    </row>
    <row r="2093" spans="1:26" s="1302" customFormat="1" x14ac:dyDescent="0.3">
      <c r="A2093" s="1214"/>
      <c r="B2093" s="92"/>
      <c r="C2093" s="1298"/>
      <c r="D2093" s="1300"/>
      <c r="E2093" s="1300"/>
      <c r="F2093" s="1301"/>
      <c r="G2093" s="1301"/>
      <c r="H2093" s="1301"/>
      <c r="I2093" s="1301"/>
      <c r="J2093" s="1301"/>
      <c r="K2093" s="1301"/>
      <c r="L2093" s="1301"/>
      <c r="M2093" s="1301"/>
      <c r="N2093" s="1301"/>
      <c r="O2093" s="1329"/>
      <c r="Q2093" s="92"/>
      <c r="R2093" s="92"/>
      <c r="S2093" s="92"/>
      <c r="T2093" s="92"/>
      <c r="U2093" s="1303"/>
      <c r="V2093" s="92"/>
      <c r="W2093" s="92"/>
      <c r="X2093" s="92"/>
      <c r="Y2093" s="92"/>
      <c r="Z2093" s="92"/>
    </row>
    <row r="2094" spans="1:26" s="1302" customFormat="1" x14ac:dyDescent="0.3">
      <c r="A2094" s="1214"/>
      <c r="B2094" s="92"/>
      <c r="C2094" s="1298"/>
      <c r="D2094" s="1300"/>
      <c r="E2094" s="1300"/>
      <c r="F2094" s="1301"/>
      <c r="G2094" s="1301"/>
      <c r="H2094" s="1301"/>
      <c r="I2094" s="1301"/>
      <c r="J2094" s="1301"/>
      <c r="K2094" s="1301"/>
      <c r="L2094" s="1301"/>
      <c r="M2094" s="1301"/>
      <c r="N2094" s="1301"/>
      <c r="O2094" s="1329"/>
      <c r="Q2094" s="92"/>
      <c r="R2094" s="92"/>
      <c r="S2094" s="92"/>
      <c r="T2094" s="92"/>
      <c r="U2094" s="1303"/>
      <c r="V2094" s="92"/>
      <c r="W2094" s="92"/>
      <c r="X2094" s="92"/>
      <c r="Y2094" s="92"/>
      <c r="Z2094" s="92"/>
    </row>
    <row r="2095" spans="1:26" s="1302" customFormat="1" x14ac:dyDescent="0.3">
      <c r="A2095" s="1214"/>
      <c r="B2095" s="92"/>
      <c r="C2095" s="1298"/>
      <c r="D2095" s="1300"/>
      <c r="E2095" s="1300"/>
      <c r="F2095" s="1301"/>
      <c r="G2095" s="1301"/>
      <c r="H2095" s="1301"/>
      <c r="I2095" s="1301"/>
      <c r="J2095" s="1301"/>
      <c r="K2095" s="1301"/>
      <c r="L2095" s="1301"/>
      <c r="M2095" s="1301"/>
      <c r="N2095" s="1301"/>
      <c r="O2095" s="1329"/>
      <c r="Q2095" s="92"/>
      <c r="R2095" s="92"/>
      <c r="S2095" s="92"/>
      <c r="T2095" s="92"/>
      <c r="U2095" s="1303"/>
      <c r="V2095" s="92"/>
      <c r="W2095" s="92"/>
      <c r="X2095" s="92"/>
      <c r="Y2095" s="92"/>
      <c r="Z2095" s="92"/>
    </row>
    <row r="2096" spans="1:26" s="1302" customFormat="1" x14ac:dyDescent="0.3">
      <c r="A2096" s="1214"/>
      <c r="B2096" s="92"/>
      <c r="C2096" s="1298"/>
      <c r="D2096" s="1300"/>
      <c r="E2096" s="1300"/>
      <c r="F2096" s="1301"/>
      <c r="G2096" s="1301"/>
      <c r="H2096" s="1301"/>
      <c r="I2096" s="1301"/>
      <c r="J2096" s="1301"/>
      <c r="K2096" s="1301"/>
      <c r="L2096" s="1301"/>
      <c r="M2096" s="1301"/>
      <c r="N2096" s="1301"/>
      <c r="O2096" s="1329"/>
      <c r="Q2096" s="92"/>
      <c r="R2096" s="92"/>
      <c r="S2096" s="92"/>
      <c r="T2096" s="92"/>
      <c r="U2096" s="1303"/>
      <c r="V2096" s="92"/>
      <c r="W2096" s="92"/>
      <c r="X2096" s="92"/>
      <c r="Y2096" s="92"/>
      <c r="Z2096" s="92"/>
    </row>
    <row r="2097" spans="1:26" s="1302" customFormat="1" x14ac:dyDescent="0.3">
      <c r="A2097" s="1214"/>
      <c r="B2097" s="92"/>
      <c r="C2097" s="1298"/>
      <c r="D2097" s="1300"/>
      <c r="E2097" s="1300"/>
      <c r="F2097" s="1301"/>
      <c r="G2097" s="1301"/>
      <c r="H2097" s="1301"/>
      <c r="I2097" s="1301"/>
      <c r="J2097" s="1301"/>
      <c r="K2097" s="1301"/>
      <c r="L2097" s="1301"/>
      <c r="M2097" s="1301"/>
      <c r="N2097" s="1301"/>
      <c r="O2097" s="1329"/>
      <c r="Q2097" s="92"/>
      <c r="R2097" s="92"/>
      <c r="S2097" s="92"/>
      <c r="T2097" s="92"/>
      <c r="U2097" s="1303"/>
      <c r="V2097" s="92"/>
      <c r="W2097" s="92"/>
      <c r="X2097" s="92"/>
      <c r="Y2097" s="92"/>
      <c r="Z2097" s="92"/>
    </row>
    <row r="2098" spans="1:26" s="1302" customFormat="1" x14ac:dyDescent="0.3">
      <c r="A2098" s="1214"/>
      <c r="B2098" s="92"/>
      <c r="C2098" s="1298"/>
      <c r="D2098" s="1300"/>
      <c r="E2098" s="1300"/>
      <c r="F2098" s="1301"/>
      <c r="G2098" s="1301"/>
      <c r="H2098" s="1301"/>
      <c r="I2098" s="1301"/>
      <c r="J2098" s="1301"/>
      <c r="K2098" s="1301"/>
      <c r="L2098" s="1301"/>
      <c r="M2098" s="1301"/>
      <c r="N2098" s="1301"/>
      <c r="O2098" s="1329"/>
      <c r="Q2098" s="92"/>
      <c r="R2098" s="92"/>
      <c r="S2098" s="92"/>
      <c r="T2098" s="92"/>
      <c r="U2098" s="1303"/>
      <c r="V2098" s="92"/>
      <c r="W2098" s="92"/>
      <c r="X2098" s="92"/>
      <c r="Y2098" s="92"/>
      <c r="Z2098" s="92"/>
    </row>
    <row r="2099" spans="1:26" s="1302" customFormat="1" x14ac:dyDescent="0.3">
      <c r="A2099" s="1214"/>
      <c r="B2099" s="92"/>
      <c r="C2099" s="1298"/>
      <c r="D2099" s="1300"/>
      <c r="E2099" s="1300"/>
      <c r="F2099" s="1301"/>
      <c r="G2099" s="1301"/>
      <c r="H2099" s="1301"/>
      <c r="I2099" s="1301"/>
      <c r="J2099" s="1301"/>
      <c r="K2099" s="1301"/>
      <c r="L2099" s="1301"/>
      <c r="M2099" s="1301"/>
      <c r="N2099" s="1301"/>
      <c r="O2099" s="1329"/>
      <c r="Q2099" s="92"/>
      <c r="R2099" s="92"/>
      <c r="S2099" s="92"/>
      <c r="T2099" s="92"/>
      <c r="U2099" s="1303"/>
      <c r="V2099" s="92"/>
      <c r="W2099" s="92"/>
      <c r="X2099" s="92"/>
      <c r="Y2099" s="92"/>
      <c r="Z2099" s="92"/>
    </row>
    <row r="2100" spans="1:26" s="1302" customFormat="1" x14ac:dyDescent="0.3">
      <c r="A2100" s="1214"/>
      <c r="B2100" s="92"/>
      <c r="C2100" s="1298"/>
      <c r="D2100" s="1300"/>
      <c r="E2100" s="1300"/>
      <c r="F2100" s="1301"/>
      <c r="G2100" s="1301"/>
      <c r="H2100" s="1301"/>
      <c r="I2100" s="1301"/>
      <c r="J2100" s="1301"/>
      <c r="K2100" s="1301"/>
      <c r="L2100" s="1301"/>
      <c r="M2100" s="1301"/>
      <c r="N2100" s="1301"/>
      <c r="O2100" s="1329"/>
      <c r="Q2100" s="92"/>
      <c r="R2100" s="92"/>
      <c r="S2100" s="92"/>
      <c r="T2100" s="92"/>
      <c r="U2100" s="1303"/>
      <c r="V2100" s="92"/>
      <c r="W2100" s="92"/>
      <c r="X2100" s="92"/>
      <c r="Y2100" s="92"/>
      <c r="Z2100" s="92"/>
    </row>
    <row r="2101" spans="1:26" s="1302" customFormat="1" x14ac:dyDescent="0.3">
      <c r="A2101" s="1214"/>
      <c r="B2101" s="92"/>
      <c r="C2101" s="1298"/>
      <c r="D2101" s="1300"/>
      <c r="E2101" s="1300"/>
      <c r="F2101" s="1301"/>
      <c r="G2101" s="1301"/>
      <c r="H2101" s="1301"/>
      <c r="I2101" s="1301"/>
      <c r="J2101" s="1301"/>
      <c r="K2101" s="1301"/>
      <c r="L2101" s="1301"/>
      <c r="M2101" s="1301"/>
      <c r="N2101" s="1301"/>
      <c r="O2101" s="1329"/>
      <c r="Q2101" s="92"/>
      <c r="R2101" s="92"/>
      <c r="S2101" s="92"/>
      <c r="T2101" s="92"/>
      <c r="U2101" s="1303"/>
      <c r="V2101" s="92"/>
      <c r="W2101" s="92"/>
      <c r="X2101" s="92"/>
      <c r="Y2101" s="92"/>
      <c r="Z2101" s="92"/>
    </row>
    <row r="2102" spans="1:26" s="1302" customFormat="1" x14ac:dyDescent="0.3">
      <c r="A2102" s="1214"/>
      <c r="B2102" s="92"/>
      <c r="C2102" s="1298"/>
      <c r="D2102" s="1300"/>
      <c r="E2102" s="1300"/>
      <c r="F2102" s="1301"/>
      <c r="G2102" s="1301"/>
      <c r="H2102" s="1301"/>
      <c r="I2102" s="1301"/>
      <c r="J2102" s="1301"/>
      <c r="K2102" s="1301"/>
      <c r="L2102" s="1301"/>
      <c r="M2102" s="1301"/>
      <c r="N2102" s="1301"/>
      <c r="O2102" s="1329"/>
      <c r="Q2102" s="92"/>
      <c r="R2102" s="92"/>
      <c r="S2102" s="92"/>
      <c r="T2102" s="92"/>
      <c r="U2102" s="1303"/>
      <c r="V2102" s="92"/>
      <c r="W2102" s="92"/>
      <c r="X2102" s="92"/>
      <c r="Y2102" s="92"/>
      <c r="Z2102" s="92"/>
    </row>
    <row r="2103" spans="1:26" s="1302" customFormat="1" x14ac:dyDescent="0.3">
      <c r="A2103" s="1214"/>
      <c r="B2103" s="92"/>
      <c r="C2103" s="1298"/>
      <c r="D2103" s="1300"/>
      <c r="E2103" s="1300"/>
      <c r="F2103" s="1301"/>
      <c r="G2103" s="1301"/>
      <c r="H2103" s="1301"/>
      <c r="I2103" s="1301"/>
      <c r="J2103" s="1301"/>
      <c r="K2103" s="1301"/>
      <c r="L2103" s="1301"/>
      <c r="M2103" s="1301"/>
      <c r="N2103" s="1301"/>
      <c r="O2103" s="1329"/>
      <c r="Q2103" s="92"/>
      <c r="R2103" s="92"/>
      <c r="S2103" s="92"/>
      <c r="T2103" s="92"/>
      <c r="U2103" s="1303"/>
      <c r="V2103" s="92"/>
      <c r="W2103" s="92"/>
      <c r="X2103" s="92"/>
      <c r="Y2103" s="92"/>
      <c r="Z2103" s="92"/>
    </row>
    <row r="2104" spans="1:26" s="1302" customFormat="1" x14ac:dyDescent="0.3">
      <c r="A2104" s="1214"/>
      <c r="B2104" s="92"/>
      <c r="C2104" s="1298"/>
      <c r="D2104" s="1300"/>
      <c r="E2104" s="1300"/>
      <c r="F2104" s="1301"/>
      <c r="G2104" s="1301"/>
      <c r="H2104" s="1301"/>
      <c r="I2104" s="1301"/>
      <c r="J2104" s="1301"/>
      <c r="K2104" s="1301"/>
      <c r="L2104" s="1301"/>
      <c r="M2104" s="1301"/>
      <c r="N2104" s="1301"/>
      <c r="O2104" s="1329"/>
      <c r="Q2104" s="92"/>
      <c r="R2104" s="92"/>
      <c r="S2104" s="92"/>
      <c r="T2104" s="92"/>
      <c r="U2104" s="1303"/>
      <c r="V2104" s="92"/>
      <c r="W2104" s="92"/>
      <c r="X2104" s="92"/>
      <c r="Y2104" s="92"/>
      <c r="Z2104" s="92"/>
    </row>
    <row r="2105" spans="1:26" s="1302" customFormat="1" x14ac:dyDescent="0.3">
      <c r="A2105" s="1214"/>
      <c r="B2105" s="92"/>
      <c r="C2105" s="1298"/>
      <c r="D2105" s="1300"/>
      <c r="E2105" s="1300"/>
      <c r="F2105" s="1301"/>
      <c r="G2105" s="1301"/>
      <c r="H2105" s="1301"/>
      <c r="I2105" s="1301"/>
      <c r="J2105" s="1301"/>
      <c r="K2105" s="1301"/>
      <c r="L2105" s="1301"/>
      <c r="M2105" s="1301"/>
      <c r="N2105" s="1301"/>
      <c r="O2105" s="1329"/>
      <c r="Q2105" s="92"/>
      <c r="R2105" s="92"/>
      <c r="S2105" s="92"/>
      <c r="T2105" s="92"/>
      <c r="U2105" s="1303"/>
      <c r="V2105" s="92"/>
      <c r="W2105" s="92"/>
      <c r="X2105" s="92"/>
      <c r="Y2105" s="92"/>
      <c r="Z2105" s="92"/>
    </row>
    <row r="2106" spans="1:26" s="1302" customFormat="1" x14ac:dyDescent="0.3">
      <c r="A2106" s="1214"/>
      <c r="B2106" s="92"/>
      <c r="C2106" s="1298"/>
      <c r="D2106" s="1300"/>
      <c r="E2106" s="1300"/>
      <c r="F2106" s="1301"/>
      <c r="G2106" s="1301"/>
      <c r="H2106" s="1301"/>
      <c r="I2106" s="1301"/>
      <c r="J2106" s="1301"/>
      <c r="K2106" s="1301"/>
      <c r="L2106" s="1301"/>
      <c r="M2106" s="1301"/>
      <c r="N2106" s="1301"/>
      <c r="O2106" s="1329"/>
      <c r="Q2106" s="92"/>
      <c r="R2106" s="92"/>
      <c r="S2106" s="92"/>
      <c r="T2106" s="92"/>
      <c r="U2106" s="1303"/>
      <c r="V2106" s="92"/>
      <c r="W2106" s="92"/>
      <c r="X2106" s="92"/>
      <c r="Y2106" s="92"/>
      <c r="Z2106" s="92"/>
    </row>
    <row r="2107" spans="1:26" s="1302" customFormat="1" x14ac:dyDescent="0.3">
      <c r="A2107" s="1214"/>
      <c r="B2107" s="92"/>
      <c r="C2107" s="1298"/>
      <c r="D2107" s="1300"/>
      <c r="E2107" s="1300"/>
      <c r="F2107" s="1301"/>
      <c r="G2107" s="1301"/>
      <c r="H2107" s="1301"/>
      <c r="I2107" s="1301"/>
      <c r="J2107" s="1301"/>
      <c r="K2107" s="1301"/>
      <c r="L2107" s="1301"/>
      <c r="M2107" s="1301"/>
      <c r="N2107" s="1301"/>
      <c r="O2107" s="1329"/>
      <c r="Q2107" s="92"/>
      <c r="R2107" s="92"/>
      <c r="S2107" s="92"/>
      <c r="T2107" s="92"/>
      <c r="U2107" s="1303"/>
      <c r="V2107" s="92"/>
      <c r="W2107" s="92"/>
      <c r="X2107" s="92"/>
      <c r="Y2107" s="92"/>
      <c r="Z2107" s="92"/>
    </row>
    <row r="2108" spans="1:26" s="1302" customFormat="1" x14ac:dyDescent="0.3">
      <c r="A2108" s="1214"/>
      <c r="B2108" s="92"/>
      <c r="C2108" s="1298"/>
      <c r="D2108" s="1300"/>
      <c r="E2108" s="1300"/>
      <c r="F2108" s="1301"/>
      <c r="G2108" s="1301"/>
      <c r="H2108" s="1301"/>
      <c r="I2108" s="1301"/>
      <c r="J2108" s="1301"/>
      <c r="K2108" s="1301"/>
      <c r="L2108" s="1301"/>
      <c r="M2108" s="1301"/>
      <c r="N2108" s="1301"/>
      <c r="O2108" s="1329"/>
      <c r="Q2108" s="92"/>
      <c r="R2108" s="92"/>
      <c r="S2108" s="92"/>
      <c r="T2108" s="92"/>
      <c r="U2108" s="1303"/>
      <c r="V2108" s="92"/>
      <c r="W2108" s="92"/>
      <c r="X2108" s="92"/>
      <c r="Y2108" s="92"/>
      <c r="Z2108" s="92"/>
    </row>
    <row r="2109" spans="1:26" s="1302" customFormat="1" x14ac:dyDescent="0.3">
      <c r="A2109" s="1214"/>
      <c r="B2109" s="92"/>
      <c r="C2109" s="1298"/>
      <c r="D2109" s="1300"/>
      <c r="E2109" s="1300"/>
      <c r="F2109" s="1301"/>
      <c r="G2109" s="1301"/>
      <c r="H2109" s="1301"/>
      <c r="I2109" s="1301"/>
      <c r="J2109" s="1301"/>
      <c r="K2109" s="1301"/>
      <c r="L2109" s="1301"/>
      <c r="M2109" s="1301"/>
      <c r="N2109" s="1301"/>
      <c r="O2109" s="1329"/>
      <c r="Q2109" s="92"/>
      <c r="R2109" s="92"/>
      <c r="S2109" s="92"/>
      <c r="T2109" s="92"/>
      <c r="U2109" s="1303"/>
      <c r="V2109" s="92"/>
      <c r="W2109" s="92"/>
      <c r="X2109" s="92"/>
      <c r="Y2109" s="92"/>
      <c r="Z2109" s="92"/>
    </row>
    <row r="2110" spans="1:26" s="1302" customFormat="1" x14ac:dyDescent="0.3">
      <c r="A2110" s="1214"/>
      <c r="B2110" s="92"/>
      <c r="C2110" s="1298"/>
      <c r="D2110" s="1300"/>
      <c r="E2110" s="1300"/>
      <c r="F2110" s="1301"/>
      <c r="G2110" s="1301"/>
      <c r="H2110" s="1301"/>
      <c r="I2110" s="1301"/>
      <c r="J2110" s="1301"/>
      <c r="K2110" s="1301"/>
      <c r="L2110" s="1301"/>
      <c r="M2110" s="1301"/>
      <c r="N2110" s="1301"/>
      <c r="O2110" s="1329"/>
      <c r="Q2110" s="92"/>
      <c r="R2110" s="92"/>
      <c r="S2110" s="92"/>
      <c r="T2110" s="92"/>
      <c r="U2110" s="1303"/>
      <c r="V2110" s="92"/>
      <c r="W2110" s="92"/>
      <c r="X2110" s="92"/>
      <c r="Y2110" s="92"/>
      <c r="Z2110" s="92"/>
    </row>
    <row r="2111" spans="1:26" s="1302" customFormat="1" x14ac:dyDescent="0.3">
      <c r="A2111" s="1214"/>
      <c r="B2111" s="92"/>
      <c r="C2111" s="1298"/>
      <c r="D2111" s="1300"/>
      <c r="E2111" s="1300"/>
      <c r="F2111" s="1301"/>
      <c r="G2111" s="1301"/>
      <c r="H2111" s="1301"/>
      <c r="I2111" s="1301"/>
      <c r="J2111" s="1301"/>
      <c r="K2111" s="1301"/>
      <c r="L2111" s="1301"/>
      <c r="M2111" s="1301"/>
      <c r="N2111" s="1301"/>
      <c r="O2111" s="1329"/>
      <c r="Q2111" s="92"/>
      <c r="R2111" s="92"/>
      <c r="S2111" s="92"/>
      <c r="T2111" s="92"/>
      <c r="U2111" s="1303"/>
      <c r="V2111" s="92"/>
      <c r="W2111" s="92"/>
      <c r="X2111" s="92"/>
      <c r="Y2111" s="92"/>
      <c r="Z2111" s="92"/>
    </row>
    <row r="2112" spans="1:26" s="1302" customFormat="1" x14ac:dyDescent="0.3">
      <c r="A2112" s="1214"/>
      <c r="B2112" s="92"/>
      <c r="C2112" s="1298"/>
      <c r="D2112" s="1300"/>
      <c r="E2112" s="1300"/>
      <c r="F2112" s="1301"/>
      <c r="G2112" s="1301"/>
      <c r="H2112" s="1301"/>
      <c r="I2112" s="1301"/>
      <c r="J2112" s="1301"/>
      <c r="K2112" s="1301"/>
      <c r="L2112" s="1301"/>
      <c r="M2112" s="1301"/>
      <c r="N2112" s="1301"/>
      <c r="O2112" s="1329"/>
      <c r="Q2112" s="92"/>
      <c r="R2112" s="92"/>
      <c r="S2112" s="92"/>
      <c r="T2112" s="92"/>
      <c r="U2112" s="1303"/>
      <c r="V2112" s="92"/>
      <c r="W2112" s="92"/>
      <c r="X2112" s="92"/>
      <c r="Y2112" s="92"/>
      <c r="Z2112" s="92"/>
    </row>
    <row r="2113" spans="1:26" s="1302" customFormat="1" x14ac:dyDescent="0.3">
      <c r="A2113" s="1214"/>
      <c r="B2113" s="92"/>
      <c r="C2113" s="1298"/>
      <c r="D2113" s="1300"/>
      <c r="E2113" s="1300"/>
      <c r="F2113" s="1301"/>
      <c r="G2113" s="1301"/>
      <c r="H2113" s="1301"/>
      <c r="I2113" s="1301"/>
      <c r="J2113" s="1301"/>
      <c r="K2113" s="1301"/>
      <c r="L2113" s="1301"/>
      <c r="M2113" s="1301"/>
      <c r="N2113" s="1301"/>
      <c r="O2113" s="1329"/>
      <c r="Q2113" s="92"/>
      <c r="R2113" s="92"/>
      <c r="S2113" s="92"/>
      <c r="T2113" s="92"/>
      <c r="U2113" s="1303"/>
      <c r="V2113" s="92"/>
      <c r="W2113" s="92"/>
      <c r="X2113" s="92"/>
      <c r="Y2113" s="92"/>
      <c r="Z2113" s="92"/>
    </row>
    <row r="2114" spans="1:26" s="1302" customFormat="1" x14ac:dyDescent="0.3">
      <c r="A2114" s="1214"/>
      <c r="B2114" s="92"/>
      <c r="C2114" s="1298"/>
      <c r="D2114" s="1300"/>
      <c r="E2114" s="1300"/>
      <c r="F2114" s="1301"/>
      <c r="G2114" s="1301"/>
      <c r="H2114" s="1301"/>
      <c r="I2114" s="1301"/>
      <c r="J2114" s="1301"/>
      <c r="K2114" s="1301"/>
      <c r="L2114" s="1301"/>
      <c r="M2114" s="1301"/>
      <c r="N2114" s="1301"/>
      <c r="O2114" s="1329"/>
      <c r="Q2114" s="92"/>
      <c r="R2114" s="92"/>
      <c r="S2114" s="92"/>
      <c r="T2114" s="92"/>
      <c r="U2114" s="1303"/>
      <c r="V2114" s="92"/>
      <c r="W2114" s="92"/>
      <c r="X2114" s="92"/>
      <c r="Y2114" s="92"/>
      <c r="Z2114" s="92"/>
    </row>
    <row r="2115" spans="1:26" s="1302" customFormat="1" x14ac:dyDescent="0.3">
      <c r="A2115" s="1214"/>
      <c r="B2115" s="92"/>
      <c r="C2115" s="1298"/>
      <c r="D2115" s="1300"/>
      <c r="E2115" s="1300"/>
      <c r="F2115" s="1301"/>
      <c r="G2115" s="1301"/>
      <c r="H2115" s="1301"/>
      <c r="I2115" s="1301"/>
      <c r="J2115" s="1301"/>
      <c r="K2115" s="1301"/>
      <c r="L2115" s="1301"/>
      <c r="M2115" s="1301"/>
      <c r="N2115" s="1301"/>
      <c r="O2115" s="1329"/>
      <c r="Q2115" s="92"/>
      <c r="R2115" s="92"/>
      <c r="S2115" s="92"/>
      <c r="T2115" s="92"/>
      <c r="U2115" s="1303"/>
      <c r="V2115" s="92"/>
      <c r="W2115" s="92"/>
      <c r="X2115" s="92"/>
      <c r="Y2115" s="92"/>
      <c r="Z2115" s="92"/>
    </row>
    <row r="2116" spans="1:26" s="1302" customFormat="1" x14ac:dyDescent="0.3">
      <c r="A2116" s="1214"/>
      <c r="B2116" s="92"/>
      <c r="C2116" s="1298"/>
      <c r="D2116" s="1300"/>
      <c r="E2116" s="1300"/>
      <c r="F2116" s="1301"/>
      <c r="G2116" s="1301"/>
      <c r="H2116" s="1301"/>
      <c r="I2116" s="1301"/>
      <c r="J2116" s="1301"/>
      <c r="K2116" s="1301"/>
      <c r="L2116" s="1301"/>
      <c r="M2116" s="1301"/>
      <c r="N2116" s="1301"/>
      <c r="O2116" s="1329"/>
      <c r="Q2116" s="92"/>
      <c r="R2116" s="92"/>
      <c r="S2116" s="92"/>
      <c r="T2116" s="92"/>
      <c r="U2116" s="1303"/>
      <c r="V2116" s="92"/>
      <c r="W2116" s="92"/>
      <c r="X2116" s="92"/>
      <c r="Y2116" s="92"/>
      <c r="Z2116" s="92"/>
    </row>
    <row r="2117" spans="1:26" s="1302" customFormat="1" x14ac:dyDescent="0.3">
      <c r="A2117" s="1214"/>
      <c r="B2117" s="92"/>
      <c r="C2117" s="1298"/>
      <c r="D2117" s="1300"/>
      <c r="E2117" s="1300"/>
      <c r="F2117" s="1301"/>
      <c r="G2117" s="1301"/>
      <c r="H2117" s="1301"/>
      <c r="I2117" s="1301"/>
      <c r="J2117" s="1301"/>
      <c r="K2117" s="1301"/>
      <c r="L2117" s="1301"/>
      <c r="M2117" s="1301"/>
      <c r="N2117" s="1301"/>
      <c r="O2117" s="1329"/>
      <c r="Q2117" s="92"/>
      <c r="R2117" s="92"/>
      <c r="S2117" s="92"/>
      <c r="T2117" s="92"/>
      <c r="U2117" s="1303"/>
      <c r="V2117" s="92"/>
      <c r="W2117" s="92"/>
      <c r="X2117" s="92"/>
      <c r="Y2117" s="92"/>
      <c r="Z2117" s="92"/>
    </row>
    <row r="2118" spans="1:26" s="1302" customFormat="1" x14ac:dyDescent="0.3">
      <c r="A2118" s="1214"/>
      <c r="B2118" s="92"/>
      <c r="C2118" s="1298"/>
      <c r="D2118" s="1300"/>
      <c r="E2118" s="1300"/>
      <c r="F2118" s="1301"/>
      <c r="G2118" s="1301"/>
      <c r="H2118" s="1301"/>
      <c r="I2118" s="1301"/>
      <c r="J2118" s="1301"/>
      <c r="K2118" s="1301"/>
      <c r="L2118" s="1301"/>
      <c r="M2118" s="1301"/>
      <c r="N2118" s="1301"/>
      <c r="O2118" s="1329"/>
      <c r="Q2118" s="92"/>
      <c r="R2118" s="92"/>
      <c r="S2118" s="92"/>
      <c r="T2118" s="92"/>
      <c r="U2118" s="1303"/>
      <c r="V2118" s="92"/>
      <c r="W2118" s="92"/>
      <c r="X2118" s="92"/>
      <c r="Y2118" s="92"/>
      <c r="Z2118" s="92"/>
    </row>
    <row r="2119" spans="1:26" s="1302" customFormat="1" x14ac:dyDescent="0.3">
      <c r="A2119" s="1214"/>
      <c r="B2119" s="92"/>
      <c r="C2119" s="1298"/>
      <c r="D2119" s="1300"/>
      <c r="E2119" s="1300"/>
      <c r="F2119" s="1301"/>
      <c r="G2119" s="1301"/>
      <c r="H2119" s="1301"/>
      <c r="I2119" s="1301"/>
      <c r="J2119" s="1301"/>
      <c r="K2119" s="1301"/>
      <c r="L2119" s="1301"/>
      <c r="M2119" s="1301"/>
      <c r="N2119" s="1301"/>
      <c r="O2119" s="1329"/>
      <c r="Q2119" s="92"/>
      <c r="R2119" s="92"/>
      <c r="S2119" s="92"/>
      <c r="T2119" s="92"/>
      <c r="U2119" s="1303"/>
      <c r="V2119" s="92"/>
      <c r="W2119" s="92"/>
      <c r="X2119" s="92"/>
      <c r="Y2119" s="92"/>
      <c r="Z2119" s="92"/>
    </row>
    <row r="2120" spans="1:26" s="1302" customFormat="1" x14ac:dyDescent="0.3">
      <c r="A2120" s="1214"/>
      <c r="B2120" s="92"/>
      <c r="C2120" s="1298"/>
      <c r="D2120" s="1300"/>
      <c r="E2120" s="1300"/>
      <c r="F2120" s="1301"/>
      <c r="G2120" s="1301"/>
      <c r="H2120" s="1301"/>
      <c r="I2120" s="1301"/>
      <c r="J2120" s="1301"/>
      <c r="K2120" s="1301"/>
      <c r="L2120" s="1301"/>
      <c r="M2120" s="1301"/>
      <c r="N2120" s="1301"/>
      <c r="O2120" s="1329"/>
      <c r="Q2120" s="92"/>
      <c r="R2120" s="92"/>
      <c r="S2120" s="92"/>
      <c r="T2120" s="92"/>
      <c r="U2120" s="1303"/>
      <c r="V2120" s="92"/>
      <c r="W2120" s="92"/>
      <c r="X2120" s="92"/>
      <c r="Y2120" s="92"/>
      <c r="Z2120" s="92"/>
    </row>
    <row r="2121" spans="1:26" s="1302" customFormat="1" x14ac:dyDescent="0.3">
      <c r="A2121" s="1214"/>
      <c r="B2121" s="92"/>
      <c r="C2121" s="1298"/>
      <c r="D2121" s="1300"/>
      <c r="E2121" s="1300"/>
      <c r="F2121" s="1301"/>
      <c r="G2121" s="1301"/>
      <c r="H2121" s="1301"/>
      <c r="I2121" s="1301"/>
      <c r="J2121" s="1301"/>
      <c r="K2121" s="1301"/>
      <c r="L2121" s="1301"/>
      <c r="M2121" s="1301"/>
      <c r="N2121" s="1301"/>
      <c r="O2121" s="1329"/>
      <c r="Q2121" s="92"/>
      <c r="R2121" s="92"/>
      <c r="S2121" s="92"/>
      <c r="T2121" s="92"/>
      <c r="U2121" s="1303"/>
      <c r="V2121" s="92"/>
      <c r="W2121" s="92"/>
      <c r="X2121" s="92"/>
      <c r="Y2121" s="92"/>
      <c r="Z2121" s="92"/>
    </row>
    <row r="2122" spans="1:26" s="1302" customFormat="1" x14ac:dyDescent="0.3">
      <c r="A2122" s="1214"/>
      <c r="B2122" s="92"/>
      <c r="C2122" s="1298"/>
      <c r="D2122" s="1300"/>
      <c r="E2122" s="1300"/>
      <c r="F2122" s="1301"/>
      <c r="G2122" s="1301"/>
      <c r="H2122" s="1301"/>
      <c r="I2122" s="1301"/>
      <c r="J2122" s="1301"/>
      <c r="K2122" s="1301"/>
      <c r="L2122" s="1301"/>
      <c r="M2122" s="1301"/>
      <c r="N2122" s="1301"/>
      <c r="O2122" s="1329"/>
      <c r="Q2122" s="92"/>
      <c r="R2122" s="92"/>
      <c r="S2122" s="92"/>
      <c r="T2122" s="92"/>
      <c r="U2122" s="1303"/>
      <c r="V2122" s="92"/>
      <c r="W2122" s="92"/>
      <c r="X2122" s="92"/>
      <c r="Y2122" s="92"/>
      <c r="Z2122" s="92"/>
    </row>
    <row r="2123" spans="1:26" s="1302" customFormat="1" x14ac:dyDescent="0.3">
      <c r="A2123" s="1214"/>
      <c r="B2123" s="92"/>
      <c r="C2123" s="1298"/>
      <c r="D2123" s="1300"/>
      <c r="E2123" s="1300"/>
      <c r="F2123" s="1301"/>
      <c r="G2123" s="1301"/>
      <c r="H2123" s="1301"/>
      <c r="I2123" s="1301"/>
      <c r="J2123" s="1301"/>
      <c r="K2123" s="1301"/>
      <c r="L2123" s="1301"/>
      <c r="M2123" s="1301"/>
      <c r="N2123" s="1301"/>
      <c r="O2123" s="1329"/>
      <c r="Q2123" s="92"/>
      <c r="R2123" s="92"/>
      <c r="S2123" s="92"/>
      <c r="T2123" s="92"/>
      <c r="U2123" s="1303"/>
      <c r="V2123" s="92"/>
      <c r="W2123" s="92"/>
      <c r="X2123" s="92"/>
      <c r="Y2123" s="92"/>
      <c r="Z2123" s="92"/>
    </row>
    <row r="2124" spans="1:26" s="1302" customFormat="1" x14ac:dyDescent="0.3">
      <c r="A2124" s="1214"/>
      <c r="B2124" s="92"/>
      <c r="C2124" s="1298"/>
      <c r="D2124" s="1300"/>
      <c r="E2124" s="1300"/>
      <c r="F2124" s="1301"/>
      <c r="G2124" s="1301"/>
      <c r="H2124" s="1301"/>
      <c r="I2124" s="1301"/>
      <c r="J2124" s="1301"/>
      <c r="K2124" s="1301"/>
      <c r="L2124" s="1301"/>
      <c r="M2124" s="1301"/>
      <c r="N2124" s="1301"/>
      <c r="O2124" s="1329"/>
      <c r="Q2124" s="92"/>
      <c r="R2124" s="92"/>
      <c r="S2124" s="92"/>
      <c r="T2124" s="92"/>
      <c r="U2124" s="1303"/>
      <c r="V2124" s="92"/>
      <c r="W2124" s="92"/>
      <c r="X2124" s="92"/>
      <c r="Y2124" s="92"/>
      <c r="Z2124" s="92"/>
    </row>
    <row r="2125" spans="1:26" s="1302" customFormat="1" x14ac:dyDescent="0.3">
      <c r="A2125" s="1214"/>
      <c r="B2125" s="92"/>
      <c r="C2125" s="1298"/>
      <c r="D2125" s="1300"/>
      <c r="E2125" s="1300"/>
      <c r="F2125" s="1301"/>
      <c r="G2125" s="1301"/>
      <c r="H2125" s="1301"/>
      <c r="I2125" s="1301"/>
      <c r="J2125" s="1301"/>
      <c r="K2125" s="1301"/>
      <c r="L2125" s="1301"/>
      <c r="M2125" s="1301"/>
      <c r="N2125" s="1301"/>
      <c r="O2125" s="1329"/>
      <c r="Q2125" s="92"/>
      <c r="R2125" s="92"/>
      <c r="S2125" s="92"/>
      <c r="T2125" s="92"/>
      <c r="U2125" s="1303"/>
      <c r="V2125" s="92"/>
      <c r="W2125" s="92"/>
      <c r="X2125" s="92"/>
      <c r="Y2125" s="92"/>
      <c r="Z2125" s="92"/>
    </row>
    <row r="2126" spans="1:26" s="1302" customFormat="1" x14ac:dyDescent="0.3">
      <c r="A2126" s="1214"/>
      <c r="B2126" s="92"/>
      <c r="C2126" s="1298"/>
      <c r="D2126" s="1300"/>
      <c r="E2126" s="1300"/>
      <c r="F2126" s="1301"/>
      <c r="G2126" s="1301"/>
      <c r="H2126" s="1301"/>
      <c r="I2126" s="1301"/>
      <c r="J2126" s="1301"/>
      <c r="K2126" s="1301"/>
      <c r="L2126" s="1301"/>
      <c r="M2126" s="1301"/>
      <c r="N2126" s="1301"/>
      <c r="O2126" s="1329"/>
      <c r="Q2126" s="92"/>
      <c r="R2126" s="92"/>
      <c r="S2126" s="92"/>
      <c r="T2126" s="92"/>
      <c r="U2126" s="1303"/>
      <c r="V2126" s="92"/>
      <c r="W2126" s="92"/>
      <c r="X2126" s="92"/>
      <c r="Y2126" s="92"/>
      <c r="Z2126" s="92"/>
    </row>
    <row r="2127" spans="1:26" s="1302" customFormat="1" x14ac:dyDescent="0.3">
      <c r="A2127" s="1214"/>
      <c r="B2127" s="92"/>
      <c r="C2127" s="1298"/>
      <c r="D2127" s="1300"/>
      <c r="E2127" s="1300"/>
      <c r="F2127" s="1301"/>
      <c r="G2127" s="1301"/>
      <c r="H2127" s="1301"/>
      <c r="I2127" s="1301"/>
      <c r="J2127" s="1301"/>
      <c r="K2127" s="1301"/>
      <c r="L2127" s="1301"/>
      <c r="M2127" s="1301"/>
      <c r="N2127" s="1301"/>
      <c r="O2127" s="1329"/>
      <c r="Q2127" s="92"/>
      <c r="R2127" s="92"/>
      <c r="S2127" s="92"/>
      <c r="T2127" s="92"/>
      <c r="U2127" s="1303"/>
      <c r="V2127" s="92"/>
      <c r="W2127" s="92"/>
      <c r="X2127" s="92"/>
      <c r="Y2127" s="92"/>
      <c r="Z2127" s="92"/>
    </row>
    <row r="2128" spans="1:26" s="1302" customFormat="1" x14ac:dyDescent="0.3">
      <c r="A2128" s="1214"/>
      <c r="B2128" s="92"/>
      <c r="C2128" s="1298"/>
      <c r="D2128" s="1300"/>
      <c r="E2128" s="1300"/>
      <c r="F2128" s="1301"/>
      <c r="G2128" s="1301"/>
      <c r="H2128" s="1301"/>
      <c r="I2128" s="1301"/>
      <c r="J2128" s="1301"/>
      <c r="K2128" s="1301"/>
      <c r="L2128" s="1301"/>
      <c r="M2128" s="1301"/>
      <c r="N2128" s="1301"/>
      <c r="O2128" s="1329"/>
      <c r="Q2128" s="92"/>
      <c r="R2128" s="92"/>
      <c r="S2128" s="92"/>
      <c r="T2128" s="92"/>
      <c r="U2128" s="1303"/>
      <c r="V2128" s="92"/>
      <c r="W2128" s="92"/>
      <c r="X2128" s="92"/>
      <c r="Y2128" s="92"/>
      <c r="Z2128" s="92"/>
    </row>
    <row r="2129" spans="1:26" s="1302" customFormat="1" x14ac:dyDescent="0.3">
      <c r="A2129" s="1214"/>
      <c r="B2129" s="92"/>
      <c r="C2129" s="1298"/>
      <c r="D2129" s="1300"/>
      <c r="E2129" s="1300"/>
      <c r="F2129" s="1301"/>
      <c r="G2129" s="1301"/>
      <c r="H2129" s="1301"/>
      <c r="I2129" s="1301"/>
      <c r="J2129" s="1301"/>
      <c r="K2129" s="1301"/>
      <c r="L2129" s="1301"/>
      <c r="M2129" s="1301"/>
      <c r="N2129" s="1301"/>
      <c r="O2129" s="1329"/>
      <c r="Q2129" s="92"/>
      <c r="R2129" s="92"/>
      <c r="S2129" s="92"/>
      <c r="T2129" s="92"/>
      <c r="U2129" s="1303"/>
      <c r="V2129" s="92"/>
      <c r="W2129" s="92"/>
      <c r="X2129" s="92"/>
      <c r="Y2129" s="92"/>
      <c r="Z2129" s="92"/>
    </row>
    <row r="2130" spans="1:26" s="1302" customFormat="1" x14ac:dyDescent="0.3">
      <c r="A2130" s="1214"/>
      <c r="B2130" s="92"/>
      <c r="C2130" s="1298"/>
      <c r="D2130" s="1300"/>
      <c r="E2130" s="1300"/>
      <c r="F2130" s="1301"/>
      <c r="G2130" s="1301"/>
      <c r="H2130" s="1301"/>
      <c r="I2130" s="1301"/>
      <c r="J2130" s="1301"/>
      <c r="K2130" s="1301"/>
      <c r="L2130" s="1301"/>
      <c r="M2130" s="1301"/>
      <c r="N2130" s="1301"/>
      <c r="O2130" s="1329"/>
      <c r="Q2130" s="92"/>
      <c r="R2130" s="92"/>
      <c r="S2130" s="92"/>
      <c r="T2130" s="92"/>
      <c r="U2130" s="1303"/>
      <c r="V2130" s="92"/>
      <c r="W2130" s="92"/>
      <c r="X2130" s="92"/>
      <c r="Y2130" s="92"/>
      <c r="Z2130" s="92"/>
    </row>
    <row r="2131" spans="1:26" s="1302" customFormat="1" x14ac:dyDescent="0.3">
      <c r="A2131" s="1214"/>
      <c r="B2131" s="92"/>
      <c r="C2131" s="1298"/>
      <c r="D2131" s="1300"/>
      <c r="E2131" s="1300"/>
      <c r="F2131" s="1301"/>
      <c r="G2131" s="1301"/>
      <c r="H2131" s="1301"/>
      <c r="I2131" s="1301"/>
      <c r="J2131" s="1301"/>
      <c r="K2131" s="1301"/>
      <c r="L2131" s="1301"/>
      <c r="M2131" s="1301"/>
      <c r="N2131" s="1301"/>
      <c r="O2131" s="1329"/>
      <c r="Q2131" s="92"/>
      <c r="R2131" s="92"/>
      <c r="S2131" s="92"/>
      <c r="T2131" s="92"/>
      <c r="U2131" s="1303"/>
      <c r="V2131" s="92"/>
      <c r="W2131" s="92"/>
      <c r="X2131" s="92"/>
      <c r="Y2131" s="92"/>
      <c r="Z2131" s="92"/>
    </row>
    <row r="2132" spans="1:26" s="1302" customFormat="1" x14ac:dyDescent="0.3">
      <c r="A2132" s="1214"/>
      <c r="B2132" s="92"/>
      <c r="C2132" s="1298"/>
      <c r="D2132" s="1300"/>
      <c r="E2132" s="1300"/>
      <c r="F2132" s="1301"/>
      <c r="G2132" s="1301"/>
      <c r="H2132" s="1301"/>
      <c r="I2132" s="1301"/>
      <c r="J2132" s="1301"/>
      <c r="K2132" s="1301"/>
      <c r="L2132" s="1301"/>
      <c r="M2132" s="1301"/>
      <c r="N2132" s="1301"/>
      <c r="O2132" s="1329"/>
      <c r="Q2132" s="92"/>
      <c r="R2132" s="92"/>
      <c r="S2132" s="92"/>
      <c r="T2132" s="92"/>
      <c r="U2132" s="1303"/>
      <c r="V2132" s="92"/>
      <c r="W2132" s="92"/>
      <c r="X2132" s="92"/>
      <c r="Y2132" s="92"/>
      <c r="Z2132" s="92"/>
    </row>
    <row r="2133" spans="1:26" s="1302" customFormat="1" x14ac:dyDescent="0.3">
      <c r="A2133" s="1214"/>
      <c r="B2133" s="92"/>
      <c r="C2133" s="1298"/>
      <c r="D2133" s="1300"/>
      <c r="E2133" s="1300"/>
      <c r="F2133" s="1301"/>
      <c r="G2133" s="1301"/>
      <c r="H2133" s="1301"/>
      <c r="I2133" s="1301"/>
      <c r="J2133" s="1301"/>
      <c r="K2133" s="1301"/>
      <c r="L2133" s="1301"/>
      <c r="M2133" s="1301"/>
      <c r="N2133" s="1301"/>
      <c r="O2133" s="1329"/>
      <c r="Q2133" s="92"/>
      <c r="R2133" s="92"/>
      <c r="S2133" s="92"/>
      <c r="T2133" s="92"/>
      <c r="U2133" s="1303"/>
      <c r="V2133" s="92"/>
      <c r="W2133" s="92"/>
      <c r="X2133" s="92"/>
      <c r="Y2133" s="92"/>
      <c r="Z2133" s="92"/>
    </row>
    <row r="2134" spans="1:26" s="1302" customFormat="1" x14ac:dyDescent="0.3">
      <c r="A2134" s="1214"/>
      <c r="B2134" s="92"/>
      <c r="C2134" s="1298"/>
      <c r="D2134" s="1300"/>
      <c r="E2134" s="1300"/>
      <c r="F2134" s="1301"/>
      <c r="G2134" s="1301"/>
      <c r="H2134" s="1301"/>
      <c r="I2134" s="1301"/>
      <c r="J2134" s="1301"/>
      <c r="K2134" s="1301"/>
      <c r="L2134" s="1301"/>
      <c r="M2134" s="1301"/>
      <c r="N2134" s="1301"/>
      <c r="O2134" s="1329"/>
      <c r="Q2134" s="92"/>
      <c r="R2134" s="92"/>
      <c r="S2134" s="92"/>
      <c r="T2134" s="92"/>
      <c r="U2134" s="1303"/>
      <c r="V2134" s="92"/>
      <c r="W2134" s="92"/>
      <c r="X2134" s="92"/>
      <c r="Y2134" s="92"/>
      <c r="Z2134" s="92"/>
    </row>
    <row r="2135" spans="1:26" s="1302" customFormat="1" x14ac:dyDescent="0.3">
      <c r="A2135" s="1214"/>
      <c r="B2135" s="92"/>
      <c r="C2135" s="1298"/>
      <c r="D2135" s="1300"/>
      <c r="E2135" s="1300"/>
      <c r="F2135" s="1301"/>
      <c r="G2135" s="1301"/>
      <c r="H2135" s="1301"/>
      <c r="I2135" s="1301"/>
      <c r="J2135" s="1301"/>
      <c r="K2135" s="1301"/>
      <c r="L2135" s="1301"/>
      <c r="M2135" s="1301"/>
      <c r="N2135" s="1301"/>
      <c r="O2135" s="1329"/>
      <c r="Q2135" s="92"/>
      <c r="R2135" s="92"/>
      <c r="S2135" s="92"/>
      <c r="T2135" s="92"/>
      <c r="U2135" s="1303"/>
      <c r="V2135" s="92"/>
      <c r="W2135" s="92"/>
      <c r="X2135" s="92"/>
      <c r="Y2135" s="92"/>
      <c r="Z2135" s="92"/>
    </row>
    <row r="2136" spans="1:26" s="1302" customFormat="1" x14ac:dyDescent="0.3">
      <c r="A2136" s="1214"/>
      <c r="B2136" s="92"/>
      <c r="C2136" s="1298"/>
      <c r="D2136" s="1300"/>
      <c r="E2136" s="1300"/>
      <c r="F2136" s="1301"/>
      <c r="G2136" s="1301"/>
      <c r="H2136" s="1301"/>
      <c r="I2136" s="1301"/>
      <c r="J2136" s="1301"/>
      <c r="K2136" s="1301"/>
      <c r="L2136" s="1301"/>
      <c r="M2136" s="1301"/>
      <c r="N2136" s="1301"/>
      <c r="O2136" s="1329"/>
      <c r="Q2136" s="92"/>
      <c r="R2136" s="92"/>
      <c r="S2136" s="92"/>
      <c r="T2136" s="92"/>
      <c r="U2136" s="1303"/>
      <c r="V2136" s="92"/>
      <c r="W2136" s="92"/>
      <c r="X2136" s="92"/>
      <c r="Y2136" s="92"/>
      <c r="Z2136" s="92"/>
    </row>
    <row r="2137" spans="1:26" s="1302" customFormat="1" x14ac:dyDescent="0.3">
      <c r="A2137" s="1214"/>
      <c r="B2137" s="92"/>
      <c r="C2137" s="1298"/>
      <c r="D2137" s="1300"/>
      <c r="E2137" s="1300"/>
      <c r="F2137" s="1301"/>
      <c r="G2137" s="1301"/>
      <c r="H2137" s="1301"/>
      <c r="I2137" s="1301"/>
      <c r="J2137" s="1301"/>
      <c r="K2137" s="1301"/>
      <c r="L2137" s="1301"/>
      <c r="M2137" s="1301"/>
      <c r="N2137" s="1301"/>
      <c r="O2137" s="1329"/>
      <c r="Q2137" s="92"/>
      <c r="R2137" s="92"/>
      <c r="S2137" s="92"/>
      <c r="T2137" s="92"/>
      <c r="U2137" s="1303"/>
      <c r="V2137" s="92"/>
      <c r="W2137" s="92"/>
      <c r="X2137" s="92"/>
      <c r="Y2137" s="92"/>
      <c r="Z2137" s="92"/>
    </row>
    <row r="2138" spans="1:26" s="1302" customFormat="1" x14ac:dyDescent="0.3">
      <c r="A2138" s="1214"/>
      <c r="B2138" s="92"/>
      <c r="C2138" s="1298"/>
      <c r="D2138" s="1300"/>
      <c r="E2138" s="1300"/>
      <c r="F2138" s="1301"/>
      <c r="G2138" s="1301"/>
      <c r="H2138" s="1301"/>
      <c r="I2138" s="1301"/>
      <c r="J2138" s="1301"/>
      <c r="K2138" s="1301"/>
      <c r="L2138" s="1301"/>
      <c r="M2138" s="1301"/>
      <c r="N2138" s="1301"/>
      <c r="O2138" s="1329"/>
      <c r="Q2138" s="92"/>
      <c r="R2138" s="92"/>
      <c r="S2138" s="92"/>
      <c r="T2138" s="92"/>
      <c r="U2138" s="1303"/>
      <c r="V2138" s="92"/>
      <c r="W2138" s="92"/>
      <c r="X2138" s="92"/>
      <c r="Y2138" s="92"/>
      <c r="Z2138" s="92"/>
    </row>
    <row r="2139" spans="1:26" s="1302" customFormat="1" x14ac:dyDescent="0.3">
      <c r="A2139" s="1214"/>
      <c r="B2139" s="92"/>
      <c r="C2139" s="1298"/>
      <c r="D2139" s="1300"/>
      <c r="E2139" s="1300"/>
      <c r="F2139" s="1301"/>
      <c r="G2139" s="1301"/>
      <c r="H2139" s="1301"/>
      <c r="I2139" s="1301"/>
      <c r="J2139" s="1301"/>
      <c r="K2139" s="1301"/>
      <c r="L2139" s="1301"/>
      <c r="M2139" s="1301"/>
      <c r="N2139" s="1301"/>
      <c r="O2139" s="1329"/>
      <c r="Q2139" s="92"/>
      <c r="R2139" s="92"/>
      <c r="S2139" s="92"/>
      <c r="T2139" s="92"/>
      <c r="U2139" s="1303"/>
      <c r="V2139" s="92"/>
      <c r="W2139" s="92"/>
      <c r="X2139" s="92"/>
      <c r="Y2139" s="92"/>
      <c r="Z2139" s="92"/>
    </row>
    <row r="2140" spans="1:26" s="1302" customFormat="1" x14ac:dyDescent="0.3">
      <c r="A2140" s="1214"/>
      <c r="B2140" s="92"/>
      <c r="C2140" s="1298"/>
      <c r="D2140" s="1300"/>
      <c r="E2140" s="1300"/>
      <c r="F2140" s="1301"/>
      <c r="G2140" s="1301"/>
      <c r="H2140" s="1301"/>
      <c r="I2140" s="1301"/>
      <c r="J2140" s="1301"/>
      <c r="K2140" s="1301"/>
      <c r="L2140" s="1301"/>
      <c r="M2140" s="1301"/>
      <c r="N2140" s="1301"/>
      <c r="O2140" s="1329"/>
      <c r="Q2140" s="92"/>
      <c r="R2140" s="92"/>
      <c r="S2140" s="92"/>
      <c r="T2140" s="92"/>
      <c r="U2140" s="1303"/>
      <c r="V2140" s="92"/>
      <c r="W2140" s="92"/>
      <c r="X2140" s="92"/>
      <c r="Y2140" s="92"/>
      <c r="Z2140" s="92"/>
    </row>
    <row r="2141" spans="1:26" s="1302" customFormat="1" x14ac:dyDescent="0.3">
      <c r="A2141" s="1214"/>
      <c r="B2141" s="92"/>
      <c r="C2141" s="1298"/>
      <c r="D2141" s="1300"/>
      <c r="E2141" s="1300"/>
      <c r="F2141" s="1301"/>
      <c r="G2141" s="1301"/>
      <c r="H2141" s="1301"/>
      <c r="I2141" s="1301"/>
      <c r="J2141" s="1301"/>
      <c r="K2141" s="1301"/>
      <c r="L2141" s="1301"/>
      <c r="M2141" s="1301"/>
      <c r="N2141" s="1301"/>
      <c r="O2141" s="1329"/>
      <c r="Q2141" s="92"/>
      <c r="R2141" s="92"/>
      <c r="S2141" s="92"/>
      <c r="T2141" s="92"/>
      <c r="U2141" s="1303"/>
      <c r="V2141" s="92"/>
      <c r="W2141" s="92"/>
      <c r="X2141" s="92"/>
      <c r="Y2141" s="92"/>
      <c r="Z2141" s="92"/>
    </row>
    <row r="2142" spans="1:26" s="1302" customFormat="1" x14ac:dyDescent="0.3">
      <c r="A2142" s="1214"/>
      <c r="B2142" s="92"/>
      <c r="C2142" s="1298"/>
      <c r="D2142" s="1300"/>
      <c r="E2142" s="1300"/>
      <c r="F2142" s="1301"/>
      <c r="G2142" s="1301"/>
      <c r="H2142" s="1301"/>
      <c r="I2142" s="1301"/>
      <c r="J2142" s="1301"/>
      <c r="K2142" s="1301"/>
      <c r="L2142" s="1301"/>
      <c r="M2142" s="1301"/>
      <c r="N2142" s="1301"/>
      <c r="O2142" s="1329"/>
      <c r="Q2142" s="92"/>
      <c r="R2142" s="92"/>
      <c r="S2142" s="92"/>
      <c r="T2142" s="92"/>
      <c r="U2142" s="1303"/>
      <c r="V2142" s="92"/>
      <c r="W2142" s="92"/>
      <c r="X2142" s="92"/>
      <c r="Y2142" s="92"/>
      <c r="Z2142" s="92"/>
    </row>
    <row r="2143" spans="1:26" s="1302" customFormat="1" x14ac:dyDescent="0.3">
      <c r="A2143" s="1214"/>
      <c r="B2143" s="92"/>
      <c r="C2143" s="1298"/>
      <c r="D2143" s="1300"/>
      <c r="E2143" s="1300"/>
      <c r="F2143" s="1301"/>
      <c r="G2143" s="1301"/>
      <c r="H2143" s="1301"/>
      <c r="I2143" s="1301"/>
      <c r="J2143" s="1301"/>
      <c r="K2143" s="1301"/>
      <c r="L2143" s="1301"/>
      <c r="M2143" s="1301"/>
      <c r="N2143" s="1301"/>
      <c r="O2143" s="1329"/>
      <c r="Q2143" s="92"/>
      <c r="R2143" s="92"/>
      <c r="S2143" s="92"/>
      <c r="T2143" s="92"/>
      <c r="U2143" s="1303"/>
      <c r="V2143" s="92"/>
      <c r="W2143" s="92"/>
      <c r="X2143" s="92"/>
      <c r="Y2143" s="92"/>
      <c r="Z2143" s="92"/>
    </row>
    <row r="2144" spans="1:26" s="1302" customFormat="1" x14ac:dyDescent="0.3">
      <c r="A2144" s="1214"/>
      <c r="B2144" s="92"/>
      <c r="C2144" s="1298"/>
      <c r="D2144" s="1300"/>
      <c r="E2144" s="1300"/>
      <c r="F2144" s="1301"/>
      <c r="G2144" s="1301"/>
      <c r="H2144" s="1301"/>
      <c r="I2144" s="1301"/>
      <c r="J2144" s="1301"/>
      <c r="K2144" s="1301"/>
      <c r="L2144" s="1301"/>
      <c r="M2144" s="1301"/>
      <c r="N2144" s="1301"/>
      <c r="O2144" s="1329"/>
      <c r="Q2144" s="92"/>
      <c r="R2144" s="92"/>
      <c r="S2144" s="92"/>
      <c r="T2144" s="92"/>
      <c r="U2144" s="1303"/>
      <c r="V2144" s="92"/>
      <c r="W2144" s="92"/>
      <c r="X2144" s="92"/>
      <c r="Y2144" s="92"/>
      <c r="Z2144" s="92"/>
    </row>
    <row r="2145" spans="1:26" s="1302" customFormat="1" x14ac:dyDescent="0.3">
      <c r="A2145" s="1214"/>
      <c r="B2145" s="92"/>
      <c r="C2145" s="1298"/>
      <c r="D2145" s="1300"/>
      <c r="E2145" s="1300"/>
      <c r="F2145" s="1301"/>
      <c r="G2145" s="1301"/>
      <c r="H2145" s="1301"/>
      <c r="I2145" s="1301"/>
      <c r="J2145" s="1301"/>
      <c r="K2145" s="1301"/>
      <c r="L2145" s="1301"/>
      <c r="M2145" s="1301"/>
      <c r="N2145" s="1301"/>
      <c r="O2145" s="1329"/>
      <c r="Q2145" s="92"/>
      <c r="R2145" s="92"/>
      <c r="S2145" s="92"/>
      <c r="T2145" s="92"/>
      <c r="U2145" s="1303"/>
      <c r="V2145" s="92"/>
      <c r="W2145" s="92"/>
      <c r="X2145" s="92"/>
      <c r="Y2145" s="92"/>
      <c r="Z2145" s="92"/>
    </row>
    <row r="2146" spans="1:26" s="1302" customFormat="1" x14ac:dyDescent="0.3">
      <c r="A2146" s="1214"/>
      <c r="B2146" s="92"/>
      <c r="C2146" s="1298"/>
      <c r="D2146" s="1300"/>
      <c r="E2146" s="1300"/>
      <c r="F2146" s="1301"/>
      <c r="G2146" s="1301"/>
      <c r="H2146" s="1301"/>
      <c r="I2146" s="1301"/>
      <c r="J2146" s="1301"/>
      <c r="K2146" s="1301"/>
      <c r="L2146" s="1301"/>
      <c r="M2146" s="1301"/>
      <c r="N2146" s="1301"/>
      <c r="O2146" s="1329"/>
      <c r="Q2146" s="92"/>
      <c r="R2146" s="92"/>
      <c r="S2146" s="92"/>
      <c r="T2146" s="92"/>
      <c r="U2146" s="1303"/>
      <c r="V2146" s="92"/>
      <c r="W2146" s="92"/>
      <c r="X2146" s="92"/>
      <c r="Y2146" s="92"/>
      <c r="Z2146" s="92"/>
    </row>
    <row r="2147" spans="1:26" s="1302" customFormat="1" x14ac:dyDescent="0.3">
      <c r="A2147" s="1214"/>
      <c r="B2147" s="92"/>
      <c r="C2147" s="1298"/>
      <c r="D2147" s="1300"/>
      <c r="E2147" s="1300"/>
      <c r="F2147" s="1301"/>
      <c r="G2147" s="1301"/>
      <c r="H2147" s="1301"/>
      <c r="I2147" s="1301"/>
      <c r="J2147" s="1301"/>
      <c r="K2147" s="1301"/>
      <c r="L2147" s="1301"/>
      <c r="M2147" s="1301"/>
      <c r="N2147" s="1301"/>
      <c r="O2147" s="1329"/>
      <c r="Q2147" s="92"/>
      <c r="R2147" s="92"/>
      <c r="S2147" s="92"/>
      <c r="T2147" s="92"/>
      <c r="U2147" s="1303"/>
      <c r="V2147" s="92"/>
      <c r="W2147" s="92"/>
      <c r="X2147" s="92"/>
      <c r="Y2147" s="92"/>
      <c r="Z2147" s="92"/>
    </row>
    <row r="2148" spans="1:26" s="1302" customFormat="1" x14ac:dyDescent="0.3">
      <c r="A2148" s="1214"/>
      <c r="B2148" s="92"/>
      <c r="C2148" s="1298"/>
      <c r="D2148" s="1300"/>
      <c r="E2148" s="1300"/>
      <c r="F2148" s="1301"/>
      <c r="G2148" s="1301"/>
      <c r="H2148" s="1301"/>
      <c r="I2148" s="1301"/>
      <c r="J2148" s="1301"/>
      <c r="K2148" s="1301"/>
      <c r="L2148" s="1301"/>
      <c r="M2148" s="1301"/>
      <c r="N2148" s="1301"/>
      <c r="O2148" s="1329"/>
      <c r="Q2148" s="92"/>
      <c r="R2148" s="92"/>
      <c r="S2148" s="92"/>
      <c r="T2148" s="92"/>
      <c r="U2148" s="1303"/>
      <c r="V2148" s="92"/>
      <c r="W2148" s="92"/>
      <c r="X2148" s="92"/>
      <c r="Y2148" s="92"/>
      <c r="Z2148" s="92"/>
    </row>
    <row r="2149" spans="1:26" s="1302" customFormat="1" x14ac:dyDescent="0.3">
      <c r="A2149" s="1214"/>
      <c r="B2149" s="92"/>
      <c r="C2149" s="1298"/>
      <c r="D2149" s="1300"/>
      <c r="E2149" s="1300"/>
      <c r="F2149" s="1301"/>
      <c r="G2149" s="1301"/>
      <c r="H2149" s="1301"/>
      <c r="I2149" s="1301"/>
      <c r="J2149" s="1301"/>
      <c r="K2149" s="1301"/>
      <c r="L2149" s="1301"/>
      <c r="M2149" s="1301"/>
      <c r="N2149" s="1301"/>
      <c r="O2149" s="1329"/>
      <c r="Q2149" s="92"/>
      <c r="R2149" s="92"/>
      <c r="S2149" s="92"/>
      <c r="T2149" s="92"/>
      <c r="U2149" s="1303"/>
      <c r="V2149" s="92"/>
      <c r="W2149" s="92"/>
      <c r="X2149" s="92"/>
      <c r="Y2149" s="92"/>
      <c r="Z2149" s="92"/>
    </row>
    <row r="2150" spans="1:26" s="1302" customFormat="1" x14ac:dyDescent="0.3">
      <c r="A2150" s="1214"/>
      <c r="B2150" s="92"/>
      <c r="C2150" s="1298"/>
      <c r="D2150" s="1300"/>
      <c r="E2150" s="1300"/>
      <c r="F2150" s="1301"/>
      <c r="G2150" s="1301"/>
      <c r="H2150" s="1301"/>
      <c r="I2150" s="1301"/>
      <c r="J2150" s="1301"/>
      <c r="K2150" s="1301"/>
      <c r="L2150" s="1301"/>
      <c r="M2150" s="1301"/>
      <c r="N2150" s="1301"/>
      <c r="O2150" s="1329"/>
      <c r="Q2150" s="92"/>
      <c r="R2150" s="92"/>
      <c r="S2150" s="92"/>
      <c r="T2150" s="92"/>
      <c r="U2150" s="1303"/>
      <c r="V2150" s="92"/>
      <c r="W2150" s="92"/>
      <c r="X2150" s="92"/>
      <c r="Y2150" s="92"/>
      <c r="Z2150" s="92"/>
    </row>
    <row r="2151" spans="1:26" s="1302" customFormat="1" x14ac:dyDescent="0.3">
      <c r="A2151" s="1214"/>
      <c r="B2151" s="92"/>
      <c r="C2151" s="1298"/>
      <c r="D2151" s="1300"/>
      <c r="E2151" s="1300"/>
      <c r="F2151" s="1301"/>
      <c r="G2151" s="1301"/>
      <c r="H2151" s="1301"/>
      <c r="I2151" s="1301"/>
      <c r="J2151" s="1301"/>
      <c r="K2151" s="1301"/>
      <c r="L2151" s="1301"/>
      <c r="M2151" s="1301"/>
      <c r="N2151" s="1301"/>
      <c r="O2151" s="1329"/>
      <c r="Q2151" s="92"/>
      <c r="R2151" s="92"/>
      <c r="S2151" s="92"/>
      <c r="T2151" s="92"/>
      <c r="U2151" s="1303"/>
      <c r="V2151" s="92"/>
      <c r="W2151" s="92"/>
      <c r="X2151" s="92"/>
      <c r="Y2151" s="92"/>
      <c r="Z2151" s="92"/>
    </row>
    <row r="2152" spans="1:26" s="1302" customFormat="1" x14ac:dyDescent="0.3">
      <c r="A2152" s="1214"/>
      <c r="B2152" s="92"/>
      <c r="C2152" s="1298"/>
      <c r="D2152" s="1300"/>
      <c r="E2152" s="1300"/>
      <c r="F2152" s="1301"/>
      <c r="G2152" s="1301"/>
      <c r="H2152" s="1301"/>
      <c r="I2152" s="1301"/>
      <c r="J2152" s="1301"/>
      <c r="K2152" s="1301"/>
      <c r="L2152" s="1301"/>
      <c r="M2152" s="1301"/>
      <c r="N2152" s="1301"/>
      <c r="O2152" s="1329"/>
      <c r="Q2152" s="92"/>
      <c r="R2152" s="92"/>
      <c r="S2152" s="92"/>
      <c r="T2152" s="92"/>
      <c r="U2152" s="1303"/>
      <c r="V2152" s="92"/>
      <c r="W2152" s="92"/>
      <c r="X2152" s="92"/>
      <c r="Y2152" s="92"/>
      <c r="Z2152" s="92"/>
    </row>
    <row r="2153" spans="1:26" s="1302" customFormat="1" x14ac:dyDescent="0.3">
      <c r="A2153" s="1214"/>
      <c r="B2153" s="92"/>
      <c r="C2153" s="1298"/>
      <c r="D2153" s="1300"/>
      <c r="E2153" s="1300"/>
      <c r="F2153" s="1301"/>
      <c r="G2153" s="1301"/>
      <c r="H2153" s="1301"/>
      <c r="I2153" s="1301"/>
      <c r="J2153" s="1301"/>
      <c r="K2153" s="1301"/>
      <c r="L2153" s="1301"/>
      <c r="M2153" s="1301"/>
      <c r="N2153" s="1301"/>
      <c r="O2153" s="1329"/>
      <c r="Q2153" s="92"/>
      <c r="R2153" s="92"/>
      <c r="S2153" s="92"/>
      <c r="T2153" s="92"/>
      <c r="U2153" s="1303"/>
      <c r="V2153" s="92"/>
      <c r="W2153" s="92"/>
      <c r="X2153" s="92"/>
      <c r="Y2153" s="92"/>
      <c r="Z2153" s="92"/>
    </row>
    <row r="2154" spans="1:26" s="1302" customFormat="1" x14ac:dyDescent="0.3">
      <c r="A2154" s="1214"/>
      <c r="B2154" s="92"/>
      <c r="C2154" s="1298"/>
      <c r="D2154" s="1300"/>
      <c r="E2154" s="1300"/>
      <c r="F2154" s="1301"/>
      <c r="G2154" s="1301"/>
      <c r="H2154" s="1301"/>
      <c r="I2154" s="1301"/>
      <c r="J2154" s="1301"/>
      <c r="K2154" s="1301"/>
      <c r="L2154" s="1301"/>
      <c r="M2154" s="1301"/>
      <c r="N2154" s="1301"/>
      <c r="O2154" s="1329"/>
      <c r="Q2154" s="92"/>
      <c r="R2154" s="92"/>
      <c r="S2154" s="92"/>
      <c r="T2154" s="92"/>
      <c r="U2154" s="1303"/>
      <c r="V2154" s="92"/>
      <c r="W2154" s="92"/>
      <c r="X2154" s="92"/>
      <c r="Y2154" s="92"/>
      <c r="Z2154" s="92"/>
    </row>
    <row r="2155" spans="1:26" s="1302" customFormat="1" x14ac:dyDescent="0.3">
      <c r="A2155" s="1214"/>
      <c r="B2155" s="92"/>
      <c r="C2155" s="1298"/>
      <c r="D2155" s="1300"/>
      <c r="E2155" s="1300"/>
      <c r="F2155" s="1301"/>
      <c r="G2155" s="1301"/>
      <c r="H2155" s="1301"/>
      <c r="I2155" s="1301"/>
      <c r="J2155" s="1301"/>
      <c r="K2155" s="1301"/>
      <c r="L2155" s="1301"/>
      <c r="M2155" s="1301"/>
      <c r="N2155" s="1301"/>
      <c r="O2155" s="1329"/>
      <c r="Q2155" s="92"/>
      <c r="R2155" s="92"/>
      <c r="S2155" s="92"/>
      <c r="T2155" s="92"/>
      <c r="U2155" s="1303"/>
      <c r="V2155" s="92"/>
      <c r="W2155" s="92"/>
      <c r="X2155" s="92"/>
      <c r="Y2155" s="92"/>
      <c r="Z2155" s="92"/>
    </row>
    <row r="2156" spans="1:26" s="1302" customFormat="1" x14ac:dyDescent="0.3">
      <c r="A2156" s="1214"/>
      <c r="B2156" s="92"/>
      <c r="C2156" s="1298"/>
      <c r="D2156" s="1300"/>
      <c r="E2156" s="1300"/>
      <c r="F2156" s="1301"/>
      <c r="G2156" s="1301"/>
      <c r="H2156" s="1301"/>
      <c r="I2156" s="1301"/>
      <c r="J2156" s="1301"/>
      <c r="K2156" s="1301"/>
      <c r="L2156" s="1301"/>
      <c r="M2156" s="1301"/>
      <c r="N2156" s="1301"/>
      <c r="O2156" s="1329"/>
      <c r="Q2156" s="92"/>
      <c r="R2156" s="92"/>
      <c r="S2156" s="92"/>
      <c r="T2156" s="92"/>
      <c r="U2156" s="1303"/>
      <c r="V2156" s="92"/>
      <c r="W2156" s="92"/>
      <c r="X2156" s="92"/>
      <c r="Y2156" s="92"/>
      <c r="Z2156" s="92"/>
    </row>
    <row r="2157" spans="1:26" s="1302" customFormat="1" x14ac:dyDescent="0.3">
      <c r="A2157" s="1214"/>
      <c r="B2157" s="92"/>
      <c r="C2157" s="1298"/>
      <c r="D2157" s="1300"/>
      <c r="E2157" s="1300"/>
      <c r="F2157" s="1301"/>
      <c r="G2157" s="1301"/>
      <c r="H2157" s="1301"/>
      <c r="I2157" s="1301"/>
      <c r="J2157" s="1301"/>
      <c r="K2157" s="1301"/>
      <c r="L2157" s="1301"/>
      <c r="M2157" s="1301"/>
      <c r="N2157" s="1301"/>
      <c r="O2157" s="1329"/>
      <c r="Q2157" s="92"/>
      <c r="R2157" s="92"/>
      <c r="S2157" s="92"/>
      <c r="T2157" s="92"/>
      <c r="U2157" s="1303"/>
      <c r="V2157" s="92"/>
      <c r="W2157" s="92"/>
      <c r="X2157" s="92"/>
      <c r="Y2157" s="92"/>
      <c r="Z2157" s="92"/>
    </row>
    <row r="2158" spans="1:26" s="1302" customFormat="1" x14ac:dyDescent="0.3">
      <c r="A2158" s="1214"/>
      <c r="B2158" s="92"/>
      <c r="C2158" s="1298"/>
      <c r="D2158" s="1300"/>
      <c r="E2158" s="1300"/>
      <c r="F2158" s="1301"/>
      <c r="G2158" s="1301"/>
      <c r="H2158" s="1301"/>
      <c r="I2158" s="1301"/>
      <c r="J2158" s="1301"/>
      <c r="K2158" s="1301"/>
      <c r="L2158" s="1301"/>
      <c r="M2158" s="1301"/>
      <c r="N2158" s="1301"/>
      <c r="O2158" s="1329"/>
      <c r="Q2158" s="92"/>
      <c r="R2158" s="92"/>
      <c r="S2158" s="92"/>
      <c r="T2158" s="92"/>
      <c r="U2158" s="1303"/>
      <c r="V2158" s="92"/>
      <c r="W2158" s="92"/>
      <c r="X2158" s="92"/>
      <c r="Y2158" s="92"/>
      <c r="Z2158" s="92"/>
    </row>
    <row r="2159" spans="1:26" s="1302" customFormat="1" x14ac:dyDescent="0.3">
      <c r="A2159" s="1214"/>
      <c r="B2159" s="92"/>
      <c r="C2159" s="1298"/>
      <c r="D2159" s="1300"/>
      <c r="E2159" s="1300"/>
      <c r="F2159" s="1301"/>
      <c r="G2159" s="1301"/>
      <c r="H2159" s="1301"/>
      <c r="I2159" s="1301"/>
      <c r="J2159" s="1301"/>
      <c r="K2159" s="1301"/>
      <c r="L2159" s="1301"/>
      <c r="M2159" s="1301"/>
      <c r="N2159" s="1301"/>
      <c r="O2159" s="1329"/>
      <c r="Q2159" s="92"/>
      <c r="R2159" s="92"/>
      <c r="S2159" s="92"/>
      <c r="T2159" s="92"/>
      <c r="U2159" s="1303"/>
      <c r="V2159" s="92"/>
      <c r="W2159" s="92"/>
      <c r="X2159" s="92"/>
      <c r="Y2159" s="92"/>
      <c r="Z2159" s="92"/>
    </row>
    <row r="2160" spans="1:26" s="1302" customFormat="1" x14ac:dyDescent="0.3">
      <c r="A2160" s="1214"/>
      <c r="B2160" s="92"/>
      <c r="C2160" s="1298"/>
      <c r="D2160" s="1300"/>
      <c r="E2160" s="1300"/>
      <c r="F2160" s="1301"/>
      <c r="G2160" s="1301"/>
      <c r="H2160" s="1301"/>
      <c r="I2160" s="1301"/>
      <c r="J2160" s="1301"/>
      <c r="K2160" s="1301"/>
      <c r="L2160" s="1301"/>
      <c r="M2160" s="1301"/>
      <c r="N2160" s="1301"/>
      <c r="O2160" s="1329"/>
      <c r="Q2160" s="92"/>
      <c r="R2160" s="92"/>
      <c r="S2160" s="92"/>
      <c r="T2160" s="92"/>
      <c r="U2160" s="1303"/>
      <c r="V2160" s="92"/>
      <c r="W2160" s="92"/>
      <c r="X2160" s="92"/>
      <c r="Y2160" s="92"/>
      <c r="Z2160" s="92"/>
    </row>
    <row r="2161" spans="1:26" s="1302" customFormat="1" x14ac:dyDescent="0.3">
      <c r="A2161" s="1214"/>
      <c r="B2161" s="92"/>
      <c r="C2161" s="1298"/>
      <c r="D2161" s="1300"/>
      <c r="E2161" s="1300"/>
      <c r="F2161" s="1301"/>
      <c r="G2161" s="1301"/>
      <c r="H2161" s="1301"/>
      <c r="I2161" s="1301"/>
      <c r="J2161" s="1301"/>
      <c r="K2161" s="1301"/>
      <c r="L2161" s="1301"/>
      <c r="M2161" s="1301"/>
      <c r="N2161" s="1301"/>
      <c r="O2161" s="1329"/>
      <c r="Q2161" s="92"/>
      <c r="R2161" s="92"/>
      <c r="S2161" s="92"/>
      <c r="T2161" s="92"/>
      <c r="U2161" s="1303"/>
      <c r="V2161" s="92"/>
      <c r="W2161" s="92"/>
      <c r="X2161" s="92"/>
      <c r="Y2161" s="92"/>
      <c r="Z2161" s="92"/>
    </row>
    <row r="2162" spans="1:26" s="1302" customFormat="1" x14ac:dyDescent="0.3">
      <c r="A2162" s="1214"/>
      <c r="B2162" s="92"/>
      <c r="C2162" s="1298"/>
      <c r="D2162" s="1300"/>
      <c r="E2162" s="1300"/>
      <c r="F2162" s="1301"/>
      <c r="G2162" s="1301"/>
      <c r="H2162" s="1301"/>
      <c r="I2162" s="1301"/>
      <c r="J2162" s="1301"/>
      <c r="K2162" s="1301"/>
      <c r="L2162" s="1301"/>
      <c r="M2162" s="1301"/>
      <c r="N2162" s="1301"/>
      <c r="O2162" s="1329"/>
      <c r="Q2162" s="92"/>
      <c r="R2162" s="92"/>
      <c r="S2162" s="92"/>
      <c r="T2162" s="92"/>
      <c r="U2162" s="1303"/>
      <c r="V2162" s="92"/>
      <c r="W2162" s="92"/>
      <c r="X2162" s="92"/>
      <c r="Y2162" s="92"/>
      <c r="Z2162" s="92"/>
    </row>
    <row r="2163" spans="1:26" s="1302" customFormat="1" x14ac:dyDescent="0.3">
      <c r="A2163" s="1214"/>
      <c r="B2163" s="92"/>
      <c r="C2163" s="1298"/>
      <c r="D2163" s="1300"/>
      <c r="E2163" s="1300"/>
      <c r="F2163" s="1301"/>
      <c r="G2163" s="1301"/>
      <c r="H2163" s="1301"/>
      <c r="I2163" s="1301"/>
      <c r="J2163" s="1301"/>
      <c r="K2163" s="1301"/>
      <c r="L2163" s="1301"/>
      <c r="M2163" s="1301"/>
      <c r="N2163" s="1301"/>
      <c r="O2163" s="1329"/>
      <c r="Q2163" s="92"/>
      <c r="R2163" s="92"/>
      <c r="S2163" s="92"/>
      <c r="T2163" s="92"/>
      <c r="U2163" s="1303"/>
      <c r="V2163" s="92"/>
      <c r="W2163" s="92"/>
      <c r="X2163" s="92"/>
      <c r="Y2163" s="92"/>
      <c r="Z2163" s="92"/>
    </row>
    <row r="2164" spans="1:26" s="1302" customFormat="1" x14ac:dyDescent="0.3">
      <c r="A2164" s="1214"/>
      <c r="B2164" s="92"/>
      <c r="C2164" s="1298"/>
      <c r="D2164" s="1300"/>
      <c r="E2164" s="1300"/>
      <c r="F2164" s="1301"/>
      <c r="G2164" s="1301"/>
      <c r="H2164" s="1301"/>
      <c r="I2164" s="1301"/>
      <c r="J2164" s="1301"/>
      <c r="K2164" s="1301"/>
      <c r="L2164" s="1301"/>
      <c r="M2164" s="1301"/>
      <c r="N2164" s="1301"/>
      <c r="O2164" s="1329"/>
      <c r="Q2164" s="92"/>
      <c r="R2164" s="92"/>
      <c r="S2164" s="92"/>
      <c r="T2164" s="92"/>
      <c r="U2164" s="1303"/>
      <c r="V2164" s="92"/>
      <c r="W2164" s="92"/>
      <c r="X2164" s="92"/>
      <c r="Y2164" s="92"/>
      <c r="Z2164" s="92"/>
    </row>
    <row r="2165" spans="1:26" s="1302" customFormat="1" x14ac:dyDescent="0.3">
      <c r="A2165" s="1214"/>
      <c r="B2165" s="92"/>
      <c r="C2165" s="1298"/>
      <c r="D2165" s="1300"/>
      <c r="E2165" s="1300"/>
      <c r="F2165" s="1301"/>
      <c r="G2165" s="1301"/>
      <c r="H2165" s="1301"/>
      <c r="I2165" s="1301"/>
      <c r="J2165" s="1301"/>
      <c r="K2165" s="1301"/>
      <c r="L2165" s="1301"/>
      <c r="M2165" s="1301"/>
      <c r="N2165" s="1301"/>
      <c r="O2165" s="1329"/>
      <c r="Q2165" s="92"/>
      <c r="R2165" s="92"/>
      <c r="S2165" s="92"/>
      <c r="T2165" s="92"/>
      <c r="U2165" s="1303"/>
      <c r="V2165" s="92"/>
      <c r="W2165" s="92"/>
      <c r="X2165" s="92"/>
      <c r="Y2165" s="92"/>
      <c r="Z2165" s="92"/>
    </row>
    <row r="2166" spans="1:26" s="1302" customFormat="1" x14ac:dyDescent="0.3">
      <c r="A2166" s="1214"/>
      <c r="B2166" s="92"/>
      <c r="C2166" s="1298"/>
      <c r="D2166" s="1300"/>
      <c r="E2166" s="1300"/>
      <c r="F2166" s="1301"/>
      <c r="G2166" s="1301"/>
      <c r="H2166" s="1301"/>
      <c r="I2166" s="1301"/>
      <c r="J2166" s="1301"/>
      <c r="K2166" s="1301"/>
      <c r="L2166" s="1301"/>
      <c r="M2166" s="1301"/>
      <c r="N2166" s="1301"/>
      <c r="O2166" s="1329"/>
      <c r="Q2166" s="92"/>
      <c r="R2166" s="92"/>
      <c r="S2166" s="92"/>
      <c r="T2166" s="92"/>
      <c r="U2166" s="1303"/>
      <c r="V2166" s="92"/>
      <c r="W2166" s="92"/>
      <c r="X2166" s="92"/>
      <c r="Y2166" s="92"/>
      <c r="Z2166" s="92"/>
    </row>
    <row r="2167" spans="1:26" s="1302" customFormat="1" x14ac:dyDescent="0.3">
      <c r="A2167" s="1214"/>
      <c r="B2167" s="92"/>
      <c r="C2167" s="1298"/>
      <c r="D2167" s="1300"/>
      <c r="E2167" s="1300"/>
      <c r="F2167" s="1301"/>
      <c r="G2167" s="1301"/>
      <c r="H2167" s="1301"/>
      <c r="I2167" s="1301"/>
      <c r="J2167" s="1301"/>
      <c r="K2167" s="1301"/>
      <c r="L2167" s="1301"/>
      <c r="M2167" s="1301"/>
      <c r="N2167" s="1301"/>
      <c r="O2167" s="1329"/>
      <c r="Q2167" s="92"/>
      <c r="R2167" s="92"/>
      <c r="S2167" s="92"/>
      <c r="T2167" s="92"/>
      <c r="U2167" s="1303"/>
      <c r="V2167" s="92"/>
      <c r="W2167" s="92"/>
      <c r="X2167" s="92"/>
      <c r="Y2167" s="92"/>
      <c r="Z2167" s="92"/>
    </row>
    <row r="2168" spans="1:26" s="1302" customFormat="1" x14ac:dyDescent="0.3">
      <c r="A2168" s="1214"/>
      <c r="B2168" s="92"/>
      <c r="C2168" s="1298"/>
      <c r="D2168" s="1300"/>
      <c r="E2168" s="1300"/>
      <c r="F2168" s="1301"/>
      <c r="G2168" s="1301"/>
      <c r="H2168" s="1301"/>
      <c r="I2168" s="1301"/>
      <c r="J2168" s="1301"/>
      <c r="K2168" s="1301"/>
      <c r="L2168" s="1301"/>
      <c r="M2168" s="1301"/>
      <c r="N2168" s="1301"/>
      <c r="O2168" s="1329"/>
      <c r="Q2168" s="92"/>
      <c r="R2168" s="92"/>
      <c r="S2168" s="92"/>
      <c r="T2168" s="92"/>
      <c r="U2168" s="1303"/>
      <c r="V2168" s="92"/>
      <c r="W2168" s="92"/>
      <c r="X2168" s="92"/>
      <c r="Y2168" s="92"/>
      <c r="Z2168" s="92"/>
    </row>
    <row r="2169" spans="1:26" s="1302" customFormat="1" x14ac:dyDescent="0.3">
      <c r="A2169" s="1214"/>
      <c r="B2169" s="92"/>
      <c r="C2169" s="1298"/>
      <c r="D2169" s="1300"/>
      <c r="E2169" s="1300"/>
      <c r="F2169" s="1301"/>
      <c r="G2169" s="1301"/>
      <c r="H2169" s="1301"/>
      <c r="I2169" s="1301"/>
      <c r="J2169" s="1301"/>
      <c r="K2169" s="1301"/>
      <c r="L2169" s="1301"/>
      <c r="M2169" s="1301"/>
      <c r="N2169" s="1301"/>
      <c r="O2169" s="1329"/>
      <c r="Q2169" s="92"/>
      <c r="R2169" s="92"/>
      <c r="S2169" s="92"/>
      <c r="T2169" s="92"/>
      <c r="U2169" s="1303"/>
      <c r="V2169" s="92"/>
      <c r="W2169" s="92"/>
      <c r="X2169" s="92"/>
      <c r="Y2169" s="92"/>
      <c r="Z2169" s="92"/>
    </row>
    <row r="2170" spans="1:26" s="1302" customFormat="1" x14ac:dyDescent="0.3">
      <c r="A2170" s="1214"/>
      <c r="B2170" s="92"/>
      <c r="C2170" s="1298"/>
      <c r="D2170" s="1300"/>
      <c r="E2170" s="1300"/>
      <c r="F2170" s="1301"/>
      <c r="G2170" s="1301"/>
      <c r="H2170" s="1301"/>
      <c r="I2170" s="1301"/>
      <c r="J2170" s="1301"/>
      <c r="K2170" s="1301"/>
      <c r="L2170" s="1301"/>
      <c r="M2170" s="1301"/>
      <c r="N2170" s="1301"/>
      <c r="O2170" s="1329"/>
      <c r="Q2170" s="92"/>
      <c r="R2170" s="92"/>
      <c r="S2170" s="92"/>
      <c r="T2170" s="92"/>
      <c r="U2170" s="1303"/>
      <c r="V2170" s="92"/>
      <c r="W2170" s="92"/>
      <c r="X2170" s="92"/>
      <c r="Y2170" s="92"/>
      <c r="Z2170" s="92"/>
    </row>
    <row r="2171" spans="1:26" s="1302" customFormat="1" x14ac:dyDescent="0.3">
      <c r="A2171" s="1214"/>
      <c r="B2171" s="92"/>
      <c r="C2171" s="1298"/>
      <c r="D2171" s="1300"/>
      <c r="E2171" s="1300"/>
      <c r="F2171" s="1301"/>
      <c r="G2171" s="1301"/>
      <c r="H2171" s="1301"/>
      <c r="I2171" s="1301"/>
      <c r="J2171" s="1301"/>
      <c r="K2171" s="1301"/>
      <c r="L2171" s="1301"/>
      <c r="M2171" s="1301"/>
      <c r="N2171" s="1301"/>
      <c r="O2171" s="1329"/>
      <c r="Q2171" s="92"/>
      <c r="R2171" s="92"/>
      <c r="S2171" s="92"/>
      <c r="T2171" s="92"/>
      <c r="U2171" s="1303"/>
      <c r="V2171" s="92"/>
      <c r="W2171" s="92"/>
      <c r="X2171" s="92"/>
      <c r="Y2171" s="92"/>
      <c r="Z2171" s="92"/>
    </row>
    <row r="2172" spans="1:26" s="1302" customFormat="1" x14ac:dyDescent="0.3">
      <c r="A2172" s="1214"/>
      <c r="B2172" s="92"/>
      <c r="C2172" s="1298"/>
      <c r="D2172" s="1300"/>
      <c r="E2172" s="1300"/>
      <c r="F2172" s="1301"/>
      <c r="G2172" s="1301"/>
      <c r="H2172" s="1301"/>
      <c r="I2172" s="1301"/>
      <c r="J2172" s="1301"/>
      <c r="K2172" s="1301"/>
      <c r="L2172" s="1301"/>
      <c r="M2172" s="1301"/>
      <c r="N2172" s="1301"/>
      <c r="O2172" s="1329"/>
      <c r="Q2172" s="92"/>
      <c r="R2172" s="92"/>
      <c r="S2172" s="92"/>
      <c r="T2172" s="92"/>
      <c r="U2172" s="1303"/>
      <c r="V2172" s="92"/>
      <c r="W2172" s="92"/>
      <c r="X2172" s="92"/>
      <c r="Y2172" s="92"/>
      <c r="Z2172" s="92"/>
    </row>
    <row r="2173" spans="1:26" s="1302" customFormat="1" x14ac:dyDescent="0.3">
      <c r="A2173" s="1214"/>
      <c r="B2173" s="92"/>
      <c r="C2173" s="1298"/>
      <c r="D2173" s="1300"/>
      <c r="E2173" s="1300"/>
      <c r="F2173" s="1301"/>
      <c r="G2173" s="1301"/>
      <c r="H2173" s="1301"/>
      <c r="I2173" s="1301"/>
      <c r="J2173" s="1301"/>
      <c r="K2173" s="1301"/>
      <c r="L2173" s="1301"/>
      <c r="M2173" s="1301"/>
      <c r="N2173" s="1301"/>
      <c r="O2173" s="1329"/>
      <c r="Q2173" s="92"/>
      <c r="R2173" s="92"/>
      <c r="S2173" s="92"/>
      <c r="T2173" s="92"/>
      <c r="U2173" s="1303"/>
      <c r="V2173" s="92"/>
      <c r="W2173" s="92"/>
      <c r="X2173" s="92"/>
      <c r="Y2173" s="92"/>
      <c r="Z2173" s="92"/>
    </row>
    <row r="2174" spans="1:26" s="1302" customFormat="1" x14ac:dyDescent="0.3">
      <c r="A2174" s="1214"/>
      <c r="B2174" s="92"/>
      <c r="C2174" s="1298"/>
      <c r="D2174" s="1300"/>
      <c r="E2174" s="1300"/>
      <c r="F2174" s="1301"/>
      <c r="G2174" s="1301"/>
      <c r="H2174" s="1301"/>
      <c r="I2174" s="1301"/>
      <c r="J2174" s="1301"/>
      <c r="K2174" s="1301"/>
      <c r="L2174" s="1301"/>
      <c r="M2174" s="1301"/>
      <c r="N2174" s="1301"/>
      <c r="O2174" s="1329"/>
      <c r="Q2174" s="92"/>
      <c r="R2174" s="92"/>
      <c r="S2174" s="92"/>
      <c r="T2174" s="92"/>
      <c r="U2174" s="1303"/>
      <c r="V2174" s="92"/>
      <c r="W2174" s="92"/>
      <c r="X2174" s="92"/>
      <c r="Y2174" s="92"/>
      <c r="Z2174" s="92"/>
    </row>
    <row r="2175" spans="1:26" s="1302" customFormat="1" x14ac:dyDescent="0.3">
      <c r="A2175" s="1214"/>
      <c r="B2175" s="92"/>
      <c r="C2175" s="1298"/>
      <c r="D2175" s="1300"/>
      <c r="E2175" s="1300"/>
      <c r="F2175" s="1301"/>
      <c r="G2175" s="1301"/>
      <c r="H2175" s="1301"/>
      <c r="I2175" s="1301"/>
      <c r="J2175" s="1301"/>
      <c r="K2175" s="1301"/>
      <c r="L2175" s="1301"/>
      <c r="M2175" s="1301"/>
      <c r="N2175" s="1301"/>
      <c r="O2175" s="1329"/>
      <c r="Q2175" s="92"/>
      <c r="R2175" s="92"/>
      <c r="S2175" s="92"/>
      <c r="T2175" s="92"/>
      <c r="U2175" s="1303"/>
      <c r="V2175" s="92"/>
      <c r="W2175" s="92"/>
      <c r="X2175" s="92"/>
      <c r="Y2175" s="92"/>
      <c r="Z2175" s="92"/>
    </row>
    <row r="2176" spans="1:26" s="1302" customFormat="1" x14ac:dyDescent="0.3">
      <c r="A2176" s="1214"/>
      <c r="B2176" s="92"/>
      <c r="C2176" s="1298"/>
      <c r="D2176" s="1300"/>
      <c r="E2176" s="1300"/>
      <c r="F2176" s="1301"/>
      <c r="G2176" s="1301"/>
      <c r="H2176" s="1301"/>
      <c r="I2176" s="1301"/>
      <c r="J2176" s="1301"/>
      <c r="K2176" s="1301"/>
      <c r="L2176" s="1301"/>
      <c r="M2176" s="1301"/>
      <c r="N2176" s="1301"/>
      <c r="O2176" s="1329"/>
      <c r="Q2176" s="92"/>
      <c r="R2176" s="92"/>
      <c r="S2176" s="92"/>
      <c r="T2176" s="92"/>
      <c r="U2176" s="1303"/>
      <c r="V2176" s="92"/>
      <c r="W2176" s="92"/>
      <c r="X2176" s="92"/>
      <c r="Y2176" s="92"/>
      <c r="Z2176" s="92"/>
    </row>
    <row r="2177" spans="1:26" s="1302" customFormat="1" x14ac:dyDescent="0.3">
      <c r="A2177" s="1214"/>
      <c r="B2177" s="92"/>
      <c r="C2177" s="1298"/>
      <c r="D2177" s="1300"/>
      <c r="E2177" s="1300"/>
      <c r="F2177" s="1301"/>
      <c r="G2177" s="1301"/>
      <c r="H2177" s="1301"/>
      <c r="I2177" s="1301"/>
      <c r="J2177" s="1301"/>
      <c r="K2177" s="1301"/>
      <c r="L2177" s="1301"/>
      <c r="M2177" s="1301"/>
      <c r="N2177" s="1301"/>
      <c r="O2177" s="1329"/>
      <c r="Q2177" s="92"/>
      <c r="R2177" s="92"/>
      <c r="S2177" s="92"/>
      <c r="T2177" s="92"/>
      <c r="U2177" s="1303"/>
      <c r="V2177" s="92"/>
      <c r="W2177" s="92"/>
      <c r="X2177" s="92"/>
      <c r="Y2177" s="92"/>
      <c r="Z2177" s="92"/>
    </row>
    <row r="2178" spans="1:26" s="1302" customFormat="1" x14ac:dyDescent="0.3">
      <c r="A2178" s="1214"/>
      <c r="B2178" s="92"/>
      <c r="C2178" s="1298"/>
      <c r="D2178" s="1300"/>
      <c r="E2178" s="1300"/>
      <c r="F2178" s="1301"/>
      <c r="G2178" s="1301"/>
      <c r="H2178" s="1301"/>
      <c r="I2178" s="1301"/>
      <c r="J2178" s="1301"/>
      <c r="K2178" s="1301"/>
      <c r="L2178" s="1301"/>
      <c r="M2178" s="1301"/>
      <c r="N2178" s="1301"/>
      <c r="O2178" s="1329"/>
      <c r="Q2178" s="92"/>
      <c r="R2178" s="92"/>
      <c r="S2178" s="92"/>
      <c r="T2178" s="92"/>
      <c r="U2178" s="1303"/>
      <c r="V2178" s="92"/>
      <c r="W2178" s="92"/>
      <c r="X2178" s="92"/>
      <c r="Y2178" s="92"/>
      <c r="Z2178" s="92"/>
    </row>
    <row r="2179" spans="1:26" s="1302" customFormat="1" x14ac:dyDescent="0.3">
      <c r="A2179" s="1214"/>
      <c r="B2179" s="92"/>
      <c r="C2179" s="1298"/>
      <c r="D2179" s="1300"/>
      <c r="E2179" s="1300"/>
      <c r="F2179" s="1301"/>
      <c r="G2179" s="1301"/>
      <c r="H2179" s="1301"/>
      <c r="I2179" s="1301"/>
      <c r="J2179" s="1301"/>
      <c r="K2179" s="1301"/>
      <c r="L2179" s="1301"/>
      <c r="M2179" s="1301"/>
      <c r="N2179" s="1301"/>
      <c r="O2179" s="1329"/>
      <c r="Q2179" s="92"/>
      <c r="R2179" s="92"/>
      <c r="S2179" s="92"/>
      <c r="T2179" s="92"/>
      <c r="U2179" s="1303"/>
      <c r="V2179" s="92"/>
      <c r="W2179" s="92"/>
      <c r="X2179" s="92"/>
      <c r="Y2179" s="92"/>
      <c r="Z2179" s="92"/>
    </row>
    <row r="2180" spans="1:26" s="1302" customFormat="1" x14ac:dyDescent="0.3">
      <c r="A2180" s="1214"/>
      <c r="B2180" s="92"/>
      <c r="C2180" s="1298"/>
      <c r="D2180" s="1300"/>
      <c r="E2180" s="1300"/>
      <c r="F2180" s="1301"/>
      <c r="G2180" s="1301"/>
      <c r="H2180" s="1301"/>
      <c r="I2180" s="1301"/>
      <c r="J2180" s="1301"/>
      <c r="K2180" s="1301"/>
      <c r="L2180" s="1301"/>
      <c r="M2180" s="1301"/>
      <c r="N2180" s="1301"/>
      <c r="O2180" s="1329"/>
      <c r="Q2180" s="92"/>
      <c r="R2180" s="92"/>
      <c r="S2180" s="92"/>
      <c r="T2180" s="92"/>
      <c r="U2180" s="1303"/>
      <c r="V2180" s="92"/>
      <c r="W2180" s="92"/>
      <c r="X2180" s="92"/>
      <c r="Y2180" s="92"/>
      <c r="Z2180" s="92"/>
    </row>
    <row r="2181" spans="1:26" s="1302" customFormat="1" x14ac:dyDescent="0.3">
      <c r="A2181" s="1214"/>
      <c r="B2181" s="92"/>
      <c r="C2181" s="1298"/>
      <c r="D2181" s="1300"/>
      <c r="E2181" s="1300"/>
      <c r="F2181" s="1301"/>
      <c r="G2181" s="1301"/>
      <c r="H2181" s="1301"/>
      <c r="I2181" s="1301"/>
      <c r="J2181" s="1301"/>
      <c r="K2181" s="1301"/>
      <c r="L2181" s="1301"/>
      <c r="M2181" s="1301"/>
      <c r="N2181" s="1301"/>
      <c r="O2181" s="1329"/>
      <c r="Q2181" s="92"/>
      <c r="R2181" s="92"/>
      <c r="S2181" s="92"/>
      <c r="T2181" s="92"/>
      <c r="U2181" s="1303"/>
      <c r="V2181" s="92"/>
      <c r="W2181" s="92"/>
      <c r="X2181" s="92"/>
      <c r="Y2181" s="92"/>
      <c r="Z2181" s="92"/>
    </row>
    <row r="2182" spans="1:26" s="1302" customFormat="1" x14ac:dyDescent="0.3">
      <c r="A2182" s="1214"/>
      <c r="B2182" s="92"/>
      <c r="C2182" s="1298"/>
      <c r="D2182" s="1300"/>
      <c r="E2182" s="1300"/>
      <c r="F2182" s="1301"/>
      <c r="G2182" s="1301"/>
      <c r="H2182" s="1301"/>
      <c r="I2182" s="1301"/>
      <c r="J2182" s="1301"/>
      <c r="K2182" s="1301"/>
      <c r="L2182" s="1301"/>
      <c r="M2182" s="1301"/>
      <c r="N2182" s="1301"/>
      <c r="O2182" s="1329"/>
      <c r="Q2182" s="92"/>
      <c r="R2182" s="92"/>
      <c r="S2182" s="92"/>
      <c r="T2182" s="92"/>
      <c r="U2182" s="1303"/>
      <c r="V2182" s="92"/>
      <c r="W2182" s="92"/>
      <c r="X2182" s="92"/>
      <c r="Y2182" s="92"/>
      <c r="Z2182" s="92"/>
    </row>
    <row r="2183" spans="1:26" s="1302" customFormat="1" x14ac:dyDescent="0.3">
      <c r="A2183" s="1214"/>
      <c r="B2183" s="92"/>
      <c r="C2183" s="1298"/>
      <c r="D2183" s="1300"/>
      <c r="E2183" s="1300"/>
      <c r="F2183" s="1301"/>
      <c r="G2183" s="1301"/>
      <c r="H2183" s="1301"/>
      <c r="I2183" s="1301"/>
      <c r="J2183" s="1301"/>
      <c r="K2183" s="1301"/>
      <c r="L2183" s="1301"/>
      <c r="M2183" s="1301"/>
      <c r="N2183" s="1301"/>
      <c r="O2183" s="1329"/>
      <c r="Q2183" s="92"/>
      <c r="R2183" s="92"/>
      <c r="S2183" s="92"/>
      <c r="T2183" s="92"/>
      <c r="U2183" s="1303"/>
      <c r="V2183" s="92"/>
      <c r="W2183" s="92"/>
      <c r="X2183" s="92"/>
      <c r="Y2183" s="92"/>
      <c r="Z2183" s="92"/>
    </row>
    <row r="2184" spans="1:26" s="1302" customFormat="1" x14ac:dyDescent="0.3">
      <c r="A2184" s="1214"/>
      <c r="B2184" s="92"/>
      <c r="C2184" s="1298"/>
      <c r="D2184" s="1300"/>
      <c r="E2184" s="1300"/>
      <c r="F2184" s="1301"/>
      <c r="G2184" s="1301"/>
      <c r="H2184" s="1301"/>
      <c r="I2184" s="1301"/>
      <c r="J2184" s="1301"/>
      <c r="K2184" s="1301"/>
      <c r="L2184" s="1301"/>
      <c r="M2184" s="1301"/>
      <c r="N2184" s="1301"/>
      <c r="O2184" s="1329"/>
      <c r="Q2184" s="92"/>
      <c r="R2184" s="92"/>
      <c r="S2184" s="92"/>
      <c r="T2184" s="92"/>
      <c r="U2184" s="1303"/>
      <c r="V2184" s="92"/>
      <c r="W2184" s="92"/>
      <c r="X2184" s="92"/>
      <c r="Y2184" s="92"/>
      <c r="Z2184" s="92"/>
    </row>
    <row r="2185" spans="1:26" s="1302" customFormat="1" x14ac:dyDescent="0.3">
      <c r="A2185" s="1214"/>
      <c r="B2185" s="92"/>
      <c r="C2185" s="1298"/>
      <c r="D2185" s="1300"/>
      <c r="E2185" s="1300"/>
      <c r="F2185" s="1301"/>
      <c r="G2185" s="1301"/>
      <c r="H2185" s="1301"/>
      <c r="I2185" s="1301"/>
      <c r="J2185" s="1301"/>
      <c r="K2185" s="1301"/>
      <c r="L2185" s="1301"/>
      <c r="M2185" s="1301"/>
      <c r="N2185" s="1301"/>
      <c r="O2185" s="1329"/>
      <c r="Q2185" s="92"/>
      <c r="R2185" s="92"/>
      <c r="S2185" s="92"/>
      <c r="T2185" s="92"/>
      <c r="U2185" s="1303"/>
      <c r="V2185" s="92"/>
      <c r="W2185" s="92"/>
      <c r="X2185" s="92"/>
      <c r="Y2185" s="92"/>
      <c r="Z2185" s="92"/>
    </row>
    <row r="2186" spans="1:26" s="1302" customFormat="1" x14ac:dyDescent="0.3">
      <c r="A2186" s="1214"/>
      <c r="B2186" s="92"/>
      <c r="C2186" s="1298"/>
      <c r="D2186" s="1300"/>
      <c r="E2186" s="1300"/>
      <c r="F2186" s="1301"/>
      <c r="G2186" s="1301"/>
      <c r="H2186" s="1301"/>
      <c r="I2186" s="1301"/>
      <c r="J2186" s="1301"/>
      <c r="K2186" s="1301"/>
      <c r="L2186" s="1301"/>
      <c r="M2186" s="1301"/>
      <c r="N2186" s="1301"/>
      <c r="O2186" s="1329"/>
      <c r="Q2186" s="92"/>
      <c r="R2186" s="92"/>
      <c r="S2186" s="92"/>
      <c r="T2186" s="92"/>
      <c r="U2186" s="1303"/>
      <c r="V2186" s="92"/>
      <c r="W2186" s="92"/>
      <c r="X2186" s="92"/>
      <c r="Y2186" s="92"/>
      <c r="Z2186" s="92"/>
    </row>
    <row r="2187" spans="1:26" s="1302" customFormat="1" x14ac:dyDescent="0.3">
      <c r="A2187" s="1214"/>
      <c r="B2187" s="92"/>
      <c r="C2187" s="1298"/>
      <c r="D2187" s="1300"/>
      <c r="E2187" s="1300"/>
      <c r="F2187" s="1301"/>
      <c r="G2187" s="1301"/>
      <c r="H2187" s="1301"/>
      <c r="I2187" s="1301"/>
      <c r="J2187" s="1301"/>
      <c r="K2187" s="1301"/>
      <c r="L2187" s="1301"/>
      <c r="M2187" s="1301"/>
      <c r="N2187" s="1301"/>
      <c r="O2187" s="1329"/>
      <c r="Q2187" s="92"/>
      <c r="R2187" s="92"/>
      <c r="S2187" s="92"/>
      <c r="T2187" s="92"/>
      <c r="U2187" s="1303"/>
      <c r="V2187" s="92"/>
      <c r="W2187" s="92"/>
      <c r="X2187" s="92"/>
      <c r="Y2187" s="92"/>
      <c r="Z2187" s="92"/>
    </row>
    <row r="2188" spans="1:26" s="1302" customFormat="1" x14ac:dyDescent="0.3">
      <c r="A2188" s="1214"/>
      <c r="B2188" s="92"/>
      <c r="C2188" s="1298"/>
      <c r="D2188" s="1300"/>
      <c r="E2188" s="1300"/>
      <c r="F2188" s="1301"/>
      <c r="G2188" s="1301"/>
      <c r="H2188" s="1301"/>
      <c r="I2188" s="1301"/>
      <c r="J2188" s="1301"/>
      <c r="K2188" s="1301"/>
      <c r="L2188" s="1301"/>
      <c r="M2188" s="1301"/>
      <c r="N2188" s="1301"/>
      <c r="O2188" s="1329"/>
      <c r="Q2188" s="92"/>
      <c r="R2188" s="92"/>
      <c r="S2188" s="92"/>
      <c r="T2188" s="92"/>
      <c r="U2188" s="1303"/>
      <c r="V2188" s="92"/>
      <c r="W2188" s="92"/>
      <c r="X2188" s="92"/>
      <c r="Y2188" s="92"/>
      <c r="Z2188" s="92"/>
    </row>
    <row r="2189" spans="1:26" s="1302" customFormat="1" x14ac:dyDescent="0.3">
      <c r="A2189" s="1214"/>
      <c r="B2189" s="92"/>
      <c r="C2189" s="1298"/>
      <c r="D2189" s="1300"/>
      <c r="E2189" s="1300"/>
      <c r="F2189" s="1301"/>
      <c r="G2189" s="1301"/>
      <c r="H2189" s="1301"/>
      <c r="I2189" s="1301"/>
      <c r="J2189" s="1301"/>
      <c r="K2189" s="1301"/>
      <c r="L2189" s="1301"/>
      <c r="M2189" s="1301"/>
      <c r="N2189" s="1301"/>
      <c r="O2189" s="1329"/>
      <c r="Q2189" s="92"/>
      <c r="R2189" s="92"/>
      <c r="S2189" s="92"/>
      <c r="T2189" s="92"/>
      <c r="U2189" s="1303"/>
      <c r="V2189" s="92"/>
      <c r="W2189" s="92"/>
      <c r="X2189" s="92"/>
      <c r="Y2189" s="92"/>
      <c r="Z2189" s="92"/>
    </row>
    <row r="2190" spans="1:26" s="1302" customFormat="1" x14ac:dyDescent="0.3">
      <c r="A2190" s="1214"/>
      <c r="B2190" s="92"/>
      <c r="C2190" s="1298"/>
      <c r="D2190" s="1300"/>
      <c r="E2190" s="1300"/>
      <c r="F2190" s="1301"/>
      <c r="G2190" s="1301"/>
      <c r="H2190" s="1301"/>
      <c r="I2190" s="1301"/>
      <c r="J2190" s="1301"/>
      <c r="K2190" s="1301"/>
      <c r="L2190" s="1301"/>
      <c r="M2190" s="1301"/>
      <c r="N2190" s="1301"/>
      <c r="O2190" s="1329"/>
      <c r="Q2190" s="92"/>
      <c r="R2190" s="92"/>
      <c r="S2190" s="92"/>
      <c r="T2190" s="92"/>
      <c r="U2190" s="1303"/>
      <c r="V2190" s="92"/>
      <c r="W2190" s="92"/>
      <c r="X2190" s="92"/>
      <c r="Y2190" s="92"/>
      <c r="Z2190" s="92"/>
    </row>
    <row r="2191" spans="1:26" s="1302" customFormat="1" x14ac:dyDescent="0.3">
      <c r="A2191" s="1214"/>
      <c r="B2191" s="92"/>
      <c r="C2191" s="1298"/>
      <c r="D2191" s="1300"/>
      <c r="E2191" s="1300"/>
      <c r="F2191" s="1301"/>
      <c r="G2191" s="1301"/>
      <c r="H2191" s="1301"/>
      <c r="I2191" s="1301"/>
      <c r="J2191" s="1301"/>
      <c r="K2191" s="1301"/>
      <c r="L2191" s="1301"/>
      <c r="M2191" s="1301"/>
      <c r="N2191" s="1301"/>
      <c r="O2191" s="1329"/>
      <c r="Q2191" s="92"/>
      <c r="R2191" s="92"/>
      <c r="S2191" s="92"/>
      <c r="T2191" s="92"/>
      <c r="U2191" s="1303"/>
      <c r="V2191" s="92"/>
      <c r="W2191" s="92"/>
      <c r="X2191" s="92"/>
      <c r="Y2191" s="92"/>
      <c r="Z2191" s="92"/>
    </row>
    <row r="2192" spans="1:26" s="1302" customFormat="1" x14ac:dyDescent="0.3">
      <c r="A2192" s="1214"/>
      <c r="B2192" s="92"/>
      <c r="C2192" s="1298"/>
      <c r="D2192" s="1300"/>
      <c r="E2192" s="1300"/>
      <c r="F2192" s="1301"/>
      <c r="G2192" s="1301"/>
      <c r="H2192" s="1301"/>
      <c r="I2192" s="1301"/>
      <c r="J2192" s="1301"/>
      <c r="K2192" s="1301"/>
      <c r="L2192" s="1301"/>
      <c r="M2192" s="1301"/>
      <c r="N2192" s="1301"/>
      <c r="O2192" s="1329"/>
      <c r="Q2192" s="92"/>
      <c r="R2192" s="92"/>
      <c r="S2192" s="92"/>
      <c r="T2192" s="92"/>
      <c r="U2192" s="1303"/>
      <c r="V2192" s="92"/>
      <c r="W2192" s="92"/>
      <c r="X2192" s="92"/>
      <c r="Y2192" s="92"/>
      <c r="Z2192" s="92"/>
    </row>
    <row r="2193" spans="1:26" s="1302" customFormat="1" x14ac:dyDescent="0.3">
      <c r="A2193" s="1214"/>
      <c r="B2193" s="92"/>
      <c r="C2193" s="1298"/>
      <c r="D2193" s="1300"/>
      <c r="E2193" s="1300"/>
      <c r="F2193" s="1301"/>
      <c r="G2193" s="1301"/>
      <c r="H2193" s="1301"/>
      <c r="I2193" s="1301"/>
      <c r="J2193" s="1301"/>
      <c r="K2193" s="1301"/>
      <c r="L2193" s="1301"/>
      <c r="M2193" s="1301"/>
      <c r="N2193" s="1301"/>
      <c r="O2193" s="1329"/>
      <c r="Q2193" s="92"/>
      <c r="R2193" s="92"/>
      <c r="S2193" s="92"/>
      <c r="T2193" s="92"/>
      <c r="U2193" s="1303"/>
      <c r="V2193" s="92"/>
      <c r="W2193" s="92"/>
      <c r="X2193" s="92"/>
      <c r="Y2193" s="92"/>
      <c r="Z2193" s="92"/>
    </row>
    <row r="2194" spans="1:26" s="1302" customFormat="1" x14ac:dyDescent="0.3">
      <c r="A2194" s="1214"/>
      <c r="B2194" s="92"/>
      <c r="C2194" s="1298"/>
      <c r="D2194" s="1300"/>
      <c r="E2194" s="1300"/>
      <c r="F2194" s="1301"/>
      <c r="G2194" s="1301"/>
      <c r="H2194" s="1301"/>
      <c r="I2194" s="1301"/>
      <c r="J2194" s="1301"/>
      <c r="K2194" s="1301"/>
      <c r="L2194" s="1301"/>
      <c r="M2194" s="1301"/>
      <c r="N2194" s="1301"/>
      <c r="O2194" s="1329"/>
      <c r="Q2194" s="92"/>
      <c r="R2194" s="92"/>
      <c r="S2194" s="92"/>
      <c r="T2194" s="92"/>
      <c r="U2194" s="1303"/>
      <c r="V2194" s="92"/>
      <c r="W2194" s="92"/>
      <c r="X2194" s="92"/>
      <c r="Y2194" s="92"/>
      <c r="Z2194" s="92"/>
    </row>
    <row r="2195" spans="1:26" s="1302" customFormat="1" x14ac:dyDescent="0.3">
      <c r="A2195" s="1214"/>
      <c r="B2195" s="92"/>
      <c r="C2195" s="1298"/>
      <c r="D2195" s="1300"/>
      <c r="E2195" s="1300"/>
      <c r="F2195" s="1301"/>
      <c r="G2195" s="1301"/>
      <c r="H2195" s="1301"/>
      <c r="I2195" s="1301"/>
      <c r="J2195" s="1301"/>
      <c r="K2195" s="1301"/>
      <c r="L2195" s="1301"/>
      <c r="M2195" s="1301"/>
      <c r="N2195" s="1301"/>
      <c r="O2195" s="1329"/>
      <c r="Q2195" s="92"/>
      <c r="R2195" s="92"/>
      <c r="S2195" s="92"/>
      <c r="T2195" s="92"/>
      <c r="U2195" s="1303"/>
      <c r="V2195" s="92"/>
      <c r="W2195" s="92"/>
      <c r="X2195" s="92"/>
      <c r="Y2195" s="92"/>
      <c r="Z2195" s="92"/>
    </row>
    <row r="2196" spans="1:26" s="1302" customFormat="1" x14ac:dyDescent="0.3">
      <c r="A2196" s="1214"/>
      <c r="B2196" s="92"/>
      <c r="C2196" s="1298"/>
      <c r="D2196" s="1300"/>
      <c r="E2196" s="1300"/>
      <c r="F2196" s="1301"/>
      <c r="G2196" s="1301"/>
      <c r="H2196" s="1301"/>
      <c r="I2196" s="1301"/>
      <c r="J2196" s="1301"/>
      <c r="K2196" s="1301"/>
      <c r="L2196" s="1301"/>
      <c r="M2196" s="1301"/>
      <c r="N2196" s="1301"/>
      <c r="O2196" s="1329"/>
      <c r="Q2196" s="92"/>
      <c r="R2196" s="92"/>
      <c r="S2196" s="92"/>
      <c r="T2196" s="92"/>
      <c r="U2196" s="1303"/>
      <c r="V2196" s="92"/>
      <c r="W2196" s="92"/>
      <c r="X2196" s="92"/>
      <c r="Y2196" s="92"/>
      <c r="Z2196" s="92"/>
    </row>
    <row r="2197" spans="1:26" s="1302" customFormat="1" x14ac:dyDescent="0.3">
      <c r="A2197" s="1214"/>
      <c r="B2197" s="92"/>
      <c r="C2197" s="1298"/>
      <c r="D2197" s="1300"/>
      <c r="E2197" s="1300"/>
      <c r="F2197" s="1301"/>
      <c r="G2197" s="1301"/>
      <c r="H2197" s="1301"/>
      <c r="I2197" s="1301"/>
      <c r="J2197" s="1301"/>
      <c r="K2197" s="1301"/>
      <c r="L2197" s="1301"/>
      <c r="M2197" s="1301"/>
      <c r="N2197" s="1301"/>
      <c r="O2197" s="1329"/>
      <c r="Q2197" s="92"/>
      <c r="R2197" s="92"/>
      <c r="S2197" s="92"/>
      <c r="T2197" s="92"/>
      <c r="U2197" s="1303"/>
      <c r="V2197" s="92"/>
      <c r="W2197" s="92"/>
      <c r="X2197" s="92"/>
      <c r="Y2197" s="92"/>
      <c r="Z2197" s="92"/>
    </row>
    <row r="2198" spans="1:26" s="1302" customFormat="1" x14ac:dyDescent="0.3">
      <c r="A2198" s="1214"/>
      <c r="B2198" s="92"/>
      <c r="C2198" s="1298"/>
      <c r="D2198" s="1300"/>
      <c r="E2198" s="1300"/>
      <c r="F2198" s="1301"/>
      <c r="G2198" s="1301"/>
      <c r="H2198" s="1301"/>
      <c r="I2198" s="1301"/>
      <c r="J2198" s="1301"/>
      <c r="K2198" s="1301"/>
      <c r="L2198" s="1301"/>
      <c r="M2198" s="1301"/>
      <c r="N2198" s="1301"/>
      <c r="O2198" s="1329"/>
      <c r="Q2198" s="92"/>
      <c r="R2198" s="92"/>
      <c r="S2198" s="92"/>
      <c r="T2198" s="92"/>
      <c r="U2198" s="1303"/>
      <c r="V2198" s="92"/>
      <c r="W2198" s="92"/>
      <c r="X2198" s="92"/>
      <c r="Y2198" s="92"/>
      <c r="Z2198" s="92"/>
    </row>
    <row r="2199" spans="1:26" s="1302" customFormat="1" x14ac:dyDescent="0.3">
      <c r="A2199" s="1214"/>
      <c r="B2199" s="92"/>
      <c r="C2199" s="1298"/>
      <c r="D2199" s="1300"/>
      <c r="E2199" s="1300"/>
      <c r="F2199" s="1301"/>
      <c r="G2199" s="1301"/>
      <c r="H2199" s="1301"/>
      <c r="I2199" s="1301"/>
      <c r="J2199" s="1301"/>
      <c r="K2199" s="1301"/>
      <c r="L2199" s="1301"/>
      <c r="M2199" s="1301"/>
      <c r="N2199" s="1301"/>
      <c r="O2199" s="1329"/>
      <c r="Q2199" s="92"/>
      <c r="R2199" s="92"/>
      <c r="S2199" s="92"/>
      <c r="T2199" s="92"/>
      <c r="U2199" s="1303"/>
      <c r="V2199" s="92"/>
      <c r="W2199" s="92"/>
      <c r="X2199" s="92"/>
      <c r="Y2199" s="92"/>
      <c r="Z2199" s="92"/>
    </row>
    <row r="2200" spans="1:26" s="1302" customFormat="1" x14ac:dyDescent="0.3">
      <c r="A2200" s="1214"/>
      <c r="B2200" s="92"/>
      <c r="C2200" s="1298"/>
      <c r="D2200" s="1300"/>
      <c r="E2200" s="1300"/>
      <c r="F2200" s="1301"/>
      <c r="G2200" s="1301"/>
      <c r="H2200" s="1301"/>
      <c r="I2200" s="1301"/>
      <c r="J2200" s="1301"/>
      <c r="K2200" s="1301"/>
      <c r="L2200" s="1301"/>
      <c r="M2200" s="1301"/>
      <c r="N2200" s="1301"/>
      <c r="O2200" s="1329"/>
      <c r="Q2200" s="92"/>
      <c r="R2200" s="92"/>
      <c r="S2200" s="92"/>
      <c r="T2200" s="92"/>
      <c r="U2200" s="1303"/>
      <c r="V2200" s="92"/>
      <c r="W2200" s="92"/>
      <c r="X2200" s="92"/>
      <c r="Y2200" s="92"/>
      <c r="Z2200" s="92"/>
    </row>
    <row r="2201" spans="1:26" s="1302" customFormat="1" x14ac:dyDescent="0.3">
      <c r="A2201" s="1214"/>
      <c r="B2201" s="92"/>
      <c r="C2201" s="1298"/>
      <c r="D2201" s="1300"/>
      <c r="E2201" s="1300"/>
      <c r="F2201" s="1301"/>
      <c r="G2201" s="1301"/>
      <c r="H2201" s="1301"/>
      <c r="I2201" s="1301"/>
      <c r="J2201" s="1301"/>
      <c r="K2201" s="1301"/>
      <c r="L2201" s="1301"/>
      <c r="M2201" s="1301"/>
      <c r="N2201" s="1301"/>
      <c r="O2201" s="1329"/>
      <c r="Q2201" s="92"/>
      <c r="R2201" s="92"/>
      <c r="S2201" s="92"/>
      <c r="T2201" s="92"/>
      <c r="U2201" s="1303"/>
      <c r="V2201" s="92"/>
      <c r="W2201" s="92"/>
      <c r="X2201" s="92"/>
      <c r="Y2201" s="92"/>
      <c r="Z2201" s="92"/>
    </row>
    <row r="2202" spans="1:26" s="1302" customFormat="1" x14ac:dyDescent="0.3">
      <c r="A2202" s="1214"/>
      <c r="B2202" s="92"/>
      <c r="C2202" s="1298"/>
      <c r="D2202" s="1300"/>
      <c r="E2202" s="1300"/>
      <c r="F2202" s="1301"/>
      <c r="G2202" s="1301"/>
      <c r="H2202" s="1301"/>
      <c r="I2202" s="1301"/>
      <c r="J2202" s="1301"/>
      <c r="K2202" s="1301"/>
      <c r="L2202" s="1301"/>
      <c r="M2202" s="1301"/>
      <c r="N2202" s="1301"/>
      <c r="O2202" s="1329"/>
      <c r="Q2202" s="92"/>
      <c r="R2202" s="92"/>
      <c r="S2202" s="92"/>
      <c r="T2202" s="92"/>
      <c r="U2202" s="1303"/>
      <c r="V2202" s="92"/>
      <c r="W2202" s="92"/>
      <c r="X2202" s="92"/>
      <c r="Y2202" s="92"/>
      <c r="Z2202" s="92"/>
    </row>
    <row r="2203" spans="1:26" s="1302" customFormat="1" x14ac:dyDescent="0.3">
      <c r="A2203" s="1214"/>
      <c r="B2203" s="92"/>
      <c r="C2203" s="1298"/>
      <c r="D2203" s="1300"/>
      <c r="E2203" s="1300"/>
      <c r="F2203" s="1301"/>
      <c r="G2203" s="1301"/>
      <c r="H2203" s="1301"/>
      <c r="I2203" s="1301"/>
      <c r="J2203" s="1301"/>
      <c r="K2203" s="1301"/>
      <c r="L2203" s="1301"/>
      <c r="M2203" s="1301"/>
      <c r="N2203" s="1301"/>
      <c r="O2203" s="1329"/>
      <c r="Q2203" s="92"/>
      <c r="R2203" s="92"/>
      <c r="S2203" s="92"/>
      <c r="T2203" s="92"/>
      <c r="U2203" s="1303"/>
      <c r="V2203" s="92"/>
      <c r="W2203" s="92"/>
      <c r="X2203" s="92"/>
      <c r="Y2203" s="92"/>
      <c r="Z2203" s="92"/>
    </row>
    <row r="2204" spans="1:26" s="1302" customFormat="1" x14ac:dyDescent="0.3">
      <c r="A2204" s="1214"/>
      <c r="B2204" s="92"/>
      <c r="C2204" s="1298"/>
      <c r="D2204" s="1300"/>
      <c r="E2204" s="1300"/>
      <c r="F2204" s="1301"/>
      <c r="G2204" s="1301"/>
      <c r="H2204" s="1301"/>
      <c r="I2204" s="1301"/>
      <c r="J2204" s="1301"/>
      <c r="K2204" s="1301"/>
      <c r="L2204" s="1301"/>
      <c r="M2204" s="1301"/>
      <c r="N2204" s="1301"/>
      <c r="O2204" s="1329"/>
      <c r="Q2204" s="92"/>
      <c r="R2204" s="92"/>
      <c r="S2204" s="92"/>
      <c r="T2204" s="92"/>
      <c r="U2204" s="1303"/>
      <c r="V2204" s="92"/>
      <c r="W2204" s="92"/>
      <c r="X2204" s="92"/>
      <c r="Y2204" s="92"/>
      <c r="Z2204" s="92"/>
    </row>
    <row r="2205" spans="1:26" s="1302" customFormat="1" x14ac:dyDescent="0.3">
      <c r="A2205" s="1214"/>
      <c r="B2205" s="92"/>
      <c r="C2205" s="1298"/>
      <c r="D2205" s="1300"/>
      <c r="E2205" s="1300"/>
      <c r="F2205" s="1301"/>
      <c r="G2205" s="1301"/>
      <c r="H2205" s="1301"/>
      <c r="I2205" s="1301"/>
      <c r="J2205" s="1301"/>
      <c r="K2205" s="1301"/>
      <c r="L2205" s="1301"/>
      <c r="M2205" s="1301"/>
      <c r="N2205" s="1301"/>
      <c r="O2205" s="1329"/>
      <c r="Q2205" s="92"/>
      <c r="R2205" s="92"/>
      <c r="S2205" s="92"/>
      <c r="T2205" s="92"/>
      <c r="U2205" s="1303"/>
      <c r="V2205" s="92"/>
      <c r="W2205" s="92"/>
      <c r="X2205" s="92"/>
      <c r="Y2205" s="92"/>
      <c r="Z2205" s="92"/>
    </row>
    <row r="2206" spans="1:26" s="1302" customFormat="1" x14ac:dyDescent="0.3">
      <c r="A2206" s="1214"/>
      <c r="B2206" s="92"/>
      <c r="C2206" s="1298"/>
      <c r="D2206" s="1300"/>
      <c r="E2206" s="1300"/>
      <c r="F2206" s="1301"/>
      <c r="G2206" s="1301"/>
      <c r="H2206" s="1301"/>
      <c r="I2206" s="1301"/>
      <c r="J2206" s="1301"/>
      <c r="K2206" s="1301"/>
      <c r="L2206" s="1301"/>
      <c r="M2206" s="1301"/>
      <c r="N2206" s="1301"/>
      <c r="O2206" s="1329"/>
      <c r="Q2206" s="92"/>
      <c r="R2206" s="92"/>
      <c r="S2206" s="92"/>
      <c r="T2206" s="92"/>
      <c r="U2206" s="1303"/>
      <c r="V2206" s="92"/>
      <c r="W2206" s="92"/>
      <c r="X2206" s="92"/>
      <c r="Y2206" s="92"/>
      <c r="Z2206" s="92"/>
    </row>
    <row r="2207" spans="1:26" s="1302" customFormat="1" x14ac:dyDescent="0.3">
      <c r="A2207" s="1214"/>
      <c r="B2207" s="92"/>
      <c r="C2207" s="1298"/>
      <c r="D2207" s="1300"/>
      <c r="E2207" s="1300"/>
      <c r="F2207" s="1301"/>
      <c r="G2207" s="1301"/>
      <c r="H2207" s="1301"/>
      <c r="I2207" s="1301"/>
      <c r="J2207" s="1301"/>
      <c r="K2207" s="1301"/>
      <c r="L2207" s="1301"/>
      <c r="M2207" s="1301"/>
      <c r="N2207" s="1301"/>
      <c r="O2207" s="1329"/>
      <c r="Q2207" s="92"/>
      <c r="R2207" s="92"/>
      <c r="S2207" s="92"/>
      <c r="T2207" s="92"/>
      <c r="U2207" s="1303"/>
      <c r="V2207" s="92"/>
      <c r="W2207" s="92"/>
      <c r="X2207" s="92"/>
      <c r="Y2207" s="92"/>
      <c r="Z2207" s="92"/>
    </row>
    <row r="2208" spans="1:26" s="1302" customFormat="1" x14ac:dyDescent="0.3">
      <c r="A2208" s="1214"/>
      <c r="B2208" s="92"/>
      <c r="C2208" s="1298"/>
      <c r="D2208" s="1300"/>
      <c r="E2208" s="1300"/>
      <c r="F2208" s="1301"/>
      <c r="G2208" s="1301"/>
      <c r="H2208" s="1301"/>
      <c r="I2208" s="1301"/>
      <c r="J2208" s="1301"/>
      <c r="K2208" s="1301"/>
      <c r="L2208" s="1301"/>
      <c r="M2208" s="1301"/>
      <c r="N2208" s="1301"/>
      <c r="O2208" s="1329"/>
      <c r="Q2208" s="92"/>
      <c r="R2208" s="92"/>
      <c r="S2208" s="92"/>
      <c r="T2208" s="92"/>
      <c r="U2208" s="1303"/>
      <c r="V2208" s="92"/>
      <c r="W2208" s="92"/>
      <c r="X2208" s="92"/>
      <c r="Y2208" s="92"/>
      <c r="Z2208" s="92"/>
    </row>
    <row r="2209" spans="1:26" s="1302" customFormat="1" x14ac:dyDescent="0.3">
      <c r="A2209" s="1214"/>
      <c r="B2209" s="92"/>
      <c r="C2209" s="1298"/>
      <c r="D2209" s="1300"/>
      <c r="E2209" s="1300"/>
      <c r="F2209" s="1301"/>
      <c r="G2209" s="1301"/>
      <c r="H2209" s="1301"/>
      <c r="I2209" s="1301"/>
      <c r="J2209" s="1301"/>
      <c r="K2209" s="1301"/>
      <c r="L2209" s="1301"/>
      <c r="M2209" s="1301"/>
      <c r="N2209" s="1301"/>
      <c r="O2209" s="1329"/>
      <c r="Q2209" s="92"/>
      <c r="R2209" s="92"/>
      <c r="S2209" s="92"/>
      <c r="T2209" s="92"/>
      <c r="U2209" s="1303"/>
      <c r="V2209" s="92"/>
      <c r="W2209" s="92"/>
      <c r="X2209" s="92"/>
      <c r="Y2209" s="92"/>
      <c r="Z2209" s="92"/>
    </row>
    <row r="2210" spans="1:26" s="1302" customFormat="1" x14ac:dyDescent="0.3">
      <c r="A2210" s="1214"/>
      <c r="B2210" s="92"/>
      <c r="C2210" s="1298"/>
      <c r="D2210" s="1300"/>
      <c r="E2210" s="1300"/>
      <c r="F2210" s="1301"/>
      <c r="G2210" s="1301"/>
      <c r="H2210" s="1301"/>
      <c r="I2210" s="1301"/>
      <c r="J2210" s="1301"/>
      <c r="K2210" s="1301"/>
      <c r="L2210" s="1301"/>
      <c r="M2210" s="1301"/>
      <c r="N2210" s="1301"/>
      <c r="O2210" s="1329"/>
      <c r="Q2210" s="92"/>
      <c r="R2210" s="92"/>
      <c r="S2210" s="92"/>
      <c r="T2210" s="92"/>
      <c r="U2210" s="1303"/>
      <c r="V2210" s="92"/>
      <c r="W2210" s="92"/>
      <c r="X2210" s="92"/>
      <c r="Y2210" s="92"/>
      <c r="Z2210" s="92"/>
    </row>
    <row r="2211" spans="1:26" s="1302" customFormat="1" x14ac:dyDescent="0.3">
      <c r="A2211" s="1214"/>
      <c r="B2211" s="92"/>
      <c r="C2211" s="1298"/>
      <c r="D2211" s="1300"/>
      <c r="E2211" s="1300"/>
      <c r="F2211" s="1301"/>
      <c r="G2211" s="1301"/>
      <c r="H2211" s="1301"/>
      <c r="I2211" s="1301"/>
      <c r="J2211" s="1301"/>
      <c r="K2211" s="1301"/>
      <c r="L2211" s="1301"/>
      <c r="M2211" s="1301"/>
      <c r="N2211" s="1301"/>
      <c r="O2211" s="1329"/>
      <c r="Q2211" s="92"/>
      <c r="R2211" s="92"/>
      <c r="S2211" s="92"/>
      <c r="T2211" s="92"/>
      <c r="U2211" s="1303"/>
      <c r="V2211" s="92"/>
      <c r="W2211" s="92"/>
      <c r="X2211" s="92"/>
      <c r="Y2211" s="92"/>
      <c r="Z2211" s="92"/>
    </row>
    <row r="2212" spans="1:26" s="1302" customFormat="1" x14ac:dyDescent="0.3">
      <c r="A2212" s="1214"/>
      <c r="B2212" s="92"/>
      <c r="C2212" s="1298"/>
      <c r="D2212" s="1300"/>
      <c r="E2212" s="1300"/>
      <c r="F2212" s="1301"/>
      <c r="G2212" s="1301"/>
      <c r="H2212" s="1301"/>
      <c r="I2212" s="1301"/>
      <c r="J2212" s="1301"/>
      <c r="K2212" s="1301"/>
      <c r="L2212" s="1301"/>
      <c r="M2212" s="1301"/>
      <c r="N2212" s="1301"/>
      <c r="O2212" s="1329"/>
      <c r="Q2212" s="92"/>
      <c r="R2212" s="92"/>
      <c r="S2212" s="92"/>
      <c r="T2212" s="92"/>
      <c r="U2212" s="1303"/>
      <c r="V2212" s="92"/>
      <c r="W2212" s="92"/>
      <c r="X2212" s="92"/>
      <c r="Y2212" s="92"/>
      <c r="Z2212" s="92"/>
    </row>
    <row r="2213" spans="1:26" s="1302" customFormat="1" x14ac:dyDescent="0.3">
      <c r="A2213" s="1214"/>
      <c r="B2213" s="92"/>
      <c r="C2213" s="1298"/>
      <c r="D2213" s="1300"/>
      <c r="E2213" s="1300"/>
      <c r="F2213" s="1301"/>
      <c r="G2213" s="1301"/>
      <c r="H2213" s="1301"/>
      <c r="I2213" s="1301"/>
      <c r="J2213" s="1301"/>
      <c r="K2213" s="1301"/>
      <c r="L2213" s="1301"/>
      <c r="M2213" s="1301"/>
      <c r="N2213" s="1301"/>
      <c r="O2213" s="1329"/>
      <c r="Q2213" s="92"/>
      <c r="R2213" s="92"/>
      <c r="S2213" s="92"/>
      <c r="T2213" s="92"/>
      <c r="U2213" s="1303"/>
      <c r="V2213" s="92"/>
      <c r="W2213" s="92"/>
      <c r="X2213" s="92"/>
      <c r="Y2213" s="92"/>
      <c r="Z2213" s="92"/>
    </row>
    <row r="2214" spans="1:26" s="1302" customFormat="1" x14ac:dyDescent="0.3">
      <c r="A2214" s="1214"/>
      <c r="B2214" s="92"/>
      <c r="C2214" s="1298"/>
      <c r="D2214" s="1300"/>
      <c r="E2214" s="1300"/>
      <c r="F2214" s="1301"/>
      <c r="G2214" s="1301"/>
      <c r="H2214" s="1301"/>
      <c r="I2214" s="1301"/>
      <c r="J2214" s="1301"/>
      <c r="K2214" s="1301"/>
      <c r="L2214" s="1301"/>
      <c r="M2214" s="1301"/>
      <c r="N2214" s="1301"/>
      <c r="O2214" s="1329"/>
      <c r="Q2214" s="92"/>
      <c r="R2214" s="92"/>
      <c r="S2214" s="92"/>
      <c r="T2214" s="92"/>
      <c r="U2214" s="1303"/>
      <c r="V2214" s="92"/>
      <c r="W2214" s="92"/>
      <c r="X2214" s="92"/>
      <c r="Y2214" s="92"/>
      <c r="Z2214" s="92"/>
    </row>
    <row r="2215" spans="1:26" s="1302" customFormat="1" x14ac:dyDescent="0.3">
      <c r="A2215" s="1214"/>
      <c r="B2215" s="92"/>
      <c r="C2215" s="1298"/>
      <c r="D2215" s="1300"/>
      <c r="E2215" s="1300"/>
      <c r="F2215" s="1301"/>
      <c r="G2215" s="1301"/>
      <c r="H2215" s="1301"/>
      <c r="I2215" s="1301"/>
      <c r="J2215" s="1301"/>
      <c r="K2215" s="1301"/>
      <c r="L2215" s="1301"/>
      <c r="M2215" s="1301"/>
      <c r="N2215" s="1301"/>
      <c r="O2215" s="1329"/>
      <c r="Q2215" s="92"/>
      <c r="R2215" s="92"/>
      <c r="S2215" s="92"/>
      <c r="T2215" s="92"/>
      <c r="U2215" s="1303"/>
      <c r="V2215" s="92"/>
      <c r="W2215" s="92"/>
      <c r="X2215" s="92"/>
      <c r="Y2215" s="92"/>
      <c r="Z2215" s="92"/>
    </row>
    <row r="2216" spans="1:26" s="1302" customFormat="1" x14ac:dyDescent="0.3">
      <c r="A2216" s="1214"/>
      <c r="B2216" s="92"/>
      <c r="C2216" s="1298"/>
      <c r="D2216" s="1300"/>
      <c r="E2216" s="1300"/>
      <c r="F2216" s="1301"/>
      <c r="G2216" s="1301"/>
      <c r="H2216" s="1301"/>
      <c r="I2216" s="1301"/>
      <c r="J2216" s="1301"/>
      <c r="K2216" s="1301"/>
      <c r="L2216" s="1301"/>
      <c r="M2216" s="1301"/>
      <c r="N2216" s="1301"/>
      <c r="O2216" s="1329"/>
      <c r="Q2216" s="92"/>
      <c r="R2216" s="92"/>
      <c r="S2216" s="92"/>
      <c r="T2216" s="92"/>
      <c r="U2216" s="1303"/>
      <c r="V2216" s="92"/>
      <c r="W2216" s="92"/>
      <c r="X2216" s="92"/>
      <c r="Y2216" s="92"/>
      <c r="Z2216" s="92"/>
    </row>
    <row r="2217" spans="1:26" s="1302" customFormat="1" x14ac:dyDescent="0.3">
      <c r="A2217" s="1214"/>
      <c r="B2217" s="92"/>
      <c r="C2217" s="1298"/>
      <c r="D2217" s="1300"/>
      <c r="E2217" s="1300"/>
      <c r="F2217" s="1301"/>
      <c r="G2217" s="1301"/>
      <c r="H2217" s="1301"/>
      <c r="I2217" s="1301"/>
      <c r="J2217" s="1301"/>
      <c r="K2217" s="1301"/>
      <c r="L2217" s="1301"/>
      <c r="M2217" s="1301"/>
      <c r="N2217" s="1301"/>
      <c r="O2217" s="1329"/>
      <c r="Q2217" s="92"/>
      <c r="R2217" s="92"/>
      <c r="S2217" s="92"/>
      <c r="T2217" s="92"/>
      <c r="U2217" s="1303"/>
      <c r="V2217" s="92"/>
      <c r="W2217" s="92"/>
      <c r="X2217" s="92"/>
      <c r="Y2217" s="92"/>
      <c r="Z2217" s="92"/>
    </row>
    <row r="2218" spans="1:26" s="1302" customFormat="1" x14ac:dyDescent="0.3">
      <c r="A2218" s="1214"/>
      <c r="B2218" s="92"/>
      <c r="C2218" s="1298"/>
      <c r="D2218" s="1300"/>
      <c r="E2218" s="1300"/>
      <c r="F2218" s="1301"/>
      <c r="G2218" s="1301"/>
      <c r="H2218" s="1301"/>
      <c r="I2218" s="1301"/>
      <c r="J2218" s="1301"/>
      <c r="K2218" s="1301"/>
      <c r="L2218" s="1301"/>
      <c r="M2218" s="1301"/>
      <c r="N2218" s="1301"/>
      <c r="O2218" s="1329"/>
      <c r="Q2218" s="92"/>
      <c r="R2218" s="92"/>
      <c r="S2218" s="92"/>
      <c r="T2218" s="92"/>
      <c r="U2218" s="1303"/>
      <c r="V2218" s="92"/>
      <c r="W2218" s="92"/>
      <c r="X2218" s="92"/>
      <c r="Y2218" s="92"/>
      <c r="Z2218" s="92"/>
    </row>
    <row r="2219" spans="1:26" s="1302" customFormat="1" x14ac:dyDescent="0.3">
      <c r="A2219" s="1214"/>
      <c r="B2219" s="92"/>
      <c r="C2219" s="1298"/>
      <c r="D2219" s="1300"/>
      <c r="E2219" s="1300"/>
      <c r="F2219" s="1301"/>
      <c r="G2219" s="1301"/>
      <c r="H2219" s="1301"/>
      <c r="I2219" s="1301"/>
      <c r="J2219" s="1301"/>
      <c r="K2219" s="1301"/>
      <c r="L2219" s="1301"/>
      <c r="M2219" s="1301"/>
      <c r="N2219" s="1301"/>
      <c r="O2219" s="1329"/>
      <c r="Q2219" s="92"/>
      <c r="R2219" s="92"/>
      <c r="S2219" s="92"/>
      <c r="T2219" s="92"/>
      <c r="U2219" s="1303"/>
      <c r="V2219" s="92"/>
      <c r="W2219" s="92"/>
      <c r="X2219" s="92"/>
      <c r="Y2219" s="92"/>
      <c r="Z2219" s="92"/>
    </row>
    <row r="2220" spans="1:26" s="1302" customFormat="1" x14ac:dyDescent="0.3">
      <c r="A2220" s="1214"/>
      <c r="B2220" s="92"/>
      <c r="C2220" s="1298"/>
      <c r="D2220" s="1300"/>
      <c r="E2220" s="1300"/>
      <c r="F2220" s="1301"/>
      <c r="G2220" s="1301"/>
      <c r="H2220" s="1301"/>
      <c r="I2220" s="1301"/>
      <c r="J2220" s="1301"/>
      <c r="K2220" s="1301"/>
      <c r="L2220" s="1301"/>
      <c r="M2220" s="1301"/>
      <c r="N2220" s="1301"/>
      <c r="O2220" s="1329"/>
      <c r="Q2220" s="92"/>
      <c r="R2220" s="92"/>
      <c r="S2220" s="92"/>
      <c r="T2220" s="92"/>
      <c r="U2220" s="1303"/>
      <c r="V2220" s="92"/>
      <c r="W2220" s="92"/>
      <c r="X2220" s="92"/>
      <c r="Y2220" s="92"/>
      <c r="Z2220" s="92"/>
    </row>
    <row r="2221" spans="1:26" s="1302" customFormat="1" x14ac:dyDescent="0.3">
      <c r="A2221" s="1214"/>
      <c r="B2221" s="92"/>
      <c r="C2221" s="1298"/>
      <c r="D2221" s="1300"/>
      <c r="E2221" s="1300"/>
      <c r="F2221" s="1301"/>
      <c r="G2221" s="1301"/>
      <c r="H2221" s="1301"/>
      <c r="I2221" s="1301"/>
      <c r="J2221" s="1301"/>
      <c r="K2221" s="1301"/>
      <c r="L2221" s="1301"/>
      <c r="M2221" s="1301"/>
      <c r="N2221" s="1301"/>
      <c r="O2221" s="1329"/>
      <c r="Q2221" s="92"/>
      <c r="R2221" s="92"/>
      <c r="S2221" s="92"/>
      <c r="T2221" s="92"/>
      <c r="U2221" s="1303"/>
      <c r="V2221" s="92"/>
      <c r="W2221" s="92"/>
      <c r="X2221" s="92"/>
      <c r="Y2221" s="92"/>
      <c r="Z2221" s="92"/>
    </row>
    <row r="2222" spans="1:26" s="1302" customFormat="1" x14ac:dyDescent="0.3">
      <c r="A2222" s="1214"/>
      <c r="B2222" s="92"/>
      <c r="C2222" s="1298"/>
      <c r="D2222" s="1300"/>
      <c r="E2222" s="1300"/>
      <c r="F2222" s="1301"/>
      <c r="G2222" s="1301"/>
      <c r="H2222" s="1301"/>
      <c r="I2222" s="1301"/>
      <c r="J2222" s="1301"/>
      <c r="K2222" s="1301"/>
      <c r="L2222" s="1301"/>
      <c r="M2222" s="1301"/>
      <c r="N2222" s="1301"/>
      <c r="O2222" s="1329"/>
      <c r="Q2222" s="92"/>
      <c r="R2222" s="92"/>
      <c r="S2222" s="92"/>
      <c r="T2222" s="92"/>
      <c r="U2222" s="1303"/>
      <c r="V2222" s="92"/>
      <c r="W2222" s="92"/>
      <c r="X2222" s="92"/>
      <c r="Y2222" s="92"/>
      <c r="Z2222" s="92"/>
    </row>
    <row r="2223" spans="1:26" s="1302" customFormat="1" x14ac:dyDescent="0.3">
      <c r="A2223" s="1214"/>
      <c r="B2223" s="92"/>
      <c r="C2223" s="1298"/>
      <c r="D2223" s="1300"/>
      <c r="E2223" s="1300"/>
      <c r="F2223" s="1301"/>
      <c r="G2223" s="1301"/>
      <c r="H2223" s="1301"/>
      <c r="I2223" s="1301"/>
      <c r="J2223" s="1301"/>
      <c r="K2223" s="1301"/>
      <c r="L2223" s="1301"/>
      <c r="M2223" s="1301"/>
      <c r="N2223" s="1301"/>
      <c r="O2223" s="1329"/>
      <c r="Q2223" s="92"/>
      <c r="R2223" s="92"/>
      <c r="S2223" s="92"/>
      <c r="T2223" s="92"/>
      <c r="U2223" s="1303"/>
      <c r="V2223" s="92"/>
      <c r="W2223" s="92"/>
      <c r="X2223" s="92"/>
      <c r="Y2223" s="92"/>
      <c r="Z2223" s="92"/>
    </row>
    <row r="2224" spans="1:26" s="1302" customFormat="1" x14ac:dyDescent="0.3">
      <c r="A2224" s="1214"/>
      <c r="B2224" s="92"/>
      <c r="C2224" s="1298"/>
      <c r="D2224" s="1300"/>
      <c r="E2224" s="1300"/>
      <c r="F2224" s="1301"/>
      <c r="G2224" s="1301"/>
      <c r="H2224" s="1301"/>
      <c r="I2224" s="1301"/>
      <c r="J2224" s="1301"/>
      <c r="K2224" s="1301"/>
      <c r="L2224" s="1301"/>
      <c r="M2224" s="1301"/>
      <c r="N2224" s="1301"/>
      <c r="O2224" s="1329"/>
      <c r="Q2224" s="92"/>
      <c r="R2224" s="92"/>
      <c r="S2224" s="92"/>
      <c r="T2224" s="92"/>
      <c r="U2224" s="1303"/>
      <c r="V2224" s="92"/>
      <c r="W2224" s="92"/>
      <c r="X2224" s="92"/>
      <c r="Y2224" s="92"/>
      <c r="Z2224" s="92"/>
    </row>
    <row r="2225" spans="1:26" s="1302" customFormat="1" x14ac:dyDescent="0.3">
      <c r="A2225" s="1214"/>
      <c r="B2225" s="92"/>
      <c r="C2225" s="1298"/>
      <c r="D2225" s="1300"/>
      <c r="E2225" s="1300"/>
      <c r="F2225" s="1301"/>
      <c r="G2225" s="1301"/>
      <c r="H2225" s="1301"/>
      <c r="I2225" s="1301"/>
      <c r="J2225" s="1301"/>
      <c r="K2225" s="1301"/>
      <c r="L2225" s="1301"/>
      <c r="M2225" s="1301"/>
      <c r="N2225" s="1301"/>
      <c r="O2225" s="1329"/>
      <c r="Q2225" s="92"/>
      <c r="R2225" s="92"/>
      <c r="S2225" s="92"/>
      <c r="T2225" s="92"/>
      <c r="U2225" s="1303"/>
      <c r="V2225" s="92"/>
      <c r="W2225" s="92"/>
      <c r="X2225" s="92"/>
      <c r="Y2225" s="92"/>
      <c r="Z2225" s="92"/>
    </row>
    <row r="2226" spans="1:26" s="1302" customFormat="1" x14ac:dyDescent="0.3">
      <c r="A2226" s="1214"/>
      <c r="B2226" s="92"/>
      <c r="C2226" s="1298"/>
      <c r="D2226" s="1300"/>
      <c r="E2226" s="1300"/>
      <c r="F2226" s="1301"/>
      <c r="G2226" s="1301"/>
      <c r="H2226" s="1301"/>
      <c r="I2226" s="1301"/>
      <c r="J2226" s="1301"/>
      <c r="K2226" s="1301"/>
      <c r="L2226" s="1301"/>
      <c r="M2226" s="1301"/>
      <c r="N2226" s="1301"/>
      <c r="O2226" s="1329"/>
      <c r="Q2226" s="92"/>
      <c r="R2226" s="92"/>
      <c r="S2226" s="92"/>
      <c r="T2226" s="92"/>
      <c r="U2226" s="1303"/>
      <c r="V2226" s="92"/>
      <c r="W2226" s="92"/>
      <c r="X2226" s="92"/>
      <c r="Y2226" s="92"/>
      <c r="Z2226" s="92"/>
    </row>
    <row r="2227" spans="1:26" s="1302" customFormat="1" x14ac:dyDescent="0.3">
      <c r="A2227" s="1214"/>
      <c r="B2227" s="92"/>
      <c r="C2227" s="1298"/>
      <c r="D2227" s="1300"/>
      <c r="E2227" s="1300"/>
      <c r="F2227" s="1301"/>
      <c r="G2227" s="1301"/>
      <c r="H2227" s="1301"/>
      <c r="I2227" s="1301"/>
      <c r="J2227" s="1301"/>
      <c r="K2227" s="1301"/>
      <c r="L2227" s="1301"/>
      <c r="M2227" s="1301"/>
      <c r="N2227" s="1301"/>
      <c r="O2227" s="1329"/>
      <c r="Q2227" s="92"/>
      <c r="R2227" s="92"/>
      <c r="S2227" s="92"/>
      <c r="T2227" s="92"/>
      <c r="U2227" s="1303"/>
      <c r="V2227" s="92"/>
      <c r="W2227" s="92"/>
      <c r="X2227" s="92"/>
      <c r="Y2227" s="92"/>
      <c r="Z2227" s="92"/>
    </row>
    <row r="2228" spans="1:26" s="1302" customFormat="1" x14ac:dyDescent="0.3">
      <c r="A2228" s="1214"/>
      <c r="B2228" s="92"/>
      <c r="C2228" s="1298"/>
      <c r="D2228" s="1300"/>
      <c r="E2228" s="1300"/>
      <c r="F2228" s="1301"/>
      <c r="G2228" s="1301"/>
      <c r="H2228" s="1301"/>
      <c r="I2228" s="1301"/>
      <c r="J2228" s="1301"/>
      <c r="K2228" s="1301"/>
      <c r="L2228" s="1301"/>
      <c r="M2228" s="1301"/>
      <c r="N2228" s="1301"/>
      <c r="O2228" s="1329"/>
      <c r="Q2228" s="92"/>
      <c r="R2228" s="92"/>
      <c r="S2228" s="92"/>
      <c r="T2228" s="92"/>
      <c r="U2228" s="1303"/>
      <c r="V2228" s="92"/>
      <c r="W2228" s="92"/>
      <c r="X2228" s="92"/>
      <c r="Y2228" s="92"/>
      <c r="Z2228" s="92"/>
    </row>
    <row r="2229" spans="1:26" s="1302" customFormat="1" x14ac:dyDescent="0.3">
      <c r="A2229" s="1214"/>
      <c r="B2229" s="92"/>
      <c r="C2229" s="1298"/>
      <c r="D2229" s="1300"/>
      <c r="E2229" s="1300"/>
      <c r="F2229" s="1301"/>
      <c r="G2229" s="1301"/>
      <c r="H2229" s="1301"/>
      <c r="I2229" s="1301"/>
      <c r="J2229" s="1301"/>
      <c r="K2229" s="1301"/>
      <c r="L2229" s="1301"/>
      <c r="M2229" s="1301"/>
      <c r="N2229" s="1301"/>
      <c r="O2229" s="1329"/>
      <c r="Q2229" s="92"/>
      <c r="R2229" s="92"/>
      <c r="S2229" s="92"/>
      <c r="T2229" s="92"/>
      <c r="U2229" s="1303"/>
      <c r="V2229" s="92"/>
      <c r="W2229" s="92"/>
      <c r="X2229" s="92"/>
      <c r="Y2229" s="92"/>
      <c r="Z2229" s="92"/>
    </row>
    <row r="2230" spans="1:26" s="1302" customFormat="1" x14ac:dyDescent="0.3">
      <c r="A2230" s="1214"/>
      <c r="B2230" s="92"/>
      <c r="C2230" s="1298"/>
      <c r="D2230" s="1300"/>
      <c r="E2230" s="1300"/>
      <c r="F2230" s="1301"/>
      <c r="G2230" s="1301"/>
      <c r="H2230" s="1301"/>
      <c r="I2230" s="1301"/>
      <c r="J2230" s="1301"/>
      <c r="K2230" s="1301"/>
      <c r="L2230" s="1301"/>
      <c r="M2230" s="1301"/>
      <c r="N2230" s="1301"/>
      <c r="O2230" s="1329"/>
      <c r="Q2230" s="92"/>
      <c r="R2230" s="92"/>
      <c r="S2230" s="92"/>
      <c r="T2230" s="92"/>
      <c r="U2230" s="1303"/>
      <c r="V2230" s="92"/>
      <c r="W2230" s="92"/>
      <c r="X2230" s="92"/>
      <c r="Y2230" s="92"/>
      <c r="Z2230" s="92"/>
    </row>
    <row r="2231" spans="1:26" s="1302" customFormat="1" x14ac:dyDescent="0.3">
      <c r="A2231" s="1214"/>
      <c r="B2231" s="92"/>
      <c r="C2231" s="1298"/>
      <c r="D2231" s="1300"/>
      <c r="E2231" s="1300"/>
      <c r="F2231" s="1301"/>
      <c r="G2231" s="1301"/>
      <c r="H2231" s="1301"/>
      <c r="I2231" s="1301"/>
      <c r="J2231" s="1301"/>
      <c r="K2231" s="1301"/>
      <c r="L2231" s="1301"/>
      <c r="M2231" s="1301"/>
      <c r="N2231" s="1301"/>
      <c r="O2231" s="1329"/>
      <c r="Q2231" s="92"/>
      <c r="R2231" s="92"/>
      <c r="S2231" s="92"/>
      <c r="T2231" s="92"/>
      <c r="U2231" s="1303"/>
      <c r="V2231" s="92"/>
      <c r="W2231" s="92"/>
      <c r="X2231" s="92"/>
      <c r="Y2231" s="92"/>
      <c r="Z2231" s="92"/>
    </row>
    <row r="2232" spans="1:26" s="1302" customFormat="1" x14ac:dyDescent="0.3">
      <c r="A2232" s="1214"/>
      <c r="B2232" s="92"/>
      <c r="C2232" s="1298"/>
      <c r="D2232" s="1300"/>
      <c r="E2232" s="1300"/>
      <c r="F2232" s="1301"/>
      <c r="G2232" s="1301"/>
      <c r="H2232" s="1301"/>
      <c r="I2232" s="1301"/>
      <c r="J2232" s="1301"/>
      <c r="K2232" s="1301"/>
      <c r="L2232" s="1301"/>
      <c r="M2232" s="1301"/>
      <c r="N2232" s="1301"/>
      <c r="O2232" s="1329"/>
      <c r="Q2232" s="92"/>
      <c r="R2232" s="92"/>
      <c r="S2232" s="92"/>
      <c r="T2232" s="92"/>
      <c r="U2232" s="1303"/>
      <c r="V2232" s="92"/>
      <c r="W2232" s="92"/>
      <c r="X2232" s="92"/>
      <c r="Y2232" s="92"/>
      <c r="Z2232" s="92"/>
    </row>
    <row r="2233" spans="1:26" s="1302" customFormat="1" x14ac:dyDescent="0.3">
      <c r="A2233" s="1214"/>
      <c r="B2233" s="92"/>
      <c r="C2233" s="1298"/>
      <c r="D2233" s="1300"/>
      <c r="E2233" s="1300"/>
      <c r="F2233" s="1301"/>
      <c r="G2233" s="1301"/>
      <c r="H2233" s="1301"/>
      <c r="I2233" s="1301"/>
      <c r="J2233" s="1301"/>
      <c r="K2233" s="1301"/>
      <c r="L2233" s="1301"/>
      <c r="M2233" s="1301"/>
      <c r="N2233" s="1301"/>
      <c r="O2233" s="1329"/>
      <c r="Q2233" s="92"/>
      <c r="R2233" s="92"/>
      <c r="S2233" s="92"/>
      <c r="T2233" s="92"/>
      <c r="U2233" s="1303"/>
      <c r="V2233" s="92"/>
      <c r="W2233" s="92"/>
      <c r="X2233" s="92"/>
      <c r="Y2233" s="92"/>
      <c r="Z2233" s="92"/>
    </row>
    <row r="2234" spans="1:26" s="1302" customFormat="1" x14ac:dyDescent="0.3">
      <c r="A2234" s="1214"/>
      <c r="B2234" s="92"/>
      <c r="C2234" s="1298"/>
      <c r="D2234" s="1300"/>
      <c r="E2234" s="1300"/>
      <c r="F2234" s="1301"/>
      <c r="G2234" s="1301"/>
      <c r="H2234" s="1301"/>
      <c r="I2234" s="1301"/>
      <c r="J2234" s="1301"/>
      <c r="K2234" s="1301"/>
      <c r="L2234" s="1301"/>
      <c r="M2234" s="1301"/>
      <c r="N2234" s="1301"/>
      <c r="O2234" s="1329"/>
      <c r="Q2234" s="92"/>
      <c r="R2234" s="92"/>
      <c r="S2234" s="92"/>
      <c r="T2234" s="92"/>
      <c r="U2234" s="1303"/>
      <c r="V2234" s="92"/>
      <c r="W2234" s="92"/>
      <c r="X2234" s="92"/>
      <c r="Y2234" s="92"/>
      <c r="Z2234" s="92"/>
    </row>
    <row r="2235" spans="1:26" s="1302" customFormat="1" x14ac:dyDescent="0.3">
      <c r="A2235" s="1214"/>
      <c r="B2235" s="92"/>
      <c r="C2235" s="1298"/>
      <c r="D2235" s="1300"/>
      <c r="E2235" s="1300"/>
      <c r="F2235" s="1301"/>
      <c r="G2235" s="1301"/>
      <c r="H2235" s="1301"/>
      <c r="I2235" s="1301"/>
      <c r="J2235" s="1301"/>
      <c r="K2235" s="1301"/>
      <c r="L2235" s="1301"/>
      <c r="M2235" s="1301"/>
      <c r="N2235" s="1301"/>
      <c r="O2235" s="1329"/>
      <c r="Q2235" s="92"/>
      <c r="R2235" s="92"/>
      <c r="S2235" s="92"/>
      <c r="T2235" s="92"/>
      <c r="U2235" s="1303"/>
      <c r="V2235" s="92"/>
      <c r="W2235" s="92"/>
      <c r="X2235" s="92"/>
      <c r="Y2235" s="92"/>
      <c r="Z2235" s="92"/>
    </row>
    <row r="2236" spans="1:26" s="1302" customFormat="1" x14ac:dyDescent="0.3">
      <c r="A2236" s="1214"/>
      <c r="B2236" s="92"/>
      <c r="C2236" s="1298"/>
      <c r="D2236" s="1300"/>
      <c r="E2236" s="1300"/>
      <c r="F2236" s="1301"/>
      <c r="G2236" s="1301"/>
      <c r="H2236" s="1301"/>
      <c r="I2236" s="1301"/>
      <c r="J2236" s="1301"/>
      <c r="K2236" s="1301"/>
      <c r="L2236" s="1301"/>
      <c r="M2236" s="1301"/>
      <c r="N2236" s="1301"/>
      <c r="O2236" s="1329"/>
      <c r="Q2236" s="92"/>
      <c r="R2236" s="92"/>
      <c r="S2236" s="92"/>
      <c r="T2236" s="92"/>
      <c r="U2236" s="1303"/>
      <c r="V2236" s="92"/>
      <c r="W2236" s="92"/>
      <c r="X2236" s="92"/>
      <c r="Y2236" s="92"/>
      <c r="Z2236" s="92"/>
    </row>
    <row r="2237" spans="1:26" s="1302" customFormat="1" x14ac:dyDescent="0.3">
      <c r="A2237" s="1214"/>
      <c r="B2237" s="92"/>
      <c r="C2237" s="1298"/>
      <c r="D2237" s="1300"/>
      <c r="E2237" s="1300"/>
      <c r="F2237" s="1301"/>
      <c r="G2237" s="1301"/>
      <c r="H2237" s="1301"/>
      <c r="I2237" s="1301"/>
      <c r="J2237" s="1301"/>
      <c r="K2237" s="1301"/>
      <c r="L2237" s="1301"/>
      <c r="M2237" s="1301"/>
      <c r="N2237" s="1301"/>
      <c r="O2237" s="1329"/>
      <c r="Q2237" s="92"/>
      <c r="R2237" s="92"/>
      <c r="S2237" s="92"/>
      <c r="T2237" s="92"/>
      <c r="U2237" s="1303"/>
      <c r="V2237" s="92"/>
      <c r="W2237" s="92"/>
      <c r="X2237" s="92"/>
      <c r="Y2237" s="92"/>
      <c r="Z2237" s="92"/>
    </row>
    <row r="2238" spans="1:26" s="1302" customFormat="1" x14ac:dyDescent="0.3">
      <c r="A2238" s="1214"/>
      <c r="B2238" s="92"/>
      <c r="C2238" s="1298"/>
      <c r="D2238" s="1300"/>
      <c r="E2238" s="1300"/>
      <c r="F2238" s="1301"/>
      <c r="G2238" s="1301"/>
      <c r="H2238" s="1301"/>
      <c r="I2238" s="1301"/>
      <c r="J2238" s="1301"/>
      <c r="K2238" s="1301"/>
      <c r="L2238" s="1301"/>
      <c r="M2238" s="1301"/>
      <c r="N2238" s="1301"/>
      <c r="O2238" s="1329"/>
      <c r="Q2238" s="92"/>
      <c r="R2238" s="92"/>
      <c r="S2238" s="92"/>
      <c r="T2238" s="92"/>
      <c r="U2238" s="1303"/>
      <c r="V2238" s="92"/>
      <c r="W2238" s="92"/>
      <c r="X2238" s="92"/>
      <c r="Y2238" s="92"/>
      <c r="Z2238" s="92"/>
    </row>
    <row r="2239" spans="1:26" s="1302" customFormat="1" x14ac:dyDescent="0.3">
      <c r="A2239" s="1214"/>
      <c r="B2239" s="92"/>
      <c r="C2239" s="1298"/>
      <c r="D2239" s="1300"/>
      <c r="E2239" s="1300"/>
      <c r="F2239" s="1301"/>
      <c r="G2239" s="1301"/>
      <c r="H2239" s="1301"/>
      <c r="I2239" s="1301"/>
      <c r="J2239" s="1301"/>
      <c r="K2239" s="1301"/>
      <c r="L2239" s="1301"/>
      <c r="M2239" s="1301"/>
      <c r="N2239" s="1301"/>
      <c r="O2239" s="1329"/>
      <c r="Q2239" s="92"/>
      <c r="R2239" s="92"/>
      <c r="S2239" s="92"/>
      <c r="T2239" s="92"/>
      <c r="U2239" s="1303"/>
      <c r="V2239" s="92"/>
      <c r="W2239" s="92"/>
      <c r="X2239" s="92"/>
      <c r="Y2239" s="92"/>
      <c r="Z2239" s="92"/>
    </row>
    <row r="2240" spans="1:26" s="1302" customFormat="1" x14ac:dyDescent="0.3">
      <c r="A2240" s="1214"/>
      <c r="B2240" s="92"/>
      <c r="C2240" s="1298"/>
      <c r="D2240" s="1300"/>
      <c r="E2240" s="1300"/>
      <c r="F2240" s="1301"/>
      <c r="G2240" s="1301"/>
      <c r="H2240" s="1301"/>
      <c r="I2240" s="1301"/>
      <c r="J2240" s="1301"/>
      <c r="K2240" s="1301"/>
      <c r="L2240" s="1301"/>
      <c r="M2240" s="1301"/>
      <c r="N2240" s="1301"/>
      <c r="O2240" s="1329"/>
      <c r="Q2240" s="92"/>
      <c r="R2240" s="92"/>
      <c r="S2240" s="92"/>
      <c r="T2240" s="92"/>
      <c r="U2240" s="1303"/>
      <c r="V2240" s="92"/>
      <c r="W2240" s="92"/>
      <c r="X2240" s="92"/>
      <c r="Y2240" s="92"/>
      <c r="Z2240" s="92"/>
    </row>
    <row r="2241" spans="1:26" s="1302" customFormat="1" x14ac:dyDescent="0.3">
      <c r="A2241" s="1214"/>
      <c r="B2241" s="92"/>
      <c r="C2241" s="1298"/>
      <c r="D2241" s="1300"/>
      <c r="E2241" s="1300"/>
      <c r="F2241" s="1301"/>
      <c r="G2241" s="1301"/>
      <c r="H2241" s="1301"/>
      <c r="I2241" s="1301"/>
      <c r="J2241" s="1301"/>
      <c r="K2241" s="1301"/>
      <c r="L2241" s="1301"/>
      <c r="M2241" s="1301"/>
      <c r="N2241" s="1301"/>
      <c r="O2241" s="1329"/>
      <c r="Q2241" s="92"/>
      <c r="R2241" s="92"/>
      <c r="S2241" s="92"/>
      <c r="T2241" s="92"/>
      <c r="U2241" s="1303"/>
      <c r="V2241" s="92"/>
      <c r="W2241" s="92"/>
      <c r="X2241" s="92"/>
      <c r="Y2241" s="92"/>
      <c r="Z2241" s="92"/>
    </row>
    <row r="2242" spans="1:26" s="1302" customFormat="1" x14ac:dyDescent="0.3">
      <c r="A2242" s="1214"/>
      <c r="B2242" s="92"/>
      <c r="C2242" s="1298"/>
      <c r="D2242" s="1300"/>
      <c r="E2242" s="1300"/>
      <c r="F2242" s="1301"/>
      <c r="G2242" s="1301"/>
      <c r="H2242" s="1301"/>
      <c r="I2242" s="1301"/>
      <c r="J2242" s="1301"/>
      <c r="K2242" s="1301"/>
      <c r="L2242" s="1301"/>
      <c r="M2242" s="1301"/>
      <c r="N2242" s="1301"/>
      <c r="O2242" s="1329"/>
      <c r="Q2242" s="92"/>
      <c r="R2242" s="92"/>
      <c r="S2242" s="92"/>
      <c r="T2242" s="92"/>
      <c r="U2242" s="1303"/>
      <c r="V2242" s="92"/>
      <c r="W2242" s="92"/>
      <c r="X2242" s="92"/>
      <c r="Y2242" s="92"/>
      <c r="Z2242" s="92"/>
    </row>
    <row r="2243" spans="1:26" s="1302" customFormat="1" x14ac:dyDescent="0.3">
      <c r="A2243" s="1214"/>
      <c r="B2243" s="92"/>
      <c r="C2243" s="1298"/>
      <c r="D2243" s="1300"/>
      <c r="E2243" s="1300"/>
      <c r="F2243" s="1301"/>
      <c r="G2243" s="1301"/>
      <c r="H2243" s="1301"/>
      <c r="I2243" s="1301"/>
      <c r="J2243" s="1301"/>
      <c r="K2243" s="1301"/>
      <c r="L2243" s="1301"/>
      <c r="M2243" s="1301"/>
      <c r="N2243" s="1301"/>
      <c r="O2243" s="1329"/>
      <c r="Q2243" s="92"/>
      <c r="R2243" s="92"/>
      <c r="S2243" s="92"/>
      <c r="T2243" s="92"/>
      <c r="U2243" s="1303"/>
      <c r="V2243" s="92"/>
      <c r="W2243" s="92"/>
      <c r="X2243" s="92"/>
      <c r="Y2243" s="92"/>
      <c r="Z2243" s="92"/>
    </row>
    <row r="2244" spans="1:26" s="1302" customFormat="1" x14ac:dyDescent="0.3">
      <c r="A2244" s="1214"/>
      <c r="B2244" s="92"/>
      <c r="C2244" s="1298"/>
      <c r="D2244" s="1300"/>
      <c r="E2244" s="1300"/>
      <c r="F2244" s="1301"/>
      <c r="G2244" s="1301"/>
      <c r="H2244" s="1301"/>
      <c r="I2244" s="1301"/>
      <c r="J2244" s="1301"/>
      <c r="K2244" s="1301"/>
      <c r="L2244" s="1301"/>
      <c r="M2244" s="1301"/>
      <c r="N2244" s="1301"/>
      <c r="O2244" s="1329"/>
      <c r="Q2244" s="92"/>
      <c r="R2244" s="92"/>
      <c r="S2244" s="92"/>
      <c r="T2244" s="92"/>
      <c r="U2244" s="1303"/>
      <c r="V2244" s="92"/>
      <c r="W2244" s="92"/>
      <c r="X2244" s="92"/>
      <c r="Y2244" s="92"/>
      <c r="Z2244" s="92"/>
    </row>
    <row r="2245" spans="1:26" s="1302" customFormat="1" x14ac:dyDescent="0.3">
      <c r="A2245" s="1214"/>
      <c r="B2245" s="92"/>
      <c r="C2245" s="1298"/>
      <c r="D2245" s="1300"/>
      <c r="E2245" s="1300"/>
      <c r="F2245" s="1301"/>
      <c r="G2245" s="1301"/>
      <c r="H2245" s="1301"/>
      <c r="I2245" s="1301"/>
      <c r="J2245" s="1301"/>
      <c r="K2245" s="1301"/>
      <c r="L2245" s="1301"/>
      <c r="M2245" s="1301"/>
      <c r="N2245" s="1301"/>
      <c r="O2245" s="1329"/>
      <c r="Q2245" s="92"/>
      <c r="R2245" s="92"/>
      <c r="S2245" s="92"/>
      <c r="T2245" s="92"/>
      <c r="U2245" s="1303"/>
      <c r="V2245" s="92"/>
      <c r="W2245" s="92"/>
      <c r="X2245" s="92"/>
      <c r="Y2245" s="92"/>
      <c r="Z2245" s="92"/>
    </row>
    <row r="2246" spans="1:26" s="1302" customFormat="1" x14ac:dyDescent="0.3">
      <c r="A2246" s="1214"/>
      <c r="B2246" s="92"/>
      <c r="C2246" s="1298"/>
      <c r="D2246" s="1300"/>
      <c r="E2246" s="1300"/>
      <c r="F2246" s="1301"/>
      <c r="G2246" s="1301"/>
      <c r="H2246" s="1301"/>
      <c r="I2246" s="1301"/>
      <c r="J2246" s="1301"/>
      <c r="K2246" s="1301"/>
      <c r="L2246" s="1301"/>
      <c r="M2246" s="1301"/>
      <c r="N2246" s="1301"/>
      <c r="O2246" s="1329"/>
      <c r="Q2246" s="92"/>
      <c r="R2246" s="92"/>
      <c r="S2246" s="92"/>
      <c r="T2246" s="92"/>
      <c r="U2246" s="1303"/>
      <c r="V2246" s="92"/>
      <c r="W2246" s="92"/>
      <c r="X2246" s="92"/>
      <c r="Y2246" s="92"/>
      <c r="Z2246" s="92"/>
    </row>
    <row r="2247" spans="1:26" s="1302" customFormat="1" x14ac:dyDescent="0.3">
      <c r="A2247" s="1214"/>
      <c r="B2247" s="92"/>
      <c r="C2247" s="1298"/>
      <c r="D2247" s="1300"/>
      <c r="E2247" s="1300"/>
      <c r="F2247" s="1301"/>
      <c r="G2247" s="1301"/>
      <c r="H2247" s="1301"/>
      <c r="I2247" s="1301"/>
      <c r="J2247" s="1301"/>
      <c r="K2247" s="1301"/>
      <c r="L2247" s="1301"/>
      <c r="M2247" s="1301"/>
      <c r="N2247" s="1301"/>
      <c r="O2247" s="1329"/>
      <c r="Q2247" s="92"/>
      <c r="R2247" s="92"/>
      <c r="S2247" s="92"/>
      <c r="T2247" s="92"/>
      <c r="U2247" s="1303"/>
      <c r="V2247" s="92"/>
      <c r="W2247" s="92"/>
      <c r="X2247" s="92"/>
      <c r="Y2247" s="92"/>
      <c r="Z2247" s="92"/>
    </row>
    <row r="2248" spans="1:26" s="1302" customFormat="1" x14ac:dyDescent="0.3">
      <c r="A2248" s="1214"/>
      <c r="B2248" s="92"/>
      <c r="C2248" s="1298"/>
      <c r="D2248" s="1300"/>
      <c r="E2248" s="1300"/>
      <c r="F2248" s="1301"/>
      <c r="G2248" s="1301"/>
      <c r="H2248" s="1301"/>
      <c r="I2248" s="1301"/>
      <c r="J2248" s="1301"/>
      <c r="K2248" s="1301"/>
      <c r="L2248" s="1301"/>
      <c r="M2248" s="1301"/>
      <c r="N2248" s="1301"/>
      <c r="O2248" s="1329"/>
      <c r="Q2248" s="92"/>
      <c r="R2248" s="92"/>
      <c r="S2248" s="92"/>
      <c r="T2248" s="92"/>
      <c r="U2248" s="1303"/>
      <c r="V2248" s="92"/>
      <c r="W2248" s="92"/>
      <c r="X2248" s="92"/>
      <c r="Y2248" s="92"/>
      <c r="Z2248" s="92"/>
    </row>
    <row r="2249" spans="1:26" s="1302" customFormat="1" x14ac:dyDescent="0.3">
      <c r="A2249" s="1214"/>
      <c r="B2249" s="92"/>
      <c r="C2249" s="1298"/>
      <c r="D2249" s="1300"/>
      <c r="E2249" s="1300"/>
      <c r="F2249" s="1301"/>
      <c r="G2249" s="1301"/>
      <c r="H2249" s="1301"/>
      <c r="I2249" s="1301"/>
      <c r="J2249" s="1301"/>
      <c r="K2249" s="1301"/>
      <c r="L2249" s="1301"/>
      <c r="M2249" s="1301"/>
      <c r="N2249" s="1301"/>
      <c r="O2249" s="1329"/>
      <c r="Q2249" s="92"/>
      <c r="R2249" s="92"/>
      <c r="S2249" s="92"/>
      <c r="T2249" s="92"/>
      <c r="U2249" s="1303"/>
      <c r="V2249" s="92"/>
      <c r="W2249" s="92"/>
      <c r="X2249" s="92"/>
      <c r="Y2249" s="92"/>
      <c r="Z2249" s="92"/>
    </row>
    <row r="2250" spans="1:26" s="1302" customFormat="1" x14ac:dyDescent="0.3">
      <c r="A2250" s="1214"/>
      <c r="B2250" s="92"/>
      <c r="C2250" s="1298"/>
      <c r="D2250" s="1300"/>
      <c r="E2250" s="1300"/>
      <c r="F2250" s="1301"/>
      <c r="G2250" s="1301"/>
      <c r="H2250" s="1301"/>
      <c r="I2250" s="1301"/>
      <c r="J2250" s="1301"/>
      <c r="K2250" s="1301"/>
      <c r="L2250" s="1301"/>
      <c r="M2250" s="1301"/>
      <c r="N2250" s="1301"/>
      <c r="O2250" s="1329"/>
      <c r="Q2250" s="92"/>
      <c r="R2250" s="92"/>
      <c r="S2250" s="92"/>
      <c r="T2250" s="92"/>
      <c r="U2250" s="1303"/>
      <c r="V2250" s="92"/>
      <c r="W2250" s="92"/>
      <c r="X2250" s="92"/>
      <c r="Y2250" s="92"/>
      <c r="Z2250" s="92"/>
    </row>
    <row r="2251" spans="1:26" s="1302" customFormat="1" x14ac:dyDescent="0.3">
      <c r="A2251" s="1214"/>
      <c r="B2251" s="92"/>
      <c r="C2251" s="1298"/>
      <c r="D2251" s="1300"/>
      <c r="E2251" s="1300"/>
      <c r="F2251" s="1301"/>
      <c r="G2251" s="1301"/>
      <c r="H2251" s="1301"/>
      <c r="I2251" s="1301"/>
      <c r="J2251" s="1301"/>
      <c r="K2251" s="1301"/>
      <c r="L2251" s="1301"/>
      <c r="M2251" s="1301"/>
      <c r="N2251" s="1301"/>
      <c r="O2251" s="1329"/>
      <c r="Q2251" s="92"/>
      <c r="R2251" s="92"/>
      <c r="S2251" s="92"/>
      <c r="T2251" s="92"/>
      <c r="U2251" s="1303"/>
      <c r="V2251" s="92"/>
      <c r="W2251" s="92"/>
      <c r="X2251" s="92"/>
      <c r="Y2251" s="92"/>
      <c r="Z2251" s="92"/>
    </row>
    <row r="2252" spans="1:26" s="1302" customFormat="1" x14ac:dyDescent="0.3">
      <c r="A2252" s="1214"/>
      <c r="B2252" s="92"/>
      <c r="C2252" s="1298"/>
      <c r="D2252" s="1300"/>
      <c r="E2252" s="1300"/>
      <c r="F2252" s="1301"/>
      <c r="G2252" s="1301"/>
      <c r="H2252" s="1301"/>
      <c r="I2252" s="1301"/>
      <c r="J2252" s="1301"/>
      <c r="K2252" s="1301"/>
      <c r="L2252" s="1301"/>
      <c r="M2252" s="1301"/>
      <c r="N2252" s="1301"/>
      <c r="O2252" s="1329"/>
      <c r="Q2252" s="92"/>
      <c r="R2252" s="92"/>
      <c r="S2252" s="92"/>
      <c r="T2252" s="92"/>
      <c r="U2252" s="1303"/>
      <c r="V2252" s="92"/>
      <c r="W2252" s="92"/>
      <c r="X2252" s="92"/>
      <c r="Y2252" s="92"/>
      <c r="Z2252" s="92"/>
    </row>
    <row r="2253" spans="1:26" s="1302" customFormat="1" x14ac:dyDescent="0.3">
      <c r="A2253" s="1214"/>
      <c r="B2253" s="92"/>
      <c r="C2253" s="1298"/>
      <c r="D2253" s="1300"/>
      <c r="E2253" s="1300"/>
      <c r="F2253" s="1301"/>
      <c r="G2253" s="1301"/>
      <c r="H2253" s="1301"/>
      <c r="I2253" s="1301"/>
      <c r="J2253" s="1301"/>
      <c r="K2253" s="1301"/>
      <c r="L2253" s="1301"/>
      <c r="M2253" s="1301"/>
      <c r="N2253" s="1301"/>
      <c r="O2253" s="1329"/>
      <c r="Q2253" s="92"/>
      <c r="R2253" s="92"/>
      <c r="S2253" s="92"/>
      <c r="T2253" s="92"/>
      <c r="U2253" s="1303"/>
      <c r="V2253" s="92"/>
      <c r="W2253" s="92"/>
      <c r="X2253" s="92"/>
      <c r="Y2253" s="92"/>
      <c r="Z2253" s="92"/>
    </row>
    <row r="2254" spans="1:26" s="1302" customFormat="1" x14ac:dyDescent="0.3">
      <c r="A2254" s="1214"/>
      <c r="B2254" s="92"/>
      <c r="C2254" s="1298"/>
      <c r="D2254" s="1300"/>
      <c r="E2254" s="1300"/>
      <c r="F2254" s="1301"/>
      <c r="G2254" s="1301"/>
      <c r="H2254" s="1301"/>
      <c r="I2254" s="1301"/>
      <c r="J2254" s="1301"/>
      <c r="K2254" s="1301"/>
      <c r="L2254" s="1301"/>
      <c r="M2254" s="1301"/>
      <c r="N2254" s="1301"/>
      <c r="O2254" s="1329"/>
      <c r="Q2254" s="92"/>
      <c r="R2254" s="92"/>
      <c r="S2254" s="92"/>
      <c r="T2254" s="92"/>
      <c r="U2254" s="1303"/>
      <c r="V2254" s="92"/>
      <c r="W2254" s="92"/>
      <c r="X2254" s="92"/>
      <c r="Y2254" s="92"/>
      <c r="Z2254" s="92"/>
    </row>
    <row r="2255" spans="1:26" s="1302" customFormat="1" x14ac:dyDescent="0.3">
      <c r="A2255" s="1214"/>
      <c r="B2255" s="92"/>
      <c r="C2255" s="1298"/>
      <c r="D2255" s="1300"/>
      <c r="E2255" s="1300"/>
      <c r="F2255" s="1301"/>
      <c r="G2255" s="1301"/>
      <c r="H2255" s="1301"/>
      <c r="I2255" s="1301"/>
      <c r="J2255" s="1301"/>
      <c r="K2255" s="1301"/>
      <c r="L2255" s="1301"/>
      <c r="M2255" s="1301"/>
      <c r="N2255" s="1301"/>
      <c r="O2255" s="1329"/>
      <c r="Q2255" s="92"/>
      <c r="R2255" s="92"/>
      <c r="S2255" s="92"/>
      <c r="T2255" s="92"/>
      <c r="U2255" s="1303"/>
      <c r="V2255" s="92"/>
      <c r="W2255" s="92"/>
      <c r="X2255" s="92"/>
      <c r="Y2255" s="92"/>
      <c r="Z2255" s="92"/>
    </row>
    <row r="2256" spans="1:26" s="1302" customFormat="1" x14ac:dyDescent="0.3">
      <c r="A2256" s="1214"/>
      <c r="B2256" s="92"/>
      <c r="C2256" s="1298"/>
      <c r="D2256" s="1300"/>
      <c r="E2256" s="1300"/>
      <c r="F2256" s="1301"/>
      <c r="G2256" s="1301"/>
      <c r="H2256" s="1301"/>
      <c r="I2256" s="1301"/>
      <c r="J2256" s="1301"/>
      <c r="K2256" s="1301"/>
      <c r="L2256" s="1301"/>
      <c r="M2256" s="1301"/>
      <c r="N2256" s="1301"/>
      <c r="O2256" s="1329"/>
      <c r="Q2256" s="92"/>
      <c r="R2256" s="92"/>
      <c r="S2256" s="92"/>
      <c r="T2256" s="92"/>
      <c r="U2256" s="1303"/>
      <c r="V2256" s="92"/>
      <c r="W2256" s="92"/>
      <c r="X2256" s="92"/>
      <c r="Y2256" s="92"/>
      <c r="Z2256" s="92"/>
    </row>
    <row r="2257" spans="1:26" s="1302" customFormat="1" x14ac:dyDescent="0.3">
      <c r="A2257" s="1214"/>
      <c r="B2257" s="92"/>
      <c r="C2257" s="1298"/>
      <c r="D2257" s="1300"/>
      <c r="E2257" s="1300"/>
      <c r="F2257" s="1301"/>
      <c r="G2257" s="1301"/>
      <c r="H2257" s="1301"/>
      <c r="I2257" s="1301"/>
      <c r="J2257" s="1301"/>
      <c r="K2257" s="1301"/>
      <c r="L2257" s="1301"/>
      <c r="M2257" s="1301"/>
      <c r="N2257" s="1301"/>
      <c r="O2257" s="1329"/>
      <c r="Q2257" s="92"/>
      <c r="R2257" s="92"/>
      <c r="S2257" s="92"/>
      <c r="T2257" s="92"/>
      <c r="U2257" s="1303"/>
      <c r="V2257" s="92"/>
      <c r="W2257" s="92"/>
      <c r="X2257" s="92"/>
      <c r="Y2257" s="92"/>
      <c r="Z2257" s="92"/>
    </row>
    <row r="2258" spans="1:26" s="1302" customFormat="1" x14ac:dyDescent="0.3">
      <c r="A2258" s="1214"/>
      <c r="B2258" s="92"/>
      <c r="C2258" s="1298"/>
      <c r="D2258" s="1300"/>
      <c r="E2258" s="1300"/>
      <c r="F2258" s="1301"/>
      <c r="G2258" s="1301"/>
      <c r="H2258" s="1301"/>
      <c r="I2258" s="1301"/>
      <c r="J2258" s="1301"/>
      <c r="K2258" s="1301"/>
      <c r="L2258" s="1301"/>
      <c r="M2258" s="1301"/>
      <c r="N2258" s="1301"/>
      <c r="O2258" s="1329"/>
      <c r="Q2258" s="92"/>
      <c r="R2258" s="92"/>
      <c r="S2258" s="92"/>
      <c r="T2258" s="92"/>
      <c r="U2258" s="1303"/>
      <c r="V2258" s="92"/>
      <c r="W2258" s="92"/>
      <c r="X2258" s="92"/>
      <c r="Y2258" s="92"/>
      <c r="Z2258" s="92"/>
    </row>
    <row r="2259" spans="1:26" s="1302" customFormat="1" x14ac:dyDescent="0.3">
      <c r="A2259" s="1214"/>
      <c r="B2259" s="92"/>
      <c r="C2259" s="1298"/>
      <c r="D2259" s="1300"/>
      <c r="E2259" s="1300"/>
      <c r="F2259" s="1301"/>
      <c r="G2259" s="1301"/>
      <c r="H2259" s="1301"/>
      <c r="I2259" s="1301"/>
      <c r="J2259" s="1301"/>
      <c r="K2259" s="1301"/>
      <c r="L2259" s="1301"/>
      <c r="M2259" s="1301"/>
      <c r="N2259" s="1301"/>
      <c r="O2259" s="1329"/>
      <c r="Q2259" s="92"/>
      <c r="R2259" s="92"/>
      <c r="S2259" s="92"/>
      <c r="T2259" s="92"/>
      <c r="U2259" s="1303"/>
      <c r="V2259" s="92"/>
      <c r="W2259" s="92"/>
      <c r="X2259" s="92"/>
      <c r="Y2259" s="92"/>
      <c r="Z2259" s="92"/>
    </row>
    <row r="2260" spans="1:26" s="1302" customFormat="1" x14ac:dyDescent="0.3">
      <c r="A2260" s="1214"/>
      <c r="B2260" s="92"/>
      <c r="C2260" s="1298"/>
      <c r="D2260" s="1300"/>
      <c r="E2260" s="1300"/>
      <c r="F2260" s="1301"/>
      <c r="G2260" s="1301"/>
      <c r="H2260" s="1301"/>
      <c r="I2260" s="1301"/>
      <c r="J2260" s="1301"/>
      <c r="K2260" s="1301"/>
      <c r="L2260" s="1301"/>
      <c r="M2260" s="1301"/>
      <c r="N2260" s="1301"/>
      <c r="O2260" s="1329"/>
      <c r="Q2260" s="92"/>
      <c r="R2260" s="92"/>
      <c r="S2260" s="92"/>
      <c r="T2260" s="92"/>
      <c r="U2260" s="1303"/>
      <c r="V2260" s="92"/>
      <c r="W2260" s="92"/>
      <c r="X2260" s="92"/>
      <c r="Y2260" s="92"/>
      <c r="Z2260" s="92"/>
    </row>
  </sheetData>
  <sheetProtection password="F723" sheet="1" objects="1" scenarios="1"/>
  <printOptions horizontalCentered="1"/>
  <pageMargins left="0" right="0" top="0.25" bottom="0.5" header="0.5" footer="0.25"/>
  <pageSetup paperSize="3" scale="49" fitToHeight="8" orientation="landscape" r:id="rId1"/>
  <headerFooter alignWithMargins="0">
    <oddFooter>&amp;L&amp;F
&amp;A&amp;C&amp;P&amp;R&amp;D</oddFooter>
  </headerFooter>
  <rowBreaks count="2" manualBreakCount="2">
    <brk id="54" max="15" man="1"/>
    <brk id="73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>
    <tabColor rgb="FF00C1EE"/>
    <pageSetUpPr fitToPage="1"/>
  </sheetPr>
  <dimension ref="A1:BP708"/>
  <sheetViews>
    <sheetView view="pageBreakPreview" zoomScaleNormal="100" zoomScaleSheetLayoutView="100" workbookViewId="0">
      <selection activeCell="C9" sqref="C9"/>
    </sheetView>
  </sheetViews>
  <sheetFormatPr defaultColWidth="9.109375" defaultRowHeight="13.8" x14ac:dyDescent="0.3"/>
  <cols>
    <col min="1" max="1" width="7.6640625" style="830" customWidth="1"/>
    <col min="2" max="2" width="49" style="234" bestFit="1" customWidth="1"/>
    <col min="3" max="3" width="13.6640625" style="691" customWidth="1"/>
    <col min="4" max="4" width="15.6640625" style="2075" hidden="1" customWidth="1"/>
    <col min="5" max="5" width="17.6640625" style="262" customWidth="1"/>
    <col min="6" max="6" width="16.109375" style="2109" hidden="1" customWidth="1"/>
    <col min="7" max="7" width="13.5546875" style="2109" hidden="1" customWidth="1"/>
    <col min="8" max="8" width="15.6640625" style="325" customWidth="1"/>
    <col min="9" max="9" width="3.44140625" style="262" hidden="1" customWidth="1"/>
    <col min="10" max="10" width="12.6640625" style="262" hidden="1" customWidth="1"/>
    <col min="11" max="11" width="1" style="262" hidden="1" customWidth="1"/>
    <col min="12" max="12" width="20.6640625" style="262" hidden="1" customWidth="1"/>
    <col min="13" max="13" width="1.44140625" style="262" hidden="1" customWidth="1"/>
    <col min="14" max="14" width="11.88671875" style="264" hidden="1" customWidth="1"/>
    <col min="15" max="15" width="2" style="262" hidden="1" customWidth="1"/>
    <col min="16" max="16" width="12.109375" style="262" hidden="1" customWidth="1"/>
    <col min="17" max="17" width="2.6640625" style="262" hidden="1" customWidth="1"/>
    <col min="18" max="18" width="3.44140625" style="265" hidden="1" customWidth="1"/>
    <col min="19" max="19" width="9.109375" style="262" hidden="1" customWidth="1"/>
    <col min="20" max="20" width="8.109375" style="262" hidden="1" customWidth="1"/>
    <col min="21" max="21" width="20.109375" style="262" hidden="1" customWidth="1"/>
    <col min="22" max="22" width="4.6640625" style="267" hidden="1" customWidth="1"/>
    <col min="23" max="23" width="9.109375" style="262" hidden="1" customWidth="1"/>
    <col min="24" max="24" width="15" style="262" hidden="1" customWidth="1"/>
    <col min="25" max="25" width="14" style="268" hidden="1" customWidth="1"/>
    <col min="26" max="26" width="4.109375" style="265" hidden="1" customWidth="1"/>
    <col min="27" max="27" width="3.109375" style="262" hidden="1" customWidth="1"/>
    <col min="28" max="28" width="5.109375" style="266" hidden="1" customWidth="1"/>
    <col min="29" max="29" width="37.44140625" style="262" hidden="1" customWidth="1"/>
    <col min="30" max="30" width="12.88671875" style="262" hidden="1" customWidth="1"/>
    <col min="31" max="31" width="11" style="262" hidden="1" customWidth="1"/>
    <col min="32" max="32" width="9.109375" style="262" hidden="1" customWidth="1"/>
    <col min="33" max="33" width="33.44140625" style="269" hidden="1" customWidth="1"/>
    <col min="34" max="34" width="18.44140625" style="218" hidden="1" customWidth="1"/>
    <col min="35" max="35" width="9.5546875" style="262" hidden="1" customWidth="1"/>
    <col min="36" max="38" width="9.109375" style="262" hidden="1" customWidth="1"/>
    <col min="39" max="39" width="28" style="266" hidden="1" customWidth="1"/>
    <col min="40" max="40" width="9.109375" style="262" hidden="1" customWidth="1"/>
    <col min="41" max="41" width="12.6640625" style="234" hidden="1" customWidth="1"/>
    <col min="42" max="60" width="12.6640625" style="234" customWidth="1"/>
    <col min="61" max="68" width="9.109375" style="234"/>
    <col min="69" max="16384" width="9.109375" style="262"/>
  </cols>
  <sheetData>
    <row r="1" spans="1:68" x14ac:dyDescent="0.3">
      <c r="A1" s="260"/>
      <c r="B1" s="217"/>
      <c r="C1" s="217"/>
      <c r="E1" s="216"/>
      <c r="H1" s="261" t="s">
        <v>214</v>
      </c>
      <c r="J1" s="262" t="s">
        <v>269</v>
      </c>
      <c r="L1" s="1845">
        <v>6.8699999999999997E-2</v>
      </c>
      <c r="M1" s="263"/>
      <c r="N1" s="264" t="s">
        <v>1390</v>
      </c>
      <c r="P1" s="1842">
        <f>+P2+P3+P4</f>
        <v>6690</v>
      </c>
      <c r="T1" s="266"/>
    </row>
    <row r="2" spans="1:68" ht="18" x14ac:dyDescent="0.35">
      <c r="A2" s="270" t="s">
        <v>268</v>
      </c>
      <c r="B2" s="271"/>
      <c r="C2" s="271"/>
      <c r="D2" s="2076"/>
      <c r="E2" s="273"/>
      <c r="F2" s="2110"/>
      <c r="G2" s="2110"/>
      <c r="H2" s="272"/>
      <c r="J2" s="262" t="s">
        <v>270</v>
      </c>
      <c r="K2" s="274"/>
      <c r="L2" s="1846">
        <v>7.6499999999999999E-2</v>
      </c>
      <c r="M2" s="275"/>
      <c r="N2" s="276" t="s">
        <v>1656</v>
      </c>
      <c r="O2" s="188"/>
      <c r="P2" s="1844">
        <v>6458</v>
      </c>
      <c r="T2" s="266"/>
    </row>
    <row r="3" spans="1:68" s="274" customFormat="1" ht="18" x14ac:dyDescent="0.35">
      <c r="A3" s="278" t="s">
        <v>215</v>
      </c>
      <c r="B3" s="279"/>
      <c r="C3" s="279"/>
      <c r="D3" s="2077"/>
      <c r="E3" s="130"/>
      <c r="F3" s="2111"/>
      <c r="G3" s="2111"/>
      <c r="H3" s="280"/>
      <c r="J3" s="262" t="s">
        <v>271</v>
      </c>
      <c r="K3" s="281"/>
      <c r="L3" s="263">
        <f>SUM(L1:L2)</f>
        <v>0.1452</v>
      </c>
      <c r="M3" s="263"/>
      <c r="N3" s="276" t="s">
        <v>1666</v>
      </c>
      <c r="O3" s="262"/>
      <c r="P3" s="1844">
        <v>28</v>
      </c>
      <c r="R3" s="283"/>
      <c r="T3" s="2283" t="s">
        <v>1416</v>
      </c>
      <c r="U3" s="2283"/>
      <c r="V3" s="284"/>
      <c r="Y3" s="285"/>
      <c r="Z3" s="283"/>
      <c r="AB3" s="286"/>
      <c r="AG3" s="269"/>
      <c r="AH3" s="218"/>
      <c r="AI3" s="262"/>
      <c r="AJ3" s="262"/>
      <c r="AK3" s="262"/>
      <c r="AL3" s="262"/>
      <c r="AM3" s="266"/>
      <c r="AN3" s="262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</row>
    <row r="4" spans="1:68" s="281" customFormat="1" ht="15.6" x14ac:dyDescent="0.3">
      <c r="A4" s="288" t="str">
        <f>Enrollment!A4</f>
        <v>FISCAL YEAR 2013-2014</v>
      </c>
      <c r="B4" s="271"/>
      <c r="C4" s="271"/>
      <c r="D4" s="2078"/>
      <c r="E4" s="290"/>
      <c r="F4" s="2112"/>
      <c r="G4" s="2112"/>
      <c r="H4" s="289"/>
      <c r="N4" s="291" t="s">
        <v>1668</v>
      </c>
      <c r="O4" s="262"/>
      <c r="P4" s="1844">
        <v>204</v>
      </c>
      <c r="R4" s="292"/>
      <c r="T4" s="293"/>
      <c r="V4" s="294"/>
      <c r="Y4" s="295"/>
      <c r="Z4" s="292"/>
      <c r="AB4" s="296" t="s">
        <v>1615</v>
      </c>
      <c r="AG4" s="269"/>
      <c r="AH4" s="218"/>
      <c r="AI4" s="262"/>
      <c r="AJ4" s="262"/>
      <c r="AK4" s="262"/>
      <c r="AL4" s="262"/>
      <c r="AM4" s="266"/>
      <c r="AN4" s="262"/>
      <c r="AO4" s="297"/>
      <c r="AP4" s="297"/>
      <c r="AQ4" s="297"/>
      <c r="AR4" s="297"/>
      <c r="AS4" s="297"/>
      <c r="AT4" s="297"/>
      <c r="AU4" s="297"/>
      <c r="AV4" s="297"/>
      <c r="AW4" s="297"/>
      <c r="AX4" s="297"/>
      <c r="AY4" s="297"/>
      <c r="AZ4" s="297"/>
      <c r="BA4" s="297"/>
      <c r="BB4" s="297"/>
      <c r="BC4" s="297"/>
      <c r="BD4" s="297"/>
      <c r="BE4" s="297"/>
      <c r="BF4" s="297"/>
      <c r="BG4" s="297"/>
      <c r="BH4" s="297"/>
      <c r="BI4" s="297"/>
      <c r="BJ4" s="297"/>
      <c r="BK4" s="297"/>
      <c r="BL4" s="297"/>
      <c r="BM4" s="297"/>
      <c r="BN4" s="297"/>
      <c r="BO4" s="297"/>
      <c r="BP4" s="297"/>
    </row>
    <row r="5" spans="1:68" ht="11.1" customHeight="1" thickBot="1" x14ac:dyDescent="0.35">
      <c r="A5" s="298"/>
      <c r="B5" s="299"/>
      <c r="C5" s="299"/>
      <c r="D5" s="2076"/>
      <c r="E5" s="273"/>
      <c r="F5" s="2110"/>
      <c r="G5" s="2110"/>
      <c r="H5" s="272"/>
      <c r="J5" s="262" t="s">
        <v>1844</v>
      </c>
      <c r="L5" s="300">
        <v>0</v>
      </c>
      <c r="T5" s="266" t="s">
        <v>1551</v>
      </c>
      <c r="U5" s="301" t="s">
        <v>1557</v>
      </c>
      <c r="W5" s="302" t="s">
        <v>1553</v>
      </c>
      <c r="X5" s="303" t="s">
        <v>1338</v>
      </c>
    </row>
    <row r="6" spans="1:68" ht="8.1" customHeight="1" x14ac:dyDescent="0.3">
      <c r="A6" s="304"/>
      <c r="B6" s="305"/>
      <c r="C6" s="2288" t="s">
        <v>216</v>
      </c>
      <c r="D6" s="2284" t="s">
        <v>1502</v>
      </c>
      <c r="E6" s="2300" t="s">
        <v>121</v>
      </c>
      <c r="F6" s="2284" t="s">
        <v>1524</v>
      </c>
      <c r="G6" s="2284" t="s">
        <v>1525</v>
      </c>
      <c r="H6" s="2302" t="s">
        <v>217</v>
      </c>
      <c r="J6" s="306"/>
      <c r="K6" s="306"/>
      <c r="L6" s="306"/>
      <c r="M6" s="306"/>
      <c r="T6" s="266" t="s">
        <v>1552</v>
      </c>
      <c r="U6" s="301" t="s">
        <v>1314</v>
      </c>
      <c r="W6" s="266" t="s">
        <v>1474</v>
      </c>
      <c r="X6" s="262" t="s">
        <v>1537</v>
      </c>
    </row>
    <row r="7" spans="1:68" ht="28.8" thickBot="1" x14ac:dyDescent="0.4">
      <c r="A7" s="307" t="str">
        <f>'Revenue Projection'!F2</f>
        <v>0000</v>
      </c>
      <c r="B7" s="308" t="str">
        <f>'Revenue Projection'!A1</f>
        <v>SAMPLE SCHOOL</v>
      </c>
      <c r="C7" s="2289"/>
      <c r="D7" s="2285"/>
      <c r="E7" s="2301"/>
      <c r="F7" s="2285"/>
      <c r="G7" s="2285"/>
      <c r="H7" s="2303"/>
      <c r="J7" s="309" t="s">
        <v>1323</v>
      </c>
      <c r="K7" s="306"/>
      <c r="L7" s="309" t="s">
        <v>1840</v>
      </c>
      <c r="M7" s="306"/>
      <c r="N7" s="310" t="s">
        <v>216</v>
      </c>
      <c r="P7" s="311" t="s">
        <v>274</v>
      </c>
      <c r="T7" s="302" t="s">
        <v>1553</v>
      </c>
      <c r="U7" s="303" t="s">
        <v>1338</v>
      </c>
      <c r="W7" s="266"/>
      <c r="AC7" s="188" t="s">
        <v>1415</v>
      </c>
    </row>
    <row r="8" spans="1:68" ht="15" customHeight="1" thickTop="1" x14ac:dyDescent="0.3">
      <c r="A8" s="312" t="s">
        <v>1346</v>
      </c>
      <c r="B8" s="313"/>
      <c r="C8" s="314"/>
      <c r="D8" s="2079"/>
      <c r="E8" s="315"/>
      <c r="F8" s="2113"/>
      <c r="G8" s="2113"/>
      <c r="H8" s="316"/>
      <c r="T8" s="266"/>
      <c r="W8" s="302" t="s">
        <v>1553</v>
      </c>
      <c r="X8" s="303" t="s">
        <v>1338</v>
      </c>
      <c r="AB8" s="303" t="s">
        <v>242</v>
      </c>
      <c r="AC8" s="303" t="s">
        <v>1445</v>
      </c>
      <c r="AD8" s="303" t="s">
        <v>1446</v>
      </c>
      <c r="AE8" s="301"/>
      <c r="AG8" s="2280" t="s">
        <v>2039</v>
      </c>
      <c r="AH8" s="2280"/>
    </row>
    <row r="9" spans="1:68" ht="15" customHeight="1" x14ac:dyDescent="0.35">
      <c r="A9" s="317">
        <v>31000</v>
      </c>
      <c r="B9" s="318" t="s">
        <v>275</v>
      </c>
      <c r="C9" s="319">
        <v>0</v>
      </c>
      <c r="D9" s="2080">
        <f>ROUND(C9,2)</f>
        <v>0</v>
      </c>
      <c r="E9" s="1857">
        <v>115900</v>
      </c>
      <c r="F9" s="2114"/>
      <c r="G9" s="2080">
        <f>D9+F9</f>
        <v>0</v>
      </c>
      <c r="H9" s="322">
        <f>ROUND(D9*E9,0)</f>
        <v>0</v>
      </c>
      <c r="J9" s="323">
        <f>ROUND((E9-$P$1)/(1+$L$3),0)</f>
        <v>95363</v>
      </c>
      <c r="K9" s="324"/>
      <c r="L9" s="325">
        <f>ROUND((((J9*$L$3)+J9)*$L$5),0)</f>
        <v>0</v>
      </c>
      <c r="M9" s="325"/>
      <c r="N9" s="264">
        <f>D9</f>
        <v>0</v>
      </c>
      <c r="P9" s="268">
        <f>ROUND(L9*N9,0)</f>
        <v>0</v>
      </c>
      <c r="T9" s="266" t="s">
        <v>1474</v>
      </c>
      <c r="U9" s="324">
        <f>ROUND($H9+$P9,0)</f>
        <v>0</v>
      </c>
      <c r="W9" s="266" t="s">
        <v>1509</v>
      </c>
      <c r="X9" s="262" t="s">
        <v>1537</v>
      </c>
      <c r="AB9" s="266" t="s">
        <v>1492</v>
      </c>
      <c r="AC9" s="326" t="s">
        <v>1473</v>
      </c>
      <c r="AD9" s="325">
        <f>D9</f>
        <v>0</v>
      </c>
      <c r="AG9" s="327" t="s">
        <v>1473</v>
      </c>
      <c r="AH9" s="328">
        <f>DSUM($AB$8:$AD$422,$AD$8,$AL$9:$AN$10)</f>
        <v>0</v>
      </c>
      <c r="AI9" s="329"/>
      <c r="AJ9" s="274"/>
      <c r="AK9" s="274"/>
      <c r="AL9" s="302" t="s">
        <v>242</v>
      </c>
      <c r="AM9" s="303" t="s">
        <v>1445</v>
      </c>
      <c r="AN9" s="303" t="s">
        <v>1446</v>
      </c>
    </row>
    <row r="10" spans="1:68" ht="15" customHeight="1" x14ac:dyDescent="0.3">
      <c r="A10" s="330" t="s">
        <v>276</v>
      </c>
      <c r="B10" s="331" t="s">
        <v>277</v>
      </c>
      <c r="C10" s="332">
        <v>0</v>
      </c>
      <c r="D10" s="2081">
        <f t="shared" ref="D10:D30" si="0">ROUND(C10,2)</f>
        <v>0</v>
      </c>
      <c r="E10" s="341">
        <v>122300</v>
      </c>
      <c r="F10" s="2115"/>
      <c r="G10" s="2081">
        <f t="shared" ref="G10:G30" si="1">D10+F10</f>
        <v>0</v>
      </c>
      <c r="H10" s="335">
        <f t="shared" ref="H10:H30" si="2">ROUND(D10*E10,0)</f>
        <v>0</v>
      </c>
      <c r="J10" s="323">
        <f t="shared" ref="J10:J30" si="3">ROUND((E10-$P$1)/(1+$L$3),0)</f>
        <v>100952</v>
      </c>
      <c r="K10" s="324"/>
      <c r="L10" s="325">
        <f t="shared" ref="L10:L30" si="4">ROUND((((J10*$L$3)+J10)*$L$5),0)</f>
        <v>0</v>
      </c>
      <c r="M10" s="325"/>
      <c r="N10" s="264">
        <f t="shared" ref="N10:N30" si="5">D10</f>
        <v>0</v>
      </c>
      <c r="P10" s="268">
        <f t="shared" ref="P10:P30" si="6">ROUND(L10*N10,0)</f>
        <v>0</v>
      </c>
      <c r="T10" s="266" t="s">
        <v>1474</v>
      </c>
      <c r="U10" s="324">
        <f t="shared" ref="U10:U30" si="7">ROUND($H10+$P10,0)</f>
        <v>0</v>
      </c>
      <c r="W10" s="266"/>
      <c r="AB10" s="266" t="s">
        <v>1492</v>
      </c>
      <c r="AC10" s="262" t="s">
        <v>1473</v>
      </c>
      <c r="AD10" s="325">
        <f t="shared" ref="AD10:AD16" si="8">D10</f>
        <v>0</v>
      </c>
      <c r="AG10" s="327" t="s">
        <v>1475</v>
      </c>
      <c r="AH10" s="328">
        <f>DSUM($AB$8:$AD$422,$AD$8,$AL$12:$AN$13)</f>
        <v>0</v>
      </c>
      <c r="AI10" s="329"/>
      <c r="AJ10" s="281"/>
      <c r="AK10" s="281"/>
      <c r="AL10" s="266" t="s">
        <v>1492</v>
      </c>
      <c r="AM10" s="266" t="s">
        <v>1473</v>
      </c>
      <c r="AN10" s="262" t="s">
        <v>1537</v>
      </c>
    </row>
    <row r="11" spans="1:68" ht="15" customHeight="1" x14ac:dyDescent="0.3">
      <c r="A11" s="330" t="s">
        <v>278</v>
      </c>
      <c r="B11" s="331" t="s">
        <v>279</v>
      </c>
      <c r="C11" s="332">
        <v>0</v>
      </c>
      <c r="D11" s="2081">
        <f t="shared" si="0"/>
        <v>0</v>
      </c>
      <c r="E11" s="341">
        <v>135100</v>
      </c>
      <c r="F11" s="2115"/>
      <c r="G11" s="2081">
        <f t="shared" si="1"/>
        <v>0</v>
      </c>
      <c r="H11" s="335">
        <f t="shared" si="2"/>
        <v>0</v>
      </c>
      <c r="J11" s="324">
        <f t="shared" si="3"/>
        <v>112129</v>
      </c>
      <c r="K11" s="324"/>
      <c r="L11" s="325">
        <f t="shared" si="4"/>
        <v>0</v>
      </c>
      <c r="M11" s="325"/>
      <c r="N11" s="264">
        <f t="shared" si="5"/>
        <v>0</v>
      </c>
      <c r="P11" s="268">
        <f t="shared" si="6"/>
        <v>0</v>
      </c>
      <c r="T11" s="266" t="s">
        <v>1474</v>
      </c>
      <c r="U11" s="324">
        <f t="shared" si="7"/>
        <v>0</v>
      </c>
      <c r="W11" s="302" t="s">
        <v>1553</v>
      </c>
      <c r="X11" s="303" t="s">
        <v>1338</v>
      </c>
      <c r="AB11" s="266" t="s">
        <v>1492</v>
      </c>
      <c r="AC11" s="262" t="s">
        <v>1473</v>
      </c>
      <c r="AD11" s="325">
        <f t="shared" si="8"/>
        <v>0</v>
      </c>
      <c r="AG11" s="327" t="s">
        <v>285</v>
      </c>
      <c r="AH11" s="328">
        <f>DSUM($AB$8:$AD$422,$AD$8,$AL$15:$AN$16)</f>
        <v>0</v>
      </c>
      <c r="AI11" s="329"/>
    </row>
    <row r="12" spans="1:68" ht="15" customHeight="1" x14ac:dyDescent="0.3">
      <c r="A12" s="336" t="s">
        <v>280</v>
      </c>
      <c r="B12" s="337" t="s">
        <v>1819</v>
      </c>
      <c r="C12" s="338">
        <v>0</v>
      </c>
      <c r="D12" s="2082">
        <f t="shared" si="0"/>
        <v>0</v>
      </c>
      <c r="E12" s="341">
        <v>132100</v>
      </c>
      <c r="F12" s="2115"/>
      <c r="G12" s="2081">
        <f t="shared" si="1"/>
        <v>0</v>
      </c>
      <c r="H12" s="335">
        <f t="shared" si="2"/>
        <v>0</v>
      </c>
      <c r="J12" s="324">
        <f t="shared" si="3"/>
        <v>109509</v>
      </c>
      <c r="K12" s="324"/>
      <c r="L12" s="325">
        <f t="shared" si="4"/>
        <v>0</v>
      </c>
      <c r="M12" s="325"/>
      <c r="N12" s="264">
        <f t="shared" si="5"/>
        <v>0</v>
      </c>
      <c r="P12" s="268">
        <f t="shared" si="6"/>
        <v>0</v>
      </c>
      <c r="T12" s="266" t="s">
        <v>1474</v>
      </c>
      <c r="U12" s="324">
        <f t="shared" si="7"/>
        <v>0</v>
      </c>
      <c r="W12" s="266" t="s">
        <v>1478</v>
      </c>
      <c r="X12" s="262" t="s">
        <v>1537</v>
      </c>
      <c r="AB12" s="266" t="s">
        <v>1492</v>
      </c>
      <c r="AC12" s="262" t="s">
        <v>1473</v>
      </c>
      <c r="AD12" s="325">
        <f t="shared" si="8"/>
        <v>0</v>
      </c>
      <c r="AG12" s="327" t="s">
        <v>1997</v>
      </c>
      <c r="AH12" s="328">
        <f>DSUM($AB$8:$AD$422,$AD$8,$AL$18:$AN$19)</f>
        <v>0</v>
      </c>
      <c r="AI12" s="329"/>
      <c r="AL12" s="302" t="s">
        <v>242</v>
      </c>
      <c r="AM12" s="303" t="s">
        <v>1445</v>
      </c>
      <c r="AN12" s="303" t="s">
        <v>1446</v>
      </c>
    </row>
    <row r="13" spans="1:68" ht="15" customHeight="1" x14ac:dyDescent="0.3">
      <c r="A13" s="336" t="s">
        <v>280</v>
      </c>
      <c r="B13" s="337" t="s">
        <v>1820</v>
      </c>
      <c r="C13" s="338">
        <v>0</v>
      </c>
      <c r="D13" s="2082">
        <f>ROUND(C13,2)</f>
        <v>0</v>
      </c>
      <c r="E13" s="341">
        <v>122300</v>
      </c>
      <c r="F13" s="2115"/>
      <c r="G13" s="2081">
        <f>D13+F13</f>
        <v>0</v>
      </c>
      <c r="H13" s="335">
        <f>ROUND(D13*E13,0)</f>
        <v>0</v>
      </c>
      <c r="J13" s="324">
        <f>ROUND((E13-$P$1)/(1+$L$3),0)</f>
        <v>100952</v>
      </c>
      <c r="K13" s="324"/>
      <c r="L13" s="325">
        <f t="shared" si="4"/>
        <v>0</v>
      </c>
      <c r="M13" s="325"/>
      <c r="N13" s="264">
        <f>D13</f>
        <v>0</v>
      </c>
      <c r="P13" s="268">
        <f>ROUND(L13*N13,0)</f>
        <v>0</v>
      </c>
      <c r="T13" s="266" t="s">
        <v>1474</v>
      </c>
      <c r="U13" s="324">
        <f t="shared" si="7"/>
        <v>0</v>
      </c>
      <c r="W13" s="266" t="s">
        <v>1478</v>
      </c>
      <c r="X13" s="262" t="s">
        <v>1537</v>
      </c>
      <c r="AB13" s="266" t="s">
        <v>1492</v>
      </c>
      <c r="AC13" s="262" t="s">
        <v>1473</v>
      </c>
      <c r="AD13" s="325">
        <f>D13</f>
        <v>0</v>
      </c>
      <c r="AG13" s="327" t="s">
        <v>1907</v>
      </c>
      <c r="AH13" s="328">
        <f>DSUM($AB$8:$AD$422,$AD$8,$AL$21:$AN$22)</f>
        <v>0</v>
      </c>
      <c r="AI13" s="329"/>
      <c r="AL13" s="266" t="s">
        <v>1492</v>
      </c>
      <c r="AM13" s="266" t="s">
        <v>1475</v>
      </c>
      <c r="AN13" s="262" t="s">
        <v>1537</v>
      </c>
    </row>
    <row r="14" spans="1:68" ht="15" customHeight="1" x14ac:dyDescent="0.3">
      <c r="A14" s="336" t="s">
        <v>281</v>
      </c>
      <c r="B14" s="337" t="s">
        <v>282</v>
      </c>
      <c r="C14" s="338">
        <v>0</v>
      </c>
      <c r="D14" s="2082">
        <f t="shared" si="0"/>
        <v>0</v>
      </c>
      <c r="E14" s="341">
        <v>115900</v>
      </c>
      <c r="F14" s="2115"/>
      <c r="G14" s="2081">
        <f t="shared" si="1"/>
        <v>0</v>
      </c>
      <c r="H14" s="335">
        <f t="shared" si="2"/>
        <v>0</v>
      </c>
      <c r="J14" s="324">
        <f t="shared" si="3"/>
        <v>95363</v>
      </c>
      <c r="K14" s="324"/>
      <c r="L14" s="325">
        <f t="shared" si="4"/>
        <v>0</v>
      </c>
      <c r="M14" s="325"/>
      <c r="N14" s="264">
        <f t="shared" si="5"/>
        <v>0</v>
      </c>
      <c r="P14" s="268">
        <f>ROUND(L14*N14,0)</f>
        <v>0</v>
      </c>
      <c r="T14" s="266" t="s">
        <v>1474</v>
      </c>
      <c r="U14" s="324">
        <f t="shared" si="7"/>
        <v>0</v>
      </c>
      <c r="W14" s="266"/>
      <c r="AB14" s="266" t="s">
        <v>1492</v>
      </c>
      <c r="AC14" s="262" t="s">
        <v>1473</v>
      </c>
      <c r="AD14" s="325">
        <f t="shared" si="8"/>
        <v>0</v>
      </c>
      <c r="AG14" s="327" t="s">
        <v>1908</v>
      </c>
      <c r="AH14" s="328">
        <f>DSUM($AB$8:$AD$422,$AD$8,$AL$24:$AN$25)</f>
        <v>0</v>
      </c>
      <c r="AI14" s="329"/>
    </row>
    <row r="15" spans="1:68" ht="15" customHeight="1" x14ac:dyDescent="0.3">
      <c r="A15" s="336" t="s">
        <v>1821</v>
      </c>
      <c r="B15" s="337" t="s">
        <v>2214</v>
      </c>
      <c r="C15" s="338">
        <v>0</v>
      </c>
      <c r="D15" s="2082">
        <f>ROUND(C15,2)</f>
        <v>0</v>
      </c>
      <c r="E15" s="341">
        <v>122300</v>
      </c>
      <c r="F15" s="2115"/>
      <c r="G15" s="2081">
        <f>D15+F15</f>
        <v>0</v>
      </c>
      <c r="H15" s="335">
        <f>ROUND(D15*E15,0)</f>
        <v>0</v>
      </c>
      <c r="J15" s="324">
        <f>ROUND((E15-$P$1)/(1+$L$3),0)</f>
        <v>100952</v>
      </c>
      <c r="K15" s="324"/>
      <c r="L15" s="325">
        <f t="shared" si="4"/>
        <v>0</v>
      </c>
      <c r="M15" s="325"/>
      <c r="N15" s="264">
        <f>D15</f>
        <v>0</v>
      </c>
      <c r="P15" s="268">
        <f>ROUND(L15*N15,0)</f>
        <v>0</v>
      </c>
      <c r="T15" s="266" t="s">
        <v>1474</v>
      </c>
      <c r="U15" s="324">
        <f t="shared" si="7"/>
        <v>0</v>
      </c>
      <c r="W15" s="266"/>
      <c r="AB15" s="266" t="s">
        <v>1492</v>
      </c>
      <c r="AC15" s="262" t="s">
        <v>1473</v>
      </c>
      <c r="AD15" s="325">
        <f>D15</f>
        <v>0</v>
      </c>
      <c r="AG15" s="327" t="s">
        <v>2002</v>
      </c>
      <c r="AH15" s="328">
        <f>DSUM($AB$8:$AD$422,$AD$8,$AL$27:$AN$28)</f>
        <v>0</v>
      </c>
      <c r="AI15" s="329"/>
      <c r="AL15" s="302" t="s">
        <v>242</v>
      </c>
      <c r="AM15" s="303" t="s">
        <v>1445</v>
      </c>
      <c r="AN15" s="303" t="s">
        <v>1446</v>
      </c>
    </row>
    <row r="16" spans="1:68" ht="15" customHeight="1" x14ac:dyDescent="0.3">
      <c r="A16" s="330" t="s">
        <v>283</v>
      </c>
      <c r="B16" s="331" t="s">
        <v>2382</v>
      </c>
      <c r="C16" s="332">
        <v>0</v>
      </c>
      <c r="D16" s="2081">
        <f t="shared" si="0"/>
        <v>0</v>
      </c>
      <c r="E16" s="341">
        <v>127100</v>
      </c>
      <c r="F16" s="2115"/>
      <c r="G16" s="2081">
        <f t="shared" si="1"/>
        <v>0</v>
      </c>
      <c r="H16" s="335">
        <f t="shared" si="2"/>
        <v>0</v>
      </c>
      <c r="J16" s="324">
        <f t="shared" si="3"/>
        <v>105143</v>
      </c>
      <c r="K16" s="324"/>
      <c r="L16" s="325">
        <f t="shared" si="4"/>
        <v>0</v>
      </c>
      <c r="M16" s="325"/>
      <c r="N16" s="264">
        <f t="shared" si="5"/>
        <v>0</v>
      </c>
      <c r="P16" s="268">
        <f t="shared" si="6"/>
        <v>0</v>
      </c>
      <c r="T16" s="266" t="s">
        <v>1474</v>
      </c>
      <c r="U16" s="324">
        <f t="shared" si="7"/>
        <v>0</v>
      </c>
      <c r="W16" s="326" t="s">
        <v>321</v>
      </c>
      <c r="AB16" s="266" t="s">
        <v>1492</v>
      </c>
      <c r="AC16" s="262" t="s">
        <v>1475</v>
      </c>
      <c r="AD16" s="325">
        <f t="shared" si="8"/>
        <v>0</v>
      </c>
      <c r="AG16" s="327" t="s">
        <v>1910</v>
      </c>
      <c r="AH16" s="328">
        <f>DSUM($AB$8:$AD$422,$AD$8,$AL$30:$AN$31)</f>
        <v>0</v>
      </c>
      <c r="AI16" s="329"/>
      <c r="AL16" s="266" t="s">
        <v>1492</v>
      </c>
      <c r="AM16" s="266" t="s">
        <v>285</v>
      </c>
      <c r="AN16" s="262" t="s">
        <v>1537</v>
      </c>
    </row>
    <row r="17" spans="1:40" ht="15" customHeight="1" x14ac:dyDescent="0.3">
      <c r="A17" s="336" t="s">
        <v>286</v>
      </c>
      <c r="B17" s="337" t="s">
        <v>1996</v>
      </c>
      <c r="C17" s="338">
        <v>0</v>
      </c>
      <c r="D17" s="2082">
        <f t="shared" si="0"/>
        <v>0</v>
      </c>
      <c r="E17" s="341">
        <v>109400</v>
      </c>
      <c r="F17" s="2115"/>
      <c r="G17" s="2081">
        <f t="shared" si="1"/>
        <v>0</v>
      </c>
      <c r="H17" s="335">
        <f t="shared" si="2"/>
        <v>0</v>
      </c>
      <c r="J17" s="324">
        <f t="shared" si="3"/>
        <v>89687</v>
      </c>
      <c r="K17" s="324"/>
      <c r="L17" s="325">
        <f t="shared" si="4"/>
        <v>0</v>
      </c>
      <c r="M17" s="325"/>
      <c r="N17" s="264">
        <f t="shared" si="5"/>
        <v>0</v>
      </c>
      <c r="P17" s="268">
        <f t="shared" si="6"/>
        <v>0</v>
      </c>
      <c r="T17" s="266" t="s">
        <v>1474</v>
      </c>
      <c r="U17" s="324">
        <f t="shared" si="7"/>
        <v>0</v>
      </c>
      <c r="W17" s="343" t="s">
        <v>1554</v>
      </c>
      <c r="X17" s="344">
        <f>DSUM($T$7:$U$515,"Pay",$W$5:$X$6)</f>
        <v>0</v>
      </c>
      <c r="AB17" s="266" t="s">
        <v>1492</v>
      </c>
      <c r="AC17" s="262" t="s">
        <v>1996</v>
      </c>
      <c r="AD17" s="325">
        <f t="shared" ref="AD17:AD30" si="9">D17</f>
        <v>0</v>
      </c>
      <c r="AG17" s="327" t="s">
        <v>1911</v>
      </c>
      <c r="AH17" s="328">
        <f>DSUM($AB$8:$AD$422,$AD$8,$AL$33:$AN$34)</f>
        <v>0</v>
      </c>
      <c r="AI17" s="329"/>
    </row>
    <row r="18" spans="1:40" ht="15" hidden="1" customHeight="1" x14ac:dyDescent="0.3">
      <c r="A18" s="345" t="s">
        <v>286</v>
      </c>
      <c r="B18" s="346" t="s">
        <v>1898</v>
      </c>
      <c r="C18" s="347">
        <v>0</v>
      </c>
      <c r="D18" s="2082">
        <f>ROUND(C18,2)</f>
        <v>0</v>
      </c>
      <c r="E18" s="341">
        <v>100841</v>
      </c>
      <c r="F18" s="2115"/>
      <c r="G18" s="2081">
        <f>D18+F18</f>
        <v>0</v>
      </c>
      <c r="H18" s="351">
        <f>ROUND(D18*E18,0)</f>
        <v>0</v>
      </c>
      <c r="J18" s="324">
        <f>ROUND((E18-$P$1)/(1+$L$3),0)</f>
        <v>82214</v>
      </c>
      <c r="K18" s="324"/>
      <c r="L18" s="325">
        <f>ROUND((((J18*$L$3)+J18)*$L$5),0)</f>
        <v>0</v>
      </c>
      <c r="M18" s="325"/>
      <c r="N18" s="264">
        <f>D18</f>
        <v>0</v>
      </c>
      <c r="P18" s="268">
        <f>ROUND(L18*N18,0)</f>
        <v>0</v>
      </c>
      <c r="T18" s="266" t="s">
        <v>1474</v>
      </c>
      <c r="U18" s="324">
        <f t="shared" si="7"/>
        <v>0</v>
      </c>
      <c r="W18" s="343" t="s">
        <v>1555</v>
      </c>
      <c r="X18" s="344">
        <f>DSUM($T$7:$U$515,"Pay",$W$8:$X$9)</f>
        <v>584420</v>
      </c>
      <c r="AB18" s="266" t="s">
        <v>1492</v>
      </c>
      <c r="AC18" s="262" t="s">
        <v>2092</v>
      </c>
      <c r="AD18" s="325">
        <f t="shared" si="9"/>
        <v>0</v>
      </c>
      <c r="AG18" s="327" t="s">
        <v>1447</v>
      </c>
      <c r="AH18" s="328">
        <f>DSUM($AB$8:$AD$422,$AD$8,$AL$42:$AN$43)</f>
        <v>0</v>
      </c>
      <c r="AI18" s="329"/>
      <c r="AL18" s="302" t="s">
        <v>242</v>
      </c>
      <c r="AM18" s="303" t="s">
        <v>1445</v>
      </c>
      <c r="AN18" s="303" t="s">
        <v>1446</v>
      </c>
    </row>
    <row r="19" spans="1:40" ht="15" hidden="1" customHeight="1" x14ac:dyDescent="0.3">
      <c r="A19" s="345" t="s">
        <v>286</v>
      </c>
      <c r="B19" s="346" t="s">
        <v>1899</v>
      </c>
      <c r="C19" s="347">
        <v>0</v>
      </c>
      <c r="D19" s="2082">
        <f>ROUND(C19,2)</f>
        <v>0</v>
      </c>
      <c r="E19" s="341">
        <v>92282</v>
      </c>
      <c r="F19" s="2115"/>
      <c r="G19" s="2081">
        <f>D19+F19</f>
        <v>0</v>
      </c>
      <c r="H19" s="351">
        <f>ROUND(D19*E19,0)</f>
        <v>0</v>
      </c>
      <c r="J19" s="324">
        <f>ROUND((E19-$P$1)/(1+$L$3),0)</f>
        <v>74740</v>
      </c>
      <c r="K19" s="324"/>
      <c r="L19" s="325">
        <f>ROUND((((J19*$L$3)+J19)*$L$5),0)</f>
        <v>0</v>
      </c>
      <c r="M19" s="325"/>
      <c r="N19" s="264">
        <f>D19</f>
        <v>0</v>
      </c>
      <c r="P19" s="268">
        <f>ROUND(L19*N19,0)</f>
        <v>0</v>
      </c>
      <c r="T19" s="266" t="s">
        <v>1474</v>
      </c>
      <c r="U19" s="324">
        <f t="shared" si="7"/>
        <v>0</v>
      </c>
      <c r="W19" s="343" t="s">
        <v>1556</v>
      </c>
      <c r="X19" s="344">
        <f>DSUM($T$7:$U$515,"Pay",$W$11:$X$12)</f>
        <v>221224</v>
      </c>
      <c r="AB19" s="266" t="s">
        <v>1492</v>
      </c>
      <c r="AC19" s="262" t="s">
        <v>2093</v>
      </c>
      <c r="AD19" s="325">
        <f t="shared" si="9"/>
        <v>0</v>
      </c>
      <c r="AG19" s="352" t="s">
        <v>1448</v>
      </c>
      <c r="AH19" s="328">
        <f>DSUM($AB$8:$AD$422,$AD$8,$AL$45:$AN$46)</f>
        <v>0</v>
      </c>
      <c r="AI19" s="329"/>
      <c r="AL19" s="266" t="s">
        <v>1492</v>
      </c>
      <c r="AM19" s="266" t="s">
        <v>1996</v>
      </c>
      <c r="AN19" s="262" t="s">
        <v>1537</v>
      </c>
    </row>
    <row r="20" spans="1:40" ht="15" hidden="1" customHeight="1" x14ac:dyDescent="0.3">
      <c r="A20" s="345" t="s">
        <v>288</v>
      </c>
      <c r="B20" s="346" t="s">
        <v>1998</v>
      </c>
      <c r="C20" s="347">
        <v>0</v>
      </c>
      <c r="D20" s="2082">
        <f>ROUND(C20,2)</f>
        <v>0</v>
      </c>
      <c r="E20" s="341">
        <v>95200</v>
      </c>
      <c r="F20" s="2115"/>
      <c r="G20" s="2081">
        <f>D20+F20</f>
        <v>0</v>
      </c>
      <c r="H20" s="351">
        <f>ROUND(D20*E20,0)</f>
        <v>0</v>
      </c>
      <c r="J20" s="324">
        <f>ROUND((E20-$P$1)/(1+$L$3),0)</f>
        <v>77288</v>
      </c>
      <c r="K20" s="324"/>
      <c r="L20" s="325">
        <f t="shared" si="4"/>
        <v>0</v>
      </c>
      <c r="M20" s="325"/>
      <c r="N20" s="264">
        <f>D20</f>
        <v>0</v>
      </c>
      <c r="P20" s="268">
        <f>ROUND(L20*N20,0)</f>
        <v>0</v>
      </c>
      <c r="T20" s="266" t="s">
        <v>1474</v>
      </c>
      <c r="U20" s="324">
        <f t="shared" si="7"/>
        <v>0</v>
      </c>
      <c r="W20" s="353"/>
      <c r="X20" s="354">
        <f>SUM(X17:X19)</f>
        <v>805644</v>
      </c>
      <c r="AB20" s="266" t="s">
        <v>1492</v>
      </c>
      <c r="AC20" s="262" t="s">
        <v>1996</v>
      </c>
      <c r="AD20" s="325">
        <f t="shared" si="9"/>
        <v>0</v>
      </c>
      <c r="AG20" s="327" t="s">
        <v>1489</v>
      </c>
      <c r="AH20" s="328">
        <f>DSUM($AB$8:$AD$422,$AD$8,$AL$48:$AN$49)</f>
        <v>0</v>
      </c>
      <c r="AI20" s="329"/>
    </row>
    <row r="21" spans="1:40" ht="15" hidden="1" customHeight="1" x14ac:dyDescent="0.3">
      <c r="A21" s="345" t="s">
        <v>286</v>
      </c>
      <c r="B21" s="346" t="s">
        <v>1900</v>
      </c>
      <c r="C21" s="347">
        <v>0</v>
      </c>
      <c r="D21" s="2082">
        <f>ROUND(C21,2)</f>
        <v>0</v>
      </c>
      <c r="E21" s="341">
        <v>87824</v>
      </c>
      <c r="F21" s="2115"/>
      <c r="G21" s="2081">
        <f>D21+F21</f>
        <v>0</v>
      </c>
      <c r="H21" s="351">
        <f>ROUND(D21*E21,0)</f>
        <v>0</v>
      </c>
      <c r="J21" s="324">
        <f>ROUND((E21-$P$1)/(1+$L$3),0)</f>
        <v>70847</v>
      </c>
      <c r="K21" s="324"/>
      <c r="L21" s="325">
        <f t="shared" si="4"/>
        <v>0</v>
      </c>
      <c r="M21" s="325"/>
      <c r="N21" s="264">
        <f>D21</f>
        <v>0</v>
      </c>
      <c r="P21" s="268">
        <f>ROUND(L21*N21,0)</f>
        <v>0</v>
      </c>
      <c r="T21" s="266" t="s">
        <v>1474</v>
      </c>
      <c r="U21" s="324">
        <f t="shared" si="7"/>
        <v>0</v>
      </c>
      <c r="AB21" s="266" t="s">
        <v>1492</v>
      </c>
      <c r="AC21" s="262" t="s">
        <v>2092</v>
      </c>
      <c r="AD21" s="325">
        <f t="shared" si="9"/>
        <v>0</v>
      </c>
      <c r="AG21" s="218"/>
      <c r="AL21" s="302" t="s">
        <v>242</v>
      </c>
      <c r="AM21" s="303" t="s">
        <v>1445</v>
      </c>
      <c r="AN21" s="303" t="s">
        <v>1446</v>
      </c>
    </row>
    <row r="22" spans="1:40" ht="15" hidden="1" customHeight="1" x14ac:dyDescent="0.3">
      <c r="A22" s="345" t="s">
        <v>286</v>
      </c>
      <c r="B22" s="346" t="s">
        <v>1901</v>
      </c>
      <c r="C22" s="347">
        <v>0</v>
      </c>
      <c r="D22" s="2082">
        <f>ROUND(C22,2)</f>
        <v>0</v>
      </c>
      <c r="E22" s="341">
        <v>80448</v>
      </c>
      <c r="F22" s="2115"/>
      <c r="G22" s="2081">
        <f>D22+F22</f>
        <v>0</v>
      </c>
      <c r="H22" s="351">
        <f>ROUND(D22*E22,0)</f>
        <v>0</v>
      </c>
      <c r="J22" s="324">
        <f>ROUND((E22-$P$1)/(1+$L$3),0)</f>
        <v>64406</v>
      </c>
      <c r="K22" s="324"/>
      <c r="L22" s="325">
        <f t="shared" si="4"/>
        <v>0</v>
      </c>
      <c r="M22" s="325"/>
      <c r="N22" s="264">
        <f>D22</f>
        <v>0</v>
      </c>
      <c r="P22" s="268">
        <f>ROUND(L22*N22,0)</f>
        <v>0</v>
      </c>
      <c r="T22" s="266" t="s">
        <v>1474</v>
      </c>
      <c r="U22" s="324">
        <f t="shared" si="7"/>
        <v>0</v>
      </c>
      <c r="AB22" s="266" t="s">
        <v>1492</v>
      </c>
      <c r="AC22" s="262" t="s">
        <v>2093</v>
      </c>
      <c r="AD22" s="325">
        <f t="shared" si="9"/>
        <v>0</v>
      </c>
      <c r="AG22" s="327" t="s">
        <v>1476</v>
      </c>
      <c r="AH22" s="328">
        <f>DSUM($AB$8:$AD$422,$AD$8,$AL$51:$AN$52)</f>
        <v>1.25</v>
      </c>
      <c r="AI22" s="329"/>
      <c r="AL22" s="266" t="s">
        <v>1492</v>
      </c>
      <c r="AM22" s="266" t="s">
        <v>2092</v>
      </c>
      <c r="AN22" s="262" t="s">
        <v>1537</v>
      </c>
    </row>
    <row r="23" spans="1:40" ht="15" customHeight="1" x14ac:dyDescent="0.3">
      <c r="A23" s="336" t="s">
        <v>287</v>
      </c>
      <c r="B23" s="337" t="s">
        <v>1999</v>
      </c>
      <c r="C23" s="338">
        <v>0</v>
      </c>
      <c r="D23" s="2082">
        <f t="shared" si="0"/>
        <v>0</v>
      </c>
      <c r="E23" s="341">
        <v>93500</v>
      </c>
      <c r="F23" s="2115"/>
      <c r="G23" s="2081">
        <f t="shared" si="1"/>
        <v>0</v>
      </c>
      <c r="H23" s="335">
        <f t="shared" si="2"/>
        <v>0</v>
      </c>
      <c r="J23" s="324">
        <f t="shared" si="3"/>
        <v>75803</v>
      </c>
      <c r="K23" s="324"/>
      <c r="L23" s="325">
        <f t="shared" si="4"/>
        <v>0</v>
      </c>
      <c r="M23" s="325"/>
      <c r="N23" s="264">
        <f t="shared" si="5"/>
        <v>0</v>
      </c>
      <c r="P23" s="268">
        <f t="shared" si="6"/>
        <v>0</v>
      </c>
      <c r="T23" s="266" t="s">
        <v>1474</v>
      </c>
      <c r="U23" s="324">
        <f t="shared" si="7"/>
        <v>0</v>
      </c>
      <c r="AB23" s="266" t="s">
        <v>1492</v>
      </c>
      <c r="AC23" s="262" t="s">
        <v>2001</v>
      </c>
      <c r="AD23" s="325">
        <f t="shared" si="9"/>
        <v>0</v>
      </c>
      <c r="AG23" s="327" t="s">
        <v>1308</v>
      </c>
      <c r="AH23" s="328">
        <f>DSUM($AB$8:$AD$422,$AD$8,$AL$54:$AN$55)</f>
        <v>5.4</v>
      </c>
      <c r="AI23" s="329"/>
    </row>
    <row r="24" spans="1:40" ht="15" hidden="1" customHeight="1" x14ac:dyDescent="0.3">
      <c r="A24" s="345" t="s">
        <v>286</v>
      </c>
      <c r="B24" s="346" t="s">
        <v>1902</v>
      </c>
      <c r="C24" s="347">
        <v>0</v>
      </c>
      <c r="D24" s="2082">
        <f t="shared" si="0"/>
        <v>0</v>
      </c>
      <c r="E24" s="341">
        <v>86266</v>
      </c>
      <c r="F24" s="2115"/>
      <c r="G24" s="2081">
        <f t="shared" si="1"/>
        <v>0</v>
      </c>
      <c r="H24" s="351">
        <f t="shared" si="2"/>
        <v>0</v>
      </c>
      <c r="J24" s="324">
        <f t="shared" si="3"/>
        <v>69487</v>
      </c>
      <c r="K24" s="324"/>
      <c r="L24" s="325">
        <f>ROUND((((J24*$L$3)+J24)*$L$5),0)</f>
        <v>0</v>
      </c>
      <c r="M24" s="325"/>
      <c r="N24" s="264">
        <f t="shared" si="5"/>
        <v>0</v>
      </c>
      <c r="P24" s="268">
        <f t="shared" si="6"/>
        <v>0</v>
      </c>
      <c r="T24" s="266" t="s">
        <v>1474</v>
      </c>
      <c r="U24" s="324">
        <f t="shared" si="7"/>
        <v>0</v>
      </c>
      <c r="W24" s="262" t="s">
        <v>322</v>
      </c>
      <c r="AB24" s="266" t="s">
        <v>1492</v>
      </c>
      <c r="AC24" s="262" t="s">
        <v>2094</v>
      </c>
      <c r="AD24" s="325">
        <f t="shared" si="9"/>
        <v>0</v>
      </c>
      <c r="AG24" s="327" t="s">
        <v>351</v>
      </c>
      <c r="AH24" s="328">
        <f>DSUM($AB$8:$AD$422,$AD$8,$AL$57:$AN$58)</f>
        <v>0.8</v>
      </c>
      <c r="AI24" s="329"/>
      <c r="AL24" s="302" t="s">
        <v>242</v>
      </c>
      <c r="AM24" s="303" t="s">
        <v>1445</v>
      </c>
      <c r="AN24" s="303" t="s">
        <v>1446</v>
      </c>
    </row>
    <row r="25" spans="1:40" ht="15" customHeight="1" x14ac:dyDescent="0.3">
      <c r="A25" s="336" t="s">
        <v>286</v>
      </c>
      <c r="B25" s="337" t="s">
        <v>1903</v>
      </c>
      <c r="C25" s="338">
        <v>0</v>
      </c>
      <c r="D25" s="2082">
        <f t="shared" si="0"/>
        <v>0</v>
      </c>
      <c r="E25" s="341">
        <v>79000</v>
      </c>
      <c r="F25" s="2115"/>
      <c r="G25" s="2081">
        <f t="shared" si="1"/>
        <v>0</v>
      </c>
      <c r="H25" s="335">
        <f t="shared" si="2"/>
        <v>0</v>
      </c>
      <c r="J25" s="324">
        <f t="shared" si="3"/>
        <v>63142</v>
      </c>
      <c r="K25" s="324"/>
      <c r="L25" s="325">
        <f>ROUND((((J25*$L$3)+J25)*$L$5),0)</f>
        <v>0</v>
      </c>
      <c r="M25" s="325"/>
      <c r="N25" s="264">
        <f t="shared" si="5"/>
        <v>0</v>
      </c>
      <c r="P25" s="268">
        <f t="shared" si="6"/>
        <v>0</v>
      </c>
      <c r="T25" s="266" t="s">
        <v>1474</v>
      </c>
      <c r="U25" s="324">
        <f t="shared" si="7"/>
        <v>0</v>
      </c>
      <c r="W25" s="343" t="s">
        <v>1554</v>
      </c>
      <c r="X25" s="344">
        <f>DSUM(T7:U190,"Pay",$W$5:$X$6)</f>
        <v>0</v>
      </c>
      <c r="AB25" s="266" t="s">
        <v>1492</v>
      </c>
      <c r="AC25" s="262" t="s">
        <v>2095</v>
      </c>
      <c r="AD25" s="325">
        <f t="shared" si="9"/>
        <v>0</v>
      </c>
      <c r="AG25" s="327" t="s">
        <v>1917</v>
      </c>
      <c r="AH25" s="328">
        <f>DSUM($AB$8:$AD$422,$AD$8,$AL$60:$AN$61)</f>
        <v>0</v>
      </c>
      <c r="AI25" s="329"/>
      <c r="AL25" s="266" t="s">
        <v>1492</v>
      </c>
      <c r="AM25" s="266" t="s">
        <v>2093</v>
      </c>
      <c r="AN25" s="262" t="s">
        <v>1537</v>
      </c>
    </row>
    <row r="26" spans="1:40" ht="15" customHeight="1" x14ac:dyDescent="0.3">
      <c r="A26" s="336" t="s">
        <v>288</v>
      </c>
      <c r="B26" s="337" t="s">
        <v>2000</v>
      </c>
      <c r="C26" s="338">
        <v>0</v>
      </c>
      <c r="D26" s="2082">
        <f t="shared" si="0"/>
        <v>0</v>
      </c>
      <c r="E26" s="341">
        <v>91300</v>
      </c>
      <c r="F26" s="2115"/>
      <c r="G26" s="2081">
        <f t="shared" si="1"/>
        <v>0</v>
      </c>
      <c r="H26" s="335">
        <f t="shared" si="2"/>
        <v>0</v>
      </c>
      <c r="J26" s="324">
        <f t="shared" si="3"/>
        <v>73882</v>
      </c>
      <c r="K26" s="324"/>
      <c r="L26" s="325">
        <f t="shared" si="4"/>
        <v>0</v>
      </c>
      <c r="M26" s="325"/>
      <c r="N26" s="264">
        <f t="shared" si="5"/>
        <v>0</v>
      </c>
      <c r="P26" s="268">
        <f t="shared" si="6"/>
        <v>0</v>
      </c>
      <c r="T26" s="266" t="s">
        <v>1474</v>
      </c>
      <c r="U26" s="324">
        <f t="shared" si="7"/>
        <v>0</v>
      </c>
      <c r="W26" s="343" t="s">
        <v>1555</v>
      </c>
      <c r="X26" s="344">
        <f>DSUM(T7:U190,"Pay",$W$8:$X$9)</f>
        <v>52000</v>
      </c>
      <c r="AB26" s="266" t="s">
        <v>1492</v>
      </c>
      <c r="AC26" s="262" t="s">
        <v>2001</v>
      </c>
      <c r="AD26" s="325">
        <f t="shared" si="9"/>
        <v>0</v>
      </c>
      <c r="AG26" s="327" t="s">
        <v>1918</v>
      </c>
      <c r="AH26" s="328">
        <f>DSUM($AB$8:$AD$422,$AD$8,$AL$63:$AN$64)</f>
        <v>0</v>
      </c>
      <c r="AI26" s="329"/>
    </row>
    <row r="27" spans="1:40" ht="15" hidden="1" customHeight="1" x14ac:dyDescent="0.3">
      <c r="A27" s="345" t="s">
        <v>286</v>
      </c>
      <c r="B27" s="346" t="s">
        <v>1904</v>
      </c>
      <c r="C27" s="347">
        <v>0</v>
      </c>
      <c r="D27" s="2082">
        <f>ROUND(C27,2)</f>
        <v>0</v>
      </c>
      <c r="E27" s="341">
        <v>84249</v>
      </c>
      <c r="F27" s="2115"/>
      <c r="G27" s="2081">
        <f>D27+F27</f>
        <v>0</v>
      </c>
      <c r="H27" s="351">
        <f>ROUND(D27*E27,0)</f>
        <v>0</v>
      </c>
      <c r="J27" s="324">
        <f>ROUND((E27-$P$1)/(1+$L$3),0)</f>
        <v>67725</v>
      </c>
      <c r="K27" s="324"/>
      <c r="L27" s="325">
        <f t="shared" si="4"/>
        <v>0</v>
      </c>
      <c r="M27" s="325"/>
      <c r="N27" s="264">
        <f>D27</f>
        <v>0</v>
      </c>
      <c r="P27" s="268">
        <f>ROUND(L27*N27,0)</f>
        <v>0</v>
      </c>
      <c r="T27" s="266" t="s">
        <v>1474</v>
      </c>
      <c r="U27" s="324">
        <f t="shared" si="7"/>
        <v>0</v>
      </c>
      <c r="W27" s="343" t="s">
        <v>1556</v>
      </c>
      <c r="X27" s="344">
        <f>DSUM(T7:U190,"Pay",$W$11:$X$12)</f>
        <v>0</v>
      </c>
      <c r="AB27" s="266" t="s">
        <v>1492</v>
      </c>
      <c r="AC27" s="262" t="s">
        <v>2094</v>
      </c>
      <c r="AD27" s="325">
        <f t="shared" si="9"/>
        <v>0</v>
      </c>
      <c r="AG27" s="327" t="s">
        <v>1480</v>
      </c>
      <c r="AH27" s="328">
        <f>DSUM($AB$8:$AD$422,$AD$8,$AL$66:$AN$67)</f>
        <v>0</v>
      </c>
      <c r="AI27" s="329"/>
      <c r="AL27" s="302" t="s">
        <v>242</v>
      </c>
      <c r="AM27" s="303" t="s">
        <v>1445</v>
      </c>
      <c r="AN27" s="303" t="s">
        <v>1446</v>
      </c>
    </row>
    <row r="28" spans="1:40" ht="15" hidden="1" customHeight="1" thickBot="1" x14ac:dyDescent="0.35">
      <c r="A28" s="345" t="s">
        <v>286</v>
      </c>
      <c r="B28" s="346" t="s">
        <v>1905</v>
      </c>
      <c r="C28" s="347">
        <v>0</v>
      </c>
      <c r="D28" s="2082">
        <f>ROUND(C28,2)</f>
        <v>0</v>
      </c>
      <c r="E28" s="341">
        <v>77198</v>
      </c>
      <c r="F28" s="2115"/>
      <c r="G28" s="2081">
        <f>D28+F28</f>
        <v>0</v>
      </c>
      <c r="H28" s="351">
        <f>ROUND(D28*E28,0)</f>
        <v>0</v>
      </c>
      <c r="J28" s="324">
        <f>ROUND((E28-$P$1)/(1+$L$3),0)</f>
        <v>61568</v>
      </c>
      <c r="K28" s="324"/>
      <c r="L28" s="325">
        <f t="shared" si="4"/>
        <v>0</v>
      </c>
      <c r="M28" s="325"/>
      <c r="N28" s="264">
        <f>D28</f>
        <v>0</v>
      </c>
      <c r="P28" s="268">
        <f>ROUND(L28*N28,0)</f>
        <v>0</v>
      </c>
      <c r="T28" s="266" t="s">
        <v>1474</v>
      </c>
      <c r="U28" s="324">
        <f t="shared" si="7"/>
        <v>0</v>
      </c>
      <c r="W28" s="353"/>
      <c r="X28" s="354">
        <f>SUM(X25:X27)</f>
        <v>52000</v>
      </c>
      <c r="Y28" s="355">
        <f>+X28</f>
        <v>52000</v>
      </c>
      <c r="AB28" s="266" t="s">
        <v>1492</v>
      </c>
      <c r="AC28" s="262" t="s">
        <v>2095</v>
      </c>
      <c r="AD28" s="325">
        <f t="shared" si="9"/>
        <v>0</v>
      </c>
      <c r="AG28" s="327" t="s">
        <v>1481</v>
      </c>
      <c r="AH28" s="328">
        <f>DSUM($AB$8:$AD$422,$AD$8,$AL$69:$AN$70)</f>
        <v>0</v>
      </c>
      <c r="AI28" s="329"/>
      <c r="AL28" s="266" t="s">
        <v>1492</v>
      </c>
      <c r="AM28" s="266" t="s">
        <v>2001</v>
      </c>
      <c r="AN28" s="262" t="s">
        <v>1537</v>
      </c>
    </row>
    <row r="29" spans="1:40" ht="15" customHeight="1" x14ac:dyDescent="0.3">
      <c r="A29" s="336" t="s">
        <v>1503</v>
      </c>
      <c r="B29" s="337" t="s">
        <v>2331</v>
      </c>
      <c r="C29" s="2229">
        <v>0</v>
      </c>
      <c r="D29" s="2230">
        <f t="shared" si="0"/>
        <v>0</v>
      </c>
      <c r="E29" s="341">
        <v>93500</v>
      </c>
      <c r="F29" s="2231"/>
      <c r="G29" s="2232">
        <f>D29+F29</f>
        <v>0</v>
      </c>
      <c r="H29" s="2233">
        <f>ROUND(D29*E29,0)</f>
        <v>0</v>
      </c>
      <c r="J29" s="324">
        <f t="shared" si="3"/>
        <v>75803</v>
      </c>
      <c r="K29" s="324"/>
      <c r="L29" s="325">
        <f t="shared" si="4"/>
        <v>0</v>
      </c>
      <c r="M29" s="325"/>
      <c r="N29" s="264">
        <f t="shared" si="5"/>
        <v>0</v>
      </c>
      <c r="P29" s="268">
        <f t="shared" si="6"/>
        <v>0</v>
      </c>
      <c r="T29" s="266" t="s">
        <v>1474</v>
      </c>
      <c r="U29" s="324">
        <f t="shared" si="7"/>
        <v>0</v>
      </c>
      <c r="AB29" s="266" t="s">
        <v>1492</v>
      </c>
      <c r="AC29" s="262" t="s">
        <v>1489</v>
      </c>
      <c r="AD29" s="325">
        <f t="shared" si="9"/>
        <v>0</v>
      </c>
      <c r="AG29" s="327" t="s">
        <v>315</v>
      </c>
      <c r="AH29" s="328">
        <f>DSUM($AB$8:$AD$422,$AD$8,$AL$72:$AN$73)</f>
        <v>0</v>
      </c>
      <c r="AI29" s="329"/>
    </row>
    <row r="30" spans="1:40" ht="15" customHeight="1" thickBot="1" x14ac:dyDescent="0.35">
      <c r="A30" s="358" t="s">
        <v>366</v>
      </c>
      <c r="B30" s="359" t="s">
        <v>1459</v>
      </c>
      <c r="C30" s="360">
        <v>0</v>
      </c>
      <c r="D30" s="2083">
        <f t="shared" si="0"/>
        <v>0</v>
      </c>
      <c r="E30" s="1867">
        <v>0</v>
      </c>
      <c r="F30" s="2116"/>
      <c r="G30" s="2167">
        <f t="shared" si="1"/>
        <v>0</v>
      </c>
      <c r="H30" s="365">
        <f t="shared" si="2"/>
        <v>0</v>
      </c>
      <c r="J30" s="323">
        <f t="shared" si="3"/>
        <v>-5842</v>
      </c>
      <c r="K30" s="324"/>
      <c r="L30" s="325">
        <f t="shared" si="4"/>
        <v>0</v>
      </c>
      <c r="M30" s="325"/>
      <c r="N30" s="264">
        <f t="shared" si="5"/>
        <v>0</v>
      </c>
      <c r="P30" s="366">
        <f t="shared" si="6"/>
        <v>0</v>
      </c>
      <c r="T30" s="266" t="s">
        <v>1474</v>
      </c>
      <c r="U30" s="324">
        <f t="shared" si="7"/>
        <v>0</v>
      </c>
      <c r="V30" s="367"/>
      <c r="W30" s="234"/>
      <c r="X30" s="234"/>
      <c r="Y30" s="264"/>
      <c r="AB30" s="266" t="s">
        <v>1492</v>
      </c>
      <c r="AC30" s="262" t="s">
        <v>1448</v>
      </c>
      <c r="AD30" s="325">
        <f t="shared" si="9"/>
        <v>0</v>
      </c>
      <c r="AG30" s="327" t="s">
        <v>1349</v>
      </c>
      <c r="AH30" s="328">
        <f>DSUM($AB$8:$AD$422,$AD$8,$AL$75:$AN$76)</f>
        <v>0</v>
      </c>
      <c r="AI30" s="329"/>
      <c r="AL30" s="302" t="s">
        <v>242</v>
      </c>
      <c r="AM30" s="303" t="s">
        <v>1445</v>
      </c>
      <c r="AN30" s="303" t="s">
        <v>1446</v>
      </c>
    </row>
    <row r="31" spans="1:40" ht="15" customHeight="1" thickBot="1" x14ac:dyDescent="0.35">
      <c r="A31" s="368"/>
      <c r="B31" s="369"/>
      <c r="C31" s="370"/>
      <c r="D31" s="2084"/>
      <c r="E31" s="372" t="s">
        <v>218</v>
      </c>
      <c r="F31" s="2117"/>
      <c r="G31" s="2168"/>
      <c r="H31" s="375">
        <f>SUM(H9:H30)</f>
        <v>0</v>
      </c>
      <c r="P31" s="376">
        <f>SUM(P9:P30)</f>
        <v>0</v>
      </c>
      <c r="T31" s="266"/>
      <c r="V31" s="367"/>
      <c r="W31" s="234"/>
      <c r="X31" s="234"/>
      <c r="Y31" s="264"/>
      <c r="AD31" s="325"/>
      <c r="AE31" s="377">
        <f>SUM(AD9:AD30)</f>
        <v>0</v>
      </c>
      <c r="AG31" s="327" t="s">
        <v>1298</v>
      </c>
      <c r="AH31" s="328">
        <f>DSUM($AB$8:$AD$422,$AD$8,$AL$78:$AN$79)</f>
        <v>0</v>
      </c>
      <c r="AI31" s="378">
        <f>ROUND(AH31*7.5,2)</f>
        <v>0</v>
      </c>
      <c r="AL31" s="266" t="s">
        <v>1492</v>
      </c>
      <c r="AM31" s="266" t="s">
        <v>2094</v>
      </c>
      <c r="AN31" s="262" t="s">
        <v>1537</v>
      </c>
    </row>
    <row r="32" spans="1:40" ht="15" customHeight="1" x14ac:dyDescent="0.3">
      <c r="A32" s="379" t="s">
        <v>1348</v>
      </c>
      <c r="B32" s="380"/>
      <c r="C32" s="381"/>
      <c r="D32" s="2085"/>
      <c r="E32" s="383"/>
      <c r="F32" s="2118"/>
      <c r="G32" s="2118"/>
      <c r="H32" s="384"/>
      <c r="T32" s="266"/>
      <c r="U32" s="324"/>
      <c r="V32" s="367"/>
      <c r="W32" s="234"/>
      <c r="X32" s="234"/>
      <c r="Y32" s="264"/>
      <c r="AD32" s="325"/>
      <c r="AG32" s="352" t="s">
        <v>1930</v>
      </c>
      <c r="AH32" s="328">
        <f>DSUM($AB$8:$AD$422,$AD$8,$AL$81:$AN$82)</f>
        <v>0</v>
      </c>
      <c r="AI32" s="329"/>
    </row>
    <row r="33" spans="1:40" ht="15" customHeight="1" x14ac:dyDescent="0.3">
      <c r="A33" s="385" t="s">
        <v>289</v>
      </c>
      <c r="B33" s="386" t="s">
        <v>290</v>
      </c>
      <c r="C33" s="319">
        <v>0</v>
      </c>
      <c r="D33" s="2080">
        <f t="shared" ref="D33:D59" si="10">ROUND(C33,2)</f>
        <v>0</v>
      </c>
      <c r="E33" s="1857">
        <v>65000</v>
      </c>
      <c r="F33" s="2119"/>
      <c r="G33" s="2080">
        <f t="shared" ref="G33:G59" si="11">D33+F33</f>
        <v>0</v>
      </c>
      <c r="H33" s="322">
        <f t="shared" ref="H33:H59" si="12">ROUND(D33*E33,0)</f>
        <v>0</v>
      </c>
      <c r="J33" s="324">
        <f t="shared" ref="J33:J52" si="13">ROUND((E33-$P$1)/(1+$L$3),0)</f>
        <v>50917</v>
      </c>
      <c r="K33" s="324"/>
      <c r="L33" s="325">
        <f t="shared" ref="L33:L52" si="14">ROUND((((J33*$L$3)+J33)*$L$5),0)</f>
        <v>0</v>
      </c>
      <c r="M33" s="325"/>
      <c r="N33" s="264">
        <f t="shared" ref="N33:N52" si="15">D33</f>
        <v>0</v>
      </c>
      <c r="P33" s="268">
        <f t="shared" ref="P33:P52" si="16">ROUND(L33*N33,0)</f>
        <v>0</v>
      </c>
      <c r="T33" s="266" t="s">
        <v>1509</v>
      </c>
      <c r="U33" s="324">
        <f>ROUND($H33+$P33,0)</f>
        <v>0</v>
      </c>
      <c r="V33" s="388"/>
      <c r="W33" s="389"/>
      <c r="X33" s="389"/>
      <c r="Y33" s="264"/>
      <c r="AB33" s="266" t="s">
        <v>1492</v>
      </c>
      <c r="AC33" s="262" t="s">
        <v>1476</v>
      </c>
      <c r="AD33" s="325">
        <f t="shared" ref="AD33:AD47" si="17">D33</f>
        <v>0</v>
      </c>
      <c r="AL33" s="302" t="s">
        <v>242</v>
      </c>
      <c r="AM33" s="303" t="s">
        <v>1445</v>
      </c>
      <c r="AN33" s="303" t="s">
        <v>1446</v>
      </c>
    </row>
    <row r="34" spans="1:40" ht="15" customHeight="1" x14ac:dyDescent="0.3">
      <c r="A34" s="336" t="s">
        <v>291</v>
      </c>
      <c r="B34" s="390" t="s">
        <v>292</v>
      </c>
      <c r="C34" s="332">
        <v>0</v>
      </c>
      <c r="D34" s="2081">
        <f t="shared" si="10"/>
        <v>0</v>
      </c>
      <c r="E34" s="341">
        <v>65000</v>
      </c>
      <c r="F34" s="2120"/>
      <c r="G34" s="2081">
        <f t="shared" si="11"/>
        <v>0</v>
      </c>
      <c r="H34" s="335">
        <f t="shared" si="12"/>
        <v>0</v>
      </c>
      <c r="J34" s="324">
        <f t="shared" si="13"/>
        <v>50917</v>
      </c>
      <c r="K34" s="324"/>
      <c r="L34" s="325">
        <f t="shared" si="14"/>
        <v>0</v>
      </c>
      <c r="M34" s="325"/>
      <c r="N34" s="264">
        <f t="shared" si="15"/>
        <v>0</v>
      </c>
      <c r="P34" s="268">
        <f t="shared" si="16"/>
        <v>0</v>
      </c>
      <c r="T34" s="266" t="s">
        <v>1509</v>
      </c>
      <c r="U34" s="324">
        <f t="shared" ref="U34:U59" si="18">ROUND($H34+$P34,0)</f>
        <v>0</v>
      </c>
      <c r="V34" s="388"/>
      <c r="W34" s="389"/>
      <c r="X34" s="389"/>
      <c r="Y34" s="264"/>
      <c r="AB34" s="266" t="s">
        <v>1492</v>
      </c>
      <c r="AC34" s="262" t="s">
        <v>1476</v>
      </c>
      <c r="AD34" s="325">
        <f t="shared" si="17"/>
        <v>0</v>
      </c>
      <c r="AG34" s="327" t="s">
        <v>1483</v>
      </c>
      <c r="AH34" s="328">
        <f>DSUM($AB$8:$AD$422,$AD$8,$AL$84:$AN$85)</f>
        <v>0</v>
      </c>
      <c r="AI34" s="329"/>
      <c r="AL34" s="266" t="s">
        <v>1492</v>
      </c>
      <c r="AM34" s="266" t="s">
        <v>2095</v>
      </c>
      <c r="AN34" s="262" t="s">
        <v>1537</v>
      </c>
    </row>
    <row r="35" spans="1:40" ht="15" customHeight="1" x14ac:dyDescent="0.3">
      <c r="A35" s="336" t="s">
        <v>293</v>
      </c>
      <c r="B35" s="390" t="s">
        <v>294</v>
      </c>
      <c r="C35" s="332">
        <v>0</v>
      </c>
      <c r="D35" s="2081">
        <f t="shared" si="10"/>
        <v>0</v>
      </c>
      <c r="E35" s="341">
        <v>65000</v>
      </c>
      <c r="F35" s="2120"/>
      <c r="G35" s="2081">
        <f t="shared" si="11"/>
        <v>0</v>
      </c>
      <c r="H35" s="335">
        <f t="shared" si="12"/>
        <v>0</v>
      </c>
      <c r="J35" s="324">
        <f t="shared" si="13"/>
        <v>50917</v>
      </c>
      <c r="K35" s="324"/>
      <c r="L35" s="325">
        <f t="shared" si="14"/>
        <v>0</v>
      </c>
      <c r="M35" s="325"/>
      <c r="N35" s="264">
        <f t="shared" si="15"/>
        <v>0</v>
      </c>
      <c r="P35" s="268">
        <f t="shared" si="16"/>
        <v>0</v>
      </c>
      <c r="T35" s="266" t="s">
        <v>1509</v>
      </c>
      <c r="U35" s="324">
        <f t="shared" si="18"/>
        <v>0</v>
      </c>
      <c r="V35" s="388"/>
      <c r="W35" s="389"/>
      <c r="X35" s="389"/>
      <c r="Y35" s="264"/>
      <c r="AB35" s="266" t="s">
        <v>1492</v>
      </c>
      <c r="AC35" s="262" t="s">
        <v>1476</v>
      </c>
      <c r="AD35" s="325">
        <f t="shared" si="17"/>
        <v>0</v>
      </c>
      <c r="AG35" s="327" t="s">
        <v>1484</v>
      </c>
      <c r="AH35" s="328">
        <f>DSUM($AB$8:$AD$422,$AD$8,$AL$87:$AN$88)</f>
        <v>0</v>
      </c>
      <c r="AI35" s="329"/>
    </row>
    <row r="36" spans="1:40" ht="15" customHeight="1" x14ac:dyDescent="0.3">
      <c r="A36" s="336" t="s">
        <v>295</v>
      </c>
      <c r="B36" s="390" t="s">
        <v>296</v>
      </c>
      <c r="C36" s="338">
        <v>0</v>
      </c>
      <c r="D36" s="2082">
        <f t="shared" si="10"/>
        <v>0</v>
      </c>
      <c r="E36" s="341">
        <v>65000</v>
      </c>
      <c r="F36" s="2120"/>
      <c r="G36" s="2081">
        <f t="shared" si="11"/>
        <v>0</v>
      </c>
      <c r="H36" s="335">
        <f t="shared" si="12"/>
        <v>0</v>
      </c>
      <c r="J36" s="324">
        <f t="shared" si="13"/>
        <v>50917</v>
      </c>
      <c r="K36" s="324"/>
      <c r="L36" s="325">
        <f t="shared" si="14"/>
        <v>0</v>
      </c>
      <c r="M36" s="325"/>
      <c r="N36" s="264">
        <f t="shared" si="15"/>
        <v>0</v>
      </c>
      <c r="P36" s="268">
        <f t="shared" si="16"/>
        <v>0</v>
      </c>
      <c r="T36" s="266" t="s">
        <v>1509</v>
      </c>
      <c r="U36" s="324">
        <f t="shared" si="18"/>
        <v>0</v>
      </c>
      <c r="V36" s="388"/>
      <c r="W36" s="389"/>
      <c r="X36" s="389"/>
      <c r="Y36" s="264"/>
      <c r="AB36" s="266" t="s">
        <v>1492</v>
      </c>
      <c r="AC36" s="262" t="s">
        <v>1476</v>
      </c>
      <c r="AD36" s="325">
        <f t="shared" si="17"/>
        <v>0</v>
      </c>
      <c r="AG36" s="327" t="s">
        <v>362</v>
      </c>
      <c r="AH36" s="328">
        <f>DSUM($AB$8:$AD$422,$AD$8,$AL$90:$AN$91)</f>
        <v>0</v>
      </c>
      <c r="AI36" s="329"/>
      <c r="AL36" s="302" t="s">
        <v>242</v>
      </c>
      <c r="AM36" s="303" t="s">
        <v>1445</v>
      </c>
      <c r="AN36" s="303" t="s">
        <v>1446</v>
      </c>
    </row>
    <row r="37" spans="1:40" ht="15" customHeight="1" x14ac:dyDescent="0.3">
      <c r="A37" s="336" t="s">
        <v>297</v>
      </c>
      <c r="B37" s="390" t="s">
        <v>298</v>
      </c>
      <c r="C37" s="338">
        <v>0</v>
      </c>
      <c r="D37" s="2082">
        <f t="shared" si="10"/>
        <v>0</v>
      </c>
      <c r="E37" s="341">
        <v>65000</v>
      </c>
      <c r="F37" s="2120"/>
      <c r="G37" s="2081">
        <f t="shared" si="11"/>
        <v>0</v>
      </c>
      <c r="H37" s="335">
        <f t="shared" si="12"/>
        <v>0</v>
      </c>
      <c r="J37" s="324">
        <f t="shared" si="13"/>
        <v>50917</v>
      </c>
      <c r="K37" s="324"/>
      <c r="L37" s="325">
        <f t="shared" si="14"/>
        <v>0</v>
      </c>
      <c r="M37" s="325"/>
      <c r="N37" s="264">
        <f t="shared" si="15"/>
        <v>0</v>
      </c>
      <c r="P37" s="268">
        <f t="shared" si="16"/>
        <v>0</v>
      </c>
      <c r="T37" s="266" t="s">
        <v>1509</v>
      </c>
      <c r="U37" s="324">
        <f t="shared" si="18"/>
        <v>0</v>
      </c>
      <c r="V37" s="388"/>
      <c r="W37" s="389"/>
      <c r="X37" s="389"/>
      <c r="Y37" s="264"/>
      <c r="AB37" s="266" t="s">
        <v>1492</v>
      </c>
      <c r="AC37" s="262" t="s">
        <v>1476</v>
      </c>
      <c r="AD37" s="325">
        <f t="shared" si="17"/>
        <v>0</v>
      </c>
      <c r="AG37" s="327" t="s">
        <v>363</v>
      </c>
      <c r="AH37" s="328">
        <f>DSUM($AB$8:$AD$422,$AD$8,$AL$93:$AN$94)</f>
        <v>0</v>
      </c>
      <c r="AI37" s="329"/>
      <c r="AL37" s="266" t="s">
        <v>1492</v>
      </c>
      <c r="AM37" s="266" t="s">
        <v>1834</v>
      </c>
      <c r="AN37" s="262" t="s">
        <v>1537</v>
      </c>
    </row>
    <row r="38" spans="1:40" ht="15" customHeight="1" x14ac:dyDescent="0.3">
      <c r="A38" s="336" t="s">
        <v>299</v>
      </c>
      <c r="B38" s="390" t="s">
        <v>300</v>
      </c>
      <c r="C38" s="332">
        <v>0</v>
      </c>
      <c r="D38" s="2081">
        <f t="shared" si="10"/>
        <v>0</v>
      </c>
      <c r="E38" s="341">
        <v>65000</v>
      </c>
      <c r="F38" s="2120"/>
      <c r="G38" s="2081">
        <f t="shared" si="11"/>
        <v>0</v>
      </c>
      <c r="H38" s="335">
        <f t="shared" si="12"/>
        <v>0</v>
      </c>
      <c r="J38" s="324">
        <f t="shared" si="13"/>
        <v>50917</v>
      </c>
      <c r="K38" s="324"/>
      <c r="L38" s="325">
        <f t="shared" si="14"/>
        <v>0</v>
      </c>
      <c r="M38" s="325"/>
      <c r="N38" s="264">
        <f t="shared" si="15"/>
        <v>0</v>
      </c>
      <c r="P38" s="268">
        <f t="shared" si="16"/>
        <v>0</v>
      </c>
      <c r="T38" s="266" t="s">
        <v>1509</v>
      </c>
      <c r="U38" s="324">
        <f t="shared" si="18"/>
        <v>0</v>
      </c>
      <c r="V38" s="388"/>
      <c r="W38" s="389"/>
      <c r="X38" s="389"/>
      <c r="Y38" s="264"/>
      <c r="AB38" s="266" t="s">
        <v>1492</v>
      </c>
      <c r="AC38" s="262" t="s">
        <v>1476</v>
      </c>
      <c r="AD38" s="325">
        <f t="shared" si="17"/>
        <v>0</v>
      </c>
      <c r="AG38" s="327" t="s">
        <v>2356</v>
      </c>
      <c r="AH38" s="328">
        <f>DSUM($AB$8:$AD$422,$AD$8,$AL$96:$AN$97)</f>
        <v>0.5</v>
      </c>
      <c r="AI38" s="329"/>
    </row>
    <row r="39" spans="1:40" ht="15" customHeight="1" x14ac:dyDescent="0.3">
      <c r="A39" s="336" t="s">
        <v>301</v>
      </c>
      <c r="B39" s="390" t="s">
        <v>2194</v>
      </c>
      <c r="C39" s="332">
        <v>0</v>
      </c>
      <c r="D39" s="2081">
        <f t="shared" si="10"/>
        <v>0</v>
      </c>
      <c r="E39" s="341">
        <v>65000</v>
      </c>
      <c r="F39" s="2120"/>
      <c r="G39" s="2081">
        <f t="shared" si="11"/>
        <v>0</v>
      </c>
      <c r="H39" s="335">
        <f t="shared" si="12"/>
        <v>0</v>
      </c>
      <c r="J39" s="324">
        <f t="shared" si="13"/>
        <v>50917</v>
      </c>
      <c r="K39" s="324"/>
      <c r="L39" s="325">
        <f t="shared" si="14"/>
        <v>0</v>
      </c>
      <c r="M39" s="325"/>
      <c r="N39" s="264">
        <f t="shared" si="15"/>
        <v>0</v>
      </c>
      <c r="P39" s="268">
        <f t="shared" si="16"/>
        <v>0</v>
      </c>
      <c r="T39" s="266" t="s">
        <v>1509</v>
      </c>
      <c r="U39" s="324">
        <f t="shared" si="18"/>
        <v>0</v>
      </c>
      <c r="V39" s="388"/>
      <c r="W39" s="389"/>
      <c r="X39" s="389"/>
      <c r="Y39" s="264"/>
      <c r="AB39" s="266" t="s">
        <v>1492</v>
      </c>
      <c r="AC39" s="262" t="s">
        <v>1476</v>
      </c>
      <c r="AD39" s="325">
        <f t="shared" si="17"/>
        <v>0</v>
      </c>
      <c r="AG39" s="327" t="s">
        <v>1487</v>
      </c>
      <c r="AH39" s="328">
        <f>DSUM($AB$8:$AD$422,$AD$8,$AL$99:$AN$100)</f>
        <v>0</v>
      </c>
      <c r="AI39" s="329"/>
      <c r="AL39" s="302" t="s">
        <v>242</v>
      </c>
      <c r="AM39" s="303" t="s">
        <v>1445</v>
      </c>
      <c r="AN39" s="303" t="s">
        <v>1446</v>
      </c>
    </row>
    <row r="40" spans="1:40" ht="15" customHeight="1" x14ac:dyDescent="0.3">
      <c r="A40" s="336" t="s">
        <v>302</v>
      </c>
      <c r="B40" s="390" t="s">
        <v>2196</v>
      </c>
      <c r="C40" s="332">
        <v>0</v>
      </c>
      <c r="D40" s="2081">
        <f t="shared" si="10"/>
        <v>0</v>
      </c>
      <c r="E40" s="341">
        <v>65000</v>
      </c>
      <c r="F40" s="2120"/>
      <c r="G40" s="2081">
        <f t="shared" si="11"/>
        <v>0</v>
      </c>
      <c r="H40" s="335">
        <f t="shared" si="12"/>
        <v>0</v>
      </c>
      <c r="J40" s="324">
        <f t="shared" si="13"/>
        <v>50917</v>
      </c>
      <c r="K40" s="324"/>
      <c r="L40" s="325">
        <f t="shared" si="14"/>
        <v>0</v>
      </c>
      <c r="M40" s="325"/>
      <c r="N40" s="264">
        <f t="shared" si="15"/>
        <v>0</v>
      </c>
      <c r="P40" s="268">
        <f t="shared" si="16"/>
        <v>0</v>
      </c>
      <c r="T40" s="266" t="s">
        <v>1509</v>
      </c>
      <c r="U40" s="324">
        <f t="shared" si="18"/>
        <v>0</v>
      </c>
      <c r="V40" s="388"/>
      <c r="W40" s="389"/>
      <c r="X40" s="389"/>
      <c r="Y40" s="264"/>
      <c r="AB40" s="266" t="s">
        <v>1492</v>
      </c>
      <c r="AC40" s="262" t="s">
        <v>1476</v>
      </c>
      <c r="AD40" s="325">
        <f t="shared" si="17"/>
        <v>0</v>
      </c>
      <c r="AG40" s="327" t="s">
        <v>1449</v>
      </c>
      <c r="AH40" s="328">
        <f>DSUM($AB$8:$AD$422,$AD$8,$AL$102:$AN$103)</f>
        <v>0</v>
      </c>
      <c r="AI40" s="329"/>
      <c r="AL40" s="891" t="s">
        <v>1492</v>
      </c>
      <c r="AM40" s="1876" t="s">
        <v>1835</v>
      </c>
      <c r="AN40" s="1876" t="s">
        <v>1537</v>
      </c>
    </row>
    <row r="41" spans="1:40" ht="15" customHeight="1" x14ac:dyDescent="0.3">
      <c r="A41" s="336" t="s">
        <v>303</v>
      </c>
      <c r="B41" s="390" t="s">
        <v>2195</v>
      </c>
      <c r="C41" s="332">
        <v>0</v>
      </c>
      <c r="D41" s="2081">
        <f t="shared" si="10"/>
        <v>0</v>
      </c>
      <c r="E41" s="341">
        <v>65000</v>
      </c>
      <c r="F41" s="2120"/>
      <c r="G41" s="2081">
        <f t="shared" si="11"/>
        <v>0</v>
      </c>
      <c r="H41" s="335">
        <f t="shared" si="12"/>
        <v>0</v>
      </c>
      <c r="J41" s="324">
        <f t="shared" si="13"/>
        <v>50917</v>
      </c>
      <c r="K41" s="324"/>
      <c r="L41" s="325">
        <f t="shared" si="14"/>
        <v>0</v>
      </c>
      <c r="M41" s="325"/>
      <c r="N41" s="264">
        <f t="shared" si="15"/>
        <v>0</v>
      </c>
      <c r="P41" s="268">
        <f t="shared" si="16"/>
        <v>0</v>
      </c>
      <c r="T41" s="266" t="s">
        <v>1509</v>
      </c>
      <c r="U41" s="324">
        <f t="shared" si="18"/>
        <v>0</v>
      </c>
      <c r="V41" s="388"/>
      <c r="W41" s="389"/>
      <c r="X41" s="389"/>
      <c r="Y41" s="264"/>
      <c r="AB41" s="266" t="s">
        <v>1492</v>
      </c>
      <c r="AC41" s="262" t="s">
        <v>1476</v>
      </c>
      <c r="AD41" s="325">
        <f t="shared" si="17"/>
        <v>0</v>
      </c>
      <c r="AG41" s="327"/>
      <c r="AH41" s="328"/>
      <c r="AI41" s="329"/>
      <c r="AL41" s="891"/>
      <c r="AM41" s="1876"/>
      <c r="AN41" s="1876"/>
    </row>
    <row r="42" spans="1:40" ht="15" customHeight="1" x14ac:dyDescent="0.3">
      <c r="A42" s="336" t="s">
        <v>304</v>
      </c>
      <c r="B42" s="390" t="s">
        <v>305</v>
      </c>
      <c r="C42" s="338">
        <v>0</v>
      </c>
      <c r="D42" s="2082">
        <f t="shared" si="10"/>
        <v>0</v>
      </c>
      <c r="E42" s="341">
        <v>65000</v>
      </c>
      <c r="F42" s="2120"/>
      <c r="G42" s="2081">
        <f t="shared" si="11"/>
        <v>0</v>
      </c>
      <c r="H42" s="335">
        <f t="shared" si="12"/>
        <v>0</v>
      </c>
      <c r="J42" s="324">
        <f t="shared" si="13"/>
        <v>50917</v>
      </c>
      <c r="K42" s="324"/>
      <c r="L42" s="325">
        <f t="shared" si="14"/>
        <v>0</v>
      </c>
      <c r="M42" s="325"/>
      <c r="N42" s="264">
        <f t="shared" si="15"/>
        <v>0</v>
      </c>
      <c r="P42" s="268">
        <f t="shared" si="16"/>
        <v>0</v>
      </c>
      <c r="T42" s="266" t="s">
        <v>1509</v>
      </c>
      <c r="U42" s="324">
        <f t="shared" si="18"/>
        <v>0</v>
      </c>
      <c r="V42" s="388"/>
      <c r="W42" s="389"/>
      <c r="X42" s="389"/>
      <c r="Y42" s="264"/>
      <c r="AB42" s="266" t="s">
        <v>1492</v>
      </c>
      <c r="AC42" s="262" t="s">
        <v>1476</v>
      </c>
      <c r="AD42" s="325">
        <f t="shared" si="17"/>
        <v>0</v>
      </c>
      <c r="AG42" s="327" t="s">
        <v>2079</v>
      </c>
      <c r="AH42" s="328">
        <f>DSUM($AB$8:$AD$422,$AD$8,$AL$166:$AN$167)</f>
        <v>0</v>
      </c>
      <c r="AL42" s="302" t="s">
        <v>242</v>
      </c>
      <c r="AM42" s="303" t="s">
        <v>1445</v>
      </c>
      <c r="AN42" s="303" t="s">
        <v>1446</v>
      </c>
    </row>
    <row r="43" spans="1:40" ht="15" customHeight="1" x14ac:dyDescent="0.3">
      <c r="A43" s="336" t="s">
        <v>304</v>
      </c>
      <c r="B43" s="390" t="s">
        <v>306</v>
      </c>
      <c r="C43" s="338">
        <v>0</v>
      </c>
      <c r="D43" s="2082">
        <f t="shared" si="10"/>
        <v>0</v>
      </c>
      <c r="E43" s="341">
        <v>65000</v>
      </c>
      <c r="F43" s="2120"/>
      <c r="G43" s="2081">
        <f t="shared" si="11"/>
        <v>0</v>
      </c>
      <c r="H43" s="335">
        <f t="shared" si="12"/>
        <v>0</v>
      </c>
      <c r="J43" s="324">
        <f t="shared" si="13"/>
        <v>50917</v>
      </c>
      <c r="K43" s="324"/>
      <c r="L43" s="325">
        <f t="shared" si="14"/>
        <v>0</v>
      </c>
      <c r="M43" s="325"/>
      <c r="N43" s="264">
        <f t="shared" si="15"/>
        <v>0</v>
      </c>
      <c r="P43" s="268">
        <f t="shared" si="16"/>
        <v>0</v>
      </c>
      <c r="T43" s="266" t="s">
        <v>1509</v>
      </c>
      <c r="U43" s="324">
        <f t="shared" si="18"/>
        <v>0</v>
      </c>
      <c r="V43" s="388"/>
      <c r="W43" s="389"/>
      <c r="X43" s="389"/>
      <c r="Y43" s="264"/>
      <c r="AB43" s="266" t="s">
        <v>1492</v>
      </c>
      <c r="AC43" s="262" t="s">
        <v>1476</v>
      </c>
      <c r="AD43" s="325">
        <f t="shared" si="17"/>
        <v>0</v>
      </c>
      <c r="AG43" s="327" t="s">
        <v>1833</v>
      </c>
      <c r="AH43" s="328">
        <f>DSUM($AB$8:$AD$422,$AD$8,$AL$105:$AN$106)</f>
        <v>0</v>
      </c>
      <c r="AI43" s="329"/>
      <c r="AL43" s="266" t="s">
        <v>1492</v>
      </c>
      <c r="AM43" s="266" t="s">
        <v>1447</v>
      </c>
      <c r="AN43" s="262" t="s">
        <v>1537</v>
      </c>
    </row>
    <row r="44" spans="1:40" ht="15" customHeight="1" x14ac:dyDescent="0.3">
      <c r="A44" s="336" t="s">
        <v>304</v>
      </c>
      <c r="B44" s="390" t="s">
        <v>307</v>
      </c>
      <c r="C44" s="332">
        <v>0</v>
      </c>
      <c r="D44" s="2081">
        <f t="shared" si="10"/>
        <v>0</v>
      </c>
      <c r="E44" s="341">
        <v>65000</v>
      </c>
      <c r="F44" s="2120"/>
      <c r="G44" s="2081">
        <f t="shared" si="11"/>
        <v>0</v>
      </c>
      <c r="H44" s="335">
        <f t="shared" si="12"/>
        <v>0</v>
      </c>
      <c r="J44" s="324">
        <f t="shared" si="13"/>
        <v>50917</v>
      </c>
      <c r="K44" s="324"/>
      <c r="L44" s="325">
        <f t="shared" si="14"/>
        <v>0</v>
      </c>
      <c r="M44" s="325"/>
      <c r="N44" s="264">
        <f t="shared" si="15"/>
        <v>0</v>
      </c>
      <c r="P44" s="268">
        <f t="shared" si="16"/>
        <v>0</v>
      </c>
      <c r="T44" s="266" t="s">
        <v>1509</v>
      </c>
      <c r="U44" s="324">
        <f t="shared" si="18"/>
        <v>0</v>
      </c>
      <c r="V44" s="388"/>
      <c r="W44" s="389"/>
      <c r="X44" s="389"/>
      <c r="Y44" s="264"/>
      <c r="AB44" s="266" t="s">
        <v>1492</v>
      </c>
      <c r="AC44" s="262" t="s">
        <v>1480</v>
      </c>
      <c r="AD44" s="325">
        <f t="shared" si="17"/>
        <v>0</v>
      </c>
      <c r="AG44" s="327" t="s">
        <v>1837</v>
      </c>
      <c r="AH44" s="328">
        <f>DSUM($AB$8:$AD$422,$AD$8,$AL$123:$AN$124)</f>
        <v>0</v>
      </c>
      <c r="AI44" s="329"/>
    </row>
    <row r="45" spans="1:40" ht="15" customHeight="1" x14ac:dyDescent="0.3">
      <c r="A45" s="336" t="s">
        <v>304</v>
      </c>
      <c r="B45" s="390" t="s">
        <v>1349</v>
      </c>
      <c r="C45" s="332">
        <v>0</v>
      </c>
      <c r="D45" s="2081">
        <f t="shared" si="10"/>
        <v>0</v>
      </c>
      <c r="E45" s="341">
        <v>76600</v>
      </c>
      <c r="F45" s="2120"/>
      <c r="G45" s="2081">
        <f t="shared" si="11"/>
        <v>0</v>
      </c>
      <c r="H45" s="335">
        <f t="shared" si="12"/>
        <v>0</v>
      </c>
      <c r="J45" s="324">
        <f t="shared" si="13"/>
        <v>61046</v>
      </c>
      <c r="K45" s="324"/>
      <c r="L45" s="325">
        <f t="shared" si="14"/>
        <v>0</v>
      </c>
      <c r="M45" s="325"/>
      <c r="N45" s="264">
        <f t="shared" si="15"/>
        <v>0</v>
      </c>
      <c r="P45" s="268">
        <f t="shared" si="16"/>
        <v>0</v>
      </c>
      <c r="T45" s="266" t="s">
        <v>1509</v>
      </c>
      <c r="U45" s="324">
        <f t="shared" si="18"/>
        <v>0</v>
      </c>
      <c r="V45" s="392"/>
      <c r="W45" s="393"/>
      <c r="X45" s="393"/>
      <c r="Y45" s="264"/>
      <c r="AB45" s="266" t="s">
        <v>1492</v>
      </c>
      <c r="AC45" s="262" t="s">
        <v>1299</v>
      </c>
      <c r="AD45" s="325">
        <f t="shared" si="17"/>
        <v>0</v>
      </c>
      <c r="AG45" s="327" t="s">
        <v>370</v>
      </c>
      <c r="AH45" s="328">
        <f>DSUM($AB$8:$AD$422,$AD$8,$AL$108:$AN$109)</f>
        <v>0</v>
      </c>
      <c r="AI45" s="329"/>
      <c r="AL45" s="302" t="s">
        <v>242</v>
      </c>
      <c r="AM45" s="303" t="s">
        <v>1445</v>
      </c>
      <c r="AN45" s="303" t="s">
        <v>1446</v>
      </c>
    </row>
    <row r="46" spans="1:40" ht="15" customHeight="1" x14ac:dyDescent="0.3">
      <c r="A46" s="336" t="s">
        <v>304</v>
      </c>
      <c r="B46" s="390" t="s">
        <v>308</v>
      </c>
      <c r="C46" s="338">
        <v>0</v>
      </c>
      <c r="D46" s="2082">
        <f t="shared" si="10"/>
        <v>0</v>
      </c>
      <c r="E46" s="341">
        <v>65000</v>
      </c>
      <c r="F46" s="2120"/>
      <c r="G46" s="2081">
        <f t="shared" si="11"/>
        <v>0</v>
      </c>
      <c r="H46" s="335">
        <f t="shared" si="12"/>
        <v>0</v>
      </c>
      <c r="J46" s="324">
        <f t="shared" si="13"/>
        <v>50917</v>
      </c>
      <c r="K46" s="324"/>
      <c r="L46" s="325">
        <f t="shared" si="14"/>
        <v>0</v>
      </c>
      <c r="M46" s="325"/>
      <c r="N46" s="264">
        <f t="shared" si="15"/>
        <v>0</v>
      </c>
      <c r="P46" s="268">
        <f t="shared" si="16"/>
        <v>0</v>
      </c>
      <c r="T46" s="266" t="s">
        <v>1509</v>
      </c>
      <c r="U46" s="324">
        <f t="shared" si="18"/>
        <v>0</v>
      </c>
      <c r="V46" s="388"/>
      <c r="W46" s="389"/>
      <c r="X46" s="389"/>
      <c r="Y46" s="264"/>
      <c r="AB46" s="266" t="s">
        <v>1492</v>
      </c>
      <c r="AC46" s="262" t="s">
        <v>1476</v>
      </c>
      <c r="AD46" s="325">
        <f t="shared" si="17"/>
        <v>0</v>
      </c>
      <c r="AG46" s="327" t="s">
        <v>1451</v>
      </c>
      <c r="AH46" s="328">
        <f>DSUM($AB$8:$AD$422,$AD$8,$AL$114:$AN$115)</f>
        <v>0</v>
      </c>
      <c r="AI46" s="329"/>
      <c r="AL46" s="266" t="s">
        <v>1492</v>
      </c>
      <c r="AM46" s="266" t="s">
        <v>1448</v>
      </c>
      <c r="AN46" s="262" t="s">
        <v>1537</v>
      </c>
    </row>
    <row r="47" spans="1:40" ht="15" customHeight="1" x14ac:dyDescent="0.3">
      <c r="A47" s="336" t="s">
        <v>309</v>
      </c>
      <c r="B47" s="390" t="s">
        <v>310</v>
      </c>
      <c r="C47" s="338">
        <v>0</v>
      </c>
      <c r="D47" s="2082">
        <f t="shared" si="10"/>
        <v>0</v>
      </c>
      <c r="E47" s="341">
        <v>65000</v>
      </c>
      <c r="F47" s="2120"/>
      <c r="G47" s="2081">
        <f t="shared" si="11"/>
        <v>0</v>
      </c>
      <c r="H47" s="335">
        <f t="shared" si="12"/>
        <v>0</v>
      </c>
      <c r="J47" s="324">
        <f t="shared" si="13"/>
        <v>50917</v>
      </c>
      <c r="K47" s="324"/>
      <c r="L47" s="325">
        <f t="shared" si="14"/>
        <v>0</v>
      </c>
      <c r="M47" s="325"/>
      <c r="N47" s="264">
        <f t="shared" si="15"/>
        <v>0</v>
      </c>
      <c r="P47" s="268">
        <f t="shared" si="16"/>
        <v>0</v>
      </c>
      <c r="T47" s="266" t="s">
        <v>1509</v>
      </c>
      <c r="U47" s="324">
        <f t="shared" si="18"/>
        <v>0</v>
      </c>
      <c r="V47" s="388"/>
      <c r="W47" s="389"/>
      <c r="X47" s="389"/>
      <c r="Y47" s="264"/>
      <c r="AB47" s="266" t="s">
        <v>1492</v>
      </c>
      <c r="AC47" s="262" t="s">
        <v>1476</v>
      </c>
      <c r="AD47" s="325">
        <f t="shared" si="17"/>
        <v>0</v>
      </c>
      <c r="AG47" s="327" t="s">
        <v>1562</v>
      </c>
      <c r="AH47" s="328">
        <f>DSUM($AB$8:$AD$422,$AD$8,$AL$117:$AN$118)</f>
        <v>0</v>
      </c>
      <c r="AI47" s="329"/>
    </row>
    <row r="48" spans="1:40" ht="15" customHeight="1" x14ac:dyDescent="0.3">
      <c r="A48" s="336" t="s">
        <v>304</v>
      </c>
      <c r="B48" s="390" t="s">
        <v>2101</v>
      </c>
      <c r="C48" s="394">
        <v>0</v>
      </c>
      <c r="D48" s="2082">
        <f t="shared" si="10"/>
        <v>0</v>
      </c>
      <c r="E48" s="341">
        <v>7800</v>
      </c>
      <c r="F48" s="2120"/>
      <c r="G48" s="2081">
        <f t="shared" si="11"/>
        <v>0</v>
      </c>
      <c r="H48" s="335">
        <f t="shared" si="12"/>
        <v>0</v>
      </c>
      <c r="J48" s="324">
        <f>ROUND((E48)/(1+$L$3),0)</f>
        <v>6811</v>
      </c>
      <c r="K48" s="324"/>
      <c r="L48" s="325">
        <f t="shared" si="14"/>
        <v>0</v>
      </c>
      <c r="M48" s="325"/>
      <c r="N48" s="264">
        <f t="shared" si="15"/>
        <v>0</v>
      </c>
      <c r="P48" s="268">
        <f t="shared" si="16"/>
        <v>0</v>
      </c>
      <c r="T48" s="266" t="s">
        <v>1509</v>
      </c>
      <c r="U48" s="324">
        <f t="shared" si="18"/>
        <v>0</v>
      </c>
      <c r="V48" s="388"/>
      <c r="W48" s="389"/>
      <c r="X48" s="389"/>
      <c r="Y48" s="264"/>
      <c r="AB48" s="266" t="s">
        <v>1492</v>
      </c>
      <c r="AC48" s="262" t="s">
        <v>1476</v>
      </c>
      <c r="AD48" s="396">
        <f>ROUND(D48/7.5,2)</f>
        <v>0</v>
      </c>
      <c r="AG48" s="327" t="s">
        <v>1494</v>
      </c>
      <c r="AH48" s="328">
        <f>DSUM($AB$8:$AD$422,$AD$8,$AL$120:$AN$121)</f>
        <v>0</v>
      </c>
      <c r="AI48" s="329"/>
      <c r="AL48" s="302" t="s">
        <v>242</v>
      </c>
      <c r="AM48" s="303" t="s">
        <v>1445</v>
      </c>
      <c r="AN48" s="303" t="s">
        <v>1446</v>
      </c>
    </row>
    <row r="49" spans="1:40" ht="15" customHeight="1" x14ac:dyDescent="0.3">
      <c r="A49" s="397" t="s">
        <v>304</v>
      </c>
      <c r="B49" s="398" t="s">
        <v>2102</v>
      </c>
      <c r="C49" s="399">
        <v>0</v>
      </c>
      <c r="D49" s="2082">
        <f>ROUND(C49,2)</f>
        <v>0</v>
      </c>
      <c r="E49" s="341">
        <v>7800</v>
      </c>
      <c r="F49" s="2120"/>
      <c r="G49" s="2081">
        <f>D49+F49</f>
        <v>0</v>
      </c>
      <c r="H49" s="400">
        <f>ROUND(D49*E49,0)</f>
        <v>0</v>
      </c>
      <c r="I49" s="401"/>
      <c r="J49" s="402">
        <f>ROUND((E49)/(1+$L$3),0)</f>
        <v>6811</v>
      </c>
      <c r="K49" s="402"/>
      <c r="L49" s="396">
        <f>ROUND((((J49*$L$3)+J49)*$L$5),0)</f>
        <v>0</v>
      </c>
      <c r="M49" s="396"/>
      <c r="N49" s="403">
        <f>D49</f>
        <v>0</v>
      </c>
      <c r="O49" s="401"/>
      <c r="P49" s="404">
        <f>ROUND(L49*N49,0)</f>
        <v>0</v>
      </c>
      <c r="Q49" s="401"/>
      <c r="R49" s="401"/>
      <c r="S49" s="401"/>
      <c r="T49" s="405" t="s">
        <v>1509</v>
      </c>
      <c r="U49" s="402">
        <f t="shared" si="18"/>
        <v>0</v>
      </c>
      <c r="V49" s="388"/>
      <c r="W49" s="389"/>
      <c r="X49" s="389"/>
      <c r="Y49" s="264"/>
      <c r="AB49" s="266" t="s">
        <v>1492</v>
      </c>
      <c r="AC49" s="262" t="s">
        <v>1480</v>
      </c>
      <c r="AD49" s="396">
        <f>ROUND(D49/7.5,2)</f>
        <v>0</v>
      </c>
      <c r="AG49" s="327" t="s">
        <v>1838</v>
      </c>
      <c r="AH49" s="328">
        <f>DSUM($AB$8:$AD$422,$AD$8,$AL$126:$AN$127)</f>
        <v>0</v>
      </c>
      <c r="AI49" s="329"/>
      <c r="AL49" s="266" t="s">
        <v>1492</v>
      </c>
      <c r="AM49" s="266" t="s">
        <v>1489</v>
      </c>
      <c r="AN49" s="262" t="s">
        <v>1537</v>
      </c>
    </row>
    <row r="50" spans="1:40" ht="15" customHeight="1" x14ac:dyDescent="0.3">
      <c r="A50" s="336" t="s">
        <v>312</v>
      </c>
      <c r="B50" s="398" t="s">
        <v>313</v>
      </c>
      <c r="C50" s="338">
        <v>0</v>
      </c>
      <c r="D50" s="2082">
        <f t="shared" si="10"/>
        <v>0</v>
      </c>
      <c r="E50" s="341">
        <v>81800</v>
      </c>
      <c r="F50" s="2120"/>
      <c r="G50" s="2081">
        <f t="shared" si="11"/>
        <v>0</v>
      </c>
      <c r="H50" s="335">
        <f t="shared" si="12"/>
        <v>0</v>
      </c>
      <c r="J50" s="324">
        <f t="shared" si="13"/>
        <v>65587</v>
      </c>
      <c r="K50" s="324"/>
      <c r="L50" s="325">
        <f t="shared" si="14"/>
        <v>0</v>
      </c>
      <c r="M50" s="325"/>
      <c r="N50" s="264">
        <f t="shared" si="15"/>
        <v>0</v>
      </c>
      <c r="P50" s="268">
        <f t="shared" si="16"/>
        <v>0</v>
      </c>
      <c r="T50" s="266" t="s">
        <v>1509</v>
      </c>
      <c r="U50" s="324">
        <f t="shared" si="18"/>
        <v>0</v>
      </c>
      <c r="V50" s="388"/>
      <c r="W50" s="389"/>
      <c r="X50" s="389"/>
      <c r="Y50" s="264"/>
      <c r="AB50" s="266" t="s">
        <v>1492</v>
      </c>
      <c r="AC50" s="262" t="s">
        <v>1917</v>
      </c>
      <c r="AD50" s="325">
        <f>D50</f>
        <v>0</v>
      </c>
      <c r="AG50" s="327" t="s">
        <v>1830</v>
      </c>
      <c r="AH50" s="328">
        <f>DSUM($AB$8:$AD$422,$AD$8,$AL$132:$AN$133)</f>
        <v>1</v>
      </c>
      <c r="AI50" s="329"/>
    </row>
    <row r="51" spans="1:40" ht="15" customHeight="1" x14ac:dyDescent="0.3">
      <c r="A51" s="397" t="s">
        <v>312</v>
      </c>
      <c r="B51" s="398" t="s">
        <v>1916</v>
      </c>
      <c r="C51" s="338">
        <v>0</v>
      </c>
      <c r="D51" s="2082">
        <f>ROUND(C51,2)</f>
        <v>0</v>
      </c>
      <c r="E51" s="341">
        <v>68600</v>
      </c>
      <c r="F51" s="2120"/>
      <c r="G51" s="2081">
        <f>D51+F51</f>
        <v>0</v>
      </c>
      <c r="H51" s="400">
        <f>ROUND(D51*E51,0)</f>
        <v>0</v>
      </c>
      <c r="J51" s="324">
        <f>ROUND((E51-$P$1)/(1+$L$3),0)</f>
        <v>54060</v>
      </c>
      <c r="K51" s="324"/>
      <c r="L51" s="325">
        <f>ROUND((((J51*$L$3)+J51)*$L$5),0)</f>
        <v>0</v>
      </c>
      <c r="M51" s="325"/>
      <c r="N51" s="264">
        <f>D51</f>
        <v>0</v>
      </c>
      <c r="P51" s="268">
        <f>ROUND(L51*N51,0)</f>
        <v>0</v>
      </c>
      <c r="R51" s="262"/>
      <c r="T51" s="266" t="s">
        <v>1509</v>
      </c>
      <c r="U51" s="324">
        <f t="shared" si="18"/>
        <v>0</v>
      </c>
      <c r="V51" s="406"/>
      <c r="W51" s="406"/>
      <c r="X51" s="406"/>
      <c r="Y51" s="264"/>
      <c r="Z51" s="262"/>
      <c r="AB51" s="266" t="s">
        <v>1492</v>
      </c>
      <c r="AC51" s="262" t="s">
        <v>1918</v>
      </c>
      <c r="AD51" s="325">
        <f>D51</f>
        <v>0</v>
      </c>
      <c r="AG51" s="327" t="s">
        <v>1839</v>
      </c>
      <c r="AH51" s="328">
        <f>DSUM($AB$8:$AD$422,$AD$8,$AL$129:$AN$130)</f>
        <v>0</v>
      </c>
      <c r="AI51" s="329"/>
      <c r="AL51" s="302" t="s">
        <v>242</v>
      </c>
      <c r="AM51" s="303" t="s">
        <v>1445</v>
      </c>
      <c r="AN51" s="303" t="s">
        <v>1446</v>
      </c>
    </row>
    <row r="52" spans="1:40" ht="15" customHeight="1" x14ac:dyDescent="0.3">
      <c r="A52" s="336" t="s">
        <v>304</v>
      </c>
      <c r="B52" s="398" t="s">
        <v>315</v>
      </c>
      <c r="C52" s="332">
        <v>0</v>
      </c>
      <c r="D52" s="2081">
        <f t="shared" si="10"/>
        <v>0</v>
      </c>
      <c r="E52" s="341">
        <v>76600</v>
      </c>
      <c r="F52" s="2120"/>
      <c r="G52" s="2081">
        <f t="shared" si="11"/>
        <v>0</v>
      </c>
      <c r="H52" s="335">
        <f t="shared" si="12"/>
        <v>0</v>
      </c>
      <c r="J52" s="324">
        <f t="shared" si="13"/>
        <v>61046</v>
      </c>
      <c r="K52" s="324"/>
      <c r="L52" s="325">
        <f t="shared" si="14"/>
        <v>0</v>
      </c>
      <c r="M52" s="325"/>
      <c r="N52" s="264">
        <f t="shared" si="15"/>
        <v>0</v>
      </c>
      <c r="P52" s="268">
        <f t="shared" si="16"/>
        <v>0</v>
      </c>
      <c r="T52" s="266" t="s">
        <v>1509</v>
      </c>
      <c r="U52" s="324">
        <f t="shared" si="18"/>
        <v>0</v>
      </c>
      <c r="V52" s="388"/>
      <c r="W52" s="389"/>
      <c r="X52" s="389"/>
      <c r="Y52" s="264"/>
      <c r="AB52" s="266" t="s">
        <v>1492</v>
      </c>
      <c r="AC52" s="262" t="s">
        <v>315</v>
      </c>
      <c r="AD52" s="325">
        <f>D52</f>
        <v>0</v>
      </c>
      <c r="AG52" s="407" t="s">
        <v>1510</v>
      </c>
      <c r="AH52" s="408">
        <f>DSUM($AB$8:$AD$422,$AD$8,$AL$140:$AN$141)</f>
        <v>0</v>
      </c>
      <c r="AI52" s="329"/>
      <c r="AL52" s="266" t="s">
        <v>1492</v>
      </c>
      <c r="AM52" s="266" t="s">
        <v>1476</v>
      </c>
      <c r="AN52" s="262" t="s">
        <v>1537</v>
      </c>
    </row>
    <row r="53" spans="1:40" ht="15" customHeight="1" x14ac:dyDescent="0.3">
      <c r="A53" s="336" t="s">
        <v>316</v>
      </c>
      <c r="B53" s="398" t="s">
        <v>317</v>
      </c>
      <c r="C53" s="409">
        <v>0</v>
      </c>
      <c r="D53" s="2081">
        <f t="shared" si="10"/>
        <v>0</v>
      </c>
      <c r="E53" s="341">
        <v>37</v>
      </c>
      <c r="F53" s="2120"/>
      <c r="G53" s="2081">
        <f t="shared" si="11"/>
        <v>0</v>
      </c>
      <c r="H53" s="335">
        <f t="shared" si="12"/>
        <v>0</v>
      </c>
      <c r="J53" s="324"/>
      <c r="K53" s="324"/>
      <c r="L53" s="325"/>
      <c r="M53" s="325"/>
      <c r="P53" s="268"/>
      <c r="T53" s="266" t="s">
        <v>1509</v>
      </c>
      <c r="U53" s="324">
        <f t="shared" si="18"/>
        <v>0</v>
      </c>
      <c r="V53" s="388"/>
      <c r="W53" s="389"/>
      <c r="X53" s="389"/>
      <c r="Y53" s="264"/>
      <c r="AB53" s="266" t="s">
        <v>1492</v>
      </c>
      <c r="AC53" s="262" t="s">
        <v>1298</v>
      </c>
      <c r="AD53" s="410">
        <f>ROUND(D53/(196*7.5),4)</f>
        <v>0</v>
      </c>
      <c r="AG53" s="327" t="s">
        <v>381</v>
      </c>
      <c r="AH53" s="328">
        <f>DSUM($AB$8:$AD$422,$AD$8,$AL$143:$AN$144)</f>
        <v>0</v>
      </c>
      <c r="AI53" s="329"/>
    </row>
    <row r="54" spans="1:40" ht="15" customHeight="1" x14ac:dyDescent="0.3">
      <c r="A54" s="397" t="s">
        <v>316</v>
      </c>
      <c r="B54" s="398" t="s">
        <v>1938</v>
      </c>
      <c r="C54" s="409">
        <v>0</v>
      </c>
      <c r="D54" s="2081">
        <f>ROUND(C54,2)</f>
        <v>0</v>
      </c>
      <c r="E54" s="341">
        <v>37</v>
      </c>
      <c r="F54" s="2120"/>
      <c r="G54" s="2081">
        <f>D54+F54</f>
        <v>0</v>
      </c>
      <c r="H54" s="400">
        <f>ROUND(D54*E54,0)</f>
        <v>0</v>
      </c>
      <c r="J54" s="324"/>
      <c r="K54" s="324"/>
      <c r="L54" s="325"/>
      <c r="M54" s="325"/>
      <c r="P54" s="268"/>
      <c r="T54" s="266" t="s">
        <v>1509</v>
      </c>
      <c r="U54" s="324">
        <f t="shared" si="18"/>
        <v>0</v>
      </c>
      <c r="V54" s="388"/>
      <c r="W54" s="389"/>
      <c r="X54" s="389"/>
      <c r="Y54" s="264"/>
      <c r="AB54" s="266" t="s">
        <v>1492</v>
      </c>
      <c r="AC54" s="262" t="s">
        <v>1298</v>
      </c>
      <c r="AD54" s="410">
        <f>ROUND(D54/(196*7.5),4)</f>
        <v>0</v>
      </c>
      <c r="AG54" s="327" t="s">
        <v>1513</v>
      </c>
      <c r="AH54" s="328">
        <f>DSUM($AB$8:$AD$422,$AD$8,$AL$146:$AN$147)</f>
        <v>0</v>
      </c>
      <c r="AI54" s="329"/>
      <c r="AL54" s="302" t="s">
        <v>242</v>
      </c>
      <c r="AM54" s="303" t="s">
        <v>1445</v>
      </c>
      <c r="AN54" s="303" t="s">
        <v>1446</v>
      </c>
    </row>
    <row r="55" spans="1:40" ht="15" customHeight="1" x14ac:dyDescent="0.3">
      <c r="A55" s="336" t="s">
        <v>304</v>
      </c>
      <c r="B55" s="398" t="s">
        <v>318</v>
      </c>
      <c r="C55" s="332">
        <v>0</v>
      </c>
      <c r="D55" s="2081">
        <f t="shared" si="10"/>
        <v>0</v>
      </c>
      <c r="E55" s="341">
        <v>64700</v>
      </c>
      <c r="F55" s="2120"/>
      <c r="G55" s="2081">
        <f t="shared" si="11"/>
        <v>0</v>
      </c>
      <c r="H55" s="335">
        <f t="shared" si="12"/>
        <v>0</v>
      </c>
      <c r="J55" s="324">
        <f>ROUND((E55-$P$1)/(1+$L$3),0)</f>
        <v>50655</v>
      </c>
      <c r="K55" s="324"/>
      <c r="L55" s="325">
        <f>ROUND((((J55*$L$3)+J55)*$L$5),0)</f>
        <v>0</v>
      </c>
      <c r="M55" s="325"/>
      <c r="N55" s="264">
        <f>D55</f>
        <v>0</v>
      </c>
      <c r="P55" s="268">
        <f>ROUND(L55*N55,0)</f>
        <v>0</v>
      </c>
      <c r="T55" s="266" t="s">
        <v>1509</v>
      </c>
      <c r="U55" s="324">
        <f t="shared" si="18"/>
        <v>0</v>
      </c>
      <c r="V55" s="392"/>
      <c r="W55" s="393"/>
      <c r="X55" s="393"/>
      <c r="Y55" s="264"/>
      <c r="AB55" s="266" t="s">
        <v>1492</v>
      </c>
      <c r="AC55" s="262" t="s">
        <v>1476</v>
      </c>
      <c r="AD55" s="325">
        <f>D55</f>
        <v>0</v>
      </c>
      <c r="AG55" s="327" t="s">
        <v>1515</v>
      </c>
      <c r="AH55" s="328">
        <f>DSUM($AB$8:$AD$422,$AD$8,$AL$151:$AN$152)</f>
        <v>0</v>
      </c>
      <c r="AI55" s="329"/>
      <c r="AL55" s="266" t="s">
        <v>1492</v>
      </c>
      <c r="AM55" s="266" t="s">
        <v>1308</v>
      </c>
      <c r="AN55" s="262" t="s">
        <v>1537</v>
      </c>
    </row>
    <row r="56" spans="1:40" ht="15" customHeight="1" x14ac:dyDescent="0.3">
      <c r="A56" s="397" t="s">
        <v>304</v>
      </c>
      <c r="B56" s="398" t="s">
        <v>1919</v>
      </c>
      <c r="C56" s="332">
        <v>0</v>
      </c>
      <c r="D56" s="2081">
        <f>ROUND(C56,2)</f>
        <v>0</v>
      </c>
      <c r="E56" s="341">
        <v>64700</v>
      </c>
      <c r="F56" s="2120"/>
      <c r="G56" s="2081">
        <f>D56+F56</f>
        <v>0</v>
      </c>
      <c r="H56" s="400">
        <f>ROUND(D56*E56,0)</f>
        <v>0</v>
      </c>
      <c r="J56" s="324">
        <f>ROUND((E56-$P$1)/(1+$L$3),0)</f>
        <v>50655</v>
      </c>
      <c r="K56" s="324"/>
      <c r="L56" s="325">
        <f>ROUND((((J56*$L$3)+J56)*$L$5),0)</f>
        <v>0</v>
      </c>
      <c r="M56" s="325"/>
      <c r="N56" s="264">
        <f>D56</f>
        <v>0</v>
      </c>
      <c r="P56" s="268">
        <f>ROUND(L56*N56,0)</f>
        <v>0</v>
      </c>
      <c r="R56" s="262"/>
      <c r="T56" s="266" t="s">
        <v>1509</v>
      </c>
      <c r="U56" s="324">
        <f t="shared" si="18"/>
        <v>0</v>
      </c>
      <c r="V56" s="389"/>
      <c r="W56" s="389"/>
      <c r="X56" s="389"/>
      <c r="Y56" s="264"/>
      <c r="Z56" s="262"/>
      <c r="AB56" s="266" t="s">
        <v>1492</v>
      </c>
      <c r="AC56" s="262" t="s">
        <v>1480</v>
      </c>
      <c r="AD56" s="325">
        <f>D56</f>
        <v>0</v>
      </c>
      <c r="AG56" s="327" t="s">
        <v>387</v>
      </c>
      <c r="AH56" s="328">
        <f>DSUM($AB$8:$AD$422,$AD$8,$AL$154:$AN$155)</f>
        <v>0</v>
      </c>
      <c r="AI56" s="329"/>
    </row>
    <row r="57" spans="1:40" ht="15" customHeight="1" x14ac:dyDescent="0.3">
      <c r="A57" s="336" t="s">
        <v>304</v>
      </c>
      <c r="B57" s="398" t="s">
        <v>319</v>
      </c>
      <c r="C57" s="332">
        <v>0</v>
      </c>
      <c r="D57" s="2081">
        <f t="shared" si="10"/>
        <v>0</v>
      </c>
      <c r="E57" s="341">
        <v>111600</v>
      </c>
      <c r="F57" s="2120"/>
      <c r="G57" s="2081">
        <f t="shared" si="11"/>
        <v>0</v>
      </c>
      <c r="H57" s="335">
        <f t="shared" si="12"/>
        <v>0</v>
      </c>
      <c r="J57" s="324">
        <f>ROUND((E57-$P$1)/(1+$L$3),0)</f>
        <v>91608</v>
      </c>
      <c r="K57" s="324"/>
      <c r="L57" s="325">
        <f>ROUND((((J57*$L$3)+J57)*$L$5),0)</f>
        <v>0</v>
      </c>
      <c r="M57" s="325"/>
      <c r="N57" s="264">
        <f>D57</f>
        <v>0</v>
      </c>
      <c r="P57" s="268">
        <f>ROUND(L57*N57,0)</f>
        <v>0</v>
      </c>
      <c r="T57" s="266" t="s">
        <v>1509</v>
      </c>
      <c r="U57" s="324">
        <f t="shared" si="18"/>
        <v>0</v>
      </c>
      <c r="V57" s="388"/>
      <c r="W57" s="389"/>
      <c r="X57" s="389"/>
      <c r="Y57" s="264"/>
      <c r="AB57" s="266" t="s">
        <v>1492</v>
      </c>
      <c r="AC57" s="262" t="s">
        <v>315</v>
      </c>
      <c r="AD57" s="325">
        <f>D57</f>
        <v>0</v>
      </c>
      <c r="AG57" s="407" t="s">
        <v>389</v>
      </c>
      <c r="AH57" s="408">
        <f>DSUM($AB$8:$AD$422,$AD$8,$AL$157:$AN$158)</f>
        <v>0</v>
      </c>
      <c r="AI57" s="329"/>
      <c r="AL57" s="302" t="s">
        <v>242</v>
      </c>
      <c r="AM57" s="303" t="s">
        <v>1445</v>
      </c>
      <c r="AN57" s="303" t="s">
        <v>1446</v>
      </c>
    </row>
    <row r="58" spans="1:40" ht="15" customHeight="1" x14ac:dyDescent="0.3">
      <c r="A58" s="336" t="s">
        <v>304</v>
      </c>
      <c r="B58" s="411" t="s">
        <v>320</v>
      </c>
      <c r="C58" s="338">
        <v>0</v>
      </c>
      <c r="D58" s="2082">
        <f t="shared" si="10"/>
        <v>0</v>
      </c>
      <c r="E58" s="341">
        <v>65000</v>
      </c>
      <c r="F58" s="2120"/>
      <c r="G58" s="2081">
        <f t="shared" si="11"/>
        <v>0</v>
      </c>
      <c r="H58" s="400">
        <f t="shared" si="12"/>
        <v>0</v>
      </c>
      <c r="J58" s="324">
        <f>ROUND((E58-$P$1)/(1+$L$3),0)</f>
        <v>50917</v>
      </c>
      <c r="K58" s="324"/>
      <c r="L58" s="325">
        <f>ROUND((((J58*$L$3)+J58)*$L$5),0)</f>
        <v>0</v>
      </c>
      <c r="M58" s="325"/>
      <c r="N58" s="264">
        <f>D58</f>
        <v>0</v>
      </c>
      <c r="P58" s="268">
        <f>ROUND(L58*N58,0)</f>
        <v>0</v>
      </c>
      <c r="T58" s="266" t="s">
        <v>1509</v>
      </c>
      <c r="U58" s="324">
        <f t="shared" si="18"/>
        <v>0</v>
      </c>
      <c r="V58" s="412"/>
      <c r="W58" s="406"/>
      <c r="X58" s="406"/>
      <c r="Y58" s="264"/>
      <c r="AB58" s="266" t="s">
        <v>1492</v>
      </c>
      <c r="AC58" s="262" t="s">
        <v>1930</v>
      </c>
      <c r="AD58" s="325">
        <f>D58</f>
        <v>0</v>
      </c>
      <c r="AG58" s="327" t="s">
        <v>391</v>
      </c>
      <c r="AH58" s="328">
        <f>DSUM($AB$8:$AD$422,$AD$8,$AL$160:$AN$161)</f>
        <v>0</v>
      </c>
      <c r="AI58" s="329"/>
      <c r="AL58" s="266" t="s">
        <v>1492</v>
      </c>
      <c r="AM58" s="266" t="s">
        <v>351</v>
      </c>
      <c r="AN58" s="262" t="s">
        <v>1537</v>
      </c>
    </row>
    <row r="59" spans="1:40" ht="15" customHeight="1" thickBot="1" x14ac:dyDescent="0.35">
      <c r="A59" s="358" t="s">
        <v>304</v>
      </c>
      <c r="B59" s="413" t="s">
        <v>320</v>
      </c>
      <c r="C59" s="360">
        <v>0</v>
      </c>
      <c r="D59" s="2083">
        <f t="shared" si="10"/>
        <v>0</v>
      </c>
      <c r="E59" s="363">
        <v>65000</v>
      </c>
      <c r="F59" s="2121"/>
      <c r="G59" s="2087">
        <f t="shared" si="11"/>
        <v>0</v>
      </c>
      <c r="H59" s="365">
        <f t="shared" si="12"/>
        <v>0</v>
      </c>
      <c r="J59" s="324">
        <f>ROUND((E59-$P$1)/(1+$L$3),0)</f>
        <v>50917</v>
      </c>
      <c r="K59" s="324"/>
      <c r="L59" s="325">
        <f>ROUND((((J59*$L$3)+J59)*$L$5),0)</f>
        <v>0</v>
      </c>
      <c r="M59" s="325"/>
      <c r="N59" s="264">
        <f>D59</f>
        <v>0</v>
      </c>
      <c r="P59" s="366">
        <f>ROUND(L59*N59,0)</f>
        <v>0</v>
      </c>
      <c r="T59" s="266" t="s">
        <v>1509</v>
      </c>
      <c r="U59" s="324">
        <f t="shared" si="18"/>
        <v>0</v>
      </c>
      <c r="V59" s="388"/>
      <c r="W59" s="389"/>
      <c r="X59" s="389"/>
      <c r="Y59" s="264"/>
      <c r="AB59" s="266" t="s">
        <v>1492</v>
      </c>
      <c r="AC59" s="262" t="s">
        <v>1930</v>
      </c>
      <c r="AD59" s="325">
        <f>D59</f>
        <v>0</v>
      </c>
      <c r="AG59" s="352" t="s">
        <v>1453</v>
      </c>
      <c r="AH59" s="328">
        <f>DSUM($AB$8:$AD$422,$AD$8,$AL$163:$AN$164)</f>
        <v>1</v>
      </c>
      <c r="AI59" s="329"/>
    </row>
    <row r="60" spans="1:40" ht="15" customHeight="1" thickBot="1" x14ac:dyDescent="0.35">
      <c r="A60" s="416"/>
      <c r="B60" s="417"/>
      <c r="C60" s="418"/>
      <c r="D60" s="2086"/>
      <c r="E60" s="420" t="s">
        <v>219</v>
      </c>
      <c r="F60" s="2122"/>
      <c r="G60" s="2168"/>
      <c r="H60" s="375">
        <f>SUM(H33:H59)</f>
        <v>0</v>
      </c>
      <c r="P60" s="376">
        <f>SUM(P33:P59)</f>
        <v>0</v>
      </c>
      <c r="T60" s="266"/>
      <c r="V60" s="388"/>
      <c r="W60" s="389"/>
      <c r="X60" s="389"/>
      <c r="Y60" s="264"/>
      <c r="AD60" s="325"/>
      <c r="AE60" s="377">
        <f>SUM(AD33:AD59)</f>
        <v>0</v>
      </c>
      <c r="AG60" s="421"/>
      <c r="AH60" s="422"/>
      <c r="AL60" s="302" t="s">
        <v>242</v>
      </c>
      <c r="AM60" s="303" t="s">
        <v>1445</v>
      </c>
      <c r="AN60" s="303" t="s">
        <v>1446</v>
      </c>
    </row>
    <row r="61" spans="1:40" ht="15" customHeight="1" thickBot="1" x14ac:dyDescent="0.35">
      <c r="A61" s="379" t="s">
        <v>1352</v>
      </c>
      <c r="B61" s="380"/>
      <c r="C61" s="381"/>
      <c r="D61" s="2085"/>
      <c r="E61" s="383"/>
      <c r="F61" s="2118"/>
      <c r="G61" s="2118"/>
      <c r="H61" s="423"/>
      <c r="T61" s="266"/>
      <c r="V61" s="388"/>
      <c r="W61" s="389"/>
      <c r="X61" s="389"/>
      <c r="Y61" s="264"/>
      <c r="AG61" s="266" t="s">
        <v>2042</v>
      </c>
      <c r="AH61" s="424">
        <f>SUM(AH9:AH60)</f>
        <v>9.9499999999999993</v>
      </c>
      <c r="AI61" s="425">
        <f>+AH61</f>
        <v>9.9499999999999993</v>
      </c>
      <c r="AL61" s="266" t="s">
        <v>1492</v>
      </c>
      <c r="AM61" s="266" t="s">
        <v>1917</v>
      </c>
      <c r="AN61" s="262" t="s">
        <v>1537</v>
      </c>
    </row>
    <row r="62" spans="1:40" ht="15" customHeight="1" thickTop="1" x14ac:dyDescent="0.3">
      <c r="A62" s="385" t="s">
        <v>348</v>
      </c>
      <c r="B62" s="426" t="s">
        <v>349</v>
      </c>
      <c r="C62" s="427">
        <f>'Pre-Determined'!D10</f>
        <v>0.8</v>
      </c>
      <c r="D62" s="2080">
        <f t="shared" ref="D62:D69" si="19">ROUND(C62,2)</f>
        <v>0.8</v>
      </c>
      <c r="E62" s="1857">
        <v>65000</v>
      </c>
      <c r="F62" s="2119"/>
      <c r="G62" s="2080">
        <f t="shared" ref="G62:G69" si="20">D62+F62</f>
        <v>0.8</v>
      </c>
      <c r="H62" s="322">
        <f t="shared" ref="H62:H69" si="21">ROUND(D62*E62,0)</f>
        <v>52000</v>
      </c>
      <c r="J62" s="324">
        <f>ROUND((E62-$P$1)/(1+$L$3),0)</f>
        <v>50917</v>
      </c>
      <c r="K62" s="324"/>
      <c r="L62" s="325">
        <f>ROUND((((J62*$L$3)+J62)*$L$5),0)</f>
        <v>0</v>
      </c>
      <c r="M62" s="325"/>
      <c r="N62" s="264">
        <f>D62</f>
        <v>0.8</v>
      </c>
      <c r="P62" s="268">
        <f>ROUND(L62*N62,0)</f>
        <v>0</v>
      </c>
      <c r="T62" s="266" t="s">
        <v>1509</v>
      </c>
      <c r="U62" s="324">
        <f t="shared" ref="U62:U69" si="22">ROUND($H62+$P62,0)</f>
        <v>52000</v>
      </c>
      <c r="V62" s="388"/>
      <c r="W62" s="389"/>
      <c r="X62" s="389"/>
      <c r="Y62" s="264"/>
      <c r="AB62" s="266" t="s">
        <v>1492</v>
      </c>
      <c r="AC62" s="262" t="s">
        <v>351</v>
      </c>
      <c r="AD62" s="325">
        <f>D62</f>
        <v>0.8</v>
      </c>
      <c r="AG62" s="327"/>
      <c r="AH62" s="328"/>
      <c r="AI62" s="329"/>
      <c r="AL62" s="302"/>
      <c r="AM62" s="303"/>
      <c r="AN62" s="303"/>
    </row>
    <row r="63" spans="1:40" ht="15" customHeight="1" x14ac:dyDescent="0.3">
      <c r="A63" s="336" t="s">
        <v>350</v>
      </c>
      <c r="B63" s="390" t="s">
        <v>2178</v>
      </c>
      <c r="C63" s="332">
        <v>0</v>
      </c>
      <c r="D63" s="2081">
        <f t="shared" si="19"/>
        <v>0</v>
      </c>
      <c r="E63" s="341">
        <v>65000</v>
      </c>
      <c r="F63" s="2120"/>
      <c r="G63" s="2081">
        <f t="shared" si="20"/>
        <v>0</v>
      </c>
      <c r="H63" s="335">
        <f t="shared" si="21"/>
        <v>0</v>
      </c>
      <c r="J63" s="324">
        <f>ROUND((E63-$P$1)/(1+$L$3),0)</f>
        <v>50917</v>
      </c>
      <c r="K63" s="324"/>
      <c r="L63" s="325">
        <f>ROUND((((J63*$L$3)+J63)*$L$5),0)</f>
        <v>0</v>
      </c>
      <c r="M63" s="325"/>
      <c r="N63" s="264">
        <f>D63</f>
        <v>0</v>
      </c>
      <c r="P63" s="268">
        <f>ROUND(L63*N63,0)</f>
        <v>0</v>
      </c>
      <c r="T63" s="266" t="s">
        <v>1509</v>
      </c>
      <c r="U63" s="324">
        <f t="shared" si="22"/>
        <v>0</v>
      </c>
      <c r="V63" s="388"/>
      <c r="W63" s="389"/>
      <c r="X63" s="389"/>
      <c r="Y63" s="264"/>
      <c r="AB63" s="266" t="s">
        <v>1492</v>
      </c>
      <c r="AC63" s="262" t="s">
        <v>351</v>
      </c>
      <c r="AD63" s="325">
        <f>D63</f>
        <v>0</v>
      </c>
      <c r="AG63" s="2280" t="s">
        <v>2040</v>
      </c>
      <c r="AH63" s="2280"/>
      <c r="AI63" s="329"/>
      <c r="AL63" s="302" t="s">
        <v>242</v>
      </c>
      <c r="AM63" s="303" t="s">
        <v>1445</v>
      </c>
      <c r="AN63" s="303" t="s">
        <v>1446</v>
      </c>
    </row>
    <row r="64" spans="1:40" ht="15" customHeight="1" x14ac:dyDescent="0.3">
      <c r="A64" s="336" t="s">
        <v>304</v>
      </c>
      <c r="B64" s="390" t="s">
        <v>2179</v>
      </c>
      <c r="C64" s="428">
        <v>0</v>
      </c>
      <c r="D64" s="2081">
        <f t="shared" si="19"/>
        <v>0</v>
      </c>
      <c r="E64" s="341">
        <v>7800</v>
      </c>
      <c r="F64" s="2120"/>
      <c r="G64" s="2081">
        <f t="shared" si="20"/>
        <v>0</v>
      </c>
      <c r="H64" s="335">
        <f t="shared" si="21"/>
        <v>0</v>
      </c>
      <c r="J64" s="324">
        <f>ROUND((E64)/(1+$L$3),0)</f>
        <v>6811</v>
      </c>
      <c r="K64" s="324"/>
      <c r="L64" s="325">
        <f>ROUND((((J64*$L$3)+J64)*$L$5),0)</f>
        <v>0</v>
      </c>
      <c r="M64" s="325"/>
      <c r="N64" s="264">
        <f>D64</f>
        <v>0</v>
      </c>
      <c r="P64" s="268">
        <f>ROUND(L64*N64,0)</f>
        <v>0</v>
      </c>
      <c r="T64" s="266" t="s">
        <v>1509</v>
      </c>
      <c r="U64" s="324">
        <f t="shared" si="22"/>
        <v>0</v>
      </c>
      <c r="V64" s="388"/>
      <c r="W64" s="389"/>
      <c r="X64" s="389"/>
      <c r="Y64" s="264"/>
      <c r="AB64" s="266" t="s">
        <v>1492</v>
      </c>
      <c r="AC64" s="262" t="s">
        <v>351</v>
      </c>
      <c r="AD64" s="396">
        <f>ROUND(D64/7.5,2)</f>
        <v>0</v>
      </c>
      <c r="AG64" s="327" t="s">
        <v>1473</v>
      </c>
      <c r="AH64" s="328">
        <f>DSUM($AB$438:$AD$516,$AD$8,$AL$171:$AN$172)</f>
        <v>0</v>
      </c>
      <c r="AI64" s="329"/>
      <c r="AL64" s="266" t="s">
        <v>1492</v>
      </c>
      <c r="AM64" s="266" t="s">
        <v>1918</v>
      </c>
      <c r="AN64" s="262" t="s">
        <v>1537</v>
      </c>
    </row>
    <row r="65" spans="1:40" ht="15" customHeight="1" x14ac:dyDescent="0.3">
      <c r="A65" s="336" t="s">
        <v>316</v>
      </c>
      <c r="B65" s="390" t="s">
        <v>2180</v>
      </c>
      <c r="C65" s="409">
        <v>0</v>
      </c>
      <c r="D65" s="2081">
        <f t="shared" si="19"/>
        <v>0</v>
      </c>
      <c r="E65" s="341">
        <v>37</v>
      </c>
      <c r="F65" s="2120"/>
      <c r="G65" s="2081">
        <f t="shared" si="20"/>
        <v>0</v>
      </c>
      <c r="H65" s="335">
        <f t="shared" si="21"/>
        <v>0</v>
      </c>
      <c r="J65" s="324"/>
      <c r="K65" s="324"/>
      <c r="L65" s="325"/>
      <c r="M65" s="325"/>
      <c r="P65" s="268"/>
      <c r="T65" s="266" t="s">
        <v>1509</v>
      </c>
      <c r="U65" s="324">
        <f t="shared" si="22"/>
        <v>0</v>
      </c>
      <c r="V65" s="388"/>
      <c r="W65" s="389"/>
      <c r="X65" s="389"/>
      <c r="Y65" s="264"/>
      <c r="AB65" s="266" t="s">
        <v>1492</v>
      </c>
      <c r="AC65" s="262" t="s">
        <v>1298</v>
      </c>
      <c r="AD65" s="410">
        <f>ROUND(D65/(196*7.5),4)</f>
        <v>0</v>
      </c>
      <c r="AG65" s="327" t="s">
        <v>1475</v>
      </c>
      <c r="AH65" s="328">
        <f>DSUM($AB$438:$AD$516,$AD$8,$AL$174:$AN$175)</f>
        <v>0</v>
      </c>
      <c r="AI65" s="429"/>
    </row>
    <row r="66" spans="1:40" ht="15" customHeight="1" x14ac:dyDescent="0.3">
      <c r="A66" s="336" t="s">
        <v>350</v>
      </c>
      <c r="B66" s="390" t="s">
        <v>2181</v>
      </c>
      <c r="C66" s="332">
        <v>0</v>
      </c>
      <c r="D66" s="2081">
        <f t="shared" si="19"/>
        <v>0</v>
      </c>
      <c r="E66" s="341">
        <v>65000</v>
      </c>
      <c r="F66" s="2120"/>
      <c r="G66" s="2081">
        <f t="shared" si="20"/>
        <v>0</v>
      </c>
      <c r="H66" s="335">
        <f t="shared" si="21"/>
        <v>0</v>
      </c>
      <c r="J66" s="324">
        <f>ROUND((E66-$P$1)/(1+$L$3),0)</f>
        <v>50917</v>
      </c>
      <c r="K66" s="324"/>
      <c r="L66" s="325">
        <f>ROUND((((J66*$L$3)+J66)*$L$5),0)</f>
        <v>0</v>
      </c>
      <c r="M66" s="325"/>
      <c r="N66" s="264">
        <f>D66</f>
        <v>0</v>
      </c>
      <c r="P66" s="268">
        <f>ROUND(L66*N66,0)</f>
        <v>0</v>
      </c>
      <c r="T66" s="266" t="s">
        <v>1509</v>
      </c>
      <c r="U66" s="324">
        <f t="shared" si="22"/>
        <v>0</v>
      </c>
      <c r="V66" s="388"/>
      <c r="W66" s="389"/>
      <c r="X66" s="389"/>
      <c r="Y66" s="264"/>
      <c r="AB66" s="266" t="s">
        <v>1492</v>
      </c>
      <c r="AC66" s="262" t="s">
        <v>351</v>
      </c>
      <c r="AD66" s="325">
        <f>D66</f>
        <v>0</v>
      </c>
      <c r="AG66" s="2280" t="s">
        <v>285</v>
      </c>
      <c r="AH66" s="2280">
        <f>DSUM($AB$438:$AD$516,$AD$8,$AL$177:$AN$178)</f>
        <v>0</v>
      </c>
      <c r="AI66" s="329"/>
      <c r="AL66" s="302" t="s">
        <v>242</v>
      </c>
      <c r="AM66" s="303" t="s">
        <v>1445</v>
      </c>
      <c r="AN66" s="303" t="s">
        <v>1446</v>
      </c>
    </row>
    <row r="67" spans="1:40" ht="15" customHeight="1" x14ac:dyDescent="0.3">
      <c r="A67" s="336" t="s">
        <v>304</v>
      </c>
      <c r="B67" s="390" t="s">
        <v>2182</v>
      </c>
      <c r="C67" s="428">
        <v>0</v>
      </c>
      <c r="D67" s="2081">
        <f t="shared" si="19"/>
        <v>0</v>
      </c>
      <c r="E67" s="341">
        <v>7800</v>
      </c>
      <c r="F67" s="2120"/>
      <c r="G67" s="2081">
        <f t="shared" si="20"/>
        <v>0</v>
      </c>
      <c r="H67" s="335">
        <f t="shared" si="21"/>
        <v>0</v>
      </c>
      <c r="J67" s="324">
        <f>ROUND((E67)/(1+$L$3),0)</f>
        <v>6811</v>
      </c>
      <c r="K67" s="324"/>
      <c r="L67" s="325">
        <f>ROUND((((J67*$L$3)+J67)*$L$5),0)</f>
        <v>0</v>
      </c>
      <c r="M67" s="325"/>
      <c r="N67" s="264">
        <f>D67</f>
        <v>0</v>
      </c>
      <c r="P67" s="268">
        <f>ROUND(L67*N67,0)</f>
        <v>0</v>
      </c>
      <c r="T67" s="266" t="s">
        <v>1509</v>
      </c>
      <c r="U67" s="324">
        <f t="shared" si="22"/>
        <v>0</v>
      </c>
      <c r="V67" s="388"/>
      <c r="W67" s="389"/>
      <c r="X67" s="389"/>
      <c r="Y67" s="264"/>
      <c r="AB67" s="266" t="s">
        <v>1492</v>
      </c>
      <c r="AC67" s="262" t="s">
        <v>351</v>
      </c>
      <c r="AD67" s="396">
        <f>ROUND(D67/7.5,2)</f>
        <v>0</v>
      </c>
      <c r="AG67" s="327" t="s">
        <v>1997</v>
      </c>
      <c r="AH67" s="328">
        <f>DSUM($AB$438:$AD$516,$AD$8,$AL$180:$AN$181)</f>
        <v>0</v>
      </c>
      <c r="AI67" s="329"/>
      <c r="AL67" s="266" t="s">
        <v>1492</v>
      </c>
      <c r="AM67" s="266" t="s">
        <v>1480</v>
      </c>
      <c r="AN67" s="262" t="s">
        <v>1537</v>
      </c>
    </row>
    <row r="68" spans="1:40" ht="15" customHeight="1" x14ac:dyDescent="0.3">
      <c r="A68" s="336" t="s">
        <v>316</v>
      </c>
      <c r="B68" s="390" t="s">
        <v>2183</v>
      </c>
      <c r="C68" s="409">
        <v>0</v>
      </c>
      <c r="D68" s="2081">
        <f t="shared" si="19"/>
        <v>0</v>
      </c>
      <c r="E68" s="341">
        <v>37</v>
      </c>
      <c r="F68" s="2120"/>
      <c r="G68" s="2081">
        <f t="shared" si="20"/>
        <v>0</v>
      </c>
      <c r="H68" s="335">
        <f t="shared" si="21"/>
        <v>0</v>
      </c>
      <c r="J68" s="324"/>
      <c r="K68" s="324"/>
      <c r="L68" s="325"/>
      <c r="M68" s="325"/>
      <c r="P68" s="268"/>
      <c r="T68" s="266" t="s">
        <v>1509</v>
      </c>
      <c r="U68" s="324">
        <f t="shared" si="22"/>
        <v>0</v>
      </c>
      <c r="V68" s="388"/>
      <c r="W68" s="389"/>
      <c r="X68" s="389"/>
      <c r="Y68" s="264"/>
      <c r="AB68" s="266" t="s">
        <v>1492</v>
      </c>
      <c r="AC68" s="262" t="s">
        <v>1298</v>
      </c>
      <c r="AD68" s="410">
        <f>ROUND(D68/(196*7.5),4)</f>
        <v>0</v>
      </c>
      <c r="AG68" s="327" t="s">
        <v>1907</v>
      </c>
      <c r="AH68" s="328">
        <f>DSUM($AB$438:$AD$516,$AD$8,$AL$183:$AN$184)</f>
        <v>0</v>
      </c>
      <c r="AI68" s="429"/>
    </row>
    <row r="69" spans="1:40" ht="15" customHeight="1" thickBot="1" x14ac:dyDescent="0.35">
      <c r="A69" s="358" t="s">
        <v>350</v>
      </c>
      <c r="B69" s="430" t="s">
        <v>352</v>
      </c>
      <c r="C69" s="431">
        <v>0</v>
      </c>
      <c r="D69" s="2087">
        <f t="shared" si="19"/>
        <v>0</v>
      </c>
      <c r="E69" s="363">
        <v>65000</v>
      </c>
      <c r="F69" s="2121"/>
      <c r="G69" s="2087">
        <f t="shared" si="20"/>
        <v>0</v>
      </c>
      <c r="H69" s="365">
        <f t="shared" si="21"/>
        <v>0</v>
      </c>
      <c r="J69" s="324">
        <f>ROUND((E69-$P$1)/(1+$L$3),0)</f>
        <v>50917</v>
      </c>
      <c r="K69" s="324"/>
      <c r="L69" s="325">
        <f>ROUND((((J69*$L$3)+J69)*$L$5),0)</f>
        <v>0</v>
      </c>
      <c r="M69" s="325"/>
      <c r="N69" s="264">
        <f>D69</f>
        <v>0</v>
      </c>
      <c r="P69" s="366">
        <f>ROUND(L69*N69,0)</f>
        <v>0</v>
      </c>
      <c r="T69" s="266" t="s">
        <v>1509</v>
      </c>
      <c r="U69" s="324">
        <f t="shared" si="22"/>
        <v>0</v>
      </c>
      <c r="V69" s="388"/>
      <c r="W69" s="389"/>
      <c r="X69" s="389"/>
      <c r="Y69" s="264"/>
      <c r="AB69" s="266" t="s">
        <v>1492</v>
      </c>
      <c r="AC69" s="262" t="s">
        <v>351</v>
      </c>
      <c r="AD69" s="325">
        <f>D69</f>
        <v>0</v>
      </c>
      <c r="AG69" s="327" t="s">
        <v>1908</v>
      </c>
      <c r="AH69" s="328">
        <f>DSUM($AB$438:$AD$516,$AD$8,$AL$186:$AN$187)</f>
        <v>0</v>
      </c>
      <c r="AL69" s="302" t="s">
        <v>242</v>
      </c>
      <c r="AM69" s="303" t="s">
        <v>1445</v>
      </c>
      <c r="AN69" s="303" t="s">
        <v>1446</v>
      </c>
    </row>
    <row r="70" spans="1:40" ht="15" customHeight="1" thickBot="1" x14ac:dyDescent="0.35">
      <c r="A70" s="416"/>
      <c r="B70" s="432"/>
      <c r="C70" s="433"/>
      <c r="D70" s="2088"/>
      <c r="E70" s="435" t="s">
        <v>220</v>
      </c>
      <c r="F70" s="2117"/>
      <c r="G70" s="2168"/>
      <c r="H70" s="375">
        <f>SUM(H62:H69)</f>
        <v>52000</v>
      </c>
      <c r="P70" s="376">
        <f>SUM(P62:P69)</f>
        <v>0</v>
      </c>
      <c r="T70" s="266"/>
      <c r="V70" s="388"/>
      <c r="W70" s="389"/>
      <c r="X70" s="389"/>
      <c r="Y70" s="264"/>
      <c r="AD70" s="325"/>
      <c r="AE70" s="377">
        <f>SUM(AD62:AD69)</f>
        <v>0.8</v>
      </c>
      <c r="AG70" s="327" t="s">
        <v>2002</v>
      </c>
      <c r="AH70" s="328">
        <f>DSUM($AB$438:$AD$516,$AD$8,$AL$189:$AN$190)</f>
        <v>0</v>
      </c>
      <c r="AI70" s="329"/>
      <c r="AL70" s="266" t="s">
        <v>1492</v>
      </c>
      <c r="AM70" s="266" t="s">
        <v>1481</v>
      </c>
      <c r="AN70" s="262" t="s">
        <v>1537</v>
      </c>
    </row>
    <row r="71" spans="1:40" ht="15" customHeight="1" x14ac:dyDescent="0.3">
      <c r="A71" s="379" t="s">
        <v>1354</v>
      </c>
      <c r="B71" s="380"/>
      <c r="C71" s="381"/>
      <c r="D71" s="2085"/>
      <c r="E71" s="383"/>
      <c r="F71" s="2118"/>
      <c r="G71" s="2118"/>
      <c r="H71" s="423"/>
      <c r="T71" s="266"/>
      <c r="V71" s="388"/>
      <c r="W71" s="389"/>
      <c r="X71" s="389"/>
      <c r="Y71" s="264"/>
      <c r="AG71" s="327" t="s">
        <v>1910</v>
      </c>
      <c r="AH71" s="328">
        <f>DSUM($AB$438:$AD$516,$AD$8,$AL$192:$AN$193)</f>
        <v>0</v>
      </c>
      <c r="AI71" s="329"/>
    </row>
    <row r="72" spans="1:40" ht="15" customHeight="1" x14ac:dyDescent="0.3">
      <c r="A72" s="385" t="s">
        <v>353</v>
      </c>
      <c r="B72" s="426" t="s">
        <v>354</v>
      </c>
      <c r="C72" s="319">
        <v>0</v>
      </c>
      <c r="D72" s="2080">
        <f t="shared" ref="D72:D82" si="23">ROUND(C72,2)</f>
        <v>0</v>
      </c>
      <c r="E72" s="1857">
        <v>115800</v>
      </c>
      <c r="F72" s="2119"/>
      <c r="G72" s="2080">
        <f t="shared" ref="G72:G82" si="24">D72+F72</f>
        <v>0</v>
      </c>
      <c r="H72" s="322">
        <f t="shared" ref="H72:H82" si="25">ROUND(D72*E72,0)</f>
        <v>0</v>
      </c>
      <c r="J72" s="324">
        <f t="shared" ref="J72:J82" si="26">ROUND((E72-$P$1)/(1+$L$3),0)</f>
        <v>95276</v>
      </c>
      <c r="K72" s="324"/>
      <c r="L72" s="325">
        <f t="shared" ref="L72:L82" si="27">ROUND((((J72*$L$3)+J72)*$L$5),0)</f>
        <v>0</v>
      </c>
      <c r="M72" s="325"/>
      <c r="N72" s="264">
        <f t="shared" ref="N72:N82" si="28">D72</f>
        <v>0</v>
      </c>
      <c r="P72" s="268">
        <f t="shared" ref="P72:P82" si="29">ROUND(L72*N72,0)</f>
        <v>0</v>
      </c>
      <c r="T72" s="266" t="s">
        <v>1509</v>
      </c>
      <c r="U72" s="324">
        <f t="shared" ref="U72:U82" si="30">ROUND($H72+$P72,0)</f>
        <v>0</v>
      </c>
      <c r="V72" s="388"/>
      <c r="W72" s="389"/>
      <c r="X72" s="389"/>
      <c r="Y72" s="264"/>
      <c r="AB72" s="266" t="s">
        <v>1492</v>
      </c>
      <c r="AC72" s="262" t="s">
        <v>1483</v>
      </c>
      <c r="AD72" s="325">
        <f t="shared" ref="AD72:AD80" si="31">D72</f>
        <v>0</v>
      </c>
      <c r="AG72" s="327" t="s">
        <v>1911</v>
      </c>
      <c r="AH72" s="328">
        <f>DSUM($AB$438:$AD$516,$AD$8,$AL$195:$AN$196)</f>
        <v>0</v>
      </c>
      <c r="AI72" s="329"/>
      <c r="AL72" s="302" t="s">
        <v>242</v>
      </c>
      <c r="AM72" s="303" t="s">
        <v>1445</v>
      </c>
      <c r="AN72" s="303" t="s">
        <v>1446</v>
      </c>
    </row>
    <row r="73" spans="1:40" ht="15" customHeight="1" x14ac:dyDescent="0.3">
      <c r="A73" s="336" t="s">
        <v>355</v>
      </c>
      <c r="B73" s="436" t="s">
        <v>357</v>
      </c>
      <c r="C73" s="338">
        <v>0</v>
      </c>
      <c r="D73" s="2082">
        <f t="shared" si="23"/>
        <v>0</v>
      </c>
      <c r="E73" s="341">
        <v>108100</v>
      </c>
      <c r="F73" s="2120"/>
      <c r="G73" s="2081">
        <f t="shared" si="24"/>
        <v>0</v>
      </c>
      <c r="H73" s="335">
        <f t="shared" si="25"/>
        <v>0</v>
      </c>
      <c r="J73" s="324">
        <f t="shared" si="26"/>
        <v>88552</v>
      </c>
      <c r="K73" s="324"/>
      <c r="L73" s="325">
        <f t="shared" si="27"/>
        <v>0</v>
      </c>
      <c r="M73" s="325"/>
      <c r="N73" s="264">
        <f t="shared" si="28"/>
        <v>0</v>
      </c>
      <c r="P73" s="268">
        <f t="shared" si="29"/>
        <v>0</v>
      </c>
      <c r="T73" s="266" t="s">
        <v>1509</v>
      </c>
      <c r="U73" s="324">
        <f t="shared" si="30"/>
        <v>0</v>
      </c>
      <c r="V73" s="412"/>
      <c r="W73" s="406"/>
      <c r="X73" s="406"/>
      <c r="Y73" s="264"/>
      <c r="AB73" s="266" t="s">
        <v>1492</v>
      </c>
      <c r="AC73" s="262" t="s">
        <v>1484</v>
      </c>
      <c r="AD73" s="325">
        <f t="shared" si="31"/>
        <v>0</v>
      </c>
      <c r="AG73" s="327" t="s">
        <v>1447</v>
      </c>
      <c r="AH73" s="328">
        <f>DSUM($AB$438:$AD$516,$AD$8,$AL$204:$AN$205)</f>
        <v>0</v>
      </c>
      <c r="AI73" s="329"/>
      <c r="AL73" s="266" t="s">
        <v>1492</v>
      </c>
      <c r="AM73" s="266" t="s">
        <v>315</v>
      </c>
      <c r="AN73" s="262" t="s">
        <v>1537</v>
      </c>
    </row>
    <row r="74" spans="1:40" ht="15" customHeight="1" x14ac:dyDescent="0.3">
      <c r="A74" s="336" t="s">
        <v>355</v>
      </c>
      <c r="B74" s="436" t="s">
        <v>358</v>
      </c>
      <c r="C74" s="332">
        <v>0</v>
      </c>
      <c r="D74" s="2081">
        <f t="shared" si="23"/>
        <v>0</v>
      </c>
      <c r="E74" s="341">
        <v>101500</v>
      </c>
      <c r="F74" s="2120"/>
      <c r="G74" s="2081">
        <f t="shared" si="24"/>
        <v>0</v>
      </c>
      <c r="H74" s="335">
        <f t="shared" si="25"/>
        <v>0</v>
      </c>
      <c r="J74" s="324">
        <f t="shared" si="26"/>
        <v>82789</v>
      </c>
      <c r="K74" s="324"/>
      <c r="L74" s="325">
        <f t="shared" si="27"/>
        <v>0</v>
      </c>
      <c r="M74" s="325"/>
      <c r="N74" s="264">
        <f t="shared" si="28"/>
        <v>0</v>
      </c>
      <c r="P74" s="268">
        <f t="shared" si="29"/>
        <v>0</v>
      </c>
      <c r="T74" s="266" t="s">
        <v>1509</v>
      </c>
      <c r="U74" s="324">
        <f t="shared" si="30"/>
        <v>0</v>
      </c>
      <c r="V74" s="388"/>
      <c r="W74" s="389"/>
      <c r="X74" s="389"/>
      <c r="Y74" s="264"/>
      <c r="AB74" s="266" t="s">
        <v>1492</v>
      </c>
      <c r="AC74" s="262" t="s">
        <v>1484</v>
      </c>
      <c r="AD74" s="325">
        <f t="shared" si="31"/>
        <v>0</v>
      </c>
      <c r="AG74" s="352" t="s">
        <v>1448</v>
      </c>
      <c r="AH74" s="328">
        <f>DSUM($AB$438:$AD$516,$AD$8,$AL$207:$AN$208)</f>
        <v>0</v>
      </c>
      <c r="AI74" s="329"/>
    </row>
    <row r="75" spans="1:40" ht="15" customHeight="1" x14ac:dyDescent="0.3">
      <c r="A75" s="336" t="s">
        <v>359</v>
      </c>
      <c r="B75" s="436" t="s">
        <v>360</v>
      </c>
      <c r="C75" s="338">
        <v>0</v>
      </c>
      <c r="D75" s="2082">
        <f t="shared" si="23"/>
        <v>0</v>
      </c>
      <c r="E75" s="341">
        <v>65000</v>
      </c>
      <c r="F75" s="2120"/>
      <c r="G75" s="2081">
        <f t="shared" si="24"/>
        <v>0</v>
      </c>
      <c r="H75" s="335">
        <f t="shared" si="25"/>
        <v>0</v>
      </c>
      <c r="J75" s="324">
        <f t="shared" si="26"/>
        <v>50917</v>
      </c>
      <c r="K75" s="324"/>
      <c r="L75" s="325">
        <f t="shared" si="27"/>
        <v>0</v>
      </c>
      <c r="M75" s="325"/>
      <c r="N75" s="264">
        <f t="shared" si="28"/>
        <v>0</v>
      </c>
      <c r="P75" s="268">
        <f t="shared" si="29"/>
        <v>0</v>
      </c>
      <c r="T75" s="266" t="s">
        <v>1509</v>
      </c>
      <c r="U75" s="324">
        <f t="shared" si="30"/>
        <v>0</v>
      </c>
      <c r="V75" s="412"/>
      <c r="W75" s="406"/>
      <c r="X75" s="406"/>
      <c r="Y75" s="264"/>
      <c r="AB75" s="266" t="s">
        <v>1492</v>
      </c>
      <c r="AC75" s="262" t="s">
        <v>1484</v>
      </c>
      <c r="AD75" s="325">
        <f t="shared" si="31"/>
        <v>0</v>
      </c>
      <c r="AG75" s="327" t="s">
        <v>1489</v>
      </c>
      <c r="AH75" s="328">
        <f>DSUM($AB$438:$AD$516,$AD$8,$AL$210:$AN$211)</f>
        <v>0</v>
      </c>
      <c r="AI75" s="329"/>
      <c r="AL75" s="302" t="s">
        <v>242</v>
      </c>
      <c r="AM75" s="303" t="s">
        <v>1445</v>
      </c>
      <c r="AN75" s="303" t="s">
        <v>1446</v>
      </c>
    </row>
    <row r="76" spans="1:40" ht="15" customHeight="1" x14ac:dyDescent="0.3">
      <c r="A76" s="336" t="s">
        <v>361</v>
      </c>
      <c r="B76" s="436" t="s">
        <v>362</v>
      </c>
      <c r="C76" s="338">
        <v>0</v>
      </c>
      <c r="D76" s="2082">
        <f t="shared" si="23"/>
        <v>0</v>
      </c>
      <c r="E76" s="341">
        <v>77700</v>
      </c>
      <c r="F76" s="2120"/>
      <c r="G76" s="2081">
        <f t="shared" si="24"/>
        <v>0</v>
      </c>
      <c r="H76" s="335">
        <f t="shared" si="25"/>
        <v>0</v>
      </c>
      <c r="J76" s="324">
        <f t="shared" si="26"/>
        <v>62007</v>
      </c>
      <c r="K76" s="324"/>
      <c r="L76" s="325">
        <f t="shared" si="27"/>
        <v>0</v>
      </c>
      <c r="M76" s="325"/>
      <c r="N76" s="264">
        <f t="shared" si="28"/>
        <v>0</v>
      </c>
      <c r="P76" s="268">
        <f t="shared" si="29"/>
        <v>0</v>
      </c>
      <c r="T76" s="266" t="s">
        <v>1509</v>
      </c>
      <c r="U76" s="324">
        <f t="shared" si="30"/>
        <v>0</v>
      </c>
      <c r="V76" s="412"/>
      <c r="W76" s="406"/>
      <c r="X76" s="406"/>
      <c r="Y76" s="264"/>
      <c r="AB76" s="266" t="s">
        <v>1492</v>
      </c>
      <c r="AC76" s="262" t="s">
        <v>362</v>
      </c>
      <c r="AD76" s="325">
        <f t="shared" si="31"/>
        <v>0</v>
      </c>
      <c r="AG76" s="218"/>
      <c r="AI76" s="329"/>
      <c r="AL76" s="266" t="s">
        <v>1492</v>
      </c>
      <c r="AM76" s="266" t="s">
        <v>1299</v>
      </c>
      <c r="AN76" s="262" t="s">
        <v>1537</v>
      </c>
    </row>
    <row r="77" spans="1:40" ht="15" customHeight="1" x14ac:dyDescent="0.3">
      <c r="A77" s="336" t="s">
        <v>361</v>
      </c>
      <c r="B77" s="436" t="s">
        <v>363</v>
      </c>
      <c r="C77" s="338">
        <v>0</v>
      </c>
      <c r="D77" s="2082">
        <f t="shared" si="23"/>
        <v>0</v>
      </c>
      <c r="E77" s="341">
        <v>91900</v>
      </c>
      <c r="F77" s="2120"/>
      <c r="G77" s="2081">
        <f t="shared" si="24"/>
        <v>0</v>
      </c>
      <c r="H77" s="335">
        <f t="shared" si="25"/>
        <v>0</v>
      </c>
      <c r="J77" s="324">
        <f t="shared" si="26"/>
        <v>74406</v>
      </c>
      <c r="K77" s="324"/>
      <c r="L77" s="325">
        <f t="shared" si="27"/>
        <v>0</v>
      </c>
      <c r="M77" s="325"/>
      <c r="N77" s="264">
        <f t="shared" si="28"/>
        <v>0</v>
      </c>
      <c r="P77" s="268">
        <f t="shared" si="29"/>
        <v>0</v>
      </c>
      <c r="T77" s="266" t="s">
        <v>1509</v>
      </c>
      <c r="U77" s="324">
        <f t="shared" si="30"/>
        <v>0</v>
      </c>
      <c r="V77" s="388"/>
      <c r="W77" s="389"/>
      <c r="X77" s="389"/>
      <c r="Y77" s="264"/>
      <c r="AB77" s="266" t="s">
        <v>1492</v>
      </c>
      <c r="AC77" s="262" t="s">
        <v>363</v>
      </c>
      <c r="AD77" s="325">
        <f t="shared" si="31"/>
        <v>0</v>
      </c>
      <c r="AG77" s="327" t="s">
        <v>1476</v>
      </c>
      <c r="AH77" s="328">
        <f>DSUM($AB$438:$AD$516,$AD$8,$AL$218:$AN$219)</f>
        <v>0</v>
      </c>
      <c r="AI77" s="329"/>
      <c r="AL77" s="266"/>
    </row>
    <row r="78" spans="1:40" ht="15" customHeight="1" x14ac:dyDescent="0.3">
      <c r="A78" s="397" t="s">
        <v>1394</v>
      </c>
      <c r="B78" s="437" t="s">
        <v>2355</v>
      </c>
      <c r="C78" s="338">
        <v>0</v>
      </c>
      <c r="D78" s="2082">
        <f>ROUND(C78,2)</f>
        <v>0</v>
      </c>
      <c r="E78" s="341">
        <v>69900</v>
      </c>
      <c r="F78" s="2120"/>
      <c r="G78" s="2081">
        <f>D78+F78</f>
        <v>0</v>
      </c>
      <c r="H78" s="400">
        <f>ROUND(D78*E78,0)</f>
        <v>0</v>
      </c>
      <c r="J78" s="323">
        <f>ROUND((E78-$P$1)/(1+$L$3),0)</f>
        <v>55196</v>
      </c>
      <c r="K78" s="324"/>
      <c r="L78" s="325">
        <f>ROUND((((J78*$L$3)+J78)*$L$5),0)</f>
        <v>0</v>
      </c>
      <c r="M78" s="325"/>
      <c r="N78" s="264">
        <f>D78</f>
        <v>0</v>
      </c>
      <c r="P78" s="366">
        <f>ROUND(L78*N78,0)</f>
        <v>0</v>
      </c>
      <c r="R78" s="262"/>
      <c r="T78" s="266" t="s">
        <v>1509</v>
      </c>
      <c r="U78" s="324">
        <f>ROUND($H78+$P78,0)</f>
        <v>0</v>
      </c>
      <c r="V78" s="389"/>
      <c r="W78" s="389"/>
      <c r="X78" s="389"/>
      <c r="Y78" s="264"/>
      <c r="Z78" s="262"/>
      <c r="AB78" s="266" t="s">
        <v>1492</v>
      </c>
      <c r="AC78" s="262" t="s">
        <v>2356</v>
      </c>
      <c r="AD78" s="325">
        <f t="shared" si="31"/>
        <v>0</v>
      </c>
      <c r="AG78" s="327" t="s">
        <v>351</v>
      </c>
      <c r="AH78" s="328">
        <f>DSUM($AB$438:$AD$516,$AD$8,$AL$221:$AN$222)</f>
        <v>0</v>
      </c>
      <c r="AI78" s="329"/>
      <c r="AL78" s="266" t="s">
        <v>242</v>
      </c>
      <c r="AM78" s="266" t="s">
        <v>1445</v>
      </c>
      <c r="AN78" s="262" t="s">
        <v>1446</v>
      </c>
    </row>
    <row r="79" spans="1:40" ht="15" customHeight="1" x14ac:dyDescent="0.3">
      <c r="A79" s="336" t="s">
        <v>364</v>
      </c>
      <c r="B79" s="436" t="s">
        <v>365</v>
      </c>
      <c r="C79" s="338">
        <v>0</v>
      </c>
      <c r="D79" s="2082">
        <f t="shared" si="23"/>
        <v>0</v>
      </c>
      <c r="E79" s="341">
        <v>64900</v>
      </c>
      <c r="F79" s="2120"/>
      <c r="G79" s="2081">
        <f t="shared" si="24"/>
        <v>0</v>
      </c>
      <c r="H79" s="335">
        <f t="shared" si="25"/>
        <v>0</v>
      </c>
      <c r="J79" s="324">
        <f t="shared" si="26"/>
        <v>50830</v>
      </c>
      <c r="K79" s="324"/>
      <c r="L79" s="325">
        <f t="shared" si="27"/>
        <v>0</v>
      </c>
      <c r="M79" s="325"/>
      <c r="N79" s="264">
        <f t="shared" si="28"/>
        <v>0</v>
      </c>
      <c r="P79" s="268">
        <f t="shared" si="29"/>
        <v>0</v>
      </c>
      <c r="T79" s="266" t="s">
        <v>1509</v>
      </c>
      <c r="U79" s="324">
        <f t="shared" si="30"/>
        <v>0</v>
      </c>
      <c r="V79" s="412"/>
      <c r="W79" s="406"/>
      <c r="X79" s="406"/>
      <c r="Y79" s="264"/>
      <c r="AB79" s="266" t="s">
        <v>1492</v>
      </c>
      <c r="AC79" s="262" t="s">
        <v>1487</v>
      </c>
      <c r="AD79" s="325">
        <f t="shared" si="31"/>
        <v>0</v>
      </c>
      <c r="AG79" s="438" t="s">
        <v>1602</v>
      </c>
      <c r="AH79" s="328">
        <f>DSUM($AB$438:$AD$516,$AD$8,$AL$213:$AN$214)</f>
        <v>0</v>
      </c>
      <c r="AL79" s="266" t="s">
        <v>1492</v>
      </c>
      <c r="AM79" s="266" t="s">
        <v>1298</v>
      </c>
      <c r="AN79" s="262" t="s">
        <v>1537</v>
      </c>
    </row>
    <row r="80" spans="1:40" ht="15" customHeight="1" x14ac:dyDescent="0.3">
      <c r="A80" s="336" t="s">
        <v>1597</v>
      </c>
      <c r="B80" s="436" t="s">
        <v>1598</v>
      </c>
      <c r="C80" s="439">
        <v>0</v>
      </c>
      <c r="D80" s="2082">
        <f t="shared" si="23"/>
        <v>0</v>
      </c>
      <c r="E80" s="341">
        <v>75200</v>
      </c>
      <c r="F80" s="2120"/>
      <c r="G80" s="2081">
        <f t="shared" si="24"/>
        <v>0</v>
      </c>
      <c r="H80" s="335">
        <f t="shared" si="25"/>
        <v>0</v>
      </c>
      <c r="J80" s="324">
        <f t="shared" si="26"/>
        <v>59824</v>
      </c>
      <c r="K80" s="324"/>
      <c r="L80" s="325">
        <f t="shared" si="27"/>
        <v>0</v>
      </c>
      <c r="M80" s="325"/>
      <c r="N80" s="264">
        <f t="shared" si="28"/>
        <v>0</v>
      </c>
      <c r="P80" s="268">
        <f t="shared" si="29"/>
        <v>0</v>
      </c>
      <c r="T80" s="266" t="s">
        <v>1509</v>
      </c>
      <c r="U80" s="324">
        <f t="shared" si="30"/>
        <v>0</v>
      </c>
      <c r="V80" s="412"/>
      <c r="W80" s="406"/>
      <c r="X80" s="406"/>
      <c r="Y80" s="264"/>
      <c r="AB80" s="266" t="s">
        <v>1492</v>
      </c>
      <c r="AC80" s="262" t="s">
        <v>1481</v>
      </c>
      <c r="AD80" s="325">
        <f t="shared" si="31"/>
        <v>0</v>
      </c>
      <c r="AG80" s="327" t="s">
        <v>1480</v>
      </c>
      <c r="AH80" s="328">
        <f>DSUM($AB$438:$AD$516,$AD$8,$AL$224:$AN$225)</f>
        <v>0</v>
      </c>
    </row>
    <row r="81" spans="1:40" ht="15" customHeight="1" x14ac:dyDescent="0.3">
      <c r="A81" s="336" t="s">
        <v>1597</v>
      </c>
      <c r="B81" s="436" t="s">
        <v>1599</v>
      </c>
      <c r="C81" s="439">
        <v>0</v>
      </c>
      <c r="D81" s="2082">
        <f t="shared" si="23"/>
        <v>0</v>
      </c>
      <c r="E81" s="341">
        <v>88900</v>
      </c>
      <c r="F81" s="2120"/>
      <c r="G81" s="2081">
        <f t="shared" si="24"/>
        <v>0</v>
      </c>
      <c r="H81" s="335">
        <f t="shared" si="25"/>
        <v>0</v>
      </c>
      <c r="J81" s="324">
        <f t="shared" si="26"/>
        <v>71787</v>
      </c>
      <c r="K81" s="324"/>
      <c r="L81" s="325">
        <f t="shared" si="27"/>
        <v>0</v>
      </c>
      <c r="M81" s="325"/>
      <c r="N81" s="264">
        <f t="shared" si="28"/>
        <v>0</v>
      </c>
      <c r="P81" s="268">
        <f t="shared" si="29"/>
        <v>0</v>
      </c>
      <c r="T81" s="266" t="s">
        <v>1509</v>
      </c>
      <c r="U81" s="324">
        <f t="shared" si="30"/>
        <v>0</v>
      </c>
      <c r="V81" s="412"/>
      <c r="W81" s="406"/>
      <c r="X81" s="406"/>
      <c r="Y81" s="264"/>
      <c r="AB81" s="266" t="s">
        <v>1492</v>
      </c>
      <c r="AC81" s="262" t="s">
        <v>1481</v>
      </c>
      <c r="AD81" s="325">
        <f>D81</f>
        <v>0</v>
      </c>
      <c r="AG81" s="327" t="s">
        <v>1481</v>
      </c>
      <c r="AH81" s="328">
        <f>DSUM($AB$438:$AD$516,$AD$8,$AL$256:$AN$257)</f>
        <v>0.22500000000000001</v>
      </c>
      <c r="AL81" s="302" t="s">
        <v>242</v>
      </c>
      <c r="AM81" s="303" t="s">
        <v>1445</v>
      </c>
      <c r="AN81" s="303" t="s">
        <v>1446</v>
      </c>
    </row>
    <row r="82" spans="1:40" ht="15" customHeight="1" thickBot="1" x14ac:dyDescent="0.35">
      <c r="A82" s="358" t="s">
        <v>366</v>
      </c>
      <c r="B82" s="413" t="s">
        <v>367</v>
      </c>
      <c r="C82" s="360">
        <v>0</v>
      </c>
      <c r="D82" s="2083">
        <f t="shared" si="23"/>
        <v>0</v>
      </c>
      <c r="E82" s="1867">
        <v>0</v>
      </c>
      <c r="F82" s="2121"/>
      <c r="G82" s="2087">
        <f t="shared" si="24"/>
        <v>0</v>
      </c>
      <c r="H82" s="365">
        <f t="shared" si="25"/>
        <v>0</v>
      </c>
      <c r="J82" s="323">
        <f t="shared" si="26"/>
        <v>-5842</v>
      </c>
      <c r="K82" s="323"/>
      <c r="L82" s="325">
        <f t="shared" si="27"/>
        <v>0</v>
      </c>
      <c r="M82" s="325"/>
      <c r="N82" s="264">
        <f t="shared" si="28"/>
        <v>0</v>
      </c>
      <c r="P82" s="366">
        <f t="shared" si="29"/>
        <v>0</v>
      </c>
      <c r="T82" s="266" t="s">
        <v>1509</v>
      </c>
      <c r="U82" s="324">
        <f t="shared" si="30"/>
        <v>0</v>
      </c>
      <c r="V82" s="388"/>
      <c r="W82" s="389"/>
      <c r="X82" s="389"/>
      <c r="Y82" s="264"/>
      <c r="AB82" s="266" t="s">
        <v>1492</v>
      </c>
      <c r="AC82" s="262" t="s">
        <v>1449</v>
      </c>
      <c r="AD82" s="325">
        <f>D82</f>
        <v>0</v>
      </c>
      <c r="AG82" s="327" t="s">
        <v>315</v>
      </c>
      <c r="AH82" s="328">
        <f>DSUM($AB$438:$AD$516,$AD$8,$AL$227:$AN$228)</f>
        <v>0</v>
      </c>
      <c r="AL82" s="266" t="s">
        <v>1492</v>
      </c>
      <c r="AM82" s="266" t="s">
        <v>1930</v>
      </c>
      <c r="AN82" s="262" t="s">
        <v>1537</v>
      </c>
    </row>
    <row r="83" spans="1:40" ht="15" customHeight="1" thickBot="1" x14ac:dyDescent="0.35">
      <c r="A83" s="416"/>
      <c r="B83" s="417"/>
      <c r="C83" s="418"/>
      <c r="D83" s="2086"/>
      <c r="E83" s="420" t="s">
        <v>221</v>
      </c>
      <c r="F83" s="2122"/>
      <c r="G83" s="2168"/>
      <c r="H83" s="375">
        <f>SUM(H72:H82)</f>
        <v>0</v>
      </c>
      <c r="P83" s="376">
        <f>SUM(P72:P82)</f>
        <v>0</v>
      </c>
      <c r="T83" s="266"/>
      <c r="V83" s="388"/>
      <c r="W83" s="389"/>
      <c r="X83" s="389"/>
      <c r="Y83" s="264"/>
      <c r="AD83" s="325"/>
      <c r="AE83" s="377">
        <f>SUM(AD72:AD82)</f>
        <v>0</v>
      </c>
      <c r="AG83" s="327" t="s">
        <v>1349</v>
      </c>
      <c r="AH83" s="328">
        <f>DSUM($AB$438:$AD$516,$AD$8,$AL$230:$AN$231)</f>
        <v>0</v>
      </c>
    </row>
    <row r="84" spans="1:40" ht="15" customHeight="1" thickBot="1" x14ac:dyDescent="0.35">
      <c r="A84" s="440" t="s">
        <v>2126</v>
      </c>
      <c r="B84" s="417"/>
      <c r="C84" s="418"/>
      <c r="D84" s="2089"/>
      <c r="E84" s="442"/>
      <c r="F84" s="2123"/>
      <c r="G84" s="2123"/>
      <c r="H84" s="443"/>
      <c r="T84" s="266"/>
      <c r="U84" s="324"/>
      <c r="V84" s="388"/>
      <c r="W84" s="389"/>
      <c r="X84" s="389"/>
      <c r="Y84" s="264"/>
      <c r="AG84" s="327" t="s">
        <v>1298</v>
      </c>
      <c r="AH84" s="328">
        <f>DSUM($AB$438:$AD$516,$AD$8,$AL$235:$AN$236)</f>
        <v>0</v>
      </c>
      <c r="AI84" s="378">
        <f>ROUND(AH84*7.5,2)</f>
        <v>0</v>
      </c>
      <c r="AL84" s="302" t="s">
        <v>242</v>
      </c>
      <c r="AM84" s="303" t="s">
        <v>1445</v>
      </c>
      <c r="AN84" s="303" t="s">
        <v>1446</v>
      </c>
    </row>
    <row r="85" spans="1:40" ht="15" customHeight="1" x14ac:dyDescent="0.3">
      <c r="A85" s="336" t="s">
        <v>368</v>
      </c>
      <c r="B85" s="390" t="s">
        <v>1823</v>
      </c>
      <c r="C85" s="338">
        <v>0</v>
      </c>
      <c r="D85" s="2082">
        <f t="shared" ref="D85:D110" si="32">ROUND(C85,2)</f>
        <v>0</v>
      </c>
      <c r="E85" s="341">
        <v>30300</v>
      </c>
      <c r="F85" s="2120"/>
      <c r="G85" s="2081">
        <f t="shared" ref="G85:G110" si="33">D85+F85</f>
        <v>0</v>
      </c>
      <c r="H85" s="335">
        <f t="shared" ref="H85:H110" si="34">ROUND(D85*E85,0)</f>
        <v>0</v>
      </c>
      <c r="T85" s="266" t="s">
        <v>1478</v>
      </c>
      <c r="U85" s="324">
        <f t="shared" ref="U85:U110" si="35">ROUND($H85+$P85,0)</f>
        <v>0</v>
      </c>
      <c r="V85" s="388"/>
      <c r="W85" s="389"/>
      <c r="X85" s="389"/>
      <c r="Y85" s="264"/>
      <c r="AB85" s="266" t="s">
        <v>1492</v>
      </c>
      <c r="AC85" s="262" t="s">
        <v>1450</v>
      </c>
      <c r="AD85" s="325">
        <f>D85</f>
        <v>0</v>
      </c>
      <c r="AG85" s="352" t="s">
        <v>1930</v>
      </c>
      <c r="AH85" s="328">
        <f>DSUM($AB$438:$AD$516,$AD$8,$AL$238:$AN$239)</f>
        <v>0</v>
      </c>
      <c r="AL85" s="266" t="s">
        <v>1492</v>
      </c>
      <c r="AM85" s="266" t="s">
        <v>1483</v>
      </c>
      <c r="AN85" s="262" t="s">
        <v>1537</v>
      </c>
    </row>
    <row r="86" spans="1:40" ht="15" customHeight="1" x14ac:dyDescent="0.3">
      <c r="A86" s="336" t="s">
        <v>368</v>
      </c>
      <c r="B86" s="390" t="s">
        <v>1825</v>
      </c>
      <c r="C86" s="338">
        <v>0</v>
      </c>
      <c r="D86" s="2082">
        <f>ROUND(C86,2)</f>
        <v>0</v>
      </c>
      <c r="E86" s="341">
        <v>34900</v>
      </c>
      <c r="F86" s="2120"/>
      <c r="G86" s="2081">
        <f>D86+F86</f>
        <v>0</v>
      </c>
      <c r="H86" s="335">
        <f>ROUND(D86*E86,0)</f>
        <v>0</v>
      </c>
      <c r="T86" s="266" t="s">
        <v>1478</v>
      </c>
      <c r="U86" s="324">
        <f t="shared" si="35"/>
        <v>0</v>
      </c>
      <c r="V86" s="388"/>
      <c r="W86" s="389"/>
      <c r="X86" s="389"/>
      <c r="Y86" s="264"/>
      <c r="AB86" s="266" t="s">
        <v>1492</v>
      </c>
      <c r="AC86" s="262" t="s">
        <v>1450</v>
      </c>
      <c r="AD86" s="325">
        <f>D86</f>
        <v>0</v>
      </c>
    </row>
    <row r="87" spans="1:40" ht="15" customHeight="1" x14ac:dyDescent="0.3">
      <c r="A87" s="336" t="s">
        <v>372</v>
      </c>
      <c r="B87" s="390" t="s">
        <v>1826</v>
      </c>
      <c r="C87" s="338">
        <v>0</v>
      </c>
      <c r="D87" s="2082">
        <f>ROUND(C87,2)</f>
        <v>0</v>
      </c>
      <c r="E87" s="341">
        <v>32300</v>
      </c>
      <c r="F87" s="2120"/>
      <c r="G87" s="2081">
        <f>D87+F87</f>
        <v>0</v>
      </c>
      <c r="H87" s="335">
        <f>ROUND(D87*E87,0)</f>
        <v>0</v>
      </c>
      <c r="T87" s="266" t="s">
        <v>1478</v>
      </c>
      <c r="U87" s="324">
        <f>ROUND($H87+$P87,0)</f>
        <v>0</v>
      </c>
      <c r="V87" s="388"/>
      <c r="W87" s="389"/>
      <c r="X87" s="389"/>
      <c r="Y87" s="264"/>
      <c r="AB87" s="266" t="s">
        <v>1492</v>
      </c>
      <c r="AC87" s="262" t="s">
        <v>1452</v>
      </c>
      <c r="AD87" s="325">
        <f>D87</f>
        <v>0</v>
      </c>
      <c r="AG87" s="327" t="s">
        <v>362</v>
      </c>
      <c r="AH87" s="328">
        <f>DSUM($AB$438:$AD$516,$AD$8,$AL$241:$AN$242)</f>
        <v>0</v>
      </c>
      <c r="AL87" s="302" t="s">
        <v>242</v>
      </c>
      <c r="AM87" s="303" t="s">
        <v>1445</v>
      </c>
      <c r="AN87" s="303" t="s">
        <v>1446</v>
      </c>
    </row>
    <row r="88" spans="1:40" ht="15" customHeight="1" x14ac:dyDescent="0.3">
      <c r="A88" s="336" t="s">
        <v>369</v>
      </c>
      <c r="B88" s="390" t="s">
        <v>370</v>
      </c>
      <c r="C88" s="338">
        <v>0</v>
      </c>
      <c r="D88" s="2082">
        <f>ROUND(C88,2)</f>
        <v>0</v>
      </c>
      <c r="E88" s="341">
        <v>42000</v>
      </c>
      <c r="F88" s="2120"/>
      <c r="G88" s="2081">
        <f>D88+F88</f>
        <v>0</v>
      </c>
      <c r="H88" s="335">
        <f>ROUND(D88*E88,0)</f>
        <v>0</v>
      </c>
      <c r="T88" s="266" t="s">
        <v>1478</v>
      </c>
      <c r="U88" s="324">
        <f>ROUND($H88+$P88,0)</f>
        <v>0</v>
      </c>
      <c r="V88" s="388"/>
      <c r="W88" s="389"/>
      <c r="X88" s="389"/>
      <c r="Y88" s="264"/>
      <c r="AB88" s="266" t="s">
        <v>1492</v>
      </c>
      <c r="AC88" s="262" t="s">
        <v>1300</v>
      </c>
      <c r="AD88" s="325">
        <f>D88</f>
        <v>0</v>
      </c>
      <c r="AG88" s="327" t="s">
        <v>363</v>
      </c>
      <c r="AH88" s="328">
        <f>DSUM($AB$438:$AD$516,$AD$8,$AL$244:$AN$245)</f>
        <v>0</v>
      </c>
      <c r="AL88" s="266" t="s">
        <v>1492</v>
      </c>
      <c r="AM88" s="266" t="s">
        <v>1484</v>
      </c>
      <c r="AN88" s="262" t="s">
        <v>1537</v>
      </c>
    </row>
    <row r="89" spans="1:40" ht="15" customHeight="1" x14ac:dyDescent="0.3">
      <c r="A89" s="336" t="s">
        <v>368</v>
      </c>
      <c r="B89" s="390" t="s">
        <v>1824</v>
      </c>
      <c r="C89" s="394">
        <v>0</v>
      </c>
      <c r="D89" s="2082">
        <f t="shared" si="32"/>
        <v>0</v>
      </c>
      <c r="E89" s="341">
        <v>3100</v>
      </c>
      <c r="F89" s="2120"/>
      <c r="G89" s="2081">
        <f t="shared" si="33"/>
        <v>0</v>
      </c>
      <c r="H89" s="335">
        <f t="shared" si="34"/>
        <v>0</v>
      </c>
      <c r="T89" s="266" t="s">
        <v>1478</v>
      </c>
      <c r="U89" s="324">
        <f t="shared" si="35"/>
        <v>0</v>
      </c>
      <c r="V89" s="388"/>
      <c r="W89" s="389"/>
      <c r="X89" s="389"/>
      <c r="Y89" s="264"/>
      <c r="AB89" s="266" t="s">
        <v>1492</v>
      </c>
      <c r="AC89" s="262" t="s">
        <v>1450</v>
      </c>
      <c r="AD89" s="396">
        <f>ROUND(D89/7.5,2)</f>
        <v>0</v>
      </c>
      <c r="AG89" s="327" t="s">
        <v>2356</v>
      </c>
      <c r="AH89" s="328">
        <f>DSUM($AB$438:$AD$516,$AD$8,$AL$247:$AN$248)</f>
        <v>1</v>
      </c>
    </row>
    <row r="90" spans="1:40" ht="15" customHeight="1" x14ac:dyDescent="0.3">
      <c r="A90" s="336" t="s">
        <v>368</v>
      </c>
      <c r="B90" s="390" t="s">
        <v>1828</v>
      </c>
      <c r="C90" s="394">
        <v>0</v>
      </c>
      <c r="D90" s="2082">
        <f>ROUND(C90,2)</f>
        <v>0</v>
      </c>
      <c r="E90" s="341">
        <v>3800</v>
      </c>
      <c r="F90" s="2120"/>
      <c r="G90" s="2081">
        <f>D90+F90</f>
        <v>0</v>
      </c>
      <c r="H90" s="335">
        <f>ROUND(D90*E90,0)</f>
        <v>0</v>
      </c>
      <c r="T90" s="266" t="s">
        <v>1478</v>
      </c>
      <c r="U90" s="324">
        <f t="shared" si="35"/>
        <v>0</v>
      </c>
      <c r="V90" s="388"/>
      <c r="W90" s="389"/>
      <c r="X90" s="389"/>
      <c r="Y90" s="264"/>
      <c r="AB90" s="266" t="s">
        <v>1492</v>
      </c>
      <c r="AC90" s="262" t="s">
        <v>1450</v>
      </c>
      <c r="AD90" s="396">
        <f>ROUND(D90/7.5,2)</f>
        <v>0</v>
      </c>
      <c r="AG90" s="327" t="s">
        <v>1487</v>
      </c>
      <c r="AH90" s="328">
        <f>DSUM($AB$438:$AD$516,$AD$8,$AL$250:$AN$251)</f>
        <v>0</v>
      </c>
      <c r="AL90" s="302" t="s">
        <v>242</v>
      </c>
      <c r="AM90" s="303" t="s">
        <v>1445</v>
      </c>
      <c r="AN90" s="303" t="s">
        <v>1446</v>
      </c>
    </row>
    <row r="91" spans="1:40" ht="15" customHeight="1" x14ac:dyDescent="0.3">
      <c r="A91" s="336" t="s">
        <v>372</v>
      </c>
      <c r="B91" s="390" t="s">
        <v>1827</v>
      </c>
      <c r="C91" s="394">
        <v>0</v>
      </c>
      <c r="D91" s="2082">
        <f>ROUND(C91,2)</f>
        <v>0</v>
      </c>
      <c r="E91" s="341">
        <v>3400</v>
      </c>
      <c r="F91" s="2120"/>
      <c r="G91" s="2081">
        <f>D91+F91</f>
        <v>0</v>
      </c>
      <c r="H91" s="335">
        <f>ROUND(D91*E91,0)</f>
        <v>0</v>
      </c>
      <c r="T91" s="266" t="s">
        <v>1478</v>
      </c>
      <c r="U91" s="324">
        <f>ROUND($H91+$P91,0)</f>
        <v>0</v>
      </c>
      <c r="V91" s="388"/>
      <c r="W91" s="389"/>
      <c r="X91" s="389"/>
      <c r="Y91" s="264"/>
      <c r="AB91" s="266" t="s">
        <v>1492</v>
      </c>
      <c r="AC91" s="262" t="s">
        <v>1452</v>
      </c>
      <c r="AD91" s="396">
        <f>ROUND(D91/7.5,2)</f>
        <v>0</v>
      </c>
      <c r="AG91" s="352" t="s">
        <v>1449</v>
      </c>
      <c r="AH91" s="328">
        <f>DSUM($AB$438:$AD$516,$AD$8,$AL$253:$AN$254)</f>
        <v>0</v>
      </c>
      <c r="AL91" s="266" t="s">
        <v>1492</v>
      </c>
      <c r="AM91" s="266" t="s">
        <v>362</v>
      </c>
      <c r="AN91" s="262" t="s">
        <v>1537</v>
      </c>
    </row>
    <row r="92" spans="1:40" ht="15" hidden="1" customHeight="1" x14ac:dyDescent="0.3">
      <c r="A92" s="345" t="s">
        <v>371</v>
      </c>
      <c r="B92" s="446" t="s">
        <v>1316</v>
      </c>
      <c r="C92" s="350"/>
      <c r="D92" s="2082">
        <f t="shared" si="32"/>
        <v>0</v>
      </c>
      <c r="E92" s="349"/>
      <c r="F92" s="2120"/>
      <c r="G92" s="2081">
        <f t="shared" si="33"/>
        <v>0</v>
      </c>
      <c r="H92" s="351">
        <f t="shared" si="34"/>
        <v>0</v>
      </c>
      <c r="T92" s="266" t="s">
        <v>1478</v>
      </c>
      <c r="U92" s="324">
        <f t="shared" si="35"/>
        <v>0</v>
      </c>
      <c r="V92" s="388"/>
      <c r="W92" s="389"/>
      <c r="X92" s="389"/>
      <c r="Y92" s="264"/>
      <c r="AB92" s="266" t="s">
        <v>1492</v>
      </c>
      <c r="AC92" s="262" t="s">
        <v>1451</v>
      </c>
      <c r="AD92" s="325">
        <f>D92</f>
        <v>0</v>
      </c>
      <c r="AG92" s="444"/>
      <c r="AH92" s="445"/>
    </row>
    <row r="93" spans="1:40" ht="15" hidden="1" customHeight="1" x14ac:dyDescent="0.3">
      <c r="A93" s="345" t="s">
        <v>371</v>
      </c>
      <c r="B93" s="446" t="s">
        <v>1317</v>
      </c>
      <c r="C93" s="350"/>
      <c r="D93" s="2082">
        <f t="shared" si="32"/>
        <v>0</v>
      </c>
      <c r="E93" s="349"/>
      <c r="F93" s="2120"/>
      <c r="G93" s="2081">
        <f t="shared" si="33"/>
        <v>0</v>
      </c>
      <c r="H93" s="351">
        <f t="shared" si="34"/>
        <v>0</v>
      </c>
      <c r="T93" s="266" t="s">
        <v>1478</v>
      </c>
      <c r="U93" s="324">
        <f t="shared" si="35"/>
        <v>0</v>
      </c>
      <c r="V93" s="388"/>
      <c r="W93" s="389"/>
      <c r="X93" s="389"/>
      <c r="Y93" s="264"/>
      <c r="AB93" s="266" t="s">
        <v>1492</v>
      </c>
      <c r="AC93" s="262" t="s">
        <v>1451</v>
      </c>
      <c r="AD93" s="325">
        <f>D93</f>
        <v>0</v>
      </c>
      <c r="AG93" s="327" t="s">
        <v>1833</v>
      </c>
      <c r="AH93" s="328">
        <f>DSUM($AB$438:$AD$516,$AD$8,$AL$259:$AN$260)</f>
        <v>0</v>
      </c>
      <c r="AL93" s="302" t="s">
        <v>242</v>
      </c>
      <c r="AM93" s="303" t="s">
        <v>1445</v>
      </c>
      <c r="AN93" s="303" t="s">
        <v>1446</v>
      </c>
    </row>
    <row r="94" spans="1:40" ht="15" hidden="1" customHeight="1" x14ac:dyDescent="0.3">
      <c r="A94" s="345" t="s">
        <v>371</v>
      </c>
      <c r="B94" s="446" t="s">
        <v>1318</v>
      </c>
      <c r="C94" s="350"/>
      <c r="D94" s="2082">
        <f t="shared" si="32"/>
        <v>0</v>
      </c>
      <c r="E94" s="349"/>
      <c r="F94" s="2120"/>
      <c r="G94" s="2081">
        <f t="shared" si="33"/>
        <v>0</v>
      </c>
      <c r="H94" s="351">
        <f t="shared" si="34"/>
        <v>0</v>
      </c>
      <c r="T94" s="266" t="s">
        <v>1478</v>
      </c>
      <c r="U94" s="324">
        <f t="shared" si="35"/>
        <v>0</v>
      </c>
      <c r="V94" s="388"/>
      <c r="W94" s="389"/>
      <c r="X94" s="389"/>
      <c r="Y94" s="264"/>
      <c r="AB94" s="266" t="s">
        <v>1492</v>
      </c>
      <c r="AC94" s="262" t="s">
        <v>1451</v>
      </c>
      <c r="AD94" s="325">
        <f>D94</f>
        <v>0</v>
      </c>
      <c r="AG94" s="327" t="s">
        <v>1837</v>
      </c>
      <c r="AH94" s="328">
        <f>DSUM($AB$438:$AD$516,$AD$8,$AL$268:$AN$269)</f>
        <v>4.88</v>
      </c>
      <c r="AL94" s="266" t="s">
        <v>1492</v>
      </c>
      <c r="AM94" s="266" t="s">
        <v>363</v>
      </c>
      <c r="AN94" s="262" t="s">
        <v>1537</v>
      </c>
    </row>
    <row r="95" spans="1:40" ht="15" hidden="1" customHeight="1" x14ac:dyDescent="0.3">
      <c r="A95" s="345" t="s">
        <v>371</v>
      </c>
      <c r="B95" s="446" t="s">
        <v>1319</v>
      </c>
      <c r="C95" s="350"/>
      <c r="D95" s="2082">
        <f t="shared" si="32"/>
        <v>0</v>
      </c>
      <c r="E95" s="349"/>
      <c r="F95" s="2120"/>
      <c r="G95" s="2081">
        <f t="shared" si="33"/>
        <v>0</v>
      </c>
      <c r="H95" s="351">
        <f t="shared" si="34"/>
        <v>0</v>
      </c>
      <c r="T95" s="266" t="s">
        <v>1478</v>
      </c>
      <c r="U95" s="324">
        <f t="shared" si="35"/>
        <v>0</v>
      </c>
      <c r="V95" s="388"/>
      <c r="W95" s="389"/>
      <c r="X95" s="389"/>
      <c r="Y95" s="264"/>
      <c r="AB95" s="266" t="s">
        <v>1492</v>
      </c>
      <c r="AC95" s="262" t="s">
        <v>1451</v>
      </c>
      <c r="AD95" s="325">
        <f>D95</f>
        <v>0</v>
      </c>
      <c r="AG95" s="438" t="s">
        <v>1604</v>
      </c>
      <c r="AH95" s="328">
        <f>DSUM($AB$438:$AD$516,$AD$8,$AL$262:$AN$263)</f>
        <v>0</v>
      </c>
    </row>
    <row r="96" spans="1:40" ht="15" hidden="1" customHeight="1" x14ac:dyDescent="0.3">
      <c r="A96" s="345" t="s">
        <v>371</v>
      </c>
      <c r="B96" s="446" t="s">
        <v>1320</v>
      </c>
      <c r="C96" s="350"/>
      <c r="D96" s="2082">
        <f t="shared" si="32"/>
        <v>0</v>
      </c>
      <c r="E96" s="349"/>
      <c r="F96" s="2120"/>
      <c r="G96" s="2081">
        <f t="shared" si="33"/>
        <v>0</v>
      </c>
      <c r="H96" s="351">
        <f t="shared" si="34"/>
        <v>0</v>
      </c>
      <c r="T96" s="266" t="s">
        <v>1478</v>
      </c>
      <c r="U96" s="324">
        <f t="shared" si="35"/>
        <v>0</v>
      </c>
      <c r="V96" s="388"/>
      <c r="W96" s="389"/>
      <c r="X96" s="389"/>
      <c r="Y96" s="264"/>
      <c r="AB96" s="266" t="s">
        <v>1492</v>
      </c>
      <c r="AC96" s="262" t="s">
        <v>1451</v>
      </c>
      <c r="AD96" s="396">
        <f>ROUND(D96/7.5,2)</f>
        <v>0</v>
      </c>
      <c r="AG96" s="327" t="s">
        <v>370</v>
      </c>
      <c r="AH96" s="328">
        <f>DSUM($AB$438:$AD$516,$AD$8,$AL$265:$AN$266)</f>
        <v>0</v>
      </c>
      <c r="AL96" s="302" t="s">
        <v>242</v>
      </c>
      <c r="AM96" s="303" t="s">
        <v>1445</v>
      </c>
      <c r="AN96" s="303" t="s">
        <v>1446</v>
      </c>
    </row>
    <row r="97" spans="1:40" ht="15" hidden="1" customHeight="1" x14ac:dyDescent="0.3">
      <c r="A97" s="345" t="s">
        <v>371</v>
      </c>
      <c r="B97" s="446" t="s">
        <v>1321</v>
      </c>
      <c r="C97" s="350"/>
      <c r="D97" s="2082">
        <f t="shared" si="32"/>
        <v>0</v>
      </c>
      <c r="E97" s="349"/>
      <c r="F97" s="2120"/>
      <c r="G97" s="2081">
        <f t="shared" si="33"/>
        <v>0</v>
      </c>
      <c r="H97" s="351">
        <f t="shared" si="34"/>
        <v>0</v>
      </c>
      <c r="T97" s="266" t="s">
        <v>1478</v>
      </c>
      <c r="U97" s="324">
        <f t="shared" si="35"/>
        <v>0</v>
      </c>
      <c r="V97" s="388"/>
      <c r="W97" s="389"/>
      <c r="X97" s="389"/>
      <c r="Y97" s="264"/>
      <c r="AB97" s="266" t="s">
        <v>1492</v>
      </c>
      <c r="AC97" s="262" t="s">
        <v>1451</v>
      </c>
      <c r="AD97" s="396">
        <f>ROUND(D97/7.5,2)</f>
        <v>0</v>
      </c>
      <c r="AG97" s="327" t="s">
        <v>1451</v>
      </c>
      <c r="AH97" s="328">
        <f>DSUM($AB$438:$AD$516,$AD$8,$AL$271:$AN$272)</f>
        <v>0</v>
      </c>
      <c r="AL97" s="266" t="s">
        <v>1492</v>
      </c>
      <c r="AM97" s="266" t="s">
        <v>2356</v>
      </c>
      <c r="AN97" s="262" t="s">
        <v>1537</v>
      </c>
    </row>
    <row r="98" spans="1:40" ht="15" hidden="1" customHeight="1" x14ac:dyDescent="0.3">
      <c r="A98" s="345" t="s">
        <v>371</v>
      </c>
      <c r="B98" s="446" t="s">
        <v>1322</v>
      </c>
      <c r="C98" s="350"/>
      <c r="D98" s="2082">
        <f t="shared" si="32"/>
        <v>0</v>
      </c>
      <c r="E98" s="349"/>
      <c r="F98" s="2120"/>
      <c r="G98" s="2081">
        <f t="shared" si="33"/>
        <v>0</v>
      </c>
      <c r="H98" s="351">
        <f t="shared" si="34"/>
        <v>0</v>
      </c>
      <c r="T98" s="266" t="s">
        <v>1478</v>
      </c>
      <c r="U98" s="324">
        <f t="shared" si="35"/>
        <v>0</v>
      </c>
      <c r="V98" s="388"/>
      <c r="W98" s="389"/>
      <c r="X98" s="389"/>
      <c r="Y98" s="264"/>
      <c r="AB98" s="266" t="s">
        <v>1492</v>
      </c>
      <c r="AC98" s="262" t="s">
        <v>1451</v>
      </c>
      <c r="AD98" s="396">
        <f>ROUND(D98/7.5,2)</f>
        <v>0</v>
      </c>
      <c r="AG98" s="327" t="s">
        <v>1838</v>
      </c>
      <c r="AH98" s="328">
        <f>DSUM($AB$438:$AD$516,$AD$8,$AL$274:$AN$275)</f>
        <v>0</v>
      </c>
    </row>
    <row r="99" spans="1:40" ht="15" hidden="1" customHeight="1" x14ac:dyDescent="0.3">
      <c r="A99" s="345" t="s">
        <v>373</v>
      </c>
      <c r="B99" s="446" t="s">
        <v>1829</v>
      </c>
      <c r="C99" s="347"/>
      <c r="D99" s="2082">
        <f t="shared" si="32"/>
        <v>0</v>
      </c>
      <c r="E99" s="341">
        <v>39300</v>
      </c>
      <c r="F99" s="2120"/>
      <c r="G99" s="2081">
        <f t="shared" si="33"/>
        <v>0</v>
      </c>
      <c r="H99" s="351">
        <f t="shared" si="34"/>
        <v>0</v>
      </c>
      <c r="T99" s="266" t="s">
        <v>1478</v>
      </c>
      <c r="U99" s="324">
        <f t="shared" si="35"/>
        <v>0</v>
      </c>
      <c r="V99" s="388"/>
      <c r="W99" s="389"/>
      <c r="X99" s="389"/>
      <c r="Y99" s="264"/>
      <c r="AB99" s="266" t="s">
        <v>1492</v>
      </c>
      <c r="AC99" s="262" t="s">
        <v>1498</v>
      </c>
      <c r="AD99" s="325">
        <f t="shared" ref="AD99:AD105" si="36">D99</f>
        <v>0</v>
      </c>
      <c r="AG99" s="327" t="s">
        <v>1830</v>
      </c>
      <c r="AH99" s="328">
        <f>DSUM($AB$438:$AD$516,$AD$8,$AL$280:$AN$281)</f>
        <v>0</v>
      </c>
      <c r="AL99" s="302" t="s">
        <v>242</v>
      </c>
      <c r="AM99" s="303" t="s">
        <v>1445</v>
      </c>
      <c r="AN99" s="303" t="s">
        <v>1446</v>
      </c>
    </row>
    <row r="100" spans="1:40" ht="15" hidden="1" customHeight="1" x14ac:dyDescent="0.3">
      <c r="A100" s="345" t="s">
        <v>377</v>
      </c>
      <c r="B100" s="446" t="s">
        <v>1830</v>
      </c>
      <c r="C100" s="347">
        <v>0</v>
      </c>
      <c r="D100" s="2082">
        <f>ROUND(C100,2)</f>
        <v>0</v>
      </c>
      <c r="E100" s="341">
        <v>31100</v>
      </c>
      <c r="F100" s="2120"/>
      <c r="G100" s="2081">
        <f>D100+F100</f>
        <v>0</v>
      </c>
      <c r="H100" s="351">
        <f>ROUND(D100*E100,0)</f>
        <v>0</v>
      </c>
      <c r="T100" s="266" t="s">
        <v>1478</v>
      </c>
      <c r="U100" s="324">
        <f>ROUND($H100+$P100,0)</f>
        <v>0</v>
      </c>
      <c r="V100" s="412"/>
      <c r="W100" s="406"/>
      <c r="X100" s="406"/>
      <c r="Y100" s="264"/>
      <c r="AB100" s="266" t="s">
        <v>1492</v>
      </c>
      <c r="AC100" s="262" t="s">
        <v>1500</v>
      </c>
      <c r="AD100" s="325">
        <f>D100</f>
        <v>0</v>
      </c>
      <c r="AG100" s="327" t="s">
        <v>1839</v>
      </c>
      <c r="AH100" s="328">
        <f>DSUM($AB$438:$AD$516,$AD$8,$AL$277:$AN$278)</f>
        <v>0</v>
      </c>
      <c r="AL100" s="266" t="s">
        <v>1492</v>
      </c>
      <c r="AM100" s="266" t="s">
        <v>1487</v>
      </c>
      <c r="AN100" s="262" t="s">
        <v>1537</v>
      </c>
    </row>
    <row r="101" spans="1:40" ht="15" customHeight="1" x14ac:dyDescent="0.3">
      <c r="A101" s="336" t="s">
        <v>375</v>
      </c>
      <c r="B101" s="390" t="s">
        <v>1831</v>
      </c>
      <c r="C101" s="338">
        <v>0</v>
      </c>
      <c r="D101" s="2082">
        <f t="shared" si="32"/>
        <v>0</v>
      </c>
      <c r="E101" s="341">
        <v>37800</v>
      </c>
      <c r="F101" s="2120"/>
      <c r="G101" s="2081">
        <f t="shared" si="33"/>
        <v>0</v>
      </c>
      <c r="H101" s="400">
        <f t="shared" si="34"/>
        <v>0</v>
      </c>
      <c r="T101" s="266" t="s">
        <v>1478</v>
      </c>
      <c r="U101" s="324">
        <f t="shared" si="35"/>
        <v>0</v>
      </c>
      <c r="V101" s="412"/>
      <c r="W101" s="406"/>
      <c r="X101" s="406"/>
      <c r="Y101" s="264"/>
      <c r="AB101" s="266" t="s">
        <v>1492</v>
      </c>
      <c r="AC101" s="262" t="s">
        <v>1499</v>
      </c>
      <c r="AD101" s="325">
        <f t="shared" si="36"/>
        <v>0</v>
      </c>
      <c r="AG101" s="407" t="s">
        <v>1510</v>
      </c>
      <c r="AH101" s="408">
        <f>DSUM($AB$438:$AD$516,$AD$8,$AL$286:$AN$287)</f>
        <v>0</v>
      </c>
    </row>
    <row r="102" spans="1:40" ht="15" customHeight="1" x14ac:dyDescent="0.3">
      <c r="A102" s="336" t="s">
        <v>378</v>
      </c>
      <c r="B102" s="390" t="s">
        <v>379</v>
      </c>
      <c r="C102" s="338">
        <v>0</v>
      </c>
      <c r="D102" s="2082">
        <f t="shared" si="32"/>
        <v>0</v>
      </c>
      <c r="E102" s="341">
        <v>33200</v>
      </c>
      <c r="F102" s="2120"/>
      <c r="G102" s="2081">
        <f t="shared" si="33"/>
        <v>0</v>
      </c>
      <c r="H102" s="335">
        <f t="shared" si="34"/>
        <v>0</v>
      </c>
      <c r="T102" s="266" t="s">
        <v>1478</v>
      </c>
      <c r="U102" s="324">
        <f t="shared" si="35"/>
        <v>0</v>
      </c>
      <c r="V102" s="412"/>
      <c r="W102" s="406"/>
      <c r="X102" s="406"/>
      <c r="Y102" s="264"/>
      <c r="AB102" s="266" t="s">
        <v>1492</v>
      </c>
      <c r="AC102" s="262" t="s">
        <v>1510</v>
      </c>
      <c r="AD102" s="325">
        <f t="shared" si="36"/>
        <v>0</v>
      </c>
      <c r="AG102" s="327" t="s">
        <v>381</v>
      </c>
      <c r="AH102" s="328">
        <f>DSUM($AB$438:$AD$516,$AD$8,$AL$289:$AN$290)</f>
        <v>0</v>
      </c>
      <c r="AL102" s="302" t="s">
        <v>242</v>
      </c>
      <c r="AM102" s="303" t="s">
        <v>1445</v>
      </c>
      <c r="AN102" s="303" t="s">
        <v>1446</v>
      </c>
    </row>
    <row r="103" spans="1:40" ht="15" customHeight="1" x14ac:dyDescent="0.3">
      <c r="A103" s="336" t="s">
        <v>380</v>
      </c>
      <c r="B103" s="390" t="s">
        <v>381</v>
      </c>
      <c r="C103" s="338">
        <v>0</v>
      </c>
      <c r="D103" s="2082">
        <f t="shared" si="32"/>
        <v>0</v>
      </c>
      <c r="E103" s="341">
        <v>5400</v>
      </c>
      <c r="F103" s="2120"/>
      <c r="G103" s="2081">
        <f t="shared" si="33"/>
        <v>0</v>
      </c>
      <c r="H103" s="335">
        <f t="shared" si="34"/>
        <v>0</v>
      </c>
      <c r="T103" s="266" t="s">
        <v>1478</v>
      </c>
      <c r="U103" s="324">
        <f t="shared" si="35"/>
        <v>0</v>
      </c>
      <c r="V103" s="412"/>
      <c r="W103" s="406"/>
      <c r="X103" s="406"/>
      <c r="Y103" s="264"/>
      <c r="AB103" s="266" t="s">
        <v>1492</v>
      </c>
      <c r="AC103" s="262" t="s">
        <v>381</v>
      </c>
      <c r="AD103" s="325">
        <f t="shared" si="36"/>
        <v>0</v>
      </c>
      <c r="AG103" s="407" t="s">
        <v>1845</v>
      </c>
      <c r="AH103" s="408">
        <f>DSUM($AB$438:$AD$516,$AD$8,$AL$283:$AN$284)</f>
        <v>0</v>
      </c>
      <c r="AL103" s="266" t="s">
        <v>1492</v>
      </c>
      <c r="AM103" s="266" t="s">
        <v>1449</v>
      </c>
      <c r="AN103" s="262" t="s">
        <v>1537</v>
      </c>
    </row>
    <row r="104" spans="1:40" ht="15" customHeight="1" x14ac:dyDescent="0.3">
      <c r="A104" s="336" t="s">
        <v>382</v>
      </c>
      <c r="B104" s="398" t="s">
        <v>383</v>
      </c>
      <c r="C104" s="338">
        <v>0</v>
      </c>
      <c r="D104" s="2082">
        <f t="shared" si="32"/>
        <v>0</v>
      </c>
      <c r="E104" s="341">
        <v>48400</v>
      </c>
      <c r="F104" s="2120"/>
      <c r="G104" s="2081">
        <f t="shared" si="33"/>
        <v>0</v>
      </c>
      <c r="H104" s="335">
        <f t="shared" si="34"/>
        <v>0</v>
      </c>
      <c r="T104" s="266" t="s">
        <v>1478</v>
      </c>
      <c r="U104" s="324">
        <f t="shared" si="35"/>
        <v>0</v>
      </c>
      <c r="V104" s="412"/>
      <c r="W104" s="406"/>
      <c r="X104" s="406"/>
      <c r="Y104" s="264"/>
      <c r="AB104" s="266" t="s">
        <v>1492</v>
      </c>
      <c r="AC104" s="262" t="s">
        <v>1513</v>
      </c>
      <c r="AD104" s="325">
        <f t="shared" si="36"/>
        <v>0</v>
      </c>
      <c r="AG104" s="327" t="s">
        <v>1513</v>
      </c>
      <c r="AH104" s="328">
        <f>DSUM($AB$438:$AD$516,$AD$8,$AL$292:$AN$293)</f>
        <v>0</v>
      </c>
    </row>
    <row r="105" spans="1:40" ht="15" customHeight="1" x14ac:dyDescent="0.3">
      <c r="A105" s="336" t="s">
        <v>384</v>
      </c>
      <c r="B105" s="398" t="s">
        <v>385</v>
      </c>
      <c r="C105" s="338">
        <v>0</v>
      </c>
      <c r="D105" s="2082">
        <f t="shared" si="32"/>
        <v>0</v>
      </c>
      <c r="E105" s="450">
        <v>28600</v>
      </c>
      <c r="F105" s="2124"/>
      <c r="G105" s="2081">
        <f t="shared" si="33"/>
        <v>0</v>
      </c>
      <c r="H105" s="335">
        <f t="shared" si="34"/>
        <v>0</v>
      </c>
      <c r="T105" s="266" t="s">
        <v>1478</v>
      </c>
      <c r="U105" s="324">
        <f t="shared" si="35"/>
        <v>0</v>
      </c>
      <c r="V105" s="412"/>
      <c r="W105" s="406"/>
      <c r="X105" s="406"/>
      <c r="Y105" s="264"/>
      <c r="AB105" s="266" t="s">
        <v>1492</v>
      </c>
      <c r="AC105" s="262" t="s">
        <v>1515</v>
      </c>
      <c r="AD105" s="325">
        <f t="shared" si="36"/>
        <v>0</v>
      </c>
      <c r="AG105" s="327" t="s">
        <v>1515</v>
      </c>
      <c r="AH105" s="328">
        <f>DSUM($AB$438:$AD$516,$AD$8,$AL$297:$AN$298)</f>
        <v>0</v>
      </c>
      <c r="AL105" s="302" t="s">
        <v>242</v>
      </c>
      <c r="AM105" s="303" t="s">
        <v>1445</v>
      </c>
      <c r="AN105" s="303" t="s">
        <v>1446</v>
      </c>
    </row>
    <row r="106" spans="1:40" ht="15" customHeight="1" x14ac:dyDescent="0.3">
      <c r="A106" s="397" t="s">
        <v>384</v>
      </c>
      <c r="B106" s="398" t="s">
        <v>1937</v>
      </c>
      <c r="C106" s="338">
        <v>0</v>
      </c>
      <c r="D106" s="2082">
        <f>ROUND(C106,2)</f>
        <v>0</v>
      </c>
      <c r="E106" s="450">
        <v>26400</v>
      </c>
      <c r="F106" s="2124"/>
      <c r="G106" s="2081">
        <f>D106+F106</f>
        <v>0</v>
      </c>
      <c r="H106" s="400">
        <f>ROUND(D106*E106,0)</f>
        <v>0</v>
      </c>
      <c r="R106" s="262"/>
      <c r="T106" s="266" t="s">
        <v>1478</v>
      </c>
      <c r="U106" s="324">
        <f t="shared" si="35"/>
        <v>0</v>
      </c>
      <c r="V106" s="406"/>
      <c r="W106" s="406"/>
      <c r="X106" s="406"/>
      <c r="Y106" s="264"/>
      <c r="Z106" s="262"/>
      <c r="AB106" s="266" t="s">
        <v>1492</v>
      </c>
      <c r="AC106" s="262" t="s">
        <v>1515</v>
      </c>
      <c r="AD106" s="325">
        <f>D106</f>
        <v>0</v>
      </c>
      <c r="AG106" s="327" t="s">
        <v>387</v>
      </c>
      <c r="AH106" s="328">
        <f>DSUM($AB$438:$AD$516,$AD$8,$AL$300:$AN$301)</f>
        <v>0</v>
      </c>
      <c r="AL106" s="266" t="s">
        <v>1492</v>
      </c>
      <c r="AM106" s="266" t="s">
        <v>1450</v>
      </c>
      <c r="AN106" s="262" t="s">
        <v>1537</v>
      </c>
    </row>
    <row r="107" spans="1:40" ht="15" customHeight="1" x14ac:dyDescent="0.3">
      <c r="A107" s="336" t="s">
        <v>386</v>
      </c>
      <c r="B107" s="398" t="s">
        <v>387</v>
      </c>
      <c r="C107" s="338">
        <v>0</v>
      </c>
      <c r="D107" s="2082">
        <f t="shared" si="32"/>
        <v>0</v>
      </c>
      <c r="E107" s="341">
        <v>43000</v>
      </c>
      <c r="F107" s="2120"/>
      <c r="G107" s="2081">
        <f t="shared" si="33"/>
        <v>0</v>
      </c>
      <c r="H107" s="335">
        <f t="shared" si="34"/>
        <v>0</v>
      </c>
      <c r="T107" s="266" t="s">
        <v>1478</v>
      </c>
      <c r="U107" s="324">
        <f t="shared" si="35"/>
        <v>0</v>
      </c>
      <c r="V107" s="412"/>
      <c r="W107" s="406"/>
      <c r="X107" s="406"/>
      <c r="Y107" s="264"/>
      <c r="AB107" s="266" t="s">
        <v>1492</v>
      </c>
      <c r="AC107" s="262" t="s">
        <v>387</v>
      </c>
      <c r="AD107" s="325">
        <f>D107</f>
        <v>0</v>
      </c>
      <c r="AG107" s="407" t="s">
        <v>389</v>
      </c>
      <c r="AH107" s="408">
        <f>DSUM($AB$438:$AD$516,$AD$8,$AL$303:$AN$304)</f>
        <v>0</v>
      </c>
    </row>
    <row r="108" spans="1:40" ht="15" customHeight="1" x14ac:dyDescent="0.3">
      <c r="A108" s="336" t="s">
        <v>388</v>
      </c>
      <c r="B108" s="390" t="s">
        <v>389</v>
      </c>
      <c r="C108" s="338">
        <v>0</v>
      </c>
      <c r="D108" s="2082">
        <f t="shared" si="32"/>
        <v>0</v>
      </c>
      <c r="E108" s="341">
        <v>50200</v>
      </c>
      <c r="F108" s="2120"/>
      <c r="G108" s="2081">
        <f t="shared" si="33"/>
        <v>0</v>
      </c>
      <c r="H108" s="335">
        <f t="shared" si="34"/>
        <v>0</v>
      </c>
      <c r="T108" s="266" t="s">
        <v>1478</v>
      </c>
      <c r="U108" s="324">
        <f t="shared" si="35"/>
        <v>0</v>
      </c>
      <c r="V108" s="412"/>
      <c r="W108" s="406"/>
      <c r="X108" s="406"/>
      <c r="Y108" s="264"/>
      <c r="AB108" s="266" t="s">
        <v>1492</v>
      </c>
      <c r="AC108" s="262" t="s">
        <v>389</v>
      </c>
      <c r="AD108" s="325">
        <f>D108</f>
        <v>0</v>
      </c>
      <c r="AG108" s="327" t="s">
        <v>391</v>
      </c>
      <c r="AH108" s="328">
        <f>DSUM($AB$438:$AD$516,$AD$8,$AL$306:$AN$307)</f>
        <v>0</v>
      </c>
      <c r="AL108" s="302" t="s">
        <v>242</v>
      </c>
      <c r="AM108" s="303" t="s">
        <v>1445</v>
      </c>
      <c r="AN108" s="303" t="s">
        <v>1446</v>
      </c>
    </row>
    <row r="109" spans="1:40" ht="15" hidden="1" customHeight="1" x14ac:dyDescent="0.3">
      <c r="A109" s="345" t="s">
        <v>390</v>
      </c>
      <c r="B109" s="446" t="s">
        <v>391</v>
      </c>
      <c r="C109" s="347">
        <v>0</v>
      </c>
      <c r="D109" s="2082">
        <f t="shared" si="32"/>
        <v>0</v>
      </c>
      <c r="E109" s="341"/>
      <c r="F109" s="2120"/>
      <c r="G109" s="2081">
        <f t="shared" si="33"/>
        <v>0</v>
      </c>
      <c r="H109" s="351">
        <f t="shared" si="34"/>
        <v>0</v>
      </c>
      <c r="T109" s="266" t="s">
        <v>1478</v>
      </c>
      <c r="U109" s="324">
        <f t="shared" si="35"/>
        <v>0</v>
      </c>
      <c r="V109" s="412"/>
      <c r="W109" s="406"/>
      <c r="X109" s="406"/>
      <c r="Y109" s="264"/>
      <c r="AB109" s="266" t="s">
        <v>1492</v>
      </c>
      <c r="AC109" s="262" t="s">
        <v>391</v>
      </c>
      <c r="AD109" s="325">
        <f>D109</f>
        <v>0</v>
      </c>
      <c r="AG109" s="352" t="s">
        <v>1453</v>
      </c>
      <c r="AH109" s="328">
        <f>DSUM($AB$438:$AD$516,$AD$8,$AL$309:$AN$310)</f>
        <v>0</v>
      </c>
      <c r="AL109" s="266" t="s">
        <v>1492</v>
      </c>
      <c r="AM109" s="266" t="s">
        <v>1300</v>
      </c>
      <c r="AN109" s="262" t="s">
        <v>1537</v>
      </c>
    </row>
    <row r="110" spans="1:40" ht="15" customHeight="1" thickBot="1" x14ac:dyDescent="0.35">
      <c r="A110" s="358" t="s">
        <v>366</v>
      </c>
      <c r="B110" s="413" t="s">
        <v>392</v>
      </c>
      <c r="C110" s="360">
        <v>0</v>
      </c>
      <c r="D110" s="2083">
        <f t="shared" si="32"/>
        <v>0</v>
      </c>
      <c r="E110" s="1867">
        <v>0</v>
      </c>
      <c r="F110" s="2121"/>
      <c r="G110" s="2087">
        <f t="shared" si="33"/>
        <v>0</v>
      </c>
      <c r="H110" s="365">
        <f t="shared" si="34"/>
        <v>0</v>
      </c>
      <c r="T110" s="266" t="s">
        <v>1478</v>
      </c>
      <c r="U110" s="324">
        <f t="shared" si="35"/>
        <v>0</v>
      </c>
      <c r="V110" s="412"/>
      <c r="W110" s="406"/>
      <c r="X110" s="406"/>
      <c r="Y110" s="264"/>
      <c r="AB110" s="266" t="s">
        <v>1492</v>
      </c>
      <c r="AC110" s="262" t="s">
        <v>1453</v>
      </c>
      <c r="AD110" s="325">
        <f>D110</f>
        <v>0</v>
      </c>
      <c r="AG110" s="438"/>
      <c r="AH110" s="328"/>
    </row>
    <row r="111" spans="1:40" ht="15" customHeight="1" thickBot="1" x14ac:dyDescent="0.35">
      <c r="A111" s="416"/>
      <c r="B111" s="417"/>
      <c r="C111" s="418"/>
      <c r="D111" s="2090"/>
      <c r="E111" s="420" t="s">
        <v>2213</v>
      </c>
      <c r="F111" s="2122"/>
      <c r="G111" s="2168"/>
      <c r="H111" s="375">
        <f>SUM(H85:H110)</f>
        <v>0</v>
      </c>
      <c r="T111" s="266"/>
      <c r="V111" s="412"/>
      <c r="W111" s="406"/>
      <c r="X111" s="406"/>
      <c r="Y111" s="264"/>
      <c r="AD111" s="325"/>
      <c r="AE111" s="377">
        <f>SUM(AD85:AD110)</f>
        <v>0</v>
      </c>
      <c r="AG111" s="438"/>
      <c r="AH111" s="328"/>
      <c r="AL111" s="302" t="s">
        <v>242</v>
      </c>
      <c r="AM111" s="303" t="s">
        <v>1445</v>
      </c>
      <c r="AN111" s="303" t="s">
        <v>1446</v>
      </c>
    </row>
    <row r="112" spans="1:40" ht="15" customHeight="1" thickBot="1" x14ac:dyDescent="0.35">
      <c r="A112" s="453" t="s">
        <v>223</v>
      </c>
      <c r="B112" s="380"/>
      <c r="C112" s="381"/>
      <c r="D112" s="2085"/>
      <c r="E112" s="383"/>
      <c r="F112" s="2118"/>
      <c r="G112" s="2118"/>
      <c r="H112" s="423"/>
      <c r="T112" s="266"/>
      <c r="V112" s="412"/>
      <c r="W112" s="406"/>
      <c r="X112" s="406"/>
      <c r="Y112" s="264"/>
      <c r="AD112" s="325"/>
      <c r="AL112" s="266" t="s">
        <v>1492</v>
      </c>
      <c r="AM112" s="266" t="s">
        <v>1836</v>
      </c>
      <c r="AN112" s="262" t="s">
        <v>1537</v>
      </c>
    </row>
    <row r="113" spans="1:40" ht="15" customHeight="1" thickBot="1" x14ac:dyDescent="0.35">
      <c r="A113" s="454" t="s">
        <v>400</v>
      </c>
      <c r="B113" s="455" t="s">
        <v>401</v>
      </c>
      <c r="C113" s="456">
        <v>0</v>
      </c>
      <c r="D113" s="1904">
        <f t="shared" ref="D113:D144" si="37">ROUND(C113,2)</f>
        <v>0</v>
      </c>
      <c r="E113" s="1858">
        <v>2452</v>
      </c>
      <c r="F113" s="2125"/>
      <c r="G113" s="2080">
        <f t="shared" ref="G113:G144" si="38">D113+F113</f>
        <v>0</v>
      </c>
      <c r="H113" s="459">
        <f t="shared" ref="H113:H144" si="39">ROUND(D113*E113,0)</f>
        <v>0</v>
      </c>
      <c r="T113" s="266" t="s">
        <v>1509</v>
      </c>
      <c r="U113" s="324">
        <f t="shared" ref="U113:U144" si="40">ROUND($H113+$P113,0)</f>
        <v>0</v>
      </c>
      <c r="V113" s="412"/>
      <c r="W113" s="406"/>
      <c r="X113" s="406"/>
      <c r="Y113" s="264"/>
      <c r="AC113" s="188" t="s">
        <v>2091</v>
      </c>
      <c r="AE113" s="460">
        <f>SUM(AE9:AE111)</f>
        <v>0.8</v>
      </c>
      <c r="AG113" s="266" t="s">
        <v>2041</v>
      </c>
      <c r="AH113" s="424">
        <f>SUM(AH64:AH112)</f>
        <v>6.1050000000000004</v>
      </c>
      <c r="AI113" s="425">
        <f>+AH113</f>
        <v>6.1050000000000004</v>
      </c>
    </row>
    <row r="114" spans="1:40" ht="15" customHeight="1" x14ac:dyDescent="0.3">
      <c r="A114" s="397" t="s">
        <v>396</v>
      </c>
      <c r="B114" s="437" t="s">
        <v>397</v>
      </c>
      <c r="C114" s="338">
        <v>0</v>
      </c>
      <c r="D114" s="2082">
        <f t="shared" si="37"/>
        <v>0</v>
      </c>
      <c r="E114" s="1859">
        <v>1465</v>
      </c>
      <c r="F114" s="2126"/>
      <c r="G114" s="2081">
        <f t="shared" si="38"/>
        <v>0</v>
      </c>
      <c r="H114" s="400">
        <f t="shared" si="39"/>
        <v>0</v>
      </c>
      <c r="T114" s="266" t="s">
        <v>1509</v>
      </c>
      <c r="U114" s="324">
        <f t="shared" si="40"/>
        <v>0</v>
      </c>
      <c r="V114" s="412"/>
      <c r="W114" s="406"/>
      <c r="X114" s="406"/>
      <c r="Y114" s="264"/>
      <c r="AG114" s="262"/>
      <c r="AH114" s="262"/>
      <c r="AL114" s="302" t="s">
        <v>242</v>
      </c>
      <c r="AM114" s="303" t="s">
        <v>1445</v>
      </c>
      <c r="AN114" s="303" t="s">
        <v>1446</v>
      </c>
    </row>
    <row r="115" spans="1:40" ht="15" customHeight="1" thickBot="1" x14ac:dyDescent="0.35">
      <c r="A115" s="397" t="s">
        <v>408</v>
      </c>
      <c r="B115" s="437" t="s">
        <v>409</v>
      </c>
      <c r="C115" s="338">
        <v>0</v>
      </c>
      <c r="D115" s="2082">
        <f t="shared" si="37"/>
        <v>0</v>
      </c>
      <c r="E115" s="1859">
        <v>1395</v>
      </c>
      <c r="F115" s="2126"/>
      <c r="G115" s="2081">
        <f t="shared" si="38"/>
        <v>0</v>
      </c>
      <c r="H115" s="400">
        <f t="shared" si="39"/>
        <v>0</v>
      </c>
      <c r="T115" s="266" t="s">
        <v>1509</v>
      </c>
      <c r="U115" s="324">
        <f t="shared" si="40"/>
        <v>0</v>
      </c>
      <c r="V115" s="412"/>
      <c r="W115" s="406"/>
      <c r="X115" s="406"/>
      <c r="Y115" s="264"/>
      <c r="AG115" s="266" t="s">
        <v>1368</v>
      </c>
      <c r="AH115" s="424">
        <f>+AH113+AH61</f>
        <v>16.055</v>
      </c>
      <c r="AI115" s="425">
        <f>+AH115</f>
        <v>16.055</v>
      </c>
      <c r="AL115" s="266" t="s">
        <v>1492</v>
      </c>
      <c r="AM115" s="266" t="s">
        <v>1451</v>
      </c>
      <c r="AN115" s="262" t="s">
        <v>1537</v>
      </c>
    </row>
    <row r="116" spans="1:40" ht="15" customHeight="1" thickTop="1" x14ac:dyDescent="0.3">
      <c r="A116" s="397" t="s">
        <v>1873</v>
      </c>
      <c r="B116" s="437" t="s">
        <v>1874</v>
      </c>
      <c r="C116" s="338">
        <v>0</v>
      </c>
      <c r="D116" s="2082">
        <f t="shared" si="37"/>
        <v>0</v>
      </c>
      <c r="E116" s="1859">
        <v>1813</v>
      </c>
      <c r="F116" s="2126"/>
      <c r="G116" s="2081">
        <f t="shared" si="38"/>
        <v>0</v>
      </c>
      <c r="H116" s="400">
        <f t="shared" si="39"/>
        <v>0</v>
      </c>
      <c r="T116" s="266" t="s">
        <v>1509</v>
      </c>
      <c r="U116" s="324">
        <f t="shared" si="40"/>
        <v>0</v>
      </c>
      <c r="V116" s="412"/>
      <c r="W116" s="406"/>
      <c r="X116" s="406"/>
      <c r="Y116" s="264"/>
      <c r="AG116" s="266"/>
      <c r="AH116" s="262"/>
    </row>
    <row r="117" spans="1:40" ht="15" customHeight="1" x14ac:dyDescent="0.3">
      <c r="A117" s="397" t="s">
        <v>412</v>
      </c>
      <c r="B117" s="437" t="s">
        <v>413</v>
      </c>
      <c r="C117" s="338">
        <v>0</v>
      </c>
      <c r="D117" s="2082">
        <f t="shared" si="37"/>
        <v>0</v>
      </c>
      <c r="E117" s="1859">
        <v>2452</v>
      </c>
      <c r="F117" s="2126"/>
      <c r="G117" s="2081">
        <f t="shared" si="38"/>
        <v>0</v>
      </c>
      <c r="H117" s="400">
        <f t="shared" si="39"/>
        <v>0</v>
      </c>
      <c r="T117" s="266" t="s">
        <v>1509</v>
      </c>
      <c r="U117" s="324">
        <f t="shared" si="40"/>
        <v>0</v>
      </c>
      <c r="V117" s="412"/>
      <c r="W117" s="406"/>
      <c r="X117" s="406"/>
      <c r="Y117" s="264"/>
      <c r="AG117" s="2281" t="s">
        <v>323</v>
      </c>
      <c r="AH117" s="2281"/>
      <c r="AL117" s="302" t="s">
        <v>242</v>
      </c>
      <c r="AM117" s="303" t="s">
        <v>1445</v>
      </c>
      <c r="AN117" s="303" t="s">
        <v>1446</v>
      </c>
    </row>
    <row r="118" spans="1:40" ht="15" customHeight="1" x14ac:dyDescent="0.3">
      <c r="A118" s="397" t="s">
        <v>433</v>
      </c>
      <c r="B118" s="437" t="s">
        <v>434</v>
      </c>
      <c r="C118" s="338">
        <v>0</v>
      </c>
      <c r="D118" s="2082">
        <f t="shared" si="37"/>
        <v>0</v>
      </c>
      <c r="E118" s="1859">
        <v>2452</v>
      </c>
      <c r="F118" s="2126"/>
      <c r="G118" s="2081">
        <f t="shared" si="38"/>
        <v>0</v>
      </c>
      <c r="H118" s="400">
        <f t="shared" si="39"/>
        <v>0</v>
      </c>
      <c r="T118" s="266" t="s">
        <v>1509</v>
      </c>
      <c r="U118" s="324">
        <f t="shared" si="40"/>
        <v>0</v>
      </c>
      <c r="V118" s="412"/>
      <c r="W118" s="406"/>
      <c r="X118" s="406"/>
      <c r="Y118" s="264"/>
      <c r="AG118" s="327" t="s">
        <v>1473</v>
      </c>
      <c r="AH118" s="328">
        <f>DSUM(AB8:AD110,$AD$8,$AL$9:$AN$10)</f>
        <v>0</v>
      </c>
      <c r="AL118" s="266" t="s">
        <v>1492</v>
      </c>
      <c r="AM118" s="266" t="s">
        <v>1562</v>
      </c>
      <c r="AN118" s="262" t="s">
        <v>1537</v>
      </c>
    </row>
    <row r="119" spans="1:40" ht="15" customHeight="1" x14ac:dyDescent="0.3">
      <c r="A119" s="397" t="s">
        <v>426</v>
      </c>
      <c r="B119" s="398" t="s">
        <v>427</v>
      </c>
      <c r="C119" s="338">
        <v>0</v>
      </c>
      <c r="D119" s="2082">
        <f t="shared" si="37"/>
        <v>0</v>
      </c>
      <c r="E119" s="1859">
        <v>4181</v>
      </c>
      <c r="F119" s="2126"/>
      <c r="G119" s="2081">
        <f t="shared" si="38"/>
        <v>0</v>
      </c>
      <c r="H119" s="400">
        <f t="shared" si="39"/>
        <v>0</v>
      </c>
      <c r="T119" s="266" t="s">
        <v>1509</v>
      </c>
      <c r="U119" s="324">
        <f t="shared" si="40"/>
        <v>0</v>
      </c>
      <c r="V119" s="388"/>
      <c r="W119" s="389"/>
      <c r="X119" s="406"/>
      <c r="Y119" s="264"/>
      <c r="AG119" s="327" t="s">
        <v>1475</v>
      </c>
      <c r="AH119" s="328">
        <f>DSUM(AB8:AD110,$AD$8,$AL$12:$AN$13)</f>
        <v>0</v>
      </c>
    </row>
    <row r="120" spans="1:40" ht="15" customHeight="1" x14ac:dyDescent="0.3">
      <c r="A120" s="397" t="s">
        <v>422</v>
      </c>
      <c r="B120" s="398" t="s">
        <v>423</v>
      </c>
      <c r="C120" s="338">
        <v>0</v>
      </c>
      <c r="D120" s="2082">
        <f t="shared" si="37"/>
        <v>0</v>
      </c>
      <c r="E120" s="1859">
        <v>3760</v>
      </c>
      <c r="F120" s="2126"/>
      <c r="G120" s="2081">
        <f t="shared" si="38"/>
        <v>0</v>
      </c>
      <c r="H120" s="400">
        <f t="shared" si="39"/>
        <v>0</v>
      </c>
      <c r="T120" s="266" t="s">
        <v>1509</v>
      </c>
      <c r="U120" s="324">
        <f t="shared" si="40"/>
        <v>0</v>
      </c>
      <c r="V120" s="388"/>
      <c r="W120" s="389"/>
      <c r="X120" s="406"/>
      <c r="Y120" s="264"/>
      <c r="AG120" s="327" t="s">
        <v>285</v>
      </c>
      <c r="AH120" s="328">
        <f>DSUM(AB8:AD110,$AD$8,$AL$15:$AN$16)</f>
        <v>0</v>
      </c>
      <c r="AL120" s="302" t="s">
        <v>242</v>
      </c>
      <c r="AM120" s="303" t="s">
        <v>1445</v>
      </c>
      <c r="AN120" s="303" t="s">
        <v>1446</v>
      </c>
    </row>
    <row r="121" spans="1:40" ht="15" customHeight="1" x14ac:dyDescent="0.3">
      <c r="A121" s="397" t="s">
        <v>416</v>
      </c>
      <c r="B121" s="398" t="s">
        <v>417</v>
      </c>
      <c r="C121" s="338">
        <v>0</v>
      </c>
      <c r="D121" s="2082">
        <f t="shared" si="37"/>
        <v>0</v>
      </c>
      <c r="E121" s="1859">
        <v>6965</v>
      </c>
      <c r="F121" s="2126"/>
      <c r="G121" s="2081">
        <f t="shared" si="38"/>
        <v>0</v>
      </c>
      <c r="H121" s="400">
        <f t="shared" si="39"/>
        <v>0</v>
      </c>
      <c r="T121" s="266" t="s">
        <v>1509</v>
      </c>
      <c r="U121" s="324">
        <f t="shared" si="40"/>
        <v>0</v>
      </c>
      <c r="V121" s="412"/>
      <c r="W121" s="406"/>
      <c r="X121" s="406"/>
      <c r="Y121" s="264"/>
      <c r="AG121" s="327" t="s">
        <v>1906</v>
      </c>
      <c r="AH121" s="328">
        <f>DSUM($AB$8:$AD$110,$AD$8,$AL$18:$AN$19)</f>
        <v>0</v>
      </c>
      <c r="AL121" s="266" t="s">
        <v>1492</v>
      </c>
      <c r="AM121" s="266" t="s">
        <v>1494</v>
      </c>
      <c r="AN121" s="262" t="s">
        <v>1537</v>
      </c>
    </row>
    <row r="122" spans="1:40" ht="15" customHeight="1" x14ac:dyDescent="0.3">
      <c r="A122" s="397" t="s">
        <v>438</v>
      </c>
      <c r="B122" s="398" t="s">
        <v>439</v>
      </c>
      <c r="C122" s="338">
        <v>0</v>
      </c>
      <c r="D122" s="2082">
        <f t="shared" si="37"/>
        <v>0</v>
      </c>
      <c r="E122" s="1859">
        <v>2452</v>
      </c>
      <c r="F122" s="2126"/>
      <c r="G122" s="2081">
        <f t="shared" si="38"/>
        <v>0</v>
      </c>
      <c r="H122" s="400">
        <f t="shared" si="39"/>
        <v>0</v>
      </c>
      <c r="T122" s="266" t="s">
        <v>1509</v>
      </c>
      <c r="U122" s="324">
        <f t="shared" si="40"/>
        <v>0</v>
      </c>
      <c r="V122" s="388"/>
      <c r="W122" s="389"/>
      <c r="X122" s="406"/>
      <c r="Y122" s="264"/>
      <c r="AG122" s="327" t="s">
        <v>1907</v>
      </c>
      <c r="AH122" s="328">
        <f>DSUM($AB$8:$AD$110,$AD$8,$AL$21:$AN$22)</f>
        <v>0</v>
      </c>
    </row>
    <row r="123" spans="1:40" ht="15" customHeight="1" x14ac:dyDescent="0.3">
      <c r="A123" s="397" t="s">
        <v>431</v>
      </c>
      <c r="B123" s="398" t="s">
        <v>432</v>
      </c>
      <c r="C123" s="338">
        <v>0</v>
      </c>
      <c r="D123" s="2082">
        <f t="shared" si="37"/>
        <v>0</v>
      </c>
      <c r="E123" s="462">
        <v>4181</v>
      </c>
      <c r="F123" s="2126"/>
      <c r="G123" s="2081">
        <f t="shared" si="38"/>
        <v>0</v>
      </c>
      <c r="H123" s="400">
        <f t="shared" si="39"/>
        <v>0</v>
      </c>
      <c r="T123" s="266" t="s">
        <v>1509</v>
      </c>
      <c r="U123" s="324">
        <f t="shared" si="40"/>
        <v>0</v>
      </c>
      <c r="V123" s="412"/>
      <c r="W123" s="406"/>
      <c r="X123" s="406"/>
      <c r="Y123" s="264"/>
      <c r="AG123" s="327" t="s">
        <v>1908</v>
      </c>
      <c r="AH123" s="328">
        <f>DSUM($AB$8:$AD$110,$AD$8,$AL$24:$AN$25)</f>
        <v>0</v>
      </c>
      <c r="AL123" s="302" t="s">
        <v>242</v>
      </c>
      <c r="AM123" s="303" t="s">
        <v>1445</v>
      </c>
      <c r="AN123" s="303" t="s">
        <v>1446</v>
      </c>
    </row>
    <row r="124" spans="1:40" ht="15" customHeight="1" x14ac:dyDescent="0.3">
      <c r="A124" s="397" t="s">
        <v>430</v>
      </c>
      <c r="B124" s="398" t="s">
        <v>1875</v>
      </c>
      <c r="C124" s="338">
        <v>0</v>
      </c>
      <c r="D124" s="2082">
        <f t="shared" si="37"/>
        <v>0</v>
      </c>
      <c r="E124" s="462">
        <v>2452</v>
      </c>
      <c r="F124" s="2127"/>
      <c r="G124" s="2081">
        <f t="shared" si="38"/>
        <v>0</v>
      </c>
      <c r="H124" s="400">
        <f t="shared" si="39"/>
        <v>0</v>
      </c>
      <c r="T124" s="266" t="s">
        <v>1509</v>
      </c>
      <c r="U124" s="324">
        <f t="shared" si="40"/>
        <v>0</v>
      </c>
      <c r="V124" s="388"/>
      <c r="W124" s="389"/>
      <c r="X124" s="406"/>
      <c r="Y124" s="264"/>
      <c r="AG124" s="327" t="s">
        <v>1909</v>
      </c>
      <c r="AH124" s="328">
        <f>DSUM($AB$8:$AD$110,$AD$8,$AL$27:$AN$28)</f>
        <v>0</v>
      </c>
      <c r="AL124" s="266" t="s">
        <v>1492</v>
      </c>
      <c r="AM124" s="266" t="s">
        <v>1452</v>
      </c>
      <c r="AN124" s="262" t="s">
        <v>1537</v>
      </c>
    </row>
    <row r="125" spans="1:40" ht="15" customHeight="1" x14ac:dyDescent="0.3">
      <c r="A125" s="397" t="s">
        <v>450</v>
      </c>
      <c r="B125" s="398" t="s">
        <v>1881</v>
      </c>
      <c r="C125" s="338">
        <v>0</v>
      </c>
      <c r="D125" s="2082">
        <f t="shared" si="37"/>
        <v>0</v>
      </c>
      <c r="E125" s="462">
        <v>2452</v>
      </c>
      <c r="F125" s="2126"/>
      <c r="G125" s="2081">
        <f t="shared" si="38"/>
        <v>0</v>
      </c>
      <c r="H125" s="400">
        <f t="shared" si="39"/>
        <v>0</v>
      </c>
      <c r="T125" s="266" t="s">
        <v>1509</v>
      </c>
      <c r="U125" s="324">
        <f t="shared" si="40"/>
        <v>0</v>
      </c>
      <c r="V125" s="388"/>
      <c r="W125" s="389"/>
      <c r="X125" s="406"/>
      <c r="Y125" s="264"/>
      <c r="AG125" s="327" t="s">
        <v>1910</v>
      </c>
      <c r="AH125" s="328">
        <f>DSUM($AB$8:$AD$110,$AD$8,$AL$30:$AN$31)</f>
        <v>0</v>
      </c>
    </row>
    <row r="126" spans="1:40" ht="15" customHeight="1" x14ac:dyDescent="0.3">
      <c r="A126" s="397" t="s">
        <v>460</v>
      </c>
      <c r="B126" s="398" t="s">
        <v>461</v>
      </c>
      <c r="C126" s="338">
        <v>0</v>
      </c>
      <c r="D126" s="2082">
        <f t="shared" si="37"/>
        <v>0</v>
      </c>
      <c r="E126" s="461">
        <v>2452</v>
      </c>
      <c r="F126" s="2128"/>
      <c r="G126" s="2081">
        <f t="shared" si="38"/>
        <v>0</v>
      </c>
      <c r="H126" s="400">
        <f t="shared" si="39"/>
        <v>0</v>
      </c>
      <c r="T126" s="266" t="s">
        <v>1509</v>
      </c>
      <c r="U126" s="324">
        <f t="shared" si="40"/>
        <v>0</v>
      </c>
      <c r="V126" s="388"/>
      <c r="W126" s="389"/>
      <c r="X126" s="406"/>
      <c r="Y126" s="264"/>
      <c r="AG126" s="327" t="s">
        <v>1911</v>
      </c>
      <c r="AH126" s="328">
        <f>DSUM($AB$8:$AD$110,$AD$8,$AL$33:$AN$34)</f>
        <v>0</v>
      </c>
      <c r="AL126" s="302" t="s">
        <v>242</v>
      </c>
      <c r="AM126" s="303" t="s">
        <v>1445</v>
      </c>
      <c r="AN126" s="303" t="s">
        <v>1446</v>
      </c>
    </row>
    <row r="127" spans="1:40" ht="15" customHeight="1" x14ac:dyDescent="0.3">
      <c r="A127" s="397" t="s">
        <v>451</v>
      </c>
      <c r="B127" s="398" t="s">
        <v>1920</v>
      </c>
      <c r="C127" s="338">
        <v>0</v>
      </c>
      <c r="D127" s="2082">
        <f t="shared" si="37"/>
        <v>0</v>
      </c>
      <c r="E127" s="461">
        <v>2452</v>
      </c>
      <c r="F127" s="2128"/>
      <c r="G127" s="2081">
        <f t="shared" si="38"/>
        <v>0</v>
      </c>
      <c r="H127" s="400">
        <f t="shared" si="39"/>
        <v>0</v>
      </c>
      <c r="T127" s="266" t="s">
        <v>1509</v>
      </c>
      <c r="U127" s="324">
        <f t="shared" si="40"/>
        <v>0</v>
      </c>
      <c r="V127" s="388"/>
      <c r="W127" s="389"/>
      <c r="X127" s="406"/>
      <c r="Y127" s="264"/>
      <c r="AG127" s="327" t="s">
        <v>1447</v>
      </c>
      <c r="AH127" s="328">
        <f>DSUM(AB8:AD110,$AD$8,$AL$42:$AN$43)</f>
        <v>0</v>
      </c>
      <c r="AL127" s="266" t="s">
        <v>1492</v>
      </c>
      <c r="AM127" s="266" t="s">
        <v>1498</v>
      </c>
      <c r="AN127" s="262" t="s">
        <v>1537</v>
      </c>
    </row>
    <row r="128" spans="1:40" ht="15" customHeight="1" x14ac:dyDescent="0.3">
      <c r="A128" s="397" t="s">
        <v>444</v>
      </c>
      <c r="B128" s="398" t="s">
        <v>445</v>
      </c>
      <c r="C128" s="338">
        <v>0</v>
      </c>
      <c r="D128" s="2082">
        <f t="shared" si="37"/>
        <v>0</v>
      </c>
      <c r="E128" s="461">
        <v>2452</v>
      </c>
      <c r="F128" s="2128"/>
      <c r="G128" s="2081">
        <f t="shared" si="38"/>
        <v>0</v>
      </c>
      <c r="H128" s="400">
        <f t="shared" si="39"/>
        <v>0</v>
      </c>
      <c r="T128" s="266" t="s">
        <v>1509</v>
      </c>
      <c r="U128" s="324">
        <f t="shared" si="40"/>
        <v>0</v>
      </c>
      <c r="V128" s="388"/>
      <c r="W128" s="389"/>
      <c r="X128" s="406"/>
      <c r="Y128" s="264"/>
      <c r="AG128" s="352" t="s">
        <v>1448</v>
      </c>
      <c r="AH128" s="328">
        <f>DSUM(AB8:AD110,$AD$8,$AL$45:$AN$46)</f>
        <v>0</v>
      </c>
    </row>
    <row r="129" spans="1:40" ht="15" customHeight="1" x14ac:dyDescent="0.3">
      <c r="A129" s="397" t="s">
        <v>452</v>
      </c>
      <c r="B129" s="398" t="s">
        <v>453</v>
      </c>
      <c r="C129" s="338">
        <v>0</v>
      </c>
      <c r="D129" s="2082">
        <f t="shared" si="37"/>
        <v>0</v>
      </c>
      <c r="E129" s="461">
        <v>4181</v>
      </c>
      <c r="F129" s="2128"/>
      <c r="G129" s="2081">
        <f t="shared" si="38"/>
        <v>0</v>
      </c>
      <c r="H129" s="400">
        <f t="shared" si="39"/>
        <v>0</v>
      </c>
      <c r="T129" s="266" t="s">
        <v>1509</v>
      </c>
      <c r="U129" s="324">
        <f t="shared" si="40"/>
        <v>0</v>
      </c>
      <c r="V129" s="388"/>
      <c r="W129" s="389"/>
      <c r="X129" s="389"/>
      <c r="Y129" s="264"/>
      <c r="AG129" s="327" t="s">
        <v>1489</v>
      </c>
      <c r="AH129" s="328">
        <f>DSUM(AB8:AD110,$AD$8,$AL$48:$AN$49)</f>
        <v>0</v>
      </c>
      <c r="AL129" s="302" t="s">
        <v>242</v>
      </c>
      <c r="AM129" s="303" t="s">
        <v>1445</v>
      </c>
      <c r="AN129" s="303" t="s">
        <v>1446</v>
      </c>
    </row>
    <row r="130" spans="1:40" ht="15" customHeight="1" x14ac:dyDescent="0.3">
      <c r="A130" s="397" t="s">
        <v>420</v>
      </c>
      <c r="B130" s="398" t="s">
        <v>421</v>
      </c>
      <c r="C130" s="338">
        <v>0</v>
      </c>
      <c r="D130" s="2082">
        <f t="shared" si="37"/>
        <v>0</v>
      </c>
      <c r="E130" s="461">
        <v>4181</v>
      </c>
      <c r="F130" s="2128"/>
      <c r="G130" s="2081">
        <f t="shared" si="38"/>
        <v>0</v>
      </c>
      <c r="H130" s="400">
        <f t="shared" si="39"/>
        <v>0</v>
      </c>
      <c r="T130" s="266" t="s">
        <v>1509</v>
      </c>
      <c r="U130" s="324">
        <f t="shared" si="40"/>
        <v>0</v>
      </c>
      <c r="V130" s="412"/>
      <c r="W130" s="406"/>
      <c r="X130" s="389"/>
      <c r="Y130" s="264"/>
      <c r="AG130" s="218"/>
      <c r="AL130" s="266" t="s">
        <v>1492</v>
      </c>
      <c r="AM130" s="266" t="s">
        <v>1499</v>
      </c>
      <c r="AN130" s="262" t="s">
        <v>1537</v>
      </c>
    </row>
    <row r="131" spans="1:40" ht="15" customHeight="1" x14ac:dyDescent="0.3">
      <c r="A131" s="397" t="s">
        <v>454</v>
      </c>
      <c r="B131" s="398" t="s">
        <v>455</v>
      </c>
      <c r="C131" s="338">
        <v>0</v>
      </c>
      <c r="D131" s="2082">
        <f t="shared" si="37"/>
        <v>0</v>
      </c>
      <c r="E131" s="461">
        <v>4181</v>
      </c>
      <c r="F131" s="2128"/>
      <c r="G131" s="2081">
        <f t="shared" si="38"/>
        <v>0</v>
      </c>
      <c r="H131" s="400">
        <f t="shared" si="39"/>
        <v>0</v>
      </c>
      <c r="T131" s="266" t="s">
        <v>1509</v>
      </c>
      <c r="U131" s="324">
        <f t="shared" si="40"/>
        <v>0</v>
      </c>
      <c r="V131" s="388"/>
      <c r="W131" s="389"/>
      <c r="X131" s="389"/>
      <c r="Y131" s="264"/>
      <c r="AG131" s="327" t="s">
        <v>1476</v>
      </c>
      <c r="AH131" s="328">
        <f>DSUM(AB8:AD110,$AD$8,$AL$51:$AN$52)</f>
        <v>0</v>
      </c>
    </row>
    <row r="132" spans="1:40" ht="15" customHeight="1" x14ac:dyDescent="0.3">
      <c r="A132" s="397" t="s">
        <v>435</v>
      </c>
      <c r="B132" s="398" t="s">
        <v>436</v>
      </c>
      <c r="C132" s="338">
        <v>0</v>
      </c>
      <c r="D132" s="2082">
        <f t="shared" si="37"/>
        <v>0</v>
      </c>
      <c r="E132" s="461">
        <v>4181</v>
      </c>
      <c r="F132" s="2128"/>
      <c r="G132" s="2081">
        <f t="shared" si="38"/>
        <v>0</v>
      </c>
      <c r="H132" s="400">
        <f t="shared" si="39"/>
        <v>0</v>
      </c>
      <c r="T132" s="266" t="s">
        <v>1509</v>
      </c>
      <c r="U132" s="324">
        <f t="shared" si="40"/>
        <v>0</v>
      </c>
      <c r="V132" s="412"/>
      <c r="W132" s="406"/>
      <c r="X132" s="389"/>
      <c r="Y132" s="264"/>
      <c r="AG132" s="327" t="s">
        <v>351</v>
      </c>
      <c r="AH132" s="328">
        <f>DSUM(AB8:AD110,$AD$8,$AL$57:$AN$58)</f>
        <v>0.8</v>
      </c>
      <c r="AL132" s="302" t="s">
        <v>242</v>
      </c>
      <c r="AM132" s="303" t="s">
        <v>1445</v>
      </c>
      <c r="AN132" s="303" t="s">
        <v>1446</v>
      </c>
    </row>
    <row r="133" spans="1:40" ht="15" customHeight="1" x14ac:dyDescent="0.3">
      <c r="A133" s="397" t="s">
        <v>1876</v>
      </c>
      <c r="B133" s="398" t="s">
        <v>1877</v>
      </c>
      <c r="C133" s="338">
        <v>0</v>
      </c>
      <c r="D133" s="2082">
        <f t="shared" si="37"/>
        <v>0</v>
      </c>
      <c r="E133" s="461">
        <v>2452</v>
      </c>
      <c r="F133" s="2129"/>
      <c r="G133" s="2081">
        <f t="shared" si="38"/>
        <v>0</v>
      </c>
      <c r="H133" s="400">
        <f t="shared" si="39"/>
        <v>0</v>
      </c>
      <c r="T133" s="266" t="s">
        <v>1509</v>
      </c>
      <c r="U133" s="324">
        <f t="shared" si="40"/>
        <v>0</v>
      </c>
      <c r="V133" s="412"/>
      <c r="W133" s="406"/>
      <c r="X133" s="389"/>
      <c r="Y133" s="264"/>
      <c r="AG133" s="327" t="s">
        <v>1917</v>
      </c>
      <c r="AH133" s="328">
        <f>DSUM($AB$8:$AD$110,$AD$8,$AL$60:$AN$61)</f>
        <v>0</v>
      </c>
      <c r="AL133" s="266" t="s">
        <v>1492</v>
      </c>
      <c r="AM133" s="266" t="s">
        <v>1500</v>
      </c>
      <c r="AN133" s="262" t="s">
        <v>1537</v>
      </c>
    </row>
    <row r="134" spans="1:40" ht="15" customHeight="1" x14ac:dyDescent="0.3">
      <c r="A134" s="397" t="s">
        <v>1882</v>
      </c>
      <c r="B134" s="398" t="s">
        <v>1883</v>
      </c>
      <c r="C134" s="338">
        <v>0</v>
      </c>
      <c r="D134" s="2082">
        <f t="shared" si="37"/>
        <v>0</v>
      </c>
      <c r="E134" s="461">
        <v>2452</v>
      </c>
      <c r="F134" s="2130"/>
      <c r="G134" s="2081">
        <f t="shared" si="38"/>
        <v>0</v>
      </c>
      <c r="H134" s="400">
        <f t="shared" si="39"/>
        <v>0</v>
      </c>
      <c r="T134" s="266" t="s">
        <v>1509</v>
      </c>
      <c r="U134" s="324">
        <f t="shared" si="40"/>
        <v>0</v>
      </c>
      <c r="V134" s="388"/>
      <c r="W134" s="389"/>
      <c r="X134" s="389"/>
      <c r="Y134" s="264"/>
      <c r="AG134" s="327" t="s">
        <v>1918</v>
      </c>
      <c r="AH134" s="328">
        <f>DSUM($AB$8:$AD$110,$AD$8,$AL$63:$AN$64)</f>
        <v>0</v>
      </c>
      <c r="AL134" s="266"/>
    </row>
    <row r="135" spans="1:40" ht="15" customHeight="1" x14ac:dyDescent="0.3">
      <c r="A135" s="397" t="s">
        <v>462</v>
      </c>
      <c r="B135" s="398" t="s">
        <v>463</v>
      </c>
      <c r="C135" s="338">
        <v>0</v>
      </c>
      <c r="D135" s="2082">
        <f t="shared" si="37"/>
        <v>0</v>
      </c>
      <c r="E135" s="461">
        <v>2452</v>
      </c>
      <c r="F135" s="2131"/>
      <c r="G135" s="2081">
        <f t="shared" si="38"/>
        <v>0</v>
      </c>
      <c r="H135" s="400">
        <f t="shared" si="39"/>
        <v>0</v>
      </c>
      <c r="T135" s="266" t="s">
        <v>1509</v>
      </c>
      <c r="U135" s="324">
        <f t="shared" si="40"/>
        <v>0</v>
      </c>
      <c r="V135" s="412"/>
      <c r="W135" s="406"/>
      <c r="X135" s="406"/>
      <c r="Y135" s="264"/>
      <c r="AG135" s="327" t="s">
        <v>1480</v>
      </c>
      <c r="AH135" s="328">
        <f>DSUM(AB8:AD110,$AD$8,$AL$66:$AN$67)</f>
        <v>0</v>
      </c>
    </row>
    <row r="136" spans="1:40" ht="15" customHeight="1" x14ac:dyDescent="0.3">
      <c r="A136" s="397" t="s">
        <v>440</v>
      </c>
      <c r="B136" s="398" t="s">
        <v>441</v>
      </c>
      <c r="C136" s="338">
        <v>0</v>
      </c>
      <c r="D136" s="2082">
        <f t="shared" si="37"/>
        <v>0</v>
      </c>
      <c r="E136" s="461">
        <v>2452</v>
      </c>
      <c r="F136" s="2128"/>
      <c r="G136" s="2081">
        <f t="shared" si="38"/>
        <v>0</v>
      </c>
      <c r="H136" s="400">
        <f t="shared" si="39"/>
        <v>0</v>
      </c>
      <c r="T136" s="266" t="s">
        <v>1509</v>
      </c>
      <c r="U136" s="324">
        <f t="shared" si="40"/>
        <v>0</v>
      </c>
      <c r="V136" s="388"/>
      <c r="W136" s="389"/>
      <c r="X136" s="406"/>
      <c r="Y136" s="264"/>
      <c r="AG136" s="327" t="s">
        <v>1481</v>
      </c>
      <c r="AH136" s="328">
        <f>DSUM(AB8:AD110,$AD$8,$AL$69:$AN$70)</f>
        <v>0</v>
      </c>
      <c r="AL136" s="302" t="s">
        <v>242</v>
      </c>
      <c r="AM136" s="303" t="s">
        <v>1445</v>
      </c>
      <c r="AN136" s="303" t="s">
        <v>1446</v>
      </c>
    </row>
    <row r="137" spans="1:40" ht="15" customHeight="1" x14ac:dyDescent="0.3">
      <c r="A137" s="397" t="s">
        <v>1884</v>
      </c>
      <c r="B137" s="398" t="s">
        <v>1885</v>
      </c>
      <c r="C137" s="338">
        <v>0</v>
      </c>
      <c r="D137" s="2082">
        <f t="shared" si="37"/>
        <v>0</v>
      </c>
      <c r="E137" s="461">
        <v>2452</v>
      </c>
      <c r="F137" s="2128"/>
      <c r="G137" s="2081">
        <f t="shared" si="38"/>
        <v>0</v>
      </c>
      <c r="H137" s="400">
        <f t="shared" si="39"/>
        <v>0</v>
      </c>
      <c r="T137" s="266" t="s">
        <v>1509</v>
      </c>
      <c r="U137" s="324">
        <f t="shared" si="40"/>
        <v>0</v>
      </c>
      <c r="V137" s="388"/>
      <c r="W137" s="389"/>
      <c r="X137" s="406"/>
      <c r="Y137" s="264"/>
      <c r="AG137" s="327" t="s">
        <v>315</v>
      </c>
      <c r="AH137" s="328">
        <f>DSUM(AB8:AD110,$AD$8,$AL$72:$AN$73)</f>
        <v>0</v>
      </c>
      <c r="AL137" s="266" t="s">
        <v>1492</v>
      </c>
      <c r="AM137" s="266" t="s">
        <v>1845</v>
      </c>
      <c r="AN137" s="262" t="s">
        <v>1537</v>
      </c>
    </row>
    <row r="138" spans="1:40" ht="15" customHeight="1" x14ac:dyDescent="0.3">
      <c r="A138" s="397" t="s">
        <v>448</v>
      </c>
      <c r="B138" s="398" t="s">
        <v>449</v>
      </c>
      <c r="C138" s="338">
        <v>0</v>
      </c>
      <c r="D138" s="2082">
        <f t="shared" si="37"/>
        <v>0</v>
      </c>
      <c r="E138" s="461">
        <v>2452</v>
      </c>
      <c r="F138" s="2128"/>
      <c r="G138" s="2081">
        <f t="shared" si="38"/>
        <v>0</v>
      </c>
      <c r="H138" s="400">
        <f t="shared" si="39"/>
        <v>0</v>
      </c>
      <c r="T138" s="266" t="s">
        <v>1509</v>
      </c>
      <c r="U138" s="324">
        <f t="shared" si="40"/>
        <v>0</v>
      </c>
      <c r="V138" s="388"/>
      <c r="W138" s="389"/>
      <c r="X138" s="406"/>
      <c r="Y138" s="264"/>
      <c r="AG138" s="327" t="s">
        <v>1349</v>
      </c>
      <c r="AH138" s="328">
        <f>DSUM(AB8:AD110,$AD$8,$AL$75:$AN$76)</f>
        <v>0</v>
      </c>
    </row>
    <row r="139" spans="1:40" ht="15" customHeight="1" x14ac:dyDescent="0.3">
      <c r="A139" s="397" t="s">
        <v>424</v>
      </c>
      <c r="B139" s="398" t="s">
        <v>425</v>
      </c>
      <c r="C139" s="338">
        <v>0</v>
      </c>
      <c r="D139" s="2082">
        <f t="shared" si="37"/>
        <v>0</v>
      </c>
      <c r="E139" s="461">
        <v>5684</v>
      </c>
      <c r="F139" s="2128"/>
      <c r="G139" s="2081">
        <f t="shared" si="38"/>
        <v>0</v>
      </c>
      <c r="H139" s="400">
        <f t="shared" si="39"/>
        <v>0</v>
      </c>
      <c r="T139" s="266" t="s">
        <v>1509</v>
      </c>
      <c r="U139" s="324">
        <f t="shared" si="40"/>
        <v>0</v>
      </c>
      <c r="V139" s="388"/>
      <c r="W139" s="389"/>
      <c r="X139" s="389"/>
      <c r="Y139" s="264"/>
      <c r="AG139" s="407" t="s">
        <v>1298</v>
      </c>
      <c r="AH139" s="408">
        <f>DSUM($AB$8:$AD$110,$AD$8,$AL$78:$AN$79)</f>
        <v>0</v>
      </c>
    </row>
    <row r="140" spans="1:40" ht="15" customHeight="1" x14ac:dyDescent="0.3">
      <c r="A140" s="397" t="s">
        <v>458</v>
      </c>
      <c r="B140" s="398" t="s">
        <v>459</v>
      </c>
      <c r="C140" s="338">
        <v>0</v>
      </c>
      <c r="D140" s="2082">
        <f t="shared" si="37"/>
        <v>0</v>
      </c>
      <c r="E140" s="461">
        <v>2452</v>
      </c>
      <c r="F140" s="2128"/>
      <c r="G140" s="2081">
        <f t="shared" si="38"/>
        <v>0</v>
      </c>
      <c r="H140" s="400">
        <f t="shared" si="39"/>
        <v>0</v>
      </c>
      <c r="T140" s="266" t="s">
        <v>1509</v>
      </c>
      <c r="U140" s="324">
        <f t="shared" si="40"/>
        <v>0</v>
      </c>
      <c r="V140" s="388"/>
      <c r="W140" s="389"/>
      <c r="X140" s="389"/>
      <c r="Y140" s="264"/>
      <c r="AG140" s="352" t="s">
        <v>1929</v>
      </c>
      <c r="AH140" s="328">
        <f>DSUM($AB$8:$AD$110,$AD$8,$AL$81:$AN$82)</f>
        <v>0</v>
      </c>
      <c r="AL140" s="302" t="s">
        <v>242</v>
      </c>
      <c r="AM140" s="303" t="s">
        <v>1445</v>
      </c>
      <c r="AN140" s="303" t="s">
        <v>1446</v>
      </c>
    </row>
    <row r="141" spans="1:40" ht="15" customHeight="1" x14ac:dyDescent="0.3">
      <c r="A141" s="397" t="s">
        <v>393</v>
      </c>
      <c r="B141" s="398" t="s">
        <v>1505</v>
      </c>
      <c r="C141" s="338">
        <v>0</v>
      </c>
      <c r="D141" s="2082">
        <f t="shared" si="37"/>
        <v>0</v>
      </c>
      <c r="E141" s="461">
        <v>1465</v>
      </c>
      <c r="F141" s="2128"/>
      <c r="G141" s="2081">
        <f t="shared" si="38"/>
        <v>0</v>
      </c>
      <c r="H141" s="400">
        <f t="shared" si="39"/>
        <v>0</v>
      </c>
      <c r="T141" s="266" t="s">
        <v>1509</v>
      </c>
      <c r="U141" s="324">
        <f t="shared" si="40"/>
        <v>0</v>
      </c>
      <c r="V141" s="412"/>
      <c r="W141" s="406"/>
      <c r="X141" s="389"/>
      <c r="Y141" s="264"/>
      <c r="AL141" s="266" t="s">
        <v>1492</v>
      </c>
      <c r="AM141" s="266" t="s">
        <v>1510</v>
      </c>
      <c r="AN141" s="262" t="s">
        <v>1537</v>
      </c>
    </row>
    <row r="142" spans="1:40" ht="15" customHeight="1" x14ac:dyDescent="0.3">
      <c r="A142" s="397" t="s">
        <v>456</v>
      </c>
      <c r="B142" s="398" t="s">
        <v>457</v>
      </c>
      <c r="C142" s="338">
        <v>0</v>
      </c>
      <c r="D142" s="2082">
        <f t="shared" si="37"/>
        <v>0</v>
      </c>
      <c r="E142" s="461">
        <v>2452</v>
      </c>
      <c r="F142" s="2128"/>
      <c r="G142" s="2081">
        <f t="shared" si="38"/>
        <v>0</v>
      </c>
      <c r="H142" s="400">
        <f t="shared" si="39"/>
        <v>0</v>
      </c>
      <c r="T142" s="266" t="s">
        <v>1509</v>
      </c>
      <c r="U142" s="324">
        <f t="shared" si="40"/>
        <v>0</v>
      </c>
      <c r="V142" s="388"/>
      <c r="W142" s="389"/>
      <c r="X142" s="389"/>
      <c r="Y142" s="264"/>
      <c r="AG142" s="327" t="s">
        <v>1483</v>
      </c>
      <c r="AH142" s="328">
        <f>DSUM(AB8:AD110,$AD$8,$AL$84:$AN$85)</f>
        <v>0</v>
      </c>
    </row>
    <row r="143" spans="1:40" ht="15" customHeight="1" x14ac:dyDescent="0.3">
      <c r="A143" s="397" t="s">
        <v>402</v>
      </c>
      <c r="B143" s="398" t="s">
        <v>403</v>
      </c>
      <c r="C143" s="338">
        <v>0</v>
      </c>
      <c r="D143" s="2082">
        <f t="shared" si="37"/>
        <v>0</v>
      </c>
      <c r="E143" s="461">
        <v>1948</v>
      </c>
      <c r="F143" s="2128"/>
      <c r="G143" s="2081">
        <f t="shared" si="38"/>
        <v>0</v>
      </c>
      <c r="H143" s="400">
        <f t="shared" si="39"/>
        <v>0</v>
      </c>
      <c r="T143" s="266" t="s">
        <v>1509</v>
      </c>
      <c r="U143" s="324">
        <f t="shared" si="40"/>
        <v>0</v>
      </c>
      <c r="V143" s="412"/>
      <c r="W143" s="406"/>
      <c r="X143" s="389"/>
      <c r="Y143" s="264"/>
      <c r="AG143" s="327" t="s">
        <v>1484</v>
      </c>
      <c r="AH143" s="328">
        <f>DSUM(AB8:AD110,$AD$8,$AL$87:$AN$88)</f>
        <v>0</v>
      </c>
      <c r="AL143" s="302" t="s">
        <v>242</v>
      </c>
      <c r="AM143" s="303" t="s">
        <v>1445</v>
      </c>
      <c r="AN143" s="303" t="s">
        <v>1446</v>
      </c>
    </row>
    <row r="144" spans="1:40" ht="15" customHeight="1" x14ac:dyDescent="0.3">
      <c r="A144" s="397" t="s">
        <v>410</v>
      </c>
      <c r="B144" s="398" t="s">
        <v>411</v>
      </c>
      <c r="C144" s="338">
        <v>0</v>
      </c>
      <c r="D144" s="2082">
        <f t="shared" si="37"/>
        <v>0</v>
      </c>
      <c r="E144" s="461">
        <v>2452</v>
      </c>
      <c r="F144" s="2128"/>
      <c r="G144" s="2081">
        <f t="shared" si="38"/>
        <v>0</v>
      </c>
      <c r="H144" s="400">
        <f t="shared" si="39"/>
        <v>0</v>
      </c>
      <c r="T144" s="266" t="s">
        <v>1509</v>
      </c>
      <c r="U144" s="324">
        <f t="shared" si="40"/>
        <v>0</v>
      </c>
      <c r="V144" s="412"/>
      <c r="W144" s="406"/>
      <c r="X144" s="389"/>
      <c r="Y144" s="264"/>
      <c r="AG144" s="327" t="s">
        <v>362</v>
      </c>
      <c r="AH144" s="328">
        <f>DSUM(AB8:AD110,$AD$8,$AL$90:$AN$91)</f>
        <v>0</v>
      </c>
      <c r="AL144" s="266" t="s">
        <v>1492</v>
      </c>
      <c r="AM144" s="266" t="s">
        <v>381</v>
      </c>
      <c r="AN144" s="262" t="s">
        <v>1537</v>
      </c>
    </row>
    <row r="145" spans="1:40" ht="15" customHeight="1" x14ac:dyDescent="0.3">
      <c r="A145" s="397" t="s">
        <v>414</v>
      </c>
      <c r="B145" s="398" t="s">
        <v>415</v>
      </c>
      <c r="C145" s="338">
        <v>0</v>
      </c>
      <c r="D145" s="2082">
        <f t="shared" ref="D145:D176" si="41">ROUND(C145,2)</f>
        <v>0</v>
      </c>
      <c r="E145" s="461">
        <v>5574</v>
      </c>
      <c r="F145" s="2128"/>
      <c r="G145" s="2081">
        <f t="shared" ref="G145:G176" si="42">D145+F145</f>
        <v>0</v>
      </c>
      <c r="H145" s="400">
        <f t="shared" ref="H145:H176" si="43">ROUND(D145*E145,0)</f>
        <v>0</v>
      </c>
      <c r="T145" s="266" t="s">
        <v>1509</v>
      </c>
      <c r="U145" s="324">
        <f t="shared" ref="U145:U176" si="44">ROUND($H145+$P145,0)</f>
        <v>0</v>
      </c>
      <c r="V145" s="412"/>
      <c r="W145" s="406"/>
      <c r="X145" s="389"/>
      <c r="Y145" s="264"/>
      <c r="AG145" s="327" t="s">
        <v>363</v>
      </c>
      <c r="AH145" s="328">
        <f>DSUM(AB8:AD110,$AD$8,$AL$93:$AN$94)</f>
        <v>0</v>
      </c>
    </row>
    <row r="146" spans="1:40" ht="15" customHeight="1" x14ac:dyDescent="0.3">
      <c r="A146" s="397" t="s">
        <v>472</v>
      </c>
      <c r="B146" s="398" t="s">
        <v>473</v>
      </c>
      <c r="C146" s="338">
        <v>0</v>
      </c>
      <c r="D146" s="2082">
        <f t="shared" si="41"/>
        <v>0</v>
      </c>
      <c r="E146" s="461">
        <v>2452</v>
      </c>
      <c r="F146" s="2128"/>
      <c r="G146" s="2081">
        <f t="shared" si="42"/>
        <v>0</v>
      </c>
      <c r="H146" s="400">
        <f t="shared" si="43"/>
        <v>0</v>
      </c>
      <c r="T146" s="266" t="s">
        <v>1509</v>
      </c>
      <c r="U146" s="324">
        <f t="shared" si="44"/>
        <v>0</v>
      </c>
      <c r="V146" s="388"/>
      <c r="W146" s="389"/>
      <c r="X146" s="389"/>
      <c r="Y146" s="264"/>
      <c r="AG146" s="327" t="s">
        <v>2356</v>
      </c>
      <c r="AH146" s="328">
        <f>DSUM(AB8:AD110,$AD$8,$AL$96:$AN$97)</f>
        <v>0</v>
      </c>
      <c r="AL146" s="262" t="s">
        <v>242</v>
      </c>
      <c r="AM146" s="266" t="s">
        <v>1445</v>
      </c>
      <c r="AN146" s="262" t="s">
        <v>1446</v>
      </c>
    </row>
    <row r="147" spans="1:40" ht="15" customHeight="1" x14ac:dyDescent="0.3">
      <c r="A147" s="397" t="s">
        <v>490</v>
      </c>
      <c r="B147" s="398" t="s">
        <v>491</v>
      </c>
      <c r="C147" s="338">
        <v>0</v>
      </c>
      <c r="D147" s="2082">
        <f t="shared" si="41"/>
        <v>0</v>
      </c>
      <c r="E147" s="461">
        <v>1948</v>
      </c>
      <c r="F147" s="2128"/>
      <c r="G147" s="2081">
        <f t="shared" si="42"/>
        <v>0</v>
      </c>
      <c r="H147" s="400">
        <f t="shared" si="43"/>
        <v>0</v>
      </c>
      <c r="T147" s="266" t="s">
        <v>1509</v>
      </c>
      <c r="U147" s="324">
        <f t="shared" si="44"/>
        <v>0</v>
      </c>
      <c r="V147" s="388"/>
      <c r="W147" s="389"/>
      <c r="X147" s="389"/>
      <c r="Y147" s="264"/>
      <c r="AG147" s="327" t="s">
        <v>1487</v>
      </c>
      <c r="AH147" s="328">
        <f>DSUM(AB8:AD110,$AD$8,$AL$99:$AN$100)</f>
        <v>0</v>
      </c>
      <c r="AL147" s="262" t="s">
        <v>1492</v>
      </c>
      <c r="AM147" s="266" t="s">
        <v>1513</v>
      </c>
      <c r="AN147" s="262" t="s">
        <v>1537</v>
      </c>
    </row>
    <row r="148" spans="1:40" ht="15" customHeight="1" x14ac:dyDescent="0.3">
      <c r="A148" s="397" t="s">
        <v>466</v>
      </c>
      <c r="B148" s="398" t="s">
        <v>467</v>
      </c>
      <c r="C148" s="338">
        <v>0</v>
      </c>
      <c r="D148" s="2082">
        <f t="shared" si="41"/>
        <v>0</v>
      </c>
      <c r="E148" s="461">
        <v>5574</v>
      </c>
      <c r="F148" s="2128"/>
      <c r="G148" s="2081">
        <f t="shared" si="42"/>
        <v>0</v>
      </c>
      <c r="H148" s="400">
        <f t="shared" si="43"/>
        <v>0</v>
      </c>
      <c r="T148" s="266" t="s">
        <v>1509</v>
      </c>
      <c r="U148" s="324">
        <f t="shared" si="44"/>
        <v>0</v>
      </c>
      <c r="V148" s="412"/>
      <c r="W148" s="406"/>
      <c r="X148" s="389"/>
      <c r="Y148" s="264"/>
      <c r="AG148" s="352" t="s">
        <v>1449</v>
      </c>
      <c r="AH148" s="328">
        <f>DSUM(AB8:AD110,$AD$8,$AL$102:$AN$103)</f>
        <v>0</v>
      </c>
    </row>
    <row r="149" spans="1:40" ht="15" customHeight="1" x14ac:dyDescent="0.3">
      <c r="A149" s="397" t="s">
        <v>508</v>
      </c>
      <c r="B149" s="398" t="s">
        <v>509</v>
      </c>
      <c r="C149" s="338">
        <v>0</v>
      </c>
      <c r="D149" s="2082">
        <f t="shared" si="41"/>
        <v>0</v>
      </c>
      <c r="E149" s="461">
        <v>1948</v>
      </c>
      <c r="F149" s="2128"/>
      <c r="G149" s="2081">
        <f t="shared" si="42"/>
        <v>0</v>
      </c>
      <c r="H149" s="400">
        <f t="shared" si="43"/>
        <v>0</v>
      </c>
      <c r="T149" s="266" t="s">
        <v>1509</v>
      </c>
      <c r="U149" s="324">
        <f t="shared" si="44"/>
        <v>0</v>
      </c>
      <c r="V149" s="412"/>
      <c r="W149" s="406"/>
      <c r="X149" s="389"/>
      <c r="Y149" s="264"/>
    </row>
    <row r="150" spans="1:40" ht="15" customHeight="1" x14ac:dyDescent="0.3">
      <c r="A150" s="397" t="s">
        <v>442</v>
      </c>
      <c r="B150" s="398" t="s">
        <v>443</v>
      </c>
      <c r="C150" s="338">
        <v>0</v>
      </c>
      <c r="D150" s="2082">
        <f t="shared" si="41"/>
        <v>0</v>
      </c>
      <c r="E150" s="461">
        <v>2452</v>
      </c>
      <c r="F150" s="2128"/>
      <c r="G150" s="2081">
        <f t="shared" si="42"/>
        <v>0</v>
      </c>
      <c r="H150" s="400">
        <f t="shared" si="43"/>
        <v>0</v>
      </c>
      <c r="T150" s="266" t="s">
        <v>1509</v>
      </c>
      <c r="U150" s="324">
        <f t="shared" si="44"/>
        <v>0</v>
      </c>
      <c r="V150" s="388"/>
      <c r="W150" s="389"/>
      <c r="X150" s="389"/>
      <c r="Y150" s="264"/>
      <c r="AG150" s="327" t="s">
        <v>1833</v>
      </c>
      <c r="AH150" s="328">
        <f>DSUM(AB8:AD110,$AD$8,$AL$105:$AN$106)</f>
        <v>0</v>
      </c>
    </row>
    <row r="151" spans="1:40" ht="15" customHeight="1" x14ac:dyDescent="0.3">
      <c r="A151" s="397" t="s">
        <v>446</v>
      </c>
      <c r="B151" s="398" t="s">
        <v>447</v>
      </c>
      <c r="C151" s="338">
        <v>0</v>
      </c>
      <c r="D151" s="2082">
        <f t="shared" si="41"/>
        <v>0</v>
      </c>
      <c r="E151" s="461">
        <v>1948</v>
      </c>
      <c r="F151" s="2128"/>
      <c r="G151" s="2081">
        <f t="shared" si="42"/>
        <v>0</v>
      </c>
      <c r="H151" s="400">
        <f t="shared" si="43"/>
        <v>0</v>
      </c>
      <c r="T151" s="266" t="s">
        <v>1509</v>
      </c>
      <c r="U151" s="324">
        <f t="shared" si="44"/>
        <v>0</v>
      </c>
      <c r="V151" s="388"/>
      <c r="W151" s="389"/>
      <c r="X151" s="389"/>
      <c r="Y151" s="264"/>
      <c r="AG151" s="327" t="s">
        <v>370</v>
      </c>
      <c r="AH151" s="328">
        <f>DSUM(AB8:AD110,$AD$8,$AL$108:$AN$109)</f>
        <v>0</v>
      </c>
      <c r="AL151" s="302" t="s">
        <v>242</v>
      </c>
      <c r="AM151" s="303" t="s">
        <v>1445</v>
      </c>
      <c r="AN151" s="303" t="s">
        <v>1446</v>
      </c>
    </row>
    <row r="152" spans="1:40" ht="15" customHeight="1" x14ac:dyDescent="0.3">
      <c r="A152" s="397" t="s">
        <v>498</v>
      </c>
      <c r="B152" s="398" t="s">
        <v>499</v>
      </c>
      <c r="C152" s="338">
        <v>0</v>
      </c>
      <c r="D152" s="2082">
        <f t="shared" si="41"/>
        <v>0</v>
      </c>
      <c r="E152" s="461">
        <v>1948</v>
      </c>
      <c r="F152" s="2128"/>
      <c r="G152" s="2081">
        <f t="shared" si="42"/>
        <v>0</v>
      </c>
      <c r="H152" s="400">
        <f t="shared" si="43"/>
        <v>0</v>
      </c>
      <c r="T152" s="266" t="s">
        <v>1509</v>
      </c>
      <c r="U152" s="324">
        <f t="shared" si="44"/>
        <v>0</v>
      </c>
      <c r="V152" s="388"/>
      <c r="W152" s="389"/>
      <c r="X152" s="389"/>
      <c r="Y152" s="264"/>
      <c r="AG152" s="327" t="s">
        <v>1451</v>
      </c>
      <c r="AH152" s="328">
        <f>DSUM(AB8:AD110,$AD$8,$AL$114:$AN$115)</f>
        <v>0</v>
      </c>
      <c r="AL152" s="266" t="s">
        <v>1492</v>
      </c>
      <c r="AM152" s="266" t="s">
        <v>1515</v>
      </c>
      <c r="AN152" s="262" t="s">
        <v>1537</v>
      </c>
    </row>
    <row r="153" spans="1:40" ht="15" customHeight="1" x14ac:dyDescent="0.3">
      <c r="A153" s="397" t="s">
        <v>478</v>
      </c>
      <c r="B153" s="398" t="s">
        <v>479</v>
      </c>
      <c r="C153" s="338">
        <v>0</v>
      </c>
      <c r="D153" s="2082">
        <f t="shared" si="41"/>
        <v>0</v>
      </c>
      <c r="E153" s="461">
        <v>2452</v>
      </c>
      <c r="F153" s="2128"/>
      <c r="G153" s="2081">
        <f t="shared" si="42"/>
        <v>0</v>
      </c>
      <c r="H153" s="400">
        <f t="shared" si="43"/>
        <v>0</v>
      </c>
      <c r="T153" s="266" t="s">
        <v>1509</v>
      </c>
      <c r="U153" s="324">
        <f t="shared" si="44"/>
        <v>0</v>
      </c>
      <c r="V153" s="388"/>
      <c r="W153" s="389"/>
      <c r="X153" s="389"/>
      <c r="Y153" s="264"/>
      <c r="AG153" s="327" t="s">
        <v>1562</v>
      </c>
      <c r="AH153" s="328">
        <f>DSUM(AB8:AD110,$AD$8,$AL$117:$AN$118)</f>
        <v>0</v>
      </c>
    </row>
    <row r="154" spans="1:40" ht="15" customHeight="1" x14ac:dyDescent="0.3">
      <c r="A154" s="397" t="s">
        <v>468</v>
      </c>
      <c r="B154" s="398" t="s">
        <v>2273</v>
      </c>
      <c r="C154" s="338">
        <v>0</v>
      </c>
      <c r="D154" s="2082">
        <f t="shared" si="41"/>
        <v>0</v>
      </c>
      <c r="E154" s="461">
        <v>2452</v>
      </c>
      <c r="F154" s="2128"/>
      <c r="G154" s="2081">
        <f t="shared" si="42"/>
        <v>0</v>
      </c>
      <c r="H154" s="400">
        <f t="shared" si="43"/>
        <v>0</v>
      </c>
      <c r="T154" s="266" t="s">
        <v>1509</v>
      </c>
      <c r="U154" s="324">
        <f t="shared" si="44"/>
        <v>0</v>
      </c>
      <c r="V154" s="412"/>
      <c r="W154" s="406"/>
      <c r="X154" s="389"/>
      <c r="Y154" s="264"/>
      <c r="AG154" s="327" t="s">
        <v>1494</v>
      </c>
      <c r="AH154" s="328">
        <f>DSUM(AB8:AD110,$AD$8,$AL$120:$AN$121)</f>
        <v>0</v>
      </c>
      <c r="AL154" s="302" t="s">
        <v>242</v>
      </c>
      <c r="AM154" s="303" t="s">
        <v>1445</v>
      </c>
      <c r="AN154" s="303" t="s">
        <v>1446</v>
      </c>
    </row>
    <row r="155" spans="1:40" ht="15" customHeight="1" x14ac:dyDescent="0.3">
      <c r="A155" s="397" t="s">
        <v>486</v>
      </c>
      <c r="B155" s="398" t="s">
        <v>1886</v>
      </c>
      <c r="C155" s="338">
        <v>0</v>
      </c>
      <c r="D155" s="2082">
        <f t="shared" si="41"/>
        <v>0</v>
      </c>
      <c r="E155" s="461">
        <v>2452</v>
      </c>
      <c r="F155" s="2128"/>
      <c r="G155" s="2081">
        <f t="shared" si="42"/>
        <v>0</v>
      </c>
      <c r="H155" s="400">
        <f t="shared" si="43"/>
        <v>0</v>
      </c>
      <c r="T155" s="266" t="s">
        <v>1509</v>
      </c>
      <c r="U155" s="324">
        <f t="shared" si="44"/>
        <v>0</v>
      </c>
      <c r="V155" s="388"/>
      <c r="W155" s="389"/>
      <c r="X155" s="389"/>
      <c r="Y155" s="264"/>
      <c r="AG155" s="327" t="s">
        <v>1452</v>
      </c>
      <c r="AH155" s="328">
        <f>DSUM(AB8:AD110,$AD$8,$AL$123:$AN$124)</f>
        <v>0</v>
      </c>
      <c r="AL155" s="266" t="s">
        <v>1492</v>
      </c>
      <c r="AM155" s="266" t="s">
        <v>387</v>
      </c>
      <c r="AN155" s="262" t="s">
        <v>1537</v>
      </c>
    </row>
    <row r="156" spans="1:40" ht="15" customHeight="1" x14ac:dyDescent="0.3">
      <c r="A156" s="397" t="s">
        <v>476</v>
      </c>
      <c r="B156" s="398" t="s">
        <v>477</v>
      </c>
      <c r="C156" s="338">
        <v>0</v>
      </c>
      <c r="D156" s="2082">
        <f t="shared" si="41"/>
        <v>0</v>
      </c>
      <c r="E156" s="461">
        <v>4281</v>
      </c>
      <c r="F156" s="2128"/>
      <c r="G156" s="2081">
        <f t="shared" si="42"/>
        <v>0</v>
      </c>
      <c r="H156" s="400">
        <f t="shared" si="43"/>
        <v>0</v>
      </c>
      <c r="T156" s="266" t="s">
        <v>1509</v>
      </c>
      <c r="U156" s="324">
        <f t="shared" si="44"/>
        <v>0</v>
      </c>
      <c r="V156" s="388"/>
      <c r="W156" s="389"/>
      <c r="X156" s="406"/>
      <c r="Y156" s="264"/>
      <c r="AG156" s="327" t="s">
        <v>1498</v>
      </c>
      <c r="AH156" s="328">
        <f>DSUM(AB8:AD110,$AD$8,$AL$126:$AN$127)</f>
        <v>0</v>
      </c>
    </row>
    <row r="157" spans="1:40" ht="15" customHeight="1" x14ac:dyDescent="0.3">
      <c r="A157" s="397" t="s">
        <v>470</v>
      </c>
      <c r="B157" s="398" t="s">
        <v>471</v>
      </c>
      <c r="C157" s="338">
        <v>0</v>
      </c>
      <c r="D157" s="2082">
        <f t="shared" si="41"/>
        <v>0</v>
      </c>
      <c r="E157" s="461">
        <v>6269</v>
      </c>
      <c r="F157" s="2128"/>
      <c r="G157" s="2081">
        <f t="shared" si="42"/>
        <v>0</v>
      </c>
      <c r="H157" s="400">
        <f t="shared" si="43"/>
        <v>0</v>
      </c>
      <c r="T157" s="266" t="s">
        <v>1509</v>
      </c>
      <c r="U157" s="324">
        <f t="shared" si="44"/>
        <v>0</v>
      </c>
      <c r="V157" s="388"/>
      <c r="W157" s="389"/>
      <c r="X157" s="406"/>
      <c r="Y157" s="264"/>
      <c r="AG157" s="327" t="s">
        <v>1499</v>
      </c>
      <c r="AH157" s="328">
        <f>DSUM(AB8:AD110,$AD$8,$AL$129:$AN$130)</f>
        <v>0</v>
      </c>
      <c r="AL157" s="302" t="s">
        <v>242</v>
      </c>
      <c r="AM157" s="303" t="s">
        <v>1445</v>
      </c>
      <c r="AN157" s="303" t="s">
        <v>1446</v>
      </c>
    </row>
    <row r="158" spans="1:40" ht="15" customHeight="1" x14ac:dyDescent="0.3">
      <c r="A158" s="397" t="s">
        <v>437</v>
      </c>
      <c r="B158" s="398" t="s">
        <v>1878</v>
      </c>
      <c r="C158" s="338">
        <v>0</v>
      </c>
      <c r="D158" s="2082">
        <f t="shared" si="41"/>
        <v>0</v>
      </c>
      <c r="E158" s="461">
        <v>2452</v>
      </c>
      <c r="F158" s="2128"/>
      <c r="G158" s="2081">
        <f t="shared" si="42"/>
        <v>0</v>
      </c>
      <c r="H158" s="400">
        <f t="shared" si="43"/>
        <v>0</v>
      </c>
      <c r="T158" s="266" t="s">
        <v>1509</v>
      </c>
      <c r="U158" s="324">
        <f t="shared" si="44"/>
        <v>0</v>
      </c>
      <c r="V158" s="388"/>
      <c r="W158" s="389"/>
      <c r="X158" s="406"/>
      <c r="Y158" s="264"/>
      <c r="AG158" s="327" t="s">
        <v>1500</v>
      </c>
      <c r="AH158" s="328">
        <f>DSUM(AB8:AD110,$AD$8,$AL$132:$AN$133)</f>
        <v>0</v>
      </c>
      <c r="AL158" s="266" t="s">
        <v>1492</v>
      </c>
      <c r="AM158" s="266" t="s">
        <v>389</v>
      </c>
      <c r="AN158" s="262" t="s">
        <v>1537</v>
      </c>
    </row>
    <row r="159" spans="1:40" ht="15" customHeight="1" x14ac:dyDescent="0.3">
      <c r="A159" s="397" t="s">
        <v>504</v>
      </c>
      <c r="B159" s="398" t="s">
        <v>505</v>
      </c>
      <c r="C159" s="338">
        <v>0</v>
      </c>
      <c r="D159" s="2082">
        <f t="shared" si="41"/>
        <v>0</v>
      </c>
      <c r="E159" s="461">
        <v>2452</v>
      </c>
      <c r="F159" s="2128"/>
      <c r="G159" s="2081">
        <f t="shared" si="42"/>
        <v>0</v>
      </c>
      <c r="H159" s="400">
        <f t="shared" si="43"/>
        <v>0</v>
      </c>
      <c r="T159" s="266" t="s">
        <v>1509</v>
      </c>
      <c r="U159" s="324">
        <f t="shared" si="44"/>
        <v>0</v>
      </c>
      <c r="V159" s="412"/>
      <c r="W159" s="406"/>
      <c r="X159" s="406"/>
      <c r="Y159" s="264"/>
      <c r="AG159" s="327" t="s">
        <v>1501</v>
      </c>
      <c r="AH159" s="328">
        <f>DSUM(AB8:AD110,$AD$8,$AL$136:$AN$137)</f>
        <v>0</v>
      </c>
    </row>
    <row r="160" spans="1:40" ht="15" customHeight="1" x14ac:dyDescent="0.3">
      <c r="A160" s="397" t="s">
        <v>503</v>
      </c>
      <c r="B160" s="398" t="s">
        <v>1893</v>
      </c>
      <c r="C160" s="338">
        <v>0</v>
      </c>
      <c r="D160" s="2082">
        <f t="shared" si="41"/>
        <v>0</v>
      </c>
      <c r="E160" s="461">
        <v>2452</v>
      </c>
      <c r="F160" s="2128"/>
      <c r="G160" s="2081">
        <f t="shared" si="42"/>
        <v>0</v>
      </c>
      <c r="H160" s="400">
        <f t="shared" si="43"/>
        <v>0</v>
      </c>
      <c r="T160" s="266" t="s">
        <v>1509</v>
      </c>
      <c r="U160" s="324">
        <f t="shared" si="44"/>
        <v>0</v>
      </c>
      <c r="V160" s="412"/>
      <c r="W160" s="406"/>
      <c r="X160" s="406"/>
      <c r="Y160" s="264"/>
      <c r="AG160" s="327" t="s">
        <v>1510</v>
      </c>
      <c r="AH160" s="328">
        <f>DSUM(AB8:AD110,$AD$8,$AL$140:$AN$141)</f>
        <v>0</v>
      </c>
      <c r="AL160" s="302" t="s">
        <v>242</v>
      </c>
      <c r="AM160" s="303" t="s">
        <v>1445</v>
      </c>
      <c r="AN160" s="303" t="s">
        <v>1446</v>
      </c>
    </row>
    <row r="161" spans="1:40" ht="15" customHeight="1" x14ac:dyDescent="0.3">
      <c r="A161" s="397" t="s">
        <v>487</v>
      </c>
      <c r="B161" s="398" t="s">
        <v>1889</v>
      </c>
      <c r="C161" s="338">
        <v>0</v>
      </c>
      <c r="D161" s="2082">
        <f t="shared" si="41"/>
        <v>0</v>
      </c>
      <c r="E161" s="461">
        <v>2452</v>
      </c>
      <c r="F161" s="2128"/>
      <c r="G161" s="2081">
        <f t="shared" si="42"/>
        <v>0</v>
      </c>
      <c r="H161" s="400">
        <f t="shared" si="43"/>
        <v>0</v>
      </c>
      <c r="T161" s="266" t="s">
        <v>1509</v>
      </c>
      <c r="U161" s="324">
        <f t="shared" si="44"/>
        <v>0</v>
      </c>
      <c r="V161" s="388"/>
      <c r="W161" s="389"/>
      <c r="X161" s="389"/>
      <c r="Y161" s="264"/>
      <c r="AG161" s="327" t="s">
        <v>381</v>
      </c>
      <c r="AH161" s="328">
        <f>DSUM(AB8:AD110,$AD$8,$AL$143:$AN$144)</f>
        <v>0</v>
      </c>
      <c r="AL161" s="266" t="s">
        <v>1492</v>
      </c>
      <c r="AM161" s="266" t="s">
        <v>391</v>
      </c>
      <c r="AN161" s="262" t="s">
        <v>1537</v>
      </c>
    </row>
    <row r="162" spans="1:40" ht="15" customHeight="1" x14ac:dyDescent="0.3">
      <c r="A162" s="397" t="s">
        <v>482</v>
      </c>
      <c r="B162" s="398" t="s">
        <v>483</v>
      </c>
      <c r="C162" s="338">
        <v>0</v>
      </c>
      <c r="D162" s="2082">
        <f t="shared" si="41"/>
        <v>0</v>
      </c>
      <c r="E162" s="461">
        <v>2452</v>
      </c>
      <c r="F162" s="2128"/>
      <c r="G162" s="2081">
        <f t="shared" si="42"/>
        <v>0</v>
      </c>
      <c r="H162" s="400">
        <f t="shared" si="43"/>
        <v>0</v>
      </c>
      <c r="T162" s="266" t="s">
        <v>1509</v>
      </c>
      <c r="U162" s="324">
        <f t="shared" si="44"/>
        <v>0</v>
      </c>
      <c r="V162" s="412"/>
      <c r="W162" s="406"/>
      <c r="X162" s="389"/>
      <c r="Y162" s="264"/>
      <c r="AG162" s="327" t="s">
        <v>1513</v>
      </c>
      <c r="AH162" s="328">
        <f>DSUM(AB8:AD110,$AD$8,$AL$146:$AN$147)</f>
        <v>0</v>
      </c>
    </row>
    <row r="163" spans="1:40" ht="15" customHeight="1" x14ac:dyDescent="0.3">
      <c r="A163" s="397" t="s">
        <v>502</v>
      </c>
      <c r="B163" s="398" t="s">
        <v>1892</v>
      </c>
      <c r="C163" s="338">
        <v>0</v>
      </c>
      <c r="D163" s="2082">
        <f t="shared" si="41"/>
        <v>0</v>
      </c>
      <c r="E163" s="461">
        <v>2452</v>
      </c>
      <c r="F163" s="2128"/>
      <c r="G163" s="2081">
        <f t="shared" si="42"/>
        <v>0</v>
      </c>
      <c r="H163" s="400">
        <f t="shared" si="43"/>
        <v>0</v>
      </c>
      <c r="T163" s="266" t="s">
        <v>1509</v>
      </c>
      <c r="U163" s="324">
        <f t="shared" si="44"/>
        <v>0</v>
      </c>
      <c r="V163" s="388"/>
      <c r="W163" s="389"/>
      <c r="X163" s="389"/>
      <c r="Y163" s="264"/>
      <c r="AG163" s="327" t="s">
        <v>1515</v>
      </c>
      <c r="AH163" s="328">
        <f>DSUM(AB8:AD110,$AD$8,$AL$151:$AN$152)</f>
        <v>0</v>
      </c>
      <c r="AL163" s="302" t="s">
        <v>242</v>
      </c>
      <c r="AM163" s="303" t="s">
        <v>1445</v>
      </c>
      <c r="AN163" s="303" t="s">
        <v>1446</v>
      </c>
    </row>
    <row r="164" spans="1:40" ht="15" customHeight="1" x14ac:dyDescent="0.3">
      <c r="A164" s="397" t="s">
        <v>488</v>
      </c>
      <c r="B164" s="398" t="s">
        <v>489</v>
      </c>
      <c r="C164" s="338">
        <v>0</v>
      </c>
      <c r="D164" s="2082">
        <f t="shared" si="41"/>
        <v>0</v>
      </c>
      <c r="E164" s="461">
        <v>5574</v>
      </c>
      <c r="F164" s="2128"/>
      <c r="G164" s="2081">
        <f t="shared" si="42"/>
        <v>0</v>
      </c>
      <c r="H164" s="400">
        <f t="shared" si="43"/>
        <v>0</v>
      </c>
      <c r="T164" s="266" t="s">
        <v>1509</v>
      </c>
      <c r="U164" s="324">
        <f t="shared" si="44"/>
        <v>0</v>
      </c>
      <c r="V164" s="388"/>
      <c r="W164" s="389"/>
      <c r="X164" s="389"/>
      <c r="Y164" s="264"/>
      <c r="AG164" s="327" t="s">
        <v>387</v>
      </c>
      <c r="AH164" s="328">
        <f>DSUM(AB8:AD110,$AD$8,$AL$154:$AN$155)</f>
        <v>0</v>
      </c>
      <c r="AL164" s="266" t="s">
        <v>1492</v>
      </c>
      <c r="AM164" s="266" t="s">
        <v>1453</v>
      </c>
      <c r="AN164" s="262" t="s">
        <v>1537</v>
      </c>
    </row>
    <row r="165" spans="1:40" ht="15" customHeight="1" x14ac:dyDescent="0.3">
      <c r="A165" s="397" t="s">
        <v>418</v>
      </c>
      <c r="B165" s="398" t="s">
        <v>419</v>
      </c>
      <c r="C165" s="338">
        <v>0</v>
      </c>
      <c r="D165" s="2082">
        <f t="shared" si="41"/>
        <v>0</v>
      </c>
      <c r="E165" s="461">
        <v>5574</v>
      </c>
      <c r="F165" s="2128"/>
      <c r="G165" s="2081">
        <f t="shared" si="42"/>
        <v>0</v>
      </c>
      <c r="H165" s="400">
        <f t="shared" si="43"/>
        <v>0</v>
      </c>
      <c r="T165" s="266" t="s">
        <v>1509</v>
      </c>
      <c r="U165" s="324">
        <f t="shared" si="44"/>
        <v>0</v>
      </c>
      <c r="V165" s="412"/>
      <c r="W165" s="406"/>
      <c r="X165" s="389"/>
      <c r="Y165" s="264"/>
      <c r="AG165" s="327" t="s">
        <v>389</v>
      </c>
      <c r="AH165" s="328">
        <f>DSUM(AB8:AD110,$AD$8,$AL$157:$AN$158)</f>
        <v>0</v>
      </c>
    </row>
    <row r="166" spans="1:40" ht="15" customHeight="1" x14ac:dyDescent="0.3">
      <c r="A166" s="397" t="s">
        <v>492</v>
      </c>
      <c r="B166" s="398" t="s">
        <v>495</v>
      </c>
      <c r="C166" s="338">
        <v>0</v>
      </c>
      <c r="D166" s="2082">
        <f t="shared" si="41"/>
        <v>0</v>
      </c>
      <c r="E166" s="461">
        <v>5574</v>
      </c>
      <c r="F166" s="2128"/>
      <c r="G166" s="2081">
        <f t="shared" si="42"/>
        <v>0</v>
      </c>
      <c r="H166" s="400">
        <f t="shared" si="43"/>
        <v>0</v>
      </c>
      <c r="T166" s="266" t="s">
        <v>1509</v>
      </c>
      <c r="U166" s="324">
        <f t="shared" si="44"/>
        <v>0</v>
      </c>
      <c r="V166" s="388"/>
      <c r="W166" s="389"/>
      <c r="X166" s="406"/>
      <c r="Y166" s="264"/>
      <c r="AG166" s="327" t="s">
        <v>391</v>
      </c>
      <c r="AH166" s="328">
        <f>DSUM(AB8:AD110,$AD$8,$AL$160:$AN$161)</f>
        <v>0</v>
      </c>
      <c r="AL166" s="302" t="s">
        <v>242</v>
      </c>
      <c r="AM166" s="303" t="s">
        <v>1445</v>
      </c>
      <c r="AN166" s="303" t="s">
        <v>1446</v>
      </c>
    </row>
    <row r="167" spans="1:40" ht="15" customHeight="1" x14ac:dyDescent="0.3">
      <c r="A167" s="397" t="s">
        <v>394</v>
      </c>
      <c r="B167" s="398" t="s">
        <v>395</v>
      </c>
      <c r="C167" s="338">
        <v>0</v>
      </c>
      <c r="D167" s="2082">
        <f t="shared" si="41"/>
        <v>0</v>
      </c>
      <c r="E167" s="461">
        <v>1813</v>
      </c>
      <c r="F167" s="2128"/>
      <c r="G167" s="2081">
        <f t="shared" si="42"/>
        <v>0</v>
      </c>
      <c r="H167" s="400">
        <f t="shared" si="43"/>
        <v>0</v>
      </c>
      <c r="T167" s="266" t="s">
        <v>1509</v>
      </c>
      <c r="U167" s="324">
        <f t="shared" si="44"/>
        <v>0</v>
      </c>
      <c r="V167" s="412"/>
      <c r="W167" s="406"/>
      <c r="X167" s="406"/>
      <c r="Y167" s="264"/>
      <c r="AG167" s="327"/>
      <c r="AH167" s="328"/>
      <c r="AL167" s="266" t="s">
        <v>1492</v>
      </c>
      <c r="AM167" s="266" t="s">
        <v>2081</v>
      </c>
      <c r="AN167" s="262" t="s">
        <v>1537</v>
      </c>
    </row>
    <row r="168" spans="1:40" ht="15" customHeight="1" x14ac:dyDescent="0.3">
      <c r="A168" s="397" t="s">
        <v>2274</v>
      </c>
      <c r="B168" s="398" t="s">
        <v>2275</v>
      </c>
      <c r="C168" s="338">
        <v>0</v>
      </c>
      <c r="D168" s="2082">
        <f t="shared" si="41"/>
        <v>0</v>
      </c>
      <c r="E168" s="461">
        <v>2452</v>
      </c>
      <c r="F168" s="2128"/>
      <c r="G168" s="2081">
        <f t="shared" si="42"/>
        <v>0</v>
      </c>
      <c r="H168" s="400">
        <f t="shared" si="43"/>
        <v>0</v>
      </c>
      <c r="T168" s="266" t="s">
        <v>1509</v>
      </c>
      <c r="U168" s="324">
        <f t="shared" si="44"/>
        <v>0</v>
      </c>
      <c r="V168" s="412"/>
      <c r="W168" s="406"/>
      <c r="X168" s="389"/>
      <c r="Y168" s="264"/>
      <c r="AG168" s="352" t="s">
        <v>1453</v>
      </c>
      <c r="AH168" s="328">
        <f>DSUM(AB8:AD110,$AD$8,$AL$163:$AN$164)</f>
        <v>0</v>
      </c>
    </row>
    <row r="169" spans="1:40" ht="15" customHeight="1" thickBot="1" x14ac:dyDescent="0.35">
      <c r="A169" s="397" t="s">
        <v>1887</v>
      </c>
      <c r="B169" s="398" t="s">
        <v>1888</v>
      </c>
      <c r="C169" s="338">
        <v>0</v>
      </c>
      <c r="D169" s="2082">
        <f t="shared" si="41"/>
        <v>0</v>
      </c>
      <c r="E169" s="461">
        <v>2452</v>
      </c>
      <c r="F169" s="2128"/>
      <c r="G169" s="2081">
        <f t="shared" si="42"/>
        <v>0</v>
      </c>
      <c r="H169" s="400">
        <f t="shared" si="43"/>
        <v>0</v>
      </c>
      <c r="T169" s="266" t="s">
        <v>1509</v>
      </c>
      <c r="U169" s="324">
        <f t="shared" si="44"/>
        <v>0</v>
      </c>
      <c r="V169" s="388"/>
      <c r="W169" s="389"/>
      <c r="X169" s="389"/>
      <c r="Y169" s="264"/>
      <c r="AG169" s="262"/>
      <c r="AH169" s="262"/>
      <c r="AL169" s="463"/>
      <c r="AM169" s="464"/>
      <c r="AN169" s="463"/>
    </row>
    <row r="170" spans="1:40" ht="15" customHeight="1" thickBot="1" x14ac:dyDescent="0.35">
      <c r="A170" s="397" t="s">
        <v>474</v>
      </c>
      <c r="B170" s="398" t="s">
        <v>475</v>
      </c>
      <c r="C170" s="338">
        <v>0</v>
      </c>
      <c r="D170" s="2082">
        <f t="shared" si="41"/>
        <v>0</v>
      </c>
      <c r="E170" s="461">
        <v>6269</v>
      </c>
      <c r="F170" s="2128"/>
      <c r="G170" s="2081">
        <f t="shared" si="42"/>
        <v>0</v>
      </c>
      <c r="H170" s="400">
        <f t="shared" si="43"/>
        <v>0</v>
      </c>
      <c r="T170" s="266" t="s">
        <v>1509</v>
      </c>
      <c r="U170" s="324">
        <f t="shared" si="44"/>
        <v>0</v>
      </c>
      <c r="V170" s="388"/>
      <c r="W170" s="389"/>
      <c r="X170" s="389"/>
      <c r="Y170" s="264"/>
      <c r="AH170" s="465">
        <f>SUM(AH118:AH169)</f>
        <v>0.8</v>
      </c>
      <c r="AI170" s="425">
        <f>+AH170</f>
        <v>0.8</v>
      </c>
    </row>
    <row r="171" spans="1:40" ht="15" customHeight="1" thickTop="1" x14ac:dyDescent="0.3">
      <c r="A171" s="397" t="s">
        <v>480</v>
      </c>
      <c r="B171" s="398" t="s">
        <v>481</v>
      </c>
      <c r="C171" s="338">
        <v>0</v>
      </c>
      <c r="D171" s="2082">
        <f t="shared" si="41"/>
        <v>0</v>
      </c>
      <c r="E171" s="461">
        <v>4281</v>
      </c>
      <c r="F171" s="2128"/>
      <c r="G171" s="2081">
        <f t="shared" si="42"/>
        <v>0</v>
      </c>
      <c r="H171" s="400">
        <f t="shared" si="43"/>
        <v>0</v>
      </c>
      <c r="T171" s="266" t="s">
        <v>1509</v>
      </c>
      <c r="U171" s="324">
        <f t="shared" si="44"/>
        <v>0</v>
      </c>
      <c r="V171" s="412"/>
      <c r="W171" s="406"/>
      <c r="X171" s="389"/>
      <c r="Y171" s="264"/>
      <c r="AG171" s="266"/>
      <c r="AL171" s="302" t="s">
        <v>242</v>
      </c>
      <c r="AM171" s="303" t="s">
        <v>1445</v>
      </c>
      <c r="AN171" s="303" t="s">
        <v>1446</v>
      </c>
    </row>
    <row r="172" spans="1:40" ht="15" customHeight="1" x14ac:dyDescent="0.3">
      <c r="A172" s="397" t="s">
        <v>1879</v>
      </c>
      <c r="B172" s="398" t="s">
        <v>1880</v>
      </c>
      <c r="C172" s="338">
        <v>0</v>
      </c>
      <c r="D172" s="2082">
        <f t="shared" si="41"/>
        <v>0</v>
      </c>
      <c r="E172" s="461">
        <v>2452</v>
      </c>
      <c r="F172" s="2128"/>
      <c r="G172" s="2081">
        <f t="shared" si="42"/>
        <v>0</v>
      </c>
      <c r="H172" s="400">
        <f t="shared" si="43"/>
        <v>0</v>
      </c>
      <c r="T172" s="266" t="s">
        <v>1509</v>
      </c>
      <c r="U172" s="324">
        <f t="shared" si="44"/>
        <v>0</v>
      </c>
      <c r="V172" s="388"/>
      <c r="W172" s="389"/>
      <c r="X172" s="389"/>
      <c r="Y172" s="264"/>
      <c r="AG172" s="266"/>
      <c r="AL172" s="266" t="s">
        <v>1490</v>
      </c>
      <c r="AM172" s="266" t="s">
        <v>1473</v>
      </c>
      <c r="AN172" s="262" t="s">
        <v>1537</v>
      </c>
    </row>
    <row r="173" spans="1:40" ht="15" customHeight="1" x14ac:dyDescent="0.3">
      <c r="A173" s="397" t="s">
        <v>506</v>
      </c>
      <c r="B173" s="398" t="s">
        <v>507</v>
      </c>
      <c r="C173" s="338">
        <v>0</v>
      </c>
      <c r="D173" s="2082">
        <f t="shared" si="41"/>
        <v>0</v>
      </c>
      <c r="E173" s="461">
        <v>2452</v>
      </c>
      <c r="F173" s="2128"/>
      <c r="G173" s="2081">
        <f t="shared" si="42"/>
        <v>0</v>
      </c>
      <c r="H173" s="400">
        <f t="shared" si="43"/>
        <v>0</v>
      </c>
      <c r="T173" s="266" t="s">
        <v>1509</v>
      </c>
      <c r="U173" s="324">
        <f t="shared" si="44"/>
        <v>0</v>
      </c>
      <c r="V173" s="412"/>
      <c r="W173" s="406"/>
      <c r="X173" s="389"/>
      <c r="Y173" s="264"/>
      <c r="AG173" s="266"/>
    </row>
    <row r="174" spans="1:40" ht="15" customHeight="1" x14ac:dyDescent="0.3">
      <c r="A174" s="397" t="s">
        <v>1896</v>
      </c>
      <c r="B174" s="398" t="s">
        <v>1897</v>
      </c>
      <c r="C174" s="338">
        <v>0</v>
      </c>
      <c r="D174" s="2082">
        <f t="shared" si="41"/>
        <v>0</v>
      </c>
      <c r="E174" s="461">
        <v>2452</v>
      </c>
      <c r="F174" s="2128"/>
      <c r="G174" s="2081">
        <f t="shared" si="42"/>
        <v>0</v>
      </c>
      <c r="H174" s="400">
        <f t="shared" si="43"/>
        <v>0</v>
      </c>
      <c r="T174" s="266" t="s">
        <v>1509</v>
      </c>
      <c r="U174" s="324">
        <f t="shared" si="44"/>
        <v>0</v>
      </c>
      <c r="V174" s="412"/>
      <c r="W174" s="406"/>
      <c r="X174" s="389"/>
      <c r="Y174" s="264"/>
      <c r="AG174" s="266"/>
      <c r="AL174" s="302" t="s">
        <v>242</v>
      </c>
      <c r="AM174" s="303" t="s">
        <v>1445</v>
      </c>
      <c r="AN174" s="303" t="s">
        <v>1446</v>
      </c>
    </row>
    <row r="175" spans="1:40" ht="15" customHeight="1" x14ac:dyDescent="0.3">
      <c r="A175" s="397" t="s">
        <v>1890</v>
      </c>
      <c r="B175" s="398" t="s">
        <v>1891</v>
      </c>
      <c r="C175" s="338">
        <v>0</v>
      </c>
      <c r="D175" s="2082">
        <f t="shared" si="41"/>
        <v>0</v>
      </c>
      <c r="E175" s="461">
        <v>2452</v>
      </c>
      <c r="F175" s="2128"/>
      <c r="G175" s="2081">
        <f t="shared" si="42"/>
        <v>0</v>
      </c>
      <c r="H175" s="400">
        <f t="shared" si="43"/>
        <v>0</v>
      </c>
      <c r="T175" s="266" t="s">
        <v>1509</v>
      </c>
      <c r="U175" s="324">
        <f t="shared" si="44"/>
        <v>0</v>
      </c>
      <c r="V175" s="388"/>
      <c r="W175" s="389"/>
      <c r="X175" s="389"/>
      <c r="Y175" s="264"/>
      <c r="AG175" s="266"/>
      <c r="AL175" s="266" t="s">
        <v>1490</v>
      </c>
      <c r="AM175" s="266" t="s">
        <v>1475</v>
      </c>
      <c r="AN175" s="262" t="s">
        <v>1537</v>
      </c>
    </row>
    <row r="176" spans="1:40" ht="15" customHeight="1" x14ac:dyDescent="0.3">
      <c r="A176" s="397" t="s">
        <v>484</v>
      </c>
      <c r="B176" s="398" t="s">
        <v>485</v>
      </c>
      <c r="C176" s="338">
        <v>0</v>
      </c>
      <c r="D176" s="2082">
        <f t="shared" si="41"/>
        <v>0</v>
      </c>
      <c r="E176" s="461">
        <v>2452</v>
      </c>
      <c r="F176" s="2128"/>
      <c r="G176" s="2081">
        <f t="shared" si="42"/>
        <v>0</v>
      </c>
      <c r="H176" s="400">
        <f t="shared" si="43"/>
        <v>0</v>
      </c>
      <c r="T176" s="266" t="s">
        <v>1509</v>
      </c>
      <c r="U176" s="324">
        <f t="shared" si="44"/>
        <v>0</v>
      </c>
      <c r="V176" s="388"/>
      <c r="W176" s="389"/>
      <c r="X176" s="389"/>
      <c r="Y176" s="264"/>
      <c r="AG176" s="266"/>
    </row>
    <row r="177" spans="1:40" ht="15" customHeight="1" x14ac:dyDescent="0.3">
      <c r="A177" s="397" t="s">
        <v>1894</v>
      </c>
      <c r="B177" s="398" t="s">
        <v>1895</v>
      </c>
      <c r="C177" s="338">
        <v>0</v>
      </c>
      <c r="D177" s="2082">
        <f t="shared" ref="D177:D186" si="45">ROUND(C177,2)</f>
        <v>0</v>
      </c>
      <c r="E177" s="461">
        <v>2452</v>
      </c>
      <c r="F177" s="2128"/>
      <c r="G177" s="2081">
        <f t="shared" ref="G177:G186" si="46">D177+F177</f>
        <v>0</v>
      </c>
      <c r="H177" s="400">
        <f t="shared" ref="H177:H186" si="47">ROUND(D177*E177,0)</f>
        <v>0</v>
      </c>
      <c r="T177" s="266" t="s">
        <v>1509</v>
      </c>
      <c r="U177" s="324">
        <f t="shared" ref="U177:U186" si="48">ROUND($H177+$P177,0)</f>
        <v>0</v>
      </c>
      <c r="V177" s="412"/>
      <c r="W177" s="406"/>
      <c r="X177" s="389"/>
      <c r="Y177" s="264"/>
      <c r="AG177" s="266"/>
      <c r="AL177" s="302" t="s">
        <v>242</v>
      </c>
      <c r="AM177" s="303" t="s">
        <v>1445</v>
      </c>
      <c r="AN177" s="303" t="s">
        <v>1446</v>
      </c>
    </row>
    <row r="178" spans="1:40" ht="15" customHeight="1" x14ac:dyDescent="0.3">
      <c r="A178" s="397" t="s">
        <v>429</v>
      </c>
      <c r="B178" s="398" t="s">
        <v>1507</v>
      </c>
      <c r="C178" s="338">
        <v>0</v>
      </c>
      <c r="D178" s="2082">
        <f t="shared" si="45"/>
        <v>0</v>
      </c>
      <c r="E178" s="461">
        <v>4181</v>
      </c>
      <c r="F178" s="2128"/>
      <c r="G178" s="2081">
        <f t="shared" si="46"/>
        <v>0</v>
      </c>
      <c r="H178" s="400">
        <f t="shared" si="47"/>
        <v>0</v>
      </c>
      <c r="T178" s="266" t="s">
        <v>1509</v>
      </c>
      <c r="U178" s="324">
        <f t="shared" si="48"/>
        <v>0</v>
      </c>
      <c r="V178" s="388"/>
      <c r="W178" s="389"/>
      <c r="X178" s="389"/>
      <c r="Y178" s="264"/>
      <c r="AG178" s="266"/>
      <c r="AL178" s="266" t="s">
        <v>1490</v>
      </c>
      <c r="AM178" s="266" t="s">
        <v>285</v>
      </c>
      <c r="AN178" s="262" t="s">
        <v>1537</v>
      </c>
    </row>
    <row r="179" spans="1:40" ht="15" customHeight="1" x14ac:dyDescent="0.3">
      <c r="A179" s="397" t="s">
        <v>428</v>
      </c>
      <c r="B179" s="398" t="s">
        <v>1506</v>
      </c>
      <c r="C179" s="338">
        <v>0</v>
      </c>
      <c r="D179" s="2082">
        <f t="shared" si="45"/>
        <v>0</v>
      </c>
      <c r="E179" s="461">
        <v>5574</v>
      </c>
      <c r="F179" s="2128"/>
      <c r="G179" s="2081">
        <f t="shared" si="46"/>
        <v>0</v>
      </c>
      <c r="H179" s="400">
        <f t="shared" si="47"/>
        <v>0</v>
      </c>
      <c r="T179" s="266" t="s">
        <v>1509</v>
      </c>
      <c r="U179" s="324">
        <f t="shared" si="48"/>
        <v>0</v>
      </c>
      <c r="V179" s="388"/>
      <c r="W179" s="389"/>
      <c r="X179" s="389"/>
      <c r="Y179" s="264"/>
      <c r="AG179" s="266"/>
    </row>
    <row r="180" spans="1:40" ht="15" customHeight="1" x14ac:dyDescent="0.3">
      <c r="A180" s="397" t="s">
        <v>464</v>
      </c>
      <c r="B180" s="398" t="s">
        <v>465</v>
      </c>
      <c r="C180" s="338">
        <v>0</v>
      </c>
      <c r="D180" s="2082">
        <f t="shared" si="45"/>
        <v>0</v>
      </c>
      <c r="E180" s="461">
        <v>5849</v>
      </c>
      <c r="F180" s="2128"/>
      <c r="G180" s="2081">
        <f t="shared" si="46"/>
        <v>0</v>
      </c>
      <c r="H180" s="400">
        <f t="shared" si="47"/>
        <v>0</v>
      </c>
      <c r="T180" s="266" t="s">
        <v>1509</v>
      </c>
      <c r="U180" s="324">
        <f t="shared" si="48"/>
        <v>0</v>
      </c>
      <c r="V180" s="412"/>
      <c r="W180" s="406"/>
      <c r="X180" s="406"/>
      <c r="Y180" s="264"/>
      <c r="AG180" s="266"/>
      <c r="AL180" s="302" t="s">
        <v>242</v>
      </c>
      <c r="AM180" s="303" t="s">
        <v>1445</v>
      </c>
      <c r="AN180" s="303" t="s">
        <v>1446</v>
      </c>
    </row>
    <row r="181" spans="1:40" ht="15" customHeight="1" x14ac:dyDescent="0.3">
      <c r="A181" s="397" t="s">
        <v>496</v>
      </c>
      <c r="B181" s="398" t="s">
        <v>497</v>
      </c>
      <c r="C181" s="338">
        <v>0</v>
      </c>
      <c r="D181" s="2082">
        <f t="shared" si="45"/>
        <v>0</v>
      </c>
      <c r="E181" s="461">
        <v>2452</v>
      </c>
      <c r="F181" s="2128"/>
      <c r="G181" s="2081">
        <f t="shared" si="46"/>
        <v>0</v>
      </c>
      <c r="H181" s="400">
        <f t="shared" si="47"/>
        <v>0</v>
      </c>
      <c r="T181" s="266" t="s">
        <v>1509</v>
      </c>
      <c r="U181" s="324">
        <f t="shared" si="48"/>
        <v>0</v>
      </c>
      <c r="V181" s="388"/>
      <c r="W181" s="389"/>
      <c r="X181" s="406"/>
      <c r="Y181" s="264"/>
      <c r="AG181" s="266"/>
      <c r="AL181" s="266" t="s">
        <v>1490</v>
      </c>
      <c r="AM181" s="266" t="s">
        <v>1996</v>
      </c>
      <c r="AN181" s="262" t="s">
        <v>1537</v>
      </c>
    </row>
    <row r="182" spans="1:40" ht="15" customHeight="1" x14ac:dyDescent="0.3">
      <c r="A182" s="397" t="s">
        <v>500</v>
      </c>
      <c r="B182" s="398" t="s">
        <v>501</v>
      </c>
      <c r="C182" s="338">
        <v>0</v>
      </c>
      <c r="D182" s="2082">
        <f t="shared" si="45"/>
        <v>0</v>
      </c>
      <c r="E182" s="461">
        <v>2452</v>
      </c>
      <c r="F182" s="2128"/>
      <c r="G182" s="2081">
        <f t="shared" si="46"/>
        <v>0</v>
      </c>
      <c r="H182" s="400">
        <f t="shared" si="47"/>
        <v>0</v>
      </c>
      <c r="T182" s="266" t="s">
        <v>1509</v>
      </c>
      <c r="U182" s="324">
        <f t="shared" si="48"/>
        <v>0</v>
      </c>
      <c r="V182" s="388"/>
      <c r="W182" s="389"/>
      <c r="X182" s="406"/>
      <c r="Y182" s="264"/>
      <c r="AG182" s="266"/>
    </row>
    <row r="183" spans="1:40" ht="15" customHeight="1" x14ac:dyDescent="0.3">
      <c r="A183" s="397" t="s">
        <v>398</v>
      </c>
      <c r="B183" s="398" t="s">
        <v>399</v>
      </c>
      <c r="C183" s="338">
        <v>0</v>
      </c>
      <c r="D183" s="2082">
        <f t="shared" si="45"/>
        <v>0</v>
      </c>
      <c r="E183" s="461">
        <v>2452</v>
      </c>
      <c r="F183" s="2128"/>
      <c r="G183" s="2081">
        <f t="shared" si="46"/>
        <v>0</v>
      </c>
      <c r="H183" s="400">
        <f t="shared" si="47"/>
        <v>0</v>
      </c>
      <c r="T183" s="266" t="s">
        <v>1509</v>
      </c>
      <c r="U183" s="324">
        <f t="shared" si="48"/>
        <v>0</v>
      </c>
      <c r="V183" s="412"/>
      <c r="W183" s="406"/>
      <c r="X183" s="406"/>
      <c r="Y183" s="264"/>
      <c r="AG183" s="266"/>
      <c r="AL183" s="302" t="s">
        <v>242</v>
      </c>
      <c r="AM183" s="303" t="s">
        <v>1445</v>
      </c>
      <c r="AN183" s="303" t="s">
        <v>1446</v>
      </c>
    </row>
    <row r="184" spans="1:40" ht="15" customHeight="1" x14ac:dyDescent="0.3">
      <c r="A184" s="397" t="s">
        <v>404</v>
      </c>
      <c r="B184" s="398" t="s">
        <v>405</v>
      </c>
      <c r="C184" s="338">
        <v>0</v>
      </c>
      <c r="D184" s="2082">
        <f t="shared" si="45"/>
        <v>0</v>
      </c>
      <c r="E184" s="461">
        <v>1465</v>
      </c>
      <c r="F184" s="2128"/>
      <c r="G184" s="2081">
        <f t="shared" si="46"/>
        <v>0</v>
      </c>
      <c r="H184" s="400">
        <f t="shared" si="47"/>
        <v>0</v>
      </c>
      <c r="T184" s="266" t="s">
        <v>1509</v>
      </c>
      <c r="U184" s="324">
        <f t="shared" si="48"/>
        <v>0</v>
      </c>
      <c r="V184" s="412"/>
      <c r="W184" s="406"/>
      <c r="X184" s="406"/>
      <c r="Y184" s="264"/>
      <c r="AG184" s="266"/>
      <c r="AL184" s="266" t="s">
        <v>1490</v>
      </c>
      <c r="AM184" s="266" t="s">
        <v>2092</v>
      </c>
      <c r="AN184" s="262" t="s">
        <v>1537</v>
      </c>
    </row>
    <row r="185" spans="1:40" ht="15" customHeight="1" x14ac:dyDescent="0.3">
      <c r="A185" s="397" t="s">
        <v>1324</v>
      </c>
      <c r="B185" s="398" t="s">
        <v>1325</v>
      </c>
      <c r="C185" s="338">
        <v>0</v>
      </c>
      <c r="D185" s="2082">
        <f t="shared" si="45"/>
        <v>0</v>
      </c>
      <c r="E185" s="461">
        <v>687</v>
      </c>
      <c r="F185" s="2128"/>
      <c r="G185" s="2081">
        <f t="shared" si="46"/>
        <v>0</v>
      </c>
      <c r="H185" s="400">
        <f t="shared" si="47"/>
        <v>0</v>
      </c>
      <c r="T185" s="266" t="s">
        <v>1478</v>
      </c>
      <c r="U185" s="324">
        <f t="shared" si="48"/>
        <v>0</v>
      </c>
      <c r="V185" s="388"/>
      <c r="X185" s="406"/>
      <c r="Y185" s="264"/>
      <c r="AG185" s="266"/>
    </row>
    <row r="186" spans="1:40" ht="15" customHeight="1" x14ac:dyDescent="0.3">
      <c r="A186" s="397" t="s">
        <v>406</v>
      </c>
      <c r="B186" s="398" t="s">
        <v>407</v>
      </c>
      <c r="C186" s="338">
        <v>0</v>
      </c>
      <c r="D186" s="2082">
        <f t="shared" si="45"/>
        <v>0</v>
      </c>
      <c r="E186" s="461">
        <v>2083</v>
      </c>
      <c r="F186" s="2128"/>
      <c r="G186" s="2081">
        <f t="shared" si="46"/>
        <v>0</v>
      </c>
      <c r="H186" s="400">
        <f t="shared" si="47"/>
        <v>0</v>
      </c>
      <c r="T186" s="266" t="s">
        <v>1509</v>
      </c>
      <c r="U186" s="324">
        <f t="shared" si="48"/>
        <v>0</v>
      </c>
      <c r="V186" s="412"/>
      <c r="W186" s="406"/>
      <c r="Y186" s="264"/>
      <c r="AG186" s="266"/>
      <c r="AL186" s="302" t="s">
        <v>242</v>
      </c>
      <c r="AM186" s="303" t="s">
        <v>1445</v>
      </c>
      <c r="AN186" s="303" t="s">
        <v>1446</v>
      </c>
    </row>
    <row r="187" spans="1:40" ht="15" customHeight="1" x14ac:dyDescent="0.3">
      <c r="A187" s="336" t="s">
        <v>510</v>
      </c>
      <c r="B187" s="398" t="s">
        <v>1508</v>
      </c>
      <c r="C187" s="338">
        <v>0</v>
      </c>
      <c r="D187" s="2082">
        <f t="shared" ref="D187" si="49">ROUND(C187,2)</f>
        <v>0</v>
      </c>
      <c r="E187" s="461">
        <v>275</v>
      </c>
      <c r="F187" s="2128"/>
      <c r="G187" s="2081">
        <f t="shared" ref="G187" si="50">D187+F187</f>
        <v>0</v>
      </c>
      <c r="H187" s="335">
        <f t="shared" ref="H187:H190" si="51">ROUND(D187*E187,0)</f>
        <v>0</v>
      </c>
      <c r="T187" s="266" t="s">
        <v>1478</v>
      </c>
      <c r="U187" s="324">
        <f t="shared" ref="U187" si="52">ROUND($H187+$P187,0)</f>
        <v>0</v>
      </c>
      <c r="V187" s="388"/>
      <c r="Y187" s="264"/>
      <c r="AG187" s="266"/>
      <c r="AL187" s="266" t="s">
        <v>1490</v>
      </c>
      <c r="AM187" s="266" t="s">
        <v>2093</v>
      </c>
      <c r="AN187" s="262" t="s">
        <v>1537</v>
      </c>
    </row>
    <row r="188" spans="1:40" ht="15" customHeight="1" x14ac:dyDescent="0.3">
      <c r="A188" s="336" t="s">
        <v>511</v>
      </c>
      <c r="B188" s="398" t="s">
        <v>512</v>
      </c>
      <c r="C188" s="338">
        <v>0</v>
      </c>
      <c r="D188" s="2082">
        <f>ROUND(C188,2)</f>
        <v>0</v>
      </c>
      <c r="E188" s="461">
        <v>1718</v>
      </c>
      <c r="F188" s="2128"/>
      <c r="G188" s="2081">
        <f>D188+F188</f>
        <v>0</v>
      </c>
      <c r="H188" s="335">
        <f t="shared" si="51"/>
        <v>0</v>
      </c>
      <c r="T188" s="266" t="s">
        <v>1478</v>
      </c>
      <c r="U188" s="324">
        <f>ROUND($H188+$P188,0)</f>
        <v>0</v>
      </c>
      <c r="V188" s="388"/>
      <c r="Y188" s="264"/>
      <c r="AG188" s="266"/>
    </row>
    <row r="189" spans="1:40" ht="15" customHeight="1" x14ac:dyDescent="0.3">
      <c r="A189" s="336" t="s">
        <v>513</v>
      </c>
      <c r="B189" s="398" t="s">
        <v>514</v>
      </c>
      <c r="C189" s="338">
        <v>0</v>
      </c>
      <c r="D189" s="2082">
        <f>ROUND(C189,2)</f>
        <v>0</v>
      </c>
      <c r="E189" s="461">
        <v>2405</v>
      </c>
      <c r="F189" s="2128"/>
      <c r="G189" s="2081">
        <f>D189+F189</f>
        <v>0</v>
      </c>
      <c r="H189" s="335">
        <f t="shared" si="51"/>
        <v>0</v>
      </c>
      <c r="T189" s="266" t="s">
        <v>1478</v>
      </c>
      <c r="U189" s="324">
        <f>ROUND($H189+$P189,0)</f>
        <v>0</v>
      </c>
      <c r="V189" s="388"/>
      <c r="Y189" s="264"/>
      <c r="AG189" s="266"/>
      <c r="AL189" s="302" t="s">
        <v>242</v>
      </c>
      <c r="AM189" s="303" t="s">
        <v>1445</v>
      </c>
      <c r="AN189" s="303" t="s">
        <v>1446</v>
      </c>
    </row>
    <row r="190" spans="1:40" ht="15" customHeight="1" thickBot="1" x14ac:dyDescent="0.35">
      <c r="A190" s="336" t="s">
        <v>515</v>
      </c>
      <c r="B190" s="398" t="s">
        <v>516</v>
      </c>
      <c r="C190" s="338">
        <v>0</v>
      </c>
      <c r="D190" s="2082">
        <f>ROUND(C190,2)</f>
        <v>0</v>
      </c>
      <c r="E190" s="461">
        <v>3092</v>
      </c>
      <c r="F190" s="2132"/>
      <c r="G190" s="2081">
        <f>D190+F190</f>
        <v>0</v>
      </c>
      <c r="H190" s="335">
        <f t="shared" si="51"/>
        <v>0</v>
      </c>
      <c r="T190" s="266" t="s">
        <v>1478</v>
      </c>
      <c r="U190" s="324">
        <f>ROUND($H190+$P190,0)</f>
        <v>0</v>
      </c>
      <c r="V190" s="388"/>
      <c r="Y190" s="264"/>
      <c r="AG190" s="266"/>
      <c r="AL190" s="266" t="s">
        <v>1490</v>
      </c>
      <c r="AM190" s="266" t="s">
        <v>2001</v>
      </c>
      <c r="AN190" s="262" t="s">
        <v>1537</v>
      </c>
    </row>
    <row r="191" spans="1:40" ht="15" customHeight="1" thickBot="1" x14ac:dyDescent="0.35">
      <c r="A191" s="368"/>
      <c r="B191" s="369"/>
      <c r="C191" s="370"/>
      <c r="D191" s="2084"/>
      <c r="E191" s="420" t="s">
        <v>517</v>
      </c>
      <c r="F191" s="2122"/>
      <c r="G191" s="2168"/>
      <c r="H191" s="375">
        <f>SUM(H113:H190)</f>
        <v>0</v>
      </c>
      <c r="T191" s="266"/>
      <c r="V191" s="388"/>
      <c r="Y191" s="264"/>
      <c r="AG191" s="266"/>
    </row>
    <row r="192" spans="1:40" ht="15" customHeight="1" x14ac:dyDescent="0.3">
      <c r="A192" s="466"/>
      <c r="B192" s="467"/>
      <c r="C192" s="467"/>
      <c r="D192" s="2091"/>
      <c r="E192" s="469" t="s">
        <v>224</v>
      </c>
      <c r="F192" s="2133"/>
      <c r="G192" s="2169"/>
      <c r="H192" s="472">
        <f>'Revenue Projection'!H21</f>
        <v>1722986</v>
      </c>
      <c r="I192" s="473"/>
      <c r="J192" s="473"/>
      <c r="K192" s="473"/>
      <c r="T192" s="266"/>
      <c r="V192" s="388"/>
      <c r="Y192" s="264"/>
      <c r="AG192" s="266"/>
      <c r="AL192" s="302" t="s">
        <v>242</v>
      </c>
      <c r="AM192" s="303" t="s">
        <v>1445</v>
      </c>
      <c r="AN192" s="303" t="s">
        <v>1446</v>
      </c>
    </row>
    <row r="193" spans="1:40" ht="15" customHeight="1" thickBot="1" x14ac:dyDescent="0.35">
      <c r="A193" s="474" t="s">
        <v>1613</v>
      </c>
      <c r="B193" s="475"/>
      <c r="C193" s="475"/>
      <c r="D193" s="2092"/>
      <c r="E193" s="477" t="s">
        <v>225</v>
      </c>
      <c r="F193" s="2134"/>
      <c r="G193" s="2170"/>
      <c r="H193" s="479">
        <f>(H31+H60+H70+H83+H111+H191)</f>
        <v>52000</v>
      </c>
      <c r="T193" s="266"/>
      <c r="V193" s="388"/>
      <c r="Y193" s="264"/>
      <c r="AG193" s="266"/>
      <c r="AL193" s="266" t="s">
        <v>1490</v>
      </c>
      <c r="AM193" s="266" t="s">
        <v>2094</v>
      </c>
      <c r="AN193" s="262" t="s">
        <v>1537</v>
      </c>
    </row>
    <row r="194" spans="1:40" ht="15" hidden="1" customHeight="1" thickBot="1" x14ac:dyDescent="0.35">
      <c r="A194" s="480"/>
      <c r="B194" s="481"/>
      <c r="C194" s="481"/>
      <c r="D194" s="2092"/>
      <c r="E194" s="483" t="s">
        <v>1841</v>
      </c>
      <c r="F194" s="2135"/>
      <c r="G194" s="2170"/>
      <c r="H194" s="486">
        <f>+P31+P60+P70+P83</f>
        <v>0</v>
      </c>
      <c r="T194" s="266"/>
      <c r="V194" s="388"/>
      <c r="Y194" s="264"/>
      <c r="AG194" s="266"/>
    </row>
    <row r="195" spans="1:40" ht="15" customHeight="1" thickBot="1" x14ac:dyDescent="0.35">
      <c r="A195" s="487"/>
      <c r="B195" s="488"/>
      <c r="C195" s="489"/>
      <c r="D195" s="2093"/>
      <c r="E195" s="491" t="s">
        <v>518</v>
      </c>
      <c r="F195" s="2136"/>
      <c r="G195" s="2171"/>
      <c r="H195" s="494">
        <f>H192-H193</f>
        <v>1670986</v>
      </c>
      <c r="T195" s="266"/>
      <c r="V195" s="388"/>
      <c r="Y195" s="264"/>
      <c r="AG195" s="266"/>
      <c r="AL195" s="302" t="s">
        <v>242</v>
      </c>
      <c r="AM195" s="303" t="s">
        <v>1445</v>
      </c>
      <c r="AN195" s="303" t="s">
        <v>1446</v>
      </c>
    </row>
    <row r="196" spans="1:40" ht="15" customHeight="1" thickBot="1" x14ac:dyDescent="0.35">
      <c r="A196" s="368"/>
      <c r="B196" s="369"/>
      <c r="C196" s="370"/>
      <c r="D196" s="2084"/>
      <c r="E196" s="495"/>
      <c r="F196" s="2137"/>
      <c r="G196" s="2137"/>
      <c r="H196" s="496"/>
      <c r="T196" s="266"/>
      <c r="V196" s="388"/>
      <c r="Y196" s="264"/>
      <c r="AG196" s="266"/>
      <c r="AL196" s="266" t="s">
        <v>1490</v>
      </c>
      <c r="AM196" s="266" t="s">
        <v>2095</v>
      </c>
      <c r="AN196" s="262" t="s">
        <v>1537</v>
      </c>
    </row>
    <row r="197" spans="1:40" ht="15" customHeight="1" thickBot="1" x14ac:dyDescent="0.4">
      <c r="A197" s="497" t="s">
        <v>519</v>
      </c>
      <c r="B197" s="498"/>
      <c r="C197" s="499"/>
      <c r="D197" s="2089"/>
      <c r="E197" s="500"/>
      <c r="F197" s="2138"/>
      <c r="G197" s="2138"/>
      <c r="H197" s="501"/>
      <c r="V197" s="388"/>
      <c r="Y197" s="264"/>
      <c r="AG197" s="266"/>
    </row>
    <row r="198" spans="1:40" ht="15" customHeight="1" x14ac:dyDescent="0.3">
      <c r="A198" s="2286" t="s">
        <v>1940</v>
      </c>
      <c r="B198" s="2287"/>
      <c r="C198" s="2287"/>
      <c r="D198" s="2287"/>
      <c r="E198" s="2287"/>
      <c r="F198" s="2139"/>
      <c r="G198" s="2139"/>
      <c r="H198" s="502"/>
      <c r="R198" s="262"/>
      <c r="T198" s="302" t="s">
        <v>1553</v>
      </c>
      <c r="U198" s="303" t="s">
        <v>1338</v>
      </c>
      <c r="V198" s="389"/>
      <c r="W198" s="326" t="s">
        <v>1941</v>
      </c>
      <c r="Y198" s="264"/>
      <c r="Z198" s="262"/>
      <c r="AC198" s="188" t="s">
        <v>1941</v>
      </c>
      <c r="AG198" s="2280" t="s">
        <v>1942</v>
      </c>
      <c r="AH198" s="2280"/>
      <c r="AL198" s="302" t="s">
        <v>242</v>
      </c>
      <c r="AM198" s="303" t="s">
        <v>1445</v>
      </c>
      <c r="AN198" s="303" t="s">
        <v>1446</v>
      </c>
    </row>
    <row r="199" spans="1:40" ht="15" customHeight="1" x14ac:dyDescent="0.3">
      <c r="A199" s="454" t="s">
        <v>304</v>
      </c>
      <c r="B199" s="503" t="s">
        <v>541</v>
      </c>
      <c r="C199" s="456">
        <v>0</v>
      </c>
      <c r="D199" s="1904">
        <f t="shared" ref="D199:D204" si="53">ROUND(C199,2)</f>
        <v>0</v>
      </c>
      <c r="E199" s="504">
        <v>65000</v>
      </c>
      <c r="F199" s="2140"/>
      <c r="G199" s="2080">
        <f t="shared" ref="G199:G204" si="54">D199+F199</f>
        <v>0</v>
      </c>
      <c r="H199" s="459">
        <f>ROUND(D199*E199,0)</f>
        <v>0</v>
      </c>
      <c r="J199" s="323">
        <f>ROUND((E199-$P$1)/(1+$L$3),0)</f>
        <v>50917</v>
      </c>
      <c r="K199" s="324"/>
      <c r="L199" s="325">
        <f>ROUND((((J199*$L$3)+J199)*$L$5),0)</f>
        <v>0</v>
      </c>
      <c r="M199" s="325"/>
      <c r="N199" s="264">
        <f>D199</f>
        <v>0</v>
      </c>
      <c r="P199" s="268">
        <f>ROUND(L199*N199,0)</f>
        <v>0</v>
      </c>
      <c r="T199" s="266" t="s">
        <v>1509</v>
      </c>
      <c r="U199" s="324">
        <f>ROUND($H199+$P199,0)</f>
        <v>0</v>
      </c>
      <c r="V199" s="388"/>
      <c r="W199" s="343" t="s">
        <v>1554</v>
      </c>
      <c r="X199" s="344">
        <f>DSUM(T198:U203,"Pay",$W$5:$X$6)</f>
        <v>0</v>
      </c>
      <c r="Y199" s="264"/>
      <c r="AB199" s="303" t="s">
        <v>242</v>
      </c>
      <c r="AC199" s="303" t="s">
        <v>1445</v>
      </c>
      <c r="AD199" s="303" t="s">
        <v>1446</v>
      </c>
      <c r="AG199" s="218"/>
      <c r="AL199" s="266" t="s">
        <v>1490</v>
      </c>
      <c r="AM199" s="266" t="s">
        <v>1834</v>
      </c>
      <c r="AN199" s="262" t="s">
        <v>1537</v>
      </c>
    </row>
    <row r="200" spans="1:40" ht="15" customHeight="1" x14ac:dyDescent="0.3">
      <c r="A200" s="397" t="s">
        <v>316</v>
      </c>
      <c r="B200" s="398" t="s">
        <v>317</v>
      </c>
      <c r="C200" s="409">
        <v>0</v>
      </c>
      <c r="D200" s="2081">
        <f t="shared" si="53"/>
        <v>0</v>
      </c>
      <c r="E200" s="505">
        <v>37</v>
      </c>
      <c r="F200" s="2141"/>
      <c r="G200" s="2081">
        <f t="shared" si="54"/>
        <v>0</v>
      </c>
      <c r="H200" s="400">
        <f>ROUND(D200*E200,0)</f>
        <v>0</v>
      </c>
      <c r="J200" s="324"/>
      <c r="K200" s="324"/>
      <c r="L200" s="325"/>
      <c r="M200" s="325"/>
      <c r="T200" s="266" t="s">
        <v>1509</v>
      </c>
      <c r="U200" s="324">
        <f>ROUND($H200+$P200,0)</f>
        <v>0</v>
      </c>
      <c r="V200" s="388"/>
      <c r="W200" s="343" t="s">
        <v>1555</v>
      </c>
      <c r="X200" s="344">
        <f>DSUM(T198:U203,"Pay",$W$8:$X$9)</f>
        <v>0</v>
      </c>
      <c r="Y200" s="264"/>
      <c r="AB200" s="266" t="s">
        <v>1492</v>
      </c>
      <c r="AC200" s="262" t="s">
        <v>1476</v>
      </c>
      <c r="AD200" s="325">
        <f>D199</f>
        <v>0</v>
      </c>
      <c r="AG200" s="327" t="s">
        <v>1476</v>
      </c>
      <c r="AH200" s="328">
        <f>DSUM($AB$199:$AD$204,$AD$8,$AL$51:$AN$52)</f>
        <v>0</v>
      </c>
    </row>
    <row r="201" spans="1:40" ht="15" customHeight="1" x14ac:dyDescent="0.3">
      <c r="A201" s="397" t="s">
        <v>368</v>
      </c>
      <c r="B201" s="398" t="s">
        <v>1823</v>
      </c>
      <c r="C201" s="338">
        <v>0</v>
      </c>
      <c r="D201" s="2082">
        <f t="shared" si="53"/>
        <v>0</v>
      </c>
      <c r="E201" s="505">
        <v>30300</v>
      </c>
      <c r="F201" s="2141"/>
      <c r="G201" s="2081">
        <f t="shared" si="54"/>
        <v>0</v>
      </c>
      <c r="H201" s="400">
        <f>ROUND(D201*E201,0)</f>
        <v>0</v>
      </c>
      <c r="T201" s="266" t="s">
        <v>1478</v>
      </c>
      <c r="U201" s="324">
        <f>ROUND($H201+$P201,0)</f>
        <v>0</v>
      </c>
      <c r="V201" s="388"/>
      <c r="W201" s="343" t="s">
        <v>1556</v>
      </c>
      <c r="X201" s="344">
        <f>DSUM(T198:U203,"Pay",$W$11:$X$12)</f>
        <v>0</v>
      </c>
      <c r="Y201" s="264"/>
      <c r="AB201" s="266" t="s">
        <v>1492</v>
      </c>
      <c r="AC201" s="262" t="s">
        <v>1298</v>
      </c>
      <c r="AD201" s="410">
        <f>ROUND(D200/(196*7.5),4)</f>
        <v>0</v>
      </c>
      <c r="AG201" s="327" t="s">
        <v>1298</v>
      </c>
      <c r="AH201" s="328">
        <f>DSUM($AB$199:$AD$204,$AD$8,$AL$78:$AN$79)</f>
        <v>0</v>
      </c>
      <c r="AL201" s="302" t="s">
        <v>242</v>
      </c>
      <c r="AM201" s="303" t="s">
        <v>1445</v>
      </c>
      <c r="AN201" s="303" t="s">
        <v>1446</v>
      </c>
    </row>
    <row r="202" spans="1:40" ht="15" customHeight="1" thickBot="1" x14ac:dyDescent="0.35">
      <c r="A202" s="397" t="s">
        <v>368</v>
      </c>
      <c r="B202" s="398" t="s">
        <v>1824</v>
      </c>
      <c r="C202" s="399">
        <v>0</v>
      </c>
      <c r="D202" s="2082">
        <f t="shared" si="53"/>
        <v>0</v>
      </c>
      <c r="E202" s="341">
        <v>3100</v>
      </c>
      <c r="F202" s="2120"/>
      <c r="G202" s="2081">
        <f t="shared" si="54"/>
        <v>0</v>
      </c>
      <c r="H202" s="400">
        <f>ROUND(D202*E202,0)</f>
        <v>0</v>
      </c>
      <c r="T202" s="266" t="s">
        <v>1478</v>
      </c>
      <c r="U202" s="324">
        <f>ROUND($H202+$P202,0)</f>
        <v>0</v>
      </c>
      <c r="V202" s="388"/>
      <c r="W202" s="353"/>
      <c r="X202" s="354">
        <f>SUM(X199:X201)</f>
        <v>0</v>
      </c>
      <c r="Y202" s="355">
        <f>+X202</f>
        <v>0</v>
      </c>
      <c r="AB202" s="266" t="s">
        <v>1492</v>
      </c>
      <c r="AC202" s="262" t="s">
        <v>1450</v>
      </c>
      <c r="AD202" s="325">
        <f>D201</f>
        <v>0</v>
      </c>
      <c r="AG202" s="327" t="s">
        <v>1450</v>
      </c>
      <c r="AH202" s="328">
        <f>DSUM($AB$199:$AD$204,$AD$8,$AL$105:$AN$106)</f>
        <v>0</v>
      </c>
      <c r="AL202" s="266" t="s">
        <v>1490</v>
      </c>
      <c r="AM202" s="266" t="s">
        <v>1835</v>
      </c>
      <c r="AN202" s="262" t="s">
        <v>1537</v>
      </c>
    </row>
    <row r="203" spans="1:40" ht="15" customHeight="1" thickTop="1" thickBot="1" x14ac:dyDescent="0.35">
      <c r="A203" s="506" t="s">
        <v>366</v>
      </c>
      <c r="B203" s="507" t="s">
        <v>543</v>
      </c>
      <c r="C203" s="360">
        <v>0</v>
      </c>
      <c r="D203" s="2083">
        <f t="shared" si="53"/>
        <v>0</v>
      </c>
      <c r="E203" s="1868">
        <v>0</v>
      </c>
      <c r="F203" s="2142"/>
      <c r="G203" s="2081">
        <f t="shared" si="54"/>
        <v>0</v>
      </c>
      <c r="H203" s="365">
        <f>ROUND(D203*E203,0)</f>
        <v>0</v>
      </c>
      <c r="J203" s="324"/>
      <c r="K203" s="324"/>
      <c r="L203" s="325"/>
      <c r="M203" s="325"/>
      <c r="P203" s="508"/>
      <c r="T203" s="266" t="s">
        <v>1478</v>
      </c>
      <c r="U203" s="324">
        <f>ROUND($H203+$P203,0)</f>
        <v>0</v>
      </c>
      <c r="V203" s="388"/>
      <c r="W203" s="389"/>
      <c r="X203" s="389"/>
      <c r="Y203" s="264"/>
      <c r="AB203" s="266" t="s">
        <v>1492</v>
      </c>
      <c r="AC203" s="262" t="s">
        <v>1450</v>
      </c>
      <c r="AD203" s="396">
        <f>ROUND(D202/7.5,2)</f>
        <v>0</v>
      </c>
      <c r="AG203" s="352" t="s">
        <v>1453</v>
      </c>
      <c r="AH203" s="328">
        <f>DSUM(AB199:AD204,$AD$8,$AL$163:$AN$164)</f>
        <v>0</v>
      </c>
    </row>
    <row r="204" spans="1:40" ht="15" hidden="1" customHeight="1" thickBot="1" x14ac:dyDescent="0.35">
      <c r="A204" s="509"/>
      <c r="B204" s="510" t="s">
        <v>1842</v>
      </c>
      <c r="C204" s="511"/>
      <c r="D204" s="1908">
        <f t="shared" si="53"/>
        <v>0</v>
      </c>
      <c r="E204" s="512">
        <v>0</v>
      </c>
      <c r="F204" s="2143"/>
      <c r="G204" s="2167">
        <f t="shared" si="54"/>
        <v>0</v>
      </c>
      <c r="H204" s="515">
        <f>+P204</f>
        <v>0</v>
      </c>
      <c r="J204" s="324"/>
      <c r="K204" s="324"/>
      <c r="L204" s="325"/>
      <c r="M204" s="325"/>
      <c r="P204" s="376">
        <f>SUM(P199:P203)</f>
        <v>0</v>
      </c>
      <c r="T204" s="266"/>
      <c r="V204" s="388"/>
      <c r="W204" s="389"/>
      <c r="X204" s="389"/>
      <c r="Y204" s="264"/>
      <c r="AB204" s="266" t="s">
        <v>1492</v>
      </c>
      <c r="AC204" s="262" t="s">
        <v>1453</v>
      </c>
      <c r="AD204" s="325">
        <f>D203</f>
        <v>0</v>
      </c>
      <c r="AG204" s="262"/>
      <c r="AH204" s="262"/>
      <c r="AL204" s="302" t="s">
        <v>242</v>
      </c>
      <c r="AM204" s="303" t="s">
        <v>1445</v>
      </c>
      <c r="AN204" s="303" t="s">
        <v>1446</v>
      </c>
    </row>
    <row r="205" spans="1:40" ht="15" customHeight="1" thickBot="1" x14ac:dyDescent="0.35">
      <c r="A205" s="516"/>
      <c r="B205" s="517"/>
      <c r="C205" s="518"/>
      <c r="D205" s="2094"/>
      <c r="E205" s="469" t="s">
        <v>224</v>
      </c>
      <c r="F205" s="2144"/>
      <c r="G205" s="2172"/>
      <c r="H205" s="521">
        <f>'Revenue Projection'!H52</f>
        <v>0</v>
      </c>
      <c r="T205" s="266"/>
      <c r="V205" s="388"/>
      <c r="W205" s="389"/>
      <c r="X205" s="389"/>
      <c r="Y205" s="264"/>
      <c r="AH205" s="465">
        <f>SUM(AH199:AH204)</f>
        <v>0</v>
      </c>
      <c r="AI205" s="425">
        <f>+AH205</f>
        <v>0</v>
      </c>
      <c r="AL205" s="266" t="s">
        <v>1490</v>
      </c>
      <c r="AM205" s="266" t="s">
        <v>1447</v>
      </c>
      <c r="AN205" s="262" t="s">
        <v>1537</v>
      </c>
    </row>
    <row r="206" spans="1:40" ht="15" customHeight="1" thickTop="1" thickBot="1" x14ac:dyDescent="0.35">
      <c r="A206" s="474"/>
      <c r="B206" s="475"/>
      <c r="C206" s="522"/>
      <c r="D206" s="2092"/>
      <c r="E206" s="477" t="s">
        <v>1967</v>
      </c>
      <c r="F206" s="2133"/>
      <c r="G206" s="2133"/>
      <c r="H206" s="523">
        <f>SUM(H199:H204)</f>
        <v>0</v>
      </c>
      <c r="T206" s="266"/>
      <c r="V206" s="388"/>
      <c r="W206" s="389"/>
      <c r="X206" s="389"/>
      <c r="Y206" s="264"/>
      <c r="AE206" s="377">
        <f>SUM(AD200:AD204)</f>
        <v>0</v>
      </c>
      <c r="AG206" s="266"/>
    </row>
    <row r="207" spans="1:40" ht="15" customHeight="1" thickBot="1" x14ac:dyDescent="0.35">
      <c r="A207" s="524"/>
      <c r="B207" s="525"/>
      <c r="C207" s="526"/>
      <c r="D207" s="2095"/>
      <c r="E207" s="528" t="s">
        <v>1558</v>
      </c>
      <c r="F207" s="2117"/>
      <c r="G207" s="2117"/>
      <c r="H207" s="494">
        <f>H205-H206</f>
        <v>0</v>
      </c>
      <c r="T207" s="266"/>
      <c r="V207" s="388"/>
      <c r="W207" s="389"/>
      <c r="X207" s="389"/>
      <c r="Y207" s="264"/>
      <c r="AG207" s="266"/>
      <c r="AL207" s="302" t="s">
        <v>242</v>
      </c>
      <c r="AM207" s="303" t="s">
        <v>1445</v>
      </c>
      <c r="AN207" s="303" t="s">
        <v>1446</v>
      </c>
    </row>
    <row r="208" spans="1:40" ht="15" customHeight="1" x14ac:dyDescent="0.3">
      <c r="A208" s="2286" t="s">
        <v>2216</v>
      </c>
      <c r="B208" s="2287"/>
      <c r="C208" s="2287"/>
      <c r="D208" s="2287"/>
      <c r="E208" s="2287"/>
      <c r="F208" s="2139"/>
      <c r="G208" s="2139"/>
      <c r="H208" s="502"/>
      <c r="T208" s="302" t="s">
        <v>1553</v>
      </c>
      <c r="U208" s="303" t="s">
        <v>1338</v>
      </c>
      <c r="V208" s="388"/>
      <c r="W208" s="262" t="s">
        <v>1335</v>
      </c>
      <c r="Y208" s="264"/>
      <c r="AC208" s="188" t="s">
        <v>1861</v>
      </c>
      <c r="AG208" s="2280" t="s">
        <v>1328</v>
      </c>
      <c r="AH208" s="2280"/>
      <c r="AL208" s="266" t="s">
        <v>1490</v>
      </c>
      <c r="AM208" s="266" t="s">
        <v>1448</v>
      </c>
      <c r="AN208" s="262" t="s">
        <v>1537</v>
      </c>
    </row>
    <row r="209" spans="1:68" ht="15" customHeight="1" x14ac:dyDescent="0.3">
      <c r="A209" s="385" t="s">
        <v>304</v>
      </c>
      <c r="B209" s="386" t="s">
        <v>541</v>
      </c>
      <c r="C209" s="456">
        <v>0</v>
      </c>
      <c r="D209" s="1904">
        <f t="shared" ref="D209:D214" si="55">ROUND(C209,2)</f>
        <v>0</v>
      </c>
      <c r="E209" s="504">
        <v>65000</v>
      </c>
      <c r="F209" s="2140"/>
      <c r="G209" s="2080">
        <f t="shared" ref="G209:G214" si="56">D209+F209</f>
        <v>0</v>
      </c>
      <c r="H209" s="322">
        <f>ROUND(D209*E209,0)</f>
        <v>0</v>
      </c>
      <c r="J209" s="323">
        <f>ROUND((E209-$P$1)/(1+$L$3),0)</f>
        <v>50917</v>
      </c>
      <c r="K209" s="324"/>
      <c r="L209" s="325">
        <f>ROUND((((J209*$L$3)+J209)*$L$5),0)</f>
        <v>0</v>
      </c>
      <c r="M209" s="325"/>
      <c r="N209" s="264">
        <f>D209</f>
        <v>0</v>
      </c>
      <c r="P209" s="268">
        <f>ROUND(L209*N209,0)</f>
        <v>0</v>
      </c>
      <c r="T209" s="266" t="s">
        <v>1509</v>
      </c>
      <c r="U209" s="324">
        <f>ROUND($H209+$P209,0)</f>
        <v>0</v>
      </c>
      <c r="V209" s="388"/>
      <c r="W209" s="343" t="s">
        <v>1554</v>
      </c>
      <c r="X209" s="344">
        <f>DSUM(T208:U213,"Pay",$W$5:$X$6)</f>
        <v>0</v>
      </c>
      <c r="Y209" s="264"/>
      <c r="AB209" s="303" t="s">
        <v>242</v>
      </c>
      <c r="AC209" s="303" t="s">
        <v>1445</v>
      </c>
      <c r="AD209" s="303" t="s">
        <v>1446</v>
      </c>
      <c r="AG209" s="218"/>
    </row>
    <row r="210" spans="1:68" ht="15" customHeight="1" x14ac:dyDescent="0.3">
      <c r="A210" s="336" t="s">
        <v>316</v>
      </c>
      <c r="B210" s="390" t="s">
        <v>317</v>
      </c>
      <c r="C210" s="409">
        <v>0</v>
      </c>
      <c r="D210" s="2081">
        <f t="shared" si="55"/>
        <v>0</v>
      </c>
      <c r="E210" s="505">
        <v>37</v>
      </c>
      <c r="F210" s="2141"/>
      <c r="G210" s="2081">
        <f t="shared" si="56"/>
        <v>0</v>
      </c>
      <c r="H210" s="335">
        <f>ROUND(D210*E210,0)</f>
        <v>0</v>
      </c>
      <c r="J210" s="324"/>
      <c r="K210" s="324"/>
      <c r="L210" s="325"/>
      <c r="M210" s="325"/>
      <c r="T210" s="266" t="s">
        <v>1509</v>
      </c>
      <c r="U210" s="324">
        <f>ROUND($H210+$P210,0)</f>
        <v>0</v>
      </c>
      <c r="V210" s="388"/>
      <c r="W210" s="343" t="s">
        <v>1555</v>
      </c>
      <c r="X210" s="344">
        <f>DSUM(T208:U213,"Pay",$W$8:$X$9)</f>
        <v>0</v>
      </c>
      <c r="Y210" s="264"/>
      <c r="AB210" s="266" t="s">
        <v>1492</v>
      </c>
      <c r="AC210" s="262" t="s">
        <v>1476</v>
      </c>
      <c r="AD210" s="325">
        <f>D209</f>
        <v>0</v>
      </c>
      <c r="AG210" s="327" t="s">
        <v>1476</v>
      </c>
      <c r="AH210" s="328">
        <f>DSUM($AB$209:$AD$214,$AD$8,$AL$51:$AN$52)</f>
        <v>0</v>
      </c>
      <c r="AL210" s="302" t="s">
        <v>242</v>
      </c>
      <c r="AM210" s="303" t="s">
        <v>1445</v>
      </c>
      <c r="AN210" s="303" t="s">
        <v>1446</v>
      </c>
    </row>
    <row r="211" spans="1:68" ht="15" customHeight="1" x14ac:dyDescent="0.3">
      <c r="A211" s="336" t="s">
        <v>368</v>
      </c>
      <c r="B211" s="390" t="s">
        <v>1823</v>
      </c>
      <c r="C211" s="338">
        <v>0</v>
      </c>
      <c r="D211" s="2082">
        <f t="shared" si="55"/>
        <v>0</v>
      </c>
      <c r="E211" s="505">
        <v>30300</v>
      </c>
      <c r="F211" s="2141"/>
      <c r="G211" s="2081">
        <f t="shared" si="56"/>
        <v>0</v>
      </c>
      <c r="H211" s="335">
        <f>ROUND(D211*E211,0)</f>
        <v>0</v>
      </c>
      <c r="T211" s="266" t="s">
        <v>1478</v>
      </c>
      <c r="U211" s="324">
        <f>ROUND($H211+$P211,0)</f>
        <v>0</v>
      </c>
      <c r="V211" s="388"/>
      <c r="W211" s="343" t="s">
        <v>1556</v>
      </c>
      <c r="X211" s="344">
        <f>DSUM(T208:U213,"Pay",$W$11:$X$12)</f>
        <v>0</v>
      </c>
      <c r="Y211" s="264"/>
      <c r="AB211" s="266" t="s">
        <v>1492</v>
      </c>
      <c r="AC211" s="262" t="s">
        <v>1298</v>
      </c>
      <c r="AD211" s="410">
        <f>ROUND(D210/(196*7.5),4)</f>
        <v>0</v>
      </c>
      <c r="AG211" s="327" t="s">
        <v>1298</v>
      </c>
      <c r="AH211" s="328">
        <f>DSUM($AB$209:$AD$214,$AD$8,$AL$78:$AN$79)</f>
        <v>0</v>
      </c>
      <c r="AL211" s="266" t="s">
        <v>1490</v>
      </c>
      <c r="AM211" s="266" t="s">
        <v>1489</v>
      </c>
      <c r="AN211" s="262" t="s">
        <v>1537</v>
      </c>
    </row>
    <row r="212" spans="1:68" ht="15" customHeight="1" thickBot="1" x14ac:dyDescent="0.35">
      <c r="A212" s="336" t="s">
        <v>368</v>
      </c>
      <c r="B212" s="390" t="s">
        <v>1824</v>
      </c>
      <c r="C212" s="394">
        <v>0</v>
      </c>
      <c r="D212" s="2082">
        <f t="shared" si="55"/>
        <v>0</v>
      </c>
      <c r="E212" s="341">
        <v>3100</v>
      </c>
      <c r="F212" s="2120"/>
      <c r="G212" s="2081">
        <f t="shared" si="56"/>
        <v>0</v>
      </c>
      <c r="H212" s="335">
        <f>ROUND(D212*E212,0)</f>
        <v>0</v>
      </c>
      <c r="T212" s="266" t="s">
        <v>1478</v>
      </c>
      <c r="U212" s="324">
        <f>ROUND($H212+$P212,0)</f>
        <v>0</v>
      </c>
      <c r="V212" s="388"/>
      <c r="W212" s="353"/>
      <c r="X212" s="354">
        <f>SUM(X209:X211)</f>
        <v>0</v>
      </c>
      <c r="Y212" s="355">
        <f>+X212</f>
        <v>0</v>
      </c>
      <c r="AB212" s="266" t="s">
        <v>1492</v>
      </c>
      <c r="AC212" s="262" t="s">
        <v>1450</v>
      </c>
      <c r="AD212" s="325">
        <f>D211</f>
        <v>0</v>
      </c>
      <c r="AG212" s="327" t="s">
        <v>1450</v>
      </c>
      <c r="AH212" s="328">
        <f>DSUM($AB$209:$AD$214,$AD$8,$AL$105:$AN$106)</f>
        <v>0</v>
      </c>
      <c r="AL212" s="266"/>
    </row>
    <row r="213" spans="1:68" ht="15" customHeight="1" thickTop="1" thickBot="1" x14ac:dyDescent="0.35">
      <c r="A213" s="358" t="s">
        <v>366</v>
      </c>
      <c r="B213" s="413" t="s">
        <v>543</v>
      </c>
      <c r="C213" s="360">
        <v>0</v>
      </c>
      <c r="D213" s="2083">
        <f t="shared" si="55"/>
        <v>0</v>
      </c>
      <c r="E213" s="1868">
        <v>0</v>
      </c>
      <c r="F213" s="2142"/>
      <c r="G213" s="2081">
        <f t="shared" si="56"/>
        <v>0</v>
      </c>
      <c r="H213" s="365">
        <f>ROUND(D213*E213,0)</f>
        <v>0</v>
      </c>
      <c r="J213" s="324"/>
      <c r="K213" s="324"/>
      <c r="L213" s="325"/>
      <c r="M213" s="325"/>
      <c r="P213" s="508"/>
      <c r="T213" s="266" t="s">
        <v>1478</v>
      </c>
      <c r="U213" s="324">
        <f>ROUND($H213+$P213,0)</f>
        <v>0</v>
      </c>
      <c r="V213" s="388"/>
      <c r="Y213" s="264"/>
      <c r="AB213" s="266" t="s">
        <v>1492</v>
      </c>
      <c r="AC213" s="262" t="s">
        <v>1450</v>
      </c>
      <c r="AD213" s="396">
        <f>ROUND(D212/7.5,2)</f>
        <v>0</v>
      </c>
      <c r="AG213" s="352" t="s">
        <v>1453</v>
      </c>
      <c r="AH213" s="328">
        <f>DSUM(AB209:AD214,$AD$8,$AL$163:$AN$164)</f>
        <v>0</v>
      </c>
      <c r="AL213" s="302" t="s">
        <v>242</v>
      </c>
      <c r="AM213" s="303" t="s">
        <v>1445</v>
      </c>
      <c r="AN213" s="303" t="s">
        <v>1446</v>
      </c>
    </row>
    <row r="214" spans="1:68" s="533" customFormat="1" ht="15" hidden="1" customHeight="1" thickBot="1" x14ac:dyDescent="0.35">
      <c r="A214" s="509"/>
      <c r="B214" s="510" t="s">
        <v>1842</v>
      </c>
      <c r="C214" s="511"/>
      <c r="D214" s="1908">
        <f t="shared" si="55"/>
        <v>0</v>
      </c>
      <c r="E214" s="512">
        <v>0</v>
      </c>
      <c r="F214" s="2143"/>
      <c r="G214" s="2167">
        <f t="shared" si="56"/>
        <v>0</v>
      </c>
      <c r="H214" s="515">
        <f>+P214</f>
        <v>0</v>
      </c>
      <c r="I214" s="262"/>
      <c r="J214" s="324"/>
      <c r="K214" s="324"/>
      <c r="L214" s="325"/>
      <c r="M214" s="325"/>
      <c r="N214" s="264"/>
      <c r="O214" s="262"/>
      <c r="P214" s="376">
        <f>SUM(P209:P213)</f>
        <v>0</v>
      </c>
      <c r="Q214" s="262"/>
      <c r="R214" s="265"/>
      <c r="S214" s="262"/>
      <c r="T214" s="266"/>
      <c r="U214" s="262"/>
      <c r="V214" s="388"/>
      <c r="W214" s="389"/>
      <c r="X214" s="389"/>
      <c r="Y214" s="264"/>
      <c r="Z214" s="265"/>
      <c r="AA214" s="262"/>
      <c r="AB214" s="266" t="s">
        <v>1492</v>
      </c>
      <c r="AC214" s="262" t="s">
        <v>1453</v>
      </c>
      <c r="AD214" s="325">
        <f>D213</f>
        <v>0</v>
      </c>
      <c r="AE214" s="262"/>
      <c r="AF214" s="262"/>
      <c r="AG214" s="262"/>
      <c r="AH214" s="262"/>
      <c r="AI214" s="262"/>
      <c r="AJ214" s="262"/>
      <c r="AL214" s="534" t="s">
        <v>1490</v>
      </c>
      <c r="AM214" s="534" t="s">
        <v>1602</v>
      </c>
      <c r="AN214" s="533" t="s">
        <v>1537</v>
      </c>
      <c r="AO214" s="535"/>
      <c r="AP214" s="535"/>
      <c r="AQ214" s="535"/>
      <c r="AR214" s="535"/>
      <c r="AS214" s="535"/>
      <c r="AT214" s="535"/>
      <c r="AU214" s="535"/>
      <c r="AV214" s="535"/>
      <c r="AW214" s="535"/>
      <c r="AX214" s="535"/>
      <c r="AY214" s="535"/>
      <c r="AZ214" s="535"/>
      <c r="BA214" s="535"/>
      <c r="BB214" s="535"/>
      <c r="BC214" s="535"/>
      <c r="BD214" s="535"/>
      <c r="BE214" s="535"/>
      <c r="BF214" s="535"/>
      <c r="BG214" s="535"/>
      <c r="BH214" s="535"/>
      <c r="BI214" s="535"/>
      <c r="BJ214" s="535"/>
      <c r="BK214" s="535"/>
      <c r="BL214" s="535"/>
      <c r="BM214" s="535"/>
      <c r="BN214" s="535"/>
      <c r="BO214" s="535"/>
      <c r="BP214" s="535"/>
    </row>
    <row r="215" spans="1:68" ht="15" customHeight="1" thickBot="1" x14ac:dyDescent="0.35">
      <c r="A215" s="516"/>
      <c r="B215" s="517"/>
      <c r="C215" s="518"/>
      <c r="D215" s="2094"/>
      <c r="E215" s="469" t="s">
        <v>224</v>
      </c>
      <c r="F215" s="2144"/>
      <c r="G215" s="2172"/>
      <c r="H215" s="521">
        <f>'Revenue Projection'!H54</f>
        <v>0</v>
      </c>
      <c r="T215" s="266"/>
      <c r="V215" s="388"/>
      <c r="W215" s="389"/>
      <c r="X215" s="389"/>
      <c r="Y215" s="264"/>
      <c r="AH215" s="465">
        <f>SUM(AH209:AH214)</f>
        <v>0</v>
      </c>
      <c r="AI215" s="425">
        <f>+AH215</f>
        <v>0</v>
      </c>
    </row>
    <row r="216" spans="1:68" ht="15" customHeight="1" thickTop="1" thickBot="1" x14ac:dyDescent="0.35">
      <c r="A216" s="474"/>
      <c r="B216" s="475"/>
      <c r="C216" s="522"/>
      <c r="D216" s="2092"/>
      <c r="E216" s="477" t="s">
        <v>493</v>
      </c>
      <c r="F216" s="2133"/>
      <c r="G216" s="2133"/>
      <c r="H216" s="523">
        <f>SUM(H209:H214)</f>
        <v>0</v>
      </c>
      <c r="T216" s="266"/>
      <c r="V216" s="388"/>
      <c r="W216" s="389"/>
      <c r="X216" s="389"/>
      <c r="Y216" s="264"/>
      <c r="AE216" s="377">
        <f>SUM(AD210:AD214)</f>
        <v>0</v>
      </c>
      <c r="AG216" s="266"/>
    </row>
    <row r="217" spans="1:68" ht="15" customHeight="1" thickBot="1" x14ac:dyDescent="0.35">
      <c r="A217" s="524"/>
      <c r="B217" s="525"/>
      <c r="C217" s="526"/>
      <c r="D217" s="2095"/>
      <c r="E217" s="528" t="s">
        <v>1558</v>
      </c>
      <c r="F217" s="2117"/>
      <c r="G217" s="2117"/>
      <c r="H217" s="494">
        <f>H215-H216</f>
        <v>0</v>
      </c>
      <c r="T217" s="266"/>
      <c r="V217" s="388"/>
      <c r="W217" s="389"/>
      <c r="X217" s="389"/>
      <c r="Y217" s="264"/>
      <c r="AG217" s="266"/>
    </row>
    <row r="218" spans="1:68" ht="15" hidden="1" customHeight="1" x14ac:dyDescent="0.3">
      <c r="A218" s="2298" t="s">
        <v>2215</v>
      </c>
      <c r="B218" s="2299"/>
      <c r="C218" s="2299"/>
      <c r="D218" s="2299"/>
      <c r="E218" s="2299"/>
      <c r="F218" s="2139"/>
      <c r="G218" s="2139"/>
      <c r="H218" s="537"/>
      <c r="I218" s="533"/>
      <c r="J218" s="533"/>
      <c r="K218" s="533"/>
      <c r="L218" s="533"/>
      <c r="M218" s="533"/>
      <c r="N218" s="538"/>
      <c r="O218" s="533"/>
      <c r="P218" s="533"/>
      <c r="Q218" s="533"/>
      <c r="R218" s="533"/>
      <c r="S218" s="533"/>
      <c r="T218" s="539" t="s">
        <v>1553</v>
      </c>
      <c r="U218" s="540" t="s">
        <v>1338</v>
      </c>
      <c r="V218" s="541"/>
      <c r="W218" s="533" t="s">
        <v>1950</v>
      </c>
      <c r="X218" s="533"/>
      <c r="Y218" s="538"/>
      <c r="Z218" s="533"/>
      <c r="AA218" s="533"/>
      <c r="AC218" s="188" t="s">
        <v>1950</v>
      </c>
      <c r="AG218" s="2279" t="s">
        <v>1951</v>
      </c>
      <c r="AH218" s="2279"/>
      <c r="AI218" s="533"/>
      <c r="AJ218" s="533"/>
      <c r="AL218" s="302" t="s">
        <v>242</v>
      </c>
      <c r="AM218" s="303" t="s">
        <v>1445</v>
      </c>
      <c r="AN218" s="303" t="s">
        <v>1446</v>
      </c>
    </row>
    <row r="219" spans="1:68" ht="15" hidden="1" customHeight="1" x14ac:dyDescent="0.3">
      <c r="A219" s="542" t="s">
        <v>304</v>
      </c>
      <c r="B219" s="543" t="s">
        <v>1480</v>
      </c>
      <c r="C219" s="544">
        <v>0</v>
      </c>
      <c r="D219" s="1904">
        <f t="shared" ref="D219:D224" si="57">ROUND(C219,2)</f>
        <v>0</v>
      </c>
      <c r="E219" s="546">
        <v>65000</v>
      </c>
      <c r="F219" s="2140"/>
      <c r="G219" s="2080">
        <f t="shared" ref="G219:G224" si="58">D219+F219</f>
        <v>0</v>
      </c>
      <c r="H219" s="549">
        <f>ROUND(D219*E219,0)</f>
        <v>0</v>
      </c>
      <c r="J219" s="323">
        <f>ROUND((E219-$P$1)/(1+$L$3),0)</f>
        <v>50917</v>
      </c>
      <c r="K219" s="324"/>
      <c r="L219" s="325">
        <f>ROUND((((J219*$L$3)+J219)*$L$5),0)</f>
        <v>0</v>
      </c>
      <c r="M219" s="325"/>
      <c r="N219" s="264">
        <f>D219</f>
        <v>0</v>
      </c>
      <c r="P219" s="268">
        <f>ROUND(L219*N219,0)</f>
        <v>0</v>
      </c>
      <c r="T219" s="266" t="s">
        <v>1509</v>
      </c>
      <c r="U219" s="324">
        <f>ROUND($H219+$P219,0)</f>
        <v>0</v>
      </c>
      <c r="V219" s="388"/>
      <c r="W219" s="343" t="s">
        <v>1554</v>
      </c>
      <c r="X219" s="344">
        <f>DSUM(T218:U223,"Pay",$W$5:$X$6)</f>
        <v>0</v>
      </c>
      <c r="Y219" s="264"/>
      <c r="AB219" s="540" t="s">
        <v>242</v>
      </c>
      <c r="AC219" s="540" t="s">
        <v>1445</v>
      </c>
      <c r="AD219" s="540" t="s">
        <v>1446</v>
      </c>
      <c r="AE219" s="533"/>
      <c r="AG219" s="218"/>
      <c r="AL219" s="266" t="s">
        <v>1490</v>
      </c>
      <c r="AM219" s="266" t="s">
        <v>1476</v>
      </c>
      <c r="AN219" s="262" t="s">
        <v>1537</v>
      </c>
    </row>
    <row r="220" spans="1:68" ht="15" hidden="1" customHeight="1" x14ac:dyDescent="0.3">
      <c r="A220" s="345" t="s">
        <v>316</v>
      </c>
      <c r="B220" s="446" t="s">
        <v>1938</v>
      </c>
      <c r="C220" s="550">
        <v>0</v>
      </c>
      <c r="D220" s="2081">
        <f t="shared" si="57"/>
        <v>0</v>
      </c>
      <c r="E220" s="551">
        <v>37</v>
      </c>
      <c r="F220" s="2141"/>
      <c r="G220" s="2081">
        <f t="shared" si="58"/>
        <v>0</v>
      </c>
      <c r="H220" s="351">
        <f>ROUND(D220*E220,0)</f>
        <v>0</v>
      </c>
      <c r="J220" s="324"/>
      <c r="K220" s="324"/>
      <c r="L220" s="325"/>
      <c r="M220" s="325"/>
      <c r="T220" s="266" t="s">
        <v>1509</v>
      </c>
      <c r="U220" s="324">
        <f>ROUND($H220+$P220,0)</f>
        <v>0</v>
      </c>
      <c r="V220" s="388"/>
      <c r="W220" s="343" t="s">
        <v>1555</v>
      </c>
      <c r="X220" s="344">
        <f>DSUM(T218:U223,"Pay",$W$8:$X$9)</f>
        <v>0</v>
      </c>
      <c r="Y220" s="264"/>
      <c r="AB220" s="266" t="s">
        <v>1492</v>
      </c>
      <c r="AC220" s="262" t="s">
        <v>1480</v>
      </c>
      <c r="AD220" s="325">
        <f>D219</f>
        <v>0</v>
      </c>
      <c r="AG220" s="327" t="s">
        <v>1480</v>
      </c>
      <c r="AH220" s="328">
        <f>DSUM($AB$219:$AD$224,$AD$8,$AL$66:$AN$67)</f>
        <v>0</v>
      </c>
    </row>
    <row r="221" spans="1:68" ht="15" hidden="1" customHeight="1" x14ac:dyDescent="0.3">
      <c r="A221" s="345" t="s">
        <v>368</v>
      </c>
      <c r="B221" s="446" t="s">
        <v>1823</v>
      </c>
      <c r="C221" s="347">
        <v>0</v>
      </c>
      <c r="D221" s="2082">
        <f t="shared" si="57"/>
        <v>0</v>
      </c>
      <c r="E221" s="551">
        <v>30300</v>
      </c>
      <c r="F221" s="2141"/>
      <c r="G221" s="2081">
        <f t="shared" si="58"/>
        <v>0</v>
      </c>
      <c r="H221" s="351">
        <f>ROUND(D221*E221,0)</f>
        <v>0</v>
      </c>
      <c r="T221" s="266" t="s">
        <v>1478</v>
      </c>
      <c r="U221" s="324">
        <f>ROUND($H221+$P221,0)</f>
        <v>0</v>
      </c>
      <c r="V221" s="388"/>
      <c r="W221" s="343" t="s">
        <v>1556</v>
      </c>
      <c r="X221" s="344">
        <f>DSUM(T218:U223,"Pay",$W$11:$X$12)</f>
        <v>0</v>
      </c>
      <c r="Y221" s="264"/>
      <c r="AB221" s="266" t="s">
        <v>1492</v>
      </c>
      <c r="AC221" s="262" t="s">
        <v>1298</v>
      </c>
      <c r="AD221" s="410">
        <f>ROUND(D220/(196*7.5),4)</f>
        <v>0</v>
      </c>
      <c r="AF221" s="533"/>
      <c r="AG221" s="327" t="s">
        <v>1298</v>
      </c>
      <c r="AH221" s="328">
        <f>DSUM($AB$219:$AD$224,$AD$8,$AL$78:$AN$79)</f>
        <v>0</v>
      </c>
      <c r="AL221" s="302" t="s">
        <v>242</v>
      </c>
      <c r="AM221" s="303" t="s">
        <v>1445</v>
      </c>
      <c r="AN221" s="303" t="s">
        <v>1446</v>
      </c>
    </row>
    <row r="222" spans="1:68" ht="15" hidden="1" customHeight="1" thickBot="1" x14ac:dyDescent="0.35">
      <c r="A222" s="345" t="s">
        <v>368</v>
      </c>
      <c r="B222" s="446" t="s">
        <v>1824</v>
      </c>
      <c r="C222" s="347">
        <v>0</v>
      </c>
      <c r="D222" s="2082">
        <f t="shared" si="57"/>
        <v>0</v>
      </c>
      <c r="E222" s="349">
        <v>3100</v>
      </c>
      <c r="F222" s="2120"/>
      <c r="G222" s="2081">
        <f t="shared" si="58"/>
        <v>0</v>
      </c>
      <c r="H222" s="351">
        <f>ROUND(D222*E222,0)</f>
        <v>0</v>
      </c>
      <c r="T222" s="266" t="s">
        <v>1478</v>
      </c>
      <c r="U222" s="324">
        <f>ROUND($H222+$P222,0)</f>
        <v>0</v>
      </c>
      <c r="V222" s="388"/>
      <c r="W222" s="353"/>
      <c r="X222" s="354">
        <f>SUM(X219:X221)</f>
        <v>0</v>
      </c>
      <c r="Y222" s="355">
        <f>+X222</f>
        <v>0</v>
      </c>
      <c r="AB222" s="266" t="s">
        <v>1492</v>
      </c>
      <c r="AC222" s="262" t="s">
        <v>1450</v>
      </c>
      <c r="AD222" s="325">
        <f>D221</f>
        <v>0</v>
      </c>
      <c r="AG222" s="327" t="s">
        <v>1450</v>
      </c>
      <c r="AH222" s="328">
        <f>DSUM($AB$219:$AD$224,$AD$8,$AL$105:$AN$106)</f>
        <v>0</v>
      </c>
      <c r="AL222" s="266" t="s">
        <v>1490</v>
      </c>
      <c r="AM222" s="266" t="s">
        <v>351</v>
      </c>
      <c r="AN222" s="262" t="s">
        <v>1537</v>
      </c>
    </row>
    <row r="223" spans="1:68" s="533" customFormat="1" ht="15" hidden="1" customHeight="1" thickTop="1" thickBot="1" x14ac:dyDescent="0.35">
      <c r="A223" s="345" t="s">
        <v>366</v>
      </c>
      <c r="B223" s="553" t="s">
        <v>543</v>
      </c>
      <c r="C223" s="347">
        <v>0</v>
      </c>
      <c r="D223" s="2082">
        <f t="shared" si="57"/>
        <v>0</v>
      </c>
      <c r="E223" s="554">
        <v>0</v>
      </c>
      <c r="F223" s="2142"/>
      <c r="G223" s="2081">
        <f t="shared" si="58"/>
        <v>0</v>
      </c>
      <c r="H223" s="556">
        <f>ROUND(D223*E223,0)</f>
        <v>0</v>
      </c>
      <c r="I223" s="262"/>
      <c r="J223" s="324"/>
      <c r="K223" s="324"/>
      <c r="L223" s="325"/>
      <c r="M223" s="325"/>
      <c r="N223" s="264"/>
      <c r="O223" s="262"/>
      <c r="P223" s="508"/>
      <c r="Q223" s="262"/>
      <c r="R223" s="265"/>
      <c r="S223" s="262"/>
      <c r="T223" s="266" t="s">
        <v>1478</v>
      </c>
      <c r="U223" s="324">
        <f>ROUND($H223+$P223,0)</f>
        <v>0</v>
      </c>
      <c r="V223" s="388"/>
      <c r="W223" s="262"/>
      <c r="X223" s="262"/>
      <c r="Y223" s="264"/>
      <c r="Z223" s="265"/>
      <c r="AA223" s="262"/>
      <c r="AB223" s="266" t="s">
        <v>1492</v>
      </c>
      <c r="AC223" s="262" t="s">
        <v>1450</v>
      </c>
      <c r="AD223" s="396">
        <f>ROUND(D222/7.5,2)</f>
        <v>0</v>
      </c>
      <c r="AE223" s="262"/>
      <c r="AF223" s="262"/>
      <c r="AG223" s="352" t="s">
        <v>1453</v>
      </c>
      <c r="AH223" s="328">
        <f>DSUM(AB219:AD224,$AD$8,$AL$163:$AN$164)</f>
        <v>0</v>
      </c>
      <c r="AI223" s="262"/>
      <c r="AJ223" s="262"/>
      <c r="AM223" s="534"/>
      <c r="AO223" s="535"/>
      <c r="AP223" s="535"/>
      <c r="AQ223" s="535"/>
      <c r="AR223" s="535"/>
      <c r="AS223" s="535"/>
      <c r="AT223" s="535"/>
      <c r="AU223" s="535"/>
      <c r="AV223" s="535"/>
      <c r="AW223" s="535"/>
      <c r="AX223" s="535"/>
      <c r="AY223" s="535"/>
      <c r="AZ223" s="535"/>
      <c r="BA223" s="535"/>
      <c r="BB223" s="535"/>
      <c r="BC223" s="535"/>
      <c r="BD223" s="535"/>
      <c r="BE223" s="535"/>
      <c r="BF223" s="535"/>
      <c r="BG223" s="535"/>
      <c r="BH223" s="535"/>
      <c r="BI223" s="535"/>
      <c r="BJ223" s="535"/>
      <c r="BK223" s="535"/>
      <c r="BL223" s="535"/>
      <c r="BM223" s="535"/>
      <c r="BN223" s="535"/>
      <c r="BO223" s="535"/>
      <c r="BP223" s="535"/>
    </row>
    <row r="224" spans="1:68" ht="15" hidden="1" customHeight="1" thickBot="1" x14ac:dyDescent="0.35">
      <c r="A224" s="509"/>
      <c r="B224" s="510" t="s">
        <v>1842</v>
      </c>
      <c r="C224" s="511"/>
      <c r="D224" s="1908">
        <f t="shared" si="57"/>
        <v>0</v>
      </c>
      <c r="E224" s="512">
        <v>0</v>
      </c>
      <c r="F224" s="2143"/>
      <c r="G224" s="2167">
        <f t="shared" si="58"/>
        <v>0</v>
      </c>
      <c r="H224" s="515">
        <f>+P224</f>
        <v>0</v>
      </c>
      <c r="J224" s="324"/>
      <c r="K224" s="324"/>
      <c r="L224" s="325"/>
      <c r="M224" s="325"/>
      <c r="P224" s="376">
        <f>SUM(P219:P223)</f>
        <v>0</v>
      </c>
      <c r="T224" s="266"/>
      <c r="V224" s="388"/>
      <c r="W224" s="389"/>
      <c r="X224" s="389"/>
      <c r="Y224" s="264"/>
      <c r="AB224" s="266" t="s">
        <v>1492</v>
      </c>
      <c r="AC224" s="262" t="s">
        <v>1453</v>
      </c>
      <c r="AD224" s="325">
        <f>D223</f>
        <v>0</v>
      </c>
      <c r="AG224" s="262"/>
      <c r="AH224" s="262"/>
      <c r="AL224" s="302" t="s">
        <v>242</v>
      </c>
      <c r="AM224" s="303" t="s">
        <v>1445</v>
      </c>
      <c r="AN224" s="303" t="s">
        <v>1446</v>
      </c>
    </row>
    <row r="225" spans="1:40" ht="15" hidden="1" customHeight="1" thickBot="1" x14ac:dyDescent="0.35">
      <c r="A225" s="558"/>
      <c r="B225" s="559"/>
      <c r="C225" s="559"/>
      <c r="D225" s="2094"/>
      <c r="E225" s="561" t="s">
        <v>224</v>
      </c>
      <c r="F225" s="2144"/>
      <c r="G225" s="2172"/>
      <c r="H225" s="564">
        <f>'Revenue Projection'!H56</f>
        <v>0</v>
      </c>
      <c r="T225" s="266"/>
      <c r="V225" s="388"/>
      <c r="W225" s="389"/>
      <c r="X225" s="389"/>
      <c r="Y225" s="264"/>
      <c r="AE225" s="377">
        <f>SUM(AD220:AD224)</f>
        <v>0</v>
      </c>
      <c r="AH225" s="465">
        <f>SUM(AH219:AH224)</f>
        <v>0</v>
      </c>
      <c r="AI225" s="425">
        <f>+AH225</f>
        <v>0</v>
      </c>
      <c r="AL225" s="266" t="s">
        <v>1490</v>
      </c>
      <c r="AM225" s="266" t="s">
        <v>1480</v>
      </c>
      <c r="AN225" s="262" t="s">
        <v>1537</v>
      </c>
    </row>
    <row r="226" spans="1:40" ht="15" hidden="1" customHeight="1" thickTop="1" thickBot="1" x14ac:dyDescent="0.35">
      <c r="A226" s="480"/>
      <c r="B226" s="481"/>
      <c r="C226" s="481"/>
      <c r="D226" s="2092"/>
      <c r="E226" s="483" t="s">
        <v>1968</v>
      </c>
      <c r="F226" s="2133"/>
      <c r="G226" s="2133"/>
      <c r="H226" s="566">
        <f>SUM(H219:H224)</f>
        <v>0</v>
      </c>
      <c r="T226" s="266"/>
      <c r="V226" s="388"/>
      <c r="W226" s="389"/>
      <c r="X226" s="389"/>
      <c r="Y226" s="264"/>
      <c r="AH226" s="557"/>
    </row>
    <row r="227" spans="1:40" ht="15" hidden="1" customHeight="1" thickBot="1" x14ac:dyDescent="0.35">
      <c r="A227" s="567"/>
      <c r="B227" s="568"/>
      <c r="C227" s="568"/>
      <c r="D227" s="2095"/>
      <c r="E227" s="570" t="s">
        <v>1558</v>
      </c>
      <c r="F227" s="2117"/>
      <c r="G227" s="2117"/>
      <c r="H227" s="572">
        <f>H225-H226</f>
        <v>0</v>
      </c>
      <c r="I227" s="533"/>
      <c r="J227" s="533"/>
      <c r="K227" s="533"/>
      <c r="L227" s="533"/>
      <c r="M227" s="533"/>
      <c r="N227" s="538"/>
      <c r="O227" s="533"/>
      <c r="P227" s="533"/>
      <c r="Q227" s="533"/>
      <c r="R227" s="533"/>
      <c r="S227" s="533"/>
      <c r="T227" s="534"/>
      <c r="U227" s="533"/>
      <c r="V227" s="541"/>
      <c r="W227" s="541"/>
      <c r="X227" s="541"/>
      <c r="Y227" s="538"/>
      <c r="Z227" s="533"/>
      <c r="AA227" s="533"/>
      <c r="AG227" s="534"/>
      <c r="AH227" s="533"/>
      <c r="AI227" s="533"/>
      <c r="AJ227" s="533"/>
      <c r="AL227" s="302" t="s">
        <v>242</v>
      </c>
      <c r="AM227" s="303" t="s">
        <v>1445</v>
      </c>
      <c r="AN227" s="303" t="s">
        <v>1446</v>
      </c>
    </row>
    <row r="228" spans="1:40" ht="15" customHeight="1" x14ac:dyDescent="0.3">
      <c r="A228" s="2290" t="s">
        <v>2217</v>
      </c>
      <c r="B228" s="2291"/>
      <c r="C228" s="2291"/>
      <c r="D228" s="2291"/>
      <c r="E228" s="2291"/>
      <c r="F228" s="2139"/>
      <c r="G228" s="2139"/>
      <c r="H228" s="423"/>
      <c r="T228" s="302" t="s">
        <v>1553</v>
      </c>
      <c r="U228" s="303" t="s">
        <v>1338</v>
      </c>
      <c r="V228" s="388"/>
      <c r="W228" s="262" t="s">
        <v>1327</v>
      </c>
      <c r="Y228" s="264"/>
      <c r="AB228" s="534"/>
      <c r="AC228" s="143" t="s">
        <v>1862</v>
      </c>
      <c r="AD228" s="533"/>
      <c r="AE228" s="533"/>
      <c r="AG228" s="2280" t="s">
        <v>1329</v>
      </c>
      <c r="AH228" s="2280"/>
      <c r="AL228" s="266" t="s">
        <v>1490</v>
      </c>
      <c r="AM228" s="266" t="s">
        <v>315</v>
      </c>
      <c r="AN228" s="262" t="s">
        <v>1537</v>
      </c>
    </row>
    <row r="229" spans="1:40" ht="15" customHeight="1" x14ac:dyDescent="0.3">
      <c r="A229" s="385" t="s">
        <v>304</v>
      </c>
      <c r="B229" s="386" t="s">
        <v>541</v>
      </c>
      <c r="C229" s="456">
        <v>0</v>
      </c>
      <c r="D229" s="1904">
        <f t="shared" ref="D229:D234" si="59">ROUND(C229,2)</f>
        <v>0</v>
      </c>
      <c r="E229" s="504">
        <v>65000</v>
      </c>
      <c r="F229" s="2140"/>
      <c r="G229" s="2080">
        <f t="shared" ref="G229:G234" si="60">D229+F229</f>
        <v>0</v>
      </c>
      <c r="H229" s="459">
        <f>ROUND(D229*E229,0)</f>
        <v>0</v>
      </c>
      <c r="J229" s="323">
        <f>ROUND((E229-$P$1)/(1+$L$3),0)</f>
        <v>50917</v>
      </c>
      <c r="K229" s="324"/>
      <c r="L229" s="325">
        <f>ROUND((((J229*$L$3)+J229)*$L$5),0)</f>
        <v>0</v>
      </c>
      <c r="M229" s="325"/>
      <c r="N229" s="264">
        <f>D229</f>
        <v>0</v>
      </c>
      <c r="P229" s="268">
        <f>ROUND(L229*N229,0)</f>
        <v>0</v>
      </c>
      <c r="T229" s="266" t="s">
        <v>1509</v>
      </c>
      <c r="U229" s="324">
        <f>ROUND($H229+$P229,0)</f>
        <v>0</v>
      </c>
      <c r="V229" s="388"/>
      <c r="W229" s="343" t="s">
        <v>1554</v>
      </c>
      <c r="X229" s="344">
        <f>DSUM(T228:U233,"Pay",$W$5:$X$6)</f>
        <v>0</v>
      </c>
      <c r="Y229" s="264"/>
      <c r="AB229" s="303" t="s">
        <v>242</v>
      </c>
      <c r="AC229" s="303" t="s">
        <v>1445</v>
      </c>
      <c r="AD229" s="303" t="s">
        <v>1446</v>
      </c>
      <c r="AG229" s="218"/>
      <c r="AL229" s="266"/>
    </row>
    <row r="230" spans="1:40" ht="15" customHeight="1" x14ac:dyDescent="0.3">
      <c r="A230" s="336" t="s">
        <v>316</v>
      </c>
      <c r="B230" s="390" t="s">
        <v>317</v>
      </c>
      <c r="C230" s="409">
        <v>0</v>
      </c>
      <c r="D230" s="2081">
        <f t="shared" si="59"/>
        <v>0</v>
      </c>
      <c r="E230" s="505">
        <v>37</v>
      </c>
      <c r="F230" s="2141"/>
      <c r="G230" s="2081">
        <f t="shared" si="60"/>
        <v>0</v>
      </c>
      <c r="H230" s="400">
        <f>ROUND(D230*E230,0)</f>
        <v>0</v>
      </c>
      <c r="J230" s="324"/>
      <c r="K230" s="324"/>
      <c r="L230" s="325"/>
      <c r="M230" s="325"/>
      <c r="T230" s="266" t="s">
        <v>1509</v>
      </c>
      <c r="U230" s="324">
        <f>ROUND($H230+$P230,0)</f>
        <v>0</v>
      </c>
      <c r="V230" s="388"/>
      <c r="W230" s="343" t="s">
        <v>1555</v>
      </c>
      <c r="X230" s="344">
        <f>DSUM(T228:U233,"Pay",$W$8:$X$9)</f>
        <v>0</v>
      </c>
      <c r="Y230" s="264"/>
      <c r="AB230" s="266" t="s">
        <v>1492</v>
      </c>
      <c r="AC230" s="262" t="s">
        <v>1476</v>
      </c>
      <c r="AD230" s="325">
        <f>D229</f>
        <v>0</v>
      </c>
      <c r="AF230" s="533"/>
      <c r="AG230" s="327" t="s">
        <v>1476</v>
      </c>
      <c r="AH230" s="328">
        <f>DSUM(AB229:AD234,$AD$8,$AL$51:$AN$52)</f>
        <v>0</v>
      </c>
      <c r="AL230" s="302" t="s">
        <v>242</v>
      </c>
      <c r="AM230" s="303" t="s">
        <v>1445</v>
      </c>
      <c r="AN230" s="303" t="s">
        <v>1446</v>
      </c>
    </row>
    <row r="231" spans="1:40" ht="15" customHeight="1" x14ac:dyDescent="0.3">
      <c r="A231" s="336" t="s">
        <v>368</v>
      </c>
      <c r="B231" s="390" t="s">
        <v>542</v>
      </c>
      <c r="C231" s="338">
        <v>0</v>
      </c>
      <c r="D231" s="2082">
        <f t="shared" si="59"/>
        <v>0</v>
      </c>
      <c r="E231" s="505">
        <v>30300</v>
      </c>
      <c r="F231" s="2141"/>
      <c r="G231" s="2081">
        <f t="shared" si="60"/>
        <v>0</v>
      </c>
      <c r="H231" s="400">
        <f>ROUND(D231*E231,0)</f>
        <v>0</v>
      </c>
      <c r="T231" s="266" t="s">
        <v>1478</v>
      </c>
      <c r="U231" s="324">
        <f>ROUND($H231+$P231,0)</f>
        <v>0</v>
      </c>
      <c r="V231" s="388"/>
      <c r="W231" s="343" t="s">
        <v>1556</v>
      </c>
      <c r="X231" s="344">
        <f>DSUM(T228:U233,"Pay",$W$11:$X$12)</f>
        <v>0</v>
      </c>
      <c r="Y231" s="264"/>
      <c r="AB231" s="266" t="s">
        <v>1492</v>
      </c>
      <c r="AC231" s="262" t="s">
        <v>1298</v>
      </c>
      <c r="AD231" s="410">
        <f>ROUND(D230/(196*7.5),4)</f>
        <v>0</v>
      </c>
      <c r="AG231" s="327" t="s">
        <v>1298</v>
      </c>
      <c r="AH231" s="328">
        <f>DSUM(AB229:AD234,$AD$8,$AL$78:$AN$79)</f>
        <v>0</v>
      </c>
      <c r="AL231" s="266" t="s">
        <v>1490</v>
      </c>
      <c r="AM231" s="266" t="s">
        <v>1299</v>
      </c>
      <c r="AN231" s="262" t="s">
        <v>1537</v>
      </c>
    </row>
    <row r="232" spans="1:40" ht="15" customHeight="1" thickBot="1" x14ac:dyDescent="0.35">
      <c r="A232" s="336" t="s">
        <v>368</v>
      </c>
      <c r="B232" s="390" t="s">
        <v>1824</v>
      </c>
      <c r="C232" s="394">
        <v>0</v>
      </c>
      <c r="D232" s="2082">
        <f t="shared" si="59"/>
        <v>0</v>
      </c>
      <c r="E232" s="341">
        <v>3100</v>
      </c>
      <c r="F232" s="2120"/>
      <c r="G232" s="2081">
        <f t="shared" si="60"/>
        <v>0</v>
      </c>
      <c r="H232" s="400">
        <f>ROUND(D232*E232,0)</f>
        <v>0</v>
      </c>
      <c r="T232" s="266" t="s">
        <v>1478</v>
      </c>
      <c r="U232" s="324">
        <f>ROUND($H232+$P232,0)</f>
        <v>0</v>
      </c>
      <c r="V232" s="388"/>
      <c r="W232" s="353"/>
      <c r="X232" s="354">
        <f>SUM(X229:X231)</f>
        <v>0</v>
      </c>
      <c r="Y232" s="355">
        <f>+X232</f>
        <v>0</v>
      </c>
      <c r="AB232" s="266" t="s">
        <v>1492</v>
      </c>
      <c r="AC232" s="262" t="s">
        <v>1450</v>
      </c>
      <c r="AD232" s="325">
        <f>D231</f>
        <v>0</v>
      </c>
      <c r="AG232" s="327" t="s">
        <v>1450</v>
      </c>
      <c r="AH232" s="328">
        <f>DSUM(AB229:AD234,$AD$8,$AL$105:$AN$106)</f>
        <v>0</v>
      </c>
    </row>
    <row r="233" spans="1:40" ht="15" customHeight="1" thickTop="1" thickBot="1" x14ac:dyDescent="0.35">
      <c r="A233" s="358" t="s">
        <v>366</v>
      </c>
      <c r="B233" s="413" t="s">
        <v>543</v>
      </c>
      <c r="C233" s="360">
        <v>0</v>
      </c>
      <c r="D233" s="2083">
        <f t="shared" si="59"/>
        <v>0</v>
      </c>
      <c r="E233" s="1868">
        <v>0</v>
      </c>
      <c r="F233" s="2142"/>
      <c r="G233" s="2081">
        <f t="shared" si="60"/>
        <v>0</v>
      </c>
      <c r="H233" s="365">
        <f>ROUND(D233*E233,0)</f>
        <v>0</v>
      </c>
      <c r="J233" s="324"/>
      <c r="K233" s="324"/>
      <c r="L233" s="325"/>
      <c r="M233" s="325"/>
      <c r="P233" s="508"/>
      <c r="T233" s="266" t="s">
        <v>1478</v>
      </c>
      <c r="U233" s="324">
        <f>ROUND($H233+$P233,0)</f>
        <v>0</v>
      </c>
      <c r="V233" s="388"/>
      <c r="Y233" s="264"/>
      <c r="AB233" s="266" t="s">
        <v>1492</v>
      </c>
      <c r="AC233" s="262" t="s">
        <v>1450</v>
      </c>
      <c r="AD233" s="396">
        <f>ROUND(D232/7.5,2)</f>
        <v>0</v>
      </c>
      <c r="AG233" s="352" t="s">
        <v>1453</v>
      </c>
      <c r="AH233" s="328">
        <f>DSUM(AB229:AD234,$AD$8,$AL$163:$AN$164)</f>
        <v>0</v>
      </c>
      <c r="AL233" s="266"/>
    </row>
    <row r="234" spans="1:40" ht="15" hidden="1" customHeight="1" thickBot="1" x14ac:dyDescent="0.35">
      <c r="A234" s="509"/>
      <c r="B234" s="510" t="s">
        <v>1842</v>
      </c>
      <c r="C234" s="511"/>
      <c r="D234" s="1908">
        <f t="shared" si="59"/>
        <v>0</v>
      </c>
      <c r="E234" s="512">
        <v>0</v>
      </c>
      <c r="F234" s="2143"/>
      <c r="G234" s="2167">
        <f t="shared" si="60"/>
        <v>0</v>
      </c>
      <c r="H234" s="515">
        <f>+P234</f>
        <v>0</v>
      </c>
      <c r="J234" s="324"/>
      <c r="K234" s="324"/>
      <c r="L234" s="325"/>
      <c r="M234" s="325"/>
      <c r="P234" s="376">
        <f>SUM(P229:P233)</f>
        <v>0</v>
      </c>
      <c r="T234" s="266"/>
      <c r="V234" s="388"/>
      <c r="W234" s="389"/>
      <c r="X234" s="389"/>
      <c r="Y234" s="264"/>
      <c r="AB234" s="266" t="s">
        <v>1492</v>
      </c>
      <c r="AC234" s="262" t="s">
        <v>1453</v>
      </c>
      <c r="AD234" s="325">
        <f>D233</f>
        <v>0</v>
      </c>
      <c r="AG234" s="262"/>
      <c r="AH234" s="262"/>
    </row>
    <row r="235" spans="1:40" ht="15" customHeight="1" thickBot="1" x14ac:dyDescent="0.35">
      <c r="A235" s="516"/>
      <c r="B235" s="517"/>
      <c r="C235" s="517"/>
      <c r="D235" s="2094"/>
      <c r="E235" s="574" t="s">
        <v>224</v>
      </c>
      <c r="F235" s="2144"/>
      <c r="G235" s="2172"/>
      <c r="H235" s="521">
        <f>'Revenue Projection'!H58</f>
        <v>0</v>
      </c>
      <c r="T235" s="266"/>
      <c r="V235" s="388"/>
      <c r="W235" s="389"/>
      <c r="X235" s="389"/>
      <c r="Y235" s="264"/>
      <c r="AH235" s="465">
        <f>SUM(AH229:AH234)</f>
        <v>0</v>
      </c>
      <c r="AI235" s="425">
        <f>+AH235</f>
        <v>0</v>
      </c>
      <c r="AL235" s="302" t="s">
        <v>242</v>
      </c>
      <c r="AM235" s="303" t="s">
        <v>1445</v>
      </c>
      <c r="AN235" s="303" t="s">
        <v>1446</v>
      </c>
    </row>
    <row r="236" spans="1:40" ht="15" customHeight="1" thickTop="1" thickBot="1" x14ac:dyDescent="0.35">
      <c r="A236" s="474"/>
      <c r="B236" s="475"/>
      <c r="C236" s="475"/>
      <c r="D236" s="2092"/>
      <c r="E236" s="576" t="s">
        <v>494</v>
      </c>
      <c r="F236" s="2133"/>
      <c r="G236" s="2133"/>
      <c r="H236" s="523">
        <f>SUM(H229:H234)</f>
        <v>0</v>
      </c>
      <c r="T236" s="266"/>
      <c r="V236" s="388"/>
      <c r="W236" s="389"/>
      <c r="X236" s="389"/>
      <c r="Y236" s="264"/>
      <c r="AE236" s="377">
        <f>SUM(AD230:AD234)</f>
        <v>0</v>
      </c>
      <c r="AH236" s="262"/>
      <c r="AL236" s="266" t="s">
        <v>1490</v>
      </c>
      <c r="AM236" s="266" t="s">
        <v>1298</v>
      </c>
      <c r="AN236" s="262" t="s">
        <v>1537</v>
      </c>
    </row>
    <row r="237" spans="1:40" ht="15" customHeight="1" thickBot="1" x14ac:dyDescent="0.35">
      <c r="A237" s="524"/>
      <c r="B237" s="525"/>
      <c r="C237" s="525"/>
      <c r="D237" s="2095"/>
      <c r="E237" s="577" t="s">
        <v>1558</v>
      </c>
      <c r="F237" s="2117"/>
      <c r="G237" s="2117"/>
      <c r="H237" s="494">
        <f>H235-H236</f>
        <v>0</v>
      </c>
      <c r="T237" s="266"/>
      <c r="V237" s="388"/>
      <c r="W237" s="389"/>
      <c r="X237" s="389"/>
      <c r="Y237" s="264"/>
      <c r="AH237" s="262"/>
    </row>
    <row r="238" spans="1:40" ht="15" customHeight="1" x14ac:dyDescent="0.3">
      <c r="A238" s="579" t="s">
        <v>2107</v>
      </c>
      <c r="B238" s="381"/>
      <c r="C238" s="580"/>
      <c r="D238" s="2085"/>
      <c r="E238" s="383"/>
      <c r="F238" s="2118"/>
      <c r="G238" s="2118"/>
      <c r="H238" s="423"/>
      <c r="T238" s="302" t="s">
        <v>1553</v>
      </c>
      <c r="U238" s="303" t="s">
        <v>1338</v>
      </c>
      <c r="V238" s="388"/>
      <c r="W238" s="326" t="s">
        <v>520</v>
      </c>
      <c r="Y238" s="264"/>
      <c r="AC238" s="188" t="s">
        <v>520</v>
      </c>
      <c r="AG238" s="2280" t="s">
        <v>324</v>
      </c>
      <c r="AH238" s="2280"/>
      <c r="AL238" s="302" t="s">
        <v>242</v>
      </c>
      <c r="AM238" s="303" t="s">
        <v>1445</v>
      </c>
      <c r="AN238" s="303" t="s">
        <v>1446</v>
      </c>
    </row>
    <row r="239" spans="1:40" ht="15" customHeight="1" thickBot="1" x14ac:dyDescent="0.35">
      <c r="A239" s="583" t="s">
        <v>304</v>
      </c>
      <c r="B239" s="584" t="s">
        <v>541</v>
      </c>
      <c r="C239" s="2096">
        <f>'Pre-Determined'!D17</f>
        <v>5.4</v>
      </c>
      <c r="D239" s="2096">
        <f>ROUND(C239,2)</f>
        <v>5.4</v>
      </c>
      <c r="E239" s="1860">
        <v>61000</v>
      </c>
      <c r="F239" s="2140"/>
      <c r="G239" s="2080">
        <f>D239+F239</f>
        <v>5.4</v>
      </c>
      <c r="H239" s="585">
        <f>ROUND(D239*E239,0)</f>
        <v>329400</v>
      </c>
      <c r="J239" s="323">
        <f>ROUND((E239-$P$1)/(1+$L$3),0)</f>
        <v>47424</v>
      </c>
      <c r="K239" s="324"/>
      <c r="L239" s="325">
        <f>ROUND((((J239*$L$3)+J239)*$L$5),0)</f>
        <v>0</v>
      </c>
      <c r="M239" s="325"/>
      <c r="N239" s="264">
        <f>D239</f>
        <v>5.4</v>
      </c>
      <c r="P239" s="366">
        <f>ROUND(L239*N239,0)</f>
        <v>0</v>
      </c>
      <c r="T239" s="266" t="s">
        <v>1509</v>
      </c>
      <c r="U239" s="324">
        <f>ROUND($H239+$P239,0)</f>
        <v>329400</v>
      </c>
      <c r="V239" s="388"/>
      <c r="W239" s="343" t="s">
        <v>1554</v>
      </c>
      <c r="X239" s="344">
        <f>DSUM(T238:U239,"Pay",$W$5:$X$6)</f>
        <v>0</v>
      </c>
      <c r="Y239" s="264"/>
      <c r="AB239" s="303" t="s">
        <v>242</v>
      </c>
      <c r="AC239" s="303" t="s">
        <v>1445</v>
      </c>
      <c r="AD239" s="303" t="s">
        <v>1446</v>
      </c>
      <c r="AG239" s="266"/>
      <c r="AL239" s="266" t="s">
        <v>1490</v>
      </c>
      <c r="AM239" s="266" t="s">
        <v>1930</v>
      </c>
      <c r="AN239" s="262" t="s">
        <v>1537</v>
      </c>
    </row>
    <row r="240" spans="1:40" ht="15" hidden="1" customHeight="1" thickBot="1" x14ac:dyDescent="0.35">
      <c r="A240" s="586"/>
      <c r="B240" s="587" t="s">
        <v>1842</v>
      </c>
      <c r="C240" s="588"/>
      <c r="D240" s="2097"/>
      <c r="E240" s="589">
        <v>0</v>
      </c>
      <c r="F240" s="2145"/>
      <c r="G240" s="2087"/>
      <c r="H240" s="515">
        <f>+P240</f>
        <v>0</v>
      </c>
      <c r="P240" s="376">
        <f>SUM(P239)</f>
        <v>0</v>
      </c>
      <c r="T240" s="266"/>
      <c r="V240" s="388"/>
      <c r="W240" s="343" t="s">
        <v>1555</v>
      </c>
      <c r="X240" s="344">
        <f>DSUM(T238:U239,"Pay",$W$8:$X$9)</f>
        <v>329400</v>
      </c>
      <c r="Y240" s="264"/>
      <c r="AB240" s="266" t="s">
        <v>1492</v>
      </c>
      <c r="AC240" s="262" t="s">
        <v>1308</v>
      </c>
      <c r="AD240" s="325">
        <f>D239</f>
        <v>5.4</v>
      </c>
      <c r="AG240" s="327" t="s">
        <v>1308</v>
      </c>
      <c r="AH240" s="328">
        <f>DSUM(AB239:AD240,$AD$8,$AL$54:$AN$55)</f>
        <v>5.4</v>
      </c>
    </row>
    <row r="241" spans="1:40" ht="15" customHeight="1" x14ac:dyDescent="0.3">
      <c r="A241" s="516"/>
      <c r="B241" s="517"/>
      <c r="C241" s="518"/>
      <c r="D241" s="2094"/>
      <c r="E241" s="469" t="s">
        <v>224</v>
      </c>
      <c r="F241" s="2133"/>
      <c r="G241" s="2133"/>
      <c r="H241" s="521">
        <f>'Revenue Projection'!H24</f>
        <v>329400</v>
      </c>
      <c r="T241" s="266"/>
      <c r="V241" s="388"/>
      <c r="W241" s="343" t="s">
        <v>1556</v>
      </c>
      <c r="X241" s="344">
        <f>DSUM(T238:U239,"Pay",$W$11:$X$12)</f>
        <v>0</v>
      </c>
      <c r="Y241" s="264"/>
      <c r="AG241" s="582"/>
      <c r="AH241" s="264"/>
      <c r="AL241" s="302" t="s">
        <v>242</v>
      </c>
      <c r="AM241" s="303" t="s">
        <v>1445</v>
      </c>
      <c r="AN241" s="303" t="s">
        <v>1446</v>
      </c>
    </row>
    <row r="242" spans="1:40" ht="15" customHeight="1" thickBot="1" x14ac:dyDescent="0.35">
      <c r="A242" s="474"/>
      <c r="B242" s="475"/>
      <c r="C242" s="522"/>
      <c r="D242" s="2092"/>
      <c r="E242" s="477" t="s">
        <v>1559</v>
      </c>
      <c r="F242" s="2133"/>
      <c r="G242" s="2133"/>
      <c r="H242" s="523">
        <f>SUM(H239:H240)</f>
        <v>329400</v>
      </c>
      <c r="T242" s="266"/>
      <c r="V242" s="388"/>
      <c r="W242" s="353"/>
      <c r="X242" s="354">
        <f>SUM(X239:X241)</f>
        <v>329400</v>
      </c>
      <c r="Y242" s="355">
        <f>+X242</f>
        <v>329400</v>
      </c>
      <c r="AE242" s="377">
        <f>SUM(AD240)</f>
        <v>5.4</v>
      </c>
      <c r="AH242" s="465">
        <f>SUM(AH239:AH240)</f>
        <v>5.4</v>
      </c>
      <c r="AI242" s="425">
        <f>+AH242</f>
        <v>5.4</v>
      </c>
      <c r="AL242" s="266" t="s">
        <v>1490</v>
      </c>
      <c r="AM242" s="266" t="s">
        <v>362</v>
      </c>
      <c r="AN242" s="262" t="s">
        <v>1537</v>
      </c>
    </row>
    <row r="243" spans="1:40" ht="15" customHeight="1" thickBot="1" x14ac:dyDescent="0.35">
      <c r="A243" s="592"/>
      <c r="B243" s="593"/>
      <c r="C243" s="594"/>
      <c r="D243" s="2098"/>
      <c r="E243" s="373" t="s">
        <v>1558</v>
      </c>
      <c r="F243" s="2146"/>
      <c r="G243" s="2146"/>
      <c r="H243" s="494">
        <f>H241-H242</f>
        <v>0</v>
      </c>
      <c r="V243" s="388"/>
      <c r="W243" s="389"/>
      <c r="X243" s="389"/>
      <c r="Y243" s="264"/>
      <c r="AH243" s="557"/>
    </row>
    <row r="244" spans="1:40" ht="15" customHeight="1" x14ac:dyDescent="0.3">
      <c r="A244" s="1773" t="s">
        <v>2233</v>
      </c>
      <c r="B244" s="381"/>
      <c r="C244" s="580"/>
      <c r="D244" s="2085"/>
      <c r="E244" s="608"/>
      <c r="F244" s="2118"/>
      <c r="G244" s="2118"/>
      <c r="H244" s="502"/>
      <c r="R244" s="262"/>
      <c r="T244" s="302" t="s">
        <v>1553</v>
      </c>
      <c r="U244" s="303" t="s">
        <v>1338</v>
      </c>
      <c r="V244" s="389"/>
      <c r="W244" s="326" t="s">
        <v>2235</v>
      </c>
      <c r="Y244" s="264"/>
      <c r="Z244" s="262"/>
      <c r="AC244" s="188" t="s">
        <v>2235</v>
      </c>
      <c r="AG244" s="2280" t="s">
        <v>2236</v>
      </c>
      <c r="AH244" s="2280"/>
      <c r="AL244" s="302" t="s">
        <v>242</v>
      </c>
      <c r="AM244" s="303" t="s">
        <v>1445</v>
      </c>
      <c r="AN244" s="303" t="s">
        <v>1446</v>
      </c>
    </row>
    <row r="245" spans="1:40" ht="15" customHeight="1" x14ac:dyDescent="0.3">
      <c r="A245" s="454" t="s">
        <v>304</v>
      </c>
      <c r="B245" s="503" t="s">
        <v>541</v>
      </c>
      <c r="C245" s="456">
        <v>0</v>
      </c>
      <c r="D245" s="1904">
        <f>ROUND(C245,2)</f>
        <v>0</v>
      </c>
      <c r="E245" s="504">
        <v>65000</v>
      </c>
      <c r="F245" s="2140"/>
      <c r="G245" s="2080">
        <f>D245+F245</f>
        <v>0</v>
      </c>
      <c r="H245" s="504">
        <f>ROUND(D245*E245,0)</f>
        <v>0</v>
      </c>
      <c r="J245" s="323">
        <f>ROUND((E245-$P$1)/(1+$L$3),0)</f>
        <v>50917</v>
      </c>
      <c r="K245" s="324"/>
      <c r="L245" s="325">
        <f>ROUND((((J245*$L$3)+J245)*$L$5),0)</f>
        <v>0</v>
      </c>
      <c r="M245" s="325"/>
      <c r="N245" s="264">
        <f>D245</f>
        <v>0</v>
      </c>
      <c r="P245" s="268">
        <f>ROUND(L245*N245,0)</f>
        <v>0</v>
      </c>
      <c r="R245" s="262"/>
      <c r="T245" s="266" t="s">
        <v>1509</v>
      </c>
      <c r="U245" s="324">
        <f>ROUND($H245+$P245,0)</f>
        <v>0</v>
      </c>
      <c r="V245" s="389"/>
      <c r="W245" s="343" t="s">
        <v>1554</v>
      </c>
      <c r="X245" s="344">
        <f>DSUM(T244:U246,"Pay",$W$5:$X$6)</f>
        <v>0</v>
      </c>
      <c r="Y245" s="264"/>
      <c r="Z245" s="262"/>
      <c r="AB245" s="303" t="s">
        <v>242</v>
      </c>
      <c r="AC245" s="303" t="s">
        <v>1445</v>
      </c>
      <c r="AD245" s="303" t="s">
        <v>1446</v>
      </c>
      <c r="AG245" s="327" t="s">
        <v>1476</v>
      </c>
      <c r="AH245" s="328">
        <f>DSUM($AB$245:$AD$246,$AD$8,$AL$51:$AN$52)</f>
        <v>0</v>
      </c>
      <c r="AL245" s="266" t="s">
        <v>1490</v>
      </c>
      <c r="AM245" s="266" t="s">
        <v>363</v>
      </c>
      <c r="AN245" s="262" t="s">
        <v>1537</v>
      </c>
    </row>
    <row r="246" spans="1:40" ht="15" customHeight="1" thickBot="1" x14ac:dyDescent="0.35">
      <c r="A246" s="358" t="s">
        <v>316</v>
      </c>
      <c r="B246" s="615" t="s">
        <v>317</v>
      </c>
      <c r="C246" s="642">
        <v>0</v>
      </c>
      <c r="D246" s="2087">
        <f>ROUND(C246,2)</f>
        <v>0</v>
      </c>
      <c r="E246" s="1861">
        <v>37</v>
      </c>
      <c r="F246" s="2145"/>
      <c r="G246" s="2087">
        <f>D246+F246</f>
        <v>0</v>
      </c>
      <c r="H246" s="365">
        <f>ROUND(D246*E246,0)</f>
        <v>0</v>
      </c>
      <c r="J246" s="324"/>
      <c r="K246" s="324"/>
      <c r="L246" s="325"/>
      <c r="M246" s="325"/>
      <c r="T246" s="266" t="s">
        <v>1509</v>
      </c>
      <c r="U246" s="324">
        <f>ROUND($H246+$P246,0)</f>
        <v>0</v>
      </c>
      <c r="V246" s="388"/>
      <c r="W246" s="343" t="s">
        <v>1555</v>
      </c>
      <c r="X246" s="344">
        <f>DSUM(T244:U249,"Pay",$W$8:$X$9)</f>
        <v>0</v>
      </c>
      <c r="Y246" s="264"/>
      <c r="AB246" s="266" t="s">
        <v>1492</v>
      </c>
      <c r="AC246" s="262" t="s">
        <v>1476</v>
      </c>
      <c r="AD246" s="325">
        <f>D245</f>
        <v>0</v>
      </c>
      <c r="AG246" s="327" t="s">
        <v>1298</v>
      </c>
      <c r="AH246" s="328">
        <f>DSUM(AB245:AD250,$AD$8,$AL$78:$AN$79)</f>
        <v>0</v>
      </c>
      <c r="AL246" s="266"/>
    </row>
    <row r="247" spans="1:40" ht="15" hidden="1" customHeight="1" thickBot="1" x14ac:dyDescent="0.35">
      <c r="A247" s="586"/>
      <c r="B247" s="587" t="s">
        <v>1842</v>
      </c>
      <c r="C247" s="588"/>
      <c r="D247" s="2097"/>
      <c r="E247" s="589">
        <v>0</v>
      </c>
      <c r="F247" s="2147"/>
      <c r="G247" s="2173"/>
      <c r="H247" s="515">
        <f>+P247</f>
        <v>0</v>
      </c>
      <c r="P247" s="376">
        <f>SUM(P245:P245)</f>
        <v>0</v>
      </c>
      <c r="T247" s="266"/>
      <c r="V247" s="388"/>
      <c r="W247" s="343"/>
      <c r="X247" s="344"/>
      <c r="Y247" s="264"/>
      <c r="AB247" s="266" t="s">
        <v>1492</v>
      </c>
      <c r="AC247" s="262" t="s">
        <v>1298</v>
      </c>
      <c r="AD247" s="410">
        <f>ROUND(D246/(196*7.5),4)</f>
        <v>0</v>
      </c>
      <c r="AG247" s="262"/>
      <c r="AH247" s="262"/>
      <c r="AL247" s="302" t="s">
        <v>242</v>
      </c>
      <c r="AM247" s="303" t="s">
        <v>1445</v>
      </c>
      <c r="AN247" s="303" t="s">
        <v>1446</v>
      </c>
    </row>
    <row r="248" spans="1:40" ht="15" customHeight="1" thickBot="1" x14ac:dyDescent="0.35">
      <c r="A248" s="1791"/>
      <c r="B248" s="1790"/>
      <c r="C248" s="1790"/>
      <c r="D248" s="2094"/>
      <c r="E248" s="574" t="s">
        <v>224</v>
      </c>
      <c r="F248" s="2133"/>
      <c r="G248" s="2133"/>
      <c r="H248" s="521">
        <f>+'Revenue Projection'!H26</f>
        <v>0</v>
      </c>
      <c r="T248" s="266"/>
      <c r="V248" s="388"/>
      <c r="W248" s="343" t="s">
        <v>1556</v>
      </c>
      <c r="X248" s="344">
        <f>DSUM(T244:U246,"Pay",$W$11:$X$12)</f>
        <v>0</v>
      </c>
      <c r="Y248" s="264"/>
      <c r="AE248" s="262">
        <f>SUM(AD246:AD247)</f>
        <v>0</v>
      </c>
      <c r="AH248" s="465">
        <f>SUM(AH245:AH247)</f>
        <v>0</v>
      </c>
      <c r="AI248" s="425">
        <f>+AH248</f>
        <v>0</v>
      </c>
      <c r="AL248" s="266" t="s">
        <v>1490</v>
      </c>
      <c r="AM248" s="266" t="s">
        <v>2356</v>
      </c>
      <c r="AN248" s="262" t="s">
        <v>1537</v>
      </c>
    </row>
    <row r="249" spans="1:40" ht="15" customHeight="1" thickTop="1" thickBot="1" x14ac:dyDescent="0.35">
      <c r="A249" s="1792"/>
      <c r="B249" s="672"/>
      <c r="C249" s="522"/>
      <c r="D249" s="2092"/>
      <c r="E249" s="576" t="s">
        <v>2234</v>
      </c>
      <c r="F249" s="2133"/>
      <c r="G249" s="2133"/>
      <c r="H249" s="523">
        <f>SUM(H245:H247)</f>
        <v>0</v>
      </c>
      <c r="T249" s="266"/>
      <c r="V249" s="388"/>
      <c r="W249" s="353"/>
      <c r="X249" s="354">
        <f>SUM(X245:X248)</f>
        <v>0</v>
      </c>
      <c r="Y249" s="355">
        <f>+X249</f>
        <v>0</v>
      </c>
      <c r="AH249" s="557"/>
    </row>
    <row r="250" spans="1:40" ht="15" customHeight="1" thickBot="1" x14ac:dyDescent="0.35">
      <c r="A250" s="1793"/>
      <c r="B250" s="1794"/>
      <c r="C250" s="526"/>
      <c r="D250" s="2095"/>
      <c r="E250" s="578" t="s">
        <v>1558</v>
      </c>
      <c r="F250" s="2117"/>
      <c r="G250" s="2117"/>
      <c r="H250" s="494">
        <f>H248-H249</f>
        <v>0</v>
      </c>
      <c r="V250" s="388"/>
      <c r="W250" s="389"/>
      <c r="X250" s="389"/>
      <c r="Y250" s="264"/>
      <c r="AH250" s="262"/>
      <c r="AL250" s="302" t="s">
        <v>242</v>
      </c>
      <c r="AM250" s="303" t="s">
        <v>1445</v>
      </c>
      <c r="AN250" s="303" t="s">
        <v>1446</v>
      </c>
    </row>
    <row r="251" spans="1:40" ht="15" customHeight="1" x14ac:dyDescent="0.3">
      <c r="A251" s="579" t="s">
        <v>1972</v>
      </c>
      <c r="B251" s="381"/>
      <c r="C251" s="580"/>
      <c r="D251" s="2085"/>
      <c r="E251" s="607"/>
      <c r="F251" s="2118"/>
      <c r="G251" s="2118"/>
      <c r="H251" s="609"/>
      <c r="T251" s="302" t="s">
        <v>1553</v>
      </c>
      <c r="U251" s="303" t="s">
        <v>1338</v>
      </c>
      <c r="V251" s="388"/>
      <c r="W251" s="326" t="s">
        <v>522</v>
      </c>
      <c r="Y251" s="264"/>
      <c r="AC251" s="188" t="s">
        <v>1864</v>
      </c>
      <c r="AG251" s="2280" t="s">
        <v>325</v>
      </c>
      <c r="AH251" s="2280"/>
      <c r="AL251" s="266" t="s">
        <v>1490</v>
      </c>
      <c r="AM251" s="266" t="s">
        <v>1487</v>
      </c>
      <c r="AN251" s="262" t="s">
        <v>1537</v>
      </c>
    </row>
    <row r="252" spans="1:40" ht="15" customHeight="1" thickBot="1" x14ac:dyDescent="0.35">
      <c r="A252" s="583" t="s">
        <v>304</v>
      </c>
      <c r="B252" s="584" t="s">
        <v>541</v>
      </c>
      <c r="C252" s="610">
        <v>0</v>
      </c>
      <c r="D252" s="2096">
        <f>ROUND(C252,2)</f>
        <v>0</v>
      </c>
      <c r="E252" s="1860">
        <v>65000</v>
      </c>
      <c r="F252" s="2140"/>
      <c r="G252" s="2080">
        <f>D252+F252</f>
        <v>0</v>
      </c>
      <c r="H252" s="585">
        <f>ROUND(D252*E252,0)</f>
        <v>0</v>
      </c>
      <c r="J252" s="323">
        <f>ROUND((E252-$P$1)/(1+$L$3),0)</f>
        <v>50917</v>
      </c>
      <c r="K252" s="324"/>
      <c r="L252" s="325">
        <f>ROUND((((J252*$L$3)+J252)*$L$5),0)</f>
        <v>0</v>
      </c>
      <c r="M252" s="325"/>
      <c r="N252" s="264">
        <f>D252</f>
        <v>0</v>
      </c>
      <c r="P252" s="268">
        <f>ROUND(L252*N252,0)</f>
        <v>0</v>
      </c>
      <c r="T252" s="266" t="s">
        <v>1509</v>
      </c>
      <c r="U252" s="324">
        <f>ROUND($H252+$P252,0)</f>
        <v>0</v>
      </c>
      <c r="V252" s="388"/>
      <c r="W252" s="343" t="s">
        <v>1554</v>
      </c>
      <c r="X252" s="344">
        <f>DSUM(T251:U252,"Pay",$W$5:$X$6)</f>
        <v>0</v>
      </c>
      <c r="Y252" s="264"/>
      <c r="AB252" s="303" t="s">
        <v>242</v>
      </c>
      <c r="AC252" s="303" t="s">
        <v>1445</v>
      </c>
      <c r="AD252" s="303" t="s">
        <v>1446</v>
      </c>
      <c r="AG252" s="327" t="s">
        <v>1476</v>
      </c>
      <c r="AH252" s="328">
        <f>DSUM(AB252:AD253,$AD$8,$AL$51:$AN$52)</f>
        <v>0</v>
      </c>
    </row>
    <row r="253" spans="1:40" ht="15" hidden="1" customHeight="1" thickBot="1" x14ac:dyDescent="0.35">
      <c r="A253" s="586"/>
      <c r="B253" s="587" t="s">
        <v>1842</v>
      </c>
      <c r="C253" s="588"/>
      <c r="D253" s="2097"/>
      <c r="E253" s="589">
        <v>0</v>
      </c>
      <c r="F253" s="2145"/>
      <c r="G253" s="2087"/>
      <c r="H253" s="515">
        <f>+P253</f>
        <v>0</v>
      </c>
      <c r="P253" s="376">
        <f>SUM(P252:P252)</f>
        <v>0</v>
      </c>
      <c r="T253" s="266"/>
      <c r="V253" s="388"/>
      <c r="W253" s="343" t="s">
        <v>1555</v>
      </c>
      <c r="X253" s="344">
        <f>DSUM(T251:U252,"Pay",$W$8:$X$9)</f>
        <v>0</v>
      </c>
      <c r="Y253" s="264"/>
      <c r="AB253" s="266" t="s">
        <v>1492</v>
      </c>
      <c r="AC253" s="262" t="s">
        <v>1476</v>
      </c>
      <c r="AD253" s="325">
        <f>D252</f>
        <v>0</v>
      </c>
      <c r="AG253" s="262"/>
      <c r="AH253" s="262"/>
      <c r="AL253" s="262" t="s">
        <v>242</v>
      </c>
      <c r="AM253" s="266" t="s">
        <v>1445</v>
      </c>
      <c r="AN253" s="262" t="s">
        <v>1446</v>
      </c>
    </row>
    <row r="254" spans="1:40" ht="15" customHeight="1" thickBot="1" x14ac:dyDescent="0.35">
      <c r="A254" s="611"/>
      <c r="B254" s="612"/>
      <c r="C254" s="613"/>
      <c r="D254" s="2094"/>
      <c r="E254" s="469" t="s">
        <v>224</v>
      </c>
      <c r="F254" s="2133"/>
      <c r="G254" s="2133"/>
      <c r="H254" s="521">
        <f>'Revenue Projection'!H28</f>
        <v>254502</v>
      </c>
      <c r="T254" s="266"/>
      <c r="V254" s="388"/>
      <c r="W254" s="343" t="s">
        <v>1556</v>
      </c>
      <c r="X254" s="344">
        <f>DSUM(T251:U252,"Pay",$W$11:$X$12)</f>
        <v>0</v>
      </c>
      <c r="Y254" s="264"/>
      <c r="AE254" s="377">
        <f>SUM(AD253)</f>
        <v>0</v>
      </c>
      <c r="AH254" s="465">
        <f>SUM(AH252:AH253)</f>
        <v>0</v>
      </c>
      <c r="AI254" s="425">
        <f>+AH254</f>
        <v>0</v>
      </c>
      <c r="AL254" s="262" t="s">
        <v>1490</v>
      </c>
      <c r="AM254" s="266" t="s">
        <v>1449</v>
      </c>
      <c r="AN254" s="262" t="s">
        <v>1537</v>
      </c>
    </row>
    <row r="255" spans="1:40" ht="15" customHeight="1" thickTop="1" thickBot="1" x14ac:dyDescent="0.35">
      <c r="A255" s="474"/>
      <c r="B255" s="475"/>
      <c r="C255" s="522"/>
      <c r="D255" s="2092"/>
      <c r="E255" s="477" t="s">
        <v>1973</v>
      </c>
      <c r="F255" s="2133"/>
      <c r="G255" s="2133"/>
      <c r="H255" s="523">
        <f>SUM(H252:H253)</f>
        <v>0</v>
      </c>
      <c r="T255" s="266"/>
      <c r="V255" s="388"/>
      <c r="W255" s="353"/>
      <c r="X255" s="354">
        <f>SUM(X252:X254)</f>
        <v>0</v>
      </c>
      <c r="Y255" s="355">
        <f>+X255</f>
        <v>0</v>
      </c>
      <c r="AH255" s="557"/>
      <c r="AI255" s="617"/>
      <c r="AL255" s="302"/>
      <c r="AM255" s="303"/>
      <c r="AN255" s="303"/>
    </row>
    <row r="256" spans="1:40" ht="15" customHeight="1" thickBot="1" x14ac:dyDescent="0.35">
      <c r="A256" s="524"/>
      <c r="B256" s="525"/>
      <c r="C256" s="526"/>
      <c r="D256" s="2095"/>
      <c r="E256" s="578" t="s">
        <v>1558</v>
      </c>
      <c r="F256" s="2117"/>
      <c r="G256" s="2117"/>
      <c r="H256" s="494">
        <f>H254-H255</f>
        <v>254502</v>
      </c>
      <c r="V256" s="388"/>
      <c r="W256" s="393"/>
      <c r="X256" s="393"/>
      <c r="Y256" s="264"/>
      <c r="AL256" s="302" t="s">
        <v>242</v>
      </c>
      <c r="AM256" s="303" t="s">
        <v>1445</v>
      </c>
      <c r="AN256" s="303" t="s">
        <v>1446</v>
      </c>
    </row>
    <row r="257" spans="1:40" ht="15" customHeight="1" x14ac:dyDescent="0.3">
      <c r="A257" s="2250" t="s">
        <v>2384</v>
      </c>
      <c r="B257" s="580"/>
      <c r="C257" s="580"/>
      <c r="D257" s="606"/>
      <c r="E257" s="607"/>
      <c r="F257" s="607"/>
      <c r="G257" s="607"/>
      <c r="H257" s="502"/>
      <c r="I257" s="533"/>
      <c r="J257" s="533"/>
      <c r="K257" s="533"/>
      <c r="L257" s="533"/>
      <c r="M257" s="533"/>
      <c r="N257" s="538"/>
      <c r="O257" s="533"/>
      <c r="P257" s="533"/>
      <c r="Q257" s="533"/>
      <c r="R257" s="533"/>
      <c r="S257" s="533"/>
      <c r="T257" s="539" t="s">
        <v>1553</v>
      </c>
      <c r="U257" s="540" t="s">
        <v>1338</v>
      </c>
      <c r="V257" s="675"/>
      <c r="W257" s="676" t="s">
        <v>2387</v>
      </c>
      <c r="X257" s="533"/>
      <c r="Y257" s="538"/>
      <c r="Z257" s="533"/>
      <c r="AA257" s="533"/>
      <c r="AB257" s="301"/>
      <c r="AC257" s="670" t="s">
        <v>2387</v>
      </c>
      <c r="AD257" s="669"/>
      <c r="AG257" s="2279" t="s">
        <v>2387</v>
      </c>
      <c r="AH257" s="2279"/>
      <c r="AI257" s="533"/>
      <c r="AJ257" s="533"/>
      <c r="AK257" s="533"/>
      <c r="AL257" s="302" t="s">
        <v>1490</v>
      </c>
      <c r="AM257" s="303" t="s">
        <v>1481</v>
      </c>
      <c r="AN257" s="303" t="s">
        <v>1537</v>
      </c>
    </row>
    <row r="258" spans="1:40" ht="15" customHeight="1" thickBot="1" x14ac:dyDescent="0.35">
      <c r="A258" s="454" t="s">
        <v>304</v>
      </c>
      <c r="B258" s="652" t="s">
        <v>2355</v>
      </c>
      <c r="C258" s="2096">
        <f>+'Pre-Determined'!D20</f>
        <v>0.5</v>
      </c>
      <c r="D258" s="457">
        <f>ROUND(C258,2)</f>
        <v>0.5</v>
      </c>
      <c r="E258" s="504">
        <v>69900</v>
      </c>
      <c r="F258" s="2225"/>
      <c r="G258" s="458">
        <f>D258+F258</f>
        <v>0.5</v>
      </c>
      <c r="H258" s="651">
        <f>ROUND(D258*E258,0)</f>
        <v>34950</v>
      </c>
      <c r="I258" s="533"/>
      <c r="J258" s="677">
        <f>ROUND((E258-$P$1)/(1+$L$3),0)</f>
        <v>55196</v>
      </c>
      <c r="K258" s="678"/>
      <c r="L258" s="679">
        <f>ROUND((((J258*$L$3)+J258)*$L$5),0)</f>
        <v>0</v>
      </c>
      <c r="M258" s="679"/>
      <c r="N258" s="538">
        <f>D258</f>
        <v>0.5</v>
      </c>
      <c r="O258" s="533"/>
      <c r="P258" s="680">
        <f>ROUND(L258*N258,0)</f>
        <v>0</v>
      </c>
      <c r="Q258" s="533"/>
      <c r="R258" s="533"/>
      <c r="S258" s="533"/>
      <c r="T258" s="534" t="s">
        <v>1509</v>
      </c>
      <c r="U258" s="678">
        <f>ROUND($H258+$P258,0)</f>
        <v>34950</v>
      </c>
      <c r="V258" s="675"/>
      <c r="W258" s="681" t="s">
        <v>1554</v>
      </c>
      <c r="X258" s="682">
        <f>DSUM(T257:U258,"Pay",$W$5:$X$6)</f>
        <v>0</v>
      </c>
      <c r="Y258" s="538"/>
      <c r="Z258" s="533"/>
      <c r="AA258" s="533"/>
      <c r="AB258" s="540" t="s">
        <v>242</v>
      </c>
      <c r="AC258" s="540" t="s">
        <v>1445</v>
      </c>
      <c r="AD258" s="540" t="s">
        <v>1446</v>
      </c>
      <c r="AE258" s="533"/>
      <c r="AF258" s="533"/>
      <c r="AG258" s="327" t="s">
        <v>2356</v>
      </c>
      <c r="AH258" s="674">
        <f>DSUM(AB258:AD259,$AD$8,$AL$96:$AN$97)</f>
        <v>0.5</v>
      </c>
      <c r="AI258" s="533"/>
      <c r="AJ258" s="533"/>
    </row>
    <row r="259" spans="1:40" ht="15" hidden="1" customHeight="1" thickBot="1" x14ac:dyDescent="0.35">
      <c r="A259" s="600"/>
      <c r="B259" s="601" t="s">
        <v>1842</v>
      </c>
      <c r="C259" s="602"/>
      <c r="D259" s="602"/>
      <c r="E259" s="603">
        <v>0</v>
      </c>
      <c r="F259" s="590"/>
      <c r="G259" s="591"/>
      <c r="H259" s="515">
        <f>+P259</f>
        <v>0</v>
      </c>
      <c r="I259" s="533"/>
      <c r="J259" s="533"/>
      <c r="K259" s="533"/>
      <c r="L259" s="533"/>
      <c r="M259" s="533"/>
      <c r="N259" s="538"/>
      <c r="O259" s="533"/>
      <c r="P259" s="679">
        <f>SUM(P258:P258)</f>
        <v>0</v>
      </c>
      <c r="Q259" s="533"/>
      <c r="R259" s="533"/>
      <c r="S259" s="533"/>
      <c r="T259" s="534"/>
      <c r="U259" s="533"/>
      <c r="V259" s="675"/>
      <c r="W259" s="681" t="s">
        <v>1555</v>
      </c>
      <c r="X259" s="682">
        <f>DSUM(T257:U258,"Pay",$W$8:$X$9)</f>
        <v>34950</v>
      </c>
      <c r="Y259" s="538"/>
      <c r="Z259" s="533"/>
      <c r="AA259" s="533"/>
      <c r="AB259" s="534" t="s">
        <v>1492</v>
      </c>
      <c r="AC259" s="262" t="s">
        <v>2356</v>
      </c>
      <c r="AD259" s="679">
        <f>D258</f>
        <v>0.5</v>
      </c>
      <c r="AE259" s="533"/>
      <c r="AF259" s="533"/>
      <c r="AG259" s="533"/>
      <c r="AH259" s="533"/>
      <c r="AI259" s="533"/>
      <c r="AJ259" s="533"/>
      <c r="AL259" s="302" t="s">
        <v>242</v>
      </c>
      <c r="AM259" s="303" t="s">
        <v>1445</v>
      </c>
      <c r="AN259" s="303" t="s">
        <v>1446</v>
      </c>
    </row>
    <row r="260" spans="1:40" ht="15" customHeight="1" thickBot="1" x14ac:dyDescent="0.35">
      <c r="A260" s="1791"/>
      <c r="B260" s="1790"/>
      <c r="C260" s="1790"/>
      <c r="D260" s="1900"/>
      <c r="E260" s="1795" t="s">
        <v>224</v>
      </c>
      <c r="F260" s="2217"/>
      <c r="G260" s="2217"/>
      <c r="H260" s="521">
        <f>+'Revenue Projection'!H29</f>
        <v>34950</v>
      </c>
      <c r="I260" s="533"/>
      <c r="J260" s="533"/>
      <c r="K260" s="533"/>
      <c r="L260" s="533"/>
      <c r="M260" s="533"/>
      <c r="N260" s="538"/>
      <c r="O260" s="533"/>
      <c r="P260" s="533"/>
      <c r="Q260" s="533"/>
      <c r="R260" s="533"/>
      <c r="S260" s="533"/>
      <c r="T260" s="534"/>
      <c r="U260" s="533"/>
      <c r="V260" s="675"/>
      <c r="W260" s="681" t="s">
        <v>1556</v>
      </c>
      <c r="X260" s="682">
        <f>DSUM(T257:U258,"Pay",$W$11:$X$12)</f>
        <v>0</v>
      </c>
      <c r="Y260" s="538"/>
      <c r="Z260" s="533"/>
      <c r="AA260" s="533"/>
      <c r="AB260" s="534"/>
      <c r="AC260" s="533"/>
      <c r="AD260" s="533"/>
      <c r="AE260" s="533"/>
      <c r="AF260" s="533"/>
      <c r="AG260" s="534"/>
      <c r="AH260" s="683">
        <f>SUM(AH258:AH259)</f>
        <v>0.5</v>
      </c>
      <c r="AI260" s="684">
        <f>+AH260</f>
        <v>0.5</v>
      </c>
      <c r="AJ260" s="533"/>
      <c r="AL260" s="266" t="s">
        <v>1490</v>
      </c>
      <c r="AM260" s="266" t="s">
        <v>1450</v>
      </c>
      <c r="AN260" s="262" t="s">
        <v>1537</v>
      </c>
    </row>
    <row r="261" spans="1:40" ht="15" customHeight="1" thickTop="1" thickBot="1" x14ac:dyDescent="0.35">
      <c r="A261" s="1792"/>
      <c r="B261" s="672"/>
      <c r="C261" s="672"/>
      <c r="D261" s="2251"/>
      <c r="E261" s="1796" t="s">
        <v>2385</v>
      </c>
      <c r="F261" s="2217"/>
      <c r="G261" s="2217"/>
      <c r="H261" s="523">
        <f>SUM(H258:H259)</f>
        <v>34950</v>
      </c>
      <c r="I261" s="533"/>
      <c r="J261" s="533"/>
      <c r="K261" s="533"/>
      <c r="L261" s="533"/>
      <c r="M261" s="533"/>
      <c r="N261" s="538"/>
      <c r="O261" s="533"/>
      <c r="P261" s="533"/>
      <c r="Q261" s="533"/>
      <c r="R261" s="533"/>
      <c r="S261" s="533"/>
      <c r="T261" s="533"/>
      <c r="U261" s="533"/>
      <c r="V261" s="541"/>
      <c r="W261" s="686"/>
      <c r="X261" s="687">
        <f>SUM(X258:X260)</f>
        <v>34950</v>
      </c>
      <c r="Y261" s="688">
        <f>+X261</f>
        <v>34950</v>
      </c>
      <c r="Z261" s="533"/>
      <c r="AA261" s="533"/>
      <c r="AB261" s="534"/>
      <c r="AC261" s="533"/>
      <c r="AD261" s="533"/>
      <c r="AE261" s="685">
        <f>SUM(AD259)</f>
        <v>0.5</v>
      </c>
      <c r="AF261" s="533"/>
      <c r="AG261" s="534"/>
      <c r="AH261" s="533"/>
      <c r="AI261" s="533"/>
    </row>
    <row r="262" spans="1:40" ht="15" customHeight="1" thickBot="1" x14ac:dyDescent="0.35">
      <c r="A262" s="1793"/>
      <c r="B262" s="1794"/>
      <c r="C262" s="1794"/>
      <c r="D262" s="1927"/>
      <c r="E262" s="2252" t="s">
        <v>1558</v>
      </c>
      <c r="F262" s="578"/>
      <c r="G262" s="578"/>
      <c r="H262" s="2219">
        <f>H260-H261</f>
        <v>0</v>
      </c>
      <c r="I262" s="533"/>
      <c r="J262" s="533"/>
      <c r="K262" s="533"/>
      <c r="L262" s="533"/>
      <c r="M262" s="533"/>
      <c r="N262" s="538"/>
      <c r="O262" s="533"/>
      <c r="P262" s="533"/>
      <c r="Q262" s="533"/>
      <c r="R262" s="533"/>
      <c r="S262" s="533"/>
      <c r="T262" s="535"/>
      <c r="U262" s="535"/>
      <c r="V262" s="675"/>
      <c r="W262" s="535"/>
      <c r="X262" s="689"/>
      <c r="Y262" s="538"/>
      <c r="Z262" s="533"/>
      <c r="AA262" s="533"/>
      <c r="AB262" s="534"/>
      <c r="AC262" s="533"/>
      <c r="AD262" s="533"/>
      <c r="AE262" s="533"/>
      <c r="AF262" s="533"/>
      <c r="AL262" s="302" t="s">
        <v>242</v>
      </c>
      <c r="AM262" s="303" t="s">
        <v>1445</v>
      </c>
      <c r="AN262" s="303" t="s">
        <v>1446</v>
      </c>
    </row>
    <row r="263" spans="1:40" ht="15" customHeight="1" x14ac:dyDescent="0.3">
      <c r="A263" s="579" t="s">
        <v>1969</v>
      </c>
      <c r="B263" s="381"/>
      <c r="C263" s="381"/>
      <c r="D263" s="2085"/>
      <c r="E263" s="383"/>
      <c r="F263" s="2118"/>
      <c r="G263" s="2118"/>
      <c r="H263" s="423"/>
      <c r="T263" s="302" t="s">
        <v>1553</v>
      </c>
      <c r="U263" s="303" t="s">
        <v>1338</v>
      </c>
      <c r="V263" s="388"/>
      <c r="W263" s="326" t="s">
        <v>521</v>
      </c>
      <c r="Y263" s="264"/>
      <c r="AC263" s="188" t="s">
        <v>1863</v>
      </c>
      <c r="AG263" s="2280" t="s">
        <v>2098</v>
      </c>
      <c r="AH263" s="2280"/>
      <c r="AL263" s="266" t="s">
        <v>1490</v>
      </c>
      <c r="AM263" s="266" t="s">
        <v>1301</v>
      </c>
      <c r="AN263" s="262" t="s">
        <v>1537</v>
      </c>
    </row>
    <row r="264" spans="1:40" ht="15" customHeight="1" x14ac:dyDescent="0.3">
      <c r="A264" s="385" t="s">
        <v>304</v>
      </c>
      <c r="B264" s="386" t="s">
        <v>541</v>
      </c>
      <c r="C264" s="2180">
        <v>0</v>
      </c>
      <c r="D264" s="1904">
        <f>ROUND(C264,2)</f>
        <v>0</v>
      </c>
      <c r="E264" s="1857">
        <v>65000</v>
      </c>
      <c r="F264" s="2119"/>
      <c r="G264" s="2080">
        <f>D264+F264</f>
        <v>0</v>
      </c>
      <c r="H264" s="459">
        <f>ROUND(D264*E264,0)</f>
        <v>0</v>
      </c>
      <c r="J264" s="323">
        <f>ROUND((E264-$P$1)/(1+$L$3),0)</f>
        <v>50917</v>
      </c>
      <c r="K264" s="324"/>
      <c r="L264" s="325">
        <f>ROUND((((J264*$L$3)+J264)*$L$5),0)</f>
        <v>0</v>
      </c>
      <c r="M264" s="325"/>
      <c r="N264" s="264">
        <f>D264</f>
        <v>0</v>
      </c>
      <c r="P264" s="366">
        <f>ROUND(L264*N264,0)</f>
        <v>0</v>
      </c>
      <c r="T264" s="266" t="s">
        <v>1509</v>
      </c>
      <c r="U264" s="324">
        <f>ROUND($H264+$P264,0)</f>
        <v>0</v>
      </c>
      <c r="V264" s="388"/>
      <c r="W264" s="343" t="s">
        <v>1554</v>
      </c>
      <c r="X264" s="344">
        <f>DSUM(T263:U265,"Pay",$W$5:$X$6)</f>
        <v>0</v>
      </c>
      <c r="Y264" s="264"/>
      <c r="AB264" s="303" t="s">
        <v>242</v>
      </c>
      <c r="AC264" s="303" t="s">
        <v>1445</v>
      </c>
      <c r="AD264" s="303" t="s">
        <v>1446</v>
      </c>
      <c r="AG264" s="218"/>
    </row>
    <row r="265" spans="1:40" ht="15" customHeight="1" thickBot="1" x14ac:dyDescent="0.35">
      <c r="A265" s="358" t="s">
        <v>368</v>
      </c>
      <c r="B265" s="615" t="s">
        <v>542</v>
      </c>
      <c r="C265" s="2181">
        <v>0</v>
      </c>
      <c r="D265" s="2083">
        <f>ROUND(C265,2)</f>
        <v>0</v>
      </c>
      <c r="E265" s="1861">
        <v>30300</v>
      </c>
      <c r="F265" s="2141"/>
      <c r="G265" s="2081">
        <f>D265+F265</f>
        <v>0</v>
      </c>
      <c r="H265" s="365">
        <f>ROUND(D265*E265,0)</f>
        <v>0</v>
      </c>
      <c r="T265" s="266" t="s">
        <v>1478</v>
      </c>
      <c r="U265" s="324">
        <f>ROUND($H265+$P265,0)</f>
        <v>0</v>
      </c>
      <c r="V265" s="392"/>
      <c r="W265" s="343" t="s">
        <v>1555</v>
      </c>
      <c r="X265" s="344">
        <f>DSUM(T263:U265,"Pay",$W$8:$X$9)</f>
        <v>0</v>
      </c>
      <c r="Y265" s="264"/>
      <c r="AB265" s="266" t="s">
        <v>1492</v>
      </c>
      <c r="AC265" s="262" t="s">
        <v>1476</v>
      </c>
      <c r="AD265" s="325">
        <f>D264</f>
        <v>0</v>
      </c>
      <c r="AG265" s="327" t="s">
        <v>1476</v>
      </c>
      <c r="AH265" s="328">
        <f>DSUM(AB264:AD265,$AD$8,$AL$51:$AN$52)</f>
        <v>0</v>
      </c>
      <c r="AL265" s="302" t="s">
        <v>242</v>
      </c>
      <c r="AM265" s="303" t="s">
        <v>1445</v>
      </c>
      <c r="AN265" s="303" t="s">
        <v>1446</v>
      </c>
    </row>
    <row r="266" spans="1:40" ht="15" hidden="1" customHeight="1" thickBot="1" x14ac:dyDescent="0.35">
      <c r="A266" s="586"/>
      <c r="B266" s="587" t="s">
        <v>1842</v>
      </c>
      <c r="C266" s="588"/>
      <c r="D266" s="2097"/>
      <c r="E266" s="589">
        <v>0</v>
      </c>
      <c r="F266" s="2145"/>
      <c r="G266" s="2087">
        <f>D266+F266</f>
        <v>0</v>
      </c>
      <c r="H266" s="515">
        <f>+P266</f>
        <v>0</v>
      </c>
      <c r="P266" s="376">
        <f>SUM(P264)</f>
        <v>0</v>
      </c>
      <c r="T266" s="266"/>
      <c r="V266" s="392"/>
      <c r="W266" s="343" t="s">
        <v>1556</v>
      </c>
      <c r="X266" s="344">
        <f>DSUM(T263:U265,"Pay",$W$11:$X$12)</f>
        <v>0</v>
      </c>
      <c r="Y266" s="264"/>
      <c r="AB266" s="266" t="s">
        <v>1492</v>
      </c>
      <c r="AC266" s="262" t="s">
        <v>1450</v>
      </c>
      <c r="AD266" s="325">
        <f>D265</f>
        <v>0</v>
      </c>
      <c r="AG266" s="327" t="s">
        <v>1450</v>
      </c>
      <c r="AH266" s="328">
        <f>DSUM(AB264:AD266,$AD$8,$AL$105:$AN$106)</f>
        <v>0</v>
      </c>
      <c r="AL266" s="266" t="s">
        <v>1490</v>
      </c>
      <c r="AM266" s="266" t="s">
        <v>1300</v>
      </c>
      <c r="AN266" s="262" t="s">
        <v>1537</v>
      </c>
    </row>
    <row r="267" spans="1:40" ht="15" customHeight="1" thickBot="1" x14ac:dyDescent="0.35">
      <c r="A267" s="516"/>
      <c r="B267" s="517"/>
      <c r="C267" s="517"/>
      <c r="D267" s="2094"/>
      <c r="E267" s="469" t="s">
        <v>224</v>
      </c>
      <c r="F267" s="2133"/>
      <c r="G267" s="2133"/>
      <c r="H267" s="521">
        <f>'Revenue Projection'!H27</f>
        <v>0</v>
      </c>
      <c r="T267" s="266"/>
      <c r="V267" s="392"/>
      <c r="W267" s="618"/>
      <c r="X267" s="619">
        <f>SUM(X264:X266)</f>
        <v>0</v>
      </c>
      <c r="Y267" s="355">
        <f>+X267</f>
        <v>0</v>
      </c>
      <c r="AH267" s="262"/>
    </row>
    <row r="268" spans="1:40" ht="15" customHeight="1" thickTop="1" thickBot="1" x14ac:dyDescent="0.35">
      <c r="A268" s="474"/>
      <c r="B268" s="475"/>
      <c r="C268" s="475"/>
      <c r="D268" s="2092"/>
      <c r="E268" s="477" t="s">
        <v>1970</v>
      </c>
      <c r="F268" s="2133"/>
      <c r="G268" s="2133"/>
      <c r="H268" s="523">
        <f>SUM(H264:H266)</f>
        <v>0</v>
      </c>
      <c r="T268" s="266"/>
      <c r="V268" s="388"/>
      <c r="W268" s="234"/>
      <c r="X268" s="620"/>
      <c r="Y268" s="264"/>
      <c r="AE268" s="377">
        <f>SUM(AD265:AD266)</f>
        <v>0</v>
      </c>
      <c r="AG268" s="266"/>
      <c r="AH268" s="424">
        <f>SUM(AH265:AH266)</f>
        <v>0</v>
      </c>
      <c r="AI268" s="425">
        <f>+AH268</f>
        <v>0</v>
      </c>
      <c r="AL268" s="302" t="s">
        <v>242</v>
      </c>
      <c r="AM268" s="303" t="s">
        <v>1445</v>
      </c>
      <c r="AN268" s="303" t="s">
        <v>1446</v>
      </c>
    </row>
    <row r="269" spans="1:40" ht="15" customHeight="1" thickBot="1" x14ac:dyDescent="0.35">
      <c r="A269" s="524"/>
      <c r="B269" s="525"/>
      <c r="C269" s="526"/>
      <c r="D269" s="2095"/>
      <c r="E269" s="578" t="s">
        <v>1558</v>
      </c>
      <c r="F269" s="2117"/>
      <c r="G269" s="2117"/>
      <c r="H269" s="494">
        <f>H267-H268</f>
        <v>0</v>
      </c>
      <c r="V269" s="388"/>
      <c r="W269" s="393"/>
      <c r="X269" s="393"/>
      <c r="Y269" s="264"/>
      <c r="AE269" s="621"/>
      <c r="AG269" s="266"/>
      <c r="AH269" s="616"/>
      <c r="AI269" s="617"/>
      <c r="AL269" s="266" t="s">
        <v>1490</v>
      </c>
      <c r="AM269" s="266" t="s">
        <v>1452</v>
      </c>
      <c r="AN269" s="262" t="s">
        <v>1537</v>
      </c>
    </row>
    <row r="270" spans="1:40" ht="15" customHeight="1" x14ac:dyDescent="0.3">
      <c r="A270" s="579" t="s">
        <v>1560</v>
      </c>
      <c r="B270" s="380"/>
      <c r="C270" s="380"/>
      <c r="D270" s="2085"/>
      <c r="E270" s="383"/>
      <c r="F270" s="2118"/>
      <c r="G270" s="2118"/>
      <c r="H270" s="423"/>
      <c r="T270" s="302" t="s">
        <v>1553</v>
      </c>
      <c r="U270" s="303" t="s">
        <v>1338</v>
      </c>
      <c r="V270" s="388"/>
      <c r="W270" s="326" t="s">
        <v>523</v>
      </c>
      <c r="Y270" s="264"/>
      <c r="AC270" s="188" t="s">
        <v>1865</v>
      </c>
      <c r="AG270" s="2280" t="s">
        <v>326</v>
      </c>
      <c r="AH270" s="2280"/>
    </row>
    <row r="271" spans="1:40" ht="15" customHeight="1" x14ac:dyDescent="0.3">
      <c r="A271" s="336" t="s">
        <v>1561</v>
      </c>
      <c r="B271" s="390" t="s">
        <v>1562</v>
      </c>
      <c r="C271" s="338">
        <v>0</v>
      </c>
      <c r="D271" s="2082">
        <f t="shared" ref="D271:D286" si="61">ROUND(C271,2)</f>
        <v>0</v>
      </c>
      <c r="E271" s="341">
        <v>43500</v>
      </c>
      <c r="F271" s="2120"/>
      <c r="G271" s="2081">
        <f t="shared" ref="G271:G286" si="62">D271+F271</f>
        <v>0</v>
      </c>
      <c r="H271" s="400">
        <f t="shared" ref="H271:H286" si="63">ROUND(D271*E271,0)</f>
        <v>0</v>
      </c>
      <c r="T271" s="266" t="s">
        <v>1478</v>
      </c>
      <c r="U271" s="324">
        <f>ROUND($H271+$P271,0)</f>
        <v>0</v>
      </c>
      <c r="V271" s="392"/>
      <c r="W271" s="343" t="s">
        <v>1554</v>
      </c>
      <c r="X271" s="344">
        <f>DSUM(T270:U286,"Pay",$W$5:$X$6)</f>
        <v>0</v>
      </c>
      <c r="Y271" s="264"/>
      <c r="AB271" s="303" t="s">
        <v>242</v>
      </c>
      <c r="AC271" s="303" t="s">
        <v>1445</v>
      </c>
      <c r="AD271" s="303" t="s">
        <v>1446</v>
      </c>
      <c r="AG271" s="327" t="s">
        <v>1451</v>
      </c>
      <c r="AH271" s="328">
        <f>DSUM(AB271:AD287,$AD$8,$AL$114:$AN$115)</f>
        <v>0</v>
      </c>
      <c r="AL271" s="302" t="s">
        <v>242</v>
      </c>
      <c r="AM271" s="303" t="s">
        <v>1445</v>
      </c>
      <c r="AN271" s="303" t="s">
        <v>1446</v>
      </c>
    </row>
    <row r="272" spans="1:40" ht="15" customHeight="1" x14ac:dyDescent="0.3">
      <c r="A272" s="336" t="s">
        <v>1563</v>
      </c>
      <c r="B272" s="390" t="s">
        <v>1921</v>
      </c>
      <c r="C272" s="338">
        <v>0</v>
      </c>
      <c r="D272" s="2082">
        <f t="shared" si="61"/>
        <v>0</v>
      </c>
      <c r="E272" s="341">
        <v>32100</v>
      </c>
      <c r="F272" s="2120"/>
      <c r="G272" s="2081">
        <f t="shared" si="62"/>
        <v>0</v>
      </c>
      <c r="H272" s="400">
        <f t="shared" si="63"/>
        <v>0</v>
      </c>
      <c r="T272" s="266" t="s">
        <v>1478</v>
      </c>
      <c r="U272" s="324">
        <f t="shared" ref="U272:U286" si="64">ROUND($H272+$P272,0)</f>
        <v>0</v>
      </c>
      <c r="V272" s="388"/>
      <c r="W272" s="343" t="s">
        <v>1555</v>
      </c>
      <c r="X272" s="344">
        <f>DSUM(T270:U286,"Pay",$W$8:$X$9)</f>
        <v>0</v>
      </c>
      <c r="Y272" s="264"/>
      <c r="AB272" s="266" t="s">
        <v>1492</v>
      </c>
      <c r="AC272" s="262" t="s">
        <v>1562</v>
      </c>
      <c r="AD272" s="325">
        <f>D271</f>
        <v>0</v>
      </c>
      <c r="AG272" s="327" t="s">
        <v>1562</v>
      </c>
      <c r="AH272" s="328">
        <f>DSUM(AB271:AD287,$AD$8,$AL$117:$AN$118)</f>
        <v>0</v>
      </c>
      <c r="AL272" s="262" t="s">
        <v>1490</v>
      </c>
      <c r="AM272" s="266" t="s">
        <v>1451</v>
      </c>
      <c r="AN272" s="262" t="s">
        <v>1537</v>
      </c>
    </row>
    <row r="273" spans="1:40" ht="15" customHeight="1" x14ac:dyDescent="0.3">
      <c r="A273" s="336" t="s">
        <v>1563</v>
      </c>
      <c r="B273" s="390" t="s">
        <v>1923</v>
      </c>
      <c r="C273" s="338">
        <v>0</v>
      </c>
      <c r="D273" s="2082">
        <f>ROUND(C273,2)</f>
        <v>0</v>
      </c>
      <c r="E273" s="341">
        <v>27400</v>
      </c>
      <c r="F273" s="2120"/>
      <c r="G273" s="2081">
        <f>D273+F273</f>
        <v>0</v>
      </c>
      <c r="H273" s="400">
        <f>ROUND(D273*E273,0)</f>
        <v>0</v>
      </c>
      <c r="T273" s="266" t="s">
        <v>1478</v>
      </c>
      <c r="U273" s="324">
        <f t="shared" si="64"/>
        <v>0</v>
      </c>
      <c r="V273" s="388"/>
      <c r="W273" s="343" t="s">
        <v>1556</v>
      </c>
      <c r="X273" s="344">
        <f>DSUM(T270:U286,"Pay",$W$11:$X$12)</f>
        <v>0</v>
      </c>
      <c r="Y273" s="264"/>
      <c r="AB273" s="266" t="s">
        <v>1492</v>
      </c>
      <c r="AC273" s="262" t="s">
        <v>1494</v>
      </c>
      <c r="AD273" s="325">
        <f>D272</f>
        <v>0</v>
      </c>
      <c r="AG273" s="327" t="s">
        <v>1494</v>
      </c>
      <c r="AH273" s="328">
        <f>DSUM(AB271:AD287,$AD$8,$AL$120:$AN$121)</f>
        <v>0</v>
      </c>
    </row>
    <row r="274" spans="1:40" ht="15" customHeight="1" thickBot="1" x14ac:dyDescent="0.35">
      <c r="A274" s="336" t="s">
        <v>1563</v>
      </c>
      <c r="B274" s="390" t="s">
        <v>1925</v>
      </c>
      <c r="C274" s="338">
        <v>0</v>
      </c>
      <c r="D274" s="2082">
        <f>ROUND(C274,2)</f>
        <v>0</v>
      </c>
      <c r="E274" s="341">
        <v>25400</v>
      </c>
      <c r="F274" s="2120"/>
      <c r="G274" s="2081">
        <f>D274+F274</f>
        <v>0</v>
      </c>
      <c r="H274" s="400">
        <f>ROUND(D274*E274,0)</f>
        <v>0</v>
      </c>
      <c r="T274" s="266" t="s">
        <v>1478</v>
      </c>
      <c r="U274" s="324">
        <f t="shared" si="64"/>
        <v>0</v>
      </c>
      <c r="V274" s="388"/>
      <c r="W274" s="343"/>
      <c r="X274" s="344">
        <f>SUM(X271:X273)</f>
        <v>0</v>
      </c>
      <c r="Y274" s="355">
        <f>+X274</f>
        <v>0</v>
      </c>
      <c r="AB274" s="266" t="s">
        <v>1492</v>
      </c>
      <c r="AC274" s="262" t="s">
        <v>1494</v>
      </c>
      <c r="AD274" s="325">
        <f>D273</f>
        <v>0</v>
      </c>
      <c r="AG274" s="327" t="s">
        <v>381</v>
      </c>
      <c r="AH274" s="328">
        <f>DSUM(AB271:AD287,$AD$8,$AL$143:$AN$144)</f>
        <v>0</v>
      </c>
      <c r="AL274" s="302" t="s">
        <v>242</v>
      </c>
      <c r="AM274" s="303" t="s">
        <v>1445</v>
      </c>
      <c r="AN274" s="303" t="s">
        <v>1446</v>
      </c>
    </row>
    <row r="275" spans="1:40" ht="15" customHeight="1" thickTop="1" x14ac:dyDescent="0.3">
      <c r="A275" s="336" t="s">
        <v>1563</v>
      </c>
      <c r="B275" s="390" t="s">
        <v>1922</v>
      </c>
      <c r="C275" s="394">
        <v>0</v>
      </c>
      <c r="D275" s="2082">
        <f t="shared" si="61"/>
        <v>0</v>
      </c>
      <c r="E275" s="341">
        <v>3400</v>
      </c>
      <c r="F275" s="2120"/>
      <c r="G275" s="2081">
        <f t="shared" si="62"/>
        <v>0</v>
      </c>
      <c r="H275" s="400">
        <f t="shared" si="63"/>
        <v>0</v>
      </c>
      <c r="T275" s="266" t="s">
        <v>1478</v>
      </c>
      <c r="U275" s="324">
        <f t="shared" si="64"/>
        <v>0</v>
      </c>
      <c r="V275" s="388"/>
      <c r="W275" s="406"/>
      <c r="X275" s="406"/>
      <c r="Y275" s="264"/>
      <c r="AB275" s="266" t="s">
        <v>1492</v>
      </c>
      <c r="AC275" s="262" t="s">
        <v>1494</v>
      </c>
      <c r="AD275" s="325">
        <f>D274</f>
        <v>0</v>
      </c>
      <c r="AG275" s="327" t="s">
        <v>1453</v>
      </c>
      <c r="AH275" s="328">
        <f>DSUM(AB271:AD287,$AD$8,$AL$163:$AN$164)</f>
        <v>0</v>
      </c>
      <c r="AL275" s="262" t="s">
        <v>1490</v>
      </c>
      <c r="AM275" s="266" t="s">
        <v>1498</v>
      </c>
      <c r="AN275" s="262" t="s">
        <v>1537</v>
      </c>
    </row>
    <row r="276" spans="1:40" ht="15" customHeight="1" x14ac:dyDescent="0.3">
      <c r="A276" s="336" t="s">
        <v>1563</v>
      </c>
      <c r="B276" s="390" t="s">
        <v>1924</v>
      </c>
      <c r="C276" s="394">
        <v>0</v>
      </c>
      <c r="D276" s="2082">
        <f>ROUND(C276,2)</f>
        <v>0</v>
      </c>
      <c r="E276" s="341">
        <v>2800</v>
      </c>
      <c r="F276" s="2120"/>
      <c r="G276" s="2081">
        <f>D276+F276</f>
        <v>0</v>
      </c>
      <c r="H276" s="400">
        <f>ROUND(D276*E276,0)</f>
        <v>0</v>
      </c>
      <c r="T276" s="266" t="s">
        <v>1478</v>
      </c>
      <c r="U276" s="324">
        <f t="shared" si="64"/>
        <v>0</v>
      </c>
      <c r="V276" s="388"/>
      <c r="W276" s="406"/>
      <c r="X276" s="406"/>
      <c r="Y276" s="264"/>
      <c r="AB276" s="266" t="s">
        <v>1492</v>
      </c>
      <c r="AC276" s="262" t="s">
        <v>1494</v>
      </c>
      <c r="AD276" s="396">
        <f>ROUND(D275/7.5,2)</f>
        <v>0</v>
      </c>
      <c r="AG276" s="266"/>
      <c r="AH276" s="262"/>
    </row>
    <row r="277" spans="1:40" ht="15" customHeight="1" thickBot="1" x14ac:dyDescent="0.35">
      <c r="A277" s="336" t="s">
        <v>1563</v>
      </c>
      <c r="B277" s="390" t="s">
        <v>1926</v>
      </c>
      <c r="C277" s="394">
        <v>0</v>
      </c>
      <c r="D277" s="2082">
        <f>ROUND(C277,2)</f>
        <v>0</v>
      </c>
      <c r="E277" s="341">
        <v>2500</v>
      </c>
      <c r="F277" s="2120"/>
      <c r="G277" s="2081">
        <f>D277+F277</f>
        <v>0</v>
      </c>
      <c r="H277" s="400">
        <f>ROUND(D277*E277,0)</f>
        <v>0</v>
      </c>
      <c r="T277" s="266" t="s">
        <v>1478</v>
      </c>
      <c r="U277" s="324">
        <f t="shared" si="64"/>
        <v>0</v>
      </c>
      <c r="V277" s="388"/>
      <c r="W277" s="406"/>
      <c r="X277" s="406"/>
      <c r="Y277" s="264"/>
      <c r="AB277" s="266" t="s">
        <v>1492</v>
      </c>
      <c r="AC277" s="262" t="s">
        <v>1494</v>
      </c>
      <c r="AD277" s="396">
        <f>ROUND(D276/7.5,2)</f>
        <v>0</v>
      </c>
      <c r="AG277" s="266"/>
      <c r="AH277" s="424">
        <f>SUM(AH271:AH276)</f>
        <v>0</v>
      </c>
      <c r="AI277" s="425">
        <f>+AH277</f>
        <v>0</v>
      </c>
      <c r="AL277" s="302" t="s">
        <v>242</v>
      </c>
      <c r="AM277" s="303" t="s">
        <v>1445</v>
      </c>
      <c r="AN277" s="303" t="s">
        <v>1446</v>
      </c>
    </row>
    <row r="278" spans="1:40" ht="15" hidden="1" customHeight="1" thickTop="1" x14ac:dyDescent="0.3">
      <c r="A278" s="345" t="s">
        <v>371</v>
      </c>
      <c r="B278" s="446" t="s">
        <v>1316</v>
      </c>
      <c r="C278" s="347">
        <v>0</v>
      </c>
      <c r="D278" s="2082">
        <f t="shared" si="61"/>
        <v>0</v>
      </c>
      <c r="E278" s="349"/>
      <c r="F278" s="2120"/>
      <c r="G278" s="2081">
        <f t="shared" si="62"/>
        <v>0</v>
      </c>
      <c r="H278" s="351">
        <f t="shared" si="63"/>
        <v>0</v>
      </c>
      <c r="T278" s="266" t="s">
        <v>1478</v>
      </c>
      <c r="U278" s="324">
        <f t="shared" si="64"/>
        <v>0</v>
      </c>
      <c r="V278" s="388"/>
      <c r="W278" s="406"/>
      <c r="X278" s="406"/>
      <c r="Y278" s="264"/>
      <c r="AB278" s="266" t="s">
        <v>1492</v>
      </c>
      <c r="AC278" s="262" t="s">
        <v>1494</v>
      </c>
      <c r="AD278" s="396">
        <f>ROUND(D277/7.5,2)</f>
        <v>0</v>
      </c>
      <c r="AG278" s="266"/>
      <c r="AH278" s="262"/>
      <c r="AL278" s="266" t="s">
        <v>1490</v>
      </c>
      <c r="AM278" s="266" t="s">
        <v>1499</v>
      </c>
      <c r="AN278" s="262" t="s">
        <v>1537</v>
      </c>
    </row>
    <row r="279" spans="1:40" ht="15" hidden="1" customHeight="1" x14ac:dyDescent="0.3">
      <c r="A279" s="345" t="s">
        <v>371</v>
      </c>
      <c r="B279" s="446" t="s">
        <v>1317</v>
      </c>
      <c r="C279" s="347">
        <v>0</v>
      </c>
      <c r="D279" s="2082">
        <f t="shared" si="61"/>
        <v>0</v>
      </c>
      <c r="E279" s="349"/>
      <c r="F279" s="2120"/>
      <c r="G279" s="2081">
        <f t="shared" si="62"/>
        <v>0</v>
      </c>
      <c r="H279" s="351">
        <f t="shared" si="63"/>
        <v>0</v>
      </c>
      <c r="T279" s="266" t="s">
        <v>1478</v>
      </c>
      <c r="U279" s="324">
        <f t="shared" si="64"/>
        <v>0</v>
      </c>
      <c r="V279" s="388"/>
      <c r="W279" s="406"/>
      <c r="X279" s="406"/>
      <c r="Y279" s="264"/>
      <c r="AB279" s="266" t="s">
        <v>1492</v>
      </c>
      <c r="AC279" s="262" t="s">
        <v>1451</v>
      </c>
      <c r="AD279" s="325">
        <f>D278</f>
        <v>0</v>
      </c>
      <c r="AG279" s="266"/>
      <c r="AH279" s="262"/>
    </row>
    <row r="280" spans="1:40" ht="15" hidden="1" customHeight="1" x14ac:dyDescent="0.3">
      <c r="A280" s="345" t="s">
        <v>371</v>
      </c>
      <c r="B280" s="446" t="s">
        <v>1318</v>
      </c>
      <c r="C280" s="347">
        <v>0</v>
      </c>
      <c r="D280" s="2082">
        <f t="shared" si="61"/>
        <v>0</v>
      </c>
      <c r="E280" s="349"/>
      <c r="F280" s="2120"/>
      <c r="G280" s="2081">
        <f t="shared" si="62"/>
        <v>0</v>
      </c>
      <c r="H280" s="351">
        <f t="shared" si="63"/>
        <v>0</v>
      </c>
      <c r="T280" s="266" t="s">
        <v>1478</v>
      </c>
      <c r="U280" s="324">
        <f t="shared" si="64"/>
        <v>0</v>
      </c>
      <c r="V280" s="388"/>
      <c r="W280" s="406"/>
      <c r="X280" s="406"/>
      <c r="Y280" s="264"/>
      <c r="AB280" s="266" t="s">
        <v>1492</v>
      </c>
      <c r="AC280" s="262" t="s">
        <v>1451</v>
      </c>
      <c r="AD280" s="325">
        <f>D279</f>
        <v>0</v>
      </c>
      <c r="AG280" s="266"/>
      <c r="AH280" s="262"/>
      <c r="AL280" s="302" t="s">
        <v>242</v>
      </c>
      <c r="AM280" s="303" t="s">
        <v>1445</v>
      </c>
      <c r="AN280" s="303" t="s">
        <v>1446</v>
      </c>
    </row>
    <row r="281" spans="1:40" ht="15" hidden="1" customHeight="1" x14ac:dyDescent="0.3">
      <c r="A281" s="345" t="s">
        <v>371</v>
      </c>
      <c r="B281" s="446" t="s">
        <v>1319</v>
      </c>
      <c r="C281" s="347">
        <v>0</v>
      </c>
      <c r="D281" s="2082">
        <f t="shared" si="61"/>
        <v>0</v>
      </c>
      <c r="E281" s="349"/>
      <c r="F281" s="2120"/>
      <c r="G281" s="2081">
        <f t="shared" si="62"/>
        <v>0</v>
      </c>
      <c r="H281" s="351">
        <f t="shared" si="63"/>
        <v>0</v>
      </c>
      <c r="T281" s="266" t="s">
        <v>1478</v>
      </c>
      <c r="U281" s="324">
        <f t="shared" si="64"/>
        <v>0</v>
      </c>
      <c r="V281" s="388"/>
      <c r="W281" s="406"/>
      <c r="X281" s="406"/>
      <c r="Y281" s="264"/>
      <c r="AB281" s="266" t="s">
        <v>1492</v>
      </c>
      <c r="AC281" s="262" t="s">
        <v>1451</v>
      </c>
      <c r="AD281" s="325">
        <f>D280</f>
        <v>0</v>
      </c>
      <c r="AG281" s="266"/>
      <c r="AH281" s="262"/>
      <c r="AL281" s="266" t="s">
        <v>1490</v>
      </c>
      <c r="AM281" s="266" t="s">
        <v>1500</v>
      </c>
      <c r="AN281" s="262" t="s">
        <v>1537</v>
      </c>
    </row>
    <row r="282" spans="1:40" ht="15" hidden="1" customHeight="1" x14ac:dyDescent="0.3">
      <c r="A282" s="345" t="s">
        <v>371</v>
      </c>
      <c r="B282" s="446" t="s">
        <v>1320</v>
      </c>
      <c r="C282" s="347">
        <v>0</v>
      </c>
      <c r="D282" s="2082">
        <f t="shared" si="61"/>
        <v>0</v>
      </c>
      <c r="E282" s="349"/>
      <c r="F282" s="2120"/>
      <c r="G282" s="2081">
        <f t="shared" si="62"/>
        <v>0</v>
      </c>
      <c r="H282" s="351">
        <f t="shared" si="63"/>
        <v>0</v>
      </c>
      <c r="T282" s="266" t="s">
        <v>1478</v>
      </c>
      <c r="U282" s="324">
        <f t="shared" si="64"/>
        <v>0</v>
      </c>
      <c r="V282" s="388"/>
      <c r="W282" s="406"/>
      <c r="X282" s="406"/>
      <c r="Y282" s="264"/>
      <c r="AB282" s="266" t="s">
        <v>1492</v>
      </c>
      <c r="AC282" s="262" t="s">
        <v>1451</v>
      </c>
      <c r="AD282" s="325">
        <f>D281</f>
        <v>0</v>
      </c>
      <c r="AG282" s="266"/>
      <c r="AH282" s="262"/>
      <c r="AL282" s="266"/>
    </row>
    <row r="283" spans="1:40" ht="15" hidden="1" customHeight="1" x14ac:dyDescent="0.3">
      <c r="A283" s="345" t="s">
        <v>371</v>
      </c>
      <c r="B283" s="446" t="s">
        <v>1321</v>
      </c>
      <c r="C283" s="347">
        <v>0</v>
      </c>
      <c r="D283" s="2082">
        <f t="shared" si="61"/>
        <v>0</v>
      </c>
      <c r="E283" s="349"/>
      <c r="F283" s="2120"/>
      <c r="G283" s="2081">
        <f t="shared" si="62"/>
        <v>0</v>
      </c>
      <c r="H283" s="351">
        <f t="shared" si="63"/>
        <v>0</v>
      </c>
      <c r="T283" s="266" t="s">
        <v>1478</v>
      </c>
      <c r="U283" s="324">
        <f t="shared" si="64"/>
        <v>0</v>
      </c>
      <c r="V283" s="388"/>
      <c r="W283" s="406"/>
      <c r="X283" s="406"/>
      <c r="Y283" s="264"/>
      <c r="AB283" s="266" t="s">
        <v>1492</v>
      </c>
      <c r="AC283" s="262" t="s">
        <v>1451</v>
      </c>
      <c r="AD283" s="396">
        <f>ROUND(D282/7.5,2)</f>
        <v>0</v>
      </c>
      <c r="AG283" s="266"/>
      <c r="AH283" s="262"/>
      <c r="AL283" s="302" t="s">
        <v>242</v>
      </c>
      <c r="AM283" s="303" t="s">
        <v>1445</v>
      </c>
      <c r="AN283" s="303" t="s">
        <v>1446</v>
      </c>
    </row>
    <row r="284" spans="1:40" ht="15" hidden="1" customHeight="1" x14ac:dyDescent="0.3">
      <c r="A284" s="345" t="s">
        <v>371</v>
      </c>
      <c r="B284" s="446" t="s">
        <v>1322</v>
      </c>
      <c r="C284" s="347">
        <v>0</v>
      </c>
      <c r="D284" s="2082">
        <f t="shared" si="61"/>
        <v>0</v>
      </c>
      <c r="E284" s="349"/>
      <c r="F284" s="2120"/>
      <c r="G284" s="2081">
        <f t="shared" si="62"/>
        <v>0</v>
      </c>
      <c r="H284" s="351">
        <f t="shared" si="63"/>
        <v>0</v>
      </c>
      <c r="T284" s="266" t="s">
        <v>1478</v>
      </c>
      <c r="U284" s="324">
        <f t="shared" si="64"/>
        <v>0</v>
      </c>
      <c r="V284" s="388"/>
      <c r="W284" s="406"/>
      <c r="X284" s="406"/>
      <c r="Y284" s="264"/>
      <c r="AB284" s="266" t="s">
        <v>1492</v>
      </c>
      <c r="AC284" s="262" t="s">
        <v>1451</v>
      </c>
      <c r="AD284" s="396">
        <f>ROUND(D283/7.5,2)</f>
        <v>0</v>
      </c>
      <c r="AG284" s="266"/>
      <c r="AH284" s="262"/>
      <c r="AL284" s="266" t="s">
        <v>1490</v>
      </c>
      <c r="AM284" s="266" t="s">
        <v>1845</v>
      </c>
      <c r="AN284" s="262" t="s">
        <v>1537</v>
      </c>
    </row>
    <row r="285" spans="1:40" ht="15" customHeight="1" thickTop="1" x14ac:dyDescent="0.3">
      <c r="A285" s="336" t="s">
        <v>380</v>
      </c>
      <c r="B285" s="390" t="s">
        <v>381</v>
      </c>
      <c r="C285" s="338">
        <v>0</v>
      </c>
      <c r="D285" s="2082">
        <f t="shared" si="61"/>
        <v>0</v>
      </c>
      <c r="E285" s="341">
        <v>5400</v>
      </c>
      <c r="F285" s="2120"/>
      <c r="G285" s="2081">
        <f t="shared" si="62"/>
        <v>0</v>
      </c>
      <c r="H285" s="400">
        <f t="shared" si="63"/>
        <v>0</v>
      </c>
      <c r="T285" s="266" t="s">
        <v>1478</v>
      </c>
      <c r="U285" s="324">
        <f t="shared" si="64"/>
        <v>0</v>
      </c>
      <c r="V285" s="388"/>
      <c r="W285" s="406"/>
      <c r="X285" s="406"/>
      <c r="Y285" s="264"/>
      <c r="AB285" s="266" t="s">
        <v>1492</v>
      </c>
      <c r="AC285" s="262" t="s">
        <v>1451</v>
      </c>
      <c r="AD285" s="396">
        <f>ROUND(D284/7.5,2)</f>
        <v>0</v>
      </c>
      <c r="AG285" s="266"/>
      <c r="AH285" s="262"/>
    </row>
    <row r="286" spans="1:40" ht="15" customHeight="1" thickBot="1" x14ac:dyDescent="0.35">
      <c r="A286" s="336" t="s">
        <v>366</v>
      </c>
      <c r="B286" s="411" t="s">
        <v>1564</v>
      </c>
      <c r="C286" s="338">
        <v>0</v>
      </c>
      <c r="D286" s="2082">
        <f t="shared" si="61"/>
        <v>0</v>
      </c>
      <c r="E286" s="1869">
        <v>0</v>
      </c>
      <c r="F286" s="2121"/>
      <c r="G286" s="2087">
        <f t="shared" si="62"/>
        <v>0</v>
      </c>
      <c r="H286" s="365">
        <f t="shared" si="63"/>
        <v>0</v>
      </c>
      <c r="T286" s="266" t="s">
        <v>1478</v>
      </c>
      <c r="U286" s="324">
        <f t="shared" si="64"/>
        <v>0</v>
      </c>
      <c r="V286" s="388"/>
      <c r="W286" s="406"/>
      <c r="X286" s="406"/>
      <c r="Y286" s="264"/>
      <c r="AB286" s="266" t="s">
        <v>1492</v>
      </c>
      <c r="AC286" s="262" t="s">
        <v>381</v>
      </c>
      <c r="AD286" s="325">
        <f>D285</f>
        <v>0</v>
      </c>
      <c r="AG286" s="266"/>
      <c r="AH286" s="262"/>
      <c r="AL286" s="302" t="s">
        <v>242</v>
      </c>
      <c r="AM286" s="303" t="s">
        <v>1445</v>
      </c>
      <c r="AN286" s="303" t="s">
        <v>1446</v>
      </c>
    </row>
    <row r="287" spans="1:40" ht="15" customHeight="1" x14ac:dyDescent="0.3">
      <c r="A287" s="628"/>
      <c r="B287" s="629"/>
      <c r="C287" s="629"/>
      <c r="D287" s="2099"/>
      <c r="E287" s="469" t="s">
        <v>224</v>
      </c>
      <c r="F287" s="2133"/>
      <c r="G287" s="2133"/>
      <c r="H287" s="631">
        <f>'Revenue Projection'!H80</f>
        <v>0</v>
      </c>
      <c r="T287" s="266"/>
      <c r="V287" s="388"/>
      <c r="W287" s="406"/>
      <c r="X287" s="406"/>
      <c r="Y287" s="264"/>
      <c r="AB287" s="266" t="s">
        <v>1492</v>
      </c>
      <c r="AC287" s="262" t="s">
        <v>1453</v>
      </c>
      <c r="AD287" s="325">
        <f>D286</f>
        <v>0</v>
      </c>
      <c r="AG287" s="266"/>
      <c r="AH287" s="262"/>
      <c r="AL287" s="266" t="s">
        <v>1490</v>
      </c>
      <c r="AM287" s="266" t="s">
        <v>1510</v>
      </c>
      <c r="AN287" s="262" t="s">
        <v>1537</v>
      </c>
    </row>
    <row r="288" spans="1:40" ht="15" customHeight="1" thickBot="1" x14ac:dyDescent="0.35">
      <c r="A288" s="474"/>
      <c r="B288" s="475"/>
      <c r="C288" s="475"/>
      <c r="D288" s="2092"/>
      <c r="E288" s="477" t="s">
        <v>1566</v>
      </c>
      <c r="F288" s="2133"/>
      <c r="G288" s="2133"/>
      <c r="H288" s="523">
        <f>SUM(H271:H286)</f>
        <v>0</v>
      </c>
      <c r="T288" s="266"/>
      <c r="V288" s="388"/>
      <c r="W288" s="406"/>
      <c r="X288" s="406"/>
      <c r="Y288" s="264"/>
      <c r="AE288" s="377">
        <f>SUM(AD272:AD287)</f>
        <v>0</v>
      </c>
      <c r="AG288" s="266"/>
      <c r="AH288" s="262"/>
    </row>
    <row r="289" spans="1:40" ht="15" customHeight="1" thickBot="1" x14ac:dyDescent="0.35">
      <c r="A289" s="487"/>
      <c r="B289" s="488"/>
      <c r="C289" s="488"/>
      <c r="D289" s="2093"/>
      <c r="E289" s="528" t="s">
        <v>1558</v>
      </c>
      <c r="F289" s="2148"/>
      <c r="G289" s="2117"/>
      <c r="H289" s="494">
        <f>H287-H288</f>
        <v>0</v>
      </c>
      <c r="V289" s="388"/>
      <c r="W289" s="406"/>
      <c r="X289" s="406"/>
      <c r="Y289" s="264"/>
      <c r="AG289" s="266"/>
      <c r="AH289" s="262"/>
      <c r="AL289" s="302" t="s">
        <v>242</v>
      </c>
      <c r="AM289" s="303" t="s">
        <v>1445</v>
      </c>
      <c r="AN289" s="303" t="s">
        <v>1446</v>
      </c>
    </row>
    <row r="290" spans="1:40" ht="15" customHeight="1" x14ac:dyDescent="0.3">
      <c r="A290" s="579" t="s">
        <v>1858</v>
      </c>
      <c r="B290" s="381"/>
      <c r="C290" s="580"/>
      <c r="D290" s="2085"/>
      <c r="E290" s="383"/>
      <c r="F290" s="2118"/>
      <c r="G290" s="2118"/>
      <c r="H290" s="423"/>
      <c r="T290" s="302" t="s">
        <v>1553</v>
      </c>
      <c r="U290" s="303" t="s">
        <v>1338</v>
      </c>
      <c r="V290" s="388"/>
      <c r="W290" s="326" t="s">
        <v>1859</v>
      </c>
      <c r="Y290" s="264"/>
      <c r="AB290" s="303"/>
      <c r="AC290" s="311" t="s">
        <v>1866</v>
      </c>
      <c r="AD290" s="303"/>
      <c r="AG290" s="2280" t="s">
        <v>1860</v>
      </c>
      <c r="AH290" s="2280"/>
      <c r="AL290" s="266" t="s">
        <v>1490</v>
      </c>
      <c r="AM290" s="266" t="s">
        <v>381</v>
      </c>
      <c r="AN290" s="262" t="s">
        <v>1537</v>
      </c>
    </row>
    <row r="291" spans="1:40" ht="15" customHeight="1" x14ac:dyDescent="0.3">
      <c r="A291" s="336" t="s">
        <v>304</v>
      </c>
      <c r="B291" s="390" t="s">
        <v>318</v>
      </c>
      <c r="C291" s="332">
        <v>0</v>
      </c>
      <c r="D291" s="2081">
        <f>ROUND(C291,2)</f>
        <v>0</v>
      </c>
      <c r="E291" s="341">
        <v>64700</v>
      </c>
      <c r="F291" s="2120"/>
      <c r="G291" s="2081">
        <f t="shared" ref="G291:G296" si="65">D291+F291</f>
        <v>0</v>
      </c>
      <c r="H291" s="335">
        <f>ROUND(D291*E291,0)</f>
        <v>0</v>
      </c>
      <c r="J291" s="324">
        <f>ROUND((E291-$P$1)/(1+$L$3),0)</f>
        <v>50655</v>
      </c>
      <c r="K291" s="324"/>
      <c r="L291" s="325">
        <f>ROUND((((J291*$L$3)+J291)*$L$5),0)</f>
        <v>0</v>
      </c>
      <c r="M291" s="325"/>
      <c r="N291" s="264">
        <f>D291</f>
        <v>0</v>
      </c>
      <c r="P291" s="268">
        <f>ROUND(L291*N291,0)</f>
        <v>0</v>
      </c>
      <c r="T291" s="266" t="s">
        <v>1509</v>
      </c>
      <c r="U291" s="324">
        <f>ROUND($H291+$P291,0)</f>
        <v>0</v>
      </c>
      <c r="V291" s="388"/>
      <c r="W291" s="343" t="s">
        <v>1554</v>
      </c>
      <c r="X291" s="344">
        <f>DSUM(T290:U295,"Pay",$W$5:$X$6)</f>
        <v>0</v>
      </c>
      <c r="Y291" s="264"/>
      <c r="AB291" s="303" t="s">
        <v>242</v>
      </c>
      <c r="AC291" s="303" t="s">
        <v>1445</v>
      </c>
      <c r="AD291" s="303" t="s">
        <v>1446</v>
      </c>
      <c r="AG291" s="327" t="s">
        <v>1476</v>
      </c>
      <c r="AH291" s="328">
        <f>DSUM($AB$291:$AD$296,$AD$8,$AL$51:$AN$52)</f>
        <v>0</v>
      </c>
    </row>
    <row r="292" spans="1:40" ht="15" customHeight="1" x14ac:dyDescent="0.3">
      <c r="A292" s="336" t="s">
        <v>304</v>
      </c>
      <c r="B292" s="390" t="s">
        <v>1931</v>
      </c>
      <c r="C292" s="332">
        <v>0</v>
      </c>
      <c r="D292" s="2081">
        <f>ROUND(C292,2)</f>
        <v>0</v>
      </c>
      <c r="E292" s="341">
        <v>64700</v>
      </c>
      <c r="F292" s="2120"/>
      <c r="G292" s="2081">
        <f t="shared" si="65"/>
        <v>0</v>
      </c>
      <c r="H292" s="335">
        <f>ROUND(D292*E292,0)</f>
        <v>0</v>
      </c>
      <c r="J292" s="324">
        <f>ROUND((E292-$P$1)/(1+$L$3),0)</f>
        <v>50655</v>
      </c>
      <c r="K292" s="324"/>
      <c r="L292" s="325">
        <f>ROUND((((J292*$L$3)+J292)*$L$5),0)</f>
        <v>0</v>
      </c>
      <c r="M292" s="325"/>
      <c r="N292" s="264">
        <f>D292</f>
        <v>0</v>
      </c>
      <c r="P292" s="268">
        <f>ROUND(L292*N292,0)</f>
        <v>0</v>
      </c>
      <c r="T292" s="266" t="s">
        <v>1509</v>
      </c>
      <c r="U292" s="324">
        <f>ROUND($H292+$P292,0)</f>
        <v>0</v>
      </c>
      <c r="V292" s="388"/>
      <c r="W292" s="343" t="s">
        <v>1555</v>
      </c>
      <c r="X292" s="344">
        <f>DSUM(T290:U295,"Pay",$W$8:$X$9)</f>
        <v>0</v>
      </c>
      <c r="Y292" s="264"/>
      <c r="AB292" s="266" t="s">
        <v>1492</v>
      </c>
      <c r="AC292" s="262" t="s">
        <v>1476</v>
      </c>
      <c r="AD292" s="325">
        <f>D291</f>
        <v>0</v>
      </c>
      <c r="AG292" s="327" t="s">
        <v>1480</v>
      </c>
      <c r="AH292" s="328">
        <f>DSUM($AB$291:$AD$296,$AD$8,$AL$66:$AN$67)</f>
        <v>0</v>
      </c>
      <c r="AL292" s="262" t="s">
        <v>242</v>
      </c>
      <c r="AM292" s="266" t="s">
        <v>1445</v>
      </c>
      <c r="AN292" s="262" t="s">
        <v>1446</v>
      </c>
    </row>
    <row r="293" spans="1:40" ht="15" customHeight="1" x14ac:dyDescent="0.3">
      <c r="A293" s="336" t="s">
        <v>304</v>
      </c>
      <c r="B293" s="390" t="s">
        <v>319</v>
      </c>
      <c r="C293" s="332">
        <v>0</v>
      </c>
      <c r="D293" s="2081">
        <f>ROUND(C293,2)</f>
        <v>0</v>
      </c>
      <c r="E293" s="341">
        <v>111600</v>
      </c>
      <c r="F293" s="2120"/>
      <c r="G293" s="2081">
        <f t="shared" si="65"/>
        <v>0</v>
      </c>
      <c r="H293" s="335">
        <f>ROUND(D293*E293,0)</f>
        <v>0</v>
      </c>
      <c r="J293" s="324">
        <f>ROUND((E293-$P$1)/(1+$L$3),0)</f>
        <v>91608</v>
      </c>
      <c r="K293" s="324"/>
      <c r="L293" s="325">
        <f>ROUND((((J293*$L$3)+J293)*$L$5),0)</f>
        <v>0</v>
      </c>
      <c r="M293" s="325"/>
      <c r="N293" s="264">
        <f>D293</f>
        <v>0</v>
      </c>
      <c r="P293" s="268">
        <f>ROUND(L293*N293,0)</f>
        <v>0</v>
      </c>
      <c r="T293" s="266" t="s">
        <v>1509</v>
      </c>
      <c r="U293" s="324">
        <f>ROUND($H293+$P293,0)</f>
        <v>0</v>
      </c>
      <c r="V293" s="388"/>
      <c r="W293" s="343" t="s">
        <v>1556</v>
      </c>
      <c r="X293" s="344">
        <f>DSUM(T290:U295,"Pay",$W$11:$X$12)</f>
        <v>0</v>
      </c>
      <c r="Y293" s="264"/>
      <c r="AB293" s="266" t="s">
        <v>1492</v>
      </c>
      <c r="AC293" s="262" t="s">
        <v>1480</v>
      </c>
      <c r="AD293" s="325">
        <f>D292</f>
        <v>0</v>
      </c>
      <c r="AG293" s="327" t="s">
        <v>315</v>
      </c>
      <c r="AH293" s="328">
        <f>DSUM(AB291:AD296,$AD$8,$AL$72:$AN$73)</f>
        <v>0</v>
      </c>
      <c r="AL293" s="262" t="s">
        <v>1490</v>
      </c>
      <c r="AM293" s="266" t="s">
        <v>1513</v>
      </c>
      <c r="AN293" s="262" t="s">
        <v>1537</v>
      </c>
    </row>
    <row r="294" spans="1:40" ht="15" customHeight="1" thickBot="1" x14ac:dyDescent="0.35">
      <c r="A294" s="336" t="s">
        <v>368</v>
      </c>
      <c r="B294" s="390" t="s">
        <v>1825</v>
      </c>
      <c r="C294" s="338">
        <v>0</v>
      </c>
      <c r="D294" s="2082">
        <f>ROUND(C294,2)</f>
        <v>0</v>
      </c>
      <c r="E294" s="341">
        <v>34900</v>
      </c>
      <c r="F294" s="2120"/>
      <c r="G294" s="2081">
        <f t="shared" si="65"/>
        <v>0</v>
      </c>
      <c r="H294" s="335">
        <f>ROUND(D294*E294,0)</f>
        <v>0</v>
      </c>
      <c r="T294" s="266" t="s">
        <v>1478</v>
      </c>
      <c r="U294" s="324">
        <f>ROUND($H294+$P294,0)</f>
        <v>0</v>
      </c>
      <c r="V294" s="388"/>
      <c r="W294" s="353"/>
      <c r="X294" s="354">
        <f>SUM(X291:X293)</f>
        <v>0</v>
      </c>
      <c r="Y294" s="355">
        <f>+X294</f>
        <v>0</v>
      </c>
      <c r="AB294" s="266" t="s">
        <v>1492</v>
      </c>
      <c r="AC294" s="262" t="s">
        <v>315</v>
      </c>
      <c r="AD294" s="325">
        <f>D293</f>
        <v>0</v>
      </c>
      <c r="AG294" s="327" t="s">
        <v>1833</v>
      </c>
      <c r="AH294" s="328">
        <f>DSUM(AB291:AD296,$AD$8,$AL$105:$AN$106)</f>
        <v>0</v>
      </c>
    </row>
    <row r="295" spans="1:40" ht="15" customHeight="1" thickTop="1" thickBot="1" x14ac:dyDescent="0.35">
      <c r="A295" s="358" t="s">
        <v>368</v>
      </c>
      <c r="B295" s="615" t="s">
        <v>1828</v>
      </c>
      <c r="C295" s="633">
        <v>0</v>
      </c>
      <c r="D295" s="2083">
        <f>ROUND(C295,2)</f>
        <v>0</v>
      </c>
      <c r="E295" s="363">
        <v>3800</v>
      </c>
      <c r="F295" s="2121"/>
      <c r="G295" s="2087">
        <f t="shared" si="65"/>
        <v>0</v>
      </c>
      <c r="H295" s="365">
        <f>ROUND(D295*E295,0)</f>
        <v>0</v>
      </c>
      <c r="T295" s="266" t="s">
        <v>1478</v>
      </c>
      <c r="U295" s="324">
        <f>ROUND($H295+$P295,0)</f>
        <v>0</v>
      </c>
      <c r="V295" s="388"/>
      <c r="W295" s="406"/>
      <c r="X295" s="406"/>
      <c r="Y295" s="264"/>
      <c r="AB295" s="266" t="s">
        <v>1492</v>
      </c>
      <c r="AC295" s="262" t="s">
        <v>1450</v>
      </c>
      <c r="AD295" s="325">
        <f>D294</f>
        <v>0</v>
      </c>
      <c r="AG295" s="266"/>
      <c r="AH295" s="262"/>
    </row>
    <row r="296" spans="1:40" ht="15" hidden="1" customHeight="1" thickBot="1" x14ac:dyDescent="0.35">
      <c r="A296" s="586"/>
      <c r="B296" s="587" t="s">
        <v>1842</v>
      </c>
      <c r="C296" s="588"/>
      <c r="D296" s="2097"/>
      <c r="E296" s="589">
        <v>0</v>
      </c>
      <c r="F296" s="2147"/>
      <c r="G296" s="2173">
        <f t="shared" si="65"/>
        <v>0</v>
      </c>
      <c r="H296" s="515">
        <f>+P296</f>
        <v>0</v>
      </c>
      <c r="P296" s="376">
        <f>SUM(P291:P294)</f>
        <v>0</v>
      </c>
      <c r="T296" s="266"/>
      <c r="V296" s="388"/>
      <c r="W296" s="389"/>
      <c r="X296" s="389"/>
      <c r="Y296" s="264"/>
      <c r="AB296" s="266" t="s">
        <v>1492</v>
      </c>
      <c r="AC296" s="262" t="s">
        <v>1450</v>
      </c>
      <c r="AD296" s="396">
        <f>ROUND(D295/7.5,2)</f>
        <v>0</v>
      </c>
      <c r="AG296" s="266"/>
      <c r="AH296" s="424">
        <f>SUM(AH291:AH295)</f>
        <v>0</v>
      </c>
      <c r="AI296" s="425">
        <f>+AH296</f>
        <v>0</v>
      </c>
    </row>
    <row r="297" spans="1:40" ht="15" customHeight="1" thickBot="1" x14ac:dyDescent="0.35">
      <c r="A297" s="516"/>
      <c r="B297" s="517"/>
      <c r="C297" s="517"/>
      <c r="D297" s="2094"/>
      <c r="E297" s="469" t="s">
        <v>224</v>
      </c>
      <c r="F297" s="2133"/>
      <c r="G297" s="2133"/>
      <c r="H297" s="521">
        <f>'Revenue Projection'!H30</f>
        <v>0</v>
      </c>
      <c r="T297" s="266"/>
      <c r="V297" s="388"/>
      <c r="W297" s="389"/>
      <c r="X297" s="389"/>
      <c r="Y297" s="264"/>
      <c r="AE297" s="377">
        <f>SUM(AD292:AD296)</f>
        <v>0</v>
      </c>
      <c r="AG297" s="266"/>
      <c r="AH297" s="616"/>
      <c r="AL297" s="302" t="s">
        <v>242</v>
      </c>
      <c r="AM297" s="303" t="s">
        <v>1445</v>
      </c>
      <c r="AN297" s="303" t="s">
        <v>1446</v>
      </c>
    </row>
    <row r="298" spans="1:40" ht="15" customHeight="1" thickTop="1" thickBot="1" x14ac:dyDescent="0.35">
      <c r="A298" s="474"/>
      <c r="B298" s="475"/>
      <c r="C298" s="475"/>
      <c r="D298" s="2092"/>
      <c r="E298" s="477" t="s">
        <v>1871</v>
      </c>
      <c r="F298" s="2133"/>
      <c r="G298" s="2133"/>
      <c r="H298" s="523">
        <f>SUM(H291:H296)</f>
        <v>0</v>
      </c>
      <c r="T298" s="266"/>
      <c r="V298" s="388"/>
      <c r="W298" s="389"/>
      <c r="X298" s="389"/>
      <c r="Y298" s="264"/>
      <c r="AG298" s="266"/>
      <c r="AH298" s="616"/>
      <c r="AL298" s="266" t="s">
        <v>1490</v>
      </c>
      <c r="AM298" s="266" t="s">
        <v>1515</v>
      </c>
      <c r="AN298" s="262" t="s">
        <v>1537</v>
      </c>
    </row>
    <row r="299" spans="1:40" ht="15" customHeight="1" thickBot="1" x14ac:dyDescent="0.35">
      <c r="A299" s="592"/>
      <c r="B299" s="593"/>
      <c r="C299" s="593"/>
      <c r="D299" s="2098"/>
      <c r="E299" s="578" t="s">
        <v>1558</v>
      </c>
      <c r="F299" s="2146"/>
      <c r="G299" s="2146"/>
      <c r="H299" s="494">
        <f>H297-H298</f>
        <v>0</v>
      </c>
      <c r="V299" s="388"/>
      <c r="W299" s="389"/>
      <c r="X299" s="389"/>
      <c r="Y299" s="264"/>
      <c r="AG299" s="266"/>
      <c r="AH299" s="616"/>
    </row>
    <row r="300" spans="1:40" ht="15" customHeight="1" x14ac:dyDescent="0.3">
      <c r="A300" s="579" t="s">
        <v>1567</v>
      </c>
      <c r="B300" s="381"/>
      <c r="C300" s="380"/>
      <c r="D300" s="2085"/>
      <c r="E300" s="383"/>
      <c r="F300" s="2118"/>
      <c r="G300" s="2118"/>
      <c r="H300" s="423"/>
      <c r="T300" s="302" t="s">
        <v>1553</v>
      </c>
      <c r="U300" s="303" t="s">
        <v>1338</v>
      </c>
      <c r="V300" s="388"/>
      <c r="W300" s="326" t="s">
        <v>524</v>
      </c>
      <c r="Y300" s="264"/>
      <c r="AC300" s="188" t="s">
        <v>1867</v>
      </c>
      <c r="AG300" s="2281" t="s">
        <v>327</v>
      </c>
      <c r="AH300" s="2281"/>
      <c r="AL300" s="302" t="s">
        <v>242</v>
      </c>
      <c r="AM300" s="303" t="s">
        <v>1445</v>
      </c>
      <c r="AN300" s="303" t="s">
        <v>1446</v>
      </c>
    </row>
    <row r="301" spans="1:40" ht="15" customHeight="1" x14ac:dyDescent="0.3">
      <c r="A301" s="385" t="s">
        <v>350</v>
      </c>
      <c r="B301" s="386" t="s">
        <v>351</v>
      </c>
      <c r="C301" s="319">
        <v>0</v>
      </c>
      <c r="D301" s="2080">
        <f t="shared" ref="D301:D308" si="66">ROUND(C301,2)</f>
        <v>0</v>
      </c>
      <c r="E301" s="1857">
        <v>65000</v>
      </c>
      <c r="F301" s="2119"/>
      <c r="G301" s="2080">
        <f t="shared" ref="G301:G308" si="67">D301+F301</f>
        <v>0</v>
      </c>
      <c r="H301" s="459">
        <f t="shared" ref="H301:H308" si="68">ROUND(D301*E301,0)</f>
        <v>0</v>
      </c>
      <c r="J301" s="323">
        <f>ROUND((E301-$P$1)/(1+$L$3),0)</f>
        <v>50917</v>
      </c>
      <c r="K301" s="324"/>
      <c r="L301" s="325">
        <f>ROUND((((J301*$L$3)+J301)*$L$5),0)</f>
        <v>0</v>
      </c>
      <c r="M301" s="325"/>
      <c r="N301" s="264">
        <f>D301</f>
        <v>0</v>
      </c>
      <c r="P301" s="268">
        <f>ROUND(L301*N301,0)</f>
        <v>0</v>
      </c>
      <c r="T301" s="266" t="s">
        <v>1509</v>
      </c>
      <c r="U301" s="324">
        <f t="shared" ref="U301:U308" si="69">ROUND($H301+$P301,0)</f>
        <v>0</v>
      </c>
      <c r="V301" s="388"/>
      <c r="W301" s="343" t="s">
        <v>1554</v>
      </c>
      <c r="X301" s="344">
        <f>DSUM(T300:U308,"Pay",$W$5:$X$6)</f>
        <v>0</v>
      </c>
      <c r="Y301" s="264"/>
      <c r="AB301" s="303" t="s">
        <v>242</v>
      </c>
      <c r="AC301" s="303" t="s">
        <v>1445</v>
      </c>
      <c r="AD301" s="303" t="s">
        <v>1446</v>
      </c>
      <c r="AG301" s="327" t="s">
        <v>351</v>
      </c>
      <c r="AH301" s="328">
        <f>DSUM(AB301:AD309,$AD$8,$AL$57:$AN$58)</f>
        <v>0</v>
      </c>
      <c r="AL301" s="266" t="s">
        <v>1490</v>
      </c>
      <c r="AM301" s="266" t="s">
        <v>387</v>
      </c>
      <c r="AN301" s="262" t="s">
        <v>1537</v>
      </c>
    </row>
    <row r="302" spans="1:40" ht="15" customHeight="1" x14ac:dyDescent="0.3">
      <c r="A302" s="637" t="s">
        <v>304</v>
      </c>
      <c r="B302" s="638" t="s">
        <v>2103</v>
      </c>
      <c r="C302" s="639">
        <v>0</v>
      </c>
      <c r="D302" s="2100">
        <f t="shared" si="66"/>
        <v>0</v>
      </c>
      <c r="E302" s="640">
        <v>7800</v>
      </c>
      <c r="F302" s="2149"/>
      <c r="G302" s="2081">
        <f t="shared" si="67"/>
        <v>0</v>
      </c>
      <c r="H302" s="641">
        <f t="shared" si="68"/>
        <v>0</v>
      </c>
      <c r="J302" s="323">
        <f>ROUND((E302)/(1+$L$3),0)</f>
        <v>6811</v>
      </c>
      <c r="K302" s="324"/>
      <c r="L302" s="325">
        <f>ROUND((((J302*$L$3)+J302)*$L$5),0)</f>
        <v>0</v>
      </c>
      <c r="M302" s="325"/>
      <c r="N302" s="264">
        <f>D302</f>
        <v>0</v>
      </c>
      <c r="P302" s="268">
        <f>ROUND(L302*N302,0)</f>
        <v>0</v>
      </c>
      <c r="T302" s="266" t="s">
        <v>1509</v>
      </c>
      <c r="U302" s="324">
        <f t="shared" si="69"/>
        <v>0</v>
      </c>
      <c r="V302" s="388"/>
      <c r="W302" s="343" t="s">
        <v>1555</v>
      </c>
      <c r="X302" s="344">
        <f>DSUM(T300:U308,"Pay",$W$8:$X$9)</f>
        <v>0</v>
      </c>
      <c r="Y302" s="264"/>
      <c r="AB302" s="266" t="s">
        <v>1492</v>
      </c>
      <c r="AC302" s="262" t="s">
        <v>351</v>
      </c>
      <c r="AD302" s="325">
        <f>D301</f>
        <v>0</v>
      </c>
      <c r="AG302" s="327" t="s">
        <v>1298</v>
      </c>
      <c r="AH302" s="328">
        <f>DSUM(AB301:AD309,$AD$8,$AL$78:$AN$79)</f>
        <v>0</v>
      </c>
    </row>
    <row r="303" spans="1:40" ht="15" customHeight="1" thickBot="1" x14ac:dyDescent="0.35">
      <c r="A303" s="358" t="s">
        <v>316</v>
      </c>
      <c r="B303" s="615" t="s">
        <v>1391</v>
      </c>
      <c r="C303" s="642">
        <v>0</v>
      </c>
      <c r="D303" s="2087">
        <f t="shared" si="66"/>
        <v>0</v>
      </c>
      <c r="E303" s="1861">
        <v>37</v>
      </c>
      <c r="F303" s="2145"/>
      <c r="G303" s="2087">
        <f t="shared" si="67"/>
        <v>0</v>
      </c>
      <c r="H303" s="365">
        <f t="shared" si="68"/>
        <v>0</v>
      </c>
      <c r="J303" s="324"/>
      <c r="K303" s="324"/>
      <c r="L303" s="325"/>
      <c r="M303" s="325"/>
      <c r="T303" s="266" t="s">
        <v>1509</v>
      </c>
      <c r="U303" s="324">
        <f t="shared" si="69"/>
        <v>0</v>
      </c>
      <c r="V303" s="388"/>
      <c r="W303" s="343" t="s">
        <v>1556</v>
      </c>
      <c r="X303" s="344">
        <f>DSUM(T300:U308,"Pay",$W$11:$X$12)</f>
        <v>0</v>
      </c>
      <c r="Y303" s="264"/>
      <c r="AB303" s="266" t="s">
        <v>1492</v>
      </c>
      <c r="AC303" s="262" t="s">
        <v>351</v>
      </c>
      <c r="AD303" s="396">
        <f>ROUND(D302/7.5,2)</f>
        <v>0</v>
      </c>
      <c r="AG303" s="266"/>
      <c r="AH303" s="262"/>
      <c r="AL303" s="302" t="s">
        <v>242</v>
      </c>
      <c r="AM303" s="303" t="s">
        <v>1445</v>
      </c>
      <c r="AN303" s="303" t="s">
        <v>1446</v>
      </c>
    </row>
    <row r="304" spans="1:40" ht="15" hidden="1" customHeight="1" thickBot="1" x14ac:dyDescent="0.35">
      <c r="A304" s="643" t="s">
        <v>361</v>
      </c>
      <c r="B304" s="644" t="s">
        <v>1590</v>
      </c>
      <c r="C304" s="645">
        <v>0</v>
      </c>
      <c r="D304" s="1908">
        <f t="shared" si="66"/>
        <v>0</v>
      </c>
      <c r="E304" s="512">
        <v>77700</v>
      </c>
      <c r="F304" s="2150"/>
      <c r="G304" s="2100">
        <f t="shared" si="67"/>
        <v>0</v>
      </c>
      <c r="H304" s="647">
        <f t="shared" si="68"/>
        <v>0</v>
      </c>
      <c r="J304" s="323">
        <f>ROUND((E304-$P$1)/(1+$L$3),0)</f>
        <v>62007</v>
      </c>
      <c r="K304" s="324"/>
      <c r="L304" s="325">
        <f>ROUND((((J304*$L$3)+J304)*$L$5),0)</f>
        <v>0</v>
      </c>
      <c r="M304" s="325"/>
      <c r="N304" s="264">
        <f>D304</f>
        <v>0</v>
      </c>
      <c r="P304" s="268">
        <f>ROUND(L304*N304,0)</f>
        <v>0</v>
      </c>
      <c r="T304" s="266" t="s">
        <v>1509</v>
      </c>
      <c r="U304" s="324">
        <f t="shared" si="69"/>
        <v>0</v>
      </c>
      <c r="V304" s="388"/>
      <c r="W304" s="353"/>
      <c r="X304" s="354">
        <f>SUM(X301:X303)</f>
        <v>0</v>
      </c>
      <c r="Y304" s="355">
        <f>+X304</f>
        <v>0</v>
      </c>
      <c r="AB304" s="266" t="s">
        <v>1492</v>
      </c>
      <c r="AC304" s="262" t="s">
        <v>1298</v>
      </c>
      <c r="AD304" s="410">
        <f>ROUND(D303/(196*7.5),4)</f>
        <v>0</v>
      </c>
      <c r="AG304" s="327" t="s">
        <v>362</v>
      </c>
      <c r="AH304" s="328">
        <f>DSUM(AB301:AD309,$AD$8,$AL$90:$AN$91)</f>
        <v>0</v>
      </c>
      <c r="AL304" s="266" t="s">
        <v>1490</v>
      </c>
      <c r="AM304" s="266" t="s">
        <v>389</v>
      </c>
      <c r="AN304" s="262" t="s">
        <v>1537</v>
      </c>
    </row>
    <row r="305" spans="1:40" ht="15" hidden="1" customHeight="1" thickTop="1" x14ac:dyDescent="0.3">
      <c r="A305" s="345" t="s">
        <v>361</v>
      </c>
      <c r="B305" s="446" t="s">
        <v>363</v>
      </c>
      <c r="C305" s="347">
        <v>0</v>
      </c>
      <c r="D305" s="2082">
        <f t="shared" si="66"/>
        <v>0</v>
      </c>
      <c r="E305" s="349">
        <v>91900</v>
      </c>
      <c r="F305" s="2120"/>
      <c r="G305" s="2081">
        <f t="shared" si="67"/>
        <v>0</v>
      </c>
      <c r="H305" s="351">
        <f t="shared" si="68"/>
        <v>0</v>
      </c>
      <c r="J305" s="323">
        <f>ROUND((E305-$P$1)/(1+$L$3),0)</f>
        <v>74406</v>
      </c>
      <c r="K305" s="324"/>
      <c r="L305" s="325">
        <f>ROUND((((J305*$L$3)+J305)*$L$5),0)</f>
        <v>0</v>
      </c>
      <c r="M305" s="325"/>
      <c r="N305" s="264">
        <f>D305</f>
        <v>0</v>
      </c>
      <c r="P305" s="268">
        <f>ROUND(L305*N305,0)</f>
        <v>0</v>
      </c>
      <c r="T305" s="266" t="s">
        <v>1509</v>
      </c>
      <c r="U305" s="324">
        <f t="shared" si="69"/>
        <v>0</v>
      </c>
      <c r="V305" s="388"/>
      <c r="W305" s="393"/>
      <c r="X305" s="393"/>
      <c r="Y305" s="264"/>
      <c r="AB305" s="266" t="s">
        <v>1492</v>
      </c>
      <c r="AC305" s="262" t="s">
        <v>362</v>
      </c>
      <c r="AD305" s="325">
        <f>D304</f>
        <v>0</v>
      </c>
      <c r="AG305" s="327" t="s">
        <v>363</v>
      </c>
      <c r="AH305" s="328">
        <f>DSUM(AB301:AD309,$AD$8,$AL$93:$AN$94)</f>
        <v>0</v>
      </c>
    </row>
    <row r="306" spans="1:40" ht="15" hidden="1" customHeight="1" x14ac:dyDescent="0.3">
      <c r="A306" s="345" t="s">
        <v>372</v>
      </c>
      <c r="B306" s="446" t="s">
        <v>1826</v>
      </c>
      <c r="C306" s="347">
        <v>0</v>
      </c>
      <c r="D306" s="2082">
        <f t="shared" si="66"/>
        <v>0</v>
      </c>
      <c r="E306" s="349">
        <v>32300</v>
      </c>
      <c r="F306" s="2120"/>
      <c r="G306" s="2081">
        <f t="shared" si="67"/>
        <v>0</v>
      </c>
      <c r="H306" s="351">
        <f t="shared" si="68"/>
        <v>0</v>
      </c>
      <c r="T306" s="266" t="s">
        <v>1478</v>
      </c>
      <c r="U306" s="324">
        <f t="shared" si="69"/>
        <v>0</v>
      </c>
      <c r="V306" s="388"/>
      <c r="W306" s="389"/>
      <c r="X306" s="389"/>
      <c r="Y306" s="264"/>
      <c r="AB306" s="266" t="s">
        <v>1492</v>
      </c>
      <c r="AC306" s="262" t="s">
        <v>363</v>
      </c>
      <c r="AD306" s="325">
        <f>D305</f>
        <v>0</v>
      </c>
      <c r="AG306" s="266"/>
      <c r="AH306" s="262"/>
      <c r="AL306" s="302" t="s">
        <v>242</v>
      </c>
      <c r="AM306" s="303" t="s">
        <v>1445</v>
      </c>
      <c r="AN306" s="303" t="s">
        <v>1446</v>
      </c>
    </row>
    <row r="307" spans="1:40" ht="15" hidden="1" customHeight="1" x14ac:dyDescent="0.3">
      <c r="A307" s="345" t="s">
        <v>372</v>
      </c>
      <c r="B307" s="446" t="s">
        <v>1827</v>
      </c>
      <c r="C307" s="347">
        <v>0</v>
      </c>
      <c r="D307" s="2082">
        <f t="shared" si="66"/>
        <v>0</v>
      </c>
      <c r="E307" s="349">
        <v>3400</v>
      </c>
      <c r="F307" s="2120"/>
      <c r="G307" s="2081">
        <f t="shared" si="67"/>
        <v>0</v>
      </c>
      <c r="H307" s="351">
        <f t="shared" si="68"/>
        <v>0</v>
      </c>
      <c r="T307" s="266" t="s">
        <v>1478</v>
      </c>
      <c r="U307" s="324">
        <f t="shared" si="69"/>
        <v>0</v>
      </c>
      <c r="V307" s="388"/>
      <c r="W307" s="389"/>
      <c r="X307" s="389"/>
      <c r="Y307" s="264"/>
      <c r="AB307" s="266" t="s">
        <v>1492</v>
      </c>
      <c r="AC307" s="262" t="s">
        <v>1452</v>
      </c>
      <c r="AD307" s="325">
        <f>D306</f>
        <v>0</v>
      </c>
      <c r="AG307" s="327" t="s">
        <v>1452</v>
      </c>
      <c r="AH307" s="328">
        <f>DSUM(AB301:AD309,$AD$8,$AL$123:$AN$124)</f>
        <v>0</v>
      </c>
      <c r="AL307" s="266" t="s">
        <v>1490</v>
      </c>
      <c r="AM307" s="266" t="s">
        <v>391</v>
      </c>
      <c r="AN307" s="262" t="s">
        <v>1537</v>
      </c>
    </row>
    <row r="308" spans="1:40" ht="15" hidden="1" customHeight="1" thickBot="1" x14ac:dyDescent="0.35">
      <c r="A308" s="345" t="s">
        <v>366</v>
      </c>
      <c r="B308" s="553" t="s">
        <v>543</v>
      </c>
      <c r="C308" s="347">
        <v>0</v>
      </c>
      <c r="D308" s="2082">
        <f t="shared" si="66"/>
        <v>0</v>
      </c>
      <c r="E308" s="554">
        <v>0</v>
      </c>
      <c r="F308" s="2142"/>
      <c r="G308" s="2174">
        <f t="shared" si="67"/>
        <v>0</v>
      </c>
      <c r="H308" s="556">
        <f t="shared" si="68"/>
        <v>0</v>
      </c>
      <c r="J308" s="324"/>
      <c r="K308" s="324"/>
      <c r="L308" s="325"/>
      <c r="M308" s="325"/>
      <c r="P308" s="366"/>
      <c r="T308" s="266" t="s">
        <v>1478</v>
      </c>
      <c r="U308" s="324">
        <f t="shared" si="69"/>
        <v>0</v>
      </c>
      <c r="V308" s="388"/>
      <c r="W308" s="389"/>
      <c r="X308" s="389"/>
      <c r="Y308" s="264"/>
      <c r="AB308" s="266" t="s">
        <v>1492</v>
      </c>
      <c r="AC308" s="262" t="s">
        <v>1452</v>
      </c>
      <c r="AD308" s="396">
        <f>ROUND(D307/7.5,2)</f>
        <v>0</v>
      </c>
      <c r="AG308" s="352" t="s">
        <v>1453</v>
      </c>
      <c r="AH308" s="328">
        <f>DSUM(AB301:AD309,$AD$8,$AL$163:$AN$164)</f>
        <v>0</v>
      </c>
    </row>
    <row r="309" spans="1:40" ht="15" hidden="1" customHeight="1" thickBot="1" x14ac:dyDescent="0.35">
      <c r="A309" s="600"/>
      <c r="B309" s="601" t="s">
        <v>1842</v>
      </c>
      <c r="C309" s="602"/>
      <c r="D309" s="2101"/>
      <c r="E309" s="603">
        <v>0</v>
      </c>
      <c r="F309" s="2145"/>
      <c r="G309" s="2087"/>
      <c r="H309" s="515">
        <f>+P309</f>
        <v>0</v>
      </c>
      <c r="P309" s="376">
        <f>SUM(P301:P308)</f>
        <v>0</v>
      </c>
      <c r="T309" s="266"/>
      <c r="V309" s="388"/>
      <c r="W309" s="389"/>
      <c r="X309" s="389"/>
      <c r="Y309" s="264"/>
      <c r="AB309" s="266" t="s">
        <v>1492</v>
      </c>
      <c r="AC309" s="262" t="s">
        <v>1453</v>
      </c>
      <c r="AD309" s="325">
        <f>D308</f>
        <v>0</v>
      </c>
      <c r="AG309" s="262"/>
      <c r="AH309" s="262"/>
      <c r="AL309" s="302" t="s">
        <v>242</v>
      </c>
      <c r="AM309" s="303" t="s">
        <v>1445</v>
      </c>
      <c r="AN309" s="303" t="s">
        <v>1446</v>
      </c>
    </row>
    <row r="310" spans="1:40" ht="15" customHeight="1" thickBot="1" x14ac:dyDescent="0.35">
      <c r="A310" s="611"/>
      <c r="B310" s="612"/>
      <c r="C310" s="613"/>
      <c r="D310" s="2094"/>
      <c r="E310" s="1795" t="s">
        <v>224</v>
      </c>
      <c r="F310" s="2133"/>
      <c r="G310" s="2133"/>
      <c r="H310" s="521">
        <f>'Revenue Projection'!H31</f>
        <v>846</v>
      </c>
      <c r="T310" s="266"/>
      <c r="V310" s="392"/>
      <c r="W310" s="389"/>
      <c r="X310" s="389"/>
      <c r="Y310" s="264"/>
      <c r="AE310" s="377">
        <f>SUM(AD302:AD309)</f>
        <v>0</v>
      </c>
      <c r="AG310" s="266"/>
      <c r="AH310" s="424">
        <f>SUM(AH301:AH309)</f>
        <v>0</v>
      </c>
      <c r="AI310" s="425">
        <f>+AH310</f>
        <v>0</v>
      </c>
      <c r="AL310" s="266" t="s">
        <v>1490</v>
      </c>
      <c r="AM310" s="266" t="s">
        <v>1453</v>
      </c>
      <c r="AN310" s="262" t="s">
        <v>1537</v>
      </c>
    </row>
    <row r="311" spans="1:40" ht="15" customHeight="1" thickTop="1" thickBot="1" x14ac:dyDescent="0.35">
      <c r="A311" s="474"/>
      <c r="B311" s="475"/>
      <c r="C311" s="522"/>
      <c r="D311" s="2092"/>
      <c r="E311" s="576" t="s">
        <v>1591</v>
      </c>
      <c r="F311" s="2133"/>
      <c r="G311" s="2133"/>
      <c r="H311" s="523">
        <f>SUM(H301:H309)</f>
        <v>0</v>
      </c>
      <c r="T311" s="266"/>
      <c r="V311" s="388"/>
      <c r="W311" s="389"/>
      <c r="X311" s="389"/>
      <c r="Y311" s="264"/>
      <c r="AG311" s="266"/>
      <c r="AH311" s="262"/>
    </row>
    <row r="312" spans="1:40" ht="15" customHeight="1" thickBot="1" x14ac:dyDescent="0.35">
      <c r="A312" s="592"/>
      <c r="B312" s="593"/>
      <c r="C312" s="594"/>
      <c r="D312" s="2098"/>
      <c r="E312" s="578" t="s">
        <v>1558</v>
      </c>
      <c r="F312" s="2146"/>
      <c r="G312" s="2146"/>
      <c r="H312" s="494">
        <f>H310-H311</f>
        <v>846</v>
      </c>
      <c r="V312" s="392"/>
      <c r="W312" s="389"/>
      <c r="X312" s="389"/>
      <c r="Y312" s="264"/>
      <c r="AG312" s="266"/>
      <c r="AH312" s="262"/>
    </row>
    <row r="313" spans="1:40" ht="15" customHeight="1" x14ac:dyDescent="0.3">
      <c r="A313" s="579" t="s">
        <v>1592</v>
      </c>
      <c r="B313" s="380"/>
      <c r="C313" s="380"/>
      <c r="D313" s="2085"/>
      <c r="E313" s="383"/>
      <c r="F313" s="2118"/>
      <c r="G313" s="2118"/>
      <c r="H313" s="423"/>
      <c r="T313" s="302" t="s">
        <v>1553</v>
      </c>
      <c r="U313" s="303" t="s">
        <v>1338</v>
      </c>
      <c r="V313" s="388"/>
      <c r="W313" s="326" t="s">
        <v>525</v>
      </c>
      <c r="Y313" s="264"/>
      <c r="AC313" s="188" t="s">
        <v>335</v>
      </c>
      <c r="AG313" s="2281" t="s">
        <v>328</v>
      </c>
      <c r="AH313" s="2281"/>
    </row>
    <row r="314" spans="1:40" ht="15" customHeight="1" x14ac:dyDescent="0.3">
      <c r="A314" s="385" t="s">
        <v>304</v>
      </c>
      <c r="B314" s="386" t="s">
        <v>541</v>
      </c>
      <c r="C314" s="456">
        <v>0</v>
      </c>
      <c r="D314" s="1904">
        <f t="shared" ref="D314:D323" si="70">ROUND(C314,2)</f>
        <v>0</v>
      </c>
      <c r="E314" s="504">
        <v>65000</v>
      </c>
      <c r="F314" s="2140"/>
      <c r="G314" s="2080">
        <f t="shared" ref="G314:G323" si="71">D314+F314</f>
        <v>0</v>
      </c>
      <c r="H314" s="459">
        <f t="shared" ref="H314:H323" si="72">ROUND(D314*E314,0)</f>
        <v>0</v>
      </c>
      <c r="J314" s="323">
        <f>ROUND((E314-$P$1)/(1+$L$3),0)</f>
        <v>50917</v>
      </c>
      <c r="K314" s="324"/>
      <c r="L314" s="325">
        <f>ROUND((((J314*$L$3)+J314)*$L$5),0)</f>
        <v>0</v>
      </c>
      <c r="M314" s="325"/>
      <c r="N314" s="264">
        <f>D314</f>
        <v>0</v>
      </c>
      <c r="P314" s="268">
        <f>ROUND(L314*N314,0)</f>
        <v>0</v>
      </c>
      <c r="T314" s="266" t="s">
        <v>1509</v>
      </c>
      <c r="U314" s="324">
        <f>ROUND($H314+$P314,0)</f>
        <v>0</v>
      </c>
      <c r="V314" s="388"/>
      <c r="W314" s="343" t="s">
        <v>1554</v>
      </c>
      <c r="X314" s="344">
        <f>DSUM(T313:U323,"Pay",$W$5:$X$6)</f>
        <v>0</v>
      </c>
      <c r="Y314" s="264"/>
      <c r="AB314" s="303" t="s">
        <v>242</v>
      </c>
      <c r="AC314" s="303" t="s">
        <v>1445</v>
      </c>
      <c r="AD314" s="303" t="s">
        <v>1446</v>
      </c>
      <c r="AG314" s="327" t="s">
        <v>1476</v>
      </c>
      <c r="AH314" s="328">
        <f>DSUM(AB314:AD324,$AD$8,$AL$51:$AN$52)</f>
        <v>0</v>
      </c>
    </row>
    <row r="315" spans="1:40" ht="15" customHeight="1" x14ac:dyDescent="0.3">
      <c r="A315" s="637" t="s">
        <v>304</v>
      </c>
      <c r="B315" s="638" t="s">
        <v>2101</v>
      </c>
      <c r="C315" s="639">
        <v>0</v>
      </c>
      <c r="D315" s="2100">
        <f t="shared" si="70"/>
        <v>0</v>
      </c>
      <c r="E315" s="640">
        <v>7800</v>
      </c>
      <c r="F315" s="2149"/>
      <c r="G315" s="2081">
        <f t="shared" si="71"/>
        <v>0</v>
      </c>
      <c r="H315" s="641">
        <f t="shared" si="72"/>
        <v>0</v>
      </c>
      <c r="J315" s="323">
        <f>ROUND((E315)/(1+$L$3),0)</f>
        <v>6811</v>
      </c>
      <c r="K315" s="324"/>
      <c r="L315" s="325">
        <f>ROUND((((J315*$L$3)+J315)*$L$5),0)</f>
        <v>0</v>
      </c>
      <c r="M315" s="325"/>
      <c r="N315" s="264">
        <f>D315</f>
        <v>0</v>
      </c>
      <c r="P315" s="268">
        <f>ROUND(L315*N315,0)</f>
        <v>0</v>
      </c>
      <c r="T315" s="266" t="s">
        <v>1509</v>
      </c>
      <c r="U315" s="324">
        <f t="shared" ref="U315:U323" si="73">ROUND($H315+$P315,0)</f>
        <v>0</v>
      </c>
      <c r="V315" s="388"/>
      <c r="W315" s="343" t="s">
        <v>1555</v>
      </c>
      <c r="X315" s="344">
        <f>DSUM(T313:U323,"Pay",$W$8:$X$9)</f>
        <v>0</v>
      </c>
      <c r="Y315" s="264"/>
      <c r="AB315" s="266" t="s">
        <v>1492</v>
      </c>
      <c r="AC315" s="262" t="s">
        <v>1476</v>
      </c>
      <c r="AD315" s="325">
        <f>D314</f>
        <v>0</v>
      </c>
      <c r="AG315" s="327" t="s">
        <v>1298</v>
      </c>
      <c r="AH315" s="328">
        <f>DSUM(AB314:AD324,$AD$8,$AL$78:$AN$79)</f>
        <v>0</v>
      </c>
    </row>
    <row r="316" spans="1:40" ht="15" customHeight="1" x14ac:dyDescent="0.3">
      <c r="A316" s="336" t="s">
        <v>316</v>
      </c>
      <c r="B316" s="390" t="s">
        <v>317</v>
      </c>
      <c r="C316" s="409">
        <v>0</v>
      </c>
      <c r="D316" s="2081">
        <f t="shared" si="70"/>
        <v>0</v>
      </c>
      <c r="E316" s="505">
        <v>37</v>
      </c>
      <c r="F316" s="2141"/>
      <c r="G316" s="2081">
        <f t="shared" si="71"/>
        <v>0</v>
      </c>
      <c r="H316" s="400">
        <f t="shared" si="72"/>
        <v>0</v>
      </c>
      <c r="J316" s="324"/>
      <c r="K316" s="324"/>
      <c r="L316" s="325"/>
      <c r="M316" s="325"/>
      <c r="T316" s="266" t="s">
        <v>1509</v>
      </c>
      <c r="U316" s="324">
        <f t="shared" si="73"/>
        <v>0</v>
      </c>
      <c r="V316" s="388"/>
      <c r="W316" s="343" t="s">
        <v>1556</v>
      </c>
      <c r="X316" s="344">
        <f>DSUM(T313:U323,"Pay",$W$11:$X$12)</f>
        <v>0</v>
      </c>
      <c r="Y316" s="264"/>
      <c r="AB316" s="266" t="s">
        <v>1492</v>
      </c>
      <c r="AC316" s="262" t="s">
        <v>1476</v>
      </c>
      <c r="AD316" s="396">
        <f>ROUND(D315/7.5,2)</f>
        <v>0</v>
      </c>
      <c r="AG316" s="327" t="s">
        <v>362</v>
      </c>
      <c r="AH316" s="328">
        <f>DSUM(AB314:AD324,$AD$8,$AL$90:$AN$91)</f>
        <v>0</v>
      </c>
    </row>
    <row r="317" spans="1:40" ht="15" customHeight="1" thickBot="1" x14ac:dyDescent="0.35">
      <c r="A317" s="336" t="s">
        <v>361</v>
      </c>
      <c r="B317" s="390" t="s">
        <v>1590</v>
      </c>
      <c r="C317" s="338">
        <v>0</v>
      </c>
      <c r="D317" s="2082">
        <f t="shared" si="70"/>
        <v>0</v>
      </c>
      <c r="E317" s="341">
        <v>77700</v>
      </c>
      <c r="F317" s="2120"/>
      <c r="G317" s="2081">
        <f t="shared" si="71"/>
        <v>0</v>
      </c>
      <c r="H317" s="400">
        <f t="shared" si="72"/>
        <v>0</v>
      </c>
      <c r="J317" s="323">
        <f>ROUND((E317-$P$1)/(1+$L$3),0)</f>
        <v>62007</v>
      </c>
      <c r="K317" s="324"/>
      <c r="L317" s="325">
        <f>ROUND((((J317*$L$3)+J317)*$L$5),0)</f>
        <v>0</v>
      </c>
      <c r="M317" s="325"/>
      <c r="N317" s="264">
        <f>D317</f>
        <v>0</v>
      </c>
      <c r="P317" s="268">
        <f>ROUND(L317*N317,0)</f>
        <v>0</v>
      </c>
      <c r="T317" s="266" t="s">
        <v>1509</v>
      </c>
      <c r="U317" s="324">
        <f t="shared" si="73"/>
        <v>0</v>
      </c>
      <c r="V317" s="388"/>
      <c r="W317" s="353"/>
      <c r="X317" s="354">
        <f>SUM(X314:X316)</f>
        <v>0</v>
      </c>
      <c r="Y317" s="355">
        <f>+X317</f>
        <v>0</v>
      </c>
      <c r="AB317" s="266" t="s">
        <v>1492</v>
      </c>
      <c r="AC317" s="262" t="s">
        <v>1298</v>
      </c>
      <c r="AD317" s="410">
        <f>ROUND(D316/(196*7.5),4)</f>
        <v>0</v>
      </c>
      <c r="AG317" s="327" t="s">
        <v>363</v>
      </c>
      <c r="AH317" s="328">
        <f>DSUM(AB314:AD324,$AD$8,$AL$93:$AN$94)</f>
        <v>0</v>
      </c>
    </row>
    <row r="318" spans="1:40" ht="15" customHeight="1" thickTop="1" x14ac:dyDescent="0.3">
      <c r="A318" s="336" t="s">
        <v>361</v>
      </c>
      <c r="B318" s="390" t="s">
        <v>363</v>
      </c>
      <c r="C318" s="332">
        <v>0</v>
      </c>
      <c r="D318" s="2081">
        <f t="shared" si="70"/>
        <v>0</v>
      </c>
      <c r="E318" s="341">
        <v>91900</v>
      </c>
      <c r="F318" s="2120"/>
      <c r="G318" s="2081">
        <f t="shared" si="71"/>
        <v>0</v>
      </c>
      <c r="H318" s="400">
        <f t="shared" si="72"/>
        <v>0</v>
      </c>
      <c r="J318" s="323">
        <f>ROUND((E318-$P$1)/(1+$L$3),0)</f>
        <v>74406</v>
      </c>
      <c r="K318" s="324"/>
      <c r="L318" s="325">
        <f>ROUND((((J318*$L$3)+J318)*$L$5),0)</f>
        <v>0</v>
      </c>
      <c r="M318" s="325"/>
      <c r="N318" s="264">
        <f>D318</f>
        <v>0</v>
      </c>
      <c r="P318" s="268">
        <f>ROUND(L318*N318,0)</f>
        <v>0</v>
      </c>
      <c r="T318" s="266" t="s">
        <v>1509</v>
      </c>
      <c r="U318" s="324">
        <f t="shared" si="73"/>
        <v>0</v>
      </c>
      <c r="V318" s="388"/>
      <c r="W318" s="393"/>
      <c r="X318" s="393"/>
      <c r="Y318" s="264"/>
      <c r="AB318" s="266" t="s">
        <v>1492</v>
      </c>
      <c r="AC318" s="262" t="s">
        <v>362</v>
      </c>
      <c r="AD318" s="325">
        <f>D317</f>
        <v>0</v>
      </c>
      <c r="AG318" s="327" t="s">
        <v>1450</v>
      </c>
      <c r="AH318" s="328">
        <f>DSUM(AB314:AD324,$AD$8,$AL$105:$AN$106)</f>
        <v>0</v>
      </c>
    </row>
    <row r="319" spans="1:40" ht="15" customHeight="1" x14ac:dyDescent="0.3">
      <c r="A319" s="336" t="s">
        <v>368</v>
      </c>
      <c r="B319" s="390" t="s">
        <v>1823</v>
      </c>
      <c r="C319" s="338">
        <v>0</v>
      </c>
      <c r="D319" s="2082">
        <f t="shared" si="70"/>
        <v>0</v>
      </c>
      <c r="E319" s="505">
        <v>30300</v>
      </c>
      <c r="F319" s="2141"/>
      <c r="G319" s="2081">
        <f t="shared" si="71"/>
        <v>0</v>
      </c>
      <c r="H319" s="400">
        <f t="shared" si="72"/>
        <v>0</v>
      </c>
      <c r="T319" s="266" t="s">
        <v>1478</v>
      </c>
      <c r="U319" s="324">
        <f t="shared" si="73"/>
        <v>0</v>
      </c>
      <c r="V319" s="388"/>
      <c r="W319" s="406"/>
      <c r="X319" s="406"/>
      <c r="Y319" s="264"/>
      <c r="AB319" s="266" t="s">
        <v>1492</v>
      </c>
      <c r="AC319" s="262" t="s">
        <v>363</v>
      </c>
      <c r="AD319" s="325">
        <f>D318</f>
        <v>0</v>
      </c>
      <c r="AG319" s="327" t="s">
        <v>1452</v>
      </c>
      <c r="AH319" s="328">
        <f>DSUM(AB314:AD324,$AD$8,$AL$123:$AN$124)</f>
        <v>0</v>
      </c>
    </row>
    <row r="320" spans="1:40" ht="15" customHeight="1" x14ac:dyDescent="0.3">
      <c r="A320" s="336" t="s">
        <v>372</v>
      </c>
      <c r="B320" s="390" t="s">
        <v>1826</v>
      </c>
      <c r="C320" s="338">
        <v>0</v>
      </c>
      <c r="D320" s="2082">
        <f>ROUND(C320,2)</f>
        <v>0</v>
      </c>
      <c r="E320" s="341">
        <v>32300</v>
      </c>
      <c r="F320" s="2120"/>
      <c r="G320" s="2081">
        <f>D320+F320</f>
        <v>0</v>
      </c>
      <c r="H320" s="400">
        <f>ROUND(D320*E320,0)</f>
        <v>0</v>
      </c>
      <c r="T320" s="266" t="s">
        <v>1478</v>
      </c>
      <c r="U320" s="324">
        <f>ROUND($H320+$P320,0)</f>
        <v>0</v>
      </c>
      <c r="V320" s="412"/>
      <c r="W320" s="406"/>
      <c r="X320" s="406"/>
      <c r="Y320" s="264"/>
      <c r="AB320" s="266" t="s">
        <v>1492</v>
      </c>
      <c r="AC320" s="262" t="s">
        <v>1450</v>
      </c>
      <c r="AD320" s="325">
        <f>D319</f>
        <v>0</v>
      </c>
      <c r="AG320" s="407" t="s">
        <v>1453</v>
      </c>
      <c r="AH320" s="408">
        <f>DSUM(AB314:AD324,$AD$8,$AL$163:$AN$164)</f>
        <v>0</v>
      </c>
    </row>
    <row r="321" spans="1:35" ht="15" customHeight="1" x14ac:dyDescent="0.3">
      <c r="A321" s="336" t="s">
        <v>372</v>
      </c>
      <c r="B321" s="390" t="s">
        <v>1824</v>
      </c>
      <c r="C321" s="394">
        <v>0</v>
      </c>
      <c r="D321" s="2082">
        <f t="shared" si="70"/>
        <v>0</v>
      </c>
      <c r="E321" s="341">
        <v>3100</v>
      </c>
      <c r="F321" s="2120"/>
      <c r="G321" s="2081">
        <f t="shared" si="71"/>
        <v>0</v>
      </c>
      <c r="H321" s="400">
        <f t="shared" si="72"/>
        <v>0</v>
      </c>
      <c r="T321" s="266" t="s">
        <v>1478</v>
      </c>
      <c r="U321" s="324">
        <f t="shared" si="73"/>
        <v>0</v>
      </c>
      <c r="V321" s="412"/>
      <c r="W321" s="389"/>
      <c r="X321" s="389"/>
      <c r="Y321" s="264"/>
      <c r="AB321" s="266" t="s">
        <v>1492</v>
      </c>
      <c r="AC321" s="262" t="s">
        <v>1452</v>
      </c>
      <c r="AD321" s="325">
        <f>D320</f>
        <v>0</v>
      </c>
      <c r="AG321" s="262"/>
      <c r="AH321" s="262"/>
    </row>
    <row r="322" spans="1:35" ht="15" customHeight="1" thickBot="1" x14ac:dyDescent="0.35">
      <c r="A322" s="336" t="s">
        <v>372</v>
      </c>
      <c r="B322" s="390" t="s">
        <v>1827</v>
      </c>
      <c r="C322" s="394">
        <v>0</v>
      </c>
      <c r="D322" s="2082">
        <f t="shared" si="70"/>
        <v>0</v>
      </c>
      <c r="E322" s="341">
        <v>3400</v>
      </c>
      <c r="F322" s="2120"/>
      <c r="G322" s="2081">
        <f t="shared" si="71"/>
        <v>0</v>
      </c>
      <c r="H322" s="400">
        <f t="shared" si="72"/>
        <v>0</v>
      </c>
      <c r="T322" s="266" t="s">
        <v>1478</v>
      </c>
      <c r="U322" s="324">
        <f t="shared" si="73"/>
        <v>0</v>
      </c>
      <c r="V322" s="412"/>
      <c r="W322" s="406"/>
      <c r="X322" s="406"/>
      <c r="Y322" s="264"/>
      <c r="AB322" s="266" t="s">
        <v>1492</v>
      </c>
      <c r="AC322" s="262" t="s">
        <v>1450</v>
      </c>
      <c r="AD322" s="396">
        <f>ROUND(D321/7.5,2)</f>
        <v>0</v>
      </c>
      <c r="AG322" s="266"/>
      <c r="AH322" s="424">
        <f>SUM(AH314:AH321)</f>
        <v>0</v>
      </c>
      <c r="AI322" s="425">
        <f>+AH322</f>
        <v>0</v>
      </c>
    </row>
    <row r="323" spans="1:35" ht="15" customHeight="1" thickTop="1" thickBot="1" x14ac:dyDescent="0.35">
      <c r="A323" s="358" t="s">
        <v>366</v>
      </c>
      <c r="B323" s="413" t="s">
        <v>543</v>
      </c>
      <c r="C323" s="360">
        <v>0</v>
      </c>
      <c r="D323" s="2083">
        <f t="shared" si="70"/>
        <v>0</v>
      </c>
      <c r="E323" s="1868">
        <v>0</v>
      </c>
      <c r="F323" s="2142"/>
      <c r="G323" s="2081">
        <f t="shared" si="71"/>
        <v>0</v>
      </c>
      <c r="H323" s="365">
        <f t="shared" si="72"/>
        <v>0</v>
      </c>
      <c r="J323" s="324"/>
      <c r="K323" s="324"/>
      <c r="L323" s="325"/>
      <c r="M323" s="325"/>
      <c r="P323" s="366"/>
      <c r="T323" s="266" t="s">
        <v>1478</v>
      </c>
      <c r="U323" s="324">
        <f t="shared" si="73"/>
        <v>0</v>
      </c>
      <c r="V323" s="412"/>
      <c r="W323" s="389"/>
      <c r="X323" s="389"/>
      <c r="Y323" s="264"/>
      <c r="AB323" s="266" t="s">
        <v>1492</v>
      </c>
      <c r="AC323" s="262" t="s">
        <v>1452</v>
      </c>
      <c r="AD323" s="396">
        <f>ROUND(D322/7.5,2)</f>
        <v>0</v>
      </c>
      <c r="AG323" s="266"/>
      <c r="AH323" s="262"/>
    </row>
    <row r="324" spans="1:35" ht="15" hidden="1" customHeight="1" thickBot="1" x14ac:dyDescent="0.35">
      <c r="A324" s="586"/>
      <c r="B324" s="587" t="s">
        <v>1842</v>
      </c>
      <c r="C324" s="588"/>
      <c r="D324" s="2097"/>
      <c r="E324" s="589">
        <v>0</v>
      </c>
      <c r="F324" s="2145"/>
      <c r="G324" s="2087"/>
      <c r="H324" s="515">
        <f>+P324</f>
        <v>0</v>
      </c>
      <c r="P324" s="376">
        <f>SUM(P314:P323)</f>
        <v>0</v>
      </c>
      <c r="T324" s="266"/>
      <c r="V324" s="412"/>
      <c r="W324" s="406"/>
      <c r="X324" s="406"/>
      <c r="Y324" s="264"/>
      <c r="AB324" s="266" t="s">
        <v>1492</v>
      </c>
      <c r="AC324" s="262" t="s">
        <v>1453</v>
      </c>
      <c r="AD324" s="325">
        <f>D323</f>
        <v>0</v>
      </c>
    </row>
    <row r="325" spans="1:35" ht="15" customHeight="1" thickBot="1" x14ac:dyDescent="0.35">
      <c r="A325" s="611"/>
      <c r="B325" s="612"/>
      <c r="C325" s="613"/>
      <c r="D325" s="2094"/>
      <c r="E325" s="1795" t="s">
        <v>224</v>
      </c>
      <c r="F325" s="2133"/>
      <c r="G325" s="2133"/>
      <c r="H325" s="521">
        <f>'Revenue Projection'!H36</f>
        <v>0</v>
      </c>
      <c r="T325" s="266"/>
      <c r="V325" s="392"/>
      <c r="W325" s="406"/>
      <c r="X325" s="406"/>
      <c r="Y325" s="264"/>
      <c r="AE325" s="377">
        <f>SUM(AD315:AD324)</f>
        <v>0</v>
      </c>
      <c r="AG325" s="266"/>
      <c r="AH325" s="262"/>
    </row>
    <row r="326" spans="1:35" ht="15" customHeight="1" thickTop="1" thickBot="1" x14ac:dyDescent="0.35">
      <c r="A326" s="474"/>
      <c r="B326" s="475"/>
      <c r="C326" s="475"/>
      <c r="D326" s="2092"/>
      <c r="E326" s="477" t="s">
        <v>1593</v>
      </c>
      <c r="F326" s="2133"/>
      <c r="G326" s="2133"/>
      <c r="H326" s="523">
        <f>SUM(H314:H324)</f>
        <v>0</v>
      </c>
      <c r="T326" s="266"/>
      <c r="V326" s="412"/>
      <c r="W326" s="406"/>
      <c r="X326" s="406"/>
      <c r="Y326" s="264"/>
      <c r="AG326" s="266"/>
      <c r="AH326" s="262"/>
    </row>
    <row r="327" spans="1:35" ht="15" customHeight="1" thickBot="1" x14ac:dyDescent="0.35">
      <c r="A327" s="524"/>
      <c r="B327" s="525"/>
      <c r="C327" s="525"/>
      <c r="D327" s="2095"/>
      <c r="E327" s="373" t="s">
        <v>1558</v>
      </c>
      <c r="F327" s="2117"/>
      <c r="G327" s="2117"/>
      <c r="H327" s="494">
        <f>H325-H326</f>
        <v>0</v>
      </c>
      <c r="V327" s="392"/>
      <c r="W327" s="406"/>
      <c r="X327" s="406"/>
      <c r="Y327" s="264"/>
      <c r="AG327" s="266"/>
      <c r="AH327" s="262"/>
    </row>
    <row r="328" spans="1:35" ht="15" customHeight="1" x14ac:dyDescent="0.3">
      <c r="A328" s="649" t="s">
        <v>356</v>
      </c>
      <c r="B328" s="380"/>
      <c r="C328" s="380"/>
      <c r="D328" s="2085"/>
      <c r="E328" s="383"/>
      <c r="F328" s="2118"/>
      <c r="G328" s="2118"/>
      <c r="H328" s="423"/>
      <c r="T328" s="302" t="s">
        <v>1553</v>
      </c>
      <c r="U328" s="303" t="s">
        <v>1338</v>
      </c>
      <c r="V328" s="412"/>
      <c r="W328" s="326" t="s">
        <v>526</v>
      </c>
      <c r="Y328" s="264"/>
      <c r="AC328" s="188" t="s">
        <v>1868</v>
      </c>
      <c r="AG328" s="2280" t="s">
        <v>2379</v>
      </c>
      <c r="AH328" s="2280"/>
    </row>
    <row r="329" spans="1:35" ht="15" customHeight="1" thickBot="1" x14ac:dyDescent="0.35">
      <c r="A329" s="583" t="s">
        <v>1394</v>
      </c>
      <c r="B329" s="584" t="s">
        <v>2355</v>
      </c>
      <c r="C329" s="650">
        <f>'Pre-Determined'!D51</f>
        <v>0</v>
      </c>
      <c r="D329" s="2102">
        <f>ROUND(C329,2)</f>
        <v>0</v>
      </c>
      <c r="E329" s="1862">
        <v>69900</v>
      </c>
      <c r="F329" s="2119"/>
      <c r="G329" s="2080">
        <f>D329+F329</f>
        <v>0</v>
      </c>
      <c r="H329" s="651">
        <f>ROUND(D329*E329,0)</f>
        <v>0</v>
      </c>
      <c r="J329" s="323">
        <f>ROUND((E329-$P$1)/(1+$L$3),0)</f>
        <v>55196</v>
      </c>
      <c r="K329" s="324"/>
      <c r="L329" s="325">
        <f>ROUND((((J329*$L$3)+J329)*$L$5),0)</f>
        <v>0</v>
      </c>
      <c r="M329" s="325"/>
      <c r="N329" s="264">
        <f>D329</f>
        <v>0</v>
      </c>
      <c r="P329" s="366">
        <f>ROUND(L329*N329,0)</f>
        <v>0</v>
      </c>
      <c r="T329" s="266" t="s">
        <v>1509</v>
      </c>
      <c r="U329" s="324">
        <f>ROUND($H329+$P329,0)</f>
        <v>0</v>
      </c>
      <c r="V329" s="412"/>
      <c r="W329" s="343" t="s">
        <v>1554</v>
      </c>
      <c r="X329" s="344">
        <f>DSUM(T328:U329,"Pay",$W$5:$X$6)</f>
        <v>0</v>
      </c>
      <c r="Y329" s="264"/>
      <c r="AB329" s="303" t="s">
        <v>242</v>
      </c>
      <c r="AC329" s="303" t="s">
        <v>1445</v>
      </c>
      <c r="AD329" s="303" t="s">
        <v>1446</v>
      </c>
      <c r="AG329" s="327" t="s">
        <v>2356</v>
      </c>
      <c r="AH329" s="328">
        <f>DSUM(AB329:AD330,$AD$8,$AL$96:$AN$97)</f>
        <v>0</v>
      </c>
    </row>
    <row r="330" spans="1:35" ht="15" hidden="1" customHeight="1" thickBot="1" x14ac:dyDescent="0.35">
      <c r="A330" s="586"/>
      <c r="B330" s="587" t="s">
        <v>1842</v>
      </c>
      <c r="C330" s="588"/>
      <c r="D330" s="2097"/>
      <c r="E330" s="589">
        <v>0</v>
      </c>
      <c r="F330" s="2145"/>
      <c r="G330" s="2087"/>
      <c r="H330" s="515">
        <f>+P330</f>
        <v>0</v>
      </c>
      <c r="J330" s="324"/>
      <c r="K330" s="324"/>
      <c r="L330" s="325"/>
      <c r="M330" s="325"/>
      <c r="P330" s="376">
        <f>SUM(P329:P329)</f>
        <v>0</v>
      </c>
      <c r="T330" s="266"/>
      <c r="V330" s="388"/>
      <c r="W330" s="343" t="s">
        <v>1555</v>
      </c>
      <c r="X330" s="344">
        <f>DSUM(T328:U329,"Pay",$W$8:$X$9)</f>
        <v>0</v>
      </c>
      <c r="Y330" s="264"/>
      <c r="AB330" s="266" t="s">
        <v>1492</v>
      </c>
      <c r="AC330" s="262" t="s">
        <v>2356</v>
      </c>
      <c r="AD330" s="325">
        <f>D329</f>
        <v>0</v>
      </c>
    </row>
    <row r="331" spans="1:35" ht="15" customHeight="1" thickBot="1" x14ac:dyDescent="0.35">
      <c r="A331" s="516"/>
      <c r="B331" s="517"/>
      <c r="C331" s="518"/>
      <c r="D331" s="2094"/>
      <c r="E331" s="469" t="s">
        <v>224</v>
      </c>
      <c r="F331" s="2133"/>
      <c r="G331" s="2133"/>
      <c r="H331" s="521">
        <f>'Revenue Projection'!H39</f>
        <v>0</v>
      </c>
      <c r="T331" s="266"/>
      <c r="V331" s="412"/>
      <c r="W331" s="343" t="s">
        <v>1556</v>
      </c>
      <c r="X331" s="344">
        <f>DSUM(T328:U329,"Pay",$W$11:$X$12)</f>
        <v>0</v>
      </c>
      <c r="Y331" s="264"/>
      <c r="AE331" s="377">
        <f>SUM(AD330)</f>
        <v>0</v>
      </c>
      <c r="AH331" s="465">
        <f>SUM(AH329:AH330)</f>
        <v>0</v>
      </c>
      <c r="AI331" s="425">
        <f>+AH331</f>
        <v>0</v>
      </c>
    </row>
    <row r="332" spans="1:35" ht="15" customHeight="1" thickTop="1" thickBot="1" x14ac:dyDescent="0.35">
      <c r="A332" s="474"/>
      <c r="B332" s="475"/>
      <c r="C332" s="522"/>
      <c r="D332" s="2092"/>
      <c r="E332" s="477" t="s">
        <v>1974</v>
      </c>
      <c r="F332" s="2133"/>
      <c r="G332" s="2133"/>
      <c r="H332" s="523">
        <f>SUM(H329:H330)</f>
        <v>0</v>
      </c>
      <c r="T332" s="266"/>
      <c r="V332" s="388"/>
      <c r="W332" s="353"/>
      <c r="X332" s="354">
        <f>SUM(X329:X331)</f>
        <v>0</v>
      </c>
      <c r="Y332" s="355">
        <f>+X332</f>
        <v>0</v>
      </c>
    </row>
    <row r="333" spans="1:35" ht="15" customHeight="1" thickBot="1" x14ac:dyDescent="0.35">
      <c r="A333" s="592"/>
      <c r="B333" s="593"/>
      <c r="C333" s="594"/>
      <c r="D333" s="2098"/>
      <c r="E333" s="373" t="s">
        <v>1558</v>
      </c>
      <c r="F333" s="2146"/>
      <c r="G333" s="2146"/>
      <c r="H333" s="494">
        <f>H331-H332</f>
        <v>0</v>
      </c>
      <c r="V333" s="412"/>
      <c r="W333" s="406"/>
      <c r="X333" s="406"/>
      <c r="Y333" s="264"/>
    </row>
    <row r="334" spans="1:35" ht="15" customHeight="1" x14ac:dyDescent="0.3">
      <c r="A334" s="649" t="s">
        <v>1594</v>
      </c>
      <c r="B334" s="380"/>
      <c r="C334" s="380"/>
      <c r="D334" s="2085"/>
      <c r="E334" s="383"/>
      <c r="F334" s="2118"/>
      <c r="G334" s="2118"/>
      <c r="H334" s="423"/>
      <c r="T334" s="302" t="s">
        <v>1553</v>
      </c>
      <c r="U334" s="303" t="s">
        <v>1338</v>
      </c>
      <c r="V334" s="412"/>
      <c r="W334" s="326" t="s">
        <v>1420</v>
      </c>
      <c r="Y334" s="264"/>
      <c r="AC334" s="188" t="s">
        <v>1420</v>
      </c>
      <c r="AG334" s="2280" t="s">
        <v>329</v>
      </c>
      <c r="AH334" s="2280"/>
    </row>
    <row r="335" spans="1:35" ht="15" customHeight="1" x14ac:dyDescent="0.3">
      <c r="A335" s="385" t="s">
        <v>312</v>
      </c>
      <c r="B335" s="652" t="s">
        <v>313</v>
      </c>
      <c r="C335" s="456">
        <v>0</v>
      </c>
      <c r="D335" s="1904">
        <f>ROUND(C335,2)</f>
        <v>0</v>
      </c>
      <c r="E335" s="1857">
        <v>81800</v>
      </c>
      <c r="F335" s="2119"/>
      <c r="G335" s="2080">
        <f>D335+F335</f>
        <v>0</v>
      </c>
      <c r="H335" s="459">
        <f>ROUND(D335*E335,0)</f>
        <v>0</v>
      </c>
      <c r="J335" s="323">
        <f>ROUND((E335-$P$1)/(1+$L$3),0)</f>
        <v>65587</v>
      </c>
      <c r="K335" s="324"/>
      <c r="L335" s="325">
        <f>ROUND((((J335*$L$3)+J335)*$L$5),0)</f>
        <v>0</v>
      </c>
      <c r="M335" s="325"/>
      <c r="N335" s="264">
        <f>D335</f>
        <v>0</v>
      </c>
      <c r="P335" s="366">
        <f>ROUND(L335*N335,0)</f>
        <v>0</v>
      </c>
      <c r="T335" s="266" t="s">
        <v>1509</v>
      </c>
      <c r="U335" s="324">
        <f>ROUND($H335+$P335,0)</f>
        <v>0</v>
      </c>
      <c r="V335" s="412"/>
      <c r="W335" s="343" t="s">
        <v>1554</v>
      </c>
      <c r="X335" s="344">
        <f>DSUM(T334:U336,"Pay",$W$5:$X$6)</f>
        <v>0</v>
      </c>
      <c r="Y335" s="264"/>
      <c r="AB335" s="303" t="s">
        <v>242</v>
      </c>
      <c r="AC335" s="303" t="s">
        <v>1445</v>
      </c>
      <c r="AD335" s="303" t="s">
        <v>1446</v>
      </c>
      <c r="AG335" s="327" t="s">
        <v>313</v>
      </c>
      <c r="AH335" s="328">
        <f>DSUM($AB$335:$AD$337,$AD$8,$AL$60:$AN$61)</f>
        <v>0</v>
      </c>
    </row>
    <row r="336" spans="1:35" ht="15" customHeight="1" thickBot="1" x14ac:dyDescent="0.35">
      <c r="A336" s="653" t="s">
        <v>312</v>
      </c>
      <c r="B336" s="654" t="s">
        <v>1916</v>
      </c>
      <c r="C336" s="655">
        <v>0</v>
      </c>
      <c r="D336" s="2103">
        <f>ROUND(C336,2)</f>
        <v>0</v>
      </c>
      <c r="E336" s="1863">
        <v>68600</v>
      </c>
      <c r="F336" s="2151"/>
      <c r="G336" s="2173">
        <f>D336+F336</f>
        <v>0</v>
      </c>
      <c r="H336" s="656">
        <f>ROUND(D336*E336,0)</f>
        <v>0</v>
      </c>
      <c r="J336" s="323">
        <f>ROUND((E336-$P$1)/(1+$L$3),0)</f>
        <v>54060</v>
      </c>
      <c r="K336" s="324"/>
      <c r="L336" s="325">
        <f>ROUND((((J336*$L$3)+J336)*$L$5),0)</f>
        <v>0</v>
      </c>
      <c r="M336" s="325"/>
      <c r="N336" s="264">
        <f>D336</f>
        <v>0</v>
      </c>
      <c r="P336" s="366">
        <f>ROUND(L336*N336,0)</f>
        <v>0</v>
      </c>
      <c r="T336" s="266" t="s">
        <v>1509</v>
      </c>
      <c r="U336" s="324">
        <f>ROUND($H336+$P336,0)</f>
        <v>0</v>
      </c>
      <c r="V336" s="412"/>
      <c r="W336" s="343" t="s">
        <v>1555</v>
      </c>
      <c r="X336" s="344">
        <f>DSUM(T334:U336,"Pay",$W$8:$X$9)</f>
        <v>0</v>
      </c>
      <c r="Y336" s="264"/>
      <c r="AB336" s="266" t="s">
        <v>1492</v>
      </c>
      <c r="AC336" s="262" t="s">
        <v>1917</v>
      </c>
      <c r="AD336" s="325">
        <f>D335</f>
        <v>0</v>
      </c>
      <c r="AG336" s="327" t="s">
        <v>1916</v>
      </c>
      <c r="AH336" s="328">
        <f>DSUM($AB$335:$AD$337,$AD$8,$AL$63:$AN$64)</f>
        <v>0</v>
      </c>
    </row>
    <row r="337" spans="1:35" ht="15" hidden="1" customHeight="1" thickBot="1" x14ac:dyDescent="0.35">
      <c r="A337" s="586"/>
      <c r="B337" s="587" t="s">
        <v>1842</v>
      </c>
      <c r="C337" s="588"/>
      <c r="D337" s="2097"/>
      <c r="E337" s="589">
        <v>0</v>
      </c>
      <c r="F337" s="2147"/>
      <c r="G337" s="2173"/>
      <c r="H337" s="515">
        <f>+P337</f>
        <v>0</v>
      </c>
      <c r="P337" s="376">
        <f>SUM(P335)</f>
        <v>0</v>
      </c>
      <c r="T337" s="266"/>
      <c r="V337" s="412"/>
      <c r="W337" s="343" t="s">
        <v>1556</v>
      </c>
      <c r="X337" s="344">
        <f>DSUM(T334:U336,"Pay",$W$11:$X$12)</f>
        <v>0</v>
      </c>
      <c r="Y337" s="264"/>
      <c r="AB337" s="266" t="s">
        <v>1492</v>
      </c>
      <c r="AC337" s="262" t="s">
        <v>1918</v>
      </c>
      <c r="AD337" s="325">
        <f>D336</f>
        <v>0</v>
      </c>
      <c r="AG337" s="266"/>
      <c r="AH337" s="465">
        <f>SUM(AH335:AH336)</f>
        <v>0</v>
      </c>
      <c r="AI337" s="425">
        <f>+AH337</f>
        <v>0</v>
      </c>
    </row>
    <row r="338" spans="1:35" ht="15" customHeight="1" thickBot="1" x14ac:dyDescent="0.35">
      <c r="A338" s="516"/>
      <c r="B338" s="517"/>
      <c r="C338" s="518"/>
      <c r="D338" s="2094"/>
      <c r="E338" s="469" t="s">
        <v>224</v>
      </c>
      <c r="F338" s="2133"/>
      <c r="G338" s="2133"/>
      <c r="H338" s="521">
        <f>'Revenue Projection'!H59</f>
        <v>0</v>
      </c>
      <c r="T338" s="266"/>
      <c r="V338" s="412"/>
      <c r="W338" s="353"/>
      <c r="X338" s="354">
        <f>SUM(X335:X337)</f>
        <v>0</v>
      </c>
      <c r="Y338" s="355">
        <f>+X338</f>
        <v>0</v>
      </c>
      <c r="AE338" s="377">
        <f>SUM(AD336:AD337)</f>
        <v>0</v>
      </c>
      <c r="AG338" s="266"/>
      <c r="AH338" s="262"/>
    </row>
    <row r="339" spans="1:35" ht="15" customHeight="1" thickTop="1" thickBot="1" x14ac:dyDescent="0.35">
      <c r="A339" s="474"/>
      <c r="B339" s="475"/>
      <c r="C339" s="522"/>
      <c r="D339" s="2092"/>
      <c r="E339" s="477" t="s">
        <v>1595</v>
      </c>
      <c r="F339" s="2133"/>
      <c r="G339" s="2133"/>
      <c r="H339" s="523">
        <f>SUM(H335:H337)</f>
        <v>0</v>
      </c>
      <c r="T339" s="266"/>
      <c r="V339" s="412"/>
      <c r="W339" s="406"/>
      <c r="X339" s="406"/>
      <c r="Y339" s="264"/>
    </row>
    <row r="340" spans="1:35" ht="15" customHeight="1" thickBot="1" x14ac:dyDescent="0.35">
      <c r="A340" s="487"/>
      <c r="B340" s="488"/>
      <c r="C340" s="489"/>
      <c r="D340" s="2093"/>
      <c r="E340" s="528" t="s">
        <v>1558</v>
      </c>
      <c r="F340" s="2146"/>
      <c r="G340" s="2146"/>
      <c r="H340" s="494">
        <f>H338-H339</f>
        <v>0</v>
      </c>
      <c r="V340" s="412"/>
      <c r="W340" s="406"/>
      <c r="X340" s="406"/>
      <c r="Y340" s="264"/>
      <c r="AG340" s="266"/>
      <c r="AH340" s="262"/>
    </row>
    <row r="341" spans="1:35" ht="15" customHeight="1" x14ac:dyDescent="0.3">
      <c r="A341" s="579" t="s">
        <v>2308</v>
      </c>
      <c r="B341" s="380"/>
      <c r="C341" s="380"/>
      <c r="D341" s="2085"/>
      <c r="E341" s="383"/>
      <c r="F341" s="2118"/>
      <c r="G341" s="2118"/>
      <c r="H341" s="423"/>
      <c r="T341" s="302" t="s">
        <v>1553</v>
      </c>
      <c r="U341" s="303" t="s">
        <v>1338</v>
      </c>
      <c r="V341" s="412"/>
      <c r="W341" s="326" t="s">
        <v>1421</v>
      </c>
      <c r="Y341" s="264"/>
      <c r="AC341" s="188" t="s">
        <v>1421</v>
      </c>
      <c r="AG341" s="2281" t="s">
        <v>330</v>
      </c>
      <c r="AH341" s="2281"/>
    </row>
    <row r="342" spans="1:35" ht="15" customHeight="1" x14ac:dyDescent="0.3">
      <c r="A342" s="385" t="s">
        <v>304</v>
      </c>
      <c r="B342" s="386" t="s">
        <v>541</v>
      </c>
      <c r="C342" s="1838">
        <f>'Pre-Determined'!D30</f>
        <v>1</v>
      </c>
      <c r="D342" s="1904">
        <f t="shared" ref="D342:D356" si="74">ROUND(C342,2)</f>
        <v>1</v>
      </c>
      <c r="E342" s="504">
        <v>65000</v>
      </c>
      <c r="F342" s="2140"/>
      <c r="G342" s="2080">
        <f t="shared" ref="G342:G356" si="75">D342+F342</f>
        <v>1</v>
      </c>
      <c r="H342" s="459">
        <f t="shared" ref="H342:H356" si="76">ROUND(D342*E342,0)</f>
        <v>65000</v>
      </c>
      <c r="J342" s="323">
        <f>ROUND((E342-$P$1)/(1+$L$3),0)</f>
        <v>50917</v>
      </c>
      <c r="K342" s="324"/>
      <c r="L342" s="325">
        <f>ROUND((((J342*$L$3)+J342)*$L$5),0)</f>
        <v>0</v>
      </c>
      <c r="M342" s="325"/>
      <c r="N342" s="264">
        <f>D342</f>
        <v>1</v>
      </c>
      <c r="P342" s="268">
        <f>ROUND(L342*N342,0)</f>
        <v>0</v>
      </c>
      <c r="T342" s="266" t="s">
        <v>1509</v>
      </c>
      <c r="U342" s="324">
        <f t="shared" ref="U342:U356" si="77">ROUND($H342+$P342,0)</f>
        <v>65000</v>
      </c>
      <c r="V342" s="412"/>
      <c r="W342" s="343" t="s">
        <v>1554</v>
      </c>
      <c r="X342" s="344">
        <f>DSUM(T341:U356,"Pay",$W$5:$X$6)</f>
        <v>0</v>
      </c>
      <c r="Y342" s="264"/>
      <c r="AB342" s="303" t="s">
        <v>242</v>
      </c>
      <c r="AC342" s="303" t="s">
        <v>1445</v>
      </c>
      <c r="AD342" s="303" t="s">
        <v>1446</v>
      </c>
      <c r="AG342" s="327" t="s">
        <v>1476</v>
      </c>
      <c r="AH342" s="328">
        <f>DSUM(AB342:AD357,$AD$8,$AL$51:$AN$52)</f>
        <v>1</v>
      </c>
    </row>
    <row r="343" spans="1:35" ht="15" customHeight="1" thickBot="1" x14ac:dyDescent="0.35">
      <c r="A343" s="358" t="s">
        <v>350</v>
      </c>
      <c r="B343" s="615" t="s">
        <v>351</v>
      </c>
      <c r="C343" s="665">
        <f>+'Pre-Determined'!D31</f>
        <v>0</v>
      </c>
      <c r="D343" s="2083">
        <f>ROUND(C343,2)</f>
        <v>0</v>
      </c>
      <c r="E343" s="1861">
        <v>65000</v>
      </c>
      <c r="F343" s="2141"/>
      <c r="G343" s="2081">
        <f>D343+F343</f>
        <v>0</v>
      </c>
      <c r="H343" s="365">
        <f>ROUND(D343*E343,0)</f>
        <v>0</v>
      </c>
      <c r="J343" s="323">
        <f>ROUND((E343-$P$1)/(1+$L$3),0)</f>
        <v>50917</v>
      </c>
      <c r="K343" s="324"/>
      <c r="L343" s="325">
        <f>ROUND((((J343*$L$3)+J343)*$L$5),0)</f>
        <v>0</v>
      </c>
      <c r="M343" s="325"/>
      <c r="N343" s="264">
        <f>D343</f>
        <v>0</v>
      </c>
      <c r="P343" s="268">
        <f>ROUND(L343*N343,0)</f>
        <v>0</v>
      </c>
      <c r="T343" s="266" t="s">
        <v>1509</v>
      </c>
      <c r="U343" s="324">
        <f>ROUND($H343+$P343,0)</f>
        <v>0</v>
      </c>
      <c r="V343" s="412"/>
      <c r="W343" s="343" t="s">
        <v>1555</v>
      </c>
      <c r="X343" s="344">
        <f>DSUM(T341:U356,"Pay",$W$8:$X$9)</f>
        <v>65000</v>
      </c>
      <c r="Y343" s="264"/>
      <c r="AB343" s="266" t="s">
        <v>1492</v>
      </c>
      <c r="AC343" s="262" t="s">
        <v>1476</v>
      </c>
      <c r="AD343" s="325">
        <f>D342</f>
        <v>1</v>
      </c>
      <c r="AG343" s="327" t="s">
        <v>351</v>
      </c>
      <c r="AH343" s="328">
        <f>DSUM(AB342:AD357,$AD$8,$AL$57:$AN$58)</f>
        <v>0</v>
      </c>
    </row>
    <row r="344" spans="1:35" ht="15" hidden="1" customHeight="1" thickBot="1" x14ac:dyDescent="0.35">
      <c r="A344" s="657" t="s">
        <v>304</v>
      </c>
      <c r="B344" s="658" t="s">
        <v>2101</v>
      </c>
      <c r="C344" s="659">
        <v>0</v>
      </c>
      <c r="D344" s="2100">
        <f t="shared" si="74"/>
        <v>0</v>
      </c>
      <c r="E344" s="1864">
        <v>7800</v>
      </c>
      <c r="F344" s="2149"/>
      <c r="G344" s="2081">
        <f t="shared" si="75"/>
        <v>0</v>
      </c>
      <c r="H344" s="656">
        <f t="shared" si="76"/>
        <v>0</v>
      </c>
      <c r="J344" s="323">
        <f>ROUND((E344)/(1+$L$3),0)</f>
        <v>6811</v>
      </c>
      <c r="K344" s="324"/>
      <c r="L344" s="325">
        <f>ROUND((((J344*$L$3)+J344)*$L$5),0)</f>
        <v>0</v>
      </c>
      <c r="M344" s="325"/>
      <c r="N344" s="264">
        <f>D344</f>
        <v>0</v>
      </c>
      <c r="P344" s="268">
        <f>ROUND(L344*N344,0)</f>
        <v>0</v>
      </c>
      <c r="T344" s="266" t="s">
        <v>1509</v>
      </c>
      <c r="U344" s="324">
        <f t="shared" si="77"/>
        <v>0</v>
      </c>
      <c r="V344" s="412"/>
      <c r="W344" s="343" t="s">
        <v>1556</v>
      </c>
      <c r="X344" s="344">
        <f>DSUM(T341:U356,"Pay",$W$11:$X$12)</f>
        <v>0</v>
      </c>
      <c r="Y344" s="264"/>
      <c r="AB344" s="266" t="s">
        <v>1492</v>
      </c>
      <c r="AC344" s="262" t="s">
        <v>351</v>
      </c>
      <c r="AD344" s="325">
        <f>D343</f>
        <v>0</v>
      </c>
      <c r="AG344" s="2281" t="s">
        <v>1298</v>
      </c>
      <c r="AH344" s="2281">
        <f>DSUM(AB342:AD357,$AD$8,$AL$78:$AN$79)</f>
        <v>0</v>
      </c>
    </row>
    <row r="345" spans="1:35" ht="15" hidden="1" customHeight="1" x14ac:dyDescent="0.3">
      <c r="A345" s="662" t="s">
        <v>316</v>
      </c>
      <c r="B345" s="663" t="s">
        <v>317</v>
      </c>
      <c r="C345" s="660">
        <v>0</v>
      </c>
      <c r="D345" s="2081">
        <f t="shared" si="74"/>
        <v>0</v>
      </c>
      <c r="E345" s="714">
        <v>37</v>
      </c>
      <c r="F345" s="2141"/>
      <c r="G345" s="2081">
        <f t="shared" si="75"/>
        <v>0</v>
      </c>
      <c r="H345" s="664">
        <f t="shared" si="76"/>
        <v>0</v>
      </c>
      <c r="J345" s="324"/>
      <c r="K345" s="324"/>
      <c r="L345" s="325"/>
      <c r="M345" s="325"/>
      <c r="T345" s="266" t="s">
        <v>1509</v>
      </c>
      <c r="U345" s="324">
        <f t="shared" si="77"/>
        <v>0</v>
      </c>
      <c r="V345" s="412"/>
      <c r="W345" s="343"/>
      <c r="X345" s="344">
        <f>SUM(X342:X344)</f>
        <v>65000</v>
      </c>
      <c r="Y345" s="264">
        <f>+X345</f>
        <v>65000</v>
      </c>
      <c r="AB345" s="266" t="s">
        <v>1492</v>
      </c>
      <c r="AC345" s="262" t="s">
        <v>1476</v>
      </c>
      <c r="AD345" s="396">
        <f>ROUND(D344/7.5,2)</f>
        <v>0</v>
      </c>
      <c r="AG345" s="327" t="s">
        <v>362</v>
      </c>
      <c r="AH345" s="328">
        <f>DSUM(AB342:AD357,$AD$8,$AL$90:$AN$91)</f>
        <v>0</v>
      </c>
    </row>
    <row r="346" spans="1:35" ht="15" hidden="1" customHeight="1" x14ac:dyDescent="0.3">
      <c r="A346" s="657" t="s">
        <v>304</v>
      </c>
      <c r="B346" s="658" t="s">
        <v>2103</v>
      </c>
      <c r="C346" s="659">
        <v>0</v>
      </c>
      <c r="D346" s="2100">
        <f t="shared" si="74"/>
        <v>0</v>
      </c>
      <c r="E346" s="1864">
        <v>7800</v>
      </c>
      <c r="F346" s="2149"/>
      <c r="G346" s="2081">
        <f t="shared" si="75"/>
        <v>0</v>
      </c>
      <c r="H346" s="661">
        <f t="shared" si="76"/>
        <v>0</v>
      </c>
      <c r="J346" s="323">
        <f>ROUND((E346)/(1+$L$3),0)</f>
        <v>6811</v>
      </c>
      <c r="K346" s="324"/>
      <c r="L346" s="325">
        <f>ROUND((((J346*$L$3)+J346)*$L$5),0)</f>
        <v>0</v>
      </c>
      <c r="M346" s="325"/>
      <c r="N346" s="264">
        <f>D346</f>
        <v>0</v>
      </c>
      <c r="P346" s="268">
        <f>ROUND(L346*N346,0)</f>
        <v>0</v>
      </c>
      <c r="T346" s="266" t="s">
        <v>1509</v>
      </c>
      <c r="U346" s="324">
        <f t="shared" si="77"/>
        <v>0</v>
      </c>
      <c r="V346" s="392"/>
      <c r="W346" s="393"/>
      <c r="X346" s="393"/>
      <c r="Y346" s="264"/>
      <c r="AB346" s="266" t="s">
        <v>1492</v>
      </c>
      <c r="AC346" s="262" t="s">
        <v>1298</v>
      </c>
      <c r="AD346" s="410">
        <f>ROUND(D345/(196*7.5),4)</f>
        <v>0</v>
      </c>
      <c r="AG346" s="327" t="s">
        <v>363</v>
      </c>
      <c r="AH346" s="328">
        <f>DSUM(AB342:AD357,$AD$8,$AL$93:$AN$94)</f>
        <v>0</v>
      </c>
    </row>
    <row r="347" spans="1:35" ht="15" hidden="1" customHeight="1" x14ac:dyDescent="0.3">
      <c r="A347" s="662" t="s">
        <v>361</v>
      </c>
      <c r="B347" s="663" t="s">
        <v>1590</v>
      </c>
      <c r="C347" s="660">
        <v>0</v>
      </c>
      <c r="D347" s="2082">
        <f t="shared" si="74"/>
        <v>0</v>
      </c>
      <c r="E347" s="626">
        <v>77700</v>
      </c>
      <c r="F347" s="2120"/>
      <c r="G347" s="2081">
        <f t="shared" si="75"/>
        <v>0</v>
      </c>
      <c r="H347" s="664">
        <f t="shared" si="76"/>
        <v>0</v>
      </c>
      <c r="J347" s="323">
        <f>ROUND((E347-$P$1)/(1+$L$3),0)</f>
        <v>62007</v>
      </c>
      <c r="K347" s="324"/>
      <c r="L347" s="325">
        <f>ROUND((((J347*$L$3)+J347)*$L$5),0)</f>
        <v>0</v>
      </c>
      <c r="M347" s="325"/>
      <c r="N347" s="264">
        <f>D347</f>
        <v>0</v>
      </c>
      <c r="P347" s="268">
        <f>ROUND(L347*N347,0)</f>
        <v>0</v>
      </c>
      <c r="T347" s="266" t="s">
        <v>1509</v>
      </c>
      <c r="U347" s="324">
        <f t="shared" si="77"/>
        <v>0</v>
      </c>
      <c r="V347" s="412"/>
      <c r="W347" s="393"/>
      <c r="X347" s="393"/>
      <c r="Y347" s="264"/>
      <c r="AB347" s="266" t="s">
        <v>1492</v>
      </c>
      <c r="AC347" s="262" t="s">
        <v>351</v>
      </c>
      <c r="AD347" s="396">
        <f>ROUND(D346/7.5,2)</f>
        <v>0</v>
      </c>
      <c r="AG347" s="352" t="s">
        <v>1449</v>
      </c>
      <c r="AH347" s="328">
        <f>DSUM(AB342:AD357,$AD$8,$AL$102:$AN$103)</f>
        <v>0</v>
      </c>
    </row>
    <row r="348" spans="1:35" ht="15" hidden="1" customHeight="1" x14ac:dyDescent="0.3">
      <c r="A348" s="662" t="s">
        <v>361</v>
      </c>
      <c r="B348" s="663" t="s">
        <v>363</v>
      </c>
      <c r="C348" s="660">
        <v>0</v>
      </c>
      <c r="D348" s="2081">
        <f t="shared" si="74"/>
        <v>0</v>
      </c>
      <c r="E348" s="626">
        <v>91900</v>
      </c>
      <c r="F348" s="2120"/>
      <c r="G348" s="2081">
        <f t="shared" si="75"/>
        <v>0</v>
      </c>
      <c r="H348" s="664">
        <f t="shared" si="76"/>
        <v>0</v>
      </c>
      <c r="J348" s="323">
        <f>ROUND((E348-$P$1)/(1+$L$3),0)</f>
        <v>74406</v>
      </c>
      <c r="K348" s="324"/>
      <c r="L348" s="325">
        <f>ROUND((((J348*$L$3)+J348)*$L$5),0)</f>
        <v>0</v>
      </c>
      <c r="M348" s="325"/>
      <c r="N348" s="264">
        <f>D348</f>
        <v>0</v>
      </c>
      <c r="P348" s="268">
        <f>ROUND(L348*N348,0)</f>
        <v>0</v>
      </c>
      <c r="T348" s="266" t="s">
        <v>1509</v>
      </c>
      <c r="U348" s="324">
        <f t="shared" si="77"/>
        <v>0</v>
      </c>
      <c r="V348" s="392"/>
      <c r="W348" s="393"/>
      <c r="X348" s="393"/>
      <c r="Y348" s="264"/>
      <c r="AB348" s="266" t="s">
        <v>1492</v>
      </c>
      <c r="AC348" s="262" t="s">
        <v>362</v>
      </c>
      <c r="AD348" s="325">
        <f>D347</f>
        <v>0</v>
      </c>
      <c r="AG348" s="327" t="s">
        <v>1833</v>
      </c>
      <c r="AH348" s="328">
        <f>DSUM(AB342:AD357,$AD$8,$AL$105:$AN$106)</f>
        <v>0</v>
      </c>
    </row>
    <row r="349" spans="1:35" ht="15" hidden="1" customHeight="1" x14ac:dyDescent="0.3">
      <c r="A349" s="662" t="s">
        <v>368</v>
      </c>
      <c r="B349" s="663" t="s">
        <v>1823</v>
      </c>
      <c r="C349" s="666">
        <v>0</v>
      </c>
      <c r="D349" s="2082">
        <f t="shared" si="74"/>
        <v>0</v>
      </c>
      <c r="E349" s="714">
        <v>30300</v>
      </c>
      <c r="F349" s="2141"/>
      <c r="G349" s="2081">
        <f t="shared" si="75"/>
        <v>0</v>
      </c>
      <c r="H349" s="664">
        <f t="shared" si="76"/>
        <v>0</v>
      </c>
      <c r="T349" s="266" t="s">
        <v>1478</v>
      </c>
      <c r="U349" s="324">
        <f t="shared" si="77"/>
        <v>0</v>
      </c>
      <c r="V349" s="412"/>
      <c r="W349" s="393"/>
      <c r="X349" s="393"/>
      <c r="Y349" s="264"/>
      <c r="AB349" s="266" t="s">
        <v>1492</v>
      </c>
      <c r="AC349" s="262" t="s">
        <v>363</v>
      </c>
      <c r="AD349" s="325">
        <f>D348</f>
        <v>0</v>
      </c>
      <c r="AG349" s="327" t="s">
        <v>1452</v>
      </c>
      <c r="AH349" s="328">
        <f>DSUM(AB342:AD357,$AD$8,$AL$123:$AN$124)</f>
        <v>0</v>
      </c>
    </row>
    <row r="350" spans="1:35" ht="15" hidden="1" customHeight="1" x14ac:dyDescent="0.3">
      <c r="A350" s="662" t="s">
        <v>368</v>
      </c>
      <c r="B350" s="663" t="s">
        <v>1825</v>
      </c>
      <c r="C350" s="666">
        <v>0</v>
      </c>
      <c r="D350" s="2082">
        <f>ROUND(C350,2)</f>
        <v>0</v>
      </c>
      <c r="E350" s="714">
        <v>34900</v>
      </c>
      <c r="F350" s="2141"/>
      <c r="G350" s="2081">
        <f>D350+F350</f>
        <v>0</v>
      </c>
      <c r="H350" s="664">
        <f>ROUND(D350*E350,0)</f>
        <v>0</v>
      </c>
      <c r="T350" s="266" t="s">
        <v>1478</v>
      </c>
      <c r="U350" s="324">
        <f t="shared" si="77"/>
        <v>0</v>
      </c>
      <c r="V350" s="412"/>
      <c r="W350" s="393"/>
      <c r="X350" s="393"/>
      <c r="Y350" s="264"/>
      <c r="AB350" s="266" t="s">
        <v>1492</v>
      </c>
      <c r="AC350" s="262" t="s">
        <v>1450</v>
      </c>
      <c r="AD350" s="325">
        <f>D349</f>
        <v>0</v>
      </c>
      <c r="AG350" s="352" t="s">
        <v>1453</v>
      </c>
      <c r="AH350" s="328">
        <f>DSUM(AB342:AD357,$AD$8,$AL$163:$AN$164)</f>
        <v>0</v>
      </c>
    </row>
    <row r="351" spans="1:35" ht="15" hidden="1" customHeight="1" x14ac:dyDescent="0.3">
      <c r="A351" s="662" t="s">
        <v>372</v>
      </c>
      <c r="B351" s="663" t="s">
        <v>1826</v>
      </c>
      <c r="C351" s="666">
        <v>0</v>
      </c>
      <c r="D351" s="2082">
        <f>ROUND(C351,2)</f>
        <v>0</v>
      </c>
      <c r="E351" s="626">
        <v>32300</v>
      </c>
      <c r="F351" s="2120"/>
      <c r="G351" s="2081">
        <f>D351+F351</f>
        <v>0</v>
      </c>
      <c r="H351" s="664">
        <f>ROUND(D351*E351,0)</f>
        <v>0</v>
      </c>
      <c r="T351" s="266" t="s">
        <v>1478</v>
      </c>
      <c r="U351" s="324">
        <f>ROUND($H351+$P351,0)</f>
        <v>0</v>
      </c>
      <c r="V351" s="388"/>
      <c r="W351" s="393"/>
      <c r="X351" s="393"/>
      <c r="Y351" s="264"/>
      <c r="AB351" s="266" t="s">
        <v>1492</v>
      </c>
      <c r="AC351" s="262" t="s">
        <v>1450</v>
      </c>
      <c r="AD351" s="325">
        <f>D350</f>
        <v>0</v>
      </c>
      <c r="AG351" s="262"/>
      <c r="AH351" s="262"/>
    </row>
    <row r="352" spans="1:35" ht="15" hidden="1" customHeight="1" thickBot="1" x14ac:dyDescent="0.35">
      <c r="A352" s="662" t="s">
        <v>368</v>
      </c>
      <c r="B352" s="663" t="s">
        <v>1824</v>
      </c>
      <c r="C352" s="666">
        <v>0</v>
      </c>
      <c r="D352" s="2082">
        <f t="shared" si="74"/>
        <v>0</v>
      </c>
      <c r="E352" s="626">
        <v>3100</v>
      </c>
      <c r="F352" s="2120"/>
      <c r="G352" s="2081">
        <f t="shared" si="75"/>
        <v>0</v>
      </c>
      <c r="H352" s="664">
        <f t="shared" si="76"/>
        <v>0</v>
      </c>
      <c r="T352" s="266" t="s">
        <v>1478</v>
      </c>
      <c r="U352" s="324">
        <f t="shared" si="77"/>
        <v>0</v>
      </c>
      <c r="V352" s="412"/>
      <c r="W352" s="393"/>
      <c r="X352" s="393"/>
      <c r="Y352" s="264"/>
      <c r="AB352" s="266" t="s">
        <v>1492</v>
      </c>
      <c r="AC352" s="262" t="s">
        <v>1452</v>
      </c>
      <c r="AD352" s="325">
        <f>D351</f>
        <v>0</v>
      </c>
      <c r="AH352" s="465">
        <f>SUM(AH342:AH351)</f>
        <v>1</v>
      </c>
      <c r="AI352" s="425">
        <f>+AH352</f>
        <v>1</v>
      </c>
    </row>
    <row r="353" spans="1:68" ht="15" hidden="1" customHeight="1" thickTop="1" x14ac:dyDescent="0.3">
      <c r="A353" s="662" t="s">
        <v>368</v>
      </c>
      <c r="B353" s="663" t="s">
        <v>1828</v>
      </c>
      <c r="C353" s="666">
        <v>0</v>
      </c>
      <c r="D353" s="2082">
        <f>ROUND(C353,2)</f>
        <v>0</v>
      </c>
      <c r="E353" s="626">
        <v>3800</v>
      </c>
      <c r="F353" s="2120"/>
      <c r="G353" s="2081">
        <f>D353+F353</f>
        <v>0</v>
      </c>
      <c r="H353" s="664">
        <f>ROUND(D353*E353,0)</f>
        <v>0</v>
      </c>
      <c r="T353" s="266" t="s">
        <v>1478</v>
      </c>
      <c r="U353" s="324">
        <f t="shared" si="77"/>
        <v>0</v>
      </c>
      <c r="V353" s="388"/>
      <c r="W353" s="393"/>
      <c r="X353" s="393"/>
      <c r="Y353" s="264"/>
      <c r="AB353" s="266" t="s">
        <v>1492</v>
      </c>
      <c r="AC353" s="262" t="s">
        <v>1450</v>
      </c>
      <c r="AD353" s="396">
        <f>ROUND(D352/7.5,2)</f>
        <v>0</v>
      </c>
    </row>
    <row r="354" spans="1:68" ht="15" hidden="1" customHeight="1" x14ac:dyDescent="0.3">
      <c r="A354" s="662" t="s">
        <v>372</v>
      </c>
      <c r="B354" s="663" t="s">
        <v>1827</v>
      </c>
      <c r="C354" s="666">
        <v>0</v>
      </c>
      <c r="D354" s="2082">
        <f t="shared" si="74"/>
        <v>0</v>
      </c>
      <c r="E354" s="626">
        <v>3400</v>
      </c>
      <c r="F354" s="2120"/>
      <c r="G354" s="2081">
        <f t="shared" si="75"/>
        <v>0</v>
      </c>
      <c r="H354" s="664">
        <f t="shared" si="76"/>
        <v>0</v>
      </c>
      <c r="T354" s="266" t="s">
        <v>1478</v>
      </c>
      <c r="U354" s="324">
        <f t="shared" si="77"/>
        <v>0</v>
      </c>
      <c r="V354" s="412"/>
      <c r="W354" s="393"/>
      <c r="X354" s="393"/>
      <c r="Y354" s="264"/>
      <c r="AB354" s="266" t="s">
        <v>1492</v>
      </c>
      <c r="AC354" s="262" t="s">
        <v>1450</v>
      </c>
      <c r="AD354" s="396">
        <f>ROUND(D353/7.5,2)</f>
        <v>0</v>
      </c>
    </row>
    <row r="355" spans="1:68" s="533" customFormat="1" ht="15" hidden="1" customHeight="1" x14ac:dyDescent="0.3">
      <c r="A355" s="662" t="s">
        <v>366</v>
      </c>
      <c r="B355" s="667" t="s">
        <v>1410</v>
      </c>
      <c r="C355" s="666">
        <v>0</v>
      </c>
      <c r="D355" s="2082">
        <f t="shared" si="74"/>
        <v>0</v>
      </c>
      <c r="E355" s="714">
        <v>0</v>
      </c>
      <c r="F355" s="2141"/>
      <c r="G355" s="2081">
        <f t="shared" si="75"/>
        <v>0</v>
      </c>
      <c r="H355" s="664">
        <f t="shared" si="76"/>
        <v>0</v>
      </c>
      <c r="I355" s="262"/>
      <c r="J355" s="323">
        <f>ROUND((E355-$P$1)/(1+$L$3),0)</f>
        <v>-5842</v>
      </c>
      <c r="K355" s="324"/>
      <c r="L355" s="325">
        <f>ROUND((((J355*$L$3)+J355)*$L$5),0)</f>
        <v>0</v>
      </c>
      <c r="M355" s="325"/>
      <c r="N355" s="264">
        <f>D355</f>
        <v>0</v>
      </c>
      <c r="O355" s="262"/>
      <c r="P355" s="264">
        <f>ROUND(L355*N355,0)</f>
        <v>0</v>
      </c>
      <c r="Q355" s="262"/>
      <c r="R355" s="265"/>
      <c r="S355" s="262"/>
      <c r="T355" s="266" t="s">
        <v>1509</v>
      </c>
      <c r="U355" s="324">
        <f t="shared" si="77"/>
        <v>0</v>
      </c>
      <c r="V355" s="412"/>
      <c r="W355" s="393"/>
      <c r="X355" s="393"/>
      <c r="Y355" s="264"/>
      <c r="Z355" s="265"/>
      <c r="AA355" s="262"/>
      <c r="AB355" s="266" t="s">
        <v>1492</v>
      </c>
      <c r="AC355" s="262" t="s">
        <v>1452</v>
      </c>
      <c r="AD355" s="396">
        <f>ROUND(D354/7.5,2)</f>
        <v>0</v>
      </c>
      <c r="AE355" s="262"/>
      <c r="AF355" s="262"/>
      <c r="AG355" s="269"/>
      <c r="AH355" s="218"/>
      <c r="AI355" s="262"/>
      <c r="AJ355" s="262"/>
      <c r="AK355" s="262"/>
      <c r="AM355" s="534"/>
      <c r="AO355" s="535"/>
      <c r="AP355" s="535"/>
      <c r="AQ355" s="535"/>
      <c r="AR355" s="535"/>
      <c r="AS355" s="535"/>
      <c r="AT355" s="535"/>
      <c r="AU355" s="535"/>
      <c r="AV355" s="535"/>
      <c r="AW355" s="535"/>
      <c r="AX355" s="535"/>
      <c r="AY355" s="535"/>
      <c r="AZ355" s="535"/>
      <c r="BA355" s="535"/>
      <c r="BB355" s="535"/>
      <c r="BC355" s="535"/>
      <c r="BD355" s="535"/>
      <c r="BE355" s="535"/>
      <c r="BF355" s="535"/>
      <c r="BG355" s="535"/>
      <c r="BH355" s="535"/>
      <c r="BI355" s="535"/>
      <c r="BJ355" s="535"/>
      <c r="BK355" s="535"/>
      <c r="BL355" s="535"/>
      <c r="BM355" s="535"/>
      <c r="BN355" s="535"/>
      <c r="BO355" s="535"/>
      <c r="BP355" s="535"/>
    </row>
    <row r="356" spans="1:68" s="533" customFormat="1" ht="15" hidden="1" customHeight="1" x14ac:dyDescent="0.3">
      <c r="A356" s="662" t="s">
        <v>366</v>
      </c>
      <c r="B356" s="667" t="s">
        <v>543</v>
      </c>
      <c r="C356" s="666">
        <v>0</v>
      </c>
      <c r="D356" s="2082">
        <f t="shared" si="74"/>
        <v>0</v>
      </c>
      <c r="E356" s="1865">
        <v>0</v>
      </c>
      <c r="F356" s="2142"/>
      <c r="G356" s="2081">
        <f t="shared" si="75"/>
        <v>0</v>
      </c>
      <c r="H356" s="664">
        <f t="shared" si="76"/>
        <v>0</v>
      </c>
      <c r="I356" s="262"/>
      <c r="J356" s="324"/>
      <c r="K356" s="324"/>
      <c r="L356" s="325"/>
      <c r="M356" s="325"/>
      <c r="N356" s="264"/>
      <c r="O356" s="262"/>
      <c r="P356" s="366"/>
      <c r="Q356" s="262"/>
      <c r="R356" s="265"/>
      <c r="S356" s="262"/>
      <c r="T356" s="266" t="s">
        <v>1478</v>
      </c>
      <c r="U356" s="324">
        <f t="shared" si="77"/>
        <v>0</v>
      </c>
      <c r="V356" s="412"/>
      <c r="W356" s="393"/>
      <c r="X356" s="393"/>
      <c r="Y356" s="264"/>
      <c r="Z356" s="265"/>
      <c r="AA356" s="262"/>
      <c r="AB356" s="266" t="s">
        <v>1492</v>
      </c>
      <c r="AC356" s="262" t="s">
        <v>1449</v>
      </c>
      <c r="AD356" s="325">
        <f>D355</f>
        <v>0</v>
      </c>
      <c r="AE356" s="262"/>
      <c r="AF356" s="262"/>
      <c r="AG356" s="269"/>
      <c r="AH356" s="218"/>
      <c r="AI356" s="262"/>
      <c r="AJ356" s="262"/>
      <c r="AK356" s="262"/>
      <c r="AM356" s="534"/>
      <c r="AO356" s="535"/>
      <c r="AP356" s="535"/>
      <c r="AQ356" s="535"/>
      <c r="AR356" s="535"/>
      <c r="AS356" s="535"/>
      <c r="AT356" s="535"/>
      <c r="AU356" s="535"/>
      <c r="AV356" s="535"/>
      <c r="AW356" s="535"/>
      <c r="AX356" s="535"/>
      <c r="AY356" s="535"/>
      <c r="AZ356" s="535"/>
      <c r="BA356" s="535"/>
      <c r="BB356" s="535"/>
      <c r="BC356" s="535"/>
      <c r="BD356" s="535"/>
      <c r="BE356" s="535"/>
      <c r="BF356" s="535"/>
      <c r="BG356" s="535"/>
      <c r="BH356" s="535"/>
      <c r="BI356" s="535"/>
      <c r="BJ356" s="535"/>
      <c r="BK356" s="535"/>
      <c r="BL356" s="535"/>
      <c r="BM356" s="535"/>
      <c r="BN356" s="535"/>
      <c r="BO356" s="535"/>
      <c r="BP356" s="535"/>
    </row>
    <row r="357" spans="1:68" s="533" customFormat="1" ht="15" hidden="1" customHeight="1" thickBot="1" x14ac:dyDescent="0.35">
      <c r="A357" s="600"/>
      <c r="B357" s="601" t="s">
        <v>1842</v>
      </c>
      <c r="C357" s="602"/>
      <c r="D357" s="2101"/>
      <c r="E357" s="603">
        <v>0</v>
      </c>
      <c r="F357" s="2145"/>
      <c r="G357" s="2087"/>
      <c r="H357" s="668">
        <f>+P357</f>
        <v>0</v>
      </c>
      <c r="I357" s="262"/>
      <c r="J357" s="262"/>
      <c r="K357" s="262"/>
      <c r="L357" s="262"/>
      <c r="M357" s="262"/>
      <c r="N357" s="264"/>
      <c r="O357" s="262"/>
      <c r="P357" s="376">
        <f>SUM(P342:P356)</f>
        <v>0</v>
      </c>
      <c r="Q357" s="262"/>
      <c r="R357" s="265"/>
      <c r="S357" s="262"/>
      <c r="T357" s="266"/>
      <c r="U357" s="262"/>
      <c r="V357" s="412"/>
      <c r="W357" s="393"/>
      <c r="X357" s="393"/>
      <c r="Y357" s="264"/>
      <c r="Z357" s="265"/>
      <c r="AA357" s="262"/>
      <c r="AB357" s="266" t="s">
        <v>1492</v>
      </c>
      <c r="AC357" s="262" t="s">
        <v>1453</v>
      </c>
      <c r="AD357" s="325">
        <f>D356</f>
        <v>0</v>
      </c>
      <c r="AE357" s="262"/>
      <c r="AF357" s="262"/>
      <c r="AG357" s="269"/>
      <c r="AH357" s="218"/>
      <c r="AI357" s="262"/>
      <c r="AJ357" s="262"/>
      <c r="AK357" s="262"/>
      <c r="AM357" s="534"/>
      <c r="AO357" s="535"/>
      <c r="AP357" s="535"/>
      <c r="AQ357" s="535"/>
      <c r="AR357" s="535"/>
      <c r="AS357" s="535"/>
      <c r="AT357" s="535"/>
      <c r="AU357" s="535"/>
      <c r="AV357" s="535"/>
      <c r="AW357" s="535"/>
      <c r="AX357" s="535"/>
      <c r="AY357" s="535"/>
      <c r="AZ357" s="535"/>
      <c r="BA357" s="535"/>
      <c r="BB357" s="535"/>
      <c r="BC357" s="535"/>
      <c r="BD357" s="535"/>
      <c r="BE357" s="535"/>
      <c r="BF357" s="535"/>
      <c r="BG357" s="535"/>
      <c r="BH357" s="535"/>
      <c r="BI357" s="535"/>
      <c r="BJ357" s="535"/>
      <c r="BK357" s="535"/>
      <c r="BL357" s="535"/>
      <c r="BM357" s="535"/>
      <c r="BN357" s="535"/>
      <c r="BO357" s="535"/>
      <c r="BP357" s="535"/>
    </row>
    <row r="358" spans="1:68" s="533" customFormat="1" ht="15" customHeight="1" thickBot="1" x14ac:dyDescent="0.35">
      <c r="A358" s="611"/>
      <c r="B358" s="612"/>
      <c r="C358" s="613"/>
      <c r="D358" s="2094"/>
      <c r="E358" s="469" t="s">
        <v>224</v>
      </c>
      <c r="F358" s="2133"/>
      <c r="G358" s="2133"/>
      <c r="H358" s="521">
        <f>'Revenue Projection'!H40</f>
        <v>65000</v>
      </c>
      <c r="I358" s="262"/>
      <c r="J358" s="262"/>
      <c r="K358" s="262"/>
      <c r="L358" s="262"/>
      <c r="M358" s="262"/>
      <c r="N358" s="264"/>
      <c r="O358" s="262"/>
      <c r="P358" s="262"/>
      <c r="Q358" s="262"/>
      <c r="R358" s="265"/>
      <c r="S358" s="262"/>
      <c r="T358" s="266"/>
      <c r="U358" s="262"/>
      <c r="V358" s="412"/>
      <c r="W358" s="393"/>
      <c r="X358" s="393"/>
      <c r="Y358" s="264"/>
      <c r="Z358" s="265"/>
      <c r="AA358" s="262"/>
      <c r="AB358" s="266"/>
      <c r="AC358" s="262"/>
      <c r="AD358" s="262"/>
      <c r="AE358" s="377">
        <f>SUM(AD343:AD357)</f>
        <v>1</v>
      </c>
      <c r="AF358" s="262"/>
      <c r="AG358" s="269"/>
      <c r="AH358" s="218"/>
      <c r="AI358" s="262"/>
      <c r="AJ358" s="262"/>
      <c r="AK358" s="262"/>
      <c r="AM358" s="534"/>
      <c r="AO358" s="535"/>
      <c r="AP358" s="535"/>
      <c r="AQ358" s="535"/>
      <c r="AR358" s="535"/>
      <c r="AS358" s="535"/>
      <c r="AT358" s="535"/>
      <c r="AU358" s="535"/>
      <c r="AV358" s="535"/>
      <c r="AW358" s="535"/>
      <c r="AX358" s="535"/>
      <c r="AY358" s="535"/>
      <c r="AZ358" s="535"/>
      <c r="BA358" s="535"/>
      <c r="BB358" s="535"/>
      <c r="BC358" s="535"/>
      <c r="BD358" s="535"/>
      <c r="BE358" s="535"/>
      <c r="BF358" s="535"/>
      <c r="BG358" s="535"/>
      <c r="BH358" s="535"/>
      <c r="BI358" s="535"/>
      <c r="BJ358" s="535"/>
      <c r="BK358" s="535"/>
      <c r="BL358" s="535"/>
      <c r="BM358" s="535"/>
      <c r="BN358" s="535"/>
      <c r="BO358" s="535"/>
      <c r="BP358" s="535"/>
    </row>
    <row r="359" spans="1:68" s="533" customFormat="1" ht="15" customHeight="1" thickTop="1" thickBot="1" x14ac:dyDescent="0.35">
      <c r="A359" s="474"/>
      <c r="B359" s="475"/>
      <c r="C359" s="522"/>
      <c r="D359" s="2092"/>
      <c r="E359" s="477" t="s">
        <v>1976</v>
      </c>
      <c r="F359" s="2133"/>
      <c r="G359" s="2133"/>
      <c r="H359" s="523">
        <f>SUM(H342:H357)</f>
        <v>65000</v>
      </c>
      <c r="I359" s="262"/>
      <c r="J359" s="262"/>
      <c r="K359" s="262"/>
      <c r="L359" s="262"/>
      <c r="M359" s="262"/>
      <c r="N359" s="264"/>
      <c r="O359" s="262"/>
      <c r="P359" s="262"/>
      <c r="Q359" s="262"/>
      <c r="R359" s="265"/>
      <c r="S359" s="262"/>
      <c r="T359" s="262"/>
      <c r="U359" s="262"/>
      <c r="V359" s="412"/>
      <c r="W359" s="393"/>
      <c r="X359" s="393"/>
      <c r="Y359" s="264"/>
      <c r="Z359" s="265"/>
      <c r="AA359" s="262"/>
      <c r="AB359" s="266"/>
      <c r="AC359" s="262"/>
      <c r="AD359" s="262"/>
      <c r="AE359" s="262"/>
      <c r="AF359" s="262"/>
      <c r="AG359" s="269"/>
      <c r="AH359" s="218"/>
      <c r="AI359" s="262"/>
      <c r="AJ359" s="262"/>
      <c r="AK359" s="262"/>
      <c r="AM359" s="534"/>
      <c r="AO359" s="535"/>
      <c r="AP359" s="535"/>
      <c r="AQ359" s="535"/>
      <c r="AR359" s="535"/>
      <c r="AS359" s="535"/>
      <c r="AT359" s="535"/>
      <c r="AU359" s="535"/>
      <c r="AV359" s="535"/>
      <c r="AW359" s="535"/>
      <c r="AX359" s="535"/>
      <c r="AY359" s="535"/>
      <c r="AZ359" s="535"/>
      <c r="BA359" s="535"/>
      <c r="BB359" s="535"/>
      <c r="BC359" s="535"/>
      <c r="BD359" s="535"/>
      <c r="BE359" s="535"/>
      <c r="BF359" s="535"/>
      <c r="BG359" s="535"/>
      <c r="BH359" s="535"/>
      <c r="BI359" s="535"/>
      <c r="BJ359" s="535"/>
      <c r="BK359" s="535"/>
      <c r="BL359" s="535"/>
      <c r="BM359" s="535"/>
      <c r="BN359" s="535"/>
      <c r="BO359" s="535"/>
      <c r="BP359" s="535"/>
    </row>
    <row r="360" spans="1:68" s="533" customFormat="1" ht="15" customHeight="1" thickBot="1" x14ac:dyDescent="0.35">
      <c r="A360" s="524"/>
      <c r="B360" s="525"/>
      <c r="C360" s="526"/>
      <c r="D360" s="2095"/>
      <c r="E360" s="373" t="s">
        <v>1558</v>
      </c>
      <c r="F360" s="2117"/>
      <c r="G360" s="2117"/>
      <c r="H360" s="494">
        <f>H358-H359</f>
        <v>0</v>
      </c>
      <c r="I360" s="262"/>
      <c r="J360" s="262"/>
      <c r="K360" s="262"/>
      <c r="L360" s="262"/>
      <c r="M360" s="262"/>
      <c r="N360" s="264"/>
      <c r="O360" s="262"/>
      <c r="P360" s="262"/>
      <c r="Q360" s="262"/>
      <c r="R360" s="265"/>
      <c r="S360" s="262"/>
      <c r="T360" s="234"/>
      <c r="U360" s="234"/>
      <c r="V360" s="412"/>
      <c r="W360" s="393"/>
      <c r="X360" s="393"/>
      <c r="Y360" s="264"/>
      <c r="Z360" s="265"/>
      <c r="AA360" s="262"/>
      <c r="AB360" s="301"/>
      <c r="AC360" s="234"/>
      <c r="AD360" s="669"/>
      <c r="AE360" s="262"/>
      <c r="AF360" s="262"/>
      <c r="AG360" s="269"/>
      <c r="AH360" s="218"/>
      <c r="AI360" s="262"/>
      <c r="AJ360" s="262"/>
      <c r="AK360" s="262"/>
      <c r="AM360" s="534"/>
      <c r="AO360" s="535"/>
      <c r="AP360" s="535"/>
      <c r="AQ360" s="535"/>
      <c r="AR360" s="535"/>
      <c r="AS360" s="535"/>
      <c r="AT360" s="535"/>
      <c r="AU360" s="535"/>
      <c r="AV360" s="535"/>
      <c r="AW360" s="535"/>
      <c r="AX360" s="535"/>
      <c r="AY360" s="535"/>
      <c r="AZ360" s="535"/>
      <c r="BA360" s="535"/>
      <c r="BB360" s="535"/>
      <c r="BC360" s="535"/>
      <c r="BD360" s="535"/>
      <c r="BE360" s="535"/>
      <c r="BF360" s="535"/>
      <c r="BG360" s="535"/>
      <c r="BH360" s="535"/>
      <c r="BI360" s="535"/>
      <c r="BJ360" s="535"/>
      <c r="BK360" s="535"/>
      <c r="BL360" s="535"/>
      <c r="BM360" s="535"/>
      <c r="BN360" s="535"/>
      <c r="BO360" s="535"/>
      <c r="BP360" s="535"/>
    </row>
    <row r="361" spans="1:68" ht="15" customHeight="1" x14ac:dyDescent="0.3">
      <c r="A361" s="579" t="s">
        <v>1850</v>
      </c>
      <c r="B361" s="381"/>
      <c r="C361" s="380"/>
      <c r="D361" s="2085"/>
      <c r="E361" s="383"/>
      <c r="F361" s="2118"/>
      <c r="G361" s="2118"/>
      <c r="H361" s="423"/>
      <c r="T361" s="302" t="s">
        <v>1553</v>
      </c>
      <c r="U361" s="303" t="s">
        <v>1338</v>
      </c>
      <c r="V361" s="412"/>
      <c r="W361" s="326" t="s">
        <v>1847</v>
      </c>
      <c r="Y361" s="264"/>
      <c r="AB361" s="301"/>
      <c r="AC361" s="670" t="s">
        <v>1847</v>
      </c>
      <c r="AD361" s="669"/>
      <c r="AG361" s="2281" t="s">
        <v>1848</v>
      </c>
      <c r="AH361" s="2281"/>
      <c r="AK361" s="533"/>
    </row>
    <row r="362" spans="1:68" ht="15" customHeight="1" thickBot="1" x14ac:dyDescent="0.35">
      <c r="A362" s="336" t="s">
        <v>377</v>
      </c>
      <c r="B362" s="390" t="s">
        <v>1830</v>
      </c>
      <c r="C362" s="427">
        <f>'Pre-Determined'!D38</f>
        <v>1</v>
      </c>
      <c r="D362" s="2082">
        <f>ROUND(C362,2)</f>
        <v>1</v>
      </c>
      <c r="E362" s="341">
        <v>31100</v>
      </c>
      <c r="F362" s="2120"/>
      <c r="G362" s="2081">
        <f>D362+F362</f>
        <v>1</v>
      </c>
      <c r="H362" s="585">
        <f>ROUND(D362*E362,0)</f>
        <v>31100</v>
      </c>
      <c r="T362" s="266" t="s">
        <v>1478</v>
      </c>
      <c r="U362" s="324">
        <f>ROUND($H362+$P362,0)</f>
        <v>31100</v>
      </c>
      <c r="V362" s="412"/>
      <c r="W362" s="343" t="s">
        <v>1554</v>
      </c>
      <c r="X362" s="344">
        <f>DSUM(T361:U362,"Pay",$W$5:$X$6)</f>
        <v>0</v>
      </c>
      <c r="Y362" s="264"/>
      <c r="AB362" s="303" t="s">
        <v>242</v>
      </c>
      <c r="AC362" s="303" t="s">
        <v>1445</v>
      </c>
      <c r="AD362" s="303" t="s">
        <v>1446</v>
      </c>
      <c r="AG362" s="327" t="s">
        <v>1500</v>
      </c>
      <c r="AH362" s="328">
        <f>DSUM(AB362:AD363,$AD$8,$AL$132:$AN$133)</f>
        <v>1</v>
      </c>
      <c r="AK362" s="533"/>
    </row>
    <row r="363" spans="1:68" ht="15" customHeight="1" x14ac:dyDescent="0.3">
      <c r="A363" s="611"/>
      <c r="B363" s="612"/>
      <c r="C363" s="613"/>
      <c r="D363" s="2094"/>
      <c r="E363" s="469" t="s">
        <v>224</v>
      </c>
      <c r="F363" s="2133"/>
      <c r="G363" s="2133"/>
      <c r="H363" s="631">
        <f>'Revenue Projection'!H41</f>
        <v>31100</v>
      </c>
      <c r="T363" s="266"/>
      <c r="V363" s="412"/>
      <c r="W363" s="343" t="s">
        <v>1555</v>
      </c>
      <c r="X363" s="344">
        <f>DSUM(T361:U362,"Pay",$W$8:$X$9)</f>
        <v>0</v>
      </c>
      <c r="Y363" s="264"/>
      <c r="AB363" s="266" t="s">
        <v>1492</v>
      </c>
      <c r="AC363" s="262" t="s">
        <v>1500</v>
      </c>
      <c r="AD363" s="325">
        <f>D362</f>
        <v>1</v>
      </c>
      <c r="AG363" s="262"/>
      <c r="AH363" s="262"/>
      <c r="AK363" s="533"/>
    </row>
    <row r="364" spans="1:68" ht="15" customHeight="1" thickBot="1" x14ac:dyDescent="0.35">
      <c r="A364" s="474"/>
      <c r="B364" s="522"/>
      <c r="C364" s="672"/>
      <c r="D364" s="2092"/>
      <c r="E364" s="576" t="s">
        <v>1851</v>
      </c>
      <c r="F364" s="2133"/>
      <c r="G364" s="2133"/>
      <c r="H364" s="523">
        <f>SUM(H362:H362)</f>
        <v>31100</v>
      </c>
      <c r="V364" s="412"/>
      <c r="W364" s="343" t="s">
        <v>1556</v>
      </c>
      <c r="X364" s="344">
        <f>DSUM(T361:U362,"Pay",$W$11:$X$12)</f>
        <v>31100</v>
      </c>
      <c r="Y364" s="264"/>
      <c r="AE364" s="377">
        <f>SUM(AD363)</f>
        <v>1</v>
      </c>
      <c r="AH364" s="465">
        <f>SUM(AH362:AH363)</f>
        <v>1</v>
      </c>
      <c r="AI364" s="425">
        <f>+AH364</f>
        <v>1</v>
      </c>
      <c r="AJ364" s="533"/>
      <c r="AK364" s="533"/>
    </row>
    <row r="365" spans="1:68" ht="15" customHeight="1" thickBot="1" x14ac:dyDescent="0.35">
      <c r="A365" s="524"/>
      <c r="B365" s="525"/>
      <c r="C365" s="526"/>
      <c r="D365" s="2095"/>
      <c r="E365" s="373" t="s">
        <v>1558</v>
      </c>
      <c r="F365" s="2117"/>
      <c r="G365" s="2117"/>
      <c r="H365" s="494">
        <f>H363-H364</f>
        <v>0</v>
      </c>
      <c r="T365" s="234"/>
      <c r="U365" s="234"/>
      <c r="V365" s="412"/>
      <c r="W365" s="353"/>
      <c r="X365" s="354">
        <f>SUM(X362:X364)</f>
        <v>31100</v>
      </c>
      <c r="Y365" s="355">
        <f>+X365</f>
        <v>31100</v>
      </c>
      <c r="AB365" s="301"/>
      <c r="AC365" s="234"/>
      <c r="AD365" s="669"/>
      <c r="AG365" s="534"/>
      <c r="AH365" s="671"/>
      <c r="AI365" s="533"/>
      <c r="AJ365" s="533"/>
      <c r="AK365" s="533"/>
    </row>
    <row r="366" spans="1:68" ht="15" customHeight="1" x14ac:dyDescent="0.3">
      <c r="A366" s="579" t="s">
        <v>1991</v>
      </c>
      <c r="B366" s="381"/>
      <c r="C366" s="580"/>
      <c r="D366" s="2085"/>
      <c r="E366" s="383"/>
      <c r="F366" s="2118"/>
      <c r="G366" s="2118"/>
      <c r="H366" s="423"/>
      <c r="T366" s="302" t="s">
        <v>1553</v>
      </c>
      <c r="U366" s="303" t="s">
        <v>1338</v>
      </c>
      <c r="V366" s="392"/>
      <c r="W366" s="326" t="s">
        <v>1992</v>
      </c>
      <c r="Y366" s="264"/>
      <c r="AB366" s="534"/>
      <c r="AC366" s="143" t="s">
        <v>1993</v>
      </c>
      <c r="AD366" s="533"/>
      <c r="AE366" s="533"/>
      <c r="AF366" s="533"/>
      <c r="AG366" s="2280" t="s">
        <v>2099</v>
      </c>
      <c r="AH366" s="2280"/>
    </row>
    <row r="367" spans="1:68" ht="15" customHeight="1" x14ac:dyDescent="0.3">
      <c r="A367" s="385" t="s">
        <v>304</v>
      </c>
      <c r="B367" s="386" t="s">
        <v>541</v>
      </c>
      <c r="C367" s="2180">
        <v>0</v>
      </c>
      <c r="D367" s="1904">
        <f>ROUND(C367,2)</f>
        <v>0</v>
      </c>
      <c r="E367" s="1857">
        <v>65000</v>
      </c>
      <c r="F367" s="2119"/>
      <c r="G367" s="2080">
        <f>D367+F367</f>
        <v>0</v>
      </c>
      <c r="H367" s="459">
        <f>ROUND(D367*E367,0)</f>
        <v>0</v>
      </c>
      <c r="J367" s="323">
        <f>ROUND((E367-$P$1)/(1+$L$3),0)</f>
        <v>50917</v>
      </c>
      <c r="K367" s="324"/>
      <c r="L367" s="325">
        <f>ROUND((((J367*$L$3)+J367)*$L$5),0)</f>
        <v>0</v>
      </c>
      <c r="M367" s="325"/>
      <c r="N367" s="264">
        <f>D367</f>
        <v>0</v>
      </c>
      <c r="P367" s="366">
        <f>ROUND(L367*N367,0)</f>
        <v>0</v>
      </c>
      <c r="T367" s="266" t="s">
        <v>1509</v>
      </c>
      <c r="U367" s="324">
        <f>ROUND($H367+$P367,0)</f>
        <v>0</v>
      </c>
      <c r="V367" s="412"/>
      <c r="W367" s="343" t="s">
        <v>1554</v>
      </c>
      <c r="X367" s="344">
        <f>DSUM(T366:U368,"Pay",$W$5:$X$6)</f>
        <v>0</v>
      </c>
      <c r="Y367" s="264"/>
      <c r="AB367" s="303" t="s">
        <v>242</v>
      </c>
      <c r="AC367" s="303" t="s">
        <v>1445</v>
      </c>
      <c r="AD367" s="303" t="s">
        <v>1446</v>
      </c>
      <c r="AG367" s="327" t="s">
        <v>1476</v>
      </c>
      <c r="AH367" s="328">
        <f>DSUM(AB367:AD369,$AD$8,$AL$51:$AN$52)</f>
        <v>0</v>
      </c>
    </row>
    <row r="368" spans="1:68" ht="15" customHeight="1" thickBot="1" x14ac:dyDescent="0.35">
      <c r="A368" s="358" t="s">
        <v>368</v>
      </c>
      <c r="B368" s="615" t="s">
        <v>542</v>
      </c>
      <c r="C368" s="2181">
        <v>0</v>
      </c>
      <c r="D368" s="2083">
        <f>ROUND(C368,2)</f>
        <v>0</v>
      </c>
      <c r="E368" s="1861">
        <v>30300</v>
      </c>
      <c r="F368" s="2141"/>
      <c r="G368" s="2081">
        <f>D368+F368</f>
        <v>0</v>
      </c>
      <c r="H368" s="365">
        <f>ROUND(D368*E368,0)</f>
        <v>0</v>
      </c>
      <c r="T368" s="266" t="s">
        <v>1478</v>
      </c>
      <c r="U368" s="324">
        <f>ROUND($H368+$P368,0)</f>
        <v>0</v>
      </c>
      <c r="V368" s="392"/>
      <c r="W368" s="343" t="s">
        <v>1555</v>
      </c>
      <c r="X368" s="344">
        <f>DSUM(T366:U368,"Pay",$W$8:$X$9)</f>
        <v>0</v>
      </c>
      <c r="Y368" s="264"/>
      <c r="AB368" s="266" t="s">
        <v>1492</v>
      </c>
      <c r="AC368" s="262" t="s">
        <v>1476</v>
      </c>
      <c r="AD368" s="325">
        <f>D367</f>
        <v>0</v>
      </c>
      <c r="AG368" s="327" t="s">
        <v>1450</v>
      </c>
      <c r="AH368" s="328">
        <f>DSUM(AB367:AD369,$AD$8,$AL$105:$AN$106)</f>
        <v>0</v>
      </c>
    </row>
    <row r="369" spans="1:68" ht="15" hidden="1" customHeight="1" thickBot="1" x14ac:dyDescent="0.35">
      <c r="A369" s="586"/>
      <c r="B369" s="587" t="s">
        <v>1842</v>
      </c>
      <c r="C369" s="588"/>
      <c r="D369" s="2097"/>
      <c r="E369" s="589">
        <v>0</v>
      </c>
      <c r="F369" s="2145"/>
      <c r="G369" s="2087">
        <f>D369+F369</f>
        <v>0</v>
      </c>
      <c r="H369" s="515">
        <f>+P369</f>
        <v>0</v>
      </c>
      <c r="P369" s="376">
        <f>SUM(P367)</f>
        <v>0</v>
      </c>
      <c r="T369" s="266"/>
      <c r="V369" s="412"/>
      <c r="W369" s="343" t="s">
        <v>1556</v>
      </c>
      <c r="X369" s="344">
        <f>DSUM(T366:U368,"Pay",$W$11:$X$12)</f>
        <v>0</v>
      </c>
      <c r="Y369" s="264"/>
      <c r="AB369" s="266" t="s">
        <v>1492</v>
      </c>
      <c r="AC369" s="262" t="s">
        <v>1450</v>
      </c>
      <c r="AD369" s="325">
        <f>D368</f>
        <v>0</v>
      </c>
      <c r="AG369" s="690"/>
      <c r="AH369" s="422"/>
    </row>
    <row r="370" spans="1:68" ht="15" customHeight="1" thickBot="1" x14ac:dyDescent="0.35">
      <c r="A370" s="516"/>
      <c r="B370" s="517"/>
      <c r="C370" s="517"/>
      <c r="D370" s="2094"/>
      <c r="E370" s="469" t="s">
        <v>224</v>
      </c>
      <c r="F370" s="2133"/>
      <c r="G370" s="2133"/>
      <c r="H370" s="521">
        <f>'Revenue Projection'!H42</f>
        <v>0</v>
      </c>
      <c r="T370" s="266"/>
      <c r="V370" s="412"/>
      <c r="W370" s="353"/>
      <c r="X370" s="354">
        <f>SUM(X367:X369)</f>
        <v>0</v>
      </c>
      <c r="Y370" s="355">
        <f>+X370</f>
        <v>0</v>
      </c>
      <c r="AE370" s="377">
        <f>SUM(AD368:AD369)</f>
        <v>0</v>
      </c>
      <c r="AH370" s="262"/>
    </row>
    <row r="371" spans="1:68" ht="15" customHeight="1" thickTop="1" thickBot="1" x14ac:dyDescent="0.35">
      <c r="A371" s="474"/>
      <c r="B371" s="475"/>
      <c r="C371" s="475"/>
      <c r="D371" s="2092"/>
      <c r="E371" s="477" t="s">
        <v>2012</v>
      </c>
      <c r="F371" s="2133"/>
      <c r="G371" s="2133"/>
      <c r="H371" s="523">
        <f>SUM(H367:H369)</f>
        <v>0</v>
      </c>
      <c r="T371" s="266"/>
      <c r="V371" s="388"/>
      <c r="W371" s="691"/>
      <c r="X371" s="692"/>
      <c r="Y371" s="264"/>
      <c r="AG371" s="266"/>
      <c r="AH371" s="424">
        <f>SUM(AH367:AH368)</f>
        <v>0</v>
      </c>
      <c r="AI371" s="425">
        <f>+AH371</f>
        <v>0</v>
      </c>
    </row>
    <row r="372" spans="1:68" ht="15" customHeight="1" thickBot="1" x14ac:dyDescent="0.35">
      <c r="A372" s="592"/>
      <c r="B372" s="593"/>
      <c r="C372" s="593"/>
      <c r="D372" s="2098"/>
      <c r="E372" s="578" t="s">
        <v>1558</v>
      </c>
      <c r="F372" s="2146"/>
      <c r="G372" s="2146"/>
      <c r="H372" s="494">
        <f>H370-H371</f>
        <v>0</v>
      </c>
      <c r="V372" s="412"/>
      <c r="W372" s="389"/>
      <c r="X372" s="389"/>
      <c r="Y372" s="264"/>
    </row>
    <row r="373" spans="1:68" ht="15" customHeight="1" x14ac:dyDescent="0.3">
      <c r="A373" s="2214" t="s">
        <v>2343</v>
      </c>
      <c r="B373" s="381"/>
      <c r="C373" s="381"/>
      <c r="D373" s="581"/>
      <c r="E373" s="608"/>
      <c r="F373" s="608"/>
      <c r="G373" s="608"/>
      <c r="H373" s="609"/>
      <c r="T373" s="302" t="s">
        <v>1553</v>
      </c>
      <c r="U373" s="303" t="s">
        <v>1338</v>
      </c>
      <c r="V373" s="388"/>
      <c r="W373" s="326" t="s">
        <v>2350</v>
      </c>
      <c r="Y373" s="264"/>
      <c r="AB373" s="301"/>
      <c r="AC373" s="670" t="s">
        <v>2351</v>
      </c>
      <c r="AD373" s="669"/>
      <c r="AG373" s="2281" t="s">
        <v>2352</v>
      </c>
      <c r="AH373" s="2281"/>
    </row>
    <row r="374" spans="1:68" ht="15" customHeight="1" thickBot="1" x14ac:dyDescent="0.35">
      <c r="A374" s="397" t="s">
        <v>2344</v>
      </c>
      <c r="B374" s="927" t="s">
        <v>2353</v>
      </c>
      <c r="C374" s="650">
        <f>+'Pre-Determined'!D41</f>
        <v>1</v>
      </c>
      <c r="D374" s="340">
        <f>ROUND(C374,2)</f>
        <v>1</v>
      </c>
      <c r="E374" s="341">
        <v>32500</v>
      </c>
      <c r="F374" s="395"/>
      <c r="G374" s="342">
        <f>D374+F374</f>
        <v>1</v>
      </c>
      <c r="H374" s="651">
        <f>ROUND(D374*E374,0)</f>
        <v>32500</v>
      </c>
      <c r="T374" s="266" t="s">
        <v>1478</v>
      </c>
      <c r="U374" s="324">
        <f>ROUND($H374+$P374,0)</f>
        <v>32500</v>
      </c>
      <c r="V374" s="412"/>
      <c r="W374" s="343" t="s">
        <v>1554</v>
      </c>
      <c r="X374" s="344">
        <f>DSUM(T373:U374,"Pay",$W$5:$X$6)</f>
        <v>0</v>
      </c>
      <c r="Y374" s="264"/>
      <c r="AB374" s="303" t="s">
        <v>242</v>
      </c>
      <c r="AC374" s="303" t="s">
        <v>1445</v>
      </c>
      <c r="AD374" s="303" t="s">
        <v>1446</v>
      </c>
      <c r="AG374" s="327" t="s">
        <v>1453</v>
      </c>
      <c r="AH374" s="328">
        <f>DSUM(AB374:AD375,$AD$8,$AL$163:$AN$164)</f>
        <v>1</v>
      </c>
    </row>
    <row r="375" spans="1:68" ht="15" customHeight="1" x14ac:dyDescent="0.3">
      <c r="A375" s="2066"/>
      <c r="B375" s="613"/>
      <c r="C375" s="613"/>
      <c r="D375" s="2216"/>
      <c r="E375" s="574" t="s">
        <v>224</v>
      </c>
      <c r="F375" s="2217"/>
      <c r="G375" s="2217"/>
      <c r="H375" s="631">
        <f>+'Revenue Projection'!H43</f>
        <v>32500</v>
      </c>
      <c r="T375" s="266"/>
      <c r="V375" s="412"/>
      <c r="W375" s="343" t="s">
        <v>1555</v>
      </c>
      <c r="X375" s="344">
        <f>DSUM(T373:U374,"Pay",$W$8:$X$9)</f>
        <v>0</v>
      </c>
      <c r="Y375" s="264"/>
      <c r="AB375" s="266" t="s">
        <v>1492</v>
      </c>
      <c r="AC375" s="262" t="s">
        <v>1453</v>
      </c>
      <c r="AD375" s="325">
        <f>D374</f>
        <v>1</v>
      </c>
      <c r="AG375" s="262"/>
      <c r="AH375" s="262"/>
    </row>
    <row r="376" spans="1:68" ht="15" customHeight="1" thickBot="1" x14ac:dyDescent="0.35">
      <c r="A376" s="2067"/>
      <c r="B376" s="522"/>
      <c r="C376" s="522"/>
      <c r="D376" s="575"/>
      <c r="E376" s="576" t="s">
        <v>2346</v>
      </c>
      <c r="F376" s="2217"/>
      <c r="G376" s="2217"/>
      <c r="H376" s="523">
        <f>SUM(H374:H374)</f>
        <v>32500</v>
      </c>
      <c r="V376" s="412"/>
      <c r="W376" s="343" t="s">
        <v>1556</v>
      </c>
      <c r="X376" s="344">
        <f>DSUM(T373:U374,"Pay",$W$11:$X$12)</f>
        <v>32500</v>
      </c>
      <c r="Y376" s="264"/>
      <c r="AE376" s="377">
        <f>SUM(AD375)</f>
        <v>1</v>
      </c>
      <c r="AH376" s="465">
        <f>SUM(AH374:AH375)</f>
        <v>1</v>
      </c>
      <c r="AI376" s="425">
        <f>+AH376</f>
        <v>1</v>
      </c>
    </row>
    <row r="377" spans="1:68" ht="15" customHeight="1" thickBot="1" x14ac:dyDescent="0.35">
      <c r="A377" s="2068"/>
      <c r="B377" s="526"/>
      <c r="C377" s="526"/>
      <c r="D377" s="2218"/>
      <c r="E377" s="578" t="s">
        <v>1558</v>
      </c>
      <c r="F377" s="578"/>
      <c r="G377" s="578"/>
      <c r="H377" s="2219">
        <f>H375-H376</f>
        <v>0</v>
      </c>
      <c r="T377" s="234"/>
      <c r="U377" s="234"/>
      <c r="V377" s="412"/>
      <c r="W377" s="353"/>
      <c r="X377" s="354">
        <f>SUM(X374:X376)</f>
        <v>32500</v>
      </c>
      <c r="Y377" s="355">
        <f>+X377</f>
        <v>32500</v>
      </c>
      <c r="AH377" s="557"/>
    </row>
    <row r="378" spans="1:68" ht="15" customHeight="1" x14ac:dyDescent="0.3">
      <c r="A378" s="579" t="s">
        <v>2016</v>
      </c>
      <c r="B378" s="381"/>
      <c r="C378" s="380"/>
      <c r="D378" s="2085"/>
      <c r="E378" s="383"/>
      <c r="F378" s="2118"/>
      <c r="G378" s="2118"/>
      <c r="H378" s="423"/>
      <c r="T378" s="302" t="s">
        <v>1553</v>
      </c>
      <c r="U378" s="303" t="s">
        <v>1338</v>
      </c>
      <c r="V378" s="412"/>
      <c r="W378" s="326" t="s">
        <v>1995</v>
      </c>
      <c r="Y378" s="264"/>
      <c r="AC378" s="670" t="s">
        <v>1995</v>
      </c>
      <c r="AG378" s="2281" t="s">
        <v>2024</v>
      </c>
      <c r="AH378" s="2281"/>
    </row>
    <row r="379" spans="1:68" s="533" customFormat="1" ht="15" customHeight="1" thickBot="1" x14ac:dyDescent="0.35">
      <c r="A379" s="583" t="s">
        <v>304</v>
      </c>
      <c r="B379" s="584" t="s">
        <v>541</v>
      </c>
      <c r="C379" s="650">
        <f>'Pre-Determined'!D44</f>
        <v>0.25</v>
      </c>
      <c r="D379" s="2096">
        <f>ROUND(C379,2)</f>
        <v>0.25</v>
      </c>
      <c r="E379" s="1860">
        <v>65000</v>
      </c>
      <c r="F379" s="2140"/>
      <c r="G379" s="2080">
        <f>D379+F379</f>
        <v>0.25</v>
      </c>
      <c r="H379" s="651">
        <f>ROUND(D379*E379,0)</f>
        <v>16250</v>
      </c>
      <c r="I379" s="262"/>
      <c r="J379" s="323">
        <f>ROUND((E379-$P$1)/(1+$L$3),0)</f>
        <v>50917</v>
      </c>
      <c r="K379" s="324"/>
      <c r="L379" s="325">
        <f>ROUND((((J379*$L$3)+J379)*$L$5),0)</f>
        <v>0</v>
      </c>
      <c r="M379" s="325"/>
      <c r="N379" s="264">
        <f>D379</f>
        <v>0.25</v>
      </c>
      <c r="O379" s="262"/>
      <c r="P379" s="268">
        <f>ROUND(L379*N379,0)</f>
        <v>0</v>
      </c>
      <c r="Q379" s="262"/>
      <c r="R379" s="265"/>
      <c r="S379" s="262"/>
      <c r="T379" s="266" t="s">
        <v>1509</v>
      </c>
      <c r="U379" s="324">
        <f>ROUND($H379+$P379,0)</f>
        <v>16250</v>
      </c>
      <c r="V379" s="412"/>
      <c r="W379" s="343" t="s">
        <v>1554</v>
      </c>
      <c r="X379" s="344">
        <f>DSUM(T378:U379,"Pay",$W$5:$X$6)</f>
        <v>0</v>
      </c>
      <c r="Y379" s="264"/>
      <c r="Z379" s="265"/>
      <c r="AA379" s="262"/>
      <c r="AB379" s="303" t="s">
        <v>242</v>
      </c>
      <c r="AC379" s="303" t="s">
        <v>1445</v>
      </c>
      <c r="AD379" s="303" t="s">
        <v>1446</v>
      </c>
      <c r="AE379" s="262"/>
      <c r="AF379" s="262"/>
      <c r="AG379" s="327" t="s">
        <v>1476</v>
      </c>
      <c r="AH379" s="328">
        <f>DSUM(AB379:AD380,$AD$8,$AL$51:$AN$52)</f>
        <v>0.25</v>
      </c>
      <c r="AI379" s="262"/>
      <c r="AJ379" s="262"/>
      <c r="AM379" s="534"/>
      <c r="AO379" s="535"/>
      <c r="AP379" s="535"/>
      <c r="AQ379" s="535"/>
      <c r="AR379" s="535"/>
      <c r="AS379" s="535"/>
      <c r="AT379" s="535"/>
      <c r="AU379" s="535"/>
      <c r="AV379" s="535"/>
      <c r="AW379" s="535"/>
      <c r="AX379" s="535"/>
      <c r="AY379" s="535"/>
      <c r="AZ379" s="535"/>
      <c r="BA379" s="535"/>
      <c r="BB379" s="535"/>
      <c r="BC379" s="535"/>
      <c r="BD379" s="535"/>
      <c r="BE379" s="535"/>
      <c r="BF379" s="535"/>
      <c r="BG379" s="535"/>
      <c r="BH379" s="535"/>
      <c r="BI379" s="535"/>
      <c r="BJ379" s="535"/>
      <c r="BK379" s="535"/>
      <c r="BL379" s="535"/>
      <c r="BM379" s="535"/>
      <c r="BN379" s="535"/>
      <c r="BO379" s="535"/>
      <c r="BP379" s="535"/>
    </row>
    <row r="380" spans="1:68" s="533" customFormat="1" ht="15" hidden="1" customHeight="1" thickBot="1" x14ac:dyDescent="0.35">
      <c r="A380" s="586"/>
      <c r="B380" s="587" t="s">
        <v>1842</v>
      </c>
      <c r="C380" s="588"/>
      <c r="D380" s="2097"/>
      <c r="E380" s="589">
        <v>0</v>
      </c>
      <c r="F380" s="2145"/>
      <c r="G380" s="2087"/>
      <c r="H380" s="515">
        <f>+P380</f>
        <v>0</v>
      </c>
      <c r="I380" s="262"/>
      <c r="J380" s="262"/>
      <c r="K380" s="262"/>
      <c r="L380" s="262"/>
      <c r="M380" s="262"/>
      <c r="N380" s="264"/>
      <c r="O380" s="262"/>
      <c r="P380" s="376">
        <f>SUM(P379:P379)</f>
        <v>0</v>
      </c>
      <c r="Q380" s="262"/>
      <c r="R380" s="265"/>
      <c r="S380" s="262"/>
      <c r="T380" s="266"/>
      <c r="U380" s="262"/>
      <c r="V380" s="412"/>
      <c r="W380" s="343" t="s">
        <v>1555</v>
      </c>
      <c r="X380" s="344">
        <f>DSUM(T378:U379,"Pay",$W$8:$X$9)</f>
        <v>16250</v>
      </c>
      <c r="Y380" s="264"/>
      <c r="Z380" s="265"/>
      <c r="AA380" s="262"/>
      <c r="AB380" s="266" t="s">
        <v>1492</v>
      </c>
      <c r="AC380" s="262" t="s">
        <v>1476</v>
      </c>
      <c r="AD380" s="325">
        <f>D379</f>
        <v>0.25</v>
      </c>
      <c r="AE380" s="262"/>
      <c r="AF380" s="262"/>
      <c r="AG380" s="262"/>
      <c r="AH380" s="262"/>
      <c r="AI380" s="262"/>
      <c r="AJ380" s="262"/>
      <c r="AM380" s="534"/>
      <c r="AO380" s="535"/>
      <c r="AP380" s="535"/>
      <c r="AQ380" s="535"/>
      <c r="AR380" s="535"/>
      <c r="AS380" s="535"/>
      <c r="AT380" s="535"/>
      <c r="AU380" s="535"/>
      <c r="AV380" s="535"/>
      <c r="AW380" s="535"/>
      <c r="AX380" s="535"/>
      <c r="AY380" s="535"/>
      <c r="AZ380" s="535"/>
      <c r="BA380" s="535"/>
      <c r="BB380" s="535"/>
      <c r="BC380" s="535"/>
      <c r="BD380" s="535"/>
      <c r="BE380" s="535"/>
      <c r="BF380" s="535"/>
      <c r="BG380" s="535"/>
      <c r="BH380" s="535"/>
      <c r="BI380" s="535"/>
      <c r="BJ380" s="535"/>
      <c r="BK380" s="535"/>
      <c r="BL380" s="535"/>
      <c r="BM380" s="535"/>
      <c r="BN380" s="535"/>
      <c r="BO380" s="535"/>
      <c r="BP380" s="535"/>
    </row>
    <row r="381" spans="1:68" s="533" customFormat="1" ht="15" customHeight="1" thickBot="1" x14ac:dyDescent="0.35">
      <c r="A381" s="611"/>
      <c r="B381" s="612"/>
      <c r="C381" s="613"/>
      <c r="D381" s="2094"/>
      <c r="E381" s="469" t="s">
        <v>224</v>
      </c>
      <c r="F381" s="2133"/>
      <c r="G381" s="2133"/>
      <c r="H381" s="521">
        <f>'Revenue Projection'!H45</f>
        <v>16250</v>
      </c>
      <c r="I381" s="262"/>
      <c r="J381" s="262"/>
      <c r="K381" s="262"/>
      <c r="L381" s="262"/>
      <c r="M381" s="262"/>
      <c r="N381" s="264"/>
      <c r="O381" s="262"/>
      <c r="P381" s="262"/>
      <c r="Q381" s="262"/>
      <c r="R381" s="265"/>
      <c r="S381" s="262"/>
      <c r="T381" s="266"/>
      <c r="U381" s="262"/>
      <c r="V381" s="412"/>
      <c r="W381" s="343" t="s">
        <v>1556</v>
      </c>
      <c r="X381" s="344">
        <f>DSUM(T378:U379,"Pay",$W$11:$X$12)</f>
        <v>0</v>
      </c>
      <c r="Y381" s="264"/>
      <c r="Z381" s="265"/>
      <c r="AA381" s="262"/>
      <c r="AB381" s="266"/>
      <c r="AC381" s="262"/>
      <c r="AD381" s="262"/>
      <c r="AE381" s="377">
        <f>SUM(AD380)</f>
        <v>0.25</v>
      </c>
      <c r="AF381" s="262"/>
      <c r="AG381" s="269"/>
      <c r="AH381" s="465">
        <f>SUM(AH379:AH380)</f>
        <v>0.25</v>
      </c>
      <c r="AI381" s="425">
        <f>+AH381</f>
        <v>0.25</v>
      </c>
      <c r="AJ381" s="262"/>
      <c r="AM381" s="534"/>
      <c r="AO381" s="535"/>
      <c r="AP381" s="535"/>
      <c r="AQ381" s="535"/>
      <c r="AR381" s="535"/>
      <c r="AS381" s="535"/>
      <c r="AT381" s="535"/>
      <c r="AU381" s="535"/>
      <c r="AV381" s="535"/>
      <c r="AW381" s="535"/>
      <c r="AX381" s="535"/>
      <c r="AY381" s="535"/>
      <c r="AZ381" s="535"/>
      <c r="BA381" s="535"/>
      <c r="BB381" s="535"/>
      <c r="BC381" s="535"/>
      <c r="BD381" s="535"/>
      <c r="BE381" s="535"/>
      <c r="BF381" s="535"/>
      <c r="BG381" s="535"/>
      <c r="BH381" s="535"/>
      <c r="BI381" s="535"/>
      <c r="BJ381" s="535"/>
      <c r="BK381" s="535"/>
      <c r="BL381" s="535"/>
      <c r="BM381" s="535"/>
      <c r="BN381" s="535"/>
      <c r="BO381" s="535"/>
      <c r="BP381" s="535"/>
    </row>
    <row r="382" spans="1:68" s="533" customFormat="1" ht="15" customHeight="1" thickTop="1" thickBot="1" x14ac:dyDescent="0.35">
      <c r="A382" s="474"/>
      <c r="B382" s="522"/>
      <c r="C382" s="522"/>
      <c r="D382" s="2092"/>
      <c r="E382" s="576" t="s">
        <v>2013</v>
      </c>
      <c r="F382" s="2133"/>
      <c r="G382" s="2133"/>
      <c r="H382" s="523">
        <f>SUM(H379:H380)</f>
        <v>16250</v>
      </c>
      <c r="I382" s="262"/>
      <c r="J382" s="262"/>
      <c r="K382" s="262"/>
      <c r="L382" s="262"/>
      <c r="M382" s="262"/>
      <c r="N382" s="264"/>
      <c r="O382" s="262"/>
      <c r="P382" s="262"/>
      <c r="Q382" s="262"/>
      <c r="R382" s="265"/>
      <c r="S382" s="262"/>
      <c r="T382" s="262"/>
      <c r="U382" s="262"/>
      <c r="V382" s="412"/>
      <c r="W382" s="353"/>
      <c r="X382" s="354">
        <f>SUM(X379:X381)</f>
        <v>16250</v>
      </c>
      <c r="Y382" s="355">
        <f>+X382</f>
        <v>16250</v>
      </c>
      <c r="Z382" s="265"/>
      <c r="AA382" s="262"/>
      <c r="AB382" s="266"/>
      <c r="AC382" s="262"/>
      <c r="AD382" s="262"/>
      <c r="AE382" s="262"/>
      <c r="AF382" s="262"/>
      <c r="AG382" s="269"/>
      <c r="AH382" s="557"/>
      <c r="AI382" s="262"/>
      <c r="AM382" s="534"/>
      <c r="AO382" s="535"/>
      <c r="AP382" s="535"/>
      <c r="AQ382" s="535"/>
      <c r="AR382" s="535"/>
      <c r="AS382" s="535"/>
      <c r="AT382" s="535"/>
      <c r="AU382" s="535"/>
      <c r="AV382" s="535"/>
      <c r="AW382" s="535"/>
      <c r="AX382" s="535"/>
      <c r="AY382" s="535"/>
      <c r="AZ382" s="535"/>
      <c r="BA382" s="535"/>
      <c r="BB382" s="535"/>
      <c r="BC382" s="535"/>
      <c r="BD382" s="535"/>
      <c r="BE382" s="535"/>
      <c r="BF382" s="535"/>
      <c r="BG382" s="535"/>
      <c r="BH382" s="535"/>
      <c r="BI382" s="535"/>
      <c r="BJ382" s="535"/>
      <c r="BK382" s="535"/>
      <c r="BL382" s="535"/>
      <c r="BM382" s="535"/>
      <c r="BN382" s="535"/>
      <c r="BO382" s="535"/>
      <c r="BP382" s="535"/>
    </row>
    <row r="383" spans="1:68" s="533" customFormat="1" ht="15" customHeight="1" thickBot="1" x14ac:dyDescent="0.35">
      <c r="A383" s="524"/>
      <c r="B383" s="525"/>
      <c r="C383" s="526"/>
      <c r="D383" s="2095"/>
      <c r="E383" s="373" t="s">
        <v>1558</v>
      </c>
      <c r="F383" s="2117"/>
      <c r="G383" s="2117"/>
      <c r="H383" s="494">
        <f>H381-H382</f>
        <v>0</v>
      </c>
      <c r="I383" s="262"/>
      <c r="J383" s="262"/>
      <c r="K383" s="262"/>
      <c r="L383" s="262"/>
      <c r="M383" s="262"/>
      <c r="N383" s="264"/>
      <c r="O383" s="262"/>
      <c r="P383" s="262"/>
      <c r="Q383" s="262"/>
      <c r="R383" s="265"/>
      <c r="S383" s="262"/>
      <c r="T383" s="234"/>
      <c r="U383" s="234"/>
      <c r="V383" s="412"/>
      <c r="W383" s="393"/>
      <c r="X383" s="393"/>
      <c r="Y383" s="264"/>
      <c r="Z383" s="265"/>
      <c r="AA383" s="262"/>
      <c r="AB383" s="266"/>
      <c r="AC383" s="262"/>
      <c r="AD383" s="262"/>
      <c r="AE383" s="262"/>
      <c r="AF383" s="262"/>
      <c r="AG383" s="534"/>
      <c r="AH383" s="671"/>
      <c r="AM383" s="534"/>
      <c r="AO383" s="535"/>
      <c r="AP383" s="535"/>
      <c r="AQ383" s="535"/>
      <c r="AR383" s="535"/>
      <c r="AS383" s="535"/>
      <c r="AT383" s="535"/>
      <c r="AU383" s="535"/>
      <c r="AV383" s="535"/>
      <c r="AW383" s="535"/>
      <c r="AX383" s="535"/>
      <c r="AY383" s="535"/>
      <c r="AZ383" s="535"/>
      <c r="BA383" s="535"/>
      <c r="BB383" s="535"/>
      <c r="BC383" s="535"/>
      <c r="BD383" s="535"/>
      <c r="BE383" s="535"/>
      <c r="BF383" s="535"/>
      <c r="BG383" s="535"/>
      <c r="BH383" s="535"/>
      <c r="BI383" s="535"/>
      <c r="BJ383" s="535"/>
      <c r="BK383" s="535"/>
      <c r="BL383" s="535"/>
      <c r="BM383" s="535"/>
      <c r="BN383" s="535"/>
      <c r="BO383" s="535"/>
      <c r="BP383" s="535"/>
    </row>
    <row r="384" spans="1:68" s="533" customFormat="1" ht="15" customHeight="1" x14ac:dyDescent="0.3">
      <c r="A384" s="2063" t="s">
        <v>2309</v>
      </c>
      <c r="B384" s="381"/>
      <c r="C384" s="381"/>
      <c r="D384" s="2085"/>
      <c r="E384" s="608"/>
      <c r="F384" s="2118"/>
      <c r="G384" s="2118"/>
      <c r="H384" s="609"/>
      <c r="N384" s="538"/>
      <c r="T384" s="539" t="s">
        <v>1553</v>
      </c>
      <c r="U384" s="540" t="s">
        <v>1338</v>
      </c>
      <c r="V384" s="675"/>
      <c r="W384" s="676" t="s">
        <v>2311</v>
      </c>
      <c r="Y384" s="538"/>
      <c r="AB384" s="301"/>
      <c r="AC384" s="670" t="s">
        <v>2311</v>
      </c>
      <c r="AD384" s="669"/>
      <c r="AE384" s="262"/>
      <c r="AF384" s="262"/>
      <c r="AG384" s="2279" t="s">
        <v>2312</v>
      </c>
      <c r="AH384" s="2279"/>
      <c r="AM384" s="534"/>
      <c r="AO384" s="535"/>
      <c r="AP384" s="535"/>
      <c r="AQ384" s="535"/>
      <c r="AR384" s="535"/>
      <c r="AS384" s="535"/>
      <c r="AT384" s="535"/>
      <c r="AU384" s="535"/>
      <c r="AV384" s="535"/>
      <c r="AW384" s="535"/>
      <c r="AX384" s="535"/>
      <c r="AY384" s="535"/>
      <c r="AZ384" s="535"/>
      <c r="BA384" s="535"/>
      <c r="BB384" s="535"/>
      <c r="BC384" s="535"/>
      <c r="BD384" s="535"/>
      <c r="BE384" s="535"/>
      <c r="BF384" s="535"/>
      <c r="BG384" s="535"/>
      <c r="BH384" s="535"/>
      <c r="BI384" s="535"/>
      <c r="BJ384" s="535"/>
      <c r="BK384" s="535"/>
      <c r="BL384" s="535"/>
      <c r="BM384" s="535"/>
      <c r="BN384" s="535"/>
      <c r="BO384" s="535"/>
      <c r="BP384" s="535"/>
    </row>
    <row r="385" spans="1:68" ht="15" customHeight="1" x14ac:dyDescent="0.3">
      <c r="A385" s="454" t="s">
        <v>287</v>
      </c>
      <c r="B385" s="652" t="s">
        <v>1999</v>
      </c>
      <c r="C385" s="614">
        <f>'Pre-Determined'!D34</f>
        <v>0</v>
      </c>
      <c r="D385" s="1904">
        <f>ROUND(C385,2)</f>
        <v>0</v>
      </c>
      <c r="E385" s="504">
        <v>93500</v>
      </c>
      <c r="F385" s="2140"/>
      <c r="G385" s="2080">
        <f>D385+F385</f>
        <v>0</v>
      </c>
      <c r="H385" s="459">
        <f>ROUND(D385*E385,0)</f>
        <v>0</v>
      </c>
      <c r="I385" s="533"/>
      <c r="J385" s="677">
        <f>ROUND((E385-$P$1)/(1+$L$3),0)</f>
        <v>75803</v>
      </c>
      <c r="K385" s="678"/>
      <c r="L385" s="679">
        <f>ROUND((((J385*$L$3)+J385)*$L$5),0)</f>
        <v>0</v>
      </c>
      <c r="M385" s="679"/>
      <c r="N385" s="538">
        <f>D385</f>
        <v>0</v>
      </c>
      <c r="O385" s="533"/>
      <c r="P385" s="680">
        <f>ROUND(L385*N385,0)</f>
        <v>0</v>
      </c>
      <c r="Q385" s="533"/>
      <c r="R385" s="533"/>
      <c r="S385" s="533"/>
      <c r="T385" s="534" t="s">
        <v>1474</v>
      </c>
      <c r="U385" s="678">
        <f>ROUND($H385+$P385,0)</f>
        <v>0</v>
      </c>
      <c r="V385" s="675"/>
      <c r="W385" s="681" t="s">
        <v>1554</v>
      </c>
      <c r="X385" s="682">
        <f>DSUM(T384:U386,"Pay",$W$5:$X$6)</f>
        <v>0</v>
      </c>
      <c r="Y385" s="538"/>
      <c r="Z385" s="533"/>
      <c r="AA385" s="533"/>
      <c r="AB385" s="540" t="s">
        <v>242</v>
      </c>
      <c r="AC385" s="540" t="s">
        <v>1445</v>
      </c>
      <c r="AD385" s="540" t="s">
        <v>1446</v>
      </c>
      <c r="AE385" s="533"/>
      <c r="AF385" s="533"/>
      <c r="AG385" s="673" t="s">
        <v>2002</v>
      </c>
      <c r="AH385" s="674">
        <f>DSUM(AB385:AD387,$AD$8,$AL$27:$AN$28)</f>
        <v>0</v>
      </c>
      <c r="AI385" s="533"/>
      <c r="AJ385" s="533"/>
      <c r="AK385" s="533"/>
      <c r="AL385" s="533"/>
      <c r="AM385" s="534"/>
      <c r="AN385" s="533"/>
      <c r="AO385" s="535"/>
      <c r="AP385" s="535"/>
      <c r="AQ385" s="535"/>
      <c r="AR385" s="535"/>
      <c r="AS385" s="535"/>
      <c r="AT385" s="535"/>
    </row>
    <row r="386" spans="1:68" ht="15" customHeight="1" thickBot="1" x14ac:dyDescent="0.35">
      <c r="A386" s="2064" t="s">
        <v>286</v>
      </c>
      <c r="B386" s="654" t="s">
        <v>1903</v>
      </c>
      <c r="C386" s="1905">
        <f>'Pre-Determined'!D35</f>
        <v>0</v>
      </c>
      <c r="D386" s="2103">
        <f>ROUND(C386,2)</f>
        <v>0</v>
      </c>
      <c r="E386" s="2065">
        <v>79000</v>
      </c>
      <c r="F386" s="2147"/>
      <c r="G386" s="2173">
        <f>D386+F386</f>
        <v>0</v>
      </c>
      <c r="H386" s="656">
        <f>ROUND(D386*E386,0)</f>
        <v>0</v>
      </c>
      <c r="I386" s="533"/>
      <c r="J386" s="677">
        <f>ROUND((E386-$P$1)/(1+$L$3),0)</f>
        <v>63142</v>
      </c>
      <c r="K386" s="678"/>
      <c r="L386" s="679">
        <f>ROUND((((J386*$L$3)+J386)*$L$5),0)</f>
        <v>0</v>
      </c>
      <c r="M386" s="679"/>
      <c r="N386" s="538">
        <f>D386</f>
        <v>0</v>
      </c>
      <c r="O386" s="533"/>
      <c r="P386" s="680">
        <f>ROUND(L386*N386,0)</f>
        <v>0</v>
      </c>
      <c r="Q386" s="533"/>
      <c r="R386" s="533"/>
      <c r="S386" s="533"/>
      <c r="T386" s="534" t="s">
        <v>1474</v>
      </c>
      <c r="U386" s="678">
        <f>ROUND($H386+$P386,0)</f>
        <v>0</v>
      </c>
      <c r="V386" s="675"/>
      <c r="W386" s="681" t="s">
        <v>1555</v>
      </c>
      <c r="X386" s="682">
        <f>DSUM(T384:U386,"Pay",$W$8:$X$9)</f>
        <v>0</v>
      </c>
      <c r="Y386" s="538"/>
      <c r="Z386" s="533"/>
      <c r="AA386" s="533"/>
      <c r="AB386" s="534" t="s">
        <v>1492</v>
      </c>
      <c r="AC386" s="533" t="s">
        <v>2001</v>
      </c>
      <c r="AD386" s="679">
        <f>D385</f>
        <v>0</v>
      </c>
      <c r="AE386" s="533"/>
      <c r="AF386" s="533"/>
      <c r="AG386" s="673" t="s">
        <v>1911</v>
      </c>
      <c r="AH386" s="674">
        <f>DSUM(AB385:AD387,$AD$8,$AL$33:$AN$34)</f>
        <v>0</v>
      </c>
      <c r="AI386" s="533"/>
      <c r="AJ386" s="533"/>
    </row>
    <row r="387" spans="1:68" ht="15" hidden="1" customHeight="1" thickBot="1" x14ac:dyDescent="0.35">
      <c r="A387" s="2234"/>
      <c r="B387" s="2235" t="s">
        <v>1842</v>
      </c>
      <c r="C387" s="2236"/>
      <c r="D387" s="2236"/>
      <c r="E387" s="2237">
        <v>0</v>
      </c>
      <c r="F387" s="2238"/>
      <c r="G387" s="2239"/>
      <c r="H387" s="2226">
        <f>+P387</f>
        <v>0</v>
      </c>
      <c r="I387" s="533"/>
      <c r="J387" s="533"/>
      <c r="K387" s="533"/>
      <c r="L387" s="533"/>
      <c r="M387" s="533"/>
      <c r="N387" s="538"/>
      <c r="O387" s="533"/>
      <c r="P387" s="679">
        <f>SUM(P385:P386)</f>
        <v>0</v>
      </c>
      <c r="Q387" s="533"/>
      <c r="R387" s="533"/>
      <c r="S387" s="533"/>
      <c r="T387" s="534"/>
      <c r="U387" s="533"/>
      <c r="V387" s="675"/>
      <c r="W387" s="681" t="s">
        <v>1556</v>
      </c>
      <c r="X387" s="682">
        <f>DSUM(T384:U386,"Pay",$W$11:$X$12)</f>
        <v>0</v>
      </c>
      <c r="Y387" s="538"/>
      <c r="Z387" s="533"/>
      <c r="AA387" s="533"/>
      <c r="AB387" s="534" t="s">
        <v>1492</v>
      </c>
      <c r="AC387" s="533" t="s">
        <v>2095</v>
      </c>
      <c r="AD387" s="679">
        <f>D386</f>
        <v>0</v>
      </c>
      <c r="AE387" s="533"/>
      <c r="AF387" s="533"/>
      <c r="AG387" s="533"/>
      <c r="AH387" s="533"/>
      <c r="AI387" s="533"/>
      <c r="AJ387" s="533"/>
    </row>
    <row r="388" spans="1:68" ht="15" customHeight="1" thickBot="1" x14ac:dyDescent="0.35">
      <c r="A388" s="2066"/>
      <c r="B388" s="613"/>
      <c r="C388" s="613"/>
      <c r="D388" s="2094"/>
      <c r="E388" s="574" t="s">
        <v>224</v>
      </c>
      <c r="F388" s="2133"/>
      <c r="G388" s="2133"/>
      <c r="H388" s="521">
        <f>'Revenue Projection'!H60</f>
        <v>0</v>
      </c>
      <c r="I388" s="533"/>
      <c r="J388" s="533"/>
      <c r="K388" s="533"/>
      <c r="L388" s="533"/>
      <c r="M388" s="533"/>
      <c r="N388" s="538"/>
      <c r="O388" s="533"/>
      <c r="P388" s="533"/>
      <c r="Q388" s="533"/>
      <c r="R388" s="533"/>
      <c r="S388" s="533"/>
      <c r="T388" s="534"/>
      <c r="U388" s="533"/>
      <c r="V388" s="675"/>
      <c r="W388" s="686"/>
      <c r="X388" s="687">
        <f>SUM(X385:X387)</f>
        <v>0</v>
      </c>
      <c r="Y388" s="688">
        <f>+X388</f>
        <v>0</v>
      </c>
      <c r="Z388" s="533"/>
      <c r="AA388" s="533"/>
      <c r="AB388" s="534"/>
      <c r="AC388" s="533"/>
      <c r="AD388" s="533"/>
      <c r="AE388" s="685">
        <f>SUM(AD386:AD387)</f>
        <v>0</v>
      </c>
      <c r="AF388" s="533"/>
      <c r="AG388" s="534"/>
      <c r="AH388" s="683">
        <f>SUM(AH385:AH387)</f>
        <v>0</v>
      </c>
      <c r="AI388" s="684">
        <f>+AH388</f>
        <v>0</v>
      </c>
      <c r="AJ388" s="533"/>
    </row>
    <row r="389" spans="1:68" ht="15" customHeight="1" thickTop="1" thickBot="1" x14ac:dyDescent="0.35">
      <c r="A389" s="2067"/>
      <c r="B389" s="522"/>
      <c r="C389" s="522"/>
      <c r="D389" s="2092"/>
      <c r="E389" s="576" t="s">
        <v>2365</v>
      </c>
      <c r="F389" s="2133"/>
      <c r="G389" s="2133"/>
      <c r="H389" s="523">
        <f>SUM(H385:H387)</f>
        <v>0</v>
      </c>
      <c r="I389" s="533"/>
      <c r="J389" s="533"/>
      <c r="K389" s="533"/>
      <c r="L389" s="533"/>
      <c r="M389" s="533"/>
      <c r="N389" s="538"/>
      <c r="O389" s="533"/>
      <c r="P389" s="533"/>
      <c r="Q389" s="533"/>
      <c r="R389" s="533"/>
      <c r="S389" s="533"/>
      <c r="T389" s="533"/>
      <c r="U389" s="533"/>
      <c r="V389" s="541"/>
      <c r="W389" s="541"/>
      <c r="X389" s="541"/>
      <c r="Y389" s="538"/>
      <c r="Z389" s="533"/>
      <c r="AA389" s="533"/>
      <c r="AB389" s="534"/>
      <c r="AC389" s="533"/>
      <c r="AD389" s="533"/>
      <c r="AE389" s="533"/>
      <c r="AF389" s="533"/>
      <c r="AG389" s="534"/>
      <c r="AH389" s="533"/>
      <c r="AI389" s="533"/>
    </row>
    <row r="390" spans="1:68" ht="15" customHeight="1" thickBot="1" x14ac:dyDescent="0.35">
      <c r="A390" s="2068"/>
      <c r="B390" s="526"/>
      <c r="C390" s="526"/>
      <c r="D390" s="2095"/>
      <c r="E390" s="578" t="s">
        <v>1558</v>
      </c>
      <c r="F390" s="2117"/>
      <c r="G390" s="2117"/>
      <c r="H390" s="494">
        <f>H388-H389</f>
        <v>0</v>
      </c>
      <c r="I390" s="533"/>
      <c r="J390" s="533"/>
      <c r="K390" s="533"/>
      <c r="L390" s="533"/>
      <c r="M390" s="533"/>
      <c r="N390" s="538"/>
      <c r="O390" s="533"/>
      <c r="P390" s="533"/>
      <c r="Q390" s="533"/>
      <c r="R390" s="533"/>
      <c r="S390" s="533"/>
      <c r="T390" s="535"/>
      <c r="U390" s="535"/>
      <c r="V390" s="675"/>
      <c r="W390" s="704" t="s">
        <v>2076</v>
      </c>
      <c r="X390" s="282"/>
      <c r="Y390" s="700"/>
      <c r="Z390" s="533"/>
      <c r="AA390" s="533"/>
      <c r="AB390" s="534"/>
      <c r="AC390" s="533"/>
      <c r="AD390" s="533"/>
      <c r="AE390" s="533"/>
      <c r="AF390" s="533"/>
    </row>
    <row r="391" spans="1:68" ht="15" hidden="1" customHeight="1" x14ac:dyDescent="0.3">
      <c r="A391" s="695" t="s">
        <v>2077</v>
      </c>
      <c r="B391" s="696"/>
      <c r="C391" s="696"/>
      <c r="D391" s="2085"/>
      <c r="E391" s="698"/>
      <c r="F391" s="2118"/>
      <c r="G391" s="2118"/>
      <c r="H391" s="699"/>
      <c r="I391" s="533"/>
      <c r="J391" s="533"/>
      <c r="K391" s="533"/>
      <c r="L391" s="533"/>
      <c r="M391" s="533"/>
      <c r="N391" s="538"/>
      <c r="O391" s="533"/>
      <c r="P391" s="533"/>
      <c r="Q391" s="282"/>
      <c r="R391" s="282"/>
      <c r="S391" s="282"/>
      <c r="T391" s="701" t="s">
        <v>1553</v>
      </c>
      <c r="U391" s="702" t="s">
        <v>1338</v>
      </c>
      <c r="V391" s="703"/>
      <c r="W391" s="712" t="s">
        <v>1554</v>
      </c>
      <c r="X391" s="713">
        <f>DSUM(T391:U394,"Pay",$W$5:$X$6)</f>
        <v>0</v>
      </c>
      <c r="Y391" s="700"/>
      <c r="Z391" s="282"/>
      <c r="AA391" s="282"/>
      <c r="AB391" s="693"/>
      <c r="AC391" s="143" t="s">
        <v>2076</v>
      </c>
      <c r="AD391" s="694"/>
      <c r="AE391" s="533"/>
      <c r="AF391" s="533"/>
      <c r="AG391" s="2280" t="s">
        <v>2082</v>
      </c>
      <c r="AH391" s="2280"/>
    </row>
    <row r="392" spans="1:68" ht="15" hidden="1" customHeight="1" x14ac:dyDescent="0.3">
      <c r="A392" s="705" t="s">
        <v>2078</v>
      </c>
      <c r="B392" s="706" t="s">
        <v>2079</v>
      </c>
      <c r="C392" s="707">
        <v>0</v>
      </c>
      <c r="D392" s="1904">
        <f>ROUND(C392,2)</f>
        <v>0</v>
      </c>
      <c r="E392" s="708"/>
      <c r="F392" s="2119"/>
      <c r="G392" s="2080">
        <f>D392+F392</f>
        <v>0</v>
      </c>
      <c r="H392" s="709">
        <f>ROUND(D392*E392,0)</f>
        <v>0</v>
      </c>
      <c r="I392" s="533"/>
      <c r="J392" s="677">
        <f>ROUND((E392-$P$1)/(1+$L$3),0)</f>
        <v>-5842</v>
      </c>
      <c r="K392" s="678"/>
      <c r="L392" s="679">
        <f>ROUND((((J392*$L$3)+J392)*$L$5),0)</f>
        <v>0</v>
      </c>
      <c r="M392" s="679"/>
      <c r="N392" s="538">
        <f>D392</f>
        <v>0</v>
      </c>
      <c r="O392" s="533"/>
      <c r="P392" s="1843">
        <f>ROUND(L392*N392,0)</f>
        <v>0</v>
      </c>
      <c r="Q392" s="282"/>
      <c r="R392" s="282"/>
      <c r="S392" s="282"/>
      <c r="T392" s="711" t="s">
        <v>1478</v>
      </c>
      <c r="U392" s="277">
        <f>ROUND($H392+$P392,0)</f>
        <v>0</v>
      </c>
      <c r="V392" s="703"/>
      <c r="W392" s="712" t="s">
        <v>1555</v>
      </c>
      <c r="X392" s="713">
        <f>DSUM(T391:U394,"Pay",$W$8:$X$9)</f>
        <v>0</v>
      </c>
      <c r="Y392" s="700"/>
      <c r="Z392" s="282"/>
      <c r="AA392" s="282"/>
      <c r="AB392" s="702" t="s">
        <v>242</v>
      </c>
      <c r="AC392" s="702" t="s">
        <v>1445</v>
      </c>
      <c r="AD392" s="702" t="s">
        <v>1446</v>
      </c>
      <c r="AG392" s="327" t="s">
        <v>2081</v>
      </c>
      <c r="AH392" s="328">
        <f>DSUM(AB392:AD395,$AD$8,$AL$166:$AN$167)</f>
        <v>0</v>
      </c>
    </row>
    <row r="393" spans="1:68" ht="15" hidden="1" customHeight="1" thickBot="1" x14ac:dyDescent="0.35">
      <c r="A393" s="622" t="s">
        <v>368</v>
      </c>
      <c r="B393" s="623" t="s">
        <v>542</v>
      </c>
      <c r="C393" s="707">
        <v>0</v>
      </c>
      <c r="D393" s="2082">
        <f>ROUND(C393,2)</f>
        <v>0</v>
      </c>
      <c r="E393" s="714"/>
      <c r="F393" s="2141"/>
      <c r="G393" s="2081">
        <f>D393+F393</f>
        <v>0</v>
      </c>
      <c r="H393" s="715">
        <f>ROUND(D393*E393,0)</f>
        <v>0</v>
      </c>
      <c r="I393" s="533"/>
      <c r="J393" s="533"/>
      <c r="K393" s="533"/>
      <c r="L393" s="533"/>
      <c r="M393" s="533"/>
      <c r="N393" s="538"/>
      <c r="O393" s="533"/>
      <c r="P393" s="533"/>
      <c r="Q393" s="282"/>
      <c r="R393" s="282"/>
      <c r="S393" s="282"/>
      <c r="T393" s="711" t="s">
        <v>1478</v>
      </c>
      <c r="U393" s="277">
        <f>ROUND($H393+$P393,0)</f>
        <v>0</v>
      </c>
      <c r="V393" s="716"/>
      <c r="W393" s="712" t="s">
        <v>1556</v>
      </c>
      <c r="X393" s="713">
        <f>DSUM(T391:U394,"Pay",$W$11:$X$12)</f>
        <v>0</v>
      </c>
      <c r="Y393" s="700"/>
      <c r="Z393" s="282"/>
      <c r="AA393" s="282"/>
      <c r="AB393" s="711" t="s">
        <v>1492</v>
      </c>
      <c r="AC393" s="282" t="s">
        <v>2081</v>
      </c>
      <c r="AD393" s="710">
        <f>D392</f>
        <v>0</v>
      </c>
      <c r="AG393" s="327" t="s">
        <v>1450</v>
      </c>
      <c r="AH393" s="328">
        <f>DSUM(AB392:AD395,$AD$8,$AL$105:$AN$106)</f>
        <v>0</v>
      </c>
    </row>
    <row r="394" spans="1:68" ht="15" hidden="1" customHeight="1" thickBot="1" x14ac:dyDescent="0.35">
      <c r="A394" s="622" t="s">
        <v>368</v>
      </c>
      <c r="B394" s="623" t="s">
        <v>1824</v>
      </c>
      <c r="C394" s="624">
        <v>0</v>
      </c>
      <c r="D394" s="2082">
        <f>ROUND(C394,2)</f>
        <v>0</v>
      </c>
      <c r="E394" s="626"/>
      <c r="F394" s="2141"/>
      <c r="G394" s="2081">
        <f>D394+F394</f>
        <v>0</v>
      </c>
      <c r="H394" s="715">
        <f>ROUND(D394*E394,0)</f>
        <v>0</v>
      </c>
      <c r="I394" s="533"/>
      <c r="J394" s="533"/>
      <c r="K394" s="533"/>
      <c r="L394" s="533"/>
      <c r="M394" s="533"/>
      <c r="N394" s="538"/>
      <c r="O394" s="533"/>
      <c r="P394" s="533"/>
      <c r="Q394" s="282"/>
      <c r="R394" s="282"/>
      <c r="S394" s="282"/>
      <c r="T394" s="711" t="s">
        <v>1478</v>
      </c>
      <c r="U394" s="277">
        <f>ROUND($H394+$P394,0)</f>
        <v>0</v>
      </c>
      <c r="V394" s="716"/>
      <c r="W394" s="723"/>
      <c r="X394" s="724">
        <f>SUM(X391:X393)</f>
        <v>0</v>
      </c>
      <c r="Y394" s="355">
        <f>+X394</f>
        <v>0</v>
      </c>
      <c r="Z394" s="282"/>
      <c r="AA394" s="282"/>
      <c r="AB394" s="711" t="s">
        <v>1492</v>
      </c>
      <c r="AC394" s="282" t="s">
        <v>1450</v>
      </c>
      <c r="AD394" s="710">
        <f>D393</f>
        <v>0</v>
      </c>
      <c r="AG394" s="690"/>
      <c r="AH394" s="422"/>
    </row>
    <row r="395" spans="1:68" ht="15" hidden="1" customHeight="1" thickBot="1" x14ac:dyDescent="0.35">
      <c r="A395" s="717"/>
      <c r="B395" s="718" t="s">
        <v>1842</v>
      </c>
      <c r="C395" s="719"/>
      <c r="D395" s="2101"/>
      <c r="E395" s="720">
        <v>0</v>
      </c>
      <c r="F395" s="2145"/>
      <c r="G395" s="2087">
        <f>D395+F395</f>
        <v>0</v>
      </c>
      <c r="H395" s="722">
        <f>+P395</f>
        <v>0</v>
      </c>
      <c r="I395" s="533"/>
      <c r="J395" s="533"/>
      <c r="K395" s="533"/>
      <c r="L395" s="533"/>
      <c r="M395" s="533"/>
      <c r="N395" s="538"/>
      <c r="O395" s="533"/>
      <c r="P395" s="679">
        <f>SUM(P392)</f>
        <v>0</v>
      </c>
      <c r="Q395" s="282"/>
      <c r="R395" s="282"/>
      <c r="S395" s="282"/>
      <c r="T395" s="711"/>
      <c r="U395" s="282"/>
      <c r="V395" s="716"/>
      <c r="W395" s="730"/>
      <c r="X395" s="731"/>
      <c r="Y395" s="700"/>
      <c r="Z395" s="282"/>
      <c r="AA395" s="282"/>
      <c r="AB395" s="711" t="s">
        <v>1492</v>
      </c>
      <c r="AC395" s="282" t="s">
        <v>1450</v>
      </c>
      <c r="AD395" s="396">
        <f>ROUND(D394/7.5,2)</f>
        <v>0</v>
      </c>
      <c r="AH395" s="262"/>
    </row>
    <row r="396" spans="1:68" ht="15" hidden="1" customHeight="1" thickBot="1" x14ac:dyDescent="0.35">
      <c r="A396" s="725"/>
      <c r="B396" s="726"/>
      <c r="C396" s="726"/>
      <c r="D396" s="2094"/>
      <c r="E396" s="728" t="s">
        <v>224</v>
      </c>
      <c r="F396" s="2133"/>
      <c r="G396" s="2133"/>
      <c r="H396" s="729">
        <f>+'Revenue Projection'!H47</f>
        <v>0</v>
      </c>
      <c r="I396" s="533"/>
      <c r="J396" s="533"/>
      <c r="K396" s="533"/>
      <c r="L396" s="533"/>
      <c r="M396" s="533"/>
      <c r="N396" s="538"/>
      <c r="O396" s="533"/>
      <c r="P396" s="533"/>
      <c r="Q396" s="282"/>
      <c r="R396" s="282"/>
      <c r="S396" s="282"/>
      <c r="T396" s="711"/>
      <c r="U396" s="282"/>
      <c r="V396" s="703"/>
      <c r="W396" s="730"/>
      <c r="X396" s="731"/>
      <c r="Y396" s="700"/>
      <c r="Z396" s="282"/>
      <c r="AA396" s="282"/>
      <c r="AB396" s="711"/>
      <c r="AC396" s="282"/>
      <c r="AD396" s="282"/>
      <c r="AE396" s="377">
        <f>SUM(AD393:AD395)</f>
        <v>0</v>
      </c>
      <c r="AG396" s="266"/>
      <c r="AH396" s="424">
        <f>SUM(AH392:AH393)</f>
        <v>0</v>
      </c>
      <c r="AI396" s="425">
        <f>+AH396</f>
        <v>0</v>
      </c>
    </row>
    <row r="397" spans="1:68" s="533" customFormat="1" ht="15" hidden="1" customHeight="1" thickTop="1" thickBot="1" x14ac:dyDescent="0.35">
      <c r="A397" s="732"/>
      <c r="B397" s="733"/>
      <c r="C397" s="733"/>
      <c r="D397" s="2092"/>
      <c r="E397" s="734" t="s">
        <v>2080</v>
      </c>
      <c r="F397" s="2133"/>
      <c r="G397" s="2133"/>
      <c r="H397" s="735">
        <f>SUM(H392:H395)</f>
        <v>0</v>
      </c>
      <c r="N397" s="538"/>
      <c r="Q397" s="282"/>
      <c r="R397" s="282"/>
      <c r="S397" s="282"/>
      <c r="T397" s="711"/>
      <c r="U397" s="282"/>
      <c r="V397" s="412"/>
      <c r="W397" s="730"/>
      <c r="X397" s="731"/>
      <c r="Y397" s="264"/>
      <c r="Z397" s="265"/>
      <c r="AA397" s="282"/>
      <c r="AB397" s="711"/>
      <c r="AC397" s="282"/>
      <c r="AD397" s="282"/>
      <c r="AE397" s="262"/>
      <c r="AF397" s="262"/>
      <c r="AG397" s="269"/>
      <c r="AH397" s="218"/>
      <c r="AI397" s="262"/>
      <c r="AJ397" s="262"/>
      <c r="AL397" s="262"/>
      <c r="AM397" s="266"/>
      <c r="AN397" s="262"/>
      <c r="AO397" s="535"/>
      <c r="AP397" s="535"/>
      <c r="AQ397" s="535"/>
      <c r="AR397" s="535"/>
      <c r="AS397" s="535"/>
      <c r="AT397" s="535"/>
      <c r="AU397" s="535"/>
      <c r="AV397" s="535"/>
      <c r="AW397" s="535"/>
      <c r="AX397" s="535"/>
      <c r="AY397" s="535"/>
      <c r="AZ397" s="535"/>
      <c r="BA397" s="535"/>
      <c r="BB397" s="535"/>
      <c r="BC397" s="535"/>
      <c r="BD397" s="535"/>
      <c r="BE397" s="535"/>
      <c r="BF397" s="535"/>
      <c r="BG397" s="535"/>
      <c r="BH397" s="535"/>
      <c r="BI397" s="535"/>
      <c r="BJ397" s="535"/>
      <c r="BK397" s="535"/>
      <c r="BL397" s="535"/>
      <c r="BM397" s="535"/>
      <c r="BN397" s="535"/>
      <c r="BO397" s="535"/>
      <c r="BP397" s="535"/>
    </row>
    <row r="398" spans="1:68" s="533" customFormat="1" ht="15" hidden="1" customHeight="1" thickBot="1" x14ac:dyDescent="0.35">
      <c r="A398" s="736"/>
      <c r="B398" s="737"/>
      <c r="C398" s="737"/>
      <c r="D398" s="2095"/>
      <c r="E398" s="738" t="s">
        <v>1558</v>
      </c>
      <c r="F398" s="2117"/>
      <c r="G398" s="2117"/>
      <c r="H398" s="739">
        <f>H396-H397</f>
        <v>0</v>
      </c>
      <c r="I398" s="262"/>
      <c r="J398" s="262"/>
      <c r="K398" s="262"/>
      <c r="L398" s="262"/>
      <c r="M398" s="262"/>
      <c r="N398" s="264"/>
      <c r="O398" s="262"/>
      <c r="P398" s="262"/>
      <c r="Q398" s="262"/>
      <c r="R398" s="265"/>
      <c r="S398" s="262"/>
      <c r="T398" s="234"/>
      <c r="U398" s="234"/>
      <c r="V398" s="412"/>
      <c r="W398" s="326" t="s">
        <v>527</v>
      </c>
      <c r="X398" s="262"/>
      <c r="Y398" s="264"/>
      <c r="Z398" s="265"/>
      <c r="AA398" s="262"/>
      <c r="AB398" s="711"/>
      <c r="AC398" s="282"/>
      <c r="AD398" s="282"/>
      <c r="AE398" s="262"/>
      <c r="AF398" s="262"/>
      <c r="AG398" s="269"/>
      <c r="AH398" s="218"/>
      <c r="AI398" s="262"/>
      <c r="AJ398" s="262"/>
      <c r="AL398" s="262"/>
      <c r="AM398" s="266"/>
      <c r="AN398" s="262"/>
      <c r="AO398" s="535"/>
      <c r="AP398" s="535"/>
      <c r="AQ398" s="535"/>
      <c r="AR398" s="535"/>
      <c r="AS398" s="535"/>
      <c r="AT398" s="535"/>
      <c r="AU398" s="535"/>
      <c r="AV398" s="535"/>
      <c r="AW398" s="535"/>
      <c r="AX398" s="535"/>
      <c r="AY398" s="535"/>
      <c r="AZ398" s="535"/>
      <c r="BA398" s="535"/>
      <c r="BB398" s="535"/>
      <c r="BC398" s="535"/>
      <c r="BD398" s="535"/>
      <c r="BE398" s="535"/>
      <c r="BF398" s="535"/>
      <c r="BG398" s="535"/>
      <c r="BH398" s="535"/>
      <c r="BI398" s="535"/>
      <c r="BJ398" s="535"/>
      <c r="BK398" s="535"/>
      <c r="BL398" s="535"/>
      <c r="BM398" s="535"/>
      <c r="BN398" s="535"/>
      <c r="BO398" s="535"/>
      <c r="BP398" s="535"/>
    </row>
    <row r="399" spans="1:68" ht="15" customHeight="1" x14ac:dyDescent="0.3">
      <c r="A399" s="2290" t="s">
        <v>1460</v>
      </c>
      <c r="B399" s="2291"/>
      <c r="C399" s="2291"/>
      <c r="D399" s="2291"/>
      <c r="E399" s="2291"/>
      <c r="F399" s="2139"/>
      <c r="G399" s="2139"/>
      <c r="H399" s="423"/>
      <c r="J399" s="323"/>
      <c r="K399" s="324"/>
      <c r="L399" s="325"/>
      <c r="M399" s="325"/>
      <c r="P399" s="268"/>
      <c r="T399" s="302" t="s">
        <v>1553</v>
      </c>
      <c r="U399" s="303" t="s">
        <v>1338</v>
      </c>
      <c r="V399" s="412"/>
      <c r="W399" s="343" t="s">
        <v>1554</v>
      </c>
      <c r="X399" s="344">
        <f>DSUM(T399:U431,"Pay",$W$5:$X$6)</f>
        <v>0</v>
      </c>
      <c r="Y399" s="264"/>
      <c r="AB399" s="711"/>
      <c r="AC399" s="670" t="s">
        <v>336</v>
      </c>
      <c r="AD399" s="282"/>
      <c r="AG399" s="2281" t="s">
        <v>331</v>
      </c>
      <c r="AH399" s="2281"/>
    </row>
    <row r="400" spans="1:68" ht="15" customHeight="1" x14ac:dyDescent="0.3">
      <c r="A400" s="336" t="s">
        <v>304</v>
      </c>
      <c r="B400" s="390" t="s">
        <v>307</v>
      </c>
      <c r="C400" s="332">
        <v>0</v>
      </c>
      <c r="D400" s="2081">
        <f t="shared" ref="D400:D422" si="78">ROUND(C400,2)</f>
        <v>0</v>
      </c>
      <c r="E400" s="341">
        <v>65000</v>
      </c>
      <c r="F400" s="2152">
        <v>0</v>
      </c>
      <c r="G400" s="2081">
        <f t="shared" ref="G400:G421" si="79">D400+F400</f>
        <v>0</v>
      </c>
      <c r="H400" s="400">
        <f t="shared" ref="H400:H421" si="80">ROUND(D400*E400,0)</f>
        <v>0</v>
      </c>
      <c r="J400" s="323">
        <f>ROUND((E400-$P$1)/(1+$L$3),0)</f>
        <v>50917</v>
      </c>
      <c r="K400" s="324"/>
      <c r="L400" s="325">
        <f>ROUND((((J400*$L$3)+J400)*$L$5),0)</f>
        <v>0</v>
      </c>
      <c r="M400" s="325"/>
      <c r="N400" s="264">
        <f>D400</f>
        <v>0</v>
      </c>
      <c r="P400" s="268">
        <f>ROUND(L400*N400,0)</f>
        <v>0</v>
      </c>
      <c r="T400" s="266" t="s">
        <v>1509</v>
      </c>
      <c r="U400" s="324">
        <f t="shared" ref="U400:U421" si="81">ROUND($H400+$P400,0)</f>
        <v>0</v>
      </c>
      <c r="V400" s="412"/>
      <c r="W400" s="343" t="s">
        <v>1555</v>
      </c>
      <c r="X400" s="344">
        <f>DSUM(T399:U431,"Pay",$W$8:$X$9)</f>
        <v>0</v>
      </c>
      <c r="Y400" s="264"/>
      <c r="AB400" s="303" t="s">
        <v>242</v>
      </c>
      <c r="AC400" s="303" t="s">
        <v>1445</v>
      </c>
      <c r="AD400" s="303" t="s">
        <v>1446</v>
      </c>
      <c r="AG400" s="352" t="s">
        <v>1448</v>
      </c>
      <c r="AH400" s="328">
        <f>DSUM(AB400:AD422,$AD$8,$AL$45:$AN$46)</f>
        <v>0</v>
      </c>
      <c r="AJ400" s="533"/>
    </row>
    <row r="401" spans="1:68" ht="15" customHeight="1" x14ac:dyDescent="0.3">
      <c r="A401" s="336" t="s">
        <v>304</v>
      </c>
      <c r="B401" s="390" t="s">
        <v>1349</v>
      </c>
      <c r="C401" s="332">
        <v>0</v>
      </c>
      <c r="D401" s="2081">
        <f t="shared" si="78"/>
        <v>0</v>
      </c>
      <c r="E401" s="341">
        <v>76600</v>
      </c>
      <c r="F401" s="2152">
        <v>0</v>
      </c>
      <c r="G401" s="2081">
        <f t="shared" si="79"/>
        <v>0</v>
      </c>
      <c r="H401" s="400">
        <f t="shared" si="80"/>
        <v>0</v>
      </c>
      <c r="J401" s="323">
        <f>ROUND((E401-$P$1)/(1+$L$3),0)</f>
        <v>61046</v>
      </c>
      <c r="K401" s="324"/>
      <c r="L401" s="325">
        <f>ROUND((((J401*$L$3)+J401)*$L$5),0)</f>
        <v>0</v>
      </c>
      <c r="M401" s="325"/>
      <c r="N401" s="264">
        <f>D401</f>
        <v>0</v>
      </c>
      <c r="P401" s="268">
        <f>ROUND(L401*N401,0)</f>
        <v>0</v>
      </c>
      <c r="T401" s="266" t="s">
        <v>1509</v>
      </c>
      <c r="U401" s="324">
        <f t="shared" si="81"/>
        <v>0</v>
      </c>
      <c r="V401" s="412"/>
      <c r="W401" s="343" t="s">
        <v>1556</v>
      </c>
      <c r="X401" s="344">
        <f>DSUM(T399:U431,"Pay",$W$11:$X$12)</f>
        <v>0</v>
      </c>
      <c r="Y401" s="264"/>
      <c r="AB401" s="266" t="s">
        <v>1492</v>
      </c>
      <c r="AC401" s="262" t="s">
        <v>1480</v>
      </c>
      <c r="AD401" s="325">
        <f>D400</f>
        <v>0</v>
      </c>
      <c r="AG401" s="327" t="s">
        <v>1480</v>
      </c>
      <c r="AH401" s="328">
        <f>DSUM(AB400:AD422,$AD$8,$AL$66:$AN$67)</f>
        <v>0</v>
      </c>
      <c r="AJ401" s="533"/>
    </row>
    <row r="402" spans="1:68" ht="15" customHeight="1" thickBot="1" x14ac:dyDescent="0.35">
      <c r="A402" s="336" t="s">
        <v>304</v>
      </c>
      <c r="B402" s="390" t="s">
        <v>2101</v>
      </c>
      <c r="C402" s="394">
        <v>0</v>
      </c>
      <c r="D402" s="2082">
        <f t="shared" si="78"/>
        <v>0</v>
      </c>
      <c r="E402" s="341">
        <v>7800</v>
      </c>
      <c r="F402" s="2152">
        <v>0</v>
      </c>
      <c r="G402" s="2081">
        <f t="shared" si="79"/>
        <v>0</v>
      </c>
      <c r="H402" s="400">
        <f t="shared" si="80"/>
        <v>0</v>
      </c>
      <c r="J402" s="323">
        <f>ROUND((E402)/(1+$L$3),0)</f>
        <v>6811</v>
      </c>
      <c r="K402" s="324"/>
      <c r="L402" s="325">
        <f>ROUND((((J402*$L$3)+J402)*$L$5),0)</f>
        <v>0</v>
      </c>
      <c r="M402" s="325"/>
      <c r="N402" s="264">
        <f>D402</f>
        <v>0</v>
      </c>
      <c r="P402" s="268">
        <f>ROUND(L402*N402,0)</f>
        <v>0</v>
      </c>
      <c r="T402" s="266" t="s">
        <v>1509</v>
      </c>
      <c r="U402" s="324">
        <f t="shared" si="81"/>
        <v>0</v>
      </c>
      <c r="V402" s="412"/>
      <c r="W402" s="353"/>
      <c r="X402" s="354">
        <f>SUM(X399:X401)</f>
        <v>0</v>
      </c>
      <c r="Y402" s="355">
        <f>+X402</f>
        <v>0</v>
      </c>
      <c r="AB402" s="266" t="s">
        <v>1492</v>
      </c>
      <c r="AC402" s="262" t="s">
        <v>1299</v>
      </c>
      <c r="AD402" s="325">
        <f>D401</f>
        <v>0</v>
      </c>
      <c r="AF402" s="533"/>
      <c r="AG402" s="327" t="s">
        <v>315</v>
      </c>
      <c r="AH402" s="328">
        <f>DSUM(AB400:AD422,$AD$8,$AL$72:$AN$73)</f>
        <v>0</v>
      </c>
    </row>
    <row r="403" spans="1:68" ht="15" customHeight="1" thickTop="1" x14ac:dyDescent="0.3">
      <c r="A403" s="336" t="s">
        <v>304</v>
      </c>
      <c r="B403" s="390" t="s">
        <v>315</v>
      </c>
      <c r="C403" s="332">
        <v>0</v>
      </c>
      <c r="D403" s="2081">
        <f t="shared" si="78"/>
        <v>0</v>
      </c>
      <c r="E403" s="341">
        <v>76600</v>
      </c>
      <c r="F403" s="2152">
        <v>0</v>
      </c>
      <c r="G403" s="2081">
        <f t="shared" si="79"/>
        <v>0</v>
      </c>
      <c r="H403" s="400">
        <f t="shared" si="80"/>
        <v>0</v>
      </c>
      <c r="J403" s="323">
        <f>ROUND((E403-$P$1)/(1+$L$3),0)</f>
        <v>61046</v>
      </c>
      <c r="K403" s="324"/>
      <c r="L403" s="325">
        <f>ROUND((((J403*$L$3)+J403)*$L$5),0)</f>
        <v>0</v>
      </c>
      <c r="M403" s="325"/>
      <c r="N403" s="264">
        <f>D403</f>
        <v>0</v>
      </c>
      <c r="P403" s="268">
        <f>ROUND(L403*N403,0)</f>
        <v>0</v>
      </c>
      <c r="T403" s="266" t="s">
        <v>1509</v>
      </c>
      <c r="U403" s="324">
        <f t="shared" si="81"/>
        <v>0</v>
      </c>
      <c r="V403" s="412"/>
      <c r="Y403" s="264"/>
      <c r="AB403" s="266" t="s">
        <v>1492</v>
      </c>
      <c r="AC403" s="262" t="s">
        <v>1480</v>
      </c>
      <c r="AD403" s="396">
        <f>ROUND(D402/7.5,2)</f>
        <v>0</v>
      </c>
      <c r="AF403" s="533"/>
      <c r="AG403" s="327" t="s">
        <v>1349</v>
      </c>
      <c r="AH403" s="328">
        <f>DSUM(AB400:AD422,$AD$8,$AL$75:$AN$76)</f>
        <v>0</v>
      </c>
    </row>
    <row r="404" spans="1:68" s="745" customFormat="1" ht="15" customHeight="1" x14ac:dyDescent="0.3">
      <c r="A404" s="336" t="s">
        <v>316</v>
      </c>
      <c r="B404" s="390" t="s">
        <v>317</v>
      </c>
      <c r="C404" s="409">
        <v>0</v>
      </c>
      <c r="D404" s="2081">
        <f t="shared" si="78"/>
        <v>0</v>
      </c>
      <c r="E404" s="341">
        <v>37</v>
      </c>
      <c r="F404" s="2152">
        <v>0</v>
      </c>
      <c r="G404" s="2081">
        <f t="shared" si="79"/>
        <v>0</v>
      </c>
      <c r="H404" s="400">
        <f t="shared" si="80"/>
        <v>0</v>
      </c>
      <c r="I404" s="262"/>
      <c r="J404" s="324"/>
      <c r="K404" s="324"/>
      <c r="L404" s="325"/>
      <c r="M404" s="325"/>
      <c r="N404" s="264"/>
      <c r="O404" s="262"/>
      <c r="P404" s="268"/>
      <c r="Q404" s="262"/>
      <c r="R404" s="265"/>
      <c r="S404" s="262"/>
      <c r="T404" s="266" t="s">
        <v>1509</v>
      </c>
      <c r="U404" s="324">
        <f t="shared" si="81"/>
        <v>0</v>
      </c>
      <c r="V404" s="412"/>
      <c r="W404" s="262"/>
      <c r="X404" s="262"/>
      <c r="Y404" s="264"/>
      <c r="Z404" s="265"/>
      <c r="AA404" s="262"/>
      <c r="AB404" s="266" t="s">
        <v>1492</v>
      </c>
      <c r="AC404" s="262" t="s">
        <v>315</v>
      </c>
      <c r="AD404" s="325">
        <f>D403</f>
        <v>0</v>
      </c>
      <c r="AE404" s="262"/>
      <c r="AF404" s="262"/>
      <c r="AG404" s="327" t="s">
        <v>1298</v>
      </c>
      <c r="AH404" s="328">
        <f>DSUM(AB400:AD422,$AD$8,$AL$78:$AN$79)</f>
        <v>0</v>
      </c>
      <c r="AI404" s="262"/>
      <c r="AJ404" s="262"/>
      <c r="AL404" s="262"/>
      <c r="AM404" s="266"/>
      <c r="AN404" s="262"/>
      <c r="AO404" s="746"/>
      <c r="AP404" s="746"/>
      <c r="AQ404" s="746"/>
      <c r="AR404" s="746"/>
      <c r="AS404" s="746"/>
      <c r="AT404" s="746"/>
      <c r="AU404" s="746"/>
      <c r="AV404" s="746"/>
      <c r="AW404" s="746"/>
      <c r="AX404" s="746"/>
      <c r="AY404" s="746"/>
      <c r="AZ404" s="746"/>
      <c r="BA404" s="746"/>
      <c r="BB404" s="746"/>
      <c r="BC404" s="746"/>
      <c r="BD404" s="746"/>
      <c r="BE404" s="746"/>
      <c r="BF404" s="746"/>
      <c r="BG404" s="746"/>
      <c r="BH404" s="746"/>
      <c r="BI404" s="746"/>
      <c r="BJ404" s="746"/>
      <c r="BK404" s="746"/>
      <c r="BL404" s="746"/>
      <c r="BM404" s="746"/>
      <c r="BN404" s="746"/>
      <c r="BO404" s="746"/>
      <c r="BP404" s="746"/>
    </row>
    <row r="405" spans="1:68" ht="15" customHeight="1" x14ac:dyDescent="0.3">
      <c r="A405" s="637" t="s">
        <v>368</v>
      </c>
      <c r="B405" s="638" t="s">
        <v>1823</v>
      </c>
      <c r="C405" s="741">
        <v>0</v>
      </c>
      <c r="D405" s="1908">
        <f t="shared" si="78"/>
        <v>0</v>
      </c>
      <c r="E405" s="640">
        <v>30300</v>
      </c>
      <c r="F405" s="2153">
        <v>0</v>
      </c>
      <c r="G405" s="2153">
        <f t="shared" si="79"/>
        <v>0</v>
      </c>
      <c r="H405" s="641">
        <f t="shared" si="80"/>
        <v>0</v>
      </c>
      <c r="P405" s="234"/>
      <c r="T405" s="266" t="s">
        <v>1478</v>
      </c>
      <c r="U405" s="324">
        <f t="shared" si="81"/>
        <v>0</v>
      </c>
      <c r="V405" s="412"/>
      <c r="Y405" s="264"/>
      <c r="AB405" s="266" t="s">
        <v>1492</v>
      </c>
      <c r="AC405" s="262" t="s">
        <v>1298</v>
      </c>
      <c r="AD405" s="410">
        <f>ROUND(D404/(196*7.5),4)</f>
        <v>0</v>
      </c>
      <c r="AG405" s="352" t="s">
        <v>1449</v>
      </c>
      <c r="AH405" s="328">
        <f>DSUM(AB400:AD422,$AD$8,$AL$102:$AN$103)</f>
        <v>0</v>
      </c>
    </row>
    <row r="406" spans="1:68" ht="15" customHeight="1" x14ac:dyDescent="0.3">
      <c r="A406" s="336" t="s">
        <v>368</v>
      </c>
      <c r="B406" s="390" t="s">
        <v>1824</v>
      </c>
      <c r="C406" s="394">
        <v>0</v>
      </c>
      <c r="D406" s="2082">
        <f t="shared" si="78"/>
        <v>0</v>
      </c>
      <c r="E406" s="341">
        <v>3100</v>
      </c>
      <c r="F406" s="2154">
        <v>0</v>
      </c>
      <c r="G406" s="2154">
        <f t="shared" si="79"/>
        <v>0</v>
      </c>
      <c r="H406" s="400">
        <f t="shared" si="80"/>
        <v>0</v>
      </c>
      <c r="P406" s="234"/>
      <c r="T406" s="266" t="s">
        <v>1478</v>
      </c>
      <c r="U406" s="324">
        <f t="shared" si="81"/>
        <v>0</v>
      </c>
      <c r="V406" s="388"/>
      <c r="W406" s="389"/>
      <c r="X406" s="389"/>
      <c r="Y406" s="264"/>
      <c r="AB406" s="266" t="s">
        <v>1492</v>
      </c>
      <c r="AC406" s="262" t="s">
        <v>1450</v>
      </c>
      <c r="AD406" s="325">
        <f>D405</f>
        <v>0</v>
      </c>
      <c r="AG406" s="327" t="s">
        <v>1450</v>
      </c>
      <c r="AH406" s="328">
        <f>DSUM(AB400:AD422,$AD$8,$AL$105:$AN$106)</f>
        <v>0</v>
      </c>
    </row>
    <row r="407" spans="1:68" ht="15" customHeight="1" x14ac:dyDescent="0.3">
      <c r="A407" s="336" t="s">
        <v>369</v>
      </c>
      <c r="B407" s="390" t="s">
        <v>370</v>
      </c>
      <c r="C407" s="338">
        <v>0</v>
      </c>
      <c r="D407" s="2082">
        <f t="shared" si="78"/>
        <v>0</v>
      </c>
      <c r="E407" s="341">
        <v>42000</v>
      </c>
      <c r="F407" s="2154">
        <v>0</v>
      </c>
      <c r="G407" s="2154">
        <f t="shared" si="79"/>
        <v>0</v>
      </c>
      <c r="H407" s="400">
        <f t="shared" si="80"/>
        <v>0</v>
      </c>
      <c r="T407" s="266" t="s">
        <v>1478</v>
      </c>
      <c r="U407" s="324">
        <f t="shared" si="81"/>
        <v>0</v>
      </c>
      <c r="V407" s="388"/>
      <c r="W407" s="389"/>
      <c r="X407" s="389"/>
      <c r="Y407" s="264"/>
      <c r="AB407" s="266" t="s">
        <v>1492</v>
      </c>
      <c r="AC407" s="262" t="s">
        <v>1450</v>
      </c>
      <c r="AD407" s="396">
        <f>ROUND(D406/7.5,2)</f>
        <v>0</v>
      </c>
      <c r="AG407" s="327" t="s">
        <v>370</v>
      </c>
      <c r="AH407" s="328">
        <f>DSUM(AB400:AD422,$AD$8,$AL$108:$AN$109)</f>
        <v>0</v>
      </c>
      <c r="AJ407" s="745"/>
      <c r="AP407" s="2282"/>
      <c r="AQ407" s="2282"/>
      <c r="AR407" s="2282"/>
    </row>
    <row r="408" spans="1:68" ht="15" hidden="1" customHeight="1" x14ac:dyDescent="0.3">
      <c r="A408" s="345" t="s">
        <v>371</v>
      </c>
      <c r="B408" s="446" t="s">
        <v>1316</v>
      </c>
      <c r="C408" s="350">
        <v>0</v>
      </c>
      <c r="D408" s="2082">
        <f t="shared" si="78"/>
        <v>0</v>
      </c>
      <c r="E408" s="349"/>
      <c r="F408" s="2154"/>
      <c r="G408" s="2154">
        <f t="shared" si="79"/>
        <v>0</v>
      </c>
      <c r="H408" s="351">
        <f t="shared" si="80"/>
        <v>0</v>
      </c>
      <c r="T408" s="266" t="s">
        <v>1478</v>
      </c>
      <c r="U408" s="324">
        <f t="shared" si="81"/>
        <v>0</v>
      </c>
      <c r="V408" s="392"/>
      <c r="W408" s="389"/>
      <c r="X408" s="389"/>
      <c r="Y408" s="538"/>
      <c r="Z408" s="533"/>
      <c r="AB408" s="266" t="s">
        <v>1492</v>
      </c>
      <c r="AC408" s="262" t="s">
        <v>1300</v>
      </c>
      <c r="AD408" s="325">
        <f>D407</f>
        <v>0</v>
      </c>
      <c r="AG408" s="327" t="s">
        <v>1451</v>
      </c>
      <c r="AH408" s="328">
        <f>DSUM(AB400:AD422,$AD$8,$AL$114:$AN$115)</f>
        <v>0</v>
      </c>
      <c r="AP408" s="2282"/>
      <c r="AQ408" s="2282"/>
      <c r="AR408" s="2282"/>
    </row>
    <row r="409" spans="1:68" ht="15" hidden="1" customHeight="1" x14ac:dyDescent="0.3">
      <c r="A409" s="345" t="s">
        <v>371</v>
      </c>
      <c r="B409" s="446" t="s">
        <v>1317</v>
      </c>
      <c r="C409" s="350">
        <v>0</v>
      </c>
      <c r="D409" s="2082">
        <f t="shared" si="78"/>
        <v>0</v>
      </c>
      <c r="E409" s="349"/>
      <c r="F409" s="2154"/>
      <c r="G409" s="2154">
        <f t="shared" si="79"/>
        <v>0</v>
      </c>
      <c r="H409" s="351">
        <f t="shared" si="80"/>
        <v>0</v>
      </c>
      <c r="T409" s="266" t="s">
        <v>1478</v>
      </c>
      <c r="U409" s="324">
        <f t="shared" si="81"/>
        <v>0</v>
      </c>
      <c r="V409" s="388"/>
      <c r="Y409" s="538"/>
      <c r="Z409" s="533"/>
      <c r="AA409" s="533"/>
      <c r="AB409" s="266" t="s">
        <v>1492</v>
      </c>
      <c r="AC409" s="262" t="s">
        <v>1451</v>
      </c>
      <c r="AD409" s="325">
        <f>D408</f>
        <v>0</v>
      </c>
      <c r="AF409" s="745"/>
      <c r="AG409" s="327" t="s">
        <v>1513</v>
      </c>
      <c r="AH409" s="328">
        <f>DSUM(AB400:AD422,$AD$8,$AL$146:$AN$147)</f>
        <v>0</v>
      </c>
    </row>
    <row r="410" spans="1:68" ht="15" hidden="1" customHeight="1" x14ac:dyDescent="0.3">
      <c r="A410" s="345" t="s">
        <v>371</v>
      </c>
      <c r="B410" s="446" t="s">
        <v>1318</v>
      </c>
      <c r="C410" s="350">
        <v>0</v>
      </c>
      <c r="D410" s="2082">
        <f t="shared" si="78"/>
        <v>0</v>
      </c>
      <c r="E410" s="349"/>
      <c r="F410" s="2154"/>
      <c r="G410" s="2154">
        <f t="shared" si="79"/>
        <v>0</v>
      </c>
      <c r="H410" s="351">
        <f t="shared" si="80"/>
        <v>0</v>
      </c>
      <c r="T410" s="266" t="s">
        <v>1478</v>
      </c>
      <c r="U410" s="324">
        <f t="shared" si="81"/>
        <v>0</v>
      </c>
      <c r="V410" s="392"/>
      <c r="Y410" s="264"/>
      <c r="AA410" s="533"/>
      <c r="AB410" s="266" t="s">
        <v>1492</v>
      </c>
      <c r="AC410" s="262" t="s">
        <v>1451</v>
      </c>
      <c r="AD410" s="325">
        <f>D409</f>
        <v>0</v>
      </c>
      <c r="AG410" s="327" t="s">
        <v>1515</v>
      </c>
      <c r="AH410" s="328">
        <f>DSUM(AB400:AD422,$AD$8,$AL$151:$AN$152)</f>
        <v>0</v>
      </c>
    </row>
    <row r="411" spans="1:68" ht="15" hidden="1" customHeight="1" x14ac:dyDescent="0.3">
      <c r="A411" s="345" t="s">
        <v>371</v>
      </c>
      <c r="B411" s="446" t="s">
        <v>1319</v>
      </c>
      <c r="C411" s="350">
        <v>0</v>
      </c>
      <c r="D411" s="2082">
        <f t="shared" si="78"/>
        <v>0</v>
      </c>
      <c r="E411" s="349"/>
      <c r="F411" s="2154"/>
      <c r="G411" s="2154">
        <f t="shared" si="79"/>
        <v>0</v>
      </c>
      <c r="H411" s="351">
        <f t="shared" si="80"/>
        <v>0</v>
      </c>
      <c r="T411" s="266" t="s">
        <v>1478</v>
      </c>
      <c r="U411" s="324">
        <f t="shared" si="81"/>
        <v>0</v>
      </c>
      <c r="V411" s="392"/>
      <c r="Y411" s="264"/>
      <c r="AB411" s="266" t="s">
        <v>1492</v>
      </c>
      <c r="AC411" s="262" t="s">
        <v>1451</v>
      </c>
      <c r="AD411" s="325">
        <f>D410</f>
        <v>0</v>
      </c>
      <c r="AE411" s="533"/>
      <c r="AG411" s="327" t="s">
        <v>387</v>
      </c>
      <c r="AH411" s="328">
        <f>DSUM(AB400:AD422,$AD$8,$AL$154:$AN$155)</f>
        <v>0</v>
      </c>
    </row>
    <row r="412" spans="1:68" ht="15" hidden="1" customHeight="1" x14ac:dyDescent="0.3">
      <c r="A412" s="345" t="s">
        <v>371</v>
      </c>
      <c r="B412" s="446" t="s">
        <v>1320</v>
      </c>
      <c r="C412" s="350">
        <v>0</v>
      </c>
      <c r="D412" s="2082">
        <f t="shared" si="78"/>
        <v>0</v>
      </c>
      <c r="E412" s="349"/>
      <c r="F412" s="2154"/>
      <c r="G412" s="2154">
        <f t="shared" si="79"/>
        <v>0</v>
      </c>
      <c r="H412" s="351">
        <f t="shared" si="80"/>
        <v>0</v>
      </c>
      <c r="T412" s="266" t="s">
        <v>1478</v>
      </c>
      <c r="U412" s="324">
        <f t="shared" si="81"/>
        <v>0</v>
      </c>
      <c r="V412" s="392"/>
      <c r="Y412" s="264"/>
      <c r="AB412" s="266" t="s">
        <v>1492</v>
      </c>
      <c r="AC412" s="262" t="s">
        <v>1451</v>
      </c>
      <c r="AD412" s="325">
        <f>D411</f>
        <v>0</v>
      </c>
      <c r="AE412" s="533"/>
      <c r="AG412" s="327" t="s">
        <v>389</v>
      </c>
      <c r="AH412" s="328">
        <f>DSUM(AB400:AD422,$AD$8,$AL$157:$AN$158)</f>
        <v>0</v>
      </c>
    </row>
    <row r="413" spans="1:68" ht="15" hidden="1" customHeight="1" x14ac:dyDescent="0.3">
      <c r="A413" s="345" t="s">
        <v>371</v>
      </c>
      <c r="B413" s="446" t="s">
        <v>1321</v>
      </c>
      <c r="C413" s="350">
        <v>0</v>
      </c>
      <c r="D413" s="2082">
        <f t="shared" si="78"/>
        <v>0</v>
      </c>
      <c r="E413" s="349"/>
      <c r="F413" s="2154"/>
      <c r="G413" s="2154">
        <f t="shared" si="79"/>
        <v>0</v>
      </c>
      <c r="H413" s="351">
        <f t="shared" si="80"/>
        <v>0</v>
      </c>
      <c r="T413" s="266" t="s">
        <v>1478</v>
      </c>
      <c r="U413" s="324">
        <f t="shared" si="81"/>
        <v>0</v>
      </c>
      <c r="V413" s="388"/>
      <c r="Y413" s="264"/>
      <c r="AB413" s="266" t="s">
        <v>1492</v>
      </c>
      <c r="AC413" s="262" t="s">
        <v>1451</v>
      </c>
      <c r="AD413" s="396">
        <f>ROUND(D412/7.5,2)</f>
        <v>0</v>
      </c>
      <c r="AG413" s="352" t="s">
        <v>1453</v>
      </c>
      <c r="AH413" s="328">
        <f>DSUM(AB400:AD422,$AD$8,$AL$163:$AN$164)</f>
        <v>0</v>
      </c>
    </row>
    <row r="414" spans="1:68" ht="15" hidden="1" customHeight="1" x14ac:dyDescent="0.3">
      <c r="A414" s="345" t="s">
        <v>371</v>
      </c>
      <c r="B414" s="446" t="s">
        <v>1322</v>
      </c>
      <c r="C414" s="350">
        <v>0</v>
      </c>
      <c r="D414" s="2082">
        <f t="shared" si="78"/>
        <v>0</v>
      </c>
      <c r="E414" s="349"/>
      <c r="F414" s="2154"/>
      <c r="G414" s="2154">
        <f t="shared" si="79"/>
        <v>0</v>
      </c>
      <c r="H414" s="351">
        <f t="shared" si="80"/>
        <v>0</v>
      </c>
      <c r="P414" s="234"/>
      <c r="T414" s="266" t="s">
        <v>1478</v>
      </c>
      <c r="U414" s="324">
        <f t="shared" si="81"/>
        <v>0</v>
      </c>
      <c r="V414" s="541"/>
      <c r="Y414" s="264"/>
      <c r="AB414" s="266" t="s">
        <v>1492</v>
      </c>
      <c r="AC414" s="262" t="s">
        <v>1451</v>
      </c>
      <c r="AD414" s="396">
        <f>ROUND(D413/7.5,2)</f>
        <v>0</v>
      </c>
      <c r="AG414" s="262"/>
      <c r="AH414" s="262"/>
    </row>
    <row r="415" spans="1:68" ht="15" customHeight="1" thickBot="1" x14ac:dyDescent="0.35">
      <c r="A415" s="336" t="s">
        <v>382</v>
      </c>
      <c r="B415" s="390" t="s">
        <v>383</v>
      </c>
      <c r="C415" s="338">
        <v>0</v>
      </c>
      <c r="D415" s="2082">
        <f t="shared" si="78"/>
        <v>0</v>
      </c>
      <c r="E415" s="341">
        <v>48400</v>
      </c>
      <c r="F415" s="2154">
        <v>0</v>
      </c>
      <c r="G415" s="2154">
        <f t="shared" si="79"/>
        <v>0</v>
      </c>
      <c r="H415" s="400">
        <f t="shared" si="80"/>
        <v>0</v>
      </c>
      <c r="P415" s="234"/>
      <c r="T415" s="266" t="s">
        <v>1478</v>
      </c>
      <c r="U415" s="324">
        <f t="shared" si="81"/>
        <v>0</v>
      </c>
      <c r="V415" s="541"/>
      <c r="Y415" s="264"/>
      <c r="AB415" s="266" t="s">
        <v>1492</v>
      </c>
      <c r="AC415" s="262" t="s">
        <v>1451</v>
      </c>
      <c r="AD415" s="396">
        <f>ROUND(D414/7.5,2)</f>
        <v>0</v>
      </c>
      <c r="AH415" s="465">
        <f>SUM(AH400:AH414)</f>
        <v>0</v>
      </c>
      <c r="AI415" s="425">
        <f>+AH415</f>
        <v>0</v>
      </c>
    </row>
    <row r="416" spans="1:68" ht="15" customHeight="1" thickTop="1" x14ac:dyDescent="0.3">
      <c r="A416" s="336" t="s">
        <v>384</v>
      </c>
      <c r="B416" s="390" t="s">
        <v>385</v>
      </c>
      <c r="C416" s="338">
        <v>0</v>
      </c>
      <c r="D416" s="2082">
        <f t="shared" si="78"/>
        <v>0</v>
      </c>
      <c r="E416" s="450">
        <v>28600</v>
      </c>
      <c r="F416" s="2154">
        <v>0</v>
      </c>
      <c r="G416" s="2154">
        <f t="shared" si="79"/>
        <v>0</v>
      </c>
      <c r="H416" s="400">
        <f t="shared" si="80"/>
        <v>0</v>
      </c>
      <c r="P416" s="234"/>
      <c r="T416" s="266" t="s">
        <v>1478</v>
      </c>
      <c r="U416" s="324">
        <f t="shared" si="81"/>
        <v>0</v>
      </c>
      <c r="V416" s="388"/>
      <c r="Y416" s="264"/>
      <c r="AB416" s="266" t="s">
        <v>1492</v>
      </c>
      <c r="AC416" s="262" t="s">
        <v>1513</v>
      </c>
      <c r="AD416" s="325">
        <f t="shared" ref="AD416:AD422" si="82">D415</f>
        <v>0</v>
      </c>
    </row>
    <row r="417" spans="1:35" ht="15" customHeight="1" x14ac:dyDescent="0.3">
      <c r="A417" s="336" t="s">
        <v>386</v>
      </c>
      <c r="B417" s="390" t="s">
        <v>387</v>
      </c>
      <c r="C417" s="338">
        <v>0</v>
      </c>
      <c r="D417" s="2082">
        <f t="shared" si="78"/>
        <v>0</v>
      </c>
      <c r="E417" s="341">
        <v>43000</v>
      </c>
      <c r="F417" s="2154">
        <v>0</v>
      </c>
      <c r="G417" s="2154">
        <f t="shared" si="79"/>
        <v>0</v>
      </c>
      <c r="H417" s="400">
        <f t="shared" si="80"/>
        <v>0</v>
      </c>
      <c r="P417" s="234"/>
      <c r="T417" s="266" t="s">
        <v>1478</v>
      </c>
      <c r="U417" s="324">
        <f t="shared" si="81"/>
        <v>0</v>
      </c>
      <c r="V417" s="388"/>
      <c r="Y417" s="264"/>
      <c r="AB417" s="266" t="s">
        <v>1492</v>
      </c>
      <c r="AC417" s="262" t="s">
        <v>1515</v>
      </c>
      <c r="AD417" s="325">
        <f t="shared" si="82"/>
        <v>0</v>
      </c>
    </row>
    <row r="418" spans="1:35" ht="15" customHeight="1" thickBot="1" x14ac:dyDescent="0.35">
      <c r="A418" s="336" t="s">
        <v>388</v>
      </c>
      <c r="B418" s="390" t="s">
        <v>389</v>
      </c>
      <c r="C418" s="338">
        <v>0</v>
      </c>
      <c r="D418" s="2082">
        <f t="shared" si="78"/>
        <v>0</v>
      </c>
      <c r="E418" s="341">
        <v>50200</v>
      </c>
      <c r="F418" s="2154">
        <v>0</v>
      </c>
      <c r="G418" s="2154">
        <f t="shared" si="79"/>
        <v>0</v>
      </c>
      <c r="H418" s="400">
        <f t="shared" si="80"/>
        <v>0</v>
      </c>
      <c r="P418" s="234"/>
      <c r="T418" s="266" t="s">
        <v>1478</v>
      </c>
      <c r="U418" s="324">
        <f t="shared" si="81"/>
        <v>0</v>
      </c>
      <c r="V418" s="388"/>
      <c r="Y418" s="264"/>
      <c r="AB418" s="266" t="s">
        <v>1492</v>
      </c>
      <c r="AC418" s="262" t="s">
        <v>387</v>
      </c>
      <c r="AD418" s="325">
        <f t="shared" si="82"/>
        <v>0</v>
      </c>
      <c r="AE418" s="745"/>
    </row>
    <row r="419" spans="1:35" ht="15" customHeight="1" thickBot="1" x14ac:dyDescent="0.35">
      <c r="A419" s="336" t="s">
        <v>366</v>
      </c>
      <c r="B419" s="749" t="s">
        <v>1461</v>
      </c>
      <c r="C419" s="338">
        <v>0</v>
      </c>
      <c r="D419" s="2082">
        <f t="shared" si="78"/>
        <v>0</v>
      </c>
      <c r="E419" s="1869">
        <v>0</v>
      </c>
      <c r="F419" s="2155">
        <v>0</v>
      </c>
      <c r="G419" s="2115">
        <f t="shared" si="79"/>
        <v>0</v>
      </c>
      <c r="H419" s="751">
        <f t="shared" si="80"/>
        <v>0</v>
      </c>
      <c r="J419" s="323">
        <f>ROUND((E419-$P$1)/(1+$L$3),0)</f>
        <v>-5842</v>
      </c>
      <c r="K419" s="324"/>
      <c r="L419" s="325">
        <f>ROUND((((J419*$L$3)+J419)*$L$5),0)</f>
        <v>0</v>
      </c>
      <c r="M419" s="325"/>
      <c r="N419" s="264">
        <f>D419</f>
        <v>0</v>
      </c>
      <c r="P419" s="264">
        <f>ROUND(L419*N419,0)</f>
        <v>0</v>
      </c>
      <c r="T419" s="266" t="s">
        <v>1474</v>
      </c>
      <c r="U419" s="324">
        <f t="shared" si="81"/>
        <v>0</v>
      </c>
      <c r="V419" s="388"/>
      <c r="Y419" s="264"/>
      <c r="AB419" s="266" t="s">
        <v>1492</v>
      </c>
      <c r="AC419" s="262" t="s">
        <v>389</v>
      </c>
      <c r="AD419" s="325">
        <f t="shared" si="82"/>
        <v>0</v>
      </c>
      <c r="AG419" s="747" t="s">
        <v>2090</v>
      </c>
      <c r="AH419" s="134"/>
      <c r="AI419" s="748">
        <f>SUM(AI118:AI415)</f>
        <v>9.9499999999999993</v>
      </c>
    </row>
    <row r="420" spans="1:35" ht="15" customHeight="1" x14ac:dyDescent="0.3">
      <c r="A420" s="336" t="s">
        <v>366</v>
      </c>
      <c r="B420" s="411" t="s">
        <v>1410</v>
      </c>
      <c r="C420" s="338">
        <v>0</v>
      </c>
      <c r="D420" s="2082">
        <f t="shared" si="78"/>
        <v>0</v>
      </c>
      <c r="E420" s="1869">
        <v>0</v>
      </c>
      <c r="F420" s="2120">
        <v>0</v>
      </c>
      <c r="G420" s="2120">
        <f t="shared" si="79"/>
        <v>0</v>
      </c>
      <c r="H420" s="400">
        <f t="shared" si="80"/>
        <v>0</v>
      </c>
      <c r="J420" s="323">
        <f>ROUND((E420-$P$1)/(1+$L$3),0)</f>
        <v>-5842</v>
      </c>
      <c r="K420" s="324"/>
      <c r="L420" s="325">
        <f>ROUND((((J420*$L$3)+J420)*$L$5),0)</f>
        <v>0</v>
      </c>
      <c r="M420" s="325"/>
      <c r="N420" s="264">
        <f>D420</f>
        <v>0</v>
      </c>
      <c r="P420" s="366">
        <f>ROUND(L420*N420,0)</f>
        <v>0</v>
      </c>
      <c r="T420" s="266" t="s">
        <v>1509</v>
      </c>
      <c r="U420" s="324">
        <f t="shared" si="81"/>
        <v>0</v>
      </c>
      <c r="V420" s="388"/>
      <c r="Y420" s="264"/>
      <c r="AB420" s="266" t="s">
        <v>1492</v>
      </c>
      <c r="AC420" s="262" t="s">
        <v>1448</v>
      </c>
      <c r="AD420" s="325">
        <f t="shared" si="82"/>
        <v>0</v>
      </c>
    </row>
    <row r="421" spans="1:35" ht="15" customHeight="1" x14ac:dyDescent="0.3">
      <c r="A421" s="752" t="s">
        <v>366</v>
      </c>
      <c r="B421" s="753" t="s">
        <v>543</v>
      </c>
      <c r="C421" s="754">
        <v>0</v>
      </c>
      <c r="D421" s="2101">
        <f t="shared" si="78"/>
        <v>0</v>
      </c>
      <c r="E421" s="1870">
        <v>0</v>
      </c>
      <c r="F421" s="2156">
        <v>0</v>
      </c>
      <c r="G421" s="2156">
        <f t="shared" si="79"/>
        <v>0</v>
      </c>
      <c r="H421" s="758">
        <f t="shared" si="80"/>
        <v>0</v>
      </c>
      <c r="T421" s="266" t="s">
        <v>1478</v>
      </c>
      <c r="U421" s="324">
        <f t="shared" si="81"/>
        <v>0</v>
      </c>
      <c r="V421" s="388"/>
      <c r="AB421" s="266" t="s">
        <v>1492</v>
      </c>
      <c r="AC421" s="262" t="s">
        <v>1449</v>
      </c>
      <c r="AD421" s="325">
        <f t="shared" si="82"/>
        <v>0</v>
      </c>
    </row>
    <row r="422" spans="1:35" ht="15" customHeight="1" x14ac:dyDescent="0.3">
      <c r="A422" s="379" t="s">
        <v>223</v>
      </c>
      <c r="B422" s="171"/>
      <c r="C422" s="759"/>
      <c r="D422" s="2104">
        <f t="shared" si="78"/>
        <v>0</v>
      </c>
      <c r="E422" s="1136"/>
      <c r="F422" s="2157"/>
      <c r="G422" s="2157"/>
      <c r="H422" s="760"/>
      <c r="T422" s="266"/>
      <c r="V422" s="388"/>
      <c r="AB422" s="266" t="s">
        <v>1492</v>
      </c>
      <c r="AC422" s="262" t="s">
        <v>1453</v>
      </c>
      <c r="AD422" s="325">
        <f t="shared" si="82"/>
        <v>0</v>
      </c>
    </row>
    <row r="423" spans="1:35" ht="15" customHeight="1" x14ac:dyDescent="0.3">
      <c r="A423" s="385" t="s">
        <v>393</v>
      </c>
      <c r="B423" s="426" t="s">
        <v>1505</v>
      </c>
      <c r="C423" s="456">
        <v>0</v>
      </c>
      <c r="D423" s="1904">
        <f t="shared" ref="D423:D432" si="83">ROUND(C423,2)</f>
        <v>0</v>
      </c>
      <c r="E423" s="1858">
        <v>1465</v>
      </c>
      <c r="F423" s="2158">
        <v>0</v>
      </c>
      <c r="G423" s="2158">
        <f t="shared" ref="G423:G432" si="84">D423+F423</f>
        <v>0</v>
      </c>
      <c r="H423" s="459">
        <f t="shared" ref="H423:H431" si="85">ROUND(D423*E423,0)</f>
        <v>0</v>
      </c>
      <c r="T423" s="266" t="s">
        <v>1509</v>
      </c>
      <c r="U423" s="324">
        <f t="shared" ref="U423:U431" si="86">ROUND($H423+$P423,0)</f>
        <v>0</v>
      </c>
      <c r="V423" s="388"/>
      <c r="AD423" s="325"/>
    </row>
    <row r="424" spans="1:35" ht="15" customHeight="1" thickBot="1" x14ac:dyDescent="0.35">
      <c r="A424" s="336" t="s">
        <v>394</v>
      </c>
      <c r="B424" s="436" t="s">
        <v>395</v>
      </c>
      <c r="C424" s="338">
        <v>0</v>
      </c>
      <c r="D424" s="2082">
        <f t="shared" si="83"/>
        <v>0</v>
      </c>
      <c r="E424" s="1859">
        <v>1465</v>
      </c>
      <c r="F424" s="2159">
        <v>0</v>
      </c>
      <c r="G424" s="2159">
        <f t="shared" si="84"/>
        <v>0</v>
      </c>
      <c r="H424" s="400">
        <f t="shared" si="85"/>
        <v>0</v>
      </c>
      <c r="T424" s="266" t="s">
        <v>1509</v>
      </c>
      <c r="U424" s="324">
        <f t="shared" si="86"/>
        <v>0</v>
      </c>
      <c r="V424" s="388"/>
      <c r="AE424" s="377">
        <f>SUM(AD401:AD422)</f>
        <v>0</v>
      </c>
    </row>
    <row r="425" spans="1:35" ht="15" customHeight="1" thickTop="1" thickBot="1" x14ac:dyDescent="0.35">
      <c r="A425" s="336" t="s">
        <v>404</v>
      </c>
      <c r="B425" s="390" t="s">
        <v>405</v>
      </c>
      <c r="C425" s="338">
        <v>0</v>
      </c>
      <c r="D425" s="2082">
        <f t="shared" si="83"/>
        <v>0</v>
      </c>
      <c r="E425" s="1859">
        <v>3760</v>
      </c>
      <c r="F425" s="2159">
        <v>0</v>
      </c>
      <c r="G425" s="2159">
        <f t="shared" si="84"/>
        <v>0</v>
      </c>
      <c r="H425" s="400">
        <f t="shared" si="85"/>
        <v>0</v>
      </c>
      <c r="T425" s="266" t="s">
        <v>1509</v>
      </c>
      <c r="U425" s="324">
        <f t="shared" si="86"/>
        <v>0</v>
      </c>
      <c r="V425" s="412"/>
    </row>
    <row r="426" spans="1:35" ht="15" customHeight="1" thickBot="1" x14ac:dyDescent="0.35">
      <c r="A426" s="336" t="s">
        <v>406</v>
      </c>
      <c r="B426" s="390" t="s">
        <v>407</v>
      </c>
      <c r="C426" s="338">
        <v>0</v>
      </c>
      <c r="D426" s="2082">
        <f t="shared" si="83"/>
        <v>0</v>
      </c>
      <c r="E426" s="1859">
        <v>6965</v>
      </c>
      <c r="F426" s="2159">
        <v>0</v>
      </c>
      <c r="G426" s="2159">
        <f t="shared" si="84"/>
        <v>0</v>
      </c>
      <c r="H426" s="400">
        <f t="shared" si="85"/>
        <v>0</v>
      </c>
      <c r="T426" s="266" t="s">
        <v>1509</v>
      </c>
      <c r="U426" s="324">
        <f t="shared" si="86"/>
        <v>0</v>
      </c>
      <c r="V426" s="392"/>
      <c r="AC426" s="747" t="s">
        <v>2090</v>
      </c>
      <c r="AD426" s="134"/>
      <c r="AE426" s="748">
        <f>SUM(AE113:AE425)</f>
        <v>9.9499999999999993</v>
      </c>
      <c r="AG426" s="266"/>
      <c r="AH426" s="262"/>
    </row>
    <row r="427" spans="1:35" ht="15" customHeight="1" x14ac:dyDescent="0.3">
      <c r="A427" s="336" t="s">
        <v>408</v>
      </c>
      <c r="B427" s="390" t="s">
        <v>409</v>
      </c>
      <c r="C427" s="338">
        <v>0</v>
      </c>
      <c r="D427" s="2082">
        <f t="shared" si="83"/>
        <v>0</v>
      </c>
      <c r="E427" s="1859">
        <v>2452</v>
      </c>
      <c r="F427" s="2159">
        <v>0</v>
      </c>
      <c r="G427" s="2159">
        <f t="shared" si="84"/>
        <v>0</v>
      </c>
      <c r="H427" s="400">
        <f t="shared" si="85"/>
        <v>0</v>
      </c>
      <c r="T427" s="266" t="s">
        <v>1509</v>
      </c>
      <c r="U427" s="324">
        <f t="shared" si="86"/>
        <v>0</v>
      </c>
      <c r="AG427" s="266"/>
      <c r="AH427" s="262"/>
    </row>
    <row r="428" spans="1:35" ht="15" customHeight="1" x14ac:dyDescent="0.3">
      <c r="A428" s="336" t="s">
        <v>510</v>
      </c>
      <c r="B428" s="390" t="s">
        <v>1508</v>
      </c>
      <c r="C428" s="338">
        <v>0</v>
      </c>
      <c r="D428" s="2082">
        <f t="shared" si="83"/>
        <v>0</v>
      </c>
      <c r="E428" s="461">
        <v>275</v>
      </c>
      <c r="F428" s="2160">
        <v>0</v>
      </c>
      <c r="G428" s="2160">
        <f t="shared" si="84"/>
        <v>0</v>
      </c>
      <c r="H428" s="400">
        <f t="shared" si="85"/>
        <v>0</v>
      </c>
      <c r="T428" s="266" t="s">
        <v>1478</v>
      </c>
      <c r="U428" s="324">
        <f t="shared" si="86"/>
        <v>0</v>
      </c>
      <c r="AG428" s="266"/>
      <c r="AH428" s="262"/>
    </row>
    <row r="429" spans="1:35" ht="15" hidden="1" customHeight="1" x14ac:dyDescent="0.3">
      <c r="A429" s="345" t="s">
        <v>511</v>
      </c>
      <c r="B429" s="446" t="s">
        <v>512</v>
      </c>
      <c r="C429" s="347">
        <v>0</v>
      </c>
      <c r="D429" s="2082">
        <f t="shared" si="83"/>
        <v>0</v>
      </c>
      <c r="E429" s="761">
        <v>1718</v>
      </c>
      <c r="F429" s="2160">
        <v>0</v>
      </c>
      <c r="G429" s="2160">
        <f t="shared" si="84"/>
        <v>0</v>
      </c>
      <c r="H429" s="351">
        <f t="shared" si="85"/>
        <v>0</v>
      </c>
      <c r="I429" s="533"/>
      <c r="J429" s="533"/>
      <c r="K429" s="533"/>
      <c r="L429" s="533"/>
      <c r="M429" s="533"/>
      <c r="N429" s="538"/>
      <c r="O429" s="533"/>
      <c r="P429" s="533"/>
      <c r="Q429" s="533"/>
      <c r="R429" s="533"/>
      <c r="S429" s="533"/>
      <c r="T429" s="534" t="s">
        <v>1478</v>
      </c>
      <c r="U429" s="678">
        <f t="shared" si="86"/>
        <v>0</v>
      </c>
      <c r="Y429" s="264"/>
      <c r="AB429" s="534"/>
      <c r="AC429" s="533"/>
      <c r="AD429" s="533"/>
      <c r="AG429" s="266"/>
      <c r="AH429" s="262"/>
    </row>
    <row r="430" spans="1:35" ht="15" hidden="1" customHeight="1" x14ac:dyDescent="0.3">
      <c r="A430" s="345" t="s">
        <v>513</v>
      </c>
      <c r="B430" s="446" t="s">
        <v>514</v>
      </c>
      <c r="C430" s="347">
        <v>0</v>
      </c>
      <c r="D430" s="2082">
        <f t="shared" si="83"/>
        <v>0</v>
      </c>
      <c r="E430" s="761">
        <v>2405</v>
      </c>
      <c r="F430" s="2160">
        <v>0</v>
      </c>
      <c r="G430" s="2160">
        <f t="shared" si="84"/>
        <v>0</v>
      </c>
      <c r="H430" s="351">
        <f t="shared" si="85"/>
        <v>0</v>
      </c>
      <c r="I430" s="533"/>
      <c r="J430" s="533"/>
      <c r="K430" s="533"/>
      <c r="L430" s="533"/>
      <c r="M430" s="533"/>
      <c r="N430" s="538"/>
      <c r="O430" s="533"/>
      <c r="P430" s="533"/>
      <c r="Q430" s="533"/>
      <c r="R430" s="533"/>
      <c r="S430" s="533"/>
      <c r="T430" s="534" t="s">
        <v>1478</v>
      </c>
      <c r="U430" s="678">
        <f t="shared" si="86"/>
        <v>0</v>
      </c>
      <c r="Y430" s="264"/>
      <c r="AB430" s="534"/>
      <c r="AC430" s="533"/>
      <c r="AD430" s="533"/>
      <c r="AG430" s="266"/>
      <c r="AH430" s="262"/>
    </row>
    <row r="431" spans="1:35" ht="15" customHeight="1" thickBot="1" x14ac:dyDescent="0.35">
      <c r="A431" s="358" t="s">
        <v>515</v>
      </c>
      <c r="B431" s="615" t="s">
        <v>516</v>
      </c>
      <c r="C431" s="360">
        <v>0</v>
      </c>
      <c r="D431" s="2083">
        <f t="shared" si="83"/>
        <v>0</v>
      </c>
      <c r="E431" s="1866">
        <v>3092</v>
      </c>
      <c r="F431" s="2160">
        <v>0</v>
      </c>
      <c r="G431" s="2160">
        <f t="shared" si="84"/>
        <v>0</v>
      </c>
      <c r="H431" s="365">
        <f t="shared" si="85"/>
        <v>0</v>
      </c>
      <c r="T431" s="266" t="s">
        <v>1478</v>
      </c>
      <c r="U431" s="324">
        <f t="shared" si="86"/>
        <v>0</v>
      </c>
      <c r="Y431" s="264"/>
      <c r="AG431" s="266"/>
      <c r="AH431" s="262"/>
    </row>
    <row r="432" spans="1:35" ht="15" hidden="1" customHeight="1" thickBot="1" x14ac:dyDescent="0.35">
      <c r="A432" s="586"/>
      <c r="B432" s="587" t="s">
        <v>1842</v>
      </c>
      <c r="C432" s="588"/>
      <c r="D432" s="2097">
        <f t="shared" si="83"/>
        <v>0</v>
      </c>
      <c r="E432" s="589">
        <v>0</v>
      </c>
      <c r="F432" s="2145">
        <v>0</v>
      </c>
      <c r="G432" s="2087">
        <f t="shared" si="84"/>
        <v>0</v>
      </c>
      <c r="H432" s="515">
        <f>+P432</f>
        <v>0</v>
      </c>
      <c r="P432" s="376">
        <f>SUM(P399:P431)</f>
        <v>0</v>
      </c>
      <c r="T432" s="266"/>
      <c r="AG432" s="266"/>
      <c r="AH432" s="262"/>
    </row>
    <row r="433" spans="1:35" ht="15" customHeight="1" thickBot="1" x14ac:dyDescent="0.35">
      <c r="A433" s="466"/>
      <c r="B433" s="467"/>
      <c r="C433" s="763"/>
      <c r="D433" s="2091"/>
      <c r="E433" s="1795" t="s">
        <v>224</v>
      </c>
      <c r="F433" s="2161"/>
      <c r="G433" s="2144"/>
      <c r="H433" s="521">
        <f>'Revenue Projection'!H48</f>
        <v>0</v>
      </c>
      <c r="J433" s="473"/>
      <c r="K433" s="473"/>
      <c r="T433" s="266"/>
      <c r="AG433" s="266"/>
      <c r="AH433" s="262"/>
    </row>
    <row r="434" spans="1:35" ht="15" customHeight="1" thickBot="1" x14ac:dyDescent="0.35">
      <c r="A434" s="474" t="s">
        <v>1613</v>
      </c>
      <c r="B434" s="475"/>
      <c r="C434" s="575"/>
      <c r="D434" s="2092"/>
      <c r="E434" s="576" t="s">
        <v>1462</v>
      </c>
      <c r="F434" s="2162"/>
      <c r="G434" s="2175"/>
      <c r="H434" s="523">
        <f>SUM(H400:H432)</f>
        <v>0</v>
      </c>
      <c r="I434" s="767"/>
      <c r="T434" s="266"/>
      <c r="AG434" s="266"/>
      <c r="AH434" s="262"/>
    </row>
    <row r="435" spans="1:35" ht="15" customHeight="1" thickBot="1" x14ac:dyDescent="0.35">
      <c r="A435" s="487"/>
      <c r="B435" s="488"/>
      <c r="C435" s="768"/>
      <c r="D435" s="2093"/>
      <c r="E435" s="577" t="s">
        <v>1558</v>
      </c>
      <c r="F435" s="2163"/>
      <c r="G435" s="2176"/>
      <c r="H435" s="494">
        <f>H433-H434</f>
        <v>0</v>
      </c>
      <c r="T435" s="266"/>
      <c r="V435" s="388"/>
      <c r="AG435" s="266"/>
      <c r="AH435" s="262"/>
    </row>
    <row r="436" spans="1:35" ht="15" customHeight="1" thickBot="1" x14ac:dyDescent="0.4">
      <c r="A436" s="771" t="s">
        <v>1596</v>
      </c>
      <c r="B436" s="772"/>
      <c r="C436" s="772"/>
      <c r="D436" s="2089"/>
      <c r="E436" s="500"/>
      <c r="F436" s="2138"/>
      <c r="G436" s="2177"/>
      <c r="H436" s="501"/>
      <c r="V436" s="388"/>
      <c r="AG436" s="266"/>
      <c r="AH436" s="262"/>
    </row>
    <row r="437" spans="1:35" ht="15" customHeight="1" x14ac:dyDescent="0.3">
      <c r="A437" s="579" t="s">
        <v>2359</v>
      </c>
      <c r="B437" s="381"/>
      <c r="C437" s="580"/>
      <c r="D437" s="2085"/>
      <c r="E437" s="607"/>
      <c r="F437" s="2118"/>
      <c r="G437" s="2118"/>
      <c r="H437" s="609"/>
      <c r="T437" s="302" t="s">
        <v>1553</v>
      </c>
      <c r="U437" s="303" t="s">
        <v>1338</v>
      </c>
      <c r="V437" s="388"/>
      <c r="W437" s="326" t="s">
        <v>311</v>
      </c>
      <c r="Y437" s="264"/>
      <c r="AC437" s="188" t="s">
        <v>311</v>
      </c>
      <c r="AG437" s="2281" t="s">
        <v>332</v>
      </c>
      <c r="AH437" s="2281"/>
    </row>
    <row r="438" spans="1:35" ht="15" customHeight="1" x14ac:dyDescent="0.3">
      <c r="A438" s="336" t="s">
        <v>350</v>
      </c>
      <c r="B438" s="390" t="s">
        <v>351</v>
      </c>
      <c r="C438" s="427">
        <f>'Pre-Determined'!D54</f>
        <v>0</v>
      </c>
      <c r="D438" s="2081">
        <f t="shared" ref="D438:D446" si="87">ROUND(C438,2)</f>
        <v>0</v>
      </c>
      <c r="E438" s="341">
        <v>65000</v>
      </c>
      <c r="F438" s="2120"/>
      <c r="G438" s="2080">
        <f t="shared" ref="G438:G447" si="88">D438+F438</f>
        <v>0</v>
      </c>
      <c r="H438" s="400">
        <f t="shared" ref="H438:H446" si="89">ROUND(D438*E438,0)</f>
        <v>0</v>
      </c>
      <c r="J438" s="323">
        <f>ROUND((E438-$P$1)/(1+$L$3),0)</f>
        <v>50917</v>
      </c>
      <c r="K438" s="324"/>
      <c r="L438" s="325">
        <f>ROUND((((J438*$L$3)+J438)*$L$5),0)</f>
        <v>0</v>
      </c>
      <c r="M438" s="325"/>
      <c r="N438" s="264">
        <f>D438</f>
        <v>0</v>
      </c>
      <c r="P438" s="268">
        <f>ROUND(L438*N438,0)</f>
        <v>0</v>
      </c>
      <c r="T438" s="266" t="s">
        <v>1509</v>
      </c>
      <c r="U438" s="324">
        <f>ROUND($H438+$P438,0)</f>
        <v>0</v>
      </c>
      <c r="V438" s="388"/>
      <c r="W438" s="343" t="s">
        <v>1554</v>
      </c>
      <c r="X438" s="344">
        <f>DSUM(T437:U446,"Pay",$W$5:$X$6)</f>
        <v>0</v>
      </c>
      <c r="Y438" s="264"/>
      <c r="AB438" s="303" t="s">
        <v>242</v>
      </c>
      <c r="AC438" s="303" t="s">
        <v>1445</v>
      </c>
      <c r="AD438" s="303" t="s">
        <v>1446</v>
      </c>
      <c r="AG438" s="438" t="s">
        <v>351</v>
      </c>
      <c r="AH438" s="328">
        <f>DSUM(AB438:AD447,$AD$8,$AL$221:$AN$222)</f>
        <v>0</v>
      </c>
    </row>
    <row r="439" spans="1:35" ht="15" hidden="1" customHeight="1" x14ac:dyDescent="0.3">
      <c r="A439" s="345" t="s">
        <v>348</v>
      </c>
      <c r="B439" s="446" t="s">
        <v>349</v>
      </c>
      <c r="C439" s="350">
        <f>'Pre-Determined'!D55</f>
        <v>0</v>
      </c>
      <c r="D439" s="2081">
        <f t="shared" si="87"/>
        <v>0</v>
      </c>
      <c r="E439" s="349">
        <v>65000</v>
      </c>
      <c r="F439" s="2120"/>
      <c r="G439" s="2081">
        <f t="shared" si="88"/>
        <v>0</v>
      </c>
      <c r="H439" s="351">
        <f t="shared" si="89"/>
        <v>0</v>
      </c>
      <c r="J439" s="323">
        <f>ROUND((E439-$P$1)/(1+$L$3),0)</f>
        <v>50917</v>
      </c>
      <c r="K439" s="324"/>
      <c r="L439" s="325">
        <f>ROUND((((J439*$L$3)+J439)*$L$5),0)</f>
        <v>0</v>
      </c>
      <c r="M439" s="325"/>
      <c r="N439" s="264">
        <f>D439</f>
        <v>0</v>
      </c>
      <c r="P439" s="268">
        <f>ROUND(L439*N439,0)</f>
        <v>0</v>
      </c>
      <c r="T439" s="266" t="s">
        <v>1509</v>
      </c>
      <c r="U439" s="324">
        <f t="shared" ref="U439:U446" si="90">ROUND($H439+$P439,0)</f>
        <v>0</v>
      </c>
      <c r="V439" s="388"/>
      <c r="W439" s="343" t="s">
        <v>1555</v>
      </c>
      <c r="X439" s="344">
        <f>DSUM(T437:U446,"Pay",$W$8:$X$9)</f>
        <v>16920</v>
      </c>
      <c r="Y439" s="264"/>
      <c r="AB439" s="266" t="s">
        <v>1490</v>
      </c>
      <c r="AC439" s="262" t="s">
        <v>351</v>
      </c>
      <c r="AD439" s="325">
        <f t="shared" ref="AD439:AD447" si="91">D438</f>
        <v>0</v>
      </c>
      <c r="AG439" s="438" t="s">
        <v>1481</v>
      </c>
      <c r="AH439" s="328">
        <f>DSUM(AB438:AD447,$AD$8,$AL$256:$AN$257)</f>
        <v>0.22500000000000001</v>
      </c>
    </row>
    <row r="440" spans="1:35" ht="15" customHeight="1" x14ac:dyDescent="0.3">
      <c r="A440" s="336" t="s">
        <v>1597</v>
      </c>
      <c r="B440" s="390" t="s">
        <v>1598</v>
      </c>
      <c r="C440" s="774">
        <f>'Pre-Determined'!D56</f>
        <v>0.22500000000000001</v>
      </c>
      <c r="D440" s="2105">
        <f>ROUND(C440,3)</f>
        <v>0.22500000000000001</v>
      </c>
      <c r="E440" s="505">
        <v>75200</v>
      </c>
      <c r="F440" s="2141"/>
      <c r="G440" s="2081">
        <f t="shared" si="88"/>
        <v>0.22500000000000001</v>
      </c>
      <c r="H440" s="400">
        <f t="shared" si="89"/>
        <v>16920</v>
      </c>
      <c r="J440" s="323">
        <f>ROUND((E440-$P$1)/(1+$L$3),0)</f>
        <v>59824</v>
      </c>
      <c r="K440" s="324"/>
      <c r="L440" s="325">
        <f>ROUND((((J440*$L$3)+J440)*$L$5),0)</f>
        <v>0</v>
      </c>
      <c r="M440" s="325"/>
      <c r="N440" s="264">
        <f>D440</f>
        <v>0.22500000000000001</v>
      </c>
      <c r="P440" s="268">
        <f>ROUND(L440*N440,0)</f>
        <v>0</v>
      </c>
      <c r="T440" s="266" t="s">
        <v>1509</v>
      </c>
      <c r="U440" s="324">
        <f t="shared" si="90"/>
        <v>16920</v>
      </c>
      <c r="V440" s="388"/>
      <c r="W440" s="343" t="s">
        <v>1556</v>
      </c>
      <c r="X440" s="344">
        <f>DSUM(T437:U446,"Pay",$W$11:$X$12)</f>
        <v>157624</v>
      </c>
      <c r="Y440" s="264"/>
      <c r="AB440" s="266" t="s">
        <v>1490</v>
      </c>
      <c r="AC440" s="262" t="s">
        <v>351</v>
      </c>
      <c r="AD440" s="325">
        <f t="shared" si="91"/>
        <v>0</v>
      </c>
      <c r="AG440" s="438" t="s">
        <v>1452</v>
      </c>
      <c r="AH440" s="328">
        <f>DSUM(AB438:AD447,$AD$8,$AL$268:$AN$269)</f>
        <v>4.88</v>
      </c>
    </row>
    <row r="441" spans="1:35" ht="15" customHeight="1" thickBot="1" x14ac:dyDescent="0.35">
      <c r="A441" s="336" t="s">
        <v>1597</v>
      </c>
      <c r="B441" s="390" t="s">
        <v>1599</v>
      </c>
      <c r="C441" s="775">
        <f>'Pre-Determined'!D57</f>
        <v>0</v>
      </c>
      <c r="D441" s="2082">
        <f t="shared" si="87"/>
        <v>0</v>
      </c>
      <c r="E441" s="505">
        <v>88900</v>
      </c>
      <c r="F441" s="2141"/>
      <c r="G441" s="2081">
        <f t="shared" si="88"/>
        <v>0</v>
      </c>
      <c r="H441" s="400">
        <f t="shared" si="89"/>
        <v>0</v>
      </c>
      <c r="J441" s="323">
        <f>ROUND((E441-$P$1)/(1+$L$3),0)</f>
        <v>71787</v>
      </c>
      <c r="K441" s="324"/>
      <c r="L441" s="325">
        <f>ROUND((((J441*$L$3)+J441)*$L$5),0)</f>
        <v>0</v>
      </c>
      <c r="M441" s="325"/>
      <c r="N441" s="264">
        <f>D441</f>
        <v>0</v>
      </c>
      <c r="P441" s="268">
        <f>ROUND(L441*N441,0)</f>
        <v>0</v>
      </c>
      <c r="T441" s="266" t="s">
        <v>1509</v>
      </c>
      <c r="U441" s="324">
        <f t="shared" si="90"/>
        <v>0</v>
      </c>
      <c r="V441" s="388"/>
      <c r="W441" s="353"/>
      <c r="X441" s="354">
        <f>SUM(X438:X440)</f>
        <v>174544</v>
      </c>
      <c r="Y441" s="355">
        <f>+X441</f>
        <v>174544</v>
      </c>
      <c r="AB441" s="266" t="s">
        <v>1490</v>
      </c>
      <c r="AC441" s="262" t="s">
        <v>1481</v>
      </c>
      <c r="AD441" s="325">
        <f t="shared" si="91"/>
        <v>0.22500000000000001</v>
      </c>
      <c r="AG441" s="438" t="s">
        <v>1498</v>
      </c>
      <c r="AH441" s="328">
        <f>DSUM(AB438:AD447,$AD$8,$AL$274:$AN$275)</f>
        <v>0</v>
      </c>
    </row>
    <row r="442" spans="1:35" ht="15" customHeight="1" thickTop="1" x14ac:dyDescent="0.3">
      <c r="A442" s="336" t="s">
        <v>372</v>
      </c>
      <c r="B442" s="398" t="s">
        <v>2330</v>
      </c>
      <c r="C442" s="775">
        <f>+'Pre-Determined'!D58</f>
        <v>0</v>
      </c>
      <c r="D442" s="2082">
        <f t="shared" ref="D442" si="92">ROUND(C442,2)</f>
        <v>0</v>
      </c>
      <c r="E442" s="341">
        <v>32300</v>
      </c>
      <c r="F442" s="2120"/>
      <c r="G442" s="2081">
        <f t="shared" ref="G442" si="93">D442+F442</f>
        <v>0</v>
      </c>
      <c r="H442" s="400">
        <f t="shared" ref="H442" si="94">ROUND(D442*E442,0)</f>
        <v>0</v>
      </c>
      <c r="J442" s="324"/>
      <c r="K442" s="324"/>
      <c r="L442" s="325"/>
      <c r="M442" s="325"/>
      <c r="T442" s="266" t="s">
        <v>1478</v>
      </c>
      <c r="U442" s="324">
        <f t="shared" si="90"/>
        <v>0</v>
      </c>
      <c r="Y442" s="264"/>
      <c r="AB442" s="266" t="s">
        <v>1490</v>
      </c>
      <c r="AC442" s="262" t="s">
        <v>1481</v>
      </c>
      <c r="AD442" s="325">
        <f t="shared" si="91"/>
        <v>0</v>
      </c>
      <c r="AG442" s="438" t="s">
        <v>1499</v>
      </c>
      <c r="AH442" s="328">
        <f>DSUM(AB438:AD447,$AD$8,$AL$277:$AN$278)</f>
        <v>0</v>
      </c>
    </row>
    <row r="443" spans="1:35" ht="15" customHeight="1" x14ac:dyDescent="0.3">
      <c r="A443" s="336" t="s">
        <v>372</v>
      </c>
      <c r="B443" s="390" t="s">
        <v>1826</v>
      </c>
      <c r="C443" s="775">
        <f>+'Pre-Determined'!D59</f>
        <v>4.88</v>
      </c>
      <c r="D443" s="2082">
        <f t="shared" si="87"/>
        <v>4.88</v>
      </c>
      <c r="E443" s="341">
        <v>32300</v>
      </c>
      <c r="F443" s="2120"/>
      <c r="G443" s="2081">
        <f t="shared" si="88"/>
        <v>4.88</v>
      </c>
      <c r="H443" s="400">
        <f t="shared" si="89"/>
        <v>157624</v>
      </c>
      <c r="J443" s="324"/>
      <c r="K443" s="324"/>
      <c r="L443" s="325"/>
      <c r="M443" s="325"/>
      <c r="T443" s="266" t="s">
        <v>1478</v>
      </c>
      <c r="U443" s="324">
        <f t="shared" si="90"/>
        <v>157624</v>
      </c>
      <c r="Y443" s="264"/>
      <c r="AB443" s="266" t="s">
        <v>1490</v>
      </c>
      <c r="AC443" s="262" t="s">
        <v>1452</v>
      </c>
      <c r="AD443" s="325">
        <f t="shared" ref="AD443" si="95">D442</f>
        <v>0</v>
      </c>
      <c r="AG443" s="262"/>
      <c r="AH443" s="262"/>
    </row>
    <row r="444" spans="1:35" ht="15" customHeight="1" thickBot="1" x14ac:dyDescent="0.35">
      <c r="A444" s="336" t="s">
        <v>372</v>
      </c>
      <c r="B444" s="390" t="s">
        <v>1827</v>
      </c>
      <c r="C444" s="775">
        <f>'Pre-Determined'!D60</f>
        <v>0</v>
      </c>
      <c r="D444" s="2082">
        <f t="shared" si="87"/>
        <v>0</v>
      </c>
      <c r="E444" s="341">
        <v>3400</v>
      </c>
      <c r="F444" s="2120"/>
      <c r="G444" s="2081">
        <f t="shared" si="88"/>
        <v>0</v>
      </c>
      <c r="H444" s="400">
        <f t="shared" si="89"/>
        <v>0</v>
      </c>
      <c r="T444" s="266" t="s">
        <v>1478</v>
      </c>
      <c r="U444" s="324">
        <f t="shared" si="90"/>
        <v>0</v>
      </c>
      <c r="Y444" s="264"/>
      <c r="AB444" s="266" t="s">
        <v>1490</v>
      </c>
      <c r="AC444" s="262" t="s">
        <v>1452</v>
      </c>
      <c r="AD444" s="325">
        <f t="shared" si="91"/>
        <v>4.88</v>
      </c>
      <c r="AH444" s="465">
        <f>SUM(AH438:AH443)</f>
        <v>5.1049999999999995</v>
      </c>
      <c r="AI444" s="425">
        <f>+AH444</f>
        <v>5.1049999999999995</v>
      </c>
    </row>
    <row r="445" spans="1:35" ht="15" customHeight="1" thickTop="1" x14ac:dyDescent="0.3">
      <c r="A445" s="336" t="s">
        <v>375</v>
      </c>
      <c r="B445" s="390" t="s">
        <v>1831</v>
      </c>
      <c r="C445" s="775">
        <f>'Pre-Determined'!D61</f>
        <v>0</v>
      </c>
      <c r="D445" s="2082">
        <f t="shared" si="87"/>
        <v>0</v>
      </c>
      <c r="E445" s="341">
        <v>37800</v>
      </c>
      <c r="F445" s="2120"/>
      <c r="G445" s="2081">
        <f t="shared" si="88"/>
        <v>0</v>
      </c>
      <c r="H445" s="400">
        <f t="shared" si="89"/>
        <v>0</v>
      </c>
      <c r="T445" s="266" t="s">
        <v>1478</v>
      </c>
      <c r="U445" s="324">
        <f t="shared" si="90"/>
        <v>0</v>
      </c>
      <c r="W445" s="406"/>
      <c r="X445" s="406"/>
      <c r="Y445" s="264"/>
      <c r="AB445" s="266" t="s">
        <v>1490</v>
      </c>
      <c r="AC445" s="262" t="s">
        <v>1452</v>
      </c>
      <c r="AD445" s="396">
        <f>ROUND(D444/7.5,2)</f>
        <v>0</v>
      </c>
    </row>
    <row r="446" spans="1:35" ht="15" customHeight="1" thickBot="1" x14ac:dyDescent="0.35">
      <c r="A446" s="358" t="s">
        <v>373</v>
      </c>
      <c r="B446" s="615" t="s">
        <v>1829</v>
      </c>
      <c r="C446" s="776">
        <f>'Pre-Determined'!D62</f>
        <v>0</v>
      </c>
      <c r="D446" s="2083">
        <f t="shared" si="87"/>
        <v>0</v>
      </c>
      <c r="E446" s="363">
        <v>39300</v>
      </c>
      <c r="F446" s="2120"/>
      <c r="G446" s="2081">
        <f t="shared" si="88"/>
        <v>0</v>
      </c>
      <c r="H446" s="365">
        <f t="shared" si="89"/>
        <v>0</v>
      </c>
      <c r="J446" s="324"/>
      <c r="K446" s="324"/>
      <c r="L446" s="325"/>
      <c r="M446" s="325"/>
      <c r="T446" s="266" t="s">
        <v>1478</v>
      </c>
      <c r="U446" s="324">
        <f t="shared" si="90"/>
        <v>0</v>
      </c>
      <c r="W446" s="406"/>
      <c r="X446" s="406"/>
      <c r="Y446" s="264"/>
      <c r="AB446" s="266" t="s">
        <v>1490</v>
      </c>
      <c r="AC446" s="262" t="s">
        <v>1499</v>
      </c>
      <c r="AD446" s="325">
        <f t="shared" si="91"/>
        <v>0</v>
      </c>
    </row>
    <row r="447" spans="1:35" ht="15" hidden="1" customHeight="1" thickBot="1" x14ac:dyDescent="0.35">
      <c r="A447" s="586"/>
      <c r="B447" s="587" t="s">
        <v>1842</v>
      </c>
      <c r="C447" s="588"/>
      <c r="D447" s="2097"/>
      <c r="E447" s="589">
        <v>0</v>
      </c>
      <c r="F447" s="2145"/>
      <c r="G447" s="2087">
        <f t="shared" si="88"/>
        <v>0</v>
      </c>
      <c r="H447" s="515">
        <f>+P447</f>
        <v>0</v>
      </c>
      <c r="P447" s="376">
        <f>SUM(P438:P446)</f>
        <v>0</v>
      </c>
      <c r="T447" s="266"/>
      <c r="W447" s="406"/>
      <c r="X447" s="406"/>
      <c r="Y447" s="264"/>
      <c r="AB447" s="266" t="s">
        <v>1490</v>
      </c>
      <c r="AC447" s="262" t="s">
        <v>1498</v>
      </c>
      <c r="AD447" s="325">
        <f t="shared" si="91"/>
        <v>0</v>
      </c>
    </row>
    <row r="448" spans="1:35" ht="15" customHeight="1" thickBot="1" x14ac:dyDescent="0.35">
      <c r="A448" s="516"/>
      <c r="B448" s="517"/>
      <c r="C448" s="518"/>
      <c r="D448" s="2094"/>
      <c r="E448" s="1795" t="s">
        <v>224</v>
      </c>
      <c r="F448" s="2133"/>
      <c r="G448" s="2133"/>
      <c r="H448" s="521">
        <f>'Revenue Projection'!H89+'Revenue Projection'!H90</f>
        <v>174718</v>
      </c>
      <c r="T448" s="266"/>
      <c r="W448" s="406"/>
      <c r="X448" s="406"/>
      <c r="Y448" s="264"/>
      <c r="AE448" s="377">
        <f>SUM(AD439:AD447)</f>
        <v>5.1049999999999995</v>
      </c>
    </row>
    <row r="449" spans="1:35" ht="15" customHeight="1" thickTop="1" thickBot="1" x14ac:dyDescent="0.35">
      <c r="A449" s="474"/>
      <c r="B449" s="475"/>
      <c r="C449" s="522"/>
      <c r="D449" s="2092"/>
      <c r="E449" s="1796" t="s">
        <v>1600</v>
      </c>
      <c r="F449" s="2133"/>
      <c r="G449" s="2133"/>
      <c r="H449" s="523">
        <f>SUM(H438:H447)</f>
        <v>174544</v>
      </c>
      <c r="T449" s="266"/>
      <c r="W449" s="406"/>
      <c r="X449" s="406"/>
      <c r="Y449" s="264"/>
    </row>
    <row r="450" spans="1:35" ht="15" customHeight="1" thickBot="1" x14ac:dyDescent="0.35">
      <c r="A450" s="487"/>
      <c r="B450" s="488"/>
      <c r="C450" s="489"/>
      <c r="D450" s="2093"/>
      <c r="E450" s="577" t="s">
        <v>1558</v>
      </c>
      <c r="F450" s="2146"/>
      <c r="G450" s="2146"/>
      <c r="H450" s="494">
        <f>H448-H449</f>
        <v>174</v>
      </c>
      <c r="W450" s="406"/>
      <c r="X450" s="406"/>
      <c r="Y450" s="264"/>
    </row>
    <row r="451" spans="1:35" ht="15" customHeight="1" x14ac:dyDescent="0.3">
      <c r="A451" s="579" t="s">
        <v>2360</v>
      </c>
      <c r="B451" s="380"/>
      <c r="C451" s="380"/>
      <c r="D451" s="2085"/>
      <c r="E451" s="383"/>
      <c r="F451" s="2118"/>
      <c r="G451" s="2118"/>
      <c r="H451" s="423"/>
      <c r="T451" s="302" t="s">
        <v>1553</v>
      </c>
      <c r="U451" s="303" t="s">
        <v>1338</v>
      </c>
      <c r="W451" s="326" t="s">
        <v>528</v>
      </c>
      <c r="Y451" s="264"/>
      <c r="AC451" s="188" t="s">
        <v>528</v>
      </c>
      <c r="AG451" s="2280" t="s">
        <v>333</v>
      </c>
      <c r="AH451" s="2280"/>
    </row>
    <row r="452" spans="1:35" ht="15" customHeight="1" x14ac:dyDescent="0.3">
      <c r="A452" s="385" t="s">
        <v>1601</v>
      </c>
      <c r="B452" s="386" t="s">
        <v>1602</v>
      </c>
      <c r="C452" s="456">
        <v>0</v>
      </c>
      <c r="D452" s="1904">
        <f t="shared" ref="D452:D460" si="96">ROUND(C452,2)</f>
        <v>0</v>
      </c>
      <c r="E452" s="504">
        <v>71800</v>
      </c>
      <c r="F452" s="2140"/>
      <c r="G452" s="2080">
        <f t="shared" ref="G452:G461" si="97">D452+F452</f>
        <v>0</v>
      </c>
      <c r="H452" s="459">
        <f t="shared" ref="H452:H460" si="98">ROUND(D452*E452,0)</f>
        <v>0</v>
      </c>
      <c r="J452" s="323">
        <f>ROUND((E452-$P$1)/(1+$L$3),0)</f>
        <v>56855</v>
      </c>
      <c r="K452" s="324"/>
      <c r="L452" s="325">
        <f>ROUND((((J452*$L$3)+J452)*$L$5),0)</f>
        <v>0</v>
      </c>
      <c r="M452" s="325"/>
      <c r="N452" s="264">
        <f>D452</f>
        <v>0</v>
      </c>
      <c r="P452" s="268">
        <f>ROUND(L452*N452,0)</f>
        <v>0</v>
      </c>
      <c r="T452" s="266" t="s">
        <v>1509</v>
      </c>
      <c r="U452" s="324">
        <f t="shared" ref="U452:U461" si="99">ROUND($H452+$P452,0)</f>
        <v>0</v>
      </c>
      <c r="V452" s="412"/>
      <c r="W452" s="343" t="s">
        <v>1554</v>
      </c>
      <c r="X452" s="344">
        <f>DSUM(T451:U461,"Pay",$W$5:$X$6)</f>
        <v>0</v>
      </c>
      <c r="Y452" s="264"/>
      <c r="AB452" s="303" t="s">
        <v>242</v>
      </c>
      <c r="AC452" s="303" t="s">
        <v>1445</v>
      </c>
      <c r="AD452" s="303" t="s">
        <v>1446</v>
      </c>
      <c r="AG452" s="438" t="s">
        <v>1602</v>
      </c>
      <c r="AH452" s="328">
        <f>DSUM(AB452:AD460,$AD$8,$AL$213:$AN$214)</f>
        <v>0</v>
      </c>
    </row>
    <row r="453" spans="1:35" ht="15" customHeight="1" x14ac:dyDescent="0.3">
      <c r="A453" s="336" t="s">
        <v>1394</v>
      </c>
      <c r="B453" s="390" t="s">
        <v>2355</v>
      </c>
      <c r="C453" s="338">
        <v>0</v>
      </c>
      <c r="D453" s="2081">
        <f>ROUND(C453,2)</f>
        <v>0</v>
      </c>
      <c r="E453" s="341">
        <v>69900</v>
      </c>
      <c r="F453" s="2120"/>
      <c r="G453" s="2081">
        <f>D453+F453</f>
        <v>0</v>
      </c>
      <c r="H453" s="335">
        <f>ROUND(D453*E453,0)</f>
        <v>0</v>
      </c>
      <c r="J453" s="323">
        <f>ROUND((E453-$P$1)/(1+$L$3),0)</f>
        <v>55196</v>
      </c>
      <c r="K453" s="324"/>
      <c r="L453" s="325">
        <f>ROUND((((J453*$L$3)+J453)*$L$5),0)</f>
        <v>0</v>
      </c>
      <c r="M453" s="325"/>
      <c r="N453" s="264">
        <f>D453</f>
        <v>0</v>
      </c>
      <c r="P453" s="366">
        <f>ROUND(L453*N453,0)</f>
        <v>0</v>
      </c>
      <c r="T453" s="266" t="s">
        <v>1509</v>
      </c>
      <c r="U453" s="324">
        <f>ROUND($H453+$P453,0)</f>
        <v>0</v>
      </c>
      <c r="W453" s="343" t="s">
        <v>1555</v>
      </c>
      <c r="X453" s="344">
        <f>DSUM(T451:U461,"Pay",$W$8:$X$9)</f>
        <v>0</v>
      </c>
      <c r="Y453" s="264"/>
      <c r="AB453" s="266" t="s">
        <v>1490</v>
      </c>
      <c r="AC453" s="262" t="s">
        <v>1602</v>
      </c>
      <c r="AD453" s="325">
        <f>D452</f>
        <v>0</v>
      </c>
      <c r="AG453" s="438" t="s">
        <v>2356</v>
      </c>
      <c r="AH453" s="328">
        <f>DSUM(AB452:AD461,$AD$8,$AL$247:$AN$248)</f>
        <v>0</v>
      </c>
    </row>
    <row r="454" spans="1:35" ht="15" customHeight="1" x14ac:dyDescent="0.3">
      <c r="A454" s="336" t="s">
        <v>316</v>
      </c>
      <c r="B454" s="390" t="s">
        <v>317</v>
      </c>
      <c r="C454" s="409">
        <v>0</v>
      </c>
      <c r="D454" s="2081">
        <f t="shared" si="96"/>
        <v>0</v>
      </c>
      <c r="E454" s="341">
        <v>37</v>
      </c>
      <c r="F454" s="2152"/>
      <c r="G454" s="2081">
        <f t="shared" si="97"/>
        <v>0</v>
      </c>
      <c r="H454" s="400">
        <f t="shared" si="98"/>
        <v>0</v>
      </c>
      <c r="J454" s="324"/>
      <c r="K454" s="324"/>
      <c r="L454" s="325"/>
      <c r="M454" s="325"/>
      <c r="P454" s="268"/>
      <c r="T454" s="266" t="s">
        <v>1509</v>
      </c>
      <c r="U454" s="324">
        <f t="shared" si="99"/>
        <v>0</v>
      </c>
      <c r="W454" s="343" t="s">
        <v>1556</v>
      </c>
      <c r="X454" s="344">
        <f>DSUM(T451:U461,"Pay",$W$11:$X$12)</f>
        <v>0</v>
      </c>
      <c r="Y454" s="264"/>
      <c r="AB454" s="266" t="s">
        <v>1490</v>
      </c>
      <c r="AC454" s="262" t="s">
        <v>2356</v>
      </c>
      <c r="AD454" s="325">
        <f>D453</f>
        <v>0</v>
      </c>
      <c r="AG454" s="438" t="s">
        <v>1298</v>
      </c>
      <c r="AH454" s="328">
        <f>DSUM(AB452:AD460,$AD$8,$AL$235:$AN$236)</f>
        <v>0</v>
      </c>
    </row>
    <row r="455" spans="1:35" ht="15" customHeight="1" thickBot="1" x14ac:dyDescent="0.35">
      <c r="A455" s="336" t="s">
        <v>1603</v>
      </c>
      <c r="B455" s="390" t="s">
        <v>1604</v>
      </c>
      <c r="C455" s="338">
        <v>0</v>
      </c>
      <c r="D455" s="2082">
        <f t="shared" si="96"/>
        <v>0</v>
      </c>
      <c r="E455" s="505">
        <v>31600</v>
      </c>
      <c r="F455" s="2141"/>
      <c r="G455" s="2081">
        <f t="shared" si="97"/>
        <v>0</v>
      </c>
      <c r="H455" s="400">
        <f t="shared" si="98"/>
        <v>0</v>
      </c>
      <c r="J455" s="323"/>
      <c r="K455" s="324"/>
      <c r="L455" s="325"/>
      <c r="M455" s="325"/>
      <c r="P455" s="268"/>
      <c r="T455" s="266" t="s">
        <v>1478</v>
      </c>
      <c r="U455" s="324">
        <f t="shared" si="99"/>
        <v>0</v>
      </c>
      <c r="W455" s="343"/>
      <c r="X455" s="344">
        <f>SUM(X452:X454)</f>
        <v>0</v>
      </c>
      <c r="Y455" s="355">
        <f>+X455</f>
        <v>0</v>
      </c>
      <c r="AB455" s="266" t="s">
        <v>1490</v>
      </c>
      <c r="AC455" s="262" t="s">
        <v>1298</v>
      </c>
      <c r="AD455" s="410">
        <f>ROUND(D454/(196*7.5),4)</f>
        <v>0</v>
      </c>
      <c r="AG455" s="327" t="s">
        <v>1604</v>
      </c>
      <c r="AH455" s="328">
        <f>DSUM($AB$452:$AD$460,$AD$8,$AL$262:$AN$263)</f>
        <v>0</v>
      </c>
    </row>
    <row r="456" spans="1:35" ht="15" customHeight="1" thickTop="1" x14ac:dyDescent="0.3">
      <c r="A456" s="336" t="s">
        <v>1603</v>
      </c>
      <c r="B456" s="390" t="s">
        <v>1935</v>
      </c>
      <c r="C456" s="338">
        <v>0</v>
      </c>
      <c r="D456" s="2082">
        <f>ROUND(C456,2)</f>
        <v>0</v>
      </c>
      <c r="E456" s="505">
        <v>31600</v>
      </c>
      <c r="F456" s="2141"/>
      <c r="G456" s="2081">
        <f>D456+F456</f>
        <v>0</v>
      </c>
      <c r="H456" s="400">
        <f>ROUND(D456*E456,0)</f>
        <v>0</v>
      </c>
      <c r="J456" s="323"/>
      <c r="K456" s="324"/>
      <c r="L456" s="325"/>
      <c r="M456" s="325"/>
      <c r="P456" s="268"/>
      <c r="T456" s="266" t="s">
        <v>1478</v>
      </c>
      <c r="U456" s="324">
        <f t="shared" si="99"/>
        <v>0</v>
      </c>
      <c r="W456" s="343"/>
      <c r="X456" s="344"/>
      <c r="Y456" s="264"/>
      <c r="AB456" s="266" t="s">
        <v>1490</v>
      </c>
      <c r="AC456" s="262" t="s">
        <v>1301</v>
      </c>
      <c r="AD456" s="325">
        <f>D455</f>
        <v>0</v>
      </c>
      <c r="AG456" s="438" t="s">
        <v>1845</v>
      </c>
      <c r="AH456" s="328">
        <f>DSUM($AB$452:$AD$461,$AD$8,$AL$283:$AN$284)</f>
        <v>0</v>
      </c>
    </row>
    <row r="457" spans="1:35" ht="15" customHeight="1" thickBot="1" x14ac:dyDescent="0.35">
      <c r="A457" s="336" t="s">
        <v>1603</v>
      </c>
      <c r="B457" s="390" t="s">
        <v>1392</v>
      </c>
      <c r="C457" s="394">
        <v>0</v>
      </c>
      <c r="D457" s="2082">
        <f t="shared" si="96"/>
        <v>0</v>
      </c>
      <c r="E457" s="505">
        <v>3300</v>
      </c>
      <c r="F457" s="2141"/>
      <c r="G457" s="2081">
        <f t="shared" si="97"/>
        <v>0</v>
      </c>
      <c r="H457" s="400">
        <f t="shared" si="98"/>
        <v>0</v>
      </c>
      <c r="T457" s="266" t="s">
        <v>1478</v>
      </c>
      <c r="U457" s="324">
        <f t="shared" si="99"/>
        <v>0</v>
      </c>
      <c r="W457" s="389"/>
      <c r="X457" s="389"/>
      <c r="Y457" s="264"/>
      <c r="AB457" s="266" t="s">
        <v>1490</v>
      </c>
      <c r="AC457" s="262" t="s">
        <v>1301</v>
      </c>
      <c r="AD457" s="325">
        <f>D456</f>
        <v>0</v>
      </c>
      <c r="AH457" s="465">
        <f>SUM(AH452:AH456)</f>
        <v>0</v>
      </c>
      <c r="AI457" s="425">
        <f>+AH457</f>
        <v>0</v>
      </c>
    </row>
    <row r="458" spans="1:35" ht="15" customHeight="1" thickTop="1" x14ac:dyDescent="0.3">
      <c r="A458" s="336" t="s">
        <v>1603</v>
      </c>
      <c r="B458" s="390" t="s">
        <v>1936</v>
      </c>
      <c r="C458" s="394">
        <v>0</v>
      </c>
      <c r="D458" s="2082">
        <f>ROUND(C458,2)</f>
        <v>0</v>
      </c>
      <c r="E458" s="505">
        <v>3300</v>
      </c>
      <c r="F458" s="2141"/>
      <c r="G458" s="2081">
        <f>D458+F458</f>
        <v>0</v>
      </c>
      <c r="H458" s="400">
        <f>ROUND(D458*E458,0)</f>
        <v>0</v>
      </c>
      <c r="T458" s="266" t="s">
        <v>1478</v>
      </c>
      <c r="U458" s="324">
        <f t="shared" si="99"/>
        <v>0</v>
      </c>
      <c r="W458" s="389"/>
      <c r="X458" s="389"/>
      <c r="Y458" s="264"/>
      <c r="AB458" s="266" t="s">
        <v>1490</v>
      </c>
      <c r="AC458" s="262" t="s">
        <v>1301</v>
      </c>
      <c r="AD458" s="396">
        <f>ROUND(D457/7.5,2)</f>
        <v>0</v>
      </c>
    </row>
    <row r="459" spans="1:35" ht="15" hidden="1" customHeight="1" x14ac:dyDescent="0.3">
      <c r="A459" s="345" t="s">
        <v>1603</v>
      </c>
      <c r="B459" s="446" t="s">
        <v>1845</v>
      </c>
      <c r="C459" s="347">
        <v>0</v>
      </c>
      <c r="D459" s="2082">
        <f t="shared" si="96"/>
        <v>0</v>
      </c>
      <c r="E459" s="551">
        <v>35200</v>
      </c>
      <c r="F459" s="2141"/>
      <c r="G459" s="2081">
        <f t="shared" si="97"/>
        <v>0</v>
      </c>
      <c r="H459" s="351">
        <f t="shared" si="98"/>
        <v>0</v>
      </c>
      <c r="T459" s="266" t="s">
        <v>1478</v>
      </c>
      <c r="U459" s="324">
        <f t="shared" si="99"/>
        <v>0</v>
      </c>
      <c r="W459" s="389"/>
      <c r="X459" s="389"/>
      <c r="Y459" s="264"/>
      <c r="AB459" s="266" t="s">
        <v>1490</v>
      </c>
      <c r="AC459" s="262" t="s">
        <v>1301</v>
      </c>
      <c r="AD459" s="396">
        <f>ROUND(D458/7.5,2)</f>
        <v>0</v>
      </c>
    </row>
    <row r="460" spans="1:35" ht="15" hidden="1" customHeight="1" x14ac:dyDescent="0.3">
      <c r="A460" s="345" t="s">
        <v>1603</v>
      </c>
      <c r="B460" s="446" t="s">
        <v>1872</v>
      </c>
      <c r="C460" s="347">
        <v>0</v>
      </c>
      <c r="D460" s="2082">
        <f t="shared" si="96"/>
        <v>0</v>
      </c>
      <c r="E460" s="551">
        <v>3800</v>
      </c>
      <c r="F460" s="2141"/>
      <c r="G460" s="2081">
        <f>D460+F460</f>
        <v>0</v>
      </c>
      <c r="H460" s="351">
        <f t="shared" si="98"/>
        <v>0</v>
      </c>
      <c r="T460" s="266" t="s">
        <v>1478</v>
      </c>
      <c r="U460" s="324">
        <f t="shared" si="99"/>
        <v>0</v>
      </c>
      <c r="W460" s="389"/>
      <c r="X460" s="389"/>
      <c r="Y460" s="264"/>
      <c r="AB460" s="266" t="s">
        <v>1490</v>
      </c>
      <c r="AC460" s="262" t="s">
        <v>1845</v>
      </c>
      <c r="AD460" s="325">
        <f>D459</f>
        <v>0</v>
      </c>
    </row>
    <row r="461" spans="1:35" ht="15" customHeight="1" thickBot="1" x14ac:dyDescent="0.35">
      <c r="A461" s="358"/>
      <c r="B461" s="778" t="s">
        <v>1393</v>
      </c>
      <c r="C461" s="361"/>
      <c r="D461" s="2083"/>
      <c r="E461" s="779">
        <v>0</v>
      </c>
      <c r="F461" s="2164"/>
      <c r="G461" s="2178">
        <f t="shared" si="97"/>
        <v>0</v>
      </c>
      <c r="H461" s="365">
        <f>ROUND(0.05*SUM(H452:H460),0)</f>
        <v>0</v>
      </c>
      <c r="J461" s="324"/>
      <c r="K461" s="324"/>
      <c r="L461" s="325"/>
      <c r="M461" s="325"/>
      <c r="P461" s="264"/>
      <c r="T461" s="266" t="str">
        <f>IF(SUM(U452:U459)=0,"I",IF(SUM(U452:U454)=0,"N","I"))</f>
        <v>I</v>
      </c>
      <c r="U461" s="324">
        <f t="shared" si="99"/>
        <v>0</v>
      </c>
      <c r="W461" s="389"/>
      <c r="X461" s="389"/>
      <c r="Y461" s="264"/>
      <c r="AB461" s="266" t="s">
        <v>1490</v>
      </c>
      <c r="AC461" s="262" t="s">
        <v>1845</v>
      </c>
      <c r="AD461" s="396">
        <f>ROUND(D460/7.5,2)</f>
        <v>0</v>
      </c>
    </row>
    <row r="462" spans="1:35" ht="15" hidden="1" customHeight="1" thickBot="1" x14ac:dyDescent="0.35">
      <c r="A462" s="586"/>
      <c r="B462" s="782" t="s">
        <v>1842</v>
      </c>
      <c r="C462" s="588"/>
      <c r="D462" s="2097"/>
      <c r="E462" s="589">
        <v>0</v>
      </c>
      <c r="F462" s="2145"/>
      <c r="G462" s="2087"/>
      <c r="H462" s="515">
        <f>+P462</f>
        <v>0</v>
      </c>
      <c r="J462" s="324"/>
      <c r="K462" s="324"/>
      <c r="L462" s="325"/>
      <c r="M462" s="325"/>
      <c r="P462" s="376">
        <f>SUM(P452:P459)</f>
        <v>0</v>
      </c>
      <c r="T462" s="266"/>
      <c r="W462" s="389"/>
      <c r="X462" s="389"/>
      <c r="Y462" s="264"/>
      <c r="AE462" s="377">
        <f>SUM(AD453:AD461)</f>
        <v>0</v>
      </c>
    </row>
    <row r="463" spans="1:35" ht="15" customHeight="1" x14ac:dyDescent="0.3">
      <c r="A463" s="516"/>
      <c r="B463" s="783"/>
      <c r="C463" s="518"/>
      <c r="D463" s="2094"/>
      <c r="E463" s="469" t="s">
        <v>224</v>
      </c>
      <c r="F463" s="2133"/>
      <c r="G463" s="2133"/>
      <c r="H463" s="521">
        <f>'Revenue Projection'!H87</f>
        <v>176106</v>
      </c>
      <c r="T463" s="266"/>
      <c r="W463" s="389"/>
      <c r="X463" s="389"/>
      <c r="Y463" s="264"/>
    </row>
    <row r="464" spans="1:35" ht="15" customHeight="1" thickBot="1" x14ac:dyDescent="0.35">
      <c r="A464" s="474"/>
      <c r="B464" s="475"/>
      <c r="C464" s="522"/>
      <c r="D464" s="2092"/>
      <c r="E464" s="477" t="s">
        <v>1605</v>
      </c>
      <c r="F464" s="2133"/>
      <c r="G464" s="2133"/>
      <c r="H464" s="523">
        <f>SUM(H452:H462)</f>
        <v>0</v>
      </c>
      <c r="T464" s="266"/>
      <c r="W464" s="389"/>
      <c r="X464" s="389"/>
      <c r="Y464" s="264"/>
    </row>
    <row r="465" spans="1:36" ht="15" customHeight="1" thickBot="1" x14ac:dyDescent="0.35">
      <c r="A465" s="524"/>
      <c r="B465" s="525"/>
      <c r="C465" s="526"/>
      <c r="D465" s="2095"/>
      <c r="E465" s="373" t="s">
        <v>1558</v>
      </c>
      <c r="F465" s="2117"/>
      <c r="G465" s="2117"/>
      <c r="H465" s="494">
        <f>H463-H464</f>
        <v>176106</v>
      </c>
      <c r="V465" s="412"/>
      <c r="W465" s="406"/>
      <c r="X465" s="406"/>
      <c r="Y465" s="264"/>
      <c r="Z465" s="262"/>
      <c r="AF465" s="234"/>
      <c r="AG465" s="266"/>
      <c r="AH465" s="262"/>
      <c r="AJ465" s="234"/>
    </row>
    <row r="466" spans="1:36" ht="15" customHeight="1" x14ac:dyDescent="0.3">
      <c r="A466" s="579" t="s">
        <v>2358</v>
      </c>
      <c r="B466" s="380"/>
      <c r="C466" s="380"/>
      <c r="D466" s="2085"/>
      <c r="E466" s="383"/>
      <c r="F466" s="2118"/>
      <c r="G466" s="2118"/>
      <c r="H466" s="423"/>
      <c r="T466" s="302" t="s">
        <v>1553</v>
      </c>
      <c r="U466" s="303" t="s">
        <v>1338</v>
      </c>
      <c r="V466" s="412"/>
      <c r="W466" s="326" t="s">
        <v>529</v>
      </c>
      <c r="Y466" s="264"/>
      <c r="AC466" s="188" t="s">
        <v>529</v>
      </c>
      <c r="AG466" s="2280" t="s">
        <v>334</v>
      </c>
      <c r="AH466" s="2280"/>
      <c r="AJ466" s="234"/>
    </row>
    <row r="467" spans="1:36" ht="15" customHeight="1" thickBot="1" x14ac:dyDescent="0.35">
      <c r="A467" s="583" t="s">
        <v>1394</v>
      </c>
      <c r="B467" s="584" t="s">
        <v>2355</v>
      </c>
      <c r="C467" s="650">
        <f>'Pre-Determined'!D65</f>
        <v>1</v>
      </c>
      <c r="D467" s="2102">
        <f>ROUND(C467,2)</f>
        <v>1</v>
      </c>
      <c r="E467" s="1862">
        <v>69900</v>
      </c>
      <c r="F467" s="2119"/>
      <c r="G467" s="2080">
        <f>D467+F467</f>
        <v>1</v>
      </c>
      <c r="H467" s="585">
        <f>ROUND(D467*E467,0)</f>
        <v>69900</v>
      </c>
      <c r="J467" s="323">
        <f>ROUND((E467-$P$1)/(1+$L$3),0)</f>
        <v>55196</v>
      </c>
      <c r="K467" s="324"/>
      <c r="L467" s="325">
        <f>ROUND((((J467*$L$3)+J467)*$L$5),0)</f>
        <v>0</v>
      </c>
      <c r="M467" s="325"/>
      <c r="N467" s="264">
        <f>D467</f>
        <v>1</v>
      </c>
      <c r="P467" s="366">
        <f>ROUND(L467*N467,0)</f>
        <v>0</v>
      </c>
      <c r="T467" s="266" t="s">
        <v>1509</v>
      </c>
      <c r="U467" s="324">
        <f>ROUND($H467+$P467,0)</f>
        <v>69900</v>
      </c>
      <c r="V467" s="412"/>
      <c r="W467" s="343" t="s">
        <v>1554</v>
      </c>
      <c r="X467" s="344">
        <f>DSUM(T466:U467,"Pay",$W$5:$X$6)</f>
        <v>0</v>
      </c>
      <c r="Y467" s="264"/>
      <c r="AB467" s="303" t="s">
        <v>242</v>
      </c>
      <c r="AC467" s="303" t="s">
        <v>1445</v>
      </c>
      <c r="AD467" s="303" t="s">
        <v>1446</v>
      </c>
      <c r="AG467" s="438" t="s">
        <v>2356</v>
      </c>
      <c r="AH467" s="328">
        <f>DSUM(AB467:AD468,$AD$8,$AL$247:$AN$248)</f>
        <v>1</v>
      </c>
    </row>
    <row r="468" spans="1:36" ht="15" hidden="1" customHeight="1" thickBot="1" x14ac:dyDescent="0.35">
      <c r="A468" s="586"/>
      <c r="B468" s="587" t="s">
        <v>1842</v>
      </c>
      <c r="C468" s="588"/>
      <c r="D468" s="2097"/>
      <c r="E468" s="589">
        <v>0</v>
      </c>
      <c r="F468" s="2145"/>
      <c r="G468" s="2087"/>
      <c r="H468" s="515">
        <f>+P468</f>
        <v>0</v>
      </c>
      <c r="J468" s="324"/>
      <c r="K468" s="324"/>
      <c r="L468" s="325"/>
      <c r="M468" s="325"/>
      <c r="P468" s="376">
        <f>SUM(P467:P467)</f>
        <v>0</v>
      </c>
      <c r="T468" s="266"/>
      <c r="V468" s="412"/>
      <c r="W468" s="343" t="s">
        <v>1555</v>
      </c>
      <c r="X468" s="344">
        <f>DSUM(T466:U467,"Pay",$W$8:$X$9)</f>
        <v>69900</v>
      </c>
      <c r="Y468" s="264"/>
      <c r="AB468" s="266" t="s">
        <v>1490</v>
      </c>
      <c r="AC468" s="262" t="s">
        <v>2356</v>
      </c>
      <c r="AD468" s="325">
        <f>D467</f>
        <v>1</v>
      </c>
    </row>
    <row r="469" spans="1:36" ht="15" customHeight="1" thickBot="1" x14ac:dyDescent="0.35">
      <c r="A469" s="516"/>
      <c r="B469" s="517"/>
      <c r="C469" s="518"/>
      <c r="D469" s="2094"/>
      <c r="E469" s="469" t="s">
        <v>224</v>
      </c>
      <c r="F469" s="2133"/>
      <c r="G469" s="2133"/>
      <c r="H469" s="521">
        <f>'Revenue Projection'!H88</f>
        <v>69900</v>
      </c>
      <c r="T469" s="266"/>
      <c r="V469" s="412"/>
      <c r="W469" s="343" t="s">
        <v>1556</v>
      </c>
      <c r="X469" s="344">
        <f>DSUM(T466:U467,"Pay",$W$11:$X$12)</f>
        <v>0</v>
      </c>
      <c r="Y469" s="264"/>
      <c r="AE469" s="377">
        <f>SUM(AD468)</f>
        <v>1</v>
      </c>
      <c r="AH469" s="465">
        <f>SUM(AH467:AH467)</f>
        <v>1</v>
      </c>
      <c r="AI469" s="425">
        <f>+AH469</f>
        <v>1</v>
      </c>
    </row>
    <row r="470" spans="1:36" ht="15" customHeight="1" thickTop="1" thickBot="1" x14ac:dyDescent="0.35">
      <c r="A470" s="474"/>
      <c r="B470" s="475"/>
      <c r="C470" s="522"/>
      <c r="D470" s="2092"/>
      <c r="E470" s="477" t="s">
        <v>1396</v>
      </c>
      <c r="F470" s="2133"/>
      <c r="G470" s="2133"/>
      <c r="H470" s="523">
        <f>SUM(H467:H468)</f>
        <v>69900</v>
      </c>
      <c r="T470" s="266"/>
      <c r="V470" s="412"/>
      <c r="W470" s="353"/>
      <c r="X470" s="354">
        <f>SUM(X467:X469)</f>
        <v>69900</v>
      </c>
      <c r="Y470" s="355">
        <f>+X470</f>
        <v>69900</v>
      </c>
    </row>
    <row r="471" spans="1:36" ht="15" customHeight="1" thickBot="1" x14ac:dyDescent="0.35">
      <c r="A471" s="524"/>
      <c r="B471" s="525"/>
      <c r="C471" s="526"/>
      <c r="D471" s="2095"/>
      <c r="E471" s="373" t="s">
        <v>1558</v>
      </c>
      <c r="F471" s="2148"/>
      <c r="G471" s="2117"/>
      <c r="H471" s="494">
        <f>H469-H470</f>
        <v>0</v>
      </c>
      <c r="T471" s="266"/>
      <c r="V471" s="412"/>
      <c r="Y471" s="784"/>
    </row>
    <row r="472" spans="1:36" ht="15" hidden="1" customHeight="1" thickBot="1" x14ac:dyDescent="0.35">
      <c r="A472" s="1154" t="s">
        <v>2361</v>
      </c>
      <c r="B472" s="1155"/>
      <c r="C472" s="1155"/>
      <c r="D472" s="2106"/>
      <c r="E472" s="1155"/>
      <c r="F472" s="2106"/>
      <c r="G472" s="2106"/>
      <c r="H472" s="1155"/>
      <c r="I472" s="745"/>
      <c r="J472" s="745"/>
      <c r="K472" s="745"/>
      <c r="L472" s="745"/>
      <c r="M472" s="745"/>
      <c r="N472" s="784"/>
      <c r="O472" s="745"/>
      <c r="P472" s="745"/>
      <c r="Q472" s="745"/>
      <c r="S472" s="745"/>
      <c r="T472" s="790"/>
      <c r="U472" s="745"/>
      <c r="V472" s="412"/>
      <c r="W472" s="745"/>
      <c r="X472" s="745"/>
      <c r="Y472" s="791"/>
    </row>
    <row r="473" spans="1:36" ht="15" hidden="1" customHeight="1" thickBot="1" x14ac:dyDescent="0.35">
      <c r="A473" s="336" t="s">
        <v>304</v>
      </c>
      <c r="B473" s="390" t="s">
        <v>315</v>
      </c>
      <c r="C473" s="332">
        <v>0</v>
      </c>
      <c r="D473" s="2081">
        <f>ROUND(C473,2)</f>
        <v>0</v>
      </c>
      <c r="E473" s="1847">
        <v>76600</v>
      </c>
      <c r="F473" s="2120"/>
      <c r="G473" s="2080">
        <f>D473+F473</f>
        <v>0</v>
      </c>
      <c r="H473" s="400">
        <f>ROUND(D473*E473,0)</f>
        <v>0</v>
      </c>
      <c r="J473" s="323">
        <f>ROUND((E473-$P$1)/(1+$L$3),0)</f>
        <v>61046</v>
      </c>
      <c r="K473" s="324"/>
      <c r="L473" s="325">
        <f>ROUND((((J473*$L$3)+J473)*$L$5),0)</f>
        <v>0</v>
      </c>
      <c r="M473" s="325"/>
      <c r="N473" s="264">
        <f>D473</f>
        <v>0</v>
      </c>
      <c r="P473" s="268">
        <f>ROUND(L473*N473,0)</f>
        <v>0</v>
      </c>
      <c r="T473" s="793"/>
      <c r="U473" s="794"/>
      <c r="V473" s="392"/>
      <c r="W473" s="795"/>
      <c r="X473" s="795"/>
      <c r="Y473" s="796"/>
      <c r="Z473" s="792"/>
      <c r="AA473" s="745"/>
      <c r="AB473" s="790"/>
      <c r="AC473" s="745"/>
      <c r="AD473" s="745"/>
    </row>
    <row r="474" spans="1:36" ht="15" hidden="1" customHeight="1" thickBot="1" x14ac:dyDescent="0.35">
      <c r="A474" s="358" t="s">
        <v>369</v>
      </c>
      <c r="B474" s="615" t="s">
        <v>370</v>
      </c>
      <c r="C474" s="360">
        <v>0</v>
      </c>
      <c r="D474" s="2083">
        <f>ROUND(C474,2)</f>
        <v>0</v>
      </c>
      <c r="E474" s="1848">
        <v>42000</v>
      </c>
      <c r="F474" s="2120"/>
      <c r="G474" s="2081">
        <f>D474+F474</f>
        <v>0</v>
      </c>
      <c r="H474" s="365">
        <f>ROUND(D474*E474,0)</f>
        <v>0</v>
      </c>
      <c r="J474" s="324"/>
      <c r="K474" s="324"/>
      <c r="L474" s="325"/>
      <c r="M474" s="325"/>
      <c r="T474" s="801"/>
      <c r="U474" s="802"/>
      <c r="V474" s="412"/>
      <c r="W474" s="406"/>
      <c r="X474" s="406"/>
      <c r="Y474" s="796"/>
      <c r="Z474" s="797"/>
      <c r="AA474" s="798"/>
      <c r="AB474" s="799"/>
      <c r="AC474" s="798"/>
      <c r="AD474" s="800"/>
    </row>
    <row r="475" spans="1:36" ht="15" hidden="1" customHeight="1" thickBot="1" x14ac:dyDescent="0.35">
      <c r="A475" s="586"/>
      <c r="B475" s="587" t="s">
        <v>1842</v>
      </c>
      <c r="C475" s="588"/>
      <c r="D475" s="2097"/>
      <c r="E475" s="589">
        <v>0</v>
      </c>
      <c r="F475" s="2145"/>
      <c r="G475" s="2087"/>
      <c r="H475" s="515">
        <f>+P475</f>
        <v>0</v>
      </c>
      <c r="P475" s="376">
        <f>SUM(P473:P474)</f>
        <v>0</v>
      </c>
      <c r="T475" s="801"/>
      <c r="U475" s="234"/>
      <c r="V475" s="412"/>
      <c r="W475" s="406"/>
      <c r="X475" s="406"/>
      <c r="Y475" s="796"/>
      <c r="Z475" s="797"/>
      <c r="AA475" s="234"/>
      <c r="AB475" s="301"/>
      <c r="AC475" s="234"/>
      <c r="AD475" s="803"/>
    </row>
    <row r="476" spans="1:36" ht="15" hidden="1" customHeight="1" x14ac:dyDescent="0.3">
      <c r="A476" s="516"/>
      <c r="B476" s="517"/>
      <c r="C476" s="518"/>
      <c r="D476" s="2094"/>
      <c r="E476" s="574" t="s">
        <v>224</v>
      </c>
      <c r="F476" s="2133"/>
      <c r="G476" s="2133"/>
      <c r="H476" s="521"/>
      <c r="T476" s="801"/>
      <c r="U476" s="393" t="s">
        <v>1570</v>
      </c>
      <c r="V476" s="412"/>
      <c r="W476" s="406"/>
      <c r="X476" s="406"/>
      <c r="Y476" s="796"/>
      <c r="Z476" s="797"/>
      <c r="AA476" s="234"/>
      <c r="AB476" s="301"/>
      <c r="AC476" s="234"/>
      <c r="AD476" s="669"/>
    </row>
    <row r="477" spans="1:36" ht="15" hidden="1" customHeight="1" thickBot="1" x14ac:dyDescent="0.35">
      <c r="A477" s="474"/>
      <c r="B477" s="475"/>
      <c r="C477" s="522"/>
      <c r="D477" s="2092"/>
      <c r="E477" s="576" t="s">
        <v>1978</v>
      </c>
      <c r="F477" s="2133"/>
      <c r="G477" s="2133"/>
      <c r="H477" s="523">
        <f>SUM(H473:H475)</f>
        <v>0</v>
      </c>
      <c r="T477" s="801"/>
      <c r="U477" s="234"/>
      <c r="V477" s="412"/>
      <c r="W477" s="406"/>
      <c r="X477" s="406"/>
      <c r="Y477" s="796"/>
      <c r="Z477" s="797"/>
      <c r="AA477" s="234"/>
      <c r="AB477" s="301"/>
      <c r="AC477" s="234"/>
      <c r="AD477" s="669"/>
    </row>
    <row r="478" spans="1:36" ht="15" hidden="1" customHeight="1" thickBot="1" x14ac:dyDescent="0.35">
      <c r="A478" s="487"/>
      <c r="B478" s="488"/>
      <c r="C478" s="489"/>
      <c r="D478" s="2093"/>
      <c r="E478" s="577" t="s">
        <v>1558</v>
      </c>
      <c r="F478" s="2146"/>
      <c r="G478" s="2146"/>
      <c r="H478" s="494">
        <f>H476-H477</f>
        <v>0</v>
      </c>
      <c r="T478" s="801"/>
      <c r="U478" s="234"/>
      <c r="V478" s="412"/>
      <c r="W478" s="406"/>
      <c r="X478" s="406"/>
      <c r="Y478" s="804"/>
      <c r="Z478" s="797"/>
      <c r="AA478" s="234"/>
      <c r="AB478" s="301"/>
      <c r="AC478" s="234"/>
      <c r="AD478" s="669"/>
    </row>
    <row r="479" spans="1:36" ht="15" hidden="1" customHeight="1" x14ac:dyDescent="0.3">
      <c r="A479" s="1154" t="s">
        <v>2362</v>
      </c>
      <c r="B479" s="1155"/>
      <c r="C479" s="1155"/>
      <c r="D479" s="2106"/>
      <c r="E479" s="1155"/>
      <c r="F479" s="2106"/>
      <c r="G479" s="2106"/>
      <c r="H479" s="1155"/>
      <c r="I479" s="745"/>
      <c r="J479" s="745"/>
      <c r="K479" s="745"/>
      <c r="L479" s="745"/>
      <c r="M479" s="745"/>
      <c r="N479" s="784"/>
      <c r="O479" s="745"/>
      <c r="P479" s="745"/>
      <c r="Q479" s="745"/>
      <c r="S479" s="745"/>
      <c r="T479" s="805"/>
      <c r="U479" s="746"/>
      <c r="V479" s="388"/>
      <c r="W479" s="806"/>
      <c r="X479" s="806"/>
      <c r="Y479" s="796"/>
      <c r="Z479" s="797"/>
      <c r="AA479" s="234"/>
      <c r="AB479" s="301"/>
      <c r="AC479" s="234"/>
      <c r="AD479" s="669"/>
    </row>
    <row r="480" spans="1:36" ht="15" hidden="1" customHeight="1" x14ac:dyDescent="0.3">
      <c r="A480" s="336" t="s">
        <v>304</v>
      </c>
      <c r="B480" s="390" t="s">
        <v>318</v>
      </c>
      <c r="C480" s="332">
        <v>0</v>
      </c>
      <c r="D480" s="2081">
        <f t="shared" ref="D480:D485" si="100">ROUND(C480,2)</f>
        <v>0</v>
      </c>
      <c r="E480" s="1847">
        <v>64700</v>
      </c>
      <c r="F480" s="2120"/>
      <c r="G480" s="2080">
        <f t="shared" ref="G480:G486" si="101">D480+F480</f>
        <v>0</v>
      </c>
      <c r="H480" s="335">
        <f t="shared" ref="H480:H485" si="102">ROUND(D480*E480,0)</f>
        <v>0</v>
      </c>
      <c r="J480" s="323">
        <f>ROUND((E480-$P$1)/(1+$L$3),0)</f>
        <v>50655</v>
      </c>
      <c r="K480" s="324"/>
      <c r="L480" s="325">
        <f>ROUND((((J480*$L$3)+J480)*$L$5),0)</f>
        <v>0</v>
      </c>
      <c r="M480" s="325"/>
      <c r="N480" s="264">
        <f>D480</f>
        <v>0</v>
      </c>
      <c r="P480" s="268">
        <f>ROUND(L480*N480,0)</f>
        <v>0</v>
      </c>
      <c r="T480" s="801"/>
      <c r="U480" s="802"/>
      <c r="V480" s="388"/>
      <c r="W480" s="406"/>
      <c r="X480" s="406"/>
      <c r="Y480" s="796"/>
      <c r="Z480" s="797"/>
      <c r="AA480" s="746"/>
      <c r="AB480" s="807"/>
      <c r="AC480" s="746"/>
      <c r="AD480" s="808"/>
    </row>
    <row r="481" spans="1:68" ht="15" hidden="1" customHeight="1" x14ac:dyDescent="0.3">
      <c r="A481" s="397" t="s">
        <v>304</v>
      </c>
      <c r="B481" s="398" t="s">
        <v>1919</v>
      </c>
      <c r="C481" s="332">
        <v>0</v>
      </c>
      <c r="D481" s="2081">
        <f>ROUND(C481,2)</f>
        <v>0</v>
      </c>
      <c r="E481" s="1847">
        <v>64700</v>
      </c>
      <c r="F481" s="2120"/>
      <c r="G481" s="2081">
        <f t="shared" si="101"/>
        <v>0</v>
      </c>
      <c r="H481" s="335">
        <f t="shared" si="102"/>
        <v>0</v>
      </c>
      <c r="J481" s="323">
        <f>ROUND((E481-$P$1)/(1+$L$3),0)</f>
        <v>50655</v>
      </c>
      <c r="K481" s="324"/>
      <c r="L481" s="325">
        <f>ROUND((((J481*$L$3)+J481)*$L$5),0)</f>
        <v>0</v>
      </c>
      <c r="M481" s="325"/>
      <c r="N481" s="264">
        <f>D481</f>
        <v>0</v>
      </c>
      <c r="P481" s="268">
        <f>ROUND(L481*N481,0)</f>
        <v>0</v>
      </c>
      <c r="T481" s="801"/>
      <c r="U481" s="802"/>
      <c r="V481" s="388"/>
      <c r="W481" s="406"/>
      <c r="X481" s="406"/>
      <c r="Y481" s="796"/>
      <c r="Z481" s="797"/>
      <c r="AA481" s="234"/>
      <c r="AB481" s="301"/>
      <c r="AC481" s="234"/>
      <c r="AD481" s="803"/>
    </row>
    <row r="482" spans="1:68" ht="15" hidden="1" customHeight="1" x14ac:dyDescent="0.3">
      <c r="A482" s="336" t="s">
        <v>316</v>
      </c>
      <c r="B482" s="390" t="s">
        <v>317</v>
      </c>
      <c r="C482" s="409">
        <v>0</v>
      </c>
      <c r="D482" s="2081">
        <f t="shared" si="100"/>
        <v>0</v>
      </c>
      <c r="E482" s="1849">
        <v>37</v>
      </c>
      <c r="F482" s="2141"/>
      <c r="G482" s="2081">
        <f t="shared" si="101"/>
        <v>0</v>
      </c>
      <c r="H482" s="335">
        <f t="shared" si="102"/>
        <v>0</v>
      </c>
      <c r="J482" s="324"/>
      <c r="K482" s="324"/>
      <c r="L482" s="325"/>
      <c r="M482" s="325"/>
      <c r="P482" s="268"/>
      <c r="T482" s="801"/>
      <c r="U482" s="802"/>
      <c r="V482" s="388"/>
      <c r="W482" s="406"/>
      <c r="X482" s="406"/>
      <c r="Y482" s="796"/>
      <c r="Z482" s="234"/>
      <c r="AA482" s="234"/>
      <c r="AB482" s="301"/>
      <c r="AC482" s="234"/>
      <c r="AD482" s="803"/>
    </row>
    <row r="483" spans="1:68" s="234" customFormat="1" ht="15" hidden="1" customHeight="1" x14ac:dyDescent="0.3">
      <c r="A483" s="336" t="s">
        <v>361</v>
      </c>
      <c r="B483" s="390" t="s">
        <v>363</v>
      </c>
      <c r="C483" s="338">
        <v>0</v>
      </c>
      <c r="D483" s="2082">
        <f t="shared" si="100"/>
        <v>0</v>
      </c>
      <c r="E483" s="1847">
        <v>91900</v>
      </c>
      <c r="F483" s="2120"/>
      <c r="G483" s="2081">
        <f t="shared" si="101"/>
        <v>0</v>
      </c>
      <c r="H483" s="335">
        <f t="shared" si="102"/>
        <v>0</v>
      </c>
      <c r="I483" s="262"/>
      <c r="J483" s="324">
        <f>ROUND((E483-$P$1)/(1+$L$3),0)</f>
        <v>74406</v>
      </c>
      <c r="K483" s="324"/>
      <c r="L483" s="325">
        <f>ROUND((((J483*$L$3)+J483)*$L$5),0)</f>
        <v>0</v>
      </c>
      <c r="M483" s="325"/>
      <c r="N483" s="264">
        <f>D483</f>
        <v>0</v>
      </c>
      <c r="O483" s="262"/>
      <c r="P483" s="262">
        <f>ROUND(L483*N483,0)</f>
        <v>0</v>
      </c>
      <c r="Q483" s="262"/>
      <c r="R483" s="265"/>
      <c r="S483" s="262"/>
      <c r="T483" s="801"/>
      <c r="U483" s="802"/>
      <c r="V483" s="388"/>
      <c r="W483" s="406"/>
      <c r="X483" s="406"/>
      <c r="Y483" s="796"/>
      <c r="AB483" s="301"/>
      <c r="AD483" s="803"/>
      <c r="AE483" s="262"/>
      <c r="AF483" s="262"/>
      <c r="AG483" s="269"/>
      <c r="AH483" s="218"/>
      <c r="AI483" s="262"/>
      <c r="AJ483" s="262"/>
      <c r="AK483" s="262"/>
      <c r="AL483" s="262"/>
      <c r="AM483" s="266"/>
      <c r="AN483" s="262"/>
    </row>
    <row r="484" spans="1:68" s="234" customFormat="1" ht="15" hidden="1" customHeight="1" x14ac:dyDescent="0.3">
      <c r="A484" s="336" t="s">
        <v>368</v>
      </c>
      <c r="B484" s="390" t="s">
        <v>1825</v>
      </c>
      <c r="C484" s="338">
        <v>0</v>
      </c>
      <c r="D484" s="2082">
        <f t="shared" si="100"/>
        <v>0</v>
      </c>
      <c r="E484" s="1847">
        <v>34900</v>
      </c>
      <c r="F484" s="2120"/>
      <c r="G484" s="2081">
        <f t="shared" si="101"/>
        <v>0</v>
      </c>
      <c r="H484" s="335">
        <f t="shared" si="102"/>
        <v>0</v>
      </c>
      <c r="I484" s="262"/>
      <c r="J484" s="324"/>
      <c r="K484" s="324"/>
      <c r="L484" s="325"/>
      <c r="M484" s="325"/>
      <c r="N484" s="264"/>
      <c r="O484" s="262"/>
      <c r="P484" s="262"/>
      <c r="Q484" s="262"/>
      <c r="R484" s="265"/>
      <c r="S484" s="262"/>
      <c r="T484" s="801"/>
      <c r="U484" s="802"/>
      <c r="V484" s="388"/>
      <c r="W484" s="406"/>
      <c r="X484" s="406"/>
      <c r="Y484" s="796"/>
      <c r="Z484" s="797"/>
      <c r="AB484" s="301"/>
      <c r="AD484" s="262"/>
      <c r="AE484" s="262"/>
      <c r="AF484" s="262"/>
      <c r="AG484" s="269"/>
      <c r="AH484" s="218"/>
      <c r="AI484" s="262"/>
      <c r="AJ484" s="262"/>
      <c r="AL484" s="262"/>
      <c r="AM484" s="266"/>
      <c r="AN484" s="262"/>
    </row>
    <row r="485" spans="1:68" s="234" customFormat="1" ht="15" hidden="1" customHeight="1" thickBot="1" x14ac:dyDescent="0.35">
      <c r="A485" s="336" t="s">
        <v>368</v>
      </c>
      <c r="B485" s="390" t="s">
        <v>1832</v>
      </c>
      <c r="C485" s="394">
        <v>0</v>
      </c>
      <c r="D485" s="2082">
        <f t="shared" si="100"/>
        <v>0</v>
      </c>
      <c r="E485" s="1847">
        <v>3800</v>
      </c>
      <c r="F485" s="2120"/>
      <c r="G485" s="2081">
        <f t="shared" si="101"/>
        <v>0</v>
      </c>
      <c r="H485" s="335">
        <f t="shared" si="102"/>
        <v>0</v>
      </c>
      <c r="I485" s="262"/>
      <c r="J485" s="262"/>
      <c r="K485" s="262"/>
      <c r="L485" s="262"/>
      <c r="M485" s="262"/>
      <c r="N485" s="264"/>
      <c r="O485" s="262"/>
      <c r="P485" s="262"/>
      <c r="Q485" s="262"/>
      <c r="R485" s="265"/>
      <c r="S485" s="262"/>
      <c r="T485" s="801"/>
      <c r="U485" s="802"/>
      <c r="V485" s="388"/>
      <c r="W485" s="389"/>
      <c r="X485" s="389"/>
      <c r="Y485" s="796"/>
      <c r="Z485" s="809"/>
      <c r="AB485" s="301"/>
      <c r="AD485" s="262"/>
      <c r="AE485" s="262"/>
      <c r="AF485" s="262"/>
      <c r="AG485" s="269"/>
      <c r="AH485" s="218"/>
      <c r="AI485" s="262"/>
      <c r="AJ485" s="262"/>
      <c r="AL485" s="262"/>
      <c r="AM485" s="266"/>
      <c r="AN485" s="262"/>
    </row>
    <row r="486" spans="1:68" ht="15" hidden="1" customHeight="1" thickBot="1" x14ac:dyDescent="0.35">
      <c r="A486" s="358"/>
      <c r="B486" s="778" t="s">
        <v>1393</v>
      </c>
      <c r="C486" s="361"/>
      <c r="D486" s="2083"/>
      <c r="E486" s="1850">
        <v>0</v>
      </c>
      <c r="F486" s="2164"/>
      <c r="G486" s="2178">
        <f t="shared" si="101"/>
        <v>0</v>
      </c>
      <c r="H486" s="810">
        <f>ROUND(0.05*SUM(H479:H485),0)</f>
        <v>0</v>
      </c>
      <c r="J486" s="324"/>
      <c r="K486" s="324"/>
      <c r="L486" s="325"/>
      <c r="M486" s="325"/>
      <c r="T486" s="801"/>
      <c r="U486" s="802"/>
      <c r="V486" s="388"/>
      <c r="W486" s="389"/>
      <c r="X486" s="389"/>
      <c r="Y486" s="796"/>
      <c r="AA486" s="463"/>
      <c r="AB486" s="464"/>
      <c r="AC486" s="463"/>
      <c r="AI486" s="533"/>
      <c r="AK486" s="234"/>
    </row>
    <row r="487" spans="1:68" ht="15" hidden="1" customHeight="1" thickBot="1" x14ac:dyDescent="0.35">
      <c r="A487" s="586"/>
      <c r="B487" s="587" t="s">
        <v>1842</v>
      </c>
      <c r="C487" s="588"/>
      <c r="D487" s="2097"/>
      <c r="E487" s="589">
        <v>0</v>
      </c>
      <c r="F487" s="2145"/>
      <c r="G487" s="2087"/>
      <c r="H487" s="515">
        <f>+P487</f>
        <v>0</v>
      </c>
      <c r="P487" s="376">
        <f>SUM(P480:P486)</f>
        <v>0</v>
      </c>
      <c r="T487" s="801"/>
      <c r="U487" s="234"/>
      <c r="V487" s="388"/>
      <c r="W487" s="389"/>
      <c r="X487" s="389"/>
      <c r="Y487" s="811"/>
      <c r="AI487" s="533"/>
      <c r="AK487" s="234"/>
    </row>
    <row r="488" spans="1:68" s="533" customFormat="1" ht="15" hidden="1" customHeight="1" thickBot="1" x14ac:dyDescent="0.35">
      <c r="A488" s="516"/>
      <c r="B488" s="517"/>
      <c r="C488" s="517"/>
      <c r="D488" s="2094"/>
      <c r="E488" s="469" t="s">
        <v>224</v>
      </c>
      <c r="F488" s="2133"/>
      <c r="G488" s="2133"/>
      <c r="H488" s="521"/>
      <c r="I488" s="262"/>
      <c r="J488" s="262"/>
      <c r="K488" s="262"/>
      <c r="L488" s="262"/>
      <c r="M488" s="262"/>
      <c r="N488" s="264"/>
      <c r="O488" s="262"/>
      <c r="P488" s="262"/>
      <c r="Q488" s="262"/>
      <c r="R488" s="265"/>
      <c r="S488" s="262"/>
      <c r="T488" s="812"/>
      <c r="U488" s="463"/>
      <c r="V488" s="388"/>
      <c r="W488" s="813"/>
      <c r="X488" s="813"/>
      <c r="Y488" s="264"/>
      <c r="Z488" s="265"/>
      <c r="AA488" s="262"/>
      <c r="AB488" s="266"/>
      <c r="AC488" s="262"/>
      <c r="AD488" s="262"/>
      <c r="AE488" s="301"/>
      <c r="AF488" s="262"/>
      <c r="AG488" s="269"/>
      <c r="AH488" s="218"/>
      <c r="AJ488" s="262"/>
      <c r="AK488" s="234"/>
      <c r="AM488" s="534"/>
      <c r="AO488" s="535"/>
      <c r="AP488" s="535"/>
      <c r="AQ488" s="535"/>
      <c r="AR488" s="535"/>
      <c r="AS488" s="535"/>
      <c r="AT488" s="535"/>
      <c r="AU488" s="535"/>
      <c r="AV488" s="535"/>
      <c r="AW488" s="535"/>
      <c r="AX488" s="535"/>
      <c r="AY488" s="535"/>
      <c r="AZ488" s="535"/>
      <c r="BA488" s="535"/>
      <c r="BB488" s="535"/>
      <c r="BC488" s="535"/>
      <c r="BD488" s="535"/>
      <c r="BE488" s="535"/>
      <c r="BF488" s="535"/>
      <c r="BG488" s="535"/>
      <c r="BH488" s="535"/>
      <c r="BI488" s="535"/>
      <c r="BJ488" s="535"/>
      <c r="BK488" s="535"/>
      <c r="BL488" s="535"/>
      <c r="BM488" s="535"/>
      <c r="BN488" s="535"/>
      <c r="BO488" s="535"/>
      <c r="BP488" s="535"/>
    </row>
    <row r="489" spans="1:68" s="533" customFormat="1" ht="15" hidden="1" customHeight="1" thickBot="1" x14ac:dyDescent="0.35">
      <c r="A489" s="474"/>
      <c r="B489" s="475"/>
      <c r="C489" s="475"/>
      <c r="D489" s="2092"/>
      <c r="E489" s="477" t="s">
        <v>1846</v>
      </c>
      <c r="F489" s="2133"/>
      <c r="G489" s="2133"/>
      <c r="H489" s="523">
        <f>SUM(H480:H487)</f>
        <v>0</v>
      </c>
      <c r="I489" s="262"/>
      <c r="J489" s="262"/>
      <c r="K489" s="262"/>
      <c r="L489" s="262"/>
      <c r="M489" s="262"/>
      <c r="N489" s="264"/>
      <c r="O489" s="262"/>
      <c r="P489" s="262"/>
      <c r="Q489" s="262"/>
      <c r="R489" s="265"/>
      <c r="S489" s="262"/>
      <c r="T489" s="301"/>
      <c r="U489" s="234"/>
      <c r="V489" s="388"/>
      <c r="W489" s="406"/>
      <c r="X489" s="406"/>
      <c r="Y489" s="264"/>
      <c r="Z489" s="265"/>
      <c r="AA489" s="262"/>
      <c r="AB489" s="266"/>
      <c r="AC489" s="262"/>
      <c r="AD489" s="262"/>
      <c r="AE489" s="262"/>
      <c r="AF489" s="262"/>
      <c r="AG489" s="269"/>
      <c r="AH489" s="218"/>
      <c r="AJ489" s="262"/>
      <c r="AK489" s="234"/>
      <c r="AM489" s="534"/>
      <c r="AO489" s="535"/>
      <c r="AP489" s="535"/>
      <c r="AQ489" s="535"/>
      <c r="AR489" s="535"/>
      <c r="AS489" s="535"/>
      <c r="AT489" s="535"/>
      <c r="AU489" s="535"/>
      <c r="AV489" s="535"/>
      <c r="AW489" s="535"/>
      <c r="AX489" s="535"/>
      <c r="AY489" s="535"/>
      <c r="AZ489" s="535"/>
      <c r="BA489" s="535"/>
      <c r="BB489" s="535"/>
      <c r="BC489" s="535"/>
      <c r="BD489" s="535"/>
      <c r="BE489" s="535"/>
      <c r="BF489" s="535"/>
      <c r="BG489" s="535"/>
      <c r="BH489" s="535"/>
      <c r="BI489" s="535"/>
      <c r="BJ489" s="535"/>
      <c r="BK489" s="535"/>
      <c r="BL489" s="535"/>
      <c r="BM489" s="535"/>
      <c r="BN489" s="535"/>
      <c r="BO489" s="535"/>
      <c r="BP489" s="535"/>
    </row>
    <row r="490" spans="1:68" s="533" customFormat="1" ht="15" hidden="1" customHeight="1" thickBot="1" x14ac:dyDescent="0.35">
      <c r="A490" s="487"/>
      <c r="B490" s="488"/>
      <c r="C490" s="489"/>
      <c r="D490" s="2093"/>
      <c r="E490" s="528" t="s">
        <v>1558</v>
      </c>
      <c r="F490" s="2148"/>
      <c r="G490" s="2117"/>
      <c r="H490" s="494">
        <f>H488-H489</f>
        <v>0</v>
      </c>
      <c r="I490" s="262"/>
      <c r="J490" s="262"/>
      <c r="K490" s="262"/>
      <c r="L490" s="262"/>
      <c r="M490" s="262"/>
      <c r="N490" s="264"/>
      <c r="O490" s="262"/>
      <c r="P490" s="262"/>
      <c r="Q490" s="262"/>
      <c r="R490" s="265"/>
      <c r="S490" s="262"/>
      <c r="T490" s="301"/>
      <c r="U490" s="234"/>
      <c r="V490" s="267"/>
      <c r="W490" s="406"/>
      <c r="X490" s="406"/>
      <c r="Y490" s="264"/>
      <c r="Z490" s="265"/>
      <c r="AA490" s="262"/>
      <c r="AB490" s="266"/>
      <c r="AC490" s="262"/>
      <c r="AD490" s="262"/>
      <c r="AE490" s="262"/>
      <c r="AF490" s="262"/>
      <c r="AG490" s="269"/>
      <c r="AH490" s="218"/>
      <c r="AJ490" s="262"/>
      <c r="AK490" s="262"/>
      <c r="AM490" s="534"/>
      <c r="AO490" s="535"/>
      <c r="AP490" s="535"/>
      <c r="AQ490" s="535"/>
      <c r="AR490" s="535"/>
      <c r="AS490" s="535"/>
      <c r="AT490" s="535"/>
      <c r="AU490" s="535"/>
      <c r="AV490" s="535"/>
      <c r="AW490" s="535"/>
      <c r="AX490" s="535"/>
      <c r="AY490" s="535"/>
      <c r="AZ490" s="535"/>
      <c r="BA490" s="535"/>
      <c r="BB490" s="535"/>
      <c r="BC490" s="535"/>
      <c r="BD490" s="535"/>
      <c r="BE490" s="535"/>
      <c r="BF490" s="535"/>
      <c r="BG490" s="535"/>
      <c r="BH490" s="535"/>
      <c r="BI490" s="535"/>
      <c r="BJ490" s="535"/>
      <c r="BK490" s="535"/>
      <c r="BL490" s="535"/>
      <c r="BM490" s="535"/>
      <c r="BN490" s="535"/>
      <c r="BO490" s="535"/>
      <c r="BP490" s="535"/>
    </row>
    <row r="491" spans="1:68" s="533" customFormat="1" ht="15" hidden="1" customHeight="1" thickBot="1" x14ac:dyDescent="0.35">
      <c r="A491" s="845"/>
      <c r="B491" s="846"/>
      <c r="C491" s="846"/>
      <c r="D491" s="2084"/>
      <c r="E491" s="848"/>
      <c r="F491" s="2137"/>
      <c r="G491" s="2137"/>
      <c r="H491" s="849"/>
      <c r="N491" s="538"/>
      <c r="T491" s="534"/>
      <c r="Y491" s="680"/>
      <c r="AB491" s="534"/>
      <c r="AC491" s="143" t="s">
        <v>2096</v>
      </c>
      <c r="AG491" s="534"/>
      <c r="AJ491" s="262"/>
      <c r="AK491" s="262"/>
      <c r="AM491" s="534"/>
      <c r="AO491" s="535"/>
      <c r="AP491" s="535"/>
      <c r="AQ491" s="535"/>
      <c r="AR491" s="535"/>
      <c r="AS491" s="535"/>
      <c r="AT491" s="535"/>
      <c r="AU491" s="535"/>
      <c r="AV491" s="535"/>
      <c r="AW491" s="535"/>
      <c r="AX491" s="535"/>
      <c r="AY491" s="535"/>
      <c r="AZ491" s="535"/>
      <c r="BA491" s="535"/>
      <c r="BB491" s="535"/>
      <c r="BC491" s="535"/>
      <c r="BD491" s="535"/>
      <c r="BE491" s="535"/>
      <c r="BF491" s="535"/>
      <c r="BG491" s="535"/>
      <c r="BH491" s="535"/>
      <c r="BI491" s="535"/>
      <c r="BJ491" s="535"/>
      <c r="BK491" s="535"/>
      <c r="BL491" s="535"/>
      <c r="BM491" s="535"/>
      <c r="BN491" s="535"/>
      <c r="BO491" s="535"/>
      <c r="BP491" s="535"/>
    </row>
    <row r="492" spans="1:68" s="533" customFormat="1" ht="15" hidden="1" customHeight="1" x14ac:dyDescent="0.3">
      <c r="A492" s="595" t="s">
        <v>2034</v>
      </c>
      <c r="B492" s="596"/>
      <c r="C492" s="596"/>
      <c r="D492" s="2085"/>
      <c r="E492" s="598"/>
      <c r="F492" s="2118"/>
      <c r="G492" s="2118"/>
      <c r="H492" s="537"/>
      <c r="N492" s="538"/>
      <c r="T492" s="539" t="s">
        <v>1553</v>
      </c>
      <c r="U492" s="540" t="s">
        <v>1338</v>
      </c>
      <c r="Y492" s="680"/>
      <c r="AB492" s="534"/>
      <c r="AG492" s="534"/>
      <c r="AJ492" s="262"/>
      <c r="AM492" s="534"/>
      <c r="AO492" s="535"/>
      <c r="AP492" s="535"/>
      <c r="AQ492" s="535"/>
      <c r="AR492" s="535"/>
      <c r="AS492" s="535"/>
      <c r="AT492" s="535"/>
      <c r="AU492" s="535"/>
      <c r="AV492" s="535"/>
      <c r="AW492" s="535"/>
      <c r="AX492" s="535"/>
      <c r="AY492" s="535"/>
      <c r="AZ492" s="535"/>
      <c r="BA492" s="535"/>
      <c r="BB492" s="535"/>
      <c r="BC492" s="535"/>
      <c r="BD492" s="535"/>
      <c r="BE492" s="535"/>
      <c r="BF492" s="535"/>
      <c r="BG492" s="535"/>
      <c r="BH492" s="535"/>
      <c r="BI492" s="535"/>
      <c r="BJ492" s="535"/>
      <c r="BK492" s="535"/>
      <c r="BL492" s="535"/>
      <c r="BM492" s="535"/>
      <c r="BN492" s="535"/>
      <c r="BO492" s="535"/>
      <c r="BP492" s="535"/>
    </row>
    <row r="493" spans="1:68" s="533" customFormat="1" ht="15" hidden="1" customHeight="1" x14ac:dyDescent="0.3">
      <c r="A493" s="345" t="s">
        <v>350</v>
      </c>
      <c r="B493" s="446" t="s">
        <v>351</v>
      </c>
      <c r="C493" s="350">
        <v>0</v>
      </c>
      <c r="D493" s="2081">
        <f t="shared" ref="D493:D500" si="103">ROUND(C493,2)</f>
        <v>0</v>
      </c>
      <c r="E493" s="349"/>
      <c r="F493" s="2120"/>
      <c r="G493" s="2080">
        <f t="shared" ref="G493:G501" si="104">D493+F493</f>
        <v>0</v>
      </c>
      <c r="H493" s="351">
        <f t="shared" ref="H493:H500" si="105">ROUND(D493*E493,0)</f>
        <v>0</v>
      </c>
      <c r="J493" s="677">
        <f>ROUND((E493-$P$1)/(1+$L$3),0)</f>
        <v>-5842</v>
      </c>
      <c r="L493" s="679">
        <f>ROUND((((J493*$L$3)+J493)*$L$5),0)</f>
        <v>0</v>
      </c>
      <c r="M493" s="679"/>
      <c r="N493" s="538">
        <f>D493</f>
        <v>0</v>
      </c>
      <c r="P493" s="680">
        <f>ROUND(L493*N493,0)</f>
        <v>0</v>
      </c>
      <c r="T493" s="534" t="s">
        <v>1509</v>
      </c>
      <c r="U493" s="678">
        <f t="shared" ref="U493:U500" si="106">ROUND($H493+$P493,0)</f>
        <v>0</v>
      </c>
      <c r="Y493" s="680"/>
      <c r="AB493" s="534"/>
      <c r="AC493" s="143" t="s">
        <v>2025</v>
      </c>
      <c r="AG493" s="2279" t="s">
        <v>2027</v>
      </c>
      <c r="AH493" s="2279"/>
      <c r="AJ493" s="262"/>
      <c r="AM493" s="534"/>
      <c r="AO493" s="535"/>
      <c r="AP493" s="535"/>
      <c r="AQ493" s="535"/>
      <c r="AR493" s="535"/>
      <c r="AS493" s="535"/>
      <c r="AT493" s="535"/>
      <c r="AU493" s="535"/>
      <c r="AV493" s="535"/>
      <c r="AW493" s="535"/>
      <c r="AX493" s="535"/>
      <c r="AY493" s="535"/>
      <c r="AZ493" s="535"/>
      <c r="BA493" s="535"/>
      <c r="BB493" s="535"/>
      <c r="BC493" s="535"/>
      <c r="BD493" s="535"/>
      <c r="BE493" s="535"/>
      <c r="BF493" s="535"/>
      <c r="BG493" s="535"/>
      <c r="BH493" s="535"/>
      <c r="BI493" s="535"/>
      <c r="BJ493" s="535"/>
      <c r="BK493" s="535"/>
      <c r="BL493" s="535"/>
      <c r="BM493" s="535"/>
      <c r="BN493" s="535"/>
      <c r="BO493" s="535"/>
      <c r="BP493" s="535"/>
    </row>
    <row r="494" spans="1:68" s="533" customFormat="1" ht="15" hidden="1" customHeight="1" x14ac:dyDescent="0.3">
      <c r="A494" s="345" t="s">
        <v>348</v>
      </c>
      <c r="B494" s="446" t="s">
        <v>349</v>
      </c>
      <c r="C494" s="350">
        <v>0</v>
      </c>
      <c r="D494" s="2081">
        <f t="shared" si="103"/>
        <v>0</v>
      </c>
      <c r="E494" s="349"/>
      <c r="F494" s="2120"/>
      <c r="G494" s="2081">
        <f t="shared" si="104"/>
        <v>0</v>
      </c>
      <c r="H494" s="351">
        <f t="shared" si="105"/>
        <v>0</v>
      </c>
      <c r="J494" s="677">
        <f>ROUND((E494-$P$1)/(1+$L$3),0)</f>
        <v>-5842</v>
      </c>
      <c r="K494" s="678"/>
      <c r="L494" s="679">
        <f>ROUND((((J494*$L$3)+J494)*$L$5),0)</f>
        <v>0</v>
      </c>
      <c r="M494" s="679"/>
      <c r="N494" s="538">
        <f>D494</f>
        <v>0</v>
      </c>
      <c r="P494" s="680">
        <f>ROUND(L494*N494,0)</f>
        <v>0</v>
      </c>
      <c r="T494" s="534" t="s">
        <v>1509</v>
      </c>
      <c r="U494" s="678">
        <f t="shared" si="106"/>
        <v>0</v>
      </c>
      <c r="Y494" s="680"/>
      <c r="AB494" s="540" t="s">
        <v>242</v>
      </c>
      <c r="AC494" s="540" t="s">
        <v>1445</v>
      </c>
      <c r="AD494" s="540" t="s">
        <v>1446</v>
      </c>
      <c r="AG494" s="673" t="s">
        <v>351</v>
      </c>
      <c r="AH494" s="674">
        <f>DSUM($AB$494:$AD$502,$AD$8,$AL$221:$AN$222)</f>
        <v>0</v>
      </c>
      <c r="AJ494" s="262"/>
      <c r="AM494" s="534"/>
      <c r="AO494" s="535"/>
      <c r="AP494" s="535"/>
      <c r="AQ494" s="535"/>
      <c r="AR494" s="535"/>
      <c r="AS494" s="535"/>
      <c r="AT494" s="535"/>
      <c r="AU494" s="535"/>
      <c r="AV494" s="535"/>
      <c r="AW494" s="535"/>
      <c r="AX494" s="535"/>
      <c r="AY494" s="535"/>
      <c r="AZ494" s="535"/>
      <c r="BA494" s="535"/>
      <c r="BB494" s="535"/>
      <c r="BC494" s="535"/>
      <c r="BD494" s="535"/>
      <c r="BE494" s="535"/>
      <c r="BF494" s="535"/>
      <c r="BG494" s="535"/>
      <c r="BH494" s="535"/>
      <c r="BI494" s="535"/>
      <c r="BJ494" s="535"/>
      <c r="BK494" s="535"/>
      <c r="BL494" s="535"/>
      <c r="BM494" s="535"/>
      <c r="BN494" s="535"/>
      <c r="BO494" s="535"/>
      <c r="BP494" s="535"/>
    </row>
    <row r="495" spans="1:68" s="533" customFormat="1" ht="15" hidden="1" customHeight="1" x14ac:dyDescent="0.3">
      <c r="A495" s="345" t="s">
        <v>1597</v>
      </c>
      <c r="B495" s="446" t="s">
        <v>1598</v>
      </c>
      <c r="C495" s="350">
        <v>0</v>
      </c>
      <c r="D495" s="2105">
        <f>ROUND(C495,3)</f>
        <v>0</v>
      </c>
      <c r="E495" s="551"/>
      <c r="F495" s="2141"/>
      <c r="G495" s="2081">
        <f t="shared" si="104"/>
        <v>0</v>
      </c>
      <c r="H495" s="351">
        <f t="shared" si="105"/>
        <v>0</v>
      </c>
      <c r="J495" s="677">
        <f>ROUND((E495-$P$1)/(1+$L$3),0)</f>
        <v>-5842</v>
      </c>
      <c r="K495" s="678"/>
      <c r="L495" s="679">
        <f>ROUND((((J495*$L$3)+J495)*$L$5),0)</f>
        <v>0</v>
      </c>
      <c r="M495" s="679"/>
      <c r="N495" s="538">
        <f>D495</f>
        <v>0</v>
      </c>
      <c r="P495" s="680">
        <f>ROUND(L495*N495,0)</f>
        <v>0</v>
      </c>
      <c r="T495" s="534" t="s">
        <v>1509</v>
      </c>
      <c r="U495" s="678">
        <f t="shared" si="106"/>
        <v>0</v>
      </c>
      <c r="Y495" s="680"/>
      <c r="AB495" s="534" t="s">
        <v>1490</v>
      </c>
      <c r="AC495" s="533" t="s">
        <v>351</v>
      </c>
      <c r="AD495" s="679">
        <f t="shared" ref="AD495:AD502" si="107">D493</f>
        <v>0</v>
      </c>
      <c r="AG495" s="673" t="s">
        <v>1481</v>
      </c>
      <c r="AH495" s="674">
        <f>DSUM($AB$494:$AD$502,$AD$8,$AL$256:$AN$257)</f>
        <v>0</v>
      </c>
      <c r="AJ495" s="262"/>
      <c r="AM495" s="534"/>
      <c r="AO495" s="535"/>
      <c r="AP495" s="535"/>
      <c r="AQ495" s="535"/>
      <c r="AR495" s="535"/>
      <c r="AS495" s="535"/>
      <c r="AT495" s="535"/>
      <c r="AU495" s="535"/>
      <c r="AV495" s="535"/>
      <c r="AW495" s="535"/>
      <c r="AX495" s="535"/>
      <c r="AY495" s="535"/>
      <c r="AZ495" s="535"/>
      <c r="BA495" s="535"/>
      <c r="BB495" s="535"/>
      <c r="BC495" s="535"/>
      <c r="BD495" s="535"/>
      <c r="BE495" s="535"/>
      <c r="BF495" s="535"/>
      <c r="BG495" s="535"/>
      <c r="BH495" s="535"/>
      <c r="BI495" s="535"/>
      <c r="BJ495" s="535"/>
      <c r="BK495" s="535"/>
      <c r="BL495" s="535"/>
      <c r="BM495" s="535"/>
      <c r="BN495" s="535"/>
      <c r="BO495" s="535"/>
      <c r="BP495" s="535"/>
    </row>
    <row r="496" spans="1:68" s="533" customFormat="1" ht="15" hidden="1" customHeight="1" x14ac:dyDescent="0.3">
      <c r="A496" s="345" t="s">
        <v>1597</v>
      </c>
      <c r="B496" s="446" t="s">
        <v>1599</v>
      </c>
      <c r="C496" s="350">
        <v>0</v>
      </c>
      <c r="D496" s="2082">
        <f t="shared" si="103"/>
        <v>0</v>
      </c>
      <c r="E496" s="551"/>
      <c r="F496" s="2141"/>
      <c r="G496" s="2081">
        <f t="shared" si="104"/>
        <v>0</v>
      </c>
      <c r="H496" s="351">
        <f t="shared" si="105"/>
        <v>0</v>
      </c>
      <c r="J496" s="677">
        <f>ROUND((E496-$P$1)/(1+$L$3),0)</f>
        <v>-5842</v>
      </c>
      <c r="K496" s="678"/>
      <c r="L496" s="679">
        <f>ROUND((((J496*$L$3)+J496)*$L$5),0)</f>
        <v>0</v>
      </c>
      <c r="M496" s="679"/>
      <c r="N496" s="538">
        <f>D496</f>
        <v>0</v>
      </c>
      <c r="P496" s="680">
        <f>ROUND(L496*N496,0)</f>
        <v>0</v>
      </c>
      <c r="T496" s="534" t="s">
        <v>1509</v>
      </c>
      <c r="U496" s="678">
        <f t="shared" si="106"/>
        <v>0</v>
      </c>
      <c r="Y496" s="680"/>
      <c r="AB496" s="534" t="s">
        <v>1490</v>
      </c>
      <c r="AC496" s="533" t="s">
        <v>351</v>
      </c>
      <c r="AD496" s="679">
        <f t="shared" si="107"/>
        <v>0</v>
      </c>
      <c r="AG496" s="673" t="s">
        <v>1452</v>
      </c>
      <c r="AH496" s="674">
        <f>DSUM($AB$494:$AD$502,$AD$8,$AL$268:$AN$269)</f>
        <v>0</v>
      </c>
      <c r="AJ496" s="262"/>
      <c r="AM496" s="534"/>
      <c r="AO496" s="535"/>
      <c r="AP496" s="535"/>
      <c r="AQ496" s="535"/>
      <c r="AR496" s="535"/>
      <c r="AS496" s="535"/>
      <c r="AT496" s="535"/>
      <c r="AU496" s="535"/>
      <c r="AV496" s="535"/>
      <c r="AW496" s="535"/>
      <c r="AX496" s="535"/>
      <c r="AY496" s="535"/>
      <c r="AZ496" s="535"/>
      <c r="BA496" s="535"/>
      <c r="BB496" s="535"/>
      <c r="BC496" s="535"/>
      <c r="BD496" s="535"/>
      <c r="BE496" s="535"/>
      <c r="BF496" s="535"/>
      <c r="BG496" s="535"/>
      <c r="BH496" s="535"/>
      <c r="BI496" s="535"/>
      <c r="BJ496" s="535"/>
      <c r="BK496" s="535"/>
      <c r="BL496" s="535"/>
      <c r="BM496" s="535"/>
      <c r="BN496" s="535"/>
      <c r="BO496" s="535"/>
      <c r="BP496" s="535"/>
    </row>
    <row r="497" spans="1:68" s="533" customFormat="1" ht="15" hidden="1" customHeight="1" x14ac:dyDescent="0.3">
      <c r="A497" s="345" t="s">
        <v>372</v>
      </c>
      <c r="B497" s="446" t="s">
        <v>1826</v>
      </c>
      <c r="C497" s="350">
        <v>0</v>
      </c>
      <c r="D497" s="2082">
        <f t="shared" si="103"/>
        <v>0</v>
      </c>
      <c r="E497" s="349"/>
      <c r="F497" s="2120"/>
      <c r="G497" s="2081">
        <f t="shared" si="104"/>
        <v>0</v>
      </c>
      <c r="H497" s="351">
        <f t="shared" si="105"/>
        <v>0</v>
      </c>
      <c r="J497" s="678"/>
      <c r="K497" s="678"/>
      <c r="L497" s="679"/>
      <c r="M497" s="679"/>
      <c r="N497" s="538"/>
      <c r="T497" s="534" t="s">
        <v>1478</v>
      </c>
      <c r="U497" s="678">
        <f t="shared" si="106"/>
        <v>0</v>
      </c>
      <c r="Y497" s="680"/>
      <c r="AB497" s="534" t="s">
        <v>1490</v>
      </c>
      <c r="AC497" s="533" t="s">
        <v>1481</v>
      </c>
      <c r="AD497" s="679">
        <f t="shared" si="107"/>
        <v>0</v>
      </c>
      <c r="AG497" s="673" t="s">
        <v>1498</v>
      </c>
      <c r="AH497" s="674">
        <f>DSUM($AB$494:$AD$502,$AD$8,$AL$274:$AN$275)</f>
        <v>0</v>
      </c>
      <c r="AM497" s="534"/>
      <c r="AO497" s="535"/>
      <c r="AP497" s="535"/>
      <c r="AQ497" s="535"/>
      <c r="AR497" s="535"/>
      <c r="AS497" s="535"/>
      <c r="AT497" s="535"/>
      <c r="AU497" s="535"/>
      <c r="AV497" s="535"/>
      <c r="AW497" s="535"/>
      <c r="AX497" s="535"/>
      <c r="AY497" s="535"/>
      <c r="AZ497" s="535"/>
      <c r="BA497" s="535"/>
      <c r="BB497" s="535"/>
      <c r="BC497" s="535"/>
      <c r="BD497" s="535"/>
      <c r="BE497" s="535"/>
      <c r="BF497" s="535"/>
      <c r="BG497" s="535"/>
      <c r="BH497" s="535"/>
      <c r="BI497" s="535"/>
      <c r="BJ497" s="535"/>
      <c r="BK497" s="535"/>
      <c r="BL497" s="535"/>
      <c r="BM497" s="535"/>
      <c r="BN497" s="535"/>
      <c r="BO497" s="535"/>
      <c r="BP497" s="535"/>
    </row>
    <row r="498" spans="1:68" s="533" customFormat="1" ht="15" hidden="1" customHeight="1" x14ac:dyDescent="0.3">
      <c r="A498" s="345" t="s">
        <v>372</v>
      </c>
      <c r="B498" s="446" t="s">
        <v>1827</v>
      </c>
      <c r="C498" s="350">
        <v>0</v>
      </c>
      <c r="D498" s="2082">
        <f t="shared" si="103"/>
        <v>0</v>
      </c>
      <c r="E498" s="349"/>
      <c r="F498" s="2120"/>
      <c r="G498" s="2081">
        <f t="shared" si="104"/>
        <v>0</v>
      </c>
      <c r="H498" s="351">
        <f t="shared" si="105"/>
        <v>0</v>
      </c>
      <c r="K498" s="678"/>
      <c r="N498" s="538"/>
      <c r="T498" s="534" t="s">
        <v>1478</v>
      </c>
      <c r="U498" s="678">
        <f t="shared" si="106"/>
        <v>0</v>
      </c>
      <c r="Y498" s="680"/>
      <c r="AB498" s="534" t="s">
        <v>1490</v>
      </c>
      <c r="AC498" s="533" t="s">
        <v>1481</v>
      </c>
      <c r="AD498" s="679">
        <f t="shared" si="107"/>
        <v>0</v>
      </c>
      <c r="AG498" s="673" t="s">
        <v>1499</v>
      </c>
      <c r="AH498" s="674">
        <f>DSUM($AB$494:$AD$502,$AD$8,$AL$277:$AN$278)</f>
        <v>0</v>
      </c>
      <c r="AM498" s="534"/>
      <c r="AO498" s="535"/>
      <c r="AP498" s="535"/>
      <c r="AQ498" s="535"/>
      <c r="AR498" s="535"/>
      <c r="AS498" s="535"/>
      <c r="AT498" s="535"/>
      <c r="AU498" s="535"/>
      <c r="AV498" s="535"/>
      <c r="AW498" s="535"/>
      <c r="AX498" s="535"/>
      <c r="AY498" s="535"/>
      <c r="AZ498" s="535"/>
      <c r="BA498" s="535"/>
      <c r="BB498" s="535"/>
      <c r="BC498" s="535"/>
      <c r="BD498" s="535"/>
      <c r="BE498" s="535"/>
      <c r="BF498" s="535"/>
      <c r="BG498" s="535"/>
      <c r="BH498" s="535"/>
      <c r="BI498" s="535"/>
      <c r="BJ498" s="535"/>
      <c r="BK498" s="535"/>
      <c r="BL498" s="535"/>
      <c r="BM498" s="535"/>
      <c r="BN498" s="535"/>
      <c r="BO498" s="535"/>
      <c r="BP498" s="535"/>
    </row>
    <row r="499" spans="1:68" s="533" customFormat="1" ht="15" hidden="1" customHeight="1" x14ac:dyDescent="0.3">
      <c r="A499" s="345" t="s">
        <v>375</v>
      </c>
      <c r="B499" s="446" t="s">
        <v>1831</v>
      </c>
      <c r="C499" s="350">
        <v>0</v>
      </c>
      <c r="D499" s="2082">
        <f t="shared" si="103"/>
        <v>0</v>
      </c>
      <c r="E499" s="349"/>
      <c r="F499" s="2120"/>
      <c r="G499" s="2081">
        <f t="shared" si="104"/>
        <v>0</v>
      </c>
      <c r="H499" s="351">
        <f t="shared" si="105"/>
        <v>0</v>
      </c>
      <c r="N499" s="538"/>
      <c r="T499" s="534" t="s">
        <v>1478</v>
      </c>
      <c r="U499" s="678">
        <f t="shared" si="106"/>
        <v>0</v>
      </c>
      <c r="Y499" s="680"/>
      <c r="AB499" s="534" t="s">
        <v>1490</v>
      </c>
      <c r="AC499" s="533" t="s">
        <v>1452</v>
      </c>
      <c r="AD499" s="679">
        <f t="shared" si="107"/>
        <v>0</v>
      </c>
      <c r="AM499" s="534"/>
      <c r="AO499" s="535"/>
      <c r="AP499" s="535"/>
      <c r="AQ499" s="535"/>
      <c r="AR499" s="535"/>
      <c r="AS499" s="535"/>
      <c r="AT499" s="535"/>
      <c r="AU499" s="535"/>
      <c r="AV499" s="535"/>
      <c r="AW499" s="535"/>
      <c r="AX499" s="535"/>
      <c r="AY499" s="535"/>
      <c r="AZ499" s="535"/>
      <c r="BA499" s="535"/>
      <c r="BB499" s="535"/>
      <c r="BC499" s="535"/>
      <c r="BD499" s="535"/>
      <c r="BE499" s="535"/>
      <c r="BF499" s="535"/>
      <c r="BG499" s="535"/>
      <c r="BH499" s="535"/>
      <c r="BI499" s="535"/>
      <c r="BJ499" s="535"/>
      <c r="BK499" s="535"/>
      <c r="BL499" s="535"/>
      <c r="BM499" s="535"/>
      <c r="BN499" s="535"/>
      <c r="BO499" s="535"/>
      <c r="BP499" s="535"/>
    </row>
    <row r="500" spans="1:68" s="533" customFormat="1" ht="15" hidden="1" customHeight="1" thickBot="1" x14ac:dyDescent="0.35">
      <c r="A500" s="851" t="s">
        <v>373</v>
      </c>
      <c r="B500" s="852" t="s">
        <v>1829</v>
      </c>
      <c r="C500" s="591">
        <v>0</v>
      </c>
      <c r="D500" s="2083">
        <f t="shared" si="103"/>
        <v>0</v>
      </c>
      <c r="E500" s="854"/>
      <c r="F500" s="2120"/>
      <c r="G500" s="2081">
        <f t="shared" si="104"/>
        <v>0</v>
      </c>
      <c r="H500" s="556">
        <f t="shared" si="105"/>
        <v>0</v>
      </c>
      <c r="J500" s="678"/>
      <c r="L500" s="679"/>
      <c r="M500" s="679"/>
      <c r="N500" s="538"/>
      <c r="T500" s="534" t="s">
        <v>1478</v>
      </c>
      <c r="U500" s="678">
        <f t="shared" si="106"/>
        <v>0</v>
      </c>
      <c r="Y500" s="680"/>
      <c r="AB500" s="534" t="s">
        <v>1490</v>
      </c>
      <c r="AC500" s="533" t="s">
        <v>1452</v>
      </c>
      <c r="AD500" s="679">
        <f>ROUND(D498/7.5,2)</f>
        <v>0</v>
      </c>
      <c r="AG500" s="534"/>
      <c r="AH500" s="683">
        <f>SUM(AH494:AH499)</f>
        <v>0</v>
      </c>
      <c r="AM500" s="534"/>
      <c r="AO500" s="535"/>
      <c r="AP500" s="535"/>
      <c r="AQ500" s="535"/>
      <c r="AR500" s="535"/>
      <c r="AS500" s="535"/>
      <c r="AT500" s="535"/>
      <c r="AU500" s="535"/>
      <c r="AV500" s="535"/>
      <c r="AW500" s="535"/>
      <c r="AX500" s="535"/>
      <c r="AY500" s="535"/>
      <c r="AZ500" s="535"/>
      <c r="BA500" s="535"/>
      <c r="BB500" s="535"/>
      <c r="BC500" s="535"/>
      <c r="BD500" s="535"/>
      <c r="BE500" s="535"/>
      <c r="BF500" s="535"/>
      <c r="BG500" s="535"/>
      <c r="BH500" s="535"/>
      <c r="BI500" s="535"/>
      <c r="BJ500" s="535"/>
      <c r="BK500" s="535"/>
      <c r="BL500" s="535"/>
      <c r="BM500" s="535"/>
      <c r="BN500" s="535"/>
      <c r="BO500" s="535"/>
      <c r="BP500" s="535"/>
    </row>
    <row r="501" spans="1:68" s="533" customFormat="1" ht="15" hidden="1" customHeight="1" thickBot="1" x14ac:dyDescent="0.35">
      <c r="A501" s="586"/>
      <c r="B501" s="587" t="s">
        <v>1842</v>
      </c>
      <c r="C501" s="588"/>
      <c r="D501" s="2097"/>
      <c r="E501" s="589">
        <v>0</v>
      </c>
      <c r="F501" s="2145"/>
      <c r="G501" s="2087">
        <f t="shared" si="104"/>
        <v>0</v>
      </c>
      <c r="H501" s="515">
        <f>+P501</f>
        <v>0</v>
      </c>
      <c r="K501" s="678"/>
      <c r="N501" s="538"/>
      <c r="P501" s="679">
        <f>SUM(P493:P500)</f>
        <v>0</v>
      </c>
      <c r="T501" s="534"/>
      <c r="Y501" s="680"/>
      <c r="AB501" s="534" t="s">
        <v>1490</v>
      </c>
      <c r="AC501" s="533" t="s">
        <v>1499</v>
      </c>
      <c r="AD501" s="679">
        <f t="shared" si="107"/>
        <v>0</v>
      </c>
      <c r="AG501" s="534"/>
      <c r="AM501" s="534"/>
      <c r="AO501" s="535"/>
      <c r="AP501" s="535"/>
      <c r="AQ501" s="535"/>
      <c r="AR501" s="535"/>
      <c r="AS501" s="535"/>
      <c r="AT501" s="535"/>
      <c r="AU501" s="535"/>
      <c r="AV501" s="535"/>
      <c r="AW501" s="535"/>
      <c r="AX501" s="535"/>
      <c r="AY501" s="535"/>
      <c r="AZ501" s="535"/>
      <c r="BA501" s="535"/>
      <c r="BB501" s="535"/>
      <c r="BC501" s="535"/>
      <c r="BD501" s="535"/>
      <c r="BE501" s="535"/>
      <c r="BF501" s="535"/>
      <c r="BG501" s="535"/>
      <c r="BH501" s="535"/>
      <c r="BI501" s="535"/>
      <c r="BJ501" s="535"/>
      <c r="BK501" s="535"/>
      <c r="BL501" s="535"/>
      <c r="BM501" s="535"/>
      <c r="BN501" s="535"/>
      <c r="BO501" s="535"/>
      <c r="BP501" s="535"/>
    </row>
    <row r="502" spans="1:68" s="533" customFormat="1" ht="15" hidden="1" customHeight="1" thickBot="1" x14ac:dyDescent="0.35">
      <c r="A502" s="558"/>
      <c r="B502" s="559"/>
      <c r="C502" s="559"/>
      <c r="D502" s="2094"/>
      <c r="E502" s="561" t="s">
        <v>224</v>
      </c>
      <c r="F502" s="2133"/>
      <c r="G502" s="2133"/>
      <c r="H502" s="564"/>
      <c r="N502" s="538"/>
      <c r="T502" s="534"/>
      <c r="Y502" s="680"/>
      <c r="AB502" s="534" t="s">
        <v>1490</v>
      </c>
      <c r="AC502" s="533" t="s">
        <v>1498</v>
      </c>
      <c r="AD502" s="679">
        <f t="shared" si="107"/>
        <v>0</v>
      </c>
      <c r="AE502" s="685">
        <f>SUM(AD495:AD502)</f>
        <v>0</v>
      </c>
      <c r="AG502" s="534"/>
      <c r="AM502" s="534"/>
      <c r="AO502" s="535"/>
      <c r="AP502" s="535"/>
      <c r="AQ502" s="535"/>
      <c r="AR502" s="535"/>
      <c r="AS502" s="535"/>
      <c r="AT502" s="535"/>
      <c r="AU502" s="535"/>
      <c r="AV502" s="535"/>
      <c r="AW502" s="535"/>
      <c r="AX502" s="535"/>
      <c r="AY502" s="535"/>
      <c r="AZ502" s="535"/>
      <c r="BA502" s="535"/>
      <c r="BB502" s="535"/>
      <c r="BC502" s="535"/>
      <c r="BD502" s="535"/>
      <c r="BE502" s="535"/>
      <c r="BF502" s="535"/>
      <c r="BG502" s="535"/>
      <c r="BH502" s="535"/>
      <c r="BI502" s="535"/>
      <c r="BJ502" s="535"/>
      <c r="BK502" s="535"/>
      <c r="BL502" s="535"/>
      <c r="BM502" s="535"/>
      <c r="BN502" s="535"/>
      <c r="BO502" s="535"/>
      <c r="BP502" s="535"/>
    </row>
    <row r="503" spans="1:68" s="533" customFormat="1" ht="15" hidden="1" customHeight="1" thickTop="1" thickBot="1" x14ac:dyDescent="0.35">
      <c r="A503" s="480"/>
      <c r="B503" s="481"/>
      <c r="C503" s="481"/>
      <c r="D503" s="2092"/>
      <c r="E503" s="483" t="s">
        <v>1600</v>
      </c>
      <c r="F503" s="2133"/>
      <c r="G503" s="2133"/>
      <c r="H503" s="566">
        <f>SUM(H493:H501)</f>
        <v>0</v>
      </c>
      <c r="N503" s="538"/>
      <c r="T503" s="534"/>
      <c r="Y503" s="680"/>
      <c r="AB503" s="534"/>
      <c r="AG503" s="534"/>
      <c r="AM503" s="534"/>
      <c r="AO503" s="535"/>
      <c r="AP503" s="535"/>
      <c r="AQ503" s="535"/>
      <c r="AR503" s="535"/>
      <c r="AS503" s="535"/>
      <c r="AT503" s="535"/>
      <c r="AU503" s="535"/>
      <c r="AV503" s="535"/>
      <c r="AW503" s="535"/>
      <c r="AX503" s="535"/>
      <c r="AY503" s="535"/>
      <c r="AZ503" s="535"/>
      <c r="BA503" s="535"/>
      <c r="BB503" s="535"/>
      <c r="BC503" s="535"/>
      <c r="BD503" s="535"/>
      <c r="BE503" s="535"/>
      <c r="BF503" s="535"/>
      <c r="BG503" s="535"/>
      <c r="BH503" s="535"/>
      <c r="BI503" s="535"/>
      <c r="BJ503" s="535"/>
      <c r="BK503" s="535"/>
      <c r="BL503" s="535"/>
      <c r="BM503" s="535"/>
      <c r="BN503" s="535"/>
      <c r="BO503" s="535"/>
      <c r="BP503" s="535"/>
    </row>
    <row r="504" spans="1:68" s="533" customFormat="1" ht="15" hidden="1" customHeight="1" thickBot="1" x14ac:dyDescent="0.35">
      <c r="A504" s="840"/>
      <c r="B504" s="841"/>
      <c r="C504" s="841"/>
      <c r="D504" s="2093"/>
      <c r="E504" s="570" t="s">
        <v>1558</v>
      </c>
      <c r="F504" s="2146"/>
      <c r="G504" s="2146"/>
      <c r="H504" s="572">
        <f>H502-H503</f>
        <v>0</v>
      </c>
      <c r="N504" s="538"/>
      <c r="Y504" s="680"/>
      <c r="AB504" s="534"/>
      <c r="AG504" s="534"/>
      <c r="AM504" s="534"/>
      <c r="AO504" s="535"/>
      <c r="AP504" s="535"/>
      <c r="AQ504" s="535"/>
      <c r="AR504" s="535"/>
      <c r="AS504" s="535"/>
      <c r="AT504" s="535"/>
      <c r="AU504" s="535"/>
      <c r="AV504" s="535"/>
      <c r="AW504" s="535"/>
      <c r="AX504" s="535"/>
      <c r="AY504" s="535"/>
      <c r="AZ504" s="535"/>
      <c r="BA504" s="535"/>
      <c r="BB504" s="535"/>
      <c r="BC504" s="535"/>
      <c r="BD504" s="535"/>
      <c r="BE504" s="535"/>
      <c r="BF504" s="535"/>
      <c r="BG504" s="535"/>
      <c r="BH504" s="535"/>
      <c r="BI504" s="535"/>
      <c r="BJ504" s="535"/>
      <c r="BK504" s="535"/>
      <c r="BL504" s="535"/>
      <c r="BM504" s="535"/>
      <c r="BN504" s="535"/>
      <c r="BO504" s="535"/>
      <c r="BP504" s="535"/>
    </row>
    <row r="505" spans="1:68" s="533" customFormat="1" ht="15" hidden="1" customHeight="1" x14ac:dyDescent="0.3">
      <c r="A505" s="595" t="s">
        <v>2029</v>
      </c>
      <c r="B505" s="596"/>
      <c r="C505" s="596"/>
      <c r="D505" s="2085"/>
      <c r="E505" s="598"/>
      <c r="F505" s="2118"/>
      <c r="G505" s="2118"/>
      <c r="H505" s="537"/>
      <c r="N505" s="538"/>
      <c r="T505" s="539" t="s">
        <v>1553</v>
      </c>
      <c r="U505" s="540" t="s">
        <v>1338</v>
      </c>
      <c r="Y505" s="680"/>
      <c r="AB505" s="534"/>
      <c r="AG505" s="534"/>
      <c r="AM505" s="534"/>
      <c r="AO505" s="535"/>
      <c r="AP505" s="535"/>
      <c r="AQ505" s="535"/>
      <c r="AR505" s="535"/>
      <c r="AS505" s="535"/>
      <c r="AT505" s="535"/>
      <c r="AU505" s="535"/>
      <c r="AV505" s="535"/>
      <c r="AW505" s="535"/>
      <c r="AX505" s="535"/>
      <c r="AY505" s="535"/>
      <c r="AZ505" s="535"/>
      <c r="BA505" s="535"/>
      <c r="BB505" s="535"/>
      <c r="BC505" s="535"/>
      <c r="BD505" s="535"/>
      <c r="BE505" s="535"/>
      <c r="BF505" s="535"/>
      <c r="BG505" s="535"/>
      <c r="BH505" s="535"/>
      <c r="BI505" s="535"/>
      <c r="BJ505" s="535"/>
      <c r="BK505" s="535"/>
      <c r="BL505" s="535"/>
      <c r="BM505" s="535"/>
      <c r="BN505" s="535"/>
      <c r="BO505" s="535"/>
      <c r="BP505" s="535"/>
    </row>
    <row r="506" spans="1:68" s="533" customFormat="1" ht="15" hidden="1" customHeight="1" x14ac:dyDescent="0.3">
      <c r="A506" s="856" t="s">
        <v>1601</v>
      </c>
      <c r="B506" s="857" t="s">
        <v>1602</v>
      </c>
      <c r="C506" s="858">
        <v>0</v>
      </c>
      <c r="D506" s="2107">
        <f t="shared" ref="D506:D514" si="108">ROUND(C506,2)</f>
        <v>0</v>
      </c>
      <c r="E506" s="860"/>
      <c r="F506" s="2165"/>
      <c r="G506" s="2179">
        <f t="shared" ref="G506:G515" si="109">D506+F506</f>
        <v>0</v>
      </c>
      <c r="H506" s="863">
        <f t="shared" ref="H506:H514" si="110">ROUND(D506*E506,0)</f>
        <v>0</v>
      </c>
      <c r="J506" s="677">
        <f>ROUND((E506-$P$1)/(1+$L$3),0)</f>
        <v>-5842</v>
      </c>
      <c r="L506" s="679">
        <f>ROUND((((J506*$L$3)+J506)*$L$5),0)</f>
        <v>0</v>
      </c>
      <c r="M506" s="679"/>
      <c r="N506" s="538">
        <f>D506</f>
        <v>0</v>
      </c>
      <c r="P506" s="680">
        <f>ROUND(L506*N506,0)</f>
        <v>0</v>
      </c>
      <c r="T506" s="534" t="s">
        <v>1509</v>
      </c>
      <c r="U506" s="678">
        <f t="shared" ref="U506:U515" si="111">ROUND($H506+$P506,0)</f>
        <v>0</v>
      </c>
      <c r="V506" s="535"/>
      <c r="Y506" s="680"/>
      <c r="AB506" s="534"/>
      <c r="AC506" s="143" t="s">
        <v>2026</v>
      </c>
      <c r="AG506" s="2279" t="s">
        <v>2028</v>
      </c>
      <c r="AH506" s="2279"/>
      <c r="AM506" s="534"/>
      <c r="AO506" s="535"/>
      <c r="AP506" s="535"/>
      <c r="AQ506" s="535"/>
      <c r="AR506" s="535"/>
      <c r="AS506" s="535"/>
      <c r="AT506" s="535"/>
      <c r="AU506" s="535"/>
      <c r="AV506" s="535"/>
      <c r="AW506" s="535"/>
      <c r="AX506" s="535"/>
      <c r="AY506" s="535"/>
      <c r="AZ506" s="535"/>
      <c r="BA506" s="535"/>
      <c r="BB506" s="535"/>
      <c r="BC506" s="535"/>
      <c r="BD506" s="535"/>
      <c r="BE506" s="535"/>
      <c r="BF506" s="535"/>
      <c r="BG506" s="535"/>
      <c r="BH506" s="535"/>
      <c r="BI506" s="535"/>
      <c r="BJ506" s="535"/>
      <c r="BK506" s="535"/>
      <c r="BL506" s="535"/>
      <c r="BM506" s="535"/>
      <c r="BN506" s="535"/>
      <c r="BO506" s="535"/>
      <c r="BP506" s="535"/>
    </row>
    <row r="507" spans="1:68" s="533" customFormat="1" ht="15" hidden="1" customHeight="1" x14ac:dyDescent="0.3">
      <c r="A507" s="345" t="s">
        <v>1601</v>
      </c>
      <c r="B507" s="446" t="s">
        <v>2355</v>
      </c>
      <c r="C507" s="347">
        <v>0</v>
      </c>
      <c r="D507" s="2082">
        <f>ROUND(C507,2)</f>
        <v>0</v>
      </c>
      <c r="E507" s="551"/>
      <c r="F507" s="2141"/>
      <c r="G507" s="2081">
        <f>D507+F507</f>
        <v>0</v>
      </c>
      <c r="H507" s="351">
        <f>ROUND(D507*E507,0)</f>
        <v>0</v>
      </c>
      <c r="J507" s="677">
        <f>ROUND((E507-$P$1)/(1+$L$3),0)</f>
        <v>-5842</v>
      </c>
      <c r="K507" s="678"/>
      <c r="L507" s="679">
        <f>ROUND((((J507*$L$3)+J507)*$L$5),0)</f>
        <v>0</v>
      </c>
      <c r="M507" s="679"/>
      <c r="N507" s="538">
        <f>D507</f>
        <v>0</v>
      </c>
      <c r="P507" s="680">
        <f>ROUND(L507*N507,0)</f>
        <v>0</v>
      </c>
      <c r="T507" s="534" t="s">
        <v>1509</v>
      </c>
      <c r="U507" s="678">
        <f t="shared" si="111"/>
        <v>0</v>
      </c>
      <c r="V507" s="535"/>
      <c r="Y507" s="538"/>
      <c r="AB507" s="540" t="s">
        <v>242</v>
      </c>
      <c r="AC507" s="540" t="s">
        <v>1445</v>
      </c>
      <c r="AD507" s="540" t="s">
        <v>1446</v>
      </c>
      <c r="AG507" s="673" t="s">
        <v>1602</v>
      </c>
      <c r="AH507" s="674">
        <f>DSUM($AB$507:$AD$516,$AD$8,$AL$213:$AN$214)</f>
        <v>0</v>
      </c>
      <c r="AM507" s="534"/>
      <c r="AO507" s="535"/>
      <c r="AP507" s="535"/>
      <c r="AQ507" s="535"/>
      <c r="AR507" s="535"/>
      <c r="AS507" s="535"/>
      <c r="AT507" s="535"/>
      <c r="AU507" s="535"/>
      <c r="AV507" s="535"/>
      <c r="AW507" s="535"/>
      <c r="AX507" s="535"/>
      <c r="AY507" s="535"/>
      <c r="AZ507" s="535"/>
      <c r="BA507" s="535"/>
      <c r="BB507" s="535"/>
      <c r="BC507" s="535"/>
      <c r="BD507" s="535"/>
      <c r="BE507" s="535"/>
      <c r="BF507" s="535"/>
      <c r="BG507" s="535"/>
      <c r="BH507" s="535"/>
      <c r="BI507" s="535"/>
      <c r="BJ507" s="535"/>
      <c r="BK507" s="535"/>
      <c r="BL507" s="535"/>
      <c r="BM507" s="535"/>
      <c r="BN507" s="535"/>
      <c r="BO507" s="535"/>
      <c r="BP507" s="535"/>
    </row>
    <row r="508" spans="1:68" s="533" customFormat="1" ht="15" hidden="1" customHeight="1" x14ac:dyDescent="0.3">
      <c r="A508" s="345" t="s">
        <v>316</v>
      </c>
      <c r="B508" s="446" t="s">
        <v>317</v>
      </c>
      <c r="C508" s="550">
        <v>0</v>
      </c>
      <c r="D508" s="2081">
        <f t="shared" si="108"/>
        <v>0</v>
      </c>
      <c r="E508" s="551"/>
      <c r="F508" s="2141"/>
      <c r="G508" s="2081">
        <f t="shared" si="109"/>
        <v>0</v>
      </c>
      <c r="H508" s="351">
        <f t="shared" si="110"/>
        <v>0</v>
      </c>
      <c r="J508" s="678"/>
      <c r="K508" s="678"/>
      <c r="L508" s="679"/>
      <c r="M508" s="679"/>
      <c r="N508" s="538"/>
      <c r="P508" s="680"/>
      <c r="T508" s="534" t="s">
        <v>1509</v>
      </c>
      <c r="U508" s="678">
        <f t="shared" si="111"/>
        <v>0</v>
      </c>
      <c r="V508" s="535"/>
      <c r="W508" s="535"/>
      <c r="X508" s="535"/>
      <c r="Y508" s="538"/>
      <c r="AB508" s="534" t="s">
        <v>1490</v>
      </c>
      <c r="AC508" s="533" t="s">
        <v>1602</v>
      </c>
      <c r="AD508" s="679">
        <f>D506</f>
        <v>0</v>
      </c>
      <c r="AG508" s="673" t="s">
        <v>1298</v>
      </c>
      <c r="AH508" s="674">
        <f>DSUM($AB$507:$AD$516,$AD$8,$AL$235:$AN$236)</f>
        <v>0</v>
      </c>
      <c r="AM508" s="534"/>
      <c r="AO508" s="535"/>
      <c r="AP508" s="535"/>
      <c r="AQ508" s="535"/>
      <c r="AR508" s="535"/>
      <c r="AS508" s="535"/>
      <c r="AT508" s="535"/>
      <c r="AU508" s="535"/>
      <c r="AV508" s="535"/>
      <c r="AW508" s="535"/>
      <c r="AX508" s="535"/>
      <c r="AY508" s="535"/>
      <c r="AZ508" s="535"/>
      <c r="BA508" s="535"/>
      <c r="BB508" s="535"/>
      <c r="BC508" s="535"/>
      <c r="BD508" s="535"/>
      <c r="BE508" s="535"/>
      <c r="BF508" s="535"/>
      <c r="BG508" s="535"/>
      <c r="BH508" s="535"/>
      <c r="BI508" s="535"/>
      <c r="BJ508" s="535"/>
      <c r="BK508" s="535"/>
      <c r="BL508" s="535"/>
      <c r="BM508" s="535"/>
      <c r="BN508" s="535"/>
      <c r="BO508" s="535"/>
      <c r="BP508" s="535"/>
    </row>
    <row r="509" spans="1:68" s="533" customFormat="1" ht="15" hidden="1" customHeight="1" x14ac:dyDescent="0.3">
      <c r="A509" s="345" t="s">
        <v>1603</v>
      </c>
      <c r="B509" s="446" t="s">
        <v>1604</v>
      </c>
      <c r="C509" s="347">
        <v>0</v>
      </c>
      <c r="D509" s="2082">
        <f t="shared" si="108"/>
        <v>0</v>
      </c>
      <c r="E509" s="551"/>
      <c r="F509" s="2141"/>
      <c r="G509" s="2081">
        <f t="shared" si="109"/>
        <v>0</v>
      </c>
      <c r="H509" s="351">
        <f t="shared" si="110"/>
        <v>0</v>
      </c>
      <c r="K509" s="678"/>
      <c r="N509" s="538"/>
      <c r="T509" s="534" t="s">
        <v>1478</v>
      </c>
      <c r="U509" s="678">
        <f t="shared" si="111"/>
        <v>0</v>
      </c>
      <c r="V509" s="541"/>
      <c r="W509" s="535"/>
      <c r="X509" s="535"/>
      <c r="Y509" s="538"/>
      <c r="AB509" s="534" t="s">
        <v>1490</v>
      </c>
      <c r="AC509" s="533" t="s">
        <v>1602</v>
      </c>
      <c r="AD509" s="679">
        <f>D507</f>
        <v>0</v>
      </c>
      <c r="AG509" s="673" t="s">
        <v>1604</v>
      </c>
      <c r="AH509" s="674">
        <f>DSUM($AB$507:$AD$516,$AD$8,$AL$262:$AN$263)</f>
        <v>0</v>
      </c>
      <c r="AM509" s="534"/>
      <c r="AO509" s="535"/>
      <c r="AP509" s="535"/>
      <c r="AQ509" s="535"/>
      <c r="AR509" s="535"/>
      <c r="AS509" s="535"/>
      <c r="AT509" s="535"/>
      <c r="AU509" s="535"/>
      <c r="AV509" s="535"/>
      <c r="AW509" s="535"/>
      <c r="AX509" s="535"/>
      <c r="AY509" s="535"/>
      <c r="AZ509" s="535"/>
      <c r="BA509" s="535"/>
      <c r="BB509" s="535"/>
      <c r="BC509" s="535"/>
      <c r="BD509" s="535"/>
      <c r="BE509" s="535"/>
      <c r="BF509" s="535"/>
      <c r="BG509" s="535"/>
      <c r="BH509" s="535"/>
      <c r="BI509" s="535"/>
      <c r="BJ509" s="535"/>
      <c r="BK509" s="535"/>
      <c r="BL509" s="535"/>
      <c r="BM509" s="535"/>
      <c r="BN509" s="535"/>
      <c r="BO509" s="535"/>
      <c r="BP509" s="535"/>
    </row>
    <row r="510" spans="1:68" s="533" customFormat="1" ht="15" hidden="1" customHeight="1" x14ac:dyDescent="0.3">
      <c r="A510" s="345" t="s">
        <v>1603</v>
      </c>
      <c r="B510" s="446" t="s">
        <v>1935</v>
      </c>
      <c r="C510" s="347">
        <v>0</v>
      </c>
      <c r="D510" s="2082">
        <f>ROUND(C510,2)</f>
        <v>0</v>
      </c>
      <c r="E510" s="551"/>
      <c r="F510" s="2141"/>
      <c r="G510" s="2081">
        <f>D510+F510</f>
        <v>0</v>
      </c>
      <c r="H510" s="351">
        <f>ROUND(D510*E510,0)</f>
        <v>0</v>
      </c>
      <c r="N510" s="538"/>
      <c r="T510" s="534" t="s">
        <v>1478</v>
      </c>
      <c r="U510" s="678">
        <f t="shared" si="111"/>
        <v>0</v>
      </c>
      <c r="V510" s="541"/>
      <c r="W510" s="535"/>
      <c r="X510" s="535"/>
      <c r="Y510" s="538"/>
      <c r="AB510" s="534" t="s">
        <v>1490</v>
      </c>
      <c r="AC510" s="533" t="s">
        <v>1298</v>
      </c>
      <c r="AD510" s="679">
        <f>ROUND(D508/(196*7.5),4)</f>
        <v>0</v>
      </c>
      <c r="AG510" s="673" t="s">
        <v>1845</v>
      </c>
      <c r="AH510" s="674">
        <f>DSUM($AB$507:$AD$516,$AD$8,$AL$283:$AN$284)</f>
        <v>0</v>
      </c>
      <c r="AM510" s="534"/>
      <c r="AO510" s="535"/>
      <c r="AP510" s="535"/>
      <c r="AQ510" s="535"/>
      <c r="AR510" s="535"/>
      <c r="AS510" s="535"/>
      <c r="AT510" s="535"/>
      <c r="AU510" s="535"/>
      <c r="AV510" s="535"/>
      <c r="AW510" s="535"/>
      <c r="AX510" s="535"/>
      <c r="AY510" s="535"/>
      <c r="AZ510" s="535"/>
      <c r="BA510" s="535"/>
      <c r="BB510" s="535"/>
      <c r="BC510" s="535"/>
      <c r="BD510" s="535"/>
      <c r="BE510" s="535"/>
      <c r="BF510" s="535"/>
      <c r="BG510" s="535"/>
      <c r="BH510" s="535"/>
      <c r="BI510" s="535"/>
      <c r="BJ510" s="535"/>
      <c r="BK510" s="535"/>
      <c r="BL510" s="535"/>
      <c r="BM510" s="535"/>
      <c r="BN510" s="535"/>
      <c r="BO510" s="535"/>
      <c r="BP510" s="535"/>
    </row>
    <row r="511" spans="1:68" s="533" customFormat="1" ht="15" hidden="1" customHeight="1" x14ac:dyDescent="0.3">
      <c r="A511" s="345" t="s">
        <v>1603</v>
      </c>
      <c r="B511" s="446" t="s">
        <v>1392</v>
      </c>
      <c r="C511" s="347">
        <v>0</v>
      </c>
      <c r="D511" s="2082">
        <f t="shared" si="108"/>
        <v>0</v>
      </c>
      <c r="E511" s="551"/>
      <c r="F511" s="2141"/>
      <c r="G511" s="2081">
        <f t="shared" si="109"/>
        <v>0</v>
      </c>
      <c r="H511" s="351">
        <f t="shared" si="110"/>
        <v>0</v>
      </c>
      <c r="N511" s="538"/>
      <c r="T511" s="534" t="s">
        <v>1478</v>
      </c>
      <c r="U511" s="678">
        <f t="shared" si="111"/>
        <v>0</v>
      </c>
      <c r="V511" s="541"/>
      <c r="W511" s="541"/>
      <c r="X511" s="541"/>
      <c r="Y511" s="538"/>
      <c r="AB511" s="534" t="s">
        <v>1490</v>
      </c>
      <c r="AC511" s="533" t="s">
        <v>1301</v>
      </c>
      <c r="AD511" s="679">
        <f>D509</f>
        <v>0</v>
      </c>
      <c r="AG511" s="534"/>
      <c r="AM511" s="534"/>
      <c r="AO511" s="535"/>
      <c r="AP511" s="535"/>
      <c r="AQ511" s="535"/>
      <c r="AR511" s="535"/>
      <c r="AS511" s="535"/>
      <c r="AT511" s="535"/>
      <c r="AU511" s="535"/>
      <c r="AV511" s="535"/>
      <c r="AW511" s="535"/>
      <c r="AX511" s="535"/>
      <c r="AY511" s="535"/>
      <c r="AZ511" s="535"/>
      <c r="BA511" s="535"/>
      <c r="BB511" s="535"/>
      <c r="BC511" s="535"/>
      <c r="BD511" s="535"/>
      <c r="BE511" s="535"/>
      <c r="BF511" s="535"/>
      <c r="BG511" s="535"/>
      <c r="BH511" s="535"/>
      <c r="BI511" s="535"/>
      <c r="BJ511" s="535"/>
      <c r="BK511" s="535"/>
      <c r="BL511" s="535"/>
      <c r="BM511" s="535"/>
      <c r="BN511" s="535"/>
      <c r="BO511" s="535"/>
      <c r="BP511" s="535"/>
    </row>
    <row r="512" spans="1:68" s="533" customFormat="1" ht="15" hidden="1" customHeight="1" thickBot="1" x14ac:dyDescent="0.35">
      <c r="A512" s="345" t="s">
        <v>1603</v>
      </c>
      <c r="B512" s="446" t="s">
        <v>1936</v>
      </c>
      <c r="C512" s="347">
        <v>0</v>
      </c>
      <c r="D512" s="2082">
        <f>ROUND(C512,2)</f>
        <v>0</v>
      </c>
      <c r="E512" s="551"/>
      <c r="F512" s="2141"/>
      <c r="G512" s="2081">
        <f>D512+F512</f>
        <v>0</v>
      </c>
      <c r="H512" s="351">
        <f>ROUND(D512*E512,0)</f>
        <v>0</v>
      </c>
      <c r="N512" s="538"/>
      <c r="T512" s="534" t="s">
        <v>1478</v>
      </c>
      <c r="U512" s="678">
        <f t="shared" si="111"/>
        <v>0</v>
      </c>
      <c r="V512" s="541"/>
      <c r="W512" s="541"/>
      <c r="X512" s="541"/>
      <c r="Y512" s="538"/>
      <c r="AB512" s="534" t="s">
        <v>1490</v>
      </c>
      <c r="AC512" s="533" t="s">
        <v>1301</v>
      </c>
      <c r="AD512" s="679">
        <f>D510</f>
        <v>0</v>
      </c>
      <c r="AG512" s="534"/>
      <c r="AH512" s="683">
        <f>SUM(AH507:AH510)</f>
        <v>0</v>
      </c>
      <c r="AM512" s="534"/>
      <c r="AO512" s="535"/>
      <c r="AP512" s="535"/>
      <c r="AQ512" s="535"/>
      <c r="AR512" s="535"/>
      <c r="AS512" s="535"/>
      <c r="AT512" s="535"/>
      <c r="AU512" s="535"/>
      <c r="AV512" s="535"/>
      <c r="AW512" s="535"/>
      <c r="AX512" s="535"/>
      <c r="AY512" s="535"/>
      <c r="AZ512" s="535"/>
      <c r="BA512" s="535"/>
      <c r="BB512" s="535"/>
      <c r="BC512" s="535"/>
      <c r="BD512" s="535"/>
      <c r="BE512" s="535"/>
      <c r="BF512" s="535"/>
      <c r="BG512" s="535"/>
      <c r="BH512" s="535"/>
      <c r="BI512" s="535"/>
      <c r="BJ512" s="535"/>
      <c r="BK512" s="535"/>
      <c r="BL512" s="535"/>
      <c r="BM512" s="535"/>
      <c r="BN512" s="535"/>
      <c r="BO512" s="535"/>
      <c r="BP512" s="535"/>
    </row>
    <row r="513" spans="1:68" s="533" customFormat="1" ht="15" hidden="1" customHeight="1" thickTop="1" x14ac:dyDescent="0.3">
      <c r="A513" s="345" t="s">
        <v>1603</v>
      </c>
      <c r="B513" s="446" t="s">
        <v>1845</v>
      </c>
      <c r="C513" s="347">
        <v>0</v>
      </c>
      <c r="D513" s="2082">
        <f t="shared" si="108"/>
        <v>0</v>
      </c>
      <c r="E513" s="551"/>
      <c r="F513" s="2141"/>
      <c r="G513" s="2081">
        <f t="shared" si="109"/>
        <v>0</v>
      </c>
      <c r="H513" s="351">
        <f t="shared" si="110"/>
        <v>0</v>
      </c>
      <c r="N513" s="538"/>
      <c r="T513" s="534" t="s">
        <v>1478</v>
      </c>
      <c r="U513" s="678">
        <f t="shared" si="111"/>
        <v>0</v>
      </c>
      <c r="V513" s="541"/>
      <c r="W513" s="541"/>
      <c r="X513" s="541"/>
      <c r="Y513" s="538"/>
      <c r="AB513" s="534" t="s">
        <v>1490</v>
      </c>
      <c r="AC513" s="533" t="s">
        <v>1301</v>
      </c>
      <c r="AD513" s="679">
        <f>ROUND(D511/7.5,2)</f>
        <v>0</v>
      </c>
      <c r="AG513" s="534"/>
      <c r="AM513" s="534"/>
      <c r="AO513" s="535"/>
      <c r="AP513" s="535"/>
      <c r="AQ513" s="535"/>
      <c r="AR513" s="535"/>
      <c r="AS513" s="535"/>
      <c r="AT513" s="535"/>
      <c r="AU513" s="535"/>
      <c r="AV513" s="535"/>
      <c r="AW513" s="535"/>
      <c r="AX513" s="535"/>
      <c r="AY513" s="535"/>
      <c r="AZ513" s="535"/>
      <c r="BA513" s="535"/>
      <c r="BB513" s="535"/>
      <c r="BC513" s="535"/>
      <c r="BD513" s="535"/>
      <c r="BE513" s="535"/>
      <c r="BF513" s="535"/>
      <c r="BG513" s="535"/>
      <c r="BH513" s="535"/>
      <c r="BI513" s="535"/>
      <c r="BJ513" s="535"/>
      <c r="BK513" s="535"/>
      <c r="BL513" s="535"/>
      <c r="BM513" s="535"/>
      <c r="BN513" s="535"/>
      <c r="BO513" s="535"/>
      <c r="BP513" s="535"/>
    </row>
    <row r="514" spans="1:68" s="533" customFormat="1" ht="15" hidden="1" customHeight="1" x14ac:dyDescent="0.3">
      <c r="A514" s="345" t="s">
        <v>1603</v>
      </c>
      <c r="B514" s="446" t="s">
        <v>1872</v>
      </c>
      <c r="C514" s="347">
        <v>0</v>
      </c>
      <c r="D514" s="2082">
        <f t="shared" si="108"/>
        <v>0</v>
      </c>
      <c r="E514" s="551"/>
      <c r="F514" s="2141"/>
      <c r="G514" s="2081">
        <f>D514+F514</f>
        <v>0</v>
      </c>
      <c r="H514" s="351">
        <f t="shared" si="110"/>
        <v>0</v>
      </c>
      <c r="N514" s="538"/>
      <c r="T514" s="534" t="s">
        <v>1478</v>
      </c>
      <c r="U514" s="678">
        <f t="shared" si="111"/>
        <v>0</v>
      </c>
      <c r="V514" s="541"/>
      <c r="W514" s="541"/>
      <c r="X514" s="541"/>
      <c r="Y514" s="538"/>
      <c r="AB514" s="534" t="s">
        <v>1490</v>
      </c>
      <c r="AC514" s="533" t="s">
        <v>1301</v>
      </c>
      <c r="AD514" s="679">
        <f>ROUND(D512/7.5,2)</f>
        <v>0</v>
      </c>
      <c r="AG514" s="534"/>
      <c r="AM514" s="534"/>
      <c r="AO514" s="535"/>
      <c r="AP514" s="535"/>
      <c r="AQ514" s="535"/>
      <c r="AR514" s="535"/>
      <c r="AS514" s="535"/>
      <c r="AT514" s="535"/>
      <c r="AU514" s="535"/>
      <c r="AV514" s="535"/>
      <c r="AW514" s="535"/>
      <c r="AX514" s="535"/>
      <c r="AY514" s="535"/>
      <c r="AZ514" s="535"/>
      <c r="BA514" s="535"/>
      <c r="BB514" s="535"/>
      <c r="BC514" s="535"/>
      <c r="BD514" s="535"/>
      <c r="BE514" s="535"/>
      <c r="BF514" s="535"/>
      <c r="BG514" s="535"/>
      <c r="BH514" s="535"/>
      <c r="BI514" s="535"/>
      <c r="BJ514" s="535"/>
      <c r="BK514" s="535"/>
      <c r="BL514" s="535"/>
      <c r="BM514" s="535"/>
      <c r="BN514" s="535"/>
      <c r="BO514" s="535"/>
      <c r="BP514" s="535"/>
    </row>
    <row r="515" spans="1:68" s="533" customFormat="1" ht="15" hidden="1" customHeight="1" thickBot="1" x14ac:dyDescent="0.35">
      <c r="A515" s="851"/>
      <c r="B515" s="865" t="s">
        <v>1393</v>
      </c>
      <c r="C515" s="853"/>
      <c r="D515" s="2083"/>
      <c r="E515" s="866"/>
      <c r="F515" s="2164"/>
      <c r="G515" s="2178">
        <f t="shared" si="109"/>
        <v>0</v>
      </c>
      <c r="H515" s="556">
        <f>ROUND(0.05*SUM(H506:H514),0)</f>
        <v>0</v>
      </c>
      <c r="J515" s="678"/>
      <c r="L515" s="679"/>
      <c r="M515" s="679"/>
      <c r="N515" s="538"/>
      <c r="P515" s="538"/>
      <c r="T515" s="534" t="str">
        <f>IF(SUM(U506:U513)=0,"I",IF(SUM(U506:U508)=0,"N","I"))</f>
        <v>I</v>
      </c>
      <c r="U515" s="678">
        <f t="shared" si="111"/>
        <v>0</v>
      </c>
      <c r="V515" s="541"/>
      <c r="W515" s="541"/>
      <c r="X515" s="541"/>
      <c r="Y515" s="538"/>
      <c r="AB515" s="534" t="s">
        <v>1490</v>
      </c>
      <c r="AC515" s="533" t="s">
        <v>1845</v>
      </c>
      <c r="AD515" s="679">
        <f>D513</f>
        <v>0</v>
      </c>
      <c r="AG515" s="534"/>
      <c r="AM515" s="534"/>
      <c r="AO515" s="535"/>
      <c r="AP515" s="535"/>
      <c r="AQ515" s="535"/>
      <c r="AR515" s="535"/>
      <c r="AS515" s="535"/>
      <c r="AT515" s="535"/>
      <c r="AU515" s="535"/>
      <c r="AV515" s="535"/>
      <c r="AW515" s="535"/>
      <c r="AX515" s="535"/>
      <c r="AY515" s="535"/>
      <c r="AZ515" s="535"/>
      <c r="BA515" s="535"/>
      <c r="BB515" s="535"/>
      <c r="BC515" s="535"/>
      <c r="BD515" s="535"/>
      <c r="BE515" s="535"/>
      <c r="BF515" s="535"/>
      <c r="BG515" s="535"/>
      <c r="BH515" s="535"/>
      <c r="BI515" s="535"/>
      <c r="BJ515" s="535"/>
      <c r="BK515" s="535"/>
      <c r="BL515" s="535"/>
      <c r="BM515" s="535"/>
      <c r="BN515" s="535"/>
      <c r="BO515" s="535"/>
      <c r="BP515" s="535"/>
    </row>
    <row r="516" spans="1:68" s="533" customFormat="1" ht="15" hidden="1" customHeight="1" thickBot="1" x14ac:dyDescent="0.35">
      <c r="A516" s="586"/>
      <c r="B516" s="782" t="s">
        <v>1842</v>
      </c>
      <c r="C516" s="588"/>
      <c r="D516" s="2097"/>
      <c r="E516" s="589">
        <v>0</v>
      </c>
      <c r="F516" s="2145"/>
      <c r="G516" s="2087"/>
      <c r="H516" s="814">
        <f>+P516</f>
        <v>0</v>
      </c>
      <c r="J516" s="678"/>
      <c r="K516" s="678"/>
      <c r="L516" s="679"/>
      <c r="M516" s="679"/>
      <c r="N516" s="538"/>
      <c r="P516" s="679">
        <f>SUM(P506:P513)</f>
        <v>0</v>
      </c>
      <c r="T516" s="534"/>
      <c r="V516" s="541"/>
      <c r="W516" s="541"/>
      <c r="X516" s="541"/>
      <c r="Y516" s="538"/>
      <c r="AB516" s="534" t="s">
        <v>1490</v>
      </c>
      <c r="AC516" s="533" t="s">
        <v>1845</v>
      </c>
      <c r="AD516" s="679">
        <f>ROUND(D514/7.5,2)</f>
        <v>0</v>
      </c>
      <c r="AE516" s="685">
        <f>SUM(AD508:AD516)</f>
        <v>0</v>
      </c>
      <c r="AG516" s="864" t="s">
        <v>2089</v>
      </c>
      <c r="AH516" s="143"/>
      <c r="AM516" s="534"/>
      <c r="AO516" s="535"/>
      <c r="AP516" s="535"/>
      <c r="AQ516" s="535"/>
      <c r="AR516" s="535"/>
      <c r="AS516" s="535"/>
      <c r="AT516" s="535"/>
      <c r="AU516" s="535"/>
      <c r="AV516" s="535"/>
      <c r="AW516" s="535"/>
      <c r="AX516" s="535"/>
      <c r="AY516" s="535"/>
      <c r="AZ516" s="535"/>
      <c r="BA516" s="535"/>
      <c r="BB516" s="535"/>
      <c r="BC516" s="535"/>
      <c r="BD516" s="535"/>
      <c r="BE516" s="535"/>
      <c r="BF516" s="535"/>
      <c r="BG516" s="535"/>
      <c r="BH516" s="535"/>
      <c r="BI516" s="535"/>
      <c r="BJ516" s="535"/>
      <c r="BK516" s="535"/>
      <c r="BL516" s="535"/>
      <c r="BM516" s="535"/>
      <c r="BN516" s="535"/>
      <c r="BO516" s="535"/>
      <c r="BP516" s="535"/>
    </row>
    <row r="517" spans="1:68" s="533" customFormat="1" ht="15" hidden="1" customHeight="1" x14ac:dyDescent="0.3">
      <c r="A517" s="558"/>
      <c r="B517" s="869"/>
      <c r="C517" s="559"/>
      <c r="D517" s="2094"/>
      <c r="E517" s="561" t="s">
        <v>224</v>
      </c>
      <c r="F517" s="2133"/>
      <c r="G517" s="2133"/>
      <c r="H517" s="870"/>
      <c r="K517" s="678"/>
      <c r="N517" s="538"/>
      <c r="T517" s="534"/>
      <c r="V517" s="871"/>
      <c r="W517" s="541"/>
      <c r="X517" s="541"/>
      <c r="Y517" s="538"/>
      <c r="AB517" s="534"/>
      <c r="AG517" s="534"/>
      <c r="AM517" s="534"/>
      <c r="AO517" s="535"/>
      <c r="AP517" s="535"/>
      <c r="AQ517" s="535"/>
      <c r="AR517" s="535"/>
      <c r="AS517" s="535"/>
      <c r="AT517" s="535"/>
      <c r="AU517" s="535"/>
      <c r="AV517" s="535"/>
      <c r="AW517" s="535"/>
      <c r="AX517" s="535"/>
      <c r="AY517" s="535"/>
      <c r="AZ517" s="535"/>
      <c r="BA517" s="535"/>
      <c r="BB517" s="535"/>
      <c r="BC517" s="535"/>
      <c r="BD517" s="535"/>
      <c r="BE517" s="535"/>
      <c r="BF517" s="535"/>
      <c r="BG517" s="535"/>
      <c r="BH517" s="535"/>
      <c r="BI517" s="535"/>
      <c r="BJ517" s="535"/>
      <c r="BK517" s="535"/>
      <c r="BL517" s="535"/>
      <c r="BM517" s="535"/>
      <c r="BN517" s="535"/>
      <c r="BO517" s="535"/>
      <c r="BP517" s="535"/>
    </row>
    <row r="518" spans="1:68" s="533" customFormat="1" ht="15" hidden="1" customHeight="1" thickBot="1" x14ac:dyDescent="0.35">
      <c r="A518" s="480"/>
      <c r="B518" s="481"/>
      <c r="C518" s="481"/>
      <c r="D518" s="2092"/>
      <c r="E518" s="483" t="s">
        <v>1605</v>
      </c>
      <c r="F518" s="2133"/>
      <c r="G518" s="2133"/>
      <c r="H518" s="566">
        <f>SUM(H506:H516)</f>
        <v>0</v>
      </c>
      <c r="N518" s="538"/>
      <c r="T518" s="534"/>
      <c r="V518" s="541"/>
      <c r="W518" s="541"/>
      <c r="X518" s="541"/>
      <c r="Y518" s="538"/>
      <c r="AB518" s="534"/>
      <c r="AG518" s="864" t="s">
        <v>1368</v>
      </c>
      <c r="AH518" s="143"/>
      <c r="AM518" s="534"/>
      <c r="AO518" s="535"/>
      <c r="AP518" s="535"/>
      <c r="AQ518" s="535"/>
      <c r="AR518" s="535"/>
      <c r="AS518" s="535"/>
      <c r="AT518" s="535"/>
      <c r="AU518" s="535"/>
      <c r="AV518" s="535"/>
      <c r="AW518" s="535"/>
      <c r="AX518" s="535"/>
      <c r="AY518" s="535"/>
      <c r="AZ518" s="535"/>
      <c r="BA518" s="535"/>
      <c r="BB518" s="535"/>
      <c r="BC518" s="535"/>
      <c r="BD518" s="535"/>
      <c r="BE518" s="535"/>
      <c r="BF518" s="535"/>
      <c r="BG518" s="535"/>
      <c r="BH518" s="535"/>
      <c r="BI518" s="535"/>
      <c r="BJ518" s="535"/>
      <c r="BK518" s="535"/>
      <c r="BL518" s="535"/>
      <c r="BM518" s="535"/>
      <c r="BN518" s="535"/>
      <c r="BO518" s="535"/>
      <c r="BP518" s="535"/>
    </row>
    <row r="519" spans="1:68" s="533" customFormat="1" ht="15" hidden="1" customHeight="1" thickBot="1" x14ac:dyDescent="0.35">
      <c r="A519" s="567"/>
      <c r="B519" s="568"/>
      <c r="C519" s="568"/>
      <c r="D519" s="2095"/>
      <c r="E519" s="571" t="s">
        <v>1558</v>
      </c>
      <c r="F519" s="2117"/>
      <c r="G519" s="2117"/>
      <c r="H519" s="572">
        <f>H517-H518</f>
        <v>0</v>
      </c>
      <c r="N519" s="538"/>
      <c r="V519" s="541"/>
      <c r="W519" s="871"/>
      <c r="X519" s="871"/>
      <c r="Y519" s="538"/>
      <c r="AB519" s="534"/>
      <c r="AE519" s="838">
        <f>SUM(AE466:AE518)+AE469+AE462+AE448</f>
        <v>7.1049999999999995</v>
      </c>
      <c r="AG519" s="534"/>
      <c r="AM519" s="534"/>
      <c r="AO519" s="535"/>
      <c r="AP519" s="535"/>
      <c r="AQ519" s="535"/>
      <c r="AR519" s="535"/>
      <c r="AS519" s="535"/>
      <c r="AT519" s="535"/>
      <c r="AU519" s="535"/>
      <c r="AV519" s="535"/>
      <c r="AW519" s="535"/>
      <c r="AX519" s="535"/>
      <c r="AY519" s="535"/>
      <c r="AZ519" s="535"/>
      <c r="BA519" s="535"/>
      <c r="BB519" s="535"/>
      <c r="BC519" s="535"/>
      <c r="BD519" s="535"/>
      <c r="BE519" s="535"/>
      <c r="BF519" s="535"/>
      <c r="BG519" s="535"/>
      <c r="BH519" s="535"/>
      <c r="BI519" s="535"/>
      <c r="BJ519" s="535"/>
      <c r="BK519" s="535"/>
      <c r="BL519" s="535"/>
      <c r="BM519" s="535"/>
      <c r="BN519" s="535"/>
      <c r="BO519" s="535"/>
      <c r="BP519" s="535"/>
    </row>
    <row r="520" spans="1:68" s="533" customFormat="1" ht="15" customHeight="1" thickBot="1" x14ac:dyDescent="0.35">
      <c r="A520" s="260"/>
      <c r="B520" s="217"/>
      <c r="C520" s="217"/>
      <c r="D520" s="2075"/>
      <c r="E520" s="216"/>
      <c r="F520" s="2109"/>
      <c r="G520" s="2109"/>
      <c r="H520" s="261"/>
      <c r="I520" s="262"/>
      <c r="J520" s="262"/>
      <c r="K520" s="262"/>
      <c r="L520" s="262"/>
      <c r="M520" s="262"/>
      <c r="N520" s="264"/>
      <c r="O520" s="262"/>
      <c r="P520" s="262"/>
      <c r="Q520" s="262"/>
      <c r="R520" s="265"/>
      <c r="S520" s="262"/>
      <c r="T520" s="266"/>
      <c r="U520" s="262"/>
      <c r="V520" s="388"/>
      <c r="W520" s="541"/>
      <c r="X520" s="541"/>
      <c r="Y520" s="538"/>
      <c r="AB520" s="534"/>
      <c r="AC520" s="143" t="s">
        <v>2097</v>
      </c>
      <c r="AG520" s="534"/>
      <c r="AM520" s="534"/>
      <c r="AO520" s="535"/>
      <c r="AP520" s="535"/>
      <c r="AQ520" s="535"/>
      <c r="AR520" s="535"/>
      <c r="AS520" s="535"/>
      <c r="AT520" s="535"/>
      <c r="AU520" s="535"/>
      <c r="AV520" s="535"/>
      <c r="AW520" s="535"/>
      <c r="AX520" s="535"/>
      <c r="AY520" s="535"/>
      <c r="AZ520" s="535"/>
      <c r="BA520" s="535"/>
      <c r="BB520" s="535"/>
      <c r="BC520" s="535"/>
      <c r="BD520" s="535"/>
      <c r="BE520" s="535"/>
      <c r="BF520" s="535"/>
      <c r="BG520" s="535"/>
      <c r="BH520" s="535"/>
      <c r="BI520" s="535"/>
      <c r="BJ520" s="535"/>
      <c r="BK520" s="535"/>
      <c r="BL520" s="535"/>
      <c r="BM520" s="535"/>
      <c r="BN520" s="535"/>
      <c r="BO520" s="535"/>
      <c r="BP520" s="535"/>
    </row>
    <row r="521" spans="1:68" s="533" customFormat="1" ht="15" customHeight="1" thickBot="1" x14ac:dyDescent="0.35">
      <c r="A521" s="137"/>
      <c r="B521" s="217"/>
      <c r="C521" s="217"/>
      <c r="D521" s="2075"/>
      <c r="E521" s="216"/>
      <c r="F521" s="2109"/>
      <c r="G521" s="2109"/>
      <c r="H521" s="261"/>
      <c r="I521" s="262"/>
      <c r="J521" s="262"/>
      <c r="K521" s="262"/>
      <c r="L521" s="262"/>
      <c r="M521" s="262"/>
      <c r="N521" s="264"/>
      <c r="O521" s="262"/>
      <c r="P521" s="262"/>
      <c r="Q521" s="262"/>
      <c r="R521" s="265"/>
      <c r="S521" s="262"/>
      <c r="T521" s="266"/>
      <c r="U521" s="262"/>
      <c r="V521" s="392"/>
      <c r="W521" s="389"/>
      <c r="X521" s="389"/>
      <c r="Y521" s="264"/>
      <c r="AB521" s="534"/>
      <c r="AC521" s="143"/>
      <c r="AE521" s="872">
        <f>+AE519+AE426</f>
        <v>17.055</v>
      </c>
      <c r="AG521" s="534"/>
      <c r="AM521" s="534"/>
      <c r="AO521" s="535"/>
      <c r="AP521" s="535"/>
      <c r="AQ521" s="535"/>
      <c r="AR521" s="535"/>
      <c r="AS521" s="535"/>
      <c r="AT521" s="535"/>
      <c r="AU521" s="535"/>
      <c r="AV521" s="535"/>
      <c r="AW521" s="535"/>
      <c r="AX521" s="535"/>
      <c r="AY521" s="535"/>
      <c r="AZ521" s="535"/>
      <c r="BA521" s="535"/>
      <c r="BB521" s="535"/>
      <c r="BC521" s="535"/>
      <c r="BD521" s="535"/>
      <c r="BE521" s="535"/>
      <c r="BF521" s="535"/>
      <c r="BG521" s="535"/>
      <c r="BH521" s="535"/>
      <c r="BI521" s="535"/>
      <c r="BJ521" s="535"/>
      <c r="BK521" s="535"/>
      <c r="BL521" s="535"/>
      <c r="BM521" s="535"/>
      <c r="BN521" s="535"/>
      <c r="BO521" s="535"/>
      <c r="BP521" s="535"/>
    </row>
    <row r="522" spans="1:68" s="533" customFormat="1" ht="15" customHeight="1" thickBot="1" x14ac:dyDescent="0.35">
      <c r="A522" s="260"/>
      <c r="B522" s="217"/>
      <c r="C522" s="217"/>
      <c r="D522" s="2075"/>
      <c r="E522" s="216"/>
      <c r="F522" s="2109"/>
      <c r="G522" s="2109"/>
      <c r="H522" s="261"/>
      <c r="I522" s="262"/>
      <c r="J522" s="262"/>
      <c r="K522" s="262"/>
      <c r="L522" s="262"/>
      <c r="M522" s="262"/>
      <c r="N522" s="264"/>
      <c r="O522" s="262"/>
      <c r="P522" s="262"/>
      <c r="Q522" s="262"/>
      <c r="R522" s="265"/>
      <c r="S522" s="262"/>
      <c r="T522" s="266"/>
      <c r="U522" s="262"/>
      <c r="V522" s="388"/>
      <c r="W522" s="389"/>
      <c r="X522" s="389"/>
      <c r="Y522" s="264"/>
      <c r="Z522" s="265"/>
      <c r="AA522" s="262"/>
      <c r="AB522" s="303"/>
      <c r="AC522" s="303" t="s">
        <v>2032</v>
      </c>
      <c r="AD522" s="815">
        <f>SUM(AD9:AD521)</f>
        <v>16.055</v>
      </c>
      <c r="AE522" s="262"/>
      <c r="AF522" s="262"/>
      <c r="AG522" s="534"/>
      <c r="AM522" s="534"/>
      <c r="AO522" s="535"/>
      <c r="AP522" s="535"/>
      <c r="AQ522" s="535"/>
      <c r="AR522" s="535"/>
      <c r="AS522" s="535"/>
      <c r="AT522" s="535"/>
      <c r="AU522" s="535"/>
      <c r="AV522" s="535"/>
      <c r="AW522" s="535"/>
      <c r="AX522" s="535"/>
      <c r="AY522" s="535"/>
      <c r="AZ522" s="535"/>
      <c r="BA522" s="535"/>
      <c r="BB522" s="535"/>
      <c r="BC522" s="535"/>
      <c r="BD522" s="535"/>
      <c r="BE522" s="535"/>
      <c r="BF522" s="535"/>
      <c r="BG522" s="535"/>
      <c r="BH522" s="535"/>
      <c r="BI522" s="535"/>
      <c r="BJ522" s="535"/>
      <c r="BK522" s="535"/>
      <c r="BL522" s="535"/>
      <c r="BM522" s="535"/>
      <c r="BN522" s="535"/>
      <c r="BO522" s="535"/>
      <c r="BP522" s="535"/>
    </row>
    <row r="523" spans="1:68" ht="15" customHeight="1" x14ac:dyDescent="0.3">
      <c r="A523" s="2295" t="s">
        <v>228</v>
      </c>
      <c r="B523" s="2295"/>
      <c r="C523" s="2295"/>
      <c r="D523" s="2296"/>
      <c r="E523" s="2295"/>
      <c r="F523" s="2295"/>
      <c r="G523" s="2295"/>
      <c r="H523" s="2297"/>
      <c r="T523" s="266"/>
      <c r="V523" s="388"/>
      <c r="W523" s="393"/>
      <c r="X523" s="393"/>
      <c r="Y523" s="264"/>
      <c r="AG523" s="534"/>
      <c r="AH523" s="533"/>
      <c r="AI523" s="533"/>
      <c r="AJ523" s="533"/>
      <c r="AK523" s="533"/>
    </row>
    <row r="524" spans="1:68" ht="15" customHeight="1" x14ac:dyDescent="0.3">
      <c r="A524" s="2292" t="s">
        <v>229</v>
      </c>
      <c r="B524" s="2292"/>
      <c r="C524" s="2292"/>
      <c r="D524" s="2293"/>
      <c r="E524" s="2292"/>
      <c r="F524" s="2292"/>
      <c r="G524" s="2292"/>
      <c r="H524" s="2294"/>
      <c r="T524" s="266"/>
      <c r="V524" s="388"/>
      <c r="W524" s="389"/>
      <c r="X524" s="389"/>
      <c r="Y524" s="264"/>
      <c r="AJ524" s="533"/>
      <c r="AK524" s="533"/>
    </row>
    <row r="525" spans="1:68" ht="15" customHeight="1" x14ac:dyDescent="0.3">
      <c r="A525" s="260"/>
      <c r="B525" s="217"/>
      <c r="C525" s="217"/>
      <c r="E525" s="216"/>
      <c r="H525" s="261"/>
      <c r="L525" s="234"/>
      <c r="M525" s="234"/>
      <c r="O525" s="234"/>
      <c r="P525" s="234"/>
      <c r="S525" s="234"/>
      <c r="T525" s="301"/>
      <c r="U525" s="234"/>
      <c r="V525" s="388"/>
      <c r="W525" s="389"/>
      <c r="X525" s="389"/>
      <c r="Y525" s="264"/>
      <c r="AJ525" s="533"/>
      <c r="AK525" s="533"/>
    </row>
    <row r="526" spans="1:68" ht="15" customHeight="1" x14ac:dyDescent="0.3">
      <c r="A526" s="816" t="s">
        <v>2223</v>
      </c>
      <c r="B526" s="691"/>
      <c r="C526" s="217"/>
      <c r="D526" s="2108"/>
      <c r="E526" s="217"/>
      <c r="F526" s="2166"/>
      <c r="G526" s="2166"/>
      <c r="H526" s="212"/>
      <c r="I526" s="234"/>
      <c r="J526" s="234"/>
      <c r="K526" s="234"/>
      <c r="L526" s="234"/>
      <c r="M526" s="234"/>
      <c r="O526" s="234"/>
      <c r="P526" s="234"/>
      <c r="Q526" s="234"/>
      <c r="R526" s="797"/>
      <c r="S526" s="234"/>
      <c r="T526" s="301"/>
      <c r="U526" s="234"/>
      <c r="V526" s="388"/>
      <c r="W526" s="389"/>
      <c r="X526" s="389"/>
      <c r="Y526" s="264"/>
      <c r="AJ526" s="533"/>
      <c r="AK526" s="533"/>
    </row>
    <row r="527" spans="1:68" ht="15" customHeight="1" x14ac:dyDescent="0.3">
      <c r="A527" s="817" t="s">
        <v>2224</v>
      </c>
      <c r="B527" s="818"/>
      <c r="C527" s="217"/>
      <c r="D527" s="2108"/>
      <c r="E527" s="217"/>
      <c r="F527" s="2166"/>
      <c r="G527" s="2166"/>
      <c r="H527" s="212"/>
      <c r="I527" s="234"/>
      <c r="J527" s="234"/>
      <c r="K527" s="234"/>
      <c r="L527" s="234"/>
      <c r="M527" s="234"/>
      <c r="O527" s="234"/>
      <c r="P527" s="234"/>
      <c r="Q527" s="234"/>
      <c r="R527" s="797"/>
      <c r="S527" s="234"/>
      <c r="T527" s="301"/>
      <c r="U527" s="234"/>
      <c r="V527" s="406"/>
      <c r="W527" s="389"/>
      <c r="X527" s="389"/>
      <c r="Y527" s="264"/>
      <c r="AJ527" s="533"/>
    </row>
    <row r="528" spans="1:68" ht="15" customHeight="1" x14ac:dyDescent="0.3">
      <c r="A528" s="819" t="s">
        <v>120</v>
      </c>
      <c r="B528" s="820"/>
      <c r="C528" s="217"/>
      <c r="D528" s="2108"/>
      <c r="E528" s="217"/>
      <c r="F528" s="2166"/>
      <c r="G528" s="2166"/>
      <c r="H528" s="212"/>
      <c r="I528" s="234"/>
      <c r="J528" s="234"/>
      <c r="K528" s="234"/>
      <c r="Q528" s="234"/>
      <c r="R528" s="797"/>
      <c r="T528" s="266"/>
      <c r="V528" s="389"/>
      <c r="W528" s="389"/>
      <c r="X528" s="389"/>
      <c r="Y528" s="264"/>
      <c r="Z528" s="262"/>
      <c r="AD528" s="234"/>
      <c r="AJ528" s="533"/>
    </row>
    <row r="529" spans="1:35" ht="15" customHeight="1" x14ac:dyDescent="0.3">
      <c r="A529" s="822"/>
      <c r="B529" s="823"/>
      <c r="C529" s="823"/>
      <c r="E529" s="825"/>
      <c r="H529" s="824"/>
      <c r="T529" s="266"/>
      <c r="V529" s="388"/>
      <c r="W529" s="393"/>
      <c r="X529" s="393"/>
      <c r="Y529" s="264"/>
      <c r="Z529" s="262"/>
      <c r="AD529" s="234"/>
    </row>
    <row r="530" spans="1:35" ht="15" customHeight="1" x14ac:dyDescent="0.3">
      <c r="A530" s="826" t="s">
        <v>2209</v>
      </c>
      <c r="B530" s="827"/>
      <c r="C530" s="827"/>
      <c r="E530" s="825"/>
      <c r="H530" s="824"/>
      <c r="T530" s="266"/>
      <c r="V530" s="412"/>
      <c r="W530" s="389"/>
      <c r="X530" s="389"/>
      <c r="Y530" s="264"/>
      <c r="AD530" s="234"/>
    </row>
    <row r="531" spans="1:35" ht="15" customHeight="1" x14ac:dyDescent="0.3">
      <c r="A531" s="828"/>
      <c r="C531" s="234"/>
      <c r="T531" s="266"/>
      <c r="V531" s="388"/>
      <c r="W531" s="389"/>
      <c r="X531" s="389"/>
      <c r="Y531" s="264"/>
    </row>
    <row r="532" spans="1:35" ht="15" customHeight="1" x14ac:dyDescent="0.3">
      <c r="A532" s="828"/>
      <c r="C532" s="234"/>
      <c r="T532" s="266"/>
      <c r="V532" s="388"/>
      <c r="W532" s="406"/>
      <c r="X532" s="406"/>
      <c r="Y532" s="264"/>
      <c r="AE532" s="234"/>
      <c r="AG532" s="821"/>
      <c r="AH532" s="235"/>
    </row>
    <row r="533" spans="1:35" ht="15" customHeight="1" x14ac:dyDescent="0.3">
      <c r="A533" s="828"/>
      <c r="C533" s="234"/>
      <c r="T533" s="266"/>
      <c r="V533" s="388"/>
      <c r="W533" s="389"/>
      <c r="X533" s="389"/>
      <c r="Y533" s="264"/>
      <c r="AB533" s="301"/>
      <c r="AC533" s="234"/>
      <c r="AE533" s="234"/>
      <c r="AG533" s="821"/>
      <c r="AH533" s="235"/>
    </row>
    <row r="534" spans="1:35" ht="15" customHeight="1" x14ac:dyDescent="0.3">
      <c r="A534" s="828"/>
      <c r="C534" s="234"/>
      <c r="T534" s="266"/>
      <c r="V534" s="388"/>
      <c r="W534" s="389"/>
      <c r="X534" s="389"/>
      <c r="Y534" s="264"/>
      <c r="AB534" s="301"/>
      <c r="AC534" s="234"/>
      <c r="AE534" s="234"/>
      <c r="AG534" s="821"/>
      <c r="AH534" s="235"/>
    </row>
    <row r="535" spans="1:35" ht="15" customHeight="1" thickBot="1" x14ac:dyDescent="0.35">
      <c r="A535" s="828"/>
      <c r="C535" s="234"/>
      <c r="P535" s="234"/>
      <c r="T535" s="301"/>
      <c r="V535" s="388"/>
      <c r="W535" s="389"/>
      <c r="X535" s="389"/>
      <c r="Y535" s="264"/>
      <c r="AB535" s="301"/>
      <c r="AC535" s="234"/>
      <c r="AI535" s="425" t="e">
        <f>+#REF!</f>
        <v>#REF!</v>
      </c>
    </row>
    <row r="536" spans="1:35" ht="15" customHeight="1" thickTop="1" x14ac:dyDescent="0.3">
      <c r="A536" s="828"/>
      <c r="C536" s="234"/>
      <c r="P536" s="234"/>
      <c r="S536" s="234"/>
      <c r="T536" s="301"/>
      <c r="V536" s="388"/>
      <c r="W536" s="389"/>
      <c r="X536" s="389"/>
      <c r="Y536" s="264"/>
    </row>
    <row r="537" spans="1:35" ht="15.6" x14ac:dyDescent="0.3">
      <c r="A537" s="828"/>
      <c r="C537" s="234"/>
      <c r="P537" s="234"/>
      <c r="Q537" s="234"/>
      <c r="R537" s="797"/>
      <c r="S537" s="234"/>
      <c r="T537" s="301"/>
      <c r="V537" s="388"/>
      <c r="W537" s="389"/>
      <c r="X537" s="389"/>
      <c r="Y537" s="264"/>
    </row>
    <row r="538" spans="1:35" ht="15.6" x14ac:dyDescent="0.3">
      <c r="A538" s="828"/>
      <c r="C538" s="234"/>
      <c r="P538" s="234"/>
      <c r="Q538" s="234"/>
      <c r="R538" s="797"/>
      <c r="S538" s="389"/>
      <c r="T538" s="301"/>
      <c r="V538" s="388"/>
      <c r="W538" s="389"/>
      <c r="X538" s="389"/>
      <c r="Y538" s="264"/>
    </row>
    <row r="539" spans="1:35" ht="15" customHeight="1" x14ac:dyDescent="0.3">
      <c r="A539" s="828"/>
      <c r="C539" s="234"/>
      <c r="P539" s="234"/>
      <c r="Q539" s="234"/>
      <c r="R539" s="829"/>
      <c r="S539" s="389"/>
      <c r="T539" s="301"/>
      <c r="V539" s="388"/>
      <c r="W539" s="389"/>
      <c r="X539" s="389"/>
      <c r="Y539" s="264"/>
    </row>
    <row r="540" spans="1:35" ht="15" customHeight="1" x14ac:dyDescent="0.3">
      <c r="A540" s="828"/>
      <c r="C540" s="234"/>
      <c r="P540" s="234"/>
      <c r="Q540" s="234"/>
      <c r="R540" s="829"/>
      <c r="S540" s="234"/>
      <c r="T540" s="301"/>
      <c r="V540" s="412"/>
      <c r="W540" s="389"/>
      <c r="X540" s="389"/>
      <c r="Y540" s="264"/>
    </row>
    <row r="541" spans="1:35" ht="15" customHeight="1" x14ac:dyDescent="0.3">
      <c r="A541" s="828"/>
      <c r="C541" s="234"/>
      <c r="P541" s="234"/>
      <c r="Q541" s="234"/>
      <c r="R541" s="797"/>
      <c r="S541" s="389"/>
      <c r="T541" s="301"/>
      <c r="V541" s="388"/>
      <c r="W541" s="389"/>
      <c r="X541" s="389"/>
      <c r="Y541" s="264"/>
    </row>
    <row r="542" spans="1:35" ht="15" customHeight="1" x14ac:dyDescent="0.3">
      <c r="A542" s="828"/>
      <c r="C542" s="234"/>
      <c r="P542" s="234"/>
      <c r="Q542" s="234"/>
      <c r="R542" s="829"/>
      <c r="S542" s="234"/>
      <c r="T542" s="301"/>
      <c r="V542" s="389"/>
      <c r="W542" s="406"/>
      <c r="X542" s="406"/>
      <c r="Y542" s="264"/>
    </row>
    <row r="543" spans="1:35" ht="15" customHeight="1" x14ac:dyDescent="0.3">
      <c r="A543" s="828"/>
      <c r="C543" s="234"/>
      <c r="Q543" s="234"/>
      <c r="R543" s="797"/>
      <c r="S543" s="234"/>
      <c r="T543" s="266"/>
      <c r="V543" s="412"/>
      <c r="W543" s="389"/>
      <c r="X543" s="389"/>
      <c r="Y543" s="264"/>
      <c r="Z543" s="262"/>
    </row>
    <row r="544" spans="1:35" ht="15" customHeight="1" x14ac:dyDescent="0.3">
      <c r="A544" s="828"/>
      <c r="C544" s="234"/>
      <c r="Q544" s="234"/>
      <c r="R544" s="797"/>
      <c r="T544" s="266"/>
      <c r="V544" s="412"/>
      <c r="W544" s="389"/>
      <c r="X544" s="389"/>
      <c r="Y544" s="264"/>
    </row>
    <row r="545" spans="1:35" ht="15" customHeight="1" thickBot="1" x14ac:dyDescent="0.35">
      <c r="A545" s="828"/>
      <c r="C545" s="234"/>
      <c r="T545" s="266"/>
      <c r="V545" s="388"/>
      <c r="W545" s="406"/>
      <c r="X545" s="406"/>
      <c r="Y545" s="264"/>
      <c r="AI545" s="425">
        <f>+AH500</f>
        <v>0</v>
      </c>
    </row>
    <row r="546" spans="1:35" ht="15" customHeight="1" thickTop="1" x14ac:dyDescent="0.3">
      <c r="A546" s="828"/>
      <c r="C546" s="234"/>
      <c r="T546" s="266"/>
      <c r="V546" s="388"/>
      <c r="W546" s="406"/>
      <c r="X546" s="406"/>
      <c r="Y546" s="264"/>
    </row>
    <row r="547" spans="1:35" ht="15" customHeight="1" x14ac:dyDescent="0.3">
      <c r="A547" s="828"/>
      <c r="C547" s="234"/>
      <c r="T547" s="266"/>
      <c r="V547" s="388"/>
      <c r="W547" s="406"/>
      <c r="X547" s="406"/>
      <c r="Y547" s="264"/>
    </row>
    <row r="548" spans="1:35" ht="15" customHeight="1" x14ac:dyDescent="0.3">
      <c r="A548" s="828"/>
      <c r="C548" s="234"/>
      <c r="T548" s="266"/>
      <c r="V548" s="388"/>
      <c r="W548" s="389"/>
      <c r="X548" s="389"/>
      <c r="Y548" s="264"/>
    </row>
    <row r="549" spans="1:35" ht="15" customHeight="1" x14ac:dyDescent="0.3">
      <c r="A549" s="828"/>
      <c r="C549" s="234"/>
      <c r="T549" s="266"/>
      <c r="V549" s="388"/>
      <c r="W549" s="389"/>
      <c r="X549" s="389"/>
      <c r="Y549" s="264"/>
    </row>
    <row r="550" spans="1:35" ht="15.6" x14ac:dyDescent="0.3">
      <c r="A550" s="828"/>
      <c r="C550" s="234"/>
      <c r="T550" s="266"/>
      <c r="V550" s="388"/>
      <c r="W550" s="389"/>
      <c r="X550" s="389"/>
      <c r="Y550" s="264"/>
    </row>
    <row r="551" spans="1:35" ht="15.6" x14ac:dyDescent="0.3">
      <c r="A551" s="828"/>
      <c r="C551" s="234"/>
      <c r="T551" s="266"/>
      <c r="V551" s="388"/>
      <c r="W551" s="389"/>
      <c r="X551" s="389"/>
      <c r="Y551" s="264"/>
    </row>
    <row r="552" spans="1:35" ht="15" customHeight="1" x14ac:dyDescent="0.3">
      <c r="A552" s="828"/>
      <c r="C552" s="234"/>
      <c r="T552" s="266"/>
      <c r="V552" s="388"/>
      <c r="W552" s="389"/>
      <c r="X552" s="389"/>
      <c r="Y552" s="264"/>
    </row>
    <row r="553" spans="1:35" ht="15" customHeight="1" x14ac:dyDescent="0.3">
      <c r="A553" s="828"/>
      <c r="C553" s="234"/>
      <c r="T553" s="266"/>
      <c r="V553" s="388"/>
      <c r="W553" s="389"/>
      <c r="X553" s="389"/>
      <c r="Y553" s="264"/>
    </row>
    <row r="554" spans="1:35" ht="15" customHeight="1" x14ac:dyDescent="0.3">
      <c r="A554" s="828"/>
      <c r="C554" s="234"/>
      <c r="T554" s="266"/>
      <c r="V554" s="388"/>
      <c r="W554" s="389"/>
      <c r="X554" s="389"/>
      <c r="Y554" s="264"/>
    </row>
    <row r="555" spans="1:35" ht="15" customHeight="1" x14ac:dyDescent="0.3">
      <c r="A555" s="828"/>
      <c r="C555" s="234"/>
      <c r="T555" s="266"/>
      <c r="V555" s="388"/>
      <c r="W555" s="389"/>
      <c r="X555" s="389"/>
      <c r="Y555" s="264"/>
    </row>
    <row r="556" spans="1:35" ht="15" customHeight="1" x14ac:dyDescent="0.3">
      <c r="A556" s="828"/>
      <c r="C556" s="234"/>
      <c r="T556" s="266"/>
      <c r="V556" s="388"/>
      <c r="W556" s="389"/>
      <c r="X556" s="389"/>
      <c r="Y556" s="264"/>
    </row>
    <row r="557" spans="1:35" ht="15" customHeight="1" thickBot="1" x14ac:dyDescent="0.35">
      <c r="T557" s="266"/>
      <c r="V557" s="388"/>
      <c r="W557" s="389"/>
      <c r="X557" s="389"/>
      <c r="Y557" s="264"/>
      <c r="AI557" s="425">
        <f>+AH512</f>
        <v>0</v>
      </c>
    </row>
    <row r="558" spans="1:35" ht="15" customHeight="1" thickTop="1" x14ac:dyDescent="0.3">
      <c r="T558" s="266"/>
      <c r="V558" s="388"/>
      <c r="W558" s="389"/>
      <c r="X558" s="389"/>
      <c r="Y558" s="264"/>
    </row>
    <row r="559" spans="1:35" ht="15" customHeight="1" x14ac:dyDescent="0.3">
      <c r="T559" s="266"/>
      <c r="V559" s="388"/>
      <c r="W559" s="389"/>
      <c r="X559" s="389"/>
      <c r="Y559" s="264"/>
    </row>
    <row r="560" spans="1:35" ht="15" customHeight="1" thickBot="1" x14ac:dyDescent="0.35">
      <c r="T560" s="266"/>
      <c r="V560" s="388"/>
      <c r="W560" s="389"/>
      <c r="X560" s="389"/>
      <c r="Y560" s="264"/>
    </row>
    <row r="561" spans="20:35" ht="15" customHeight="1" thickBot="1" x14ac:dyDescent="0.35">
      <c r="T561" s="266"/>
      <c r="V561" s="388"/>
      <c r="W561" s="389"/>
      <c r="X561" s="389"/>
      <c r="Y561" s="264"/>
      <c r="AI561" s="460" t="e">
        <f>SUM(AI438:AI560)</f>
        <v>#REF!</v>
      </c>
    </row>
    <row r="562" spans="20:35" ht="15" customHeight="1" thickBot="1" x14ac:dyDescent="0.35">
      <c r="T562" s="266"/>
      <c r="V562" s="388"/>
      <c r="W562" s="389"/>
      <c r="X562" s="389"/>
      <c r="Y562" s="264"/>
    </row>
    <row r="563" spans="20:35" ht="15" customHeight="1" thickBot="1" x14ac:dyDescent="0.35">
      <c r="T563" s="266"/>
      <c r="V563" s="388"/>
      <c r="W563" s="389"/>
      <c r="X563" s="389"/>
      <c r="Y563" s="264"/>
      <c r="AI563" s="460" t="e">
        <f>+AI561+AI419</f>
        <v>#REF!</v>
      </c>
    </row>
    <row r="564" spans="20:35" ht="15" customHeight="1" x14ac:dyDescent="0.3">
      <c r="T564" s="266"/>
      <c r="V564" s="412"/>
      <c r="W564" s="389"/>
      <c r="X564" s="389"/>
      <c r="Y564" s="264"/>
    </row>
    <row r="565" spans="20:35" ht="15" customHeight="1" x14ac:dyDescent="0.3">
      <c r="T565" s="266"/>
      <c r="V565" s="412"/>
      <c r="W565" s="389"/>
      <c r="X565" s="389"/>
      <c r="Y565" s="264"/>
    </row>
    <row r="566" spans="20:35" ht="15" customHeight="1" x14ac:dyDescent="0.3">
      <c r="T566" s="266"/>
      <c r="V566" s="412"/>
      <c r="W566" s="406"/>
      <c r="X566" s="406"/>
      <c r="Y566" s="264"/>
    </row>
    <row r="567" spans="20:35" ht="15" customHeight="1" x14ac:dyDescent="0.3">
      <c r="T567" s="266"/>
      <c r="V567" s="412"/>
      <c r="W567" s="406"/>
      <c r="X567" s="406"/>
      <c r="Y567" s="264"/>
    </row>
    <row r="568" spans="20:35" ht="15" customHeight="1" x14ac:dyDescent="0.3">
      <c r="T568" s="266"/>
      <c r="V568" s="412"/>
      <c r="W568" s="406"/>
      <c r="X568" s="406"/>
      <c r="Y568" s="264"/>
    </row>
    <row r="569" spans="20:35" ht="15" customHeight="1" x14ac:dyDescent="0.3">
      <c r="T569" s="266"/>
      <c r="V569" s="412"/>
      <c r="W569" s="406"/>
      <c r="X569" s="406"/>
      <c r="Y569" s="264"/>
      <c r="AI569" s="234"/>
    </row>
    <row r="570" spans="20:35" ht="15" customHeight="1" x14ac:dyDescent="0.3">
      <c r="T570" s="266"/>
      <c r="V570" s="406"/>
      <c r="W570" s="406"/>
      <c r="X570" s="406"/>
      <c r="Y570" s="264"/>
      <c r="AI570" s="234"/>
    </row>
    <row r="571" spans="20:35" ht="15" customHeight="1" x14ac:dyDescent="0.3">
      <c r="T571" s="266"/>
      <c r="V571" s="412"/>
      <c r="W571" s="406"/>
      <c r="X571" s="406"/>
      <c r="Y571" s="264"/>
      <c r="Z571" s="262"/>
      <c r="AI571" s="234"/>
    </row>
    <row r="572" spans="20:35" ht="15" customHeight="1" x14ac:dyDescent="0.3">
      <c r="T572" s="266"/>
      <c r="V572" s="412"/>
      <c r="W572" s="406"/>
      <c r="X572" s="406"/>
      <c r="Y572" s="264"/>
    </row>
    <row r="573" spans="20:35" ht="15" customHeight="1" x14ac:dyDescent="0.3">
      <c r="T573" s="266"/>
      <c r="V573" s="412"/>
      <c r="W573" s="406"/>
      <c r="X573" s="406"/>
      <c r="Y573" s="264"/>
    </row>
    <row r="574" spans="20:35" ht="15" customHeight="1" x14ac:dyDescent="0.3">
      <c r="T574" s="266"/>
      <c r="V574" s="412"/>
      <c r="W574" s="406"/>
      <c r="X574" s="406"/>
      <c r="Y574" s="264"/>
    </row>
    <row r="575" spans="20:35" ht="15" customHeight="1" x14ac:dyDescent="0.3">
      <c r="T575" s="266"/>
      <c r="V575" s="412"/>
      <c r="W575" s="406"/>
      <c r="X575" s="406"/>
      <c r="Y575" s="264"/>
    </row>
    <row r="576" spans="20:35" ht="15" customHeight="1" x14ac:dyDescent="0.3">
      <c r="T576" s="266"/>
      <c r="V576" s="388"/>
      <c r="W576" s="406"/>
      <c r="X576" s="406"/>
      <c r="Y576" s="264"/>
    </row>
    <row r="577" spans="20:40" ht="15" customHeight="1" x14ac:dyDescent="0.3">
      <c r="T577" s="266"/>
      <c r="V577" s="388"/>
      <c r="W577" s="406"/>
      <c r="X577" s="406"/>
      <c r="Y577" s="264"/>
      <c r="AL577" s="234"/>
      <c r="AM577" s="301"/>
      <c r="AN577" s="234"/>
    </row>
    <row r="578" spans="20:40" ht="15.6" x14ac:dyDescent="0.3">
      <c r="T578" s="266"/>
      <c r="V578" s="388"/>
      <c r="Y578" s="264"/>
      <c r="AL578" s="234"/>
      <c r="AM578" s="301"/>
      <c r="AN578" s="234"/>
    </row>
    <row r="579" spans="20:40" ht="15.6" x14ac:dyDescent="0.3">
      <c r="T579" s="266"/>
      <c r="V579" s="388"/>
      <c r="Y579" s="264"/>
      <c r="AL579" s="234"/>
      <c r="AM579" s="301"/>
      <c r="AN579" s="234"/>
    </row>
    <row r="580" spans="20:40" ht="15.6" x14ac:dyDescent="0.3">
      <c r="T580" s="266"/>
      <c r="V580" s="388"/>
      <c r="Y580" s="264"/>
    </row>
    <row r="581" spans="20:40" x14ac:dyDescent="0.3">
      <c r="T581" s="266"/>
      <c r="Y581" s="264"/>
    </row>
    <row r="582" spans="20:40" ht="15.6" x14ac:dyDescent="0.3">
      <c r="T582" s="266"/>
      <c r="V582" s="388"/>
      <c r="Y582" s="264"/>
    </row>
    <row r="583" spans="20:40" ht="15.6" x14ac:dyDescent="0.3">
      <c r="T583" s="266"/>
      <c r="V583" s="388"/>
      <c r="Y583" s="264"/>
    </row>
    <row r="584" spans="20:40" ht="15.6" x14ac:dyDescent="0.3">
      <c r="T584" s="266"/>
      <c r="V584" s="388"/>
      <c r="W584" s="326" t="s">
        <v>2025</v>
      </c>
      <c r="Y584" s="264"/>
    </row>
    <row r="585" spans="20:40" ht="15" customHeight="1" x14ac:dyDescent="0.3">
      <c r="T585" s="266"/>
      <c r="V585" s="388"/>
      <c r="W585" s="343" t="s">
        <v>1554</v>
      </c>
      <c r="X585" s="344">
        <f>DSUM(T492:U500,"Pay",$W$5:$X$6)</f>
        <v>0</v>
      </c>
      <c r="Y585" s="264"/>
    </row>
    <row r="586" spans="20:40" ht="15" customHeight="1" x14ac:dyDescent="0.3">
      <c r="T586" s="266"/>
      <c r="V586" s="388"/>
      <c r="W586" s="343" t="s">
        <v>1555</v>
      </c>
      <c r="X586" s="344">
        <f>DSUM(T492:U500,"Pay",$W$8:$X$9)</f>
        <v>0</v>
      </c>
      <c r="Y586" s="264"/>
    </row>
    <row r="587" spans="20:40" ht="15" customHeight="1" x14ac:dyDescent="0.3">
      <c r="T587" s="266"/>
      <c r="V587" s="388"/>
      <c r="W587" s="343" t="s">
        <v>1556</v>
      </c>
      <c r="X587" s="344">
        <f>DSUM(T492:U500,"Pay",$W$11:$X$12)</f>
        <v>0</v>
      </c>
      <c r="Y587" s="264"/>
    </row>
    <row r="588" spans="20:40" ht="15" customHeight="1" thickBot="1" x14ac:dyDescent="0.35">
      <c r="T588" s="266"/>
      <c r="V588" s="388"/>
      <c r="W588" s="353"/>
      <c r="X588" s="354">
        <f>SUM(X585:X587)</f>
        <v>0</v>
      </c>
      <c r="Y588" s="355">
        <f>+X588</f>
        <v>0</v>
      </c>
    </row>
    <row r="589" spans="20:40" ht="15" customHeight="1" thickTop="1" x14ac:dyDescent="0.3">
      <c r="T589" s="266"/>
      <c r="Y589" s="264"/>
    </row>
    <row r="590" spans="20:40" ht="15" customHeight="1" x14ac:dyDescent="0.3">
      <c r="T590" s="266"/>
      <c r="Y590" s="264"/>
    </row>
    <row r="591" spans="20:40" ht="15" customHeight="1" x14ac:dyDescent="0.3">
      <c r="T591" s="266"/>
      <c r="W591" s="406"/>
      <c r="X591" s="406"/>
      <c r="Y591" s="264"/>
    </row>
    <row r="592" spans="20:40" ht="15" customHeight="1" x14ac:dyDescent="0.3">
      <c r="T592" s="266"/>
      <c r="W592" s="406"/>
      <c r="X592" s="406"/>
      <c r="Y592" s="264"/>
    </row>
    <row r="593" spans="20:25" x14ac:dyDescent="0.3">
      <c r="T593" s="266"/>
      <c r="W593" s="406"/>
      <c r="X593" s="406"/>
      <c r="Y593" s="264"/>
    </row>
    <row r="594" spans="20:25" x14ac:dyDescent="0.3">
      <c r="T594" s="266"/>
      <c r="W594" s="406"/>
      <c r="X594" s="406"/>
      <c r="Y594" s="264"/>
    </row>
    <row r="595" spans="20:25" x14ac:dyDescent="0.3">
      <c r="T595" s="266"/>
      <c r="W595" s="406"/>
      <c r="X595" s="406"/>
      <c r="Y595" s="264"/>
    </row>
    <row r="596" spans="20:25" x14ac:dyDescent="0.3">
      <c r="T596" s="266"/>
      <c r="W596" s="406"/>
      <c r="X596" s="406"/>
      <c r="Y596" s="264"/>
    </row>
    <row r="597" spans="20:25" x14ac:dyDescent="0.3">
      <c r="T597" s="266"/>
      <c r="W597" s="326" t="s">
        <v>2026</v>
      </c>
      <c r="Y597" s="264"/>
    </row>
    <row r="598" spans="20:25" ht="15" customHeight="1" x14ac:dyDescent="0.3">
      <c r="T598" s="266"/>
      <c r="W598" s="343" t="s">
        <v>1554</v>
      </c>
      <c r="X598" s="344">
        <f>DSUM(T505:U515,"Pay",$W$5:$X$6)</f>
        <v>0</v>
      </c>
      <c r="Y598" s="264"/>
    </row>
    <row r="599" spans="20:25" ht="15" customHeight="1" x14ac:dyDescent="0.3">
      <c r="T599" s="266"/>
      <c r="W599" s="343" t="s">
        <v>1555</v>
      </c>
      <c r="X599" s="344">
        <f>DSUM(T505:U515,"Pay",$W$8:$X$9)</f>
        <v>0</v>
      </c>
      <c r="Y599" s="264"/>
    </row>
    <row r="600" spans="20:25" ht="15" customHeight="1" x14ac:dyDescent="0.3">
      <c r="T600" s="266"/>
      <c r="W600" s="343" t="s">
        <v>1556</v>
      </c>
      <c r="X600" s="344">
        <f>DSUM(T505:U515,"Pay",$W$11:$X$12)</f>
        <v>0</v>
      </c>
      <c r="Y600" s="264"/>
    </row>
    <row r="601" spans="20:25" ht="15" customHeight="1" thickBot="1" x14ac:dyDescent="0.35">
      <c r="T601" s="266"/>
      <c r="W601" s="353"/>
      <c r="X601" s="354">
        <f>SUM(X598:X600)</f>
        <v>0</v>
      </c>
      <c r="Y601" s="355">
        <f>+X601</f>
        <v>0</v>
      </c>
    </row>
    <row r="602" spans="20:25" ht="15" customHeight="1" thickTop="1" x14ac:dyDescent="0.3">
      <c r="T602" s="266"/>
      <c r="W602" s="533"/>
      <c r="X602" s="533"/>
      <c r="Y602" s="264"/>
    </row>
    <row r="603" spans="20:25" ht="15" customHeight="1" x14ac:dyDescent="0.3">
      <c r="T603" s="266"/>
      <c r="W603" s="541"/>
      <c r="X603" s="541"/>
      <c r="Y603" s="264"/>
    </row>
    <row r="604" spans="20:25" ht="15" customHeight="1" x14ac:dyDescent="0.3">
      <c r="T604" s="266"/>
      <c r="W604" s="389"/>
      <c r="X604" s="389"/>
      <c r="Y604" s="264"/>
    </row>
    <row r="605" spans="20:25" ht="15" customHeight="1" x14ac:dyDescent="0.3">
      <c r="T605" s="266"/>
      <c r="W605" s="389"/>
      <c r="X605" s="389"/>
      <c r="Y605" s="264"/>
    </row>
    <row r="606" spans="20:25" ht="15" customHeight="1" x14ac:dyDescent="0.3">
      <c r="T606" s="266"/>
      <c r="W606" s="389"/>
      <c r="X606" s="389"/>
      <c r="Y606" s="264"/>
    </row>
    <row r="607" spans="20:25" ht="15" customHeight="1" thickBot="1" x14ac:dyDescent="0.35">
      <c r="T607" s="266"/>
      <c r="W607" s="389"/>
      <c r="X607" s="389"/>
      <c r="Y607" s="264"/>
    </row>
    <row r="608" spans="20:25" ht="16.2" thickBot="1" x14ac:dyDescent="0.35">
      <c r="T608" s="266"/>
      <c r="W608" s="389"/>
      <c r="X608" s="389"/>
      <c r="Y608" s="831">
        <f>SUM(Y17:Y607)</f>
        <v>805644</v>
      </c>
    </row>
    <row r="609" spans="20:27" ht="15.6" x14ac:dyDescent="0.3">
      <c r="T609" s="266"/>
      <c r="W609" s="389"/>
      <c r="X609" s="389"/>
      <c r="Y609" s="264"/>
    </row>
    <row r="610" spans="20:27" ht="15.6" x14ac:dyDescent="0.3">
      <c r="T610" s="266"/>
      <c r="V610" s="367"/>
      <c r="W610" s="389"/>
      <c r="X610" s="389"/>
      <c r="Y610" s="264"/>
    </row>
    <row r="611" spans="20:27" ht="15.6" x14ac:dyDescent="0.3">
      <c r="T611" s="266"/>
      <c r="V611" s="367"/>
      <c r="W611" s="389"/>
      <c r="X611" s="389"/>
      <c r="Y611" s="264"/>
    </row>
    <row r="612" spans="20:27" x14ac:dyDescent="0.3">
      <c r="T612" s="266"/>
      <c r="V612" s="367"/>
      <c r="W612" s="406"/>
      <c r="X612" s="406"/>
      <c r="Y612" s="264"/>
    </row>
    <row r="613" spans="20:27" x14ac:dyDescent="0.3">
      <c r="V613" s="367"/>
      <c r="W613" s="406"/>
      <c r="X613" s="406"/>
      <c r="Y613" s="264"/>
    </row>
    <row r="614" spans="20:27" ht="15.6" x14ac:dyDescent="0.3">
      <c r="V614" s="367"/>
      <c r="W614" s="389"/>
      <c r="X614" s="389"/>
      <c r="Y614" s="264"/>
    </row>
    <row r="615" spans="20:27" ht="15.6" x14ac:dyDescent="0.3">
      <c r="V615" s="367"/>
      <c r="W615" s="389"/>
      <c r="X615" s="389"/>
      <c r="Y615" s="264"/>
    </row>
    <row r="616" spans="20:27" ht="15.6" x14ac:dyDescent="0.3">
      <c r="V616" s="367"/>
      <c r="W616" s="389"/>
      <c r="X616" s="389"/>
      <c r="Y616" s="264"/>
      <c r="Z616" s="797"/>
    </row>
    <row r="617" spans="20:27" x14ac:dyDescent="0.3">
      <c r="V617" s="367"/>
      <c r="W617" s="406"/>
      <c r="X617" s="406"/>
      <c r="Y617" s="264"/>
      <c r="Z617" s="797"/>
    </row>
    <row r="618" spans="20:27" x14ac:dyDescent="0.3">
      <c r="V618" s="412"/>
      <c r="W618" s="406"/>
      <c r="X618" s="406"/>
      <c r="Y618" s="264"/>
      <c r="Z618" s="797"/>
      <c r="AA618" s="234"/>
    </row>
    <row r="619" spans="20:27" ht="15.6" x14ac:dyDescent="0.3">
      <c r="V619" s="412"/>
      <c r="W619" s="389"/>
      <c r="X619" s="389"/>
      <c r="Y619" s="264"/>
      <c r="AA619" s="234"/>
    </row>
    <row r="620" spans="20:27" ht="15.6" x14ac:dyDescent="0.3">
      <c r="V620" s="412"/>
      <c r="W620" s="389"/>
      <c r="X620" s="389"/>
      <c r="Y620" s="264"/>
      <c r="AA620" s="234"/>
    </row>
    <row r="621" spans="20:27" x14ac:dyDescent="0.3">
      <c r="V621" s="412"/>
      <c r="W621" s="234"/>
      <c r="X621" s="234"/>
      <c r="Y621" s="264"/>
    </row>
    <row r="622" spans="20:27" x14ac:dyDescent="0.3">
      <c r="V622" s="412"/>
      <c r="W622" s="234"/>
      <c r="X622" s="234"/>
      <c r="Y622" s="264"/>
    </row>
    <row r="623" spans="20:27" x14ac:dyDescent="0.3">
      <c r="V623" s="412"/>
      <c r="W623" s="234"/>
      <c r="X623" s="234"/>
      <c r="Y623" s="264"/>
    </row>
    <row r="624" spans="20:27" x14ac:dyDescent="0.3">
      <c r="V624" s="412"/>
      <c r="W624" s="234"/>
      <c r="X624" s="234"/>
      <c r="Y624" s="264"/>
    </row>
    <row r="625" spans="22:25" x14ac:dyDescent="0.3">
      <c r="V625" s="412"/>
      <c r="W625" s="234"/>
      <c r="X625" s="234"/>
      <c r="Y625" s="264"/>
    </row>
    <row r="626" spans="22:25" x14ac:dyDescent="0.3">
      <c r="V626" s="412"/>
      <c r="W626" s="234"/>
      <c r="X626" s="234"/>
      <c r="Y626" s="264"/>
    </row>
    <row r="627" spans="22:25" x14ac:dyDescent="0.3">
      <c r="V627" s="412"/>
      <c r="W627" s="234"/>
      <c r="X627" s="234"/>
      <c r="Y627" s="264"/>
    </row>
    <row r="628" spans="22:25" ht="15.6" x14ac:dyDescent="0.3">
      <c r="V628" s="389"/>
      <c r="W628" s="234"/>
      <c r="X628" s="234"/>
      <c r="Y628" s="264"/>
    </row>
    <row r="629" spans="22:25" ht="15.6" x14ac:dyDescent="0.3">
      <c r="V629" s="388"/>
      <c r="W629" s="234"/>
      <c r="X629" s="234"/>
      <c r="Y629" s="264"/>
    </row>
    <row r="630" spans="22:25" x14ac:dyDescent="0.3">
      <c r="V630" s="412"/>
      <c r="W630" s="234"/>
      <c r="X630" s="234"/>
      <c r="Y630" s="264"/>
    </row>
    <row r="631" spans="22:25" ht="15.6" x14ac:dyDescent="0.3">
      <c r="V631" s="388"/>
      <c r="W631" s="234"/>
      <c r="X631" s="234"/>
      <c r="Y631" s="264"/>
    </row>
    <row r="632" spans="22:25" x14ac:dyDescent="0.3">
      <c r="V632" s="412"/>
      <c r="W632" s="234"/>
      <c r="X632" s="234"/>
      <c r="Y632" s="264"/>
    </row>
    <row r="633" spans="22:25" ht="14.4" thickBot="1" x14ac:dyDescent="0.35">
      <c r="V633" s="832"/>
      <c r="W633" s="234"/>
      <c r="X633" s="234"/>
      <c r="Y633" s="264"/>
    </row>
    <row r="634" spans="22:25" x14ac:dyDescent="0.3">
      <c r="V634" s="412"/>
      <c r="W634" s="234"/>
      <c r="X634" s="234"/>
      <c r="Y634" s="264"/>
    </row>
    <row r="635" spans="22:25" x14ac:dyDescent="0.3">
      <c r="V635" s="412"/>
      <c r="W635" s="234"/>
      <c r="X635" s="234"/>
      <c r="Y635" s="264"/>
    </row>
    <row r="636" spans="22:25" x14ac:dyDescent="0.3">
      <c r="V636" s="412"/>
      <c r="W636" s="234"/>
      <c r="X636" s="234"/>
      <c r="Y636" s="264"/>
    </row>
    <row r="637" spans="22:25" x14ac:dyDescent="0.3">
      <c r="V637" s="367"/>
      <c r="W637" s="234"/>
      <c r="X637" s="234"/>
      <c r="Y637" s="264"/>
    </row>
    <row r="638" spans="22:25" ht="15.6" x14ac:dyDescent="0.3">
      <c r="V638" s="388"/>
      <c r="W638" s="234"/>
      <c r="X638" s="234"/>
      <c r="Y638" s="264"/>
    </row>
    <row r="639" spans="22:25" ht="15.6" x14ac:dyDescent="0.3">
      <c r="V639" s="388"/>
      <c r="W639" s="234"/>
      <c r="X639" s="234"/>
      <c r="Y639" s="264"/>
    </row>
    <row r="640" spans="22:25" x14ac:dyDescent="0.3">
      <c r="V640" s="367"/>
      <c r="W640" s="234"/>
      <c r="X640" s="234"/>
      <c r="Y640" s="264"/>
    </row>
    <row r="641" spans="22:25" ht="15.6" x14ac:dyDescent="0.3">
      <c r="V641" s="388"/>
      <c r="W641" s="234"/>
      <c r="X641" s="234"/>
      <c r="Y641" s="264"/>
    </row>
    <row r="642" spans="22:25" x14ac:dyDescent="0.3">
      <c r="V642" s="367"/>
      <c r="W642" s="234"/>
      <c r="X642" s="234"/>
      <c r="Y642" s="264"/>
    </row>
    <row r="643" spans="22:25" x14ac:dyDescent="0.3">
      <c r="V643" s="367"/>
      <c r="W643" s="234"/>
      <c r="X643" s="234"/>
      <c r="Y643" s="264"/>
    </row>
    <row r="644" spans="22:25" x14ac:dyDescent="0.3">
      <c r="V644" s="367"/>
      <c r="W644" s="234"/>
      <c r="X644" s="234"/>
      <c r="Y644" s="264"/>
    </row>
    <row r="645" spans="22:25" x14ac:dyDescent="0.3">
      <c r="V645" s="367"/>
      <c r="W645" s="234"/>
      <c r="X645" s="234"/>
      <c r="Y645" s="264"/>
    </row>
    <row r="646" spans="22:25" x14ac:dyDescent="0.3">
      <c r="V646" s="367"/>
      <c r="W646" s="234"/>
      <c r="X646" s="234"/>
      <c r="Y646" s="264"/>
    </row>
    <row r="647" spans="22:25" x14ac:dyDescent="0.3">
      <c r="V647" s="367"/>
      <c r="W647" s="234"/>
      <c r="X647" s="234"/>
      <c r="Y647" s="264"/>
    </row>
    <row r="648" spans="22:25" x14ac:dyDescent="0.3">
      <c r="V648" s="367"/>
      <c r="W648" s="234"/>
      <c r="X648" s="234"/>
      <c r="Y648" s="264"/>
    </row>
    <row r="649" spans="22:25" x14ac:dyDescent="0.3">
      <c r="V649" s="367"/>
      <c r="W649" s="234"/>
      <c r="X649" s="234"/>
      <c r="Y649" s="264"/>
    </row>
    <row r="650" spans="22:25" x14ac:dyDescent="0.3">
      <c r="V650" s="367"/>
      <c r="W650" s="234"/>
      <c r="X650" s="234"/>
      <c r="Y650" s="264"/>
    </row>
    <row r="651" spans="22:25" x14ac:dyDescent="0.3">
      <c r="V651" s="367"/>
      <c r="W651" s="234"/>
      <c r="X651" s="234"/>
      <c r="Y651" s="264"/>
    </row>
    <row r="652" spans="22:25" x14ac:dyDescent="0.3">
      <c r="V652" s="367"/>
      <c r="W652" s="234"/>
      <c r="X652" s="234"/>
      <c r="Y652" s="264"/>
    </row>
    <row r="653" spans="22:25" x14ac:dyDescent="0.3">
      <c r="V653" s="367"/>
      <c r="W653" s="234"/>
      <c r="X653" s="234"/>
      <c r="Y653" s="264"/>
    </row>
    <row r="654" spans="22:25" x14ac:dyDescent="0.3">
      <c r="V654" s="367"/>
      <c r="W654" s="234"/>
      <c r="X654" s="234"/>
      <c r="Y654" s="264"/>
    </row>
    <row r="655" spans="22:25" x14ac:dyDescent="0.3">
      <c r="V655" s="367"/>
      <c r="W655" s="234"/>
      <c r="X655" s="234"/>
      <c r="Y655" s="264"/>
    </row>
    <row r="656" spans="22:25" x14ac:dyDescent="0.3">
      <c r="V656" s="367"/>
      <c r="W656" s="234"/>
      <c r="X656" s="234"/>
      <c r="Y656" s="264"/>
    </row>
    <row r="657" spans="22:25" x14ac:dyDescent="0.3">
      <c r="V657" s="367"/>
      <c r="W657" s="234"/>
      <c r="X657" s="234"/>
      <c r="Y657" s="264"/>
    </row>
    <row r="658" spans="22:25" x14ac:dyDescent="0.3">
      <c r="V658" s="367"/>
      <c r="W658" s="234"/>
      <c r="X658" s="234"/>
      <c r="Y658" s="264"/>
    </row>
    <row r="659" spans="22:25" x14ac:dyDescent="0.3">
      <c r="V659" s="367"/>
      <c r="W659" s="234"/>
      <c r="X659" s="234"/>
      <c r="Y659" s="264"/>
    </row>
    <row r="660" spans="22:25" x14ac:dyDescent="0.3">
      <c r="V660" s="367"/>
      <c r="W660" s="234"/>
      <c r="X660" s="234"/>
      <c r="Y660" s="264"/>
    </row>
    <row r="661" spans="22:25" x14ac:dyDescent="0.3">
      <c r="V661" s="367"/>
      <c r="W661" s="234"/>
      <c r="X661" s="234"/>
      <c r="Y661" s="264"/>
    </row>
    <row r="662" spans="22:25" x14ac:dyDescent="0.3">
      <c r="V662" s="367"/>
      <c r="W662" s="234"/>
      <c r="X662" s="234"/>
      <c r="Y662" s="264"/>
    </row>
    <row r="663" spans="22:25" x14ac:dyDescent="0.3">
      <c r="V663" s="367"/>
      <c r="W663" s="234"/>
      <c r="X663" s="234"/>
      <c r="Y663" s="264"/>
    </row>
    <row r="664" spans="22:25" x14ac:dyDescent="0.3">
      <c r="V664" s="367"/>
      <c r="W664" s="234"/>
      <c r="X664" s="234"/>
      <c r="Y664" s="264"/>
    </row>
    <row r="665" spans="22:25" x14ac:dyDescent="0.3">
      <c r="V665" s="367"/>
      <c r="W665" s="234"/>
      <c r="X665" s="234"/>
      <c r="Y665" s="264"/>
    </row>
    <row r="666" spans="22:25" x14ac:dyDescent="0.3">
      <c r="V666" s="367"/>
      <c r="W666" s="234"/>
      <c r="X666" s="234"/>
      <c r="Y666" s="264"/>
    </row>
    <row r="667" spans="22:25" x14ac:dyDescent="0.3">
      <c r="V667" s="367"/>
      <c r="W667" s="234"/>
      <c r="X667" s="234"/>
      <c r="Y667" s="264"/>
    </row>
    <row r="668" spans="22:25" x14ac:dyDescent="0.3">
      <c r="V668" s="367"/>
      <c r="W668" s="234"/>
      <c r="X668" s="234"/>
      <c r="Y668" s="264"/>
    </row>
    <row r="669" spans="22:25" x14ac:dyDescent="0.3">
      <c r="V669" s="367"/>
      <c r="W669" s="234"/>
      <c r="X669" s="234"/>
      <c r="Y669" s="264"/>
    </row>
    <row r="670" spans="22:25" x14ac:dyDescent="0.3">
      <c r="V670" s="367"/>
      <c r="W670" s="234"/>
      <c r="X670" s="234"/>
      <c r="Y670" s="264"/>
    </row>
    <row r="671" spans="22:25" x14ac:dyDescent="0.3">
      <c r="V671" s="367"/>
      <c r="W671" s="234"/>
      <c r="X671" s="234"/>
      <c r="Y671" s="264"/>
    </row>
    <row r="672" spans="22:25" x14ac:dyDescent="0.3">
      <c r="V672" s="367"/>
      <c r="W672" s="234"/>
      <c r="X672" s="234"/>
      <c r="Y672" s="264"/>
    </row>
    <row r="673" spans="22:25" x14ac:dyDescent="0.3">
      <c r="V673" s="367"/>
      <c r="W673" s="234"/>
      <c r="X673" s="234"/>
      <c r="Y673" s="264"/>
    </row>
    <row r="674" spans="22:25" x14ac:dyDescent="0.3">
      <c r="V674" s="367"/>
      <c r="W674" s="234"/>
      <c r="X674" s="234"/>
      <c r="Y674" s="264"/>
    </row>
    <row r="675" spans="22:25" x14ac:dyDescent="0.3">
      <c r="V675" s="367"/>
      <c r="W675" s="234"/>
      <c r="X675" s="234"/>
      <c r="Y675" s="264"/>
    </row>
    <row r="676" spans="22:25" x14ac:dyDescent="0.3">
      <c r="V676" s="367"/>
      <c r="W676" s="234"/>
      <c r="X676" s="234"/>
      <c r="Y676" s="264"/>
    </row>
    <row r="677" spans="22:25" x14ac:dyDescent="0.3">
      <c r="V677" s="367"/>
      <c r="W677" s="234"/>
      <c r="X677" s="234"/>
      <c r="Y677" s="264"/>
    </row>
    <row r="678" spans="22:25" x14ac:dyDescent="0.3">
      <c r="V678" s="367"/>
      <c r="W678" s="234"/>
      <c r="X678" s="234"/>
      <c r="Y678" s="264"/>
    </row>
    <row r="679" spans="22:25" x14ac:dyDescent="0.3">
      <c r="V679" s="367"/>
      <c r="W679" s="234"/>
      <c r="X679" s="234"/>
      <c r="Y679" s="264"/>
    </row>
    <row r="680" spans="22:25" x14ac:dyDescent="0.3">
      <c r="V680" s="367"/>
      <c r="W680" s="234"/>
      <c r="X680" s="234"/>
      <c r="Y680" s="264"/>
    </row>
    <row r="681" spans="22:25" x14ac:dyDescent="0.3">
      <c r="V681" s="367"/>
      <c r="W681" s="234"/>
      <c r="X681" s="234"/>
      <c r="Y681" s="264"/>
    </row>
    <row r="682" spans="22:25" x14ac:dyDescent="0.3">
      <c r="V682" s="367"/>
      <c r="W682" s="234"/>
      <c r="X682" s="234"/>
    </row>
    <row r="683" spans="22:25" x14ac:dyDescent="0.3">
      <c r="V683" s="367"/>
      <c r="W683" s="234"/>
      <c r="X683" s="234"/>
    </row>
    <row r="684" spans="22:25" x14ac:dyDescent="0.3">
      <c r="V684" s="367"/>
      <c r="W684" s="234"/>
      <c r="X684" s="234"/>
    </row>
    <row r="685" spans="22:25" x14ac:dyDescent="0.3">
      <c r="V685" s="367"/>
      <c r="W685" s="234"/>
      <c r="X685" s="234"/>
    </row>
    <row r="686" spans="22:25" x14ac:dyDescent="0.3">
      <c r="V686" s="367"/>
    </row>
    <row r="687" spans="22:25" x14ac:dyDescent="0.3">
      <c r="V687" s="367"/>
    </row>
    <row r="688" spans="22:25" x14ac:dyDescent="0.3">
      <c r="V688" s="367"/>
    </row>
    <row r="689" spans="22:22" x14ac:dyDescent="0.3">
      <c r="V689" s="367"/>
    </row>
    <row r="690" spans="22:22" x14ac:dyDescent="0.3">
      <c r="V690" s="367"/>
    </row>
    <row r="691" spans="22:22" x14ac:dyDescent="0.3">
      <c r="V691" s="367"/>
    </row>
    <row r="692" spans="22:22" x14ac:dyDescent="0.3">
      <c r="V692" s="367"/>
    </row>
    <row r="693" spans="22:22" x14ac:dyDescent="0.3">
      <c r="V693" s="367"/>
    </row>
    <row r="694" spans="22:22" x14ac:dyDescent="0.3">
      <c r="V694" s="367"/>
    </row>
    <row r="695" spans="22:22" x14ac:dyDescent="0.3">
      <c r="V695" s="367"/>
    </row>
    <row r="696" spans="22:22" x14ac:dyDescent="0.3">
      <c r="V696" s="367"/>
    </row>
    <row r="697" spans="22:22" x14ac:dyDescent="0.3">
      <c r="V697" s="367"/>
    </row>
    <row r="698" spans="22:22" x14ac:dyDescent="0.3">
      <c r="V698" s="367"/>
    </row>
    <row r="699" spans="22:22" x14ac:dyDescent="0.3">
      <c r="V699" s="367"/>
    </row>
    <row r="700" spans="22:22" x14ac:dyDescent="0.3">
      <c r="V700" s="367"/>
    </row>
    <row r="701" spans="22:22" x14ac:dyDescent="0.3">
      <c r="V701" s="367"/>
    </row>
    <row r="702" spans="22:22" x14ac:dyDescent="0.3">
      <c r="V702" s="367"/>
    </row>
    <row r="703" spans="22:22" x14ac:dyDescent="0.3">
      <c r="V703" s="367"/>
    </row>
    <row r="704" spans="22:22" x14ac:dyDescent="0.3">
      <c r="V704" s="367"/>
    </row>
    <row r="705" spans="22:22" x14ac:dyDescent="0.3">
      <c r="V705" s="367"/>
    </row>
    <row r="706" spans="22:22" x14ac:dyDescent="0.3">
      <c r="V706" s="367"/>
    </row>
    <row r="707" spans="22:22" x14ac:dyDescent="0.3">
      <c r="V707" s="367"/>
    </row>
    <row r="708" spans="22:22" x14ac:dyDescent="0.3">
      <c r="V708" s="367"/>
    </row>
  </sheetData>
  <sheetProtection password="F723" sheet="1" objects="1" scenarios="1" selectLockedCells="1"/>
  <sortState ref="A113:W186">
    <sortCondition ref="B113:B186"/>
  </sortState>
  <mergeCells count="48">
    <mergeCell ref="AG300:AH300"/>
    <mergeCell ref="AG451:AH451"/>
    <mergeCell ref="AG290:AH290"/>
    <mergeCell ref="E6:E7"/>
    <mergeCell ref="G6:G7"/>
    <mergeCell ref="H6:H7"/>
    <mergeCell ref="A524:H524"/>
    <mergeCell ref="A399:E399"/>
    <mergeCell ref="A523:H523"/>
    <mergeCell ref="A198:E198"/>
    <mergeCell ref="A218:E218"/>
    <mergeCell ref="D6:D7"/>
    <mergeCell ref="F6:F7"/>
    <mergeCell ref="A208:E208"/>
    <mergeCell ref="C6:C7"/>
    <mergeCell ref="A228:E228"/>
    <mergeCell ref="AP407:AR408"/>
    <mergeCell ref="AG437:AH437"/>
    <mergeCell ref="T3:U3"/>
    <mergeCell ref="AG218:AH218"/>
    <mergeCell ref="AG228:AH228"/>
    <mergeCell ref="AG238:AH238"/>
    <mergeCell ref="AG263:AH263"/>
    <mergeCell ref="AG66:AH66"/>
    <mergeCell ref="AG399:AH399"/>
    <mergeCell ref="AG251:AH251"/>
    <mergeCell ref="AG117:AH117"/>
    <mergeCell ref="AG257:AH257"/>
    <mergeCell ref="AG341:AH341"/>
    <mergeCell ref="AG63:AH63"/>
    <mergeCell ref="AG270:AH270"/>
    <mergeCell ref="AG344:AH344"/>
    <mergeCell ref="AG493:AH493"/>
    <mergeCell ref="AG506:AH506"/>
    <mergeCell ref="AG8:AH8"/>
    <mergeCell ref="AG313:AH313"/>
    <mergeCell ref="AG334:AH334"/>
    <mergeCell ref="AG208:AH208"/>
    <mergeCell ref="AG198:AH198"/>
    <mergeCell ref="AG244:AH244"/>
    <mergeCell ref="AG466:AH466"/>
    <mergeCell ref="AG391:AH391"/>
    <mergeCell ref="AG384:AH384"/>
    <mergeCell ref="AG373:AH373"/>
    <mergeCell ref="AG366:AH366"/>
    <mergeCell ref="AG361:AH361"/>
    <mergeCell ref="AG378:AH378"/>
    <mergeCell ref="AG328:AH328"/>
  </mergeCells>
  <phoneticPr fontId="5" type="noConversion"/>
  <conditionalFormatting sqref="H372 H435 H450 H195 H207 H217 H237 H250 H269 H289 H299 H312 H327 H340 H256 H465">
    <cfRule type="cellIs" dxfId="91" priority="28" operator="lessThan">
      <formula>0</formula>
    </cfRule>
  </conditionalFormatting>
  <conditionalFormatting sqref="H377 H383 H390 H471 H243 H333 H360 H365">
    <cfRule type="cellIs" dxfId="90" priority="20" operator="notEqual">
      <formula>0</formula>
    </cfRule>
  </conditionalFormatting>
  <printOptions horizontalCentered="1"/>
  <pageMargins left="0.5" right="0.5" top="0.5" bottom="0.6" header="0.5" footer="0.28000000000000003"/>
  <pageSetup scale="94" fitToHeight="0" orientation="portrait" horizontalDpi="300" verticalDpi="300" r:id="rId1"/>
  <headerFooter alignWithMargins="0">
    <oddHeader xml:space="preserve">&amp;R 
</oddHeader>
    <oddFooter>&amp;L&amp;D  &amp;T&amp;C  &amp;P</oddFooter>
  </headerFooter>
  <rowBreaks count="8" manualBreakCount="8">
    <brk id="60" max="7" man="1"/>
    <brk id="111" max="7" man="1"/>
    <brk id="155" max="7" man="1"/>
    <brk id="196" max="7" man="1"/>
    <brk id="256" max="7" man="1"/>
    <brk id="312" max="7" man="1"/>
    <brk id="372" max="7" man="1"/>
    <brk id="435" max="7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7194" r:id="rId4">
          <objectPr defaultSize="0" autoPict="0" r:id="rId5">
            <anchor moveWithCells="1">
              <from>
                <xdr:col>0</xdr:col>
                <xdr:colOff>68580</xdr:colOff>
                <xdr:row>0</xdr:row>
                <xdr:rowOff>22860</xdr:rowOff>
              </from>
              <to>
                <xdr:col>1</xdr:col>
                <xdr:colOff>518160</xdr:colOff>
                <xdr:row>4</xdr:row>
                <xdr:rowOff>30480</xdr:rowOff>
              </to>
            </anchor>
          </objectPr>
        </oleObject>
      </mc:Choice>
      <mc:Fallback>
        <oleObject progId="Word.Picture.8" shapeId="7194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9" enableFormatConditionsCalculation="0">
    <tabColor indexed="44"/>
    <pageSetUpPr fitToPage="1"/>
  </sheetPr>
  <dimension ref="A1:X2261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3382'!H311</f>
        <v>0</v>
      </c>
    </row>
    <row r="2" spans="1:21" x14ac:dyDescent="0.3">
      <c r="A2" s="1304">
        <v>3001</v>
      </c>
      <c r="B2" s="230" t="s">
        <v>887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1352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3382'!A301</f>
        <v>16---</v>
      </c>
      <c r="B12" s="393" t="str">
        <f>'Salary Menu MIS 3382'!B301</f>
        <v>Teacher - ESE</v>
      </c>
      <c r="C12" s="1327">
        <f>'Salary Menu MIS 3382'!D301</f>
        <v>0</v>
      </c>
      <c r="D12" s="1435">
        <f>'Salary Menu MIS 3382'!E301</f>
        <v>65000</v>
      </c>
      <c r="E12" s="1435">
        <f>'Salary Menu MIS 3382'!J301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5200</v>
      </c>
      <c r="P12" s="1330" t="s">
        <v>1649</v>
      </c>
    </row>
    <row r="13" spans="1:21" x14ac:dyDescent="0.3">
      <c r="A13" s="1428" t="str">
        <f>'Salary Menu MIS 3382'!A302</f>
        <v>1----</v>
      </c>
      <c r="B13" s="393" t="str">
        <f>'Salary Menu MIS 3382'!B302</f>
        <v>Teacher - ESE - Less than 3.75 Hours</v>
      </c>
      <c r="C13" s="1327">
        <f>'Salary Menu MIS 3382'!D302</f>
        <v>0</v>
      </c>
      <c r="D13" s="1435">
        <f>'Salary Menu MIS 3382'!E302</f>
        <v>7800</v>
      </c>
      <c r="E13" s="1435">
        <f>'Salary Menu MIS 3382'!J302</f>
        <v>6811</v>
      </c>
      <c r="F13" s="1301">
        <f>ROUND(C13*(ROUND((D13)/(1+$H$9+$I$9),0)),0)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01">
        <f>ROUND((C13*D13)-(F13+H13+I13),0)</f>
        <v>0</v>
      </c>
      <c r="N13" s="1301">
        <f>SUM(F13:M13)</f>
        <v>0</v>
      </c>
      <c r="O13" s="1329">
        <v>5200</v>
      </c>
      <c r="P13" s="1330" t="s">
        <v>1649</v>
      </c>
    </row>
    <row r="14" spans="1:21" x14ac:dyDescent="0.3">
      <c r="A14" s="1428" t="str">
        <f>'Salary Menu MIS 3382'!A303</f>
        <v>12501</v>
      </c>
      <c r="B14" s="393" t="str">
        <f>'Salary Menu MIS 3382'!B303</f>
        <v>Teacher - Hourly - ESE</v>
      </c>
      <c r="C14" s="1327">
        <f>'Salary Menu MIS 3382'!D303</f>
        <v>0</v>
      </c>
      <c r="D14" s="1435">
        <f>'Salary Menu MIS 3382'!E303</f>
        <v>37</v>
      </c>
      <c r="E14" s="1435">
        <f>'Salary Menu MIS 3382'!J303</f>
        <v>0</v>
      </c>
      <c r="F14" s="1301">
        <f>ROUND((C14*D14)/(1+$H$9+$I$9),0)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01">
        <f>ROUND((C14*D14)-(F14+H14+I14),0)</f>
        <v>0</v>
      </c>
      <c r="N14" s="1301">
        <f>SUM(F14:M14)</f>
        <v>0</v>
      </c>
      <c r="O14" s="1329">
        <v>5200</v>
      </c>
      <c r="P14" s="1330" t="s">
        <v>262</v>
      </c>
    </row>
    <row r="15" spans="1:21" x14ac:dyDescent="0.3">
      <c r="A15" s="1358"/>
      <c r="B15" s="393"/>
      <c r="C15" s="1333"/>
      <c r="D15" s="1362"/>
      <c r="E15" s="1362"/>
      <c r="O15" s="1329"/>
    </row>
    <row r="16" spans="1:21" s="230" customFormat="1" x14ac:dyDescent="0.3">
      <c r="A16" s="1335" t="s">
        <v>1353</v>
      </c>
      <c r="B16" s="1336"/>
      <c r="C16" s="1337"/>
      <c r="D16" s="1459"/>
      <c r="E16" s="1459"/>
      <c r="F16" s="1339">
        <f t="shared" ref="F16:N16" si="0">ROUND(SUM(F12:F15),0)</f>
        <v>0</v>
      </c>
      <c r="G16" s="1339">
        <f t="shared" si="0"/>
        <v>0</v>
      </c>
      <c r="H16" s="1339">
        <f t="shared" si="0"/>
        <v>0</v>
      </c>
      <c r="I16" s="1339">
        <f t="shared" si="0"/>
        <v>0</v>
      </c>
      <c r="J16" s="1339">
        <f t="shared" si="0"/>
        <v>0</v>
      </c>
      <c r="K16" s="1339">
        <f t="shared" si="0"/>
        <v>0</v>
      </c>
      <c r="L16" s="1339">
        <f t="shared" si="0"/>
        <v>0</v>
      </c>
      <c r="M16" s="1339">
        <f t="shared" si="0"/>
        <v>0</v>
      </c>
      <c r="N16" s="1339">
        <f t="shared" si="0"/>
        <v>0</v>
      </c>
      <c r="O16" s="1340"/>
      <c r="P16" s="1341"/>
      <c r="U16" s="1342"/>
    </row>
    <row r="17" spans="1:21" x14ac:dyDescent="0.3">
      <c r="A17" s="1332"/>
      <c r="B17" s="251"/>
      <c r="C17" s="1333"/>
      <c r="D17" s="1362"/>
      <c r="E17" s="1362"/>
      <c r="O17" s="1329"/>
    </row>
    <row r="18" spans="1:21" x14ac:dyDescent="0.3">
      <c r="A18" s="1321" t="s">
        <v>1354</v>
      </c>
      <c r="B18" s="1322"/>
      <c r="C18" s="1323"/>
      <c r="D18" s="1455"/>
      <c r="E18" s="1455"/>
      <c r="O18" s="1329"/>
    </row>
    <row r="19" spans="1:21" x14ac:dyDescent="0.3">
      <c r="A19" s="1428" t="str">
        <f>'Salary Menu MIS 3382'!A304</f>
        <v>180--</v>
      </c>
      <c r="B19" s="393" t="str">
        <f>'Salary Menu MIS 3382'!B304</f>
        <v>Guidance Counselor  - 10 Month</v>
      </c>
      <c r="C19" s="1327">
        <f>'Salary Menu MIS 3382'!D304</f>
        <v>0</v>
      </c>
      <c r="D19" s="1435">
        <f>'Salary Menu MIS 3382'!E304</f>
        <v>77700</v>
      </c>
      <c r="E19" s="1435">
        <f>'Salary Menu MIS 3382'!J304</f>
        <v>62007</v>
      </c>
      <c r="F19" s="1301">
        <f>ROUND(C19*(ROUND((D19-$J$9-$K$9-$L$9)/(1+$H$9+$I$9),0)),0)</f>
        <v>0</v>
      </c>
      <c r="G19" s="1301">
        <f>ROUND(C19*(ROUND(($G$9*E19)*(1+$H$9+$I$9),0)),0)</f>
        <v>0</v>
      </c>
      <c r="H19" s="1301">
        <f>ROUND(F19*$H$9,0)</f>
        <v>0</v>
      </c>
      <c r="I19" s="1301">
        <f>ROUND(F19*$I$9,0)</f>
        <v>0</v>
      </c>
      <c r="J19" s="1301">
        <f>ROUND($J$9*C19,0)</f>
        <v>0</v>
      </c>
      <c r="K19" s="1301">
        <f>ROUND($K$9*C19,0)</f>
        <v>0</v>
      </c>
      <c r="L19" s="1301">
        <f>ROUND($L$9*C19,0)</f>
        <v>0</v>
      </c>
      <c r="M19" s="1301">
        <f>ROUND((C19*D19)-(F19+H19+I19+J19+K19+L19),0)</f>
        <v>0</v>
      </c>
      <c r="N19" s="1301">
        <f>SUM(F19:M19)</f>
        <v>0</v>
      </c>
      <c r="O19" s="1329">
        <v>6120</v>
      </c>
      <c r="P19" s="1330" t="s">
        <v>1649</v>
      </c>
    </row>
    <row r="20" spans="1:21" x14ac:dyDescent="0.3">
      <c r="A20" s="1428" t="str">
        <f>'Salary Menu MIS 3382'!A305</f>
        <v>180--</v>
      </c>
      <c r="B20" s="393" t="str">
        <f>'Salary Menu MIS 3382'!B305</f>
        <v>Guidance Counselor - 12 Month</v>
      </c>
      <c r="C20" s="1327">
        <f>'Salary Menu MIS 3382'!D305</f>
        <v>0</v>
      </c>
      <c r="D20" s="1435">
        <f>'Salary Menu MIS 3382'!E305</f>
        <v>91900</v>
      </c>
      <c r="E20" s="1435">
        <f>'Salary Menu MIS 3382'!J305</f>
        <v>74406</v>
      </c>
      <c r="F20" s="1331">
        <f>ROUND(C20*(ROUND((D20-$J$9-$K$9-$L$9)/(1+$H$9+$I$9),0)),0)</f>
        <v>0</v>
      </c>
      <c r="G20" s="1331">
        <f>ROUND(C20*(ROUND(($G$9*E20)*(1+$H$9+$I$9),0)),0)</f>
        <v>0</v>
      </c>
      <c r="H20" s="1331">
        <f>ROUND(F20*$H$9,0)</f>
        <v>0</v>
      </c>
      <c r="I20" s="1331">
        <f>ROUND(F20*$I$9,0)</f>
        <v>0</v>
      </c>
      <c r="J20" s="1331">
        <f>ROUND($J$9*C20,0)</f>
        <v>0</v>
      </c>
      <c r="K20" s="1331">
        <f>ROUND($K$9*C20,0)</f>
        <v>0</v>
      </c>
      <c r="L20" s="1331">
        <f>ROUND($L$9*C20,0)</f>
        <v>0</v>
      </c>
      <c r="M20" s="1331">
        <f>ROUND((C20*D20)-(F20+H20+I20+J20+K20+L20),0)</f>
        <v>0</v>
      </c>
      <c r="N20" s="1331">
        <f>SUM(F20:M20)</f>
        <v>0</v>
      </c>
      <c r="O20" s="1329">
        <v>6120</v>
      </c>
      <c r="P20" s="1330" t="s">
        <v>1649</v>
      </c>
    </row>
    <row r="21" spans="1:21" x14ac:dyDescent="0.3">
      <c r="A21" s="1332"/>
      <c r="B21" s="251"/>
      <c r="C21" s="1333"/>
      <c r="D21" s="1362"/>
      <c r="E21" s="1362"/>
      <c r="O21" s="1329"/>
    </row>
    <row r="22" spans="1:21" s="230" customFormat="1" x14ac:dyDescent="0.3">
      <c r="A22" s="1335" t="s">
        <v>1355</v>
      </c>
      <c r="B22" s="1336"/>
      <c r="C22" s="1337"/>
      <c r="D22" s="1459"/>
      <c r="E22" s="1459"/>
      <c r="F22" s="1339">
        <f t="shared" ref="F22:N22" si="1">ROUND(SUM(F19:F21),0)</f>
        <v>0</v>
      </c>
      <c r="G22" s="1339">
        <f t="shared" si="1"/>
        <v>0</v>
      </c>
      <c r="H22" s="1339">
        <f t="shared" si="1"/>
        <v>0</v>
      </c>
      <c r="I22" s="1339">
        <f t="shared" si="1"/>
        <v>0</v>
      </c>
      <c r="J22" s="1339">
        <f t="shared" si="1"/>
        <v>0</v>
      </c>
      <c r="K22" s="1339">
        <f t="shared" si="1"/>
        <v>0</v>
      </c>
      <c r="L22" s="1339">
        <f t="shared" si="1"/>
        <v>0</v>
      </c>
      <c r="M22" s="1339">
        <f t="shared" si="1"/>
        <v>0</v>
      </c>
      <c r="N22" s="1339">
        <f t="shared" si="1"/>
        <v>0</v>
      </c>
      <c r="O22" s="1340"/>
      <c r="P22" s="1341"/>
      <c r="U22" s="1342"/>
    </row>
    <row r="23" spans="1:21" x14ac:dyDescent="0.3">
      <c r="A23" s="1332"/>
      <c r="B23" s="251"/>
      <c r="C23" s="1333"/>
      <c r="D23" s="1362"/>
      <c r="E23" s="1362"/>
      <c r="O23" s="1329"/>
    </row>
    <row r="24" spans="1:21" x14ac:dyDescent="0.3">
      <c r="A24" s="1321" t="s">
        <v>222</v>
      </c>
      <c r="B24" s="1322"/>
      <c r="C24" s="1323"/>
      <c r="D24" s="1455"/>
      <c r="E24" s="1455"/>
      <c r="O24" s="1329"/>
    </row>
    <row r="25" spans="1:21" x14ac:dyDescent="0.3">
      <c r="A25" s="1428" t="str">
        <f>'Salary Menu MIS 3382'!A306</f>
        <v>415--</v>
      </c>
      <c r="B25" s="393" t="str">
        <f>'Salary Menu MIS 3382'!B306</f>
        <v>Classroom Assistant - ESE - Full Time</v>
      </c>
      <c r="C25" s="1327">
        <f>'Salary Menu MIS 3382'!D306</f>
        <v>0</v>
      </c>
      <c r="D25" s="1435">
        <f>'Salary Menu MIS 3382'!E306</f>
        <v>32300</v>
      </c>
      <c r="E25" s="1435"/>
      <c r="F25" s="1301">
        <f>ROUND(C25*(ROUND((D25-$J$9-$K$9-$L$9)/(1+$H$9+$I$9),0)),0)</f>
        <v>0</v>
      </c>
      <c r="G25" s="1345" t="s">
        <v>1350</v>
      </c>
      <c r="H25" s="1301">
        <f>ROUND(F25*$H$9,0)</f>
        <v>0</v>
      </c>
      <c r="I25" s="1301">
        <f>ROUND(F25*$I$9,0)</f>
        <v>0</v>
      </c>
      <c r="J25" s="1301">
        <f>ROUND($J$9*C25,0)</f>
        <v>0</v>
      </c>
      <c r="K25" s="1301">
        <f>ROUND($K$9*C25,0)</f>
        <v>0</v>
      </c>
      <c r="L25" s="1301">
        <f>ROUND($L$9*C25,0)</f>
        <v>0</v>
      </c>
      <c r="M25" s="1301">
        <f>ROUND((C25*D25)-(F25+H25+I25+J25+K25+L25),0)</f>
        <v>0</v>
      </c>
      <c r="N25" s="1301">
        <f>SUM(F25:M25)</f>
        <v>0</v>
      </c>
      <c r="O25" s="1329">
        <v>5200</v>
      </c>
      <c r="P25" s="1330" t="s">
        <v>1630</v>
      </c>
    </row>
    <row r="26" spans="1:21" x14ac:dyDescent="0.3">
      <c r="A26" s="1428" t="str">
        <f>'Salary Menu MIS 3382'!A307</f>
        <v>415--</v>
      </c>
      <c r="B26" s="393" t="str">
        <f>'Salary Menu MIS 3382'!B307</f>
        <v>Classroom Assistant - ESE - Less than 4 hours</v>
      </c>
      <c r="C26" s="1327">
        <f>'Salary Menu MIS 3382'!D307</f>
        <v>0</v>
      </c>
      <c r="D26" s="1435">
        <f>'Salary Menu MIS 3382'!E307</f>
        <v>3400</v>
      </c>
      <c r="E26" s="1435"/>
      <c r="F26" s="1301">
        <f>ROUND(C26*(ROUND((D26)/(1+$H$9+$I$9),0)),0)</f>
        <v>0</v>
      </c>
      <c r="G26" s="1345" t="s">
        <v>1350</v>
      </c>
      <c r="H26" s="1301">
        <f>ROUND(F26*$H$9,0)</f>
        <v>0</v>
      </c>
      <c r="I26" s="1301">
        <f>ROUND(F26*$I$9,0)</f>
        <v>0</v>
      </c>
      <c r="J26" s="1345" t="s">
        <v>1350</v>
      </c>
      <c r="K26" s="1345" t="s">
        <v>1350</v>
      </c>
      <c r="L26" s="1345" t="s">
        <v>1350</v>
      </c>
      <c r="M26" s="1301">
        <f>ROUND((C26*D26)-(F26+H26+I26),0)</f>
        <v>0</v>
      </c>
      <c r="N26" s="1301">
        <f>SUM(F26:M26)</f>
        <v>0</v>
      </c>
      <c r="O26" s="1329">
        <v>5200</v>
      </c>
      <c r="P26" s="1330" t="s">
        <v>1630</v>
      </c>
    </row>
    <row r="27" spans="1:21" x14ac:dyDescent="0.3">
      <c r="A27" s="1428" t="str">
        <f>'Salary Menu MIS 3382'!A308</f>
        <v>-----</v>
      </c>
      <c r="B27" s="393" t="str">
        <f>'Salary Menu MIS 3382'!B308</f>
        <v>Non-Instructional - Other:</v>
      </c>
      <c r="C27" s="1327">
        <f>'Salary Menu MIS 3382'!D308</f>
        <v>0</v>
      </c>
      <c r="D27" s="1435">
        <f>'Salary Menu MIS 3382'!E308</f>
        <v>0</v>
      </c>
      <c r="E27" s="1435"/>
      <c r="F27" s="1331">
        <f>ROUND(C27*(ROUND((D27-$J$9-$K$9-$L$9)/(1+$H$9+$I$9),0)),0)</f>
        <v>0</v>
      </c>
      <c r="G27" s="1364" t="s">
        <v>1350</v>
      </c>
      <c r="H27" s="1331">
        <f>ROUND(F27*$H$9,0)</f>
        <v>0</v>
      </c>
      <c r="I27" s="1331">
        <f>ROUND(F27*$I$9,0)</f>
        <v>0</v>
      </c>
      <c r="J27" s="1331">
        <f>ROUND($J$9*C27,0)</f>
        <v>0</v>
      </c>
      <c r="K27" s="1331">
        <f>ROUND($K$9*C27,0)</f>
        <v>0</v>
      </c>
      <c r="L27" s="1331">
        <f>ROUND($L$9*C27,0)</f>
        <v>0</v>
      </c>
      <c r="M27" s="1331">
        <f>ROUND((C27*D27)-(F27+H27+I27+J27+K27+L27),0)</f>
        <v>0</v>
      </c>
      <c r="N27" s="1331">
        <f>SUM(F27:M27)</f>
        <v>0</v>
      </c>
      <c r="O27" s="1329">
        <v>5200</v>
      </c>
      <c r="P27" s="1330" t="s">
        <v>1630</v>
      </c>
    </row>
    <row r="28" spans="1:21" x14ac:dyDescent="0.3">
      <c r="A28" s="1358"/>
      <c r="B28" s="393"/>
      <c r="C28" s="1327"/>
      <c r="D28" s="1435"/>
      <c r="E28" s="1435"/>
      <c r="O28" s="1329"/>
    </row>
    <row r="29" spans="1:21" s="230" customFormat="1" x14ac:dyDescent="0.3">
      <c r="A29" s="1335" t="s">
        <v>1356</v>
      </c>
      <c r="B29" s="1336"/>
      <c r="C29" s="1337"/>
      <c r="D29" s="1459"/>
      <c r="E29" s="1459"/>
      <c r="F29" s="1339">
        <f t="shared" ref="F29:N29" si="2">ROUND(SUM(F25:F28),0)</f>
        <v>0</v>
      </c>
      <c r="G29" s="1339">
        <f t="shared" si="2"/>
        <v>0</v>
      </c>
      <c r="H29" s="1339">
        <f t="shared" si="2"/>
        <v>0</v>
      </c>
      <c r="I29" s="1339">
        <f t="shared" si="2"/>
        <v>0</v>
      </c>
      <c r="J29" s="1339">
        <f t="shared" si="2"/>
        <v>0</v>
      </c>
      <c r="K29" s="1339">
        <f t="shared" si="2"/>
        <v>0</v>
      </c>
      <c r="L29" s="1339">
        <f t="shared" si="2"/>
        <v>0</v>
      </c>
      <c r="M29" s="1339">
        <f t="shared" si="2"/>
        <v>0</v>
      </c>
      <c r="N29" s="1339">
        <f t="shared" si="2"/>
        <v>0</v>
      </c>
      <c r="O29" s="1340"/>
      <c r="P29" s="1341"/>
      <c r="U29" s="1342"/>
    </row>
    <row r="30" spans="1:21" x14ac:dyDescent="0.3">
      <c r="A30" s="1332"/>
      <c r="B30" s="251"/>
      <c r="C30" s="1333"/>
      <c r="D30" s="1362"/>
      <c r="E30" s="1362"/>
      <c r="O30" s="1329"/>
    </row>
    <row r="31" spans="1:21" x14ac:dyDescent="0.3">
      <c r="O31" s="1329"/>
    </row>
    <row r="32" spans="1:21" s="230" customFormat="1" x14ac:dyDescent="0.3">
      <c r="A32" s="1297" t="s">
        <v>1358</v>
      </c>
      <c r="B32" s="1374"/>
      <c r="C32" s="1375"/>
      <c r="D32" s="1462"/>
      <c r="E32" s="1462"/>
      <c r="F32" s="1339">
        <f t="shared" ref="F32:N32" si="3">ROUND(+F29+F22+F16,0)</f>
        <v>0</v>
      </c>
      <c r="G32" s="1339">
        <f t="shared" si="3"/>
        <v>0</v>
      </c>
      <c r="H32" s="1339">
        <f t="shared" si="3"/>
        <v>0</v>
      </c>
      <c r="I32" s="1339">
        <f t="shared" si="3"/>
        <v>0</v>
      </c>
      <c r="J32" s="1339">
        <f t="shared" si="3"/>
        <v>0</v>
      </c>
      <c r="K32" s="1339">
        <f t="shared" si="3"/>
        <v>0</v>
      </c>
      <c r="L32" s="1339">
        <f t="shared" si="3"/>
        <v>0</v>
      </c>
      <c r="M32" s="1339">
        <f t="shared" si="3"/>
        <v>0</v>
      </c>
      <c r="N32" s="1339">
        <f t="shared" si="3"/>
        <v>0</v>
      </c>
      <c r="O32" s="1340"/>
      <c r="P32" s="1341"/>
      <c r="U32" s="1342"/>
    </row>
    <row r="33" spans="1:21" x14ac:dyDescent="0.3">
      <c r="O33" s="1329"/>
    </row>
    <row r="34" spans="1:21" x14ac:dyDescent="0.3">
      <c r="O34" s="1329"/>
    </row>
    <row r="35" spans="1:21" x14ac:dyDescent="0.3">
      <c r="O35" s="1329"/>
    </row>
    <row r="36" spans="1:21" x14ac:dyDescent="0.3">
      <c r="O36" s="1329"/>
    </row>
    <row r="37" spans="1:21" x14ac:dyDescent="0.3">
      <c r="O37" s="1329"/>
    </row>
    <row r="38" spans="1:21" x14ac:dyDescent="0.3">
      <c r="O38" s="1329"/>
    </row>
    <row r="39" spans="1:21" x14ac:dyDescent="0.3">
      <c r="A39" s="1377">
        <f>A2</f>
        <v>3001</v>
      </c>
      <c r="B39" s="230" t="str">
        <f>B2</f>
        <v>ESE Guarantee Gifted</v>
      </c>
    </row>
    <row r="40" spans="1:21" x14ac:dyDescent="0.3">
      <c r="A40" s="1377" t="str">
        <f>A3</f>
        <v>0000</v>
      </c>
      <c r="B40" s="230" t="str">
        <f>B3</f>
        <v>SAMPLE SCHOOL</v>
      </c>
    </row>
    <row r="41" spans="1:21" x14ac:dyDescent="0.3">
      <c r="A41" s="1378" t="str">
        <f>A5</f>
        <v>FISCAL YEAR 2013-2014</v>
      </c>
      <c r="B41" s="1379"/>
      <c r="G41" s="1311"/>
    </row>
    <row r="42" spans="1:21" x14ac:dyDescent="0.3">
      <c r="A42" s="1297"/>
      <c r="B42" s="230"/>
      <c r="G42" s="1311" t="s">
        <v>1635</v>
      </c>
    </row>
    <row r="43" spans="1:21" x14ac:dyDescent="0.3">
      <c r="F43" s="1311"/>
      <c r="G43" s="1312" t="s">
        <v>1314</v>
      </c>
      <c r="H43" s="1311" t="s">
        <v>1652</v>
      </c>
      <c r="I43" s="1311" t="s">
        <v>1625</v>
      </c>
      <c r="J43" s="1311" t="s">
        <v>1656</v>
      </c>
      <c r="K43" s="1311" t="s">
        <v>1666</v>
      </c>
      <c r="L43" s="1311" t="s">
        <v>1668</v>
      </c>
      <c r="M43" s="1311" t="s">
        <v>1670</v>
      </c>
      <c r="N43" s="1312"/>
    </row>
    <row r="44" spans="1:21" x14ac:dyDescent="0.3">
      <c r="C44" s="1313" t="s">
        <v>1315</v>
      </c>
      <c r="D44" s="1315" t="s">
        <v>1337</v>
      </c>
      <c r="E44" s="1315"/>
      <c r="F44" s="1315" t="s">
        <v>273</v>
      </c>
      <c r="G44" s="1311"/>
      <c r="H44" s="1315" t="s">
        <v>1339</v>
      </c>
      <c r="I44" s="1315" t="s">
        <v>1340</v>
      </c>
      <c r="J44" s="1315" t="s">
        <v>1341</v>
      </c>
      <c r="K44" s="1315" t="s">
        <v>1342</v>
      </c>
      <c r="L44" s="1315" t="s">
        <v>1343</v>
      </c>
      <c r="M44" s="1315" t="s">
        <v>1344</v>
      </c>
      <c r="N44" s="1315" t="s">
        <v>248</v>
      </c>
      <c r="O44" s="1316" t="s">
        <v>243</v>
      </c>
      <c r="P44" s="1316" t="s">
        <v>1345</v>
      </c>
    </row>
    <row r="45" spans="1:21" x14ac:dyDescent="0.3">
      <c r="G45" s="1463">
        <f t="shared" ref="G45:L45" si="4">G9</f>
        <v>0</v>
      </c>
      <c r="H45" s="1464">
        <f t="shared" si="4"/>
        <v>6.8699999999999997E-2</v>
      </c>
      <c r="I45" s="1464">
        <f t="shared" si="4"/>
        <v>7.6499999999999999E-2</v>
      </c>
      <c r="J45" s="1301">
        <f t="shared" si="4"/>
        <v>6458</v>
      </c>
      <c r="K45" s="1301">
        <f t="shared" si="4"/>
        <v>28</v>
      </c>
      <c r="L45" s="1301">
        <f t="shared" si="4"/>
        <v>204</v>
      </c>
    </row>
    <row r="46" spans="1:21" x14ac:dyDescent="0.3">
      <c r="H46" s="1382"/>
      <c r="I46" s="1382"/>
    </row>
    <row r="47" spans="1:21" x14ac:dyDescent="0.3">
      <c r="A47" s="1371" t="str">
        <f t="shared" ref="A47:P48" si="5">A12</f>
        <v>16---</v>
      </c>
      <c r="B47" s="1371" t="str">
        <f t="shared" si="5"/>
        <v>Teacher - ESE</v>
      </c>
      <c r="C47" s="1372">
        <f t="shared" si="5"/>
        <v>0</v>
      </c>
      <c r="D47" s="1422">
        <f t="shared" si="5"/>
        <v>65000</v>
      </c>
      <c r="E47" s="1422">
        <f t="shared" si="5"/>
        <v>50917</v>
      </c>
      <c r="F47" s="1301">
        <f t="shared" si="5"/>
        <v>0</v>
      </c>
      <c r="G47" s="1301">
        <f t="shared" si="5"/>
        <v>0</v>
      </c>
      <c r="H47" s="1301">
        <f>H12+M12</f>
        <v>0</v>
      </c>
      <c r="I47" s="1301">
        <f t="shared" si="5"/>
        <v>0</v>
      </c>
      <c r="J47" s="1301">
        <f t="shared" si="5"/>
        <v>0</v>
      </c>
      <c r="K47" s="1301">
        <f t="shared" si="5"/>
        <v>0</v>
      </c>
      <c r="L47" s="1301">
        <f t="shared" si="5"/>
        <v>0</v>
      </c>
      <c r="M47" s="1301">
        <v>0</v>
      </c>
      <c r="N47" s="1301">
        <f>SUM(F47:M47)</f>
        <v>0</v>
      </c>
      <c r="O47" s="1329">
        <f t="shared" si="5"/>
        <v>5200</v>
      </c>
      <c r="P47" s="1329" t="str">
        <f t="shared" si="5"/>
        <v>0131</v>
      </c>
    </row>
    <row r="48" spans="1:21" s="251" customFormat="1" x14ac:dyDescent="0.3">
      <c r="A48" s="1358" t="str">
        <f t="shared" si="5"/>
        <v>1----</v>
      </c>
      <c r="B48" s="1358" t="str">
        <f t="shared" si="5"/>
        <v>Teacher - ESE - Less than 3.75 Hours</v>
      </c>
      <c r="C48" s="1327">
        <f t="shared" si="5"/>
        <v>0</v>
      </c>
      <c r="D48" s="1435">
        <f t="shared" si="5"/>
        <v>7800</v>
      </c>
      <c r="E48" s="1435">
        <f t="shared" si="5"/>
        <v>6811</v>
      </c>
      <c r="F48" s="1362">
        <f t="shared" si="5"/>
        <v>0</v>
      </c>
      <c r="G48" s="1362">
        <f t="shared" si="5"/>
        <v>0</v>
      </c>
      <c r="H48" s="1362">
        <f>H13+M13</f>
        <v>0</v>
      </c>
      <c r="I48" s="1362">
        <f t="shared" si="5"/>
        <v>0</v>
      </c>
      <c r="J48" s="1363" t="str">
        <f t="shared" si="5"/>
        <v>N/A</v>
      </c>
      <c r="K48" s="1363" t="str">
        <f t="shared" si="5"/>
        <v>N/A</v>
      </c>
      <c r="L48" s="1363" t="str">
        <f t="shared" si="5"/>
        <v>N/A</v>
      </c>
      <c r="M48" s="1362">
        <v>0</v>
      </c>
      <c r="N48" s="1301">
        <f>SUM(F48:M48)</f>
        <v>0</v>
      </c>
      <c r="O48" s="1360">
        <f t="shared" si="5"/>
        <v>5200</v>
      </c>
      <c r="P48" s="1360" t="str">
        <f t="shared" si="5"/>
        <v>0131</v>
      </c>
      <c r="U48" s="1391"/>
    </row>
    <row r="49" spans="1:24" x14ac:dyDescent="0.3">
      <c r="A49" s="1371"/>
      <c r="B49" s="1192"/>
      <c r="C49" s="1372"/>
      <c r="D49" s="1422"/>
      <c r="E49" s="1422"/>
      <c r="F49" s="1392">
        <f t="shared" ref="F49:N49" si="6">SUM(F47:F48)</f>
        <v>0</v>
      </c>
      <c r="G49" s="1392">
        <f t="shared" si="6"/>
        <v>0</v>
      </c>
      <c r="H49" s="1392">
        <f t="shared" si="6"/>
        <v>0</v>
      </c>
      <c r="I49" s="1392">
        <f t="shared" si="6"/>
        <v>0</v>
      </c>
      <c r="J49" s="1392">
        <f t="shared" si="6"/>
        <v>0</v>
      </c>
      <c r="K49" s="1392">
        <f t="shared" si="6"/>
        <v>0</v>
      </c>
      <c r="L49" s="1392">
        <f t="shared" si="6"/>
        <v>0</v>
      </c>
      <c r="M49" s="1392">
        <f t="shared" si="6"/>
        <v>0</v>
      </c>
      <c r="N49" s="1392">
        <f t="shared" si="6"/>
        <v>0</v>
      </c>
      <c r="O49" s="1393">
        <v>5200</v>
      </c>
      <c r="P49" s="1414" t="s">
        <v>1649</v>
      </c>
    </row>
    <row r="50" spans="1:24" x14ac:dyDescent="0.3">
      <c r="A50" s="1371"/>
      <c r="B50" s="1192"/>
      <c r="C50" s="1372"/>
      <c r="D50" s="1422"/>
      <c r="E50" s="1422"/>
      <c r="F50" s="1362"/>
      <c r="G50" s="1362"/>
      <c r="H50" s="1362"/>
      <c r="I50" s="1362"/>
      <c r="J50" s="1362"/>
      <c r="K50" s="1362"/>
      <c r="L50" s="1362"/>
      <c r="M50" s="1362"/>
      <c r="N50" s="1362"/>
      <c r="O50" s="1394"/>
      <c r="P50" s="1415"/>
      <c r="S50" s="1302"/>
      <c r="T50" s="1302"/>
      <c r="V50" s="1303"/>
      <c r="W50" s="1330"/>
      <c r="X50" s="1301"/>
    </row>
    <row r="51" spans="1:24" x14ac:dyDescent="0.3">
      <c r="A51" s="1371" t="str">
        <f t="shared" ref="A51:G51" si="7">A14</f>
        <v>12501</v>
      </c>
      <c r="B51" s="1371" t="str">
        <f t="shared" si="7"/>
        <v>Teacher - Hourly - ESE</v>
      </c>
      <c r="C51" s="1383">
        <f t="shared" si="7"/>
        <v>0</v>
      </c>
      <c r="D51" s="1385">
        <f t="shared" si="7"/>
        <v>37</v>
      </c>
      <c r="E51" s="1385">
        <f t="shared" si="7"/>
        <v>0</v>
      </c>
      <c r="F51" s="1385">
        <f t="shared" si="7"/>
        <v>0</v>
      </c>
      <c r="G51" s="1395" t="str">
        <f t="shared" si="7"/>
        <v>N/A</v>
      </c>
      <c r="H51" s="1385">
        <f>H14+M14</f>
        <v>0</v>
      </c>
      <c r="I51" s="1385">
        <f>I14</f>
        <v>0</v>
      </c>
      <c r="J51" s="1395" t="str">
        <f>J14</f>
        <v>N/A</v>
      </c>
      <c r="K51" s="1395" t="str">
        <f>K14</f>
        <v>N/A</v>
      </c>
      <c r="L51" s="1395" t="str">
        <f>L14</f>
        <v>N/A</v>
      </c>
      <c r="M51" s="1385">
        <v>0</v>
      </c>
      <c r="N51" s="1301">
        <f>SUM(F51:M51)</f>
        <v>0</v>
      </c>
      <c r="O51" s="1386">
        <f>O14</f>
        <v>5200</v>
      </c>
      <c r="P51" s="1396" t="str">
        <f>P14</f>
        <v>0132</v>
      </c>
      <c r="S51" s="1302"/>
    </row>
    <row r="52" spans="1:24" x14ac:dyDescent="0.3">
      <c r="A52" s="1371"/>
      <c r="B52" s="1192"/>
      <c r="C52" s="1383"/>
      <c r="D52" s="1385"/>
      <c r="E52" s="1385"/>
      <c r="F52" s="1392">
        <f t="shared" ref="F52:N52" si="8">SUM(F51:F51)</f>
        <v>0</v>
      </c>
      <c r="G52" s="1392">
        <f t="shared" si="8"/>
        <v>0</v>
      </c>
      <c r="H52" s="1392">
        <f t="shared" si="8"/>
        <v>0</v>
      </c>
      <c r="I52" s="1392">
        <f t="shared" si="8"/>
        <v>0</v>
      </c>
      <c r="J52" s="1392">
        <f t="shared" si="8"/>
        <v>0</v>
      </c>
      <c r="K52" s="1392">
        <f t="shared" si="8"/>
        <v>0</v>
      </c>
      <c r="L52" s="1392">
        <f t="shared" si="8"/>
        <v>0</v>
      </c>
      <c r="M52" s="1392">
        <f t="shared" si="8"/>
        <v>0</v>
      </c>
      <c r="N52" s="1392">
        <f t="shared" si="8"/>
        <v>0</v>
      </c>
      <c r="O52" s="1393">
        <f>O51</f>
        <v>5200</v>
      </c>
      <c r="P52" s="1393" t="str">
        <f>P51</f>
        <v>0132</v>
      </c>
    </row>
    <row r="53" spans="1:24" x14ac:dyDescent="0.3">
      <c r="A53" s="1371"/>
      <c r="B53" s="1192"/>
      <c r="C53" s="1372"/>
      <c r="D53" s="1422"/>
      <c r="E53" s="1422"/>
      <c r="F53" s="1362"/>
      <c r="G53" s="1362"/>
      <c r="H53" s="1362"/>
      <c r="I53" s="1362"/>
      <c r="J53" s="1362"/>
      <c r="K53" s="1362"/>
      <c r="L53" s="1362"/>
      <c r="M53" s="1362"/>
      <c r="N53" s="1362"/>
      <c r="O53" s="1394"/>
      <c r="P53" s="1415"/>
    </row>
    <row r="54" spans="1:24" x14ac:dyDescent="0.3">
      <c r="A54" s="1371" t="str">
        <f t="shared" ref="A54:P54" si="9">A25</f>
        <v>415--</v>
      </c>
      <c r="B54" s="1192" t="str">
        <f t="shared" si="9"/>
        <v>Classroom Assistant - ESE - Full Time</v>
      </c>
      <c r="C54" s="1372">
        <f t="shared" si="9"/>
        <v>0</v>
      </c>
      <c r="D54" s="1422">
        <f t="shared" si="9"/>
        <v>32300</v>
      </c>
      <c r="E54" s="1422">
        <f t="shared" si="9"/>
        <v>0</v>
      </c>
      <c r="F54" s="1301">
        <f t="shared" si="9"/>
        <v>0</v>
      </c>
      <c r="G54" s="1345" t="str">
        <f t="shared" si="9"/>
        <v>N/A</v>
      </c>
      <c r="H54" s="1301">
        <f>H25+M25</f>
        <v>0</v>
      </c>
      <c r="I54" s="1301">
        <f t="shared" si="9"/>
        <v>0</v>
      </c>
      <c r="J54" s="1301">
        <f t="shared" si="9"/>
        <v>0</v>
      </c>
      <c r="K54" s="1301">
        <f t="shared" si="9"/>
        <v>0</v>
      </c>
      <c r="L54" s="1301">
        <f t="shared" si="9"/>
        <v>0</v>
      </c>
      <c r="M54" s="1301">
        <v>0</v>
      </c>
      <c r="N54" s="1301">
        <f>SUM(F54:M54)</f>
        <v>0</v>
      </c>
      <c r="O54" s="1329">
        <f t="shared" si="9"/>
        <v>5200</v>
      </c>
      <c r="P54" s="1329" t="str">
        <f t="shared" si="9"/>
        <v>0100</v>
      </c>
    </row>
    <row r="55" spans="1:24" x14ac:dyDescent="0.3">
      <c r="A55" s="1371" t="str">
        <f t="shared" ref="A55:P55" si="10">A26</f>
        <v>415--</v>
      </c>
      <c r="B55" s="1192" t="str">
        <f t="shared" si="10"/>
        <v>Classroom Assistant - ESE - Less than 4 hours</v>
      </c>
      <c r="C55" s="1372">
        <f t="shared" si="10"/>
        <v>0</v>
      </c>
      <c r="D55" s="1422">
        <f t="shared" si="10"/>
        <v>3400</v>
      </c>
      <c r="E55" s="1422">
        <f t="shared" si="10"/>
        <v>0</v>
      </c>
      <c r="F55" s="1301">
        <f t="shared" si="10"/>
        <v>0</v>
      </c>
      <c r="G55" s="1345" t="str">
        <f t="shared" si="10"/>
        <v>N/A</v>
      </c>
      <c r="H55" s="1301">
        <f>H26+M26</f>
        <v>0</v>
      </c>
      <c r="I55" s="1301">
        <f t="shared" si="10"/>
        <v>0</v>
      </c>
      <c r="J55" s="1345" t="str">
        <f t="shared" si="10"/>
        <v>N/A</v>
      </c>
      <c r="K55" s="1345" t="str">
        <f t="shared" si="10"/>
        <v>N/A</v>
      </c>
      <c r="L55" s="1345" t="str">
        <f t="shared" si="10"/>
        <v>N/A</v>
      </c>
      <c r="M55" s="1301">
        <v>0</v>
      </c>
      <c r="N55" s="1301">
        <f>SUM(F55:M55)</f>
        <v>0</v>
      </c>
      <c r="O55" s="1329">
        <f t="shared" si="10"/>
        <v>5200</v>
      </c>
      <c r="P55" s="1329" t="str">
        <f t="shared" si="10"/>
        <v>0100</v>
      </c>
    </row>
    <row r="56" spans="1:24" x14ac:dyDescent="0.3">
      <c r="A56" s="1371" t="str">
        <f t="shared" ref="A56:P56" si="11">A27</f>
        <v>-----</v>
      </c>
      <c r="B56" s="1192" t="str">
        <f t="shared" si="11"/>
        <v>Non-Instructional - Other:</v>
      </c>
      <c r="C56" s="1372">
        <f t="shared" si="11"/>
        <v>0</v>
      </c>
      <c r="D56" s="1422">
        <f t="shared" si="11"/>
        <v>0</v>
      </c>
      <c r="E56" s="1422">
        <f t="shared" si="11"/>
        <v>0</v>
      </c>
      <c r="F56" s="1301">
        <f t="shared" si="11"/>
        <v>0</v>
      </c>
      <c r="G56" s="1345" t="str">
        <f t="shared" si="11"/>
        <v>N/A</v>
      </c>
      <c r="H56" s="1301">
        <f>H27+M27</f>
        <v>0</v>
      </c>
      <c r="I56" s="1301">
        <f t="shared" si="11"/>
        <v>0</v>
      </c>
      <c r="J56" s="1345">
        <f t="shared" si="11"/>
        <v>0</v>
      </c>
      <c r="K56" s="1345">
        <f t="shared" si="11"/>
        <v>0</v>
      </c>
      <c r="L56" s="1345">
        <f t="shared" si="11"/>
        <v>0</v>
      </c>
      <c r="M56" s="1301">
        <v>0</v>
      </c>
      <c r="N56" s="1301">
        <f>SUM(F56:M56)</f>
        <v>0</v>
      </c>
      <c r="O56" s="1329">
        <f t="shared" si="11"/>
        <v>5200</v>
      </c>
      <c r="P56" s="1329" t="str">
        <f t="shared" si="11"/>
        <v>0100</v>
      </c>
    </row>
    <row r="57" spans="1:24" x14ac:dyDescent="0.3">
      <c r="A57" s="1371"/>
      <c r="B57" s="1192"/>
      <c r="C57" s="1372"/>
      <c r="D57" s="1422"/>
      <c r="E57" s="1422"/>
      <c r="F57" s="1392">
        <f t="shared" ref="F57:N57" si="12">SUM(F54:F56)</f>
        <v>0</v>
      </c>
      <c r="G57" s="1392">
        <f t="shared" si="12"/>
        <v>0</v>
      </c>
      <c r="H57" s="1392">
        <f t="shared" si="12"/>
        <v>0</v>
      </c>
      <c r="I57" s="1392">
        <f t="shared" si="12"/>
        <v>0</v>
      </c>
      <c r="J57" s="1392">
        <f t="shared" si="12"/>
        <v>0</v>
      </c>
      <c r="K57" s="1392">
        <f t="shared" si="12"/>
        <v>0</v>
      </c>
      <c r="L57" s="1392">
        <f t="shared" si="12"/>
        <v>0</v>
      </c>
      <c r="M57" s="1392">
        <f t="shared" si="12"/>
        <v>0</v>
      </c>
      <c r="N57" s="1392">
        <f t="shared" si="12"/>
        <v>0</v>
      </c>
      <c r="O57" s="1393">
        <v>5200</v>
      </c>
      <c r="P57" s="1423" t="s">
        <v>1630</v>
      </c>
    </row>
    <row r="58" spans="1:24" x14ac:dyDescent="0.3">
      <c r="A58" s="1371"/>
      <c r="B58" s="1192"/>
      <c r="C58" s="1372"/>
      <c r="D58" s="1422"/>
      <c r="E58" s="1422"/>
      <c r="O58" s="1394"/>
      <c r="P58" s="1424"/>
    </row>
    <row r="59" spans="1:24" x14ac:dyDescent="0.3">
      <c r="A59" s="1397" t="s">
        <v>1399</v>
      </c>
      <c r="B59" s="1398"/>
      <c r="C59" s="1403"/>
      <c r="D59" s="1405"/>
      <c r="E59" s="1405"/>
      <c r="F59" s="1405">
        <f t="shared" ref="F59:N59" si="13">SUM(F57,F52,F49)</f>
        <v>0</v>
      </c>
      <c r="G59" s="1405">
        <f t="shared" si="13"/>
        <v>0</v>
      </c>
      <c r="H59" s="1405">
        <f t="shared" si="13"/>
        <v>0</v>
      </c>
      <c r="I59" s="1405">
        <f t="shared" si="13"/>
        <v>0</v>
      </c>
      <c r="J59" s="1405">
        <f t="shared" si="13"/>
        <v>0</v>
      </c>
      <c r="K59" s="1405">
        <f t="shared" si="13"/>
        <v>0</v>
      </c>
      <c r="L59" s="1405">
        <f t="shared" si="13"/>
        <v>0</v>
      </c>
      <c r="M59" s="1405">
        <f t="shared" si="13"/>
        <v>0</v>
      </c>
      <c r="N59" s="1405">
        <f t="shared" si="13"/>
        <v>0</v>
      </c>
      <c r="O59" s="1393">
        <f>O57</f>
        <v>5200</v>
      </c>
      <c r="P59" s="1431"/>
    </row>
    <row r="60" spans="1:24" x14ac:dyDescent="0.3">
      <c r="A60" s="1371"/>
      <c r="B60" s="1192"/>
      <c r="C60" s="1372"/>
      <c r="D60" s="1422"/>
      <c r="E60" s="1422"/>
      <c r="F60" s="1422"/>
      <c r="G60" s="1422"/>
      <c r="H60" s="1422"/>
      <c r="I60" s="1422"/>
      <c r="J60" s="1422"/>
      <c r="K60" s="1422"/>
      <c r="L60" s="1422"/>
      <c r="M60" s="1422"/>
      <c r="N60" s="1422"/>
      <c r="O60" s="1329"/>
    </row>
    <row r="61" spans="1:24" x14ac:dyDescent="0.3">
      <c r="A61" s="1371" t="str">
        <f t="shared" ref="A61:P61" si="14">A19</f>
        <v>180--</v>
      </c>
      <c r="B61" s="1192" t="str">
        <f t="shared" si="14"/>
        <v>Guidance Counselor  - 10 Month</v>
      </c>
      <c r="C61" s="1372">
        <f t="shared" si="14"/>
        <v>0</v>
      </c>
      <c r="D61" s="1422">
        <f t="shared" si="14"/>
        <v>77700</v>
      </c>
      <c r="E61" s="1422">
        <f t="shared" si="14"/>
        <v>62007</v>
      </c>
      <c r="F61" s="1301">
        <f t="shared" si="14"/>
        <v>0</v>
      </c>
      <c r="G61" s="1301">
        <f t="shared" si="14"/>
        <v>0</v>
      </c>
      <c r="H61" s="1301">
        <f>H19+M19</f>
        <v>0</v>
      </c>
      <c r="I61" s="1301">
        <f t="shared" si="14"/>
        <v>0</v>
      </c>
      <c r="J61" s="1301">
        <f t="shared" si="14"/>
        <v>0</v>
      </c>
      <c r="K61" s="1301">
        <f t="shared" si="14"/>
        <v>0</v>
      </c>
      <c r="L61" s="1301">
        <f t="shared" si="14"/>
        <v>0</v>
      </c>
      <c r="M61" s="1301">
        <v>0</v>
      </c>
      <c r="N61" s="1301">
        <f>SUM(F61:M61)</f>
        <v>0</v>
      </c>
      <c r="O61" s="1329">
        <f t="shared" si="14"/>
        <v>6120</v>
      </c>
      <c r="P61" s="1329" t="str">
        <f t="shared" si="14"/>
        <v>0131</v>
      </c>
    </row>
    <row r="62" spans="1:24" x14ac:dyDescent="0.3">
      <c r="A62" s="1371" t="str">
        <f t="shared" ref="A62:P62" si="15">A20</f>
        <v>180--</v>
      </c>
      <c r="B62" s="1192" t="str">
        <f t="shared" si="15"/>
        <v>Guidance Counselor - 12 Month</v>
      </c>
      <c r="C62" s="1372">
        <f t="shared" si="15"/>
        <v>0</v>
      </c>
      <c r="D62" s="1422">
        <f t="shared" si="15"/>
        <v>91900</v>
      </c>
      <c r="E62" s="1422">
        <f t="shared" si="15"/>
        <v>74406</v>
      </c>
      <c r="F62" s="1301">
        <f t="shared" si="15"/>
        <v>0</v>
      </c>
      <c r="G62" s="1301">
        <f t="shared" si="15"/>
        <v>0</v>
      </c>
      <c r="H62" s="1301">
        <f>H20+M20</f>
        <v>0</v>
      </c>
      <c r="I62" s="1301">
        <f t="shared" si="15"/>
        <v>0</v>
      </c>
      <c r="J62" s="1301">
        <f t="shared" si="15"/>
        <v>0</v>
      </c>
      <c r="K62" s="1301">
        <f t="shared" si="15"/>
        <v>0</v>
      </c>
      <c r="L62" s="1301">
        <f t="shared" si="15"/>
        <v>0</v>
      </c>
      <c r="M62" s="1301">
        <v>0</v>
      </c>
      <c r="N62" s="1301">
        <f>SUM(F62:M62)</f>
        <v>0</v>
      </c>
      <c r="O62" s="1329">
        <f t="shared" si="15"/>
        <v>6120</v>
      </c>
      <c r="P62" s="1329" t="str">
        <f t="shared" si="15"/>
        <v>0131</v>
      </c>
    </row>
    <row r="63" spans="1:24" x14ac:dyDescent="0.3">
      <c r="A63" s="1371"/>
      <c r="B63" s="1192"/>
      <c r="C63" s="1372"/>
      <c r="D63" s="1422"/>
      <c r="E63" s="1422"/>
      <c r="O63" s="1329"/>
    </row>
    <row r="64" spans="1:24" x14ac:dyDescent="0.3">
      <c r="A64" s="1397" t="s">
        <v>1379</v>
      </c>
      <c r="B64" s="1398"/>
      <c r="C64" s="1403"/>
      <c r="D64" s="1405"/>
      <c r="E64" s="1405"/>
      <c r="F64" s="1405">
        <f t="shared" ref="F64:N64" si="16">SUM(F61:F63)</f>
        <v>0</v>
      </c>
      <c r="G64" s="1405">
        <f t="shared" si="16"/>
        <v>0</v>
      </c>
      <c r="H64" s="1405">
        <f t="shared" si="16"/>
        <v>0</v>
      </c>
      <c r="I64" s="1405">
        <f t="shared" si="16"/>
        <v>0</v>
      </c>
      <c r="J64" s="1405">
        <f t="shared" si="16"/>
        <v>0</v>
      </c>
      <c r="K64" s="1405">
        <f t="shared" si="16"/>
        <v>0</v>
      </c>
      <c r="L64" s="1405">
        <f t="shared" si="16"/>
        <v>0</v>
      </c>
      <c r="M64" s="1405">
        <f t="shared" si="16"/>
        <v>0</v>
      </c>
      <c r="N64" s="1405">
        <f t="shared" si="16"/>
        <v>0</v>
      </c>
      <c r="O64" s="1393">
        <f>O62</f>
        <v>6120</v>
      </c>
      <c r="P64" s="1431"/>
    </row>
    <row r="65" spans="1:15" x14ac:dyDescent="0.3">
      <c r="A65" s="1371"/>
      <c r="B65" s="1192"/>
      <c r="C65" s="1372"/>
      <c r="D65" s="1422"/>
      <c r="E65" s="1422"/>
      <c r="O65" s="1329"/>
    </row>
    <row r="66" spans="1:15" x14ac:dyDescent="0.3">
      <c r="O66" s="1329"/>
    </row>
    <row r="67" spans="1:15" ht="14.4" thickBot="1" x14ac:dyDescent="0.35">
      <c r="A67" s="1297" t="s">
        <v>1358</v>
      </c>
      <c r="B67" s="1374"/>
      <c r="F67" s="1444">
        <f t="shared" ref="F67:N67" si="17">+F59+F64</f>
        <v>0</v>
      </c>
      <c r="G67" s="1444">
        <f t="shared" si="17"/>
        <v>0</v>
      </c>
      <c r="H67" s="1444">
        <f t="shared" si="17"/>
        <v>0</v>
      </c>
      <c r="I67" s="1444">
        <f t="shared" si="17"/>
        <v>0</v>
      </c>
      <c r="J67" s="1444">
        <f t="shared" si="17"/>
        <v>0</v>
      </c>
      <c r="K67" s="1444">
        <f t="shared" si="17"/>
        <v>0</v>
      </c>
      <c r="L67" s="1444">
        <f t="shared" si="17"/>
        <v>0</v>
      </c>
      <c r="M67" s="1444">
        <f t="shared" si="17"/>
        <v>0</v>
      </c>
      <c r="N67" s="1444">
        <f t="shared" si="17"/>
        <v>0</v>
      </c>
      <c r="O67" s="1329"/>
    </row>
    <row r="68" spans="1:15" ht="14.4" thickTop="1" x14ac:dyDescent="0.3">
      <c r="O68" s="1329"/>
    </row>
    <row r="69" spans="1:15" x14ac:dyDescent="0.3">
      <c r="A69" s="1214" t="s">
        <v>1310</v>
      </c>
      <c r="N69" s="1301">
        <f>H1</f>
        <v>0</v>
      </c>
      <c r="O69" s="1329"/>
    </row>
    <row r="70" spans="1:15" x14ac:dyDescent="0.3">
      <c r="A70" s="1214" t="s">
        <v>1312</v>
      </c>
      <c r="N70" s="1301">
        <f>H2</f>
        <v>0</v>
      </c>
      <c r="O70" s="1329"/>
    </row>
    <row r="71" spans="1:15" x14ac:dyDescent="0.3">
      <c r="A71" s="1297" t="s">
        <v>1387</v>
      </c>
      <c r="B71" s="1374"/>
      <c r="N71" s="1445">
        <f>SUM(N69:N70)</f>
        <v>0</v>
      </c>
      <c r="O71" s="1329"/>
    </row>
    <row r="72" spans="1:15" x14ac:dyDescent="0.3">
      <c r="O72" s="1329"/>
    </row>
    <row r="73" spans="1:15" ht="14.4" thickBot="1" x14ac:dyDescent="0.35">
      <c r="A73" s="1297" t="s">
        <v>1388</v>
      </c>
      <c r="B73" s="1374"/>
      <c r="N73" s="1444">
        <f>+N71-N67</f>
        <v>0</v>
      </c>
      <c r="O73" s="1329"/>
    </row>
    <row r="74" spans="1:15" ht="14.4" thickTop="1" x14ac:dyDescent="0.3">
      <c r="O74" s="1329"/>
    </row>
    <row r="75" spans="1:15" x14ac:dyDescent="0.3">
      <c r="O75" s="1329"/>
    </row>
    <row r="76" spans="1:15" x14ac:dyDescent="0.3">
      <c r="A76" s="1297" t="s">
        <v>1389</v>
      </c>
      <c r="B76" s="1374"/>
      <c r="F76" s="1301">
        <f t="shared" ref="F76:N76" si="18">+F32-F67</f>
        <v>0</v>
      </c>
      <c r="G76" s="1301">
        <f t="shared" si="18"/>
        <v>0</v>
      </c>
      <c r="H76" s="1301">
        <f t="shared" si="18"/>
        <v>0</v>
      </c>
      <c r="I76" s="1301">
        <f t="shared" si="18"/>
        <v>0</v>
      </c>
      <c r="J76" s="1301">
        <f t="shared" si="18"/>
        <v>0</v>
      </c>
      <c r="K76" s="1301">
        <f t="shared" si="18"/>
        <v>0</v>
      </c>
      <c r="L76" s="1301">
        <f t="shared" si="18"/>
        <v>0</v>
      </c>
      <c r="M76" s="1301">
        <f t="shared" si="18"/>
        <v>0</v>
      </c>
      <c r="N76" s="1301">
        <f t="shared" si="18"/>
        <v>0</v>
      </c>
      <c r="O76" s="1329"/>
    </row>
    <row r="77" spans="1:15" x14ac:dyDescent="0.3">
      <c r="O77" s="1329"/>
    </row>
    <row r="78" spans="1:15" x14ac:dyDescent="0.3">
      <c r="O78" s="1329"/>
    </row>
    <row r="79" spans="1:15" x14ac:dyDescent="0.3">
      <c r="C79" s="1302"/>
      <c r="D79" s="1302"/>
      <c r="E79" s="1303"/>
      <c r="F79" s="1302" t="s">
        <v>1359</v>
      </c>
      <c r="G79" s="92"/>
      <c r="H79" s="92"/>
      <c r="I79" s="92"/>
      <c r="J79" s="92"/>
      <c r="O79" s="1329"/>
    </row>
    <row r="80" spans="1:15" x14ac:dyDescent="0.3">
      <c r="C80" s="1302" t="s">
        <v>1360</v>
      </c>
      <c r="D80" s="1302" t="s">
        <v>1608</v>
      </c>
      <c r="E80" s="1303" t="s">
        <v>1609</v>
      </c>
      <c r="F80" s="1302" t="s">
        <v>1361</v>
      </c>
      <c r="G80" s="1302" t="s">
        <v>1362</v>
      </c>
      <c r="H80" s="92"/>
      <c r="I80" s="92"/>
      <c r="J80" s="92"/>
      <c r="O80" s="1329"/>
    </row>
    <row r="81" spans="3:15" x14ac:dyDescent="0.3">
      <c r="C81" s="92"/>
      <c r="D81" s="92"/>
      <c r="E81" s="1303"/>
      <c r="F81" s="92"/>
      <c r="G81" s="92"/>
      <c r="H81" s="92"/>
      <c r="I81" s="92"/>
      <c r="J81" s="92"/>
      <c r="O81" s="1329"/>
    </row>
    <row r="82" spans="3:15" x14ac:dyDescent="0.3">
      <c r="C82" s="1302">
        <f t="shared" ref="C82:C99" si="19">$B$4</f>
        <v>1010</v>
      </c>
      <c r="D82" s="1302">
        <f t="shared" ref="D82:D91" si="20">$O$59</f>
        <v>5200</v>
      </c>
      <c r="E82" s="1303" t="s">
        <v>1635</v>
      </c>
      <c r="F82" s="1303" t="str">
        <f t="shared" ref="F82:F99" si="21">$A$3</f>
        <v>0000</v>
      </c>
      <c r="G82" s="1329">
        <f t="shared" ref="G82:G99" si="22">$A$2</f>
        <v>3001</v>
      </c>
      <c r="H82" s="1301">
        <f>G59</f>
        <v>0</v>
      </c>
      <c r="I82" s="92"/>
      <c r="J82" s="92"/>
      <c r="O82" s="1329"/>
    </row>
    <row r="83" spans="3:15" x14ac:dyDescent="0.3">
      <c r="C83" s="1302">
        <f t="shared" si="19"/>
        <v>1010</v>
      </c>
      <c r="D83" s="1302">
        <f t="shared" si="20"/>
        <v>5200</v>
      </c>
      <c r="E83" s="1303" t="s">
        <v>1630</v>
      </c>
      <c r="F83" s="1303" t="str">
        <f t="shared" si="21"/>
        <v>0000</v>
      </c>
      <c r="G83" s="1329">
        <f t="shared" si="22"/>
        <v>3001</v>
      </c>
      <c r="H83" s="1301">
        <f>F57</f>
        <v>0</v>
      </c>
      <c r="I83" s="92"/>
      <c r="J83" s="92"/>
      <c r="O83" s="1329"/>
    </row>
    <row r="84" spans="3:15" x14ac:dyDescent="0.3">
      <c r="C84" s="1302">
        <f t="shared" si="19"/>
        <v>1010</v>
      </c>
      <c r="D84" s="1302">
        <f t="shared" si="20"/>
        <v>5200</v>
      </c>
      <c r="E84" s="1303" t="s">
        <v>1649</v>
      </c>
      <c r="F84" s="1303" t="str">
        <f t="shared" si="21"/>
        <v>0000</v>
      </c>
      <c r="G84" s="1329">
        <f t="shared" si="22"/>
        <v>3001</v>
      </c>
      <c r="H84" s="1301">
        <f>F49</f>
        <v>0</v>
      </c>
      <c r="I84" s="92"/>
      <c r="J84" s="92"/>
      <c r="O84" s="1329"/>
    </row>
    <row r="85" spans="3:15" x14ac:dyDescent="0.3">
      <c r="C85" s="1302">
        <f t="shared" si="19"/>
        <v>1010</v>
      </c>
      <c r="D85" s="1302">
        <f t="shared" si="20"/>
        <v>5200</v>
      </c>
      <c r="E85" s="1303" t="s">
        <v>262</v>
      </c>
      <c r="F85" s="1303" t="str">
        <f t="shared" si="21"/>
        <v>0000</v>
      </c>
      <c r="G85" s="1329">
        <f t="shared" si="22"/>
        <v>3001</v>
      </c>
      <c r="H85" s="1301">
        <f>F52</f>
        <v>0</v>
      </c>
      <c r="I85" s="92"/>
      <c r="J85" s="92"/>
      <c r="O85" s="1329"/>
    </row>
    <row r="86" spans="3:15" x14ac:dyDescent="0.3">
      <c r="C86" s="1302">
        <f t="shared" si="19"/>
        <v>1010</v>
      </c>
      <c r="D86" s="1302">
        <f t="shared" si="20"/>
        <v>5200</v>
      </c>
      <c r="E86" s="1303" t="s">
        <v>1652</v>
      </c>
      <c r="F86" s="1303" t="str">
        <f t="shared" si="21"/>
        <v>0000</v>
      </c>
      <c r="G86" s="1329">
        <f t="shared" si="22"/>
        <v>3001</v>
      </c>
      <c r="H86" s="1301">
        <f>+H59+N73</f>
        <v>0</v>
      </c>
      <c r="I86" s="92"/>
      <c r="J86" s="92" t="s">
        <v>1404</v>
      </c>
      <c r="O86" s="1329"/>
    </row>
    <row r="87" spans="3:15" x14ac:dyDescent="0.3">
      <c r="C87" s="1302">
        <f t="shared" si="19"/>
        <v>1010</v>
      </c>
      <c r="D87" s="1302">
        <f t="shared" si="20"/>
        <v>5200</v>
      </c>
      <c r="E87" s="1303" t="s">
        <v>1625</v>
      </c>
      <c r="F87" s="1303" t="str">
        <f t="shared" si="21"/>
        <v>0000</v>
      </c>
      <c r="G87" s="1329">
        <f t="shared" si="22"/>
        <v>3001</v>
      </c>
      <c r="H87" s="1301">
        <f>I59</f>
        <v>0</v>
      </c>
      <c r="I87" s="92"/>
      <c r="J87" s="92"/>
      <c r="O87" s="1329"/>
    </row>
    <row r="88" spans="3:15" x14ac:dyDescent="0.3">
      <c r="C88" s="1302">
        <f t="shared" si="19"/>
        <v>1010</v>
      </c>
      <c r="D88" s="1302">
        <f t="shared" si="20"/>
        <v>5200</v>
      </c>
      <c r="E88" s="1303" t="s">
        <v>1656</v>
      </c>
      <c r="F88" s="1303" t="str">
        <f t="shared" si="21"/>
        <v>0000</v>
      </c>
      <c r="G88" s="1329">
        <f t="shared" si="22"/>
        <v>3001</v>
      </c>
      <c r="H88" s="1301">
        <f>J59</f>
        <v>0</v>
      </c>
      <c r="I88" s="92"/>
      <c r="J88" s="92"/>
      <c r="O88" s="1329"/>
    </row>
    <row r="89" spans="3:15" x14ac:dyDescent="0.3">
      <c r="C89" s="1302">
        <f t="shared" si="19"/>
        <v>1010</v>
      </c>
      <c r="D89" s="1302">
        <f t="shared" si="20"/>
        <v>5200</v>
      </c>
      <c r="E89" s="1303" t="s">
        <v>1666</v>
      </c>
      <c r="F89" s="1303" t="str">
        <f t="shared" si="21"/>
        <v>0000</v>
      </c>
      <c r="G89" s="1329">
        <f t="shared" si="22"/>
        <v>3001</v>
      </c>
      <c r="H89" s="1301">
        <f>K59</f>
        <v>0</v>
      </c>
      <c r="I89" s="92"/>
      <c r="J89" s="92"/>
      <c r="O89" s="1329"/>
    </row>
    <row r="90" spans="3:15" x14ac:dyDescent="0.3">
      <c r="C90" s="1302">
        <f t="shared" si="19"/>
        <v>1010</v>
      </c>
      <c r="D90" s="1302">
        <f t="shared" si="20"/>
        <v>5200</v>
      </c>
      <c r="E90" s="1303" t="s">
        <v>1668</v>
      </c>
      <c r="F90" s="1303" t="str">
        <f t="shared" si="21"/>
        <v>0000</v>
      </c>
      <c r="G90" s="1329">
        <f t="shared" si="22"/>
        <v>3001</v>
      </c>
      <c r="H90" s="1301">
        <f>L59</f>
        <v>0</v>
      </c>
      <c r="I90" s="92"/>
      <c r="J90" s="92"/>
      <c r="O90" s="1329"/>
    </row>
    <row r="91" spans="3:15" x14ac:dyDescent="0.3">
      <c r="C91" s="1448">
        <f t="shared" si="19"/>
        <v>1010</v>
      </c>
      <c r="D91" s="1448">
        <f t="shared" si="20"/>
        <v>5200</v>
      </c>
      <c r="E91" s="1468" t="s">
        <v>1670</v>
      </c>
      <c r="F91" s="1468" t="str">
        <f t="shared" si="21"/>
        <v>0000</v>
      </c>
      <c r="G91" s="1469">
        <f t="shared" si="22"/>
        <v>3001</v>
      </c>
      <c r="H91" s="1331">
        <f>M59</f>
        <v>0</v>
      </c>
      <c r="I91" s="1331">
        <f>SUM(H82:H91)</f>
        <v>0</v>
      </c>
      <c r="J91" s="92"/>
      <c r="O91" s="1329"/>
    </row>
    <row r="92" spans="3:15" x14ac:dyDescent="0.3">
      <c r="C92" s="1302">
        <f t="shared" si="19"/>
        <v>1010</v>
      </c>
      <c r="D92" s="1302">
        <f t="shared" ref="D92:D99" si="23">$O$64</f>
        <v>6120</v>
      </c>
      <c r="E92" s="1303" t="s">
        <v>1635</v>
      </c>
      <c r="F92" s="1303" t="str">
        <f t="shared" si="21"/>
        <v>0000</v>
      </c>
      <c r="G92" s="1329">
        <f t="shared" si="22"/>
        <v>3001</v>
      </c>
      <c r="H92" s="1301">
        <f>G64</f>
        <v>0</v>
      </c>
      <c r="J92" s="92"/>
      <c r="O92" s="1329"/>
    </row>
    <row r="93" spans="3:15" x14ac:dyDescent="0.3">
      <c r="C93" s="1302">
        <f t="shared" si="19"/>
        <v>1010</v>
      </c>
      <c r="D93" s="1302">
        <f t="shared" si="23"/>
        <v>6120</v>
      </c>
      <c r="E93" s="1303" t="s">
        <v>1649</v>
      </c>
      <c r="F93" s="1303" t="str">
        <f t="shared" si="21"/>
        <v>0000</v>
      </c>
      <c r="G93" s="1329">
        <f t="shared" si="22"/>
        <v>3001</v>
      </c>
      <c r="H93" s="1301">
        <f>F64</f>
        <v>0</v>
      </c>
      <c r="I93" s="92"/>
      <c r="J93" s="92"/>
      <c r="O93" s="1329"/>
    </row>
    <row r="94" spans="3:15" x14ac:dyDescent="0.3">
      <c r="C94" s="1302">
        <f t="shared" si="19"/>
        <v>1010</v>
      </c>
      <c r="D94" s="1302">
        <f t="shared" si="23"/>
        <v>6120</v>
      </c>
      <c r="E94" s="1303" t="s">
        <v>1652</v>
      </c>
      <c r="F94" s="1303" t="str">
        <f t="shared" si="21"/>
        <v>0000</v>
      </c>
      <c r="G94" s="1329">
        <f t="shared" si="22"/>
        <v>3001</v>
      </c>
      <c r="H94" s="1301">
        <f>H64</f>
        <v>0</v>
      </c>
      <c r="I94" s="92"/>
      <c r="J94" s="92"/>
      <c r="O94" s="1329"/>
    </row>
    <row r="95" spans="3:15" x14ac:dyDescent="0.3">
      <c r="C95" s="1302">
        <f t="shared" si="19"/>
        <v>1010</v>
      </c>
      <c r="D95" s="1302">
        <f t="shared" si="23"/>
        <v>6120</v>
      </c>
      <c r="E95" s="1303" t="s">
        <v>1625</v>
      </c>
      <c r="F95" s="1303" t="str">
        <f t="shared" si="21"/>
        <v>0000</v>
      </c>
      <c r="G95" s="1329">
        <f t="shared" si="22"/>
        <v>3001</v>
      </c>
      <c r="H95" s="1301">
        <f>I64</f>
        <v>0</v>
      </c>
      <c r="I95" s="92"/>
      <c r="J95" s="92"/>
      <c r="O95" s="1329"/>
    </row>
    <row r="96" spans="3:15" x14ac:dyDescent="0.3">
      <c r="C96" s="1302">
        <f t="shared" si="19"/>
        <v>1010</v>
      </c>
      <c r="D96" s="1302">
        <f t="shared" si="23"/>
        <v>6120</v>
      </c>
      <c r="E96" s="1303" t="s">
        <v>1656</v>
      </c>
      <c r="F96" s="1303" t="str">
        <f t="shared" si="21"/>
        <v>0000</v>
      </c>
      <c r="G96" s="1329">
        <f t="shared" si="22"/>
        <v>3001</v>
      </c>
      <c r="H96" s="1301">
        <f>J64</f>
        <v>0</v>
      </c>
      <c r="I96" s="92"/>
      <c r="J96" s="92"/>
      <c r="O96" s="1329"/>
    </row>
    <row r="97" spans="3:15" x14ac:dyDescent="0.3">
      <c r="C97" s="1302">
        <f t="shared" si="19"/>
        <v>1010</v>
      </c>
      <c r="D97" s="1302">
        <f t="shared" si="23"/>
        <v>6120</v>
      </c>
      <c r="E97" s="1303" t="s">
        <v>1666</v>
      </c>
      <c r="F97" s="1303" t="str">
        <f t="shared" si="21"/>
        <v>0000</v>
      </c>
      <c r="G97" s="1329">
        <f t="shared" si="22"/>
        <v>3001</v>
      </c>
      <c r="H97" s="1301">
        <f>K64</f>
        <v>0</v>
      </c>
      <c r="I97" s="92"/>
      <c r="J97" s="92"/>
      <c r="O97" s="1329"/>
    </row>
    <row r="98" spans="3:15" x14ac:dyDescent="0.3">
      <c r="C98" s="1302">
        <f t="shared" si="19"/>
        <v>1010</v>
      </c>
      <c r="D98" s="1302">
        <f t="shared" si="23"/>
        <v>6120</v>
      </c>
      <c r="E98" s="1303" t="s">
        <v>1668</v>
      </c>
      <c r="F98" s="1303" t="str">
        <f t="shared" si="21"/>
        <v>0000</v>
      </c>
      <c r="G98" s="1329">
        <f t="shared" si="22"/>
        <v>3001</v>
      </c>
      <c r="H98" s="1301">
        <f>L64</f>
        <v>0</v>
      </c>
      <c r="I98" s="92"/>
      <c r="J98" s="92"/>
      <c r="O98" s="1329"/>
    </row>
    <row r="99" spans="3:15" x14ac:dyDescent="0.3">
      <c r="C99" s="1448">
        <f t="shared" si="19"/>
        <v>1010</v>
      </c>
      <c r="D99" s="1448">
        <f t="shared" si="23"/>
        <v>6120</v>
      </c>
      <c r="E99" s="1468" t="s">
        <v>1670</v>
      </c>
      <c r="F99" s="1468" t="str">
        <f t="shared" si="21"/>
        <v>0000</v>
      </c>
      <c r="G99" s="1469">
        <f t="shared" si="22"/>
        <v>3001</v>
      </c>
      <c r="H99" s="1331">
        <f>M64</f>
        <v>0</v>
      </c>
      <c r="I99" s="1331">
        <f>SUM(H92:H99)</f>
        <v>0</v>
      </c>
      <c r="J99" s="92"/>
      <c r="O99" s="1329"/>
    </row>
    <row r="100" spans="3:15" x14ac:dyDescent="0.3">
      <c r="C100" s="92"/>
      <c r="D100" s="92"/>
      <c r="E100" s="1303"/>
      <c r="F100" s="92"/>
      <c r="G100" s="92"/>
      <c r="H100" s="1471">
        <f>SUM(H82:H99)</f>
        <v>0</v>
      </c>
      <c r="I100" s="1471">
        <f>SUM(I82:I99)</f>
        <v>0</v>
      </c>
      <c r="J100" s="92"/>
      <c r="O100" s="1329"/>
    </row>
    <row r="101" spans="3:15" x14ac:dyDescent="0.3">
      <c r="O101" s="1329"/>
    </row>
    <row r="102" spans="3:15" x14ac:dyDescent="0.3">
      <c r="O102" s="1329"/>
    </row>
    <row r="103" spans="3:15" x14ac:dyDescent="0.3">
      <c r="O103" s="1329"/>
    </row>
    <row r="104" spans="3:15" x14ac:dyDescent="0.3">
      <c r="O104" s="1329"/>
    </row>
    <row r="105" spans="3:15" x14ac:dyDescent="0.3">
      <c r="O105" s="1329"/>
    </row>
    <row r="106" spans="3:15" x14ac:dyDescent="0.3">
      <c r="O106" s="1329"/>
    </row>
    <row r="107" spans="3:15" x14ac:dyDescent="0.3">
      <c r="O107" s="1329"/>
    </row>
    <row r="108" spans="3:15" x14ac:dyDescent="0.3">
      <c r="O108" s="1329"/>
    </row>
    <row r="109" spans="3:15" x14ac:dyDescent="0.3">
      <c r="O109" s="1329"/>
    </row>
    <row r="110" spans="3:15" x14ac:dyDescent="0.3">
      <c r="O110" s="1329"/>
    </row>
    <row r="111" spans="3:15" x14ac:dyDescent="0.3">
      <c r="O111" s="1329"/>
    </row>
    <row r="112" spans="3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76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1" enableFormatConditionsCalculation="0">
    <tabColor indexed="44"/>
    <pageSetUpPr fitToPage="1"/>
  </sheetPr>
  <dimension ref="A1:U2281"/>
  <sheetViews>
    <sheetView view="pageBreakPreview" zoomScale="80" zoomScaleNormal="65" zoomScaleSheetLayoutView="80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3382'!H326</f>
        <v>0</v>
      </c>
    </row>
    <row r="2" spans="1:21" x14ac:dyDescent="0.3">
      <c r="A2" s="1304">
        <v>3101</v>
      </c>
      <c r="B2" s="230" t="s">
        <v>1419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3382'!A314</f>
        <v>1----</v>
      </c>
      <c r="B12" s="1358" t="str">
        <f>'Salary Menu MIS 3382'!B314</f>
        <v>Teacher</v>
      </c>
      <c r="C12" s="1327">
        <f>'Salary Menu MIS 3382'!D314</f>
        <v>0</v>
      </c>
      <c r="D12" s="1435">
        <f>'Salary Menu MIS 3382'!E314</f>
        <v>65000</v>
      </c>
      <c r="E12" s="1435">
        <f>'Salary Menu MIS 3382'!J314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1649</v>
      </c>
    </row>
    <row r="13" spans="1:21" x14ac:dyDescent="0.3">
      <c r="A13" s="1428" t="str">
        <f>'Salary Menu MIS 3382'!A315</f>
        <v>1----</v>
      </c>
      <c r="B13" s="1358" t="str">
        <f>'Salary Menu MIS 3382'!B315</f>
        <v>Teacher - Less than 3.75 Hours</v>
      </c>
      <c r="C13" s="1327">
        <f>'Salary Menu MIS 3382'!D315</f>
        <v>0</v>
      </c>
      <c r="D13" s="1435">
        <f>'Salary Menu MIS 3382'!E315</f>
        <v>7800</v>
      </c>
      <c r="E13" s="1435">
        <f>'Salary Menu MIS 3382'!J315</f>
        <v>6811</v>
      </c>
      <c r="F13" s="1301">
        <f>ROUND(C13*(ROUND((D13)/(1+$H$9+$I$9),0)),0)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01">
        <f>ROUND((C13*D13)-(F13+H13+I13),0)</f>
        <v>0</v>
      </c>
      <c r="N13" s="1301">
        <f>SUM(F13:M13)</f>
        <v>0</v>
      </c>
      <c r="O13" s="1329">
        <v>5100</v>
      </c>
      <c r="P13" s="1330" t="s">
        <v>1649</v>
      </c>
    </row>
    <row r="14" spans="1:21" x14ac:dyDescent="0.3">
      <c r="A14" s="1428" t="str">
        <f>'Salary Menu MIS 3382'!A316</f>
        <v>12501</v>
      </c>
      <c r="B14" s="393" t="str">
        <f>'Salary Menu MIS 3382'!B316</f>
        <v>Teacher - Hourly</v>
      </c>
      <c r="C14" s="1327">
        <f>'Salary Menu MIS 3382'!D316</f>
        <v>0</v>
      </c>
      <c r="D14" s="1435">
        <f>'Salary Menu MIS 3382'!E316</f>
        <v>37</v>
      </c>
      <c r="E14" s="1435">
        <f>'Salary Menu MIS 3382'!J316</f>
        <v>0</v>
      </c>
      <c r="F14" s="1301">
        <f>ROUND((C14*D14)/(1+$H$9+$I$9),0)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01">
        <f>ROUND((C14*D14)-(F14+H14+I14),0)</f>
        <v>0</v>
      </c>
      <c r="N14" s="1301">
        <f>SUM(F14:M14)</f>
        <v>0</v>
      </c>
      <c r="O14" s="1329">
        <v>5100</v>
      </c>
      <c r="P14" s="1346" t="s">
        <v>262</v>
      </c>
    </row>
    <row r="15" spans="1:21" x14ac:dyDescent="0.3">
      <c r="A15" s="1332"/>
      <c r="B15" s="251"/>
      <c r="C15" s="1333"/>
      <c r="D15" s="1362"/>
      <c r="E15" s="1362"/>
      <c r="O15" s="1329"/>
    </row>
    <row r="16" spans="1:21" s="230" customFormat="1" x14ac:dyDescent="0.3">
      <c r="A16" s="1335" t="s">
        <v>1351</v>
      </c>
      <c r="B16" s="1336"/>
      <c r="C16" s="1337"/>
      <c r="D16" s="1459"/>
      <c r="E16" s="1459"/>
      <c r="F16" s="1339">
        <f t="shared" ref="F16:N16" si="0">ROUND(SUM(F12:F15),0)</f>
        <v>0</v>
      </c>
      <c r="G16" s="1339">
        <f t="shared" si="0"/>
        <v>0</v>
      </c>
      <c r="H16" s="1339">
        <f t="shared" si="0"/>
        <v>0</v>
      </c>
      <c r="I16" s="1339">
        <f t="shared" si="0"/>
        <v>0</v>
      </c>
      <c r="J16" s="1339">
        <f t="shared" si="0"/>
        <v>0</v>
      </c>
      <c r="K16" s="1339">
        <f t="shared" si="0"/>
        <v>0</v>
      </c>
      <c r="L16" s="1339">
        <f t="shared" si="0"/>
        <v>0</v>
      </c>
      <c r="M16" s="1339">
        <f t="shared" si="0"/>
        <v>0</v>
      </c>
      <c r="N16" s="1339">
        <f t="shared" si="0"/>
        <v>0</v>
      </c>
      <c r="O16" s="1340"/>
      <c r="P16" s="1341"/>
      <c r="U16" s="1342"/>
    </row>
    <row r="17" spans="1:21" x14ac:dyDescent="0.3">
      <c r="A17" s="1332"/>
      <c r="B17" s="251"/>
      <c r="C17" s="1333"/>
      <c r="D17" s="1362"/>
      <c r="E17" s="1362"/>
      <c r="O17" s="1329"/>
    </row>
    <row r="18" spans="1:21" x14ac:dyDescent="0.3">
      <c r="A18" s="1321" t="s">
        <v>1354</v>
      </c>
      <c r="B18" s="1322"/>
      <c r="C18" s="1323"/>
      <c r="D18" s="1455"/>
      <c r="E18" s="1455"/>
      <c r="O18" s="1329"/>
    </row>
    <row r="19" spans="1:21" x14ac:dyDescent="0.3">
      <c r="A19" s="1428" t="str">
        <f>'Salary Menu MIS 3382'!A317</f>
        <v>180--</v>
      </c>
      <c r="B19" s="393" t="str">
        <f>'Salary Menu MIS 3382'!B317</f>
        <v>Guidance Counselor  - 10 Month</v>
      </c>
      <c r="C19" s="1327">
        <f>'Salary Menu MIS 3382'!D317</f>
        <v>0</v>
      </c>
      <c r="D19" s="1435">
        <f>'Salary Menu MIS 3382'!E317</f>
        <v>77700</v>
      </c>
      <c r="E19" s="1435">
        <f>'Salary Menu MIS 3382'!J317</f>
        <v>62007</v>
      </c>
      <c r="F19" s="1301">
        <f>ROUND(C19*(ROUND((D19-$J$9-$K$9-$L$9)/(1+$H$9+$I$9),0)),0)</f>
        <v>0</v>
      </c>
      <c r="G19" s="1301">
        <f>ROUND(C19*(ROUND(($G$9*E19)*(1+$H$9+$I$9),0)),0)</f>
        <v>0</v>
      </c>
      <c r="H19" s="1301">
        <f>ROUND(F19*$H$9,0)</f>
        <v>0</v>
      </c>
      <c r="I19" s="1301">
        <f>ROUND(F19*$I$9,0)</f>
        <v>0</v>
      </c>
      <c r="J19" s="1301">
        <f>ROUND($J$9*C19,0)</f>
        <v>0</v>
      </c>
      <c r="K19" s="1301">
        <f>ROUND($K$9*C19,0)</f>
        <v>0</v>
      </c>
      <c r="L19" s="1301">
        <f>ROUND($L$9*C19,0)</f>
        <v>0</v>
      </c>
      <c r="M19" s="1301">
        <f>ROUND((C19*D19)-(F19+H19+I19+J19+K19+L19),0)</f>
        <v>0</v>
      </c>
      <c r="N19" s="1301">
        <f>SUM(F19:M19)</f>
        <v>0</v>
      </c>
      <c r="O19" s="1329">
        <v>6120</v>
      </c>
      <c r="P19" s="1330" t="s">
        <v>1649</v>
      </c>
    </row>
    <row r="20" spans="1:21" x14ac:dyDescent="0.3">
      <c r="A20" s="1428" t="str">
        <f>'Salary Menu MIS 3382'!A318</f>
        <v>180--</v>
      </c>
      <c r="B20" s="393" t="str">
        <f>'Salary Menu MIS 3382'!B318</f>
        <v>Guidance Counselor - 12 Month</v>
      </c>
      <c r="C20" s="1327">
        <f>'Salary Menu MIS 3382'!D318</f>
        <v>0</v>
      </c>
      <c r="D20" s="1435">
        <f>'Salary Menu MIS 3382'!E318</f>
        <v>91900</v>
      </c>
      <c r="E20" s="1435">
        <f>'Salary Menu MIS 3382'!J318</f>
        <v>74406</v>
      </c>
      <c r="F20" s="1331">
        <f>ROUND(C20*(ROUND((D20-$J$9-$K$9-$L$9)/(1+$H$9+$I$9),0)),0)</f>
        <v>0</v>
      </c>
      <c r="G20" s="1331">
        <f>ROUND(C20*(ROUND(($G$9*E20)*(1+$H$9+$I$9),0)),0)</f>
        <v>0</v>
      </c>
      <c r="H20" s="1331">
        <f>ROUND(F20*$H$9,0)</f>
        <v>0</v>
      </c>
      <c r="I20" s="1331">
        <f>ROUND(F20*$I$9,0)</f>
        <v>0</v>
      </c>
      <c r="J20" s="1331">
        <f>ROUND($J$9*C20,0)</f>
        <v>0</v>
      </c>
      <c r="K20" s="1331">
        <f>ROUND($K$9*C20,0)</f>
        <v>0</v>
      </c>
      <c r="L20" s="1331">
        <f>ROUND($L$9*C20,0)</f>
        <v>0</v>
      </c>
      <c r="M20" s="1331">
        <f>ROUND((C20*D20)-(F20+H20+I20+J20+K20+L20),0)</f>
        <v>0</v>
      </c>
      <c r="N20" s="1331">
        <f>SUM(F20:M20)</f>
        <v>0</v>
      </c>
      <c r="O20" s="1329">
        <v>6120</v>
      </c>
      <c r="P20" s="1330" t="s">
        <v>1649</v>
      </c>
    </row>
    <row r="21" spans="1:21" x14ac:dyDescent="0.3">
      <c r="A21" s="1332"/>
      <c r="B21" s="251"/>
      <c r="C21" s="1333"/>
      <c r="D21" s="1362"/>
      <c r="E21" s="1362"/>
      <c r="O21" s="1329"/>
    </row>
    <row r="22" spans="1:21" s="230" customFormat="1" x14ac:dyDescent="0.3">
      <c r="A22" s="1335" t="s">
        <v>1355</v>
      </c>
      <c r="B22" s="1336"/>
      <c r="C22" s="1337"/>
      <c r="D22" s="1459"/>
      <c r="E22" s="1459"/>
      <c r="F22" s="1339">
        <f t="shared" ref="F22:N22" si="1">ROUND(SUM(F19:F21),0)</f>
        <v>0</v>
      </c>
      <c r="G22" s="1339">
        <f t="shared" si="1"/>
        <v>0</v>
      </c>
      <c r="H22" s="1339">
        <f t="shared" si="1"/>
        <v>0</v>
      </c>
      <c r="I22" s="1339">
        <f t="shared" si="1"/>
        <v>0</v>
      </c>
      <c r="J22" s="1339">
        <f t="shared" si="1"/>
        <v>0</v>
      </c>
      <c r="K22" s="1339">
        <f t="shared" si="1"/>
        <v>0</v>
      </c>
      <c r="L22" s="1339">
        <f t="shared" si="1"/>
        <v>0</v>
      </c>
      <c r="M22" s="1339">
        <f t="shared" si="1"/>
        <v>0</v>
      </c>
      <c r="N22" s="1339">
        <f t="shared" si="1"/>
        <v>0</v>
      </c>
      <c r="O22" s="1340"/>
      <c r="P22" s="1341"/>
      <c r="U22" s="1342"/>
    </row>
    <row r="23" spans="1:21" x14ac:dyDescent="0.3">
      <c r="A23" s="1332"/>
      <c r="B23" s="251"/>
      <c r="C23" s="1333"/>
      <c r="D23" s="1362"/>
      <c r="E23" s="1362"/>
      <c r="O23" s="1329"/>
    </row>
    <row r="24" spans="1:21" x14ac:dyDescent="0.3">
      <c r="A24" s="1321" t="s">
        <v>222</v>
      </c>
      <c r="B24" s="1322"/>
      <c r="C24" s="1323"/>
      <c r="D24" s="1455"/>
      <c r="E24" s="1455"/>
      <c r="O24" s="1329"/>
    </row>
    <row r="25" spans="1:21" x14ac:dyDescent="0.3">
      <c r="A25" s="1428" t="str">
        <f>'Salary Menu MIS 3382'!A319</f>
        <v>41---</v>
      </c>
      <c r="B25" s="393" t="str">
        <f>'Salary Menu MIS 3382'!B319</f>
        <v>Classroom Assistant - Full Time</v>
      </c>
      <c r="C25" s="1327">
        <f>'Salary Menu MIS 3382'!D319</f>
        <v>0</v>
      </c>
      <c r="D25" s="1435">
        <f>'Salary Menu MIS 3382'!E319</f>
        <v>30300</v>
      </c>
      <c r="E25" s="1435"/>
      <c r="F25" s="1301">
        <f>ROUND(C25*(ROUND((D25-$J$9-$K$9-$L$9)/(1+$H$9+$I$9),0)),0)</f>
        <v>0</v>
      </c>
      <c r="G25" s="1345" t="s">
        <v>1350</v>
      </c>
      <c r="H25" s="1301">
        <f>ROUND(F25*$H$9,0)</f>
        <v>0</v>
      </c>
      <c r="I25" s="1301">
        <f>ROUND(F25*$I$9,0)</f>
        <v>0</v>
      </c>
      <c r="J25" s="1301">
        <f>ROUND($J$9*C25,0)</f>
        <v>0</v>
      </c>
      <c r="K25" s="1301">
        <f>ROUND($K$9*C25,0)</f>
        <v>0</v>
      </c>
      <c r="L25" s="1301">
        <f>ROUND($L$9*C25,0)</f>
        <v>0</v>
      </c>
      <c r="M25" s="1301">
        <f>ROUND((C25*D25)-(F25+H25+I25+J25+K25+L25),0)</f>
        <v>0</v>
      </c>
      <c r="N25" s="1301">
        <f>SUM(F25:M25)</f>
        <v>0</v>
      </c>
      <c r="O25" s="1329">
        <v>5100</v>
      </c>
      <c r="P25" s="1330" t="s">
        <v>1630</v>
      </c>
    </row>
    <row r="26" spans="1:21" x14ac:dyDescent="0.3">
      <c r="A26" s="1428" t="str">
        <f>'Salary Menu MIS 3382'!A321</f>
        <v>415--</v>
      </c>
      <c r="B26" s="393" t="str">
        <f>'Salary Menu MIS 3382'!B321</f>
        <v>Classroom Assistant - Less than 4 hours</v>
      </c>
      <c r="C26" s="1327">
        <f>'Salary Menu MIS 3382'!D321</f>
        <v>0</v>
      </c>
      <c r="D26" s="1435">
        <f>'Salary Menu MIS 3382'!E321</f>
        <v>3100</v>
      </c>
      <c r="E26" s="1435"/>
      <c r="F26" s="1301">
        <f>ROUND(C26*(ROUND((D26)/(1+$H$9+$I$9),0)),0)</f>
        <v>0</v>
      </c>
      <c r="G26" s="1345" t="s">
        <v>1350</v>
      </c>
      <c r="H26" s="1301">
        <f>ROUND(F26*$H$9,0)</f>
        <v>0</v>
      </c>
      <c r="I26" s="1301">
        <f>ROUND(F26*$I$9,0)</f>
        <v>0</v>
      </c>
      <c r="J26" s="1345" t="s">
        <v>1350</v>
      </c>
      <c r="K26" s="1345" t="s">
        <v>1350</v>
      </c>
      <c r="L26" s="1345" t="s">
        <v>1350</v>
      </c>
      <c r="M26" s="1301">
        <f>ROUND((C26*D26)-(F26+H26+I26),0)</f>
        <v>0</v>
      </c>
      <c r="N26" s="1301">
        <f>SUM(F26:M26)</f>
        <v>0</v>
      </c>
      <c r="O26" s="1329">
        <v>5100</v>
      </c>
      <c r="P26" s="1330" t="s">
        <v>1630</v>
      </c>
    </row>
    <row r="27" spans="1:21" x14ac:dyDescent="0.3">
      <c r="A27" s="1428" t="str">
        <f>'Salary Menu MIS 3382'!A320</f>
        <v>415--</v>
      </c>
      <c r="B27" s="393" t="str">
        <f>'Salary Menu MIS 3382'!B320</f>
        <v>Classroom Assistant - ESE - Full Time</v>
      </c>
      <c r="C27" s="1327">
        <f>'Salary Menu MIS 3382'!D320</f>
        <v>0</v>
      </c>
      <c r="D27" s="1435">
        <f>'Salary Menu MIS 3382'!E320</f>
        <v>32300</v>
      </c>
      <c r="E27" s="1435"/>
      <c r="F27" s="1301">
        <f>ROUND(C27*(ROUND((D27-$J$9-$K$9-$L$9)/(1+$H$9+$I$9),0)),0)</f>
        <v>0</v>
      </c>
      <c r="G27" s="1345" t="s">
        <v>1350</v>
      </c>
      <c r="H27" s="1301">
        <f>ROUND(F27*$H$9,0)</f>
        <v>0</v>
      </c>
      <c r="I27" s="1301">
        <f>ROUND(F27*$I$9,0)</f>
        <v>0</v>
      </c>
      <c r="J27" s="1301">
        <f>ROUND($J$9*C27,0)</f>
        <v>0</v>
      </c>
      <c r="K27" s="1301">
        <f>ROUND($K$9*C27,0)</f>
        <v>0</v>
      </c>
      <c r="L27" s="1301">
        <f>ROUND($L$9*C27,0)</f>
        <v>0</v>
      </c>
      <c r="M27" s="1301">
        <f>ROUND((C27*D27)-(F27+H27+I27+J27+K27+L27),0)</f>
        <v>0</v>
      </c>
      <c r="N27" s="1301">
        <f>SUM(F27:M27)</f>
        <v>0</v>
      </c>
      <c r="O27" s="1329">
        <v>5200</v>
      </c>
      <c r="P27" s="1330" t="s">
        <v>1630</v>
      </c>
    </row>
    <row r="28" spans="1:21" x14ac:dyDescent="0.3">
      <c r="A28" s="1428" t="str">
        <f>'Salary Menu MIS 3382'!A322</f>
        <v>415--</v>
      </c>
      <c r="B28" s="393" t="str">
        <f>'Salary Menu MIS 3382'!B322</f>
        <v>Classroom Assistant - ESE - Less than 4 hours</v>
      </c>
      <c r="C28" s="1327">
        <f>'Salary Menu MIS 3382'!D322</f>
        <v>0</v>
      </c>
      <c r="D28" s="1435">
        <f>'Salary Menu MIS 3382'!E322</f>
        <v>3400</v>
      </c>
      <c r="E28" s="1435"/>
      <c r="F28" s="1301">
        <f>ROUND(C28*(ROUND((D28)/(1+$H$9+$I$9),0)),0)</f>
        <v>0</v>
      </c>
      <c r="G28" s="1345" t="s">
        <v>1350</v>
      </c>
      <c r="H28" s="1301">
        <f>ROUND(F28*$H$9,0)</f>
        <v>0</v>
      </c>
      <c r="I28" s="1301">
        <f>ROUND(F28*$I$9,0)</f>
        <v>0</v>
      </c>
      <c r="J28" s="1345" t="s">
        <v>1350</v>
      </c>
      <c r="K28" s="1345" t="s">
        <v>1350</v>
      </c>
      <c r="L28" s="1345" t="s">
        <v>1350</v>
      </c>
      <c r="M28" s="1301">
        <f>ROUND((C28*D28)-(F28+H28+I28),0)</f>
        <v>0</v>
      </c>
      <c r="N28" s="1301">
        <f>SUM(F28:M28)</f>
        <v>0</v>
      </c>
      <c r="O28" s="1329">
        <v>5200</v>
      </c>
      <c r="P28" s="1330" t="s">
        <v>1630</v>
      </c>
    </row>
    <row r="29" spans="1:21" x14ac:dyDescent="0.3">
      <c r="A29" s="1428" t="str">
        <f>'Salary Menu MIS 3382'!A323</f>
        <v>-----</v>
      </c>
      <c r="B29" s="393" t="str">
        <f>'Salary Menu MIS 3382'!B323</f>
        <v>Non-Instructional - Other:</v>
      </c>
      <c r="C29" s="1327">
        <f>'Salary Menu MIS 3382'!D323</f>
        <v>0</v>
      </c>
      <c r="D29" s="1435">
        <f>'Salary Menu MIS 3382'!E323</f>
        <v>0</v>
      </c>
      <c r="E29" s="1435"/>
      <c r="F29" s="1331">
        <f>ROUND(C29*(ROUND((D29-$J$9-$K$9-$L$9)/(1+$H$9+$I$9),0)),0)</f>
        <v>0</v>
      </c>
      <c r="G29" s="1364" t="s">
        <v>1350</v>
      </c>
      <c r="H29" s="1331">
        <f>ROUND(F29*$H$9,0)</f>
        <v>0</v>
      </c>
      <c r="I29" s="1331">
        <f>ROUND(F29*$I$9,0)</f>
        <v>0</v>
      </c>
      <c r="J29" s="1331">
        <f>ROUND($J$9*C29,0)</f>
        <v>0</v>
      </c>
      <c r="K29" s="1331">
        <f>ROUND($K$9*C29,0)</f>
        <v>0</v>
      </c>
      <c r="L29" s="1331">
        <f>ROUND($L$9*C29,0)</f>
        <v>0</v>
      </c>
      <c r="M29" s="1331">
        <f>ROUND((C29*D29)-(F29+H29+I29+J29+K29+L29),0)</f>
        <v>0</v>
      </c>
      <c r="N29" s="1331">
        <f>SUM(F29:M29)</f>
        <v>0</v>
      </c>
      <c r="O29" s="1329">
        <v>5100</v>
      </c>
      <c r="P29" s="1330" t="s">
        <v>1630</v>
      </c>
    </row>
    <row r="30" spans="1:21" x14ac:dyDescent="0.3">
      <c r="A30" s="1358"/>
      <c r="B30" s="393"/>
      <c r="C30" s="1327"/>
      <c r="D30" s="1435"/>
      <c r="E30" s="1435"/>
      <c r="O30" s="1329"/>
    </row>
    <row r="31" spans="1:21" s="230" customFormat="1" x14ac:dyDescent="0.3">
      <c r="A31" s="1335" t="s">
        <v>1356</v>
      </c>
      <c r="B31" s="1336"/>
      <c r="C31" s="1337"/>
      <c r="D31" s="1459"/>
      <c r="E31" s="1459"/>
      <c r="F31" s="1339">
        <f t="shared" ref="F31:N31" si="2">ROUND(SUM(F25:F30),0)</f>
        <v>0</v>
      </c>
      <c r="G31" s="1339">
        <f t="shared" si="2"/>
        <v>0</v>
      </c>
      <c r="H31" s="1339">
        <f t="shared" si="2"/>
        <v>0</v>
      </c>
      <c r="I31" s="1339">
        <f t="shared" si="2"/>
        <v>0</v>
      </c>
      <c r="J31" s="1339">
        <f t="shared" si="2"/>
        <v>0</v>
      </c>
      <c r="K31" s="1339">
        <f t="shared" si="2"/>
        <v>0</v>
      </c>
      <c r="L31" s="1339">
        <f t="shared" si="2"/>
        <v>0</v>
      </c>
      <c r="M31" s="1339">
        <f t="shared" si="2"/>
        <v>0</v>
      </c>
      <c r="N31" s="1339">
        <f t="shared" si="2"/>
        <v>0</v>
      </c>
      <c r="O31" s="1340"/>
      <c r="P31" s="1341"/>
      <c r="U31" s="1342"/>
    </row>
    <row r="32" spans="1:21" x14ac:dyDescent="0.3">
      <c r="A32" s="1332"/>
      <c r="B32" s="251"/>
      <c r="C32" s="1333"/>
      <c r="D32" s="1362"/>
      <c r="E32" s="1362"/>
      <c r="O32" s="1329"/>
    </row>
    <row r="33" spans="1:21" x14ac:dyDescent="0.3">
      <c r="O33" s="1329"/>
    </row>
    <row r="34" spans="1:21" s="230" customFormat="1" x14ac:dyDescent="0.3">
      <c r="A34" s="1297" t="s">
        <v>1358</v>
      </c>
      <c r="B34" s="1374"/>
      <c r="C34" s="1375"/>
      <c r="D34" s="1462"/>
      <c r="E34" s="1462"/>
      <c r="F34" s="1339">
        <f t="shared" ref="F34:N34" si="3">ROUND(+F31+F22+F16,0)</f>
        <v>0</v>
      </c>
      <c r="G34" s="1339">
        <f t="shared" si="3"/>
        <v>0</v>
      </c>
      <c r="H34" s="1339">
        <f t="shared" si="3"/>
        <v>0</v>
      </c>
      <c r="I34" s="1339">
        <f t="shared" si="3"/>
        <v>0</v>
      </c>
      <c r="J34" s="1339">
        <f t="shared" si="3"/>
        <v>0</v>
      </c>
      <c r="K34" s="1339">
        <f t="shared" si="3"/>
        <v>0</v>
      </c>
      <c r="L34" s="1339">
        <f t="shared" si="3"/>
        <v>0</v>
      </c>
      <c r="M34" s="1339">
        <f t="shared" si="3"/>
        <v>0</v>
      </c>
      <c r="N34" s="1339">
        <f t="shared" si="3"/>
        <v>0</v>
      </c>
      <c r="O34" s="1340"/>
      <c r="P34" s="1341"/>
      <c r="U34" s="1342"/>
    </row>
    <row r="35" spans="1:21" x14ac:dyDescent="0.3">
      <c r="O35" s="1329"/>
    </row>
    <row r="36" spans="1:21" x14ac:dyDescent="0.3">
      <c r="O36" s="1329"/>
    </row>
    <row r="37" spans="1:21" x14ac:dyDescent="0.3">
      <c r="O37" s="1329"/>
    </row>
    <row r="38" spans="1:21" x14ac:dyDescent="0.3">
      <c r="O38" s="1329"/>
    </row>
    <row r="39" spans="1:21" x14ac:dyDescent="0.3">
      <c r="O39" s="1329"/>
    </row>
    <row r="40" spans="1:21" x14ac:dyDescent="0.3">
      <c r="O40" s="1329"/>
    </row>
    <row r="41" spans="1:21" x14ac:dyDescent="0.3">
      <c r="O41" s="1329"/>
    </row>
    <row r="42" spans="1:21" x14ac:dyDescent="0.3">
      <c r="O42" s="1329"/>
    </row>
    <row r="43" spans="1:21" x14ac:dyDescent="0.3">
      <c r="O43" s="1329"/>
    </row>
    <row r="44" spans="1:21" x14ac:dyDescent="0.3">
      <c r="O44" s="1329"/>
    </row>
    <row r="45" spans="1:21" x14ac:dyDescent="0.3">
      <c r="A45" s="1297" t="str">
        <f>A1</f>
        <v>Salary Budget</v>
      </c>
      <c r="B45" s="230"/>
    </row>
    <row r="46" spans="1:21" x14ac:dyDescent="0.3">
      <c r="A46" s="1377">
        <f>A2</f>
        <v>3101</v>
      </c>
      <c r="B46" s="230" t="str">
        <f>B2</f>
        <v>Lottery</v>
      </c>
    </row>
    <row r="47" spans="1:21" x14ac:dyDescent="0.3">
      <c r="A47" s="1377" t="str">
        <f>A3</f>
        <v>0000</v>
      </c>
      <c r="B47" s="230" t="str">
        <f>B3</f>
        <v>SAMPLE SCHOOL</v>
      </c>
    </row>
    <row r="48" spans="1:21" x14ac:dyDescent="0.3">
      <c r="A48" s="1378" t="str">
        <f>A5</f>
        <v>FISCAL YEAR 2013-2014</v>
      </c>
      <c r="B48" s="1379"/>
      <c r="G48" s="1311"/>
    </row>
    <row r="49" spans="1:21" x14ac:dyDescent="0.3">
      <c r="A49" s="1297"/>
      <c r="B49" s="230"/>
      <c r="G49" s="1311" t="s">
        <v>1635</v>
      </c>
    </row>
    <row r="50" spans="1:21" x14ac:dyDescent="0.3">
      <c r="F50" s="1311"/>
      <c r="G50" s="1312" t="s">
        <v>1314</v>
      </c>
      <c r="H50" s="1311" t="s">
        <v>1652</v>
      </c>
      <c r="I50" s="1311" t="s">
        <v>1625</v>
      </c>
      <c r="J50" s="1311" t="s">
        <v>1656</v>
      </c>
      <c r="K50" s="1311" t="s">
        <v>1666</v>
      </c>
      <c r="L50" s="1311" t="s">
        <v>1668</v>
      </c>
      <c r="M50" s="1311" t="s">
        <v>1670</v>
      </c>
      <c r="N50" s="1312"/>
    </row>
    <row r="51" spans="1:21" x14ac:dyDescent="0.3">
      <c r="C51" s="1313" t="s">
        <v>1315</v>
      </c>
      <c r="D51" s="1315" t="s">
        <v>1337</v>
      </c>
      <c r="E51" s="1315"/>
      <c r="F51" s="1315" t="s">
        <v>273</v>
      </c>
      <c r="G51" s="1311"/>
      <c r="H51" s="1315" t="s">
        <v>1339</v>
      </c>
      <c r="I51" s="1315" t="s">
        <v>1340</v>
      </c>
      <c r="J51" s="1315" t="s">
        <v>1341</v>
      </c>
      <c r="K51" s="1315" t="s">
        <v>1342</v>
      </c>
      <c r="L51" s="1315" t="s">
        <v>1343</v>
      </c>
      <c r="M51" s="1315" t="s">
        <v>1344</v>
      </c>
      <c r="N51" s="1315" t="s">
        <v>248</v>
      </c>
      <c r="O51" s="1316" t="s">
        <v>243</v>
      </c>
      <c r="P51" s="1316" t="s">
        <v>1345</v>
      </c>
    </row>
    <row r="52" spans="1:21" x14ac:dyDescent="0.3">
      <c r="G52" s="1463">
        <f t="shared" ref="G52:L52" si="4">G9</f>
        <v>0</v>
      </c>
      <c r="H52" s="1464">
        <f t="shared" si="4"/>
        <v>6.8699999999999997E-2</v>
      </c>
      <c r="I52" s="1464">
        <f t="shared" si="4"/>
        <v>7.6499999999999999E-2</v>
      </c>
      <c r="J52" s="1301">
        <f t="shared" si="4"/>
        <v>6458</v>
      </c>
      <c r="K52" s="1301">
        <f t="shared" si="4"/>
        <v>28</v>
      </c>
      <c r="L52" s="1301">
        <f t="shared" si="4"/>
        <v>204</v>
      </c>
    </row>
    <row r="53" spans="1:21" x14ac:dyDescent="0.3">
      <c r="H53" s="1382"/>
      <c r="I53" s="1382"/>
    </row>
    <row r="54" spans="1:21" x14ac:dyDescent="0.3">
      <c r="A54" s="1371" t="str">
        <f t="shared" ref="A54:P55" si="5">A12</f>
        <v>1----</v>
      </c>
      <c r="B54" s="1371" t="str">
        <f t="shared" si="5"/>
        <v>Teacher</v>
      </c>
      <c r="C54" s="1383">
        <f t="shared" si="5"/>
        <v>0</v>
      </c>
      <c r="D54" s="1385">
        <f t="shared" si="5"/>
        <v>65000</v>
      </c>
      <c r="E54" s="1385">
        <f t="shared" si="5"/>
        <v>50917</v>
      </c>
      <c r="F54" s="1385">
        <f t="shared" si="5"/>
        <v>0</v>
      </c>
      <c r="G54" s="1385">
        <f t="shared" si="5"/>
        <v>0</v>
      </c>
      <c r="H54" s="1385">
        <f>H12+M12</f>
        <v>0</v>
      </c>
      <c r="I54" s="1385">
        <f t="shared" si="5"/>
        <v>0</v>
      </c>
      <c r="J54" s="1385">
        <f t="shared" si="5"/>
        <v>0</v>
      </c>
      <c r="K54" s="1385">
        <f t="shared" si="5"/>
        <v>0</v>
      </c>
      <c r="L54" s="1385">
        <f t="shared" si="5"/>
        <v>0</v>
      </c>
      <c r="M54" s="1385">
        <v>0</v>
      </c>
      <c r="N54" s="1385">
        <f>SUM(F54:M54)</f>
        <v>0</v>
      </c>
      <c r="O54" s="1386">
        <f t="shared" si="5"/>
        <v>5100</v>
      </c>
      <c r="P54" s="1386" t="str">
        <f t="shared" si="5"/>
        <v>0131</v>
      </c>
    </row>
    <row r="55" spans="1:21" s="251" customFormat="1" x14ac:dyDescent="0.3">
      <c r="A55" s="1358" t="str">
        <f t="shared" si="5"/>
        <v>1----</v>
      </c>
      <c r="B55" s="1358" t="str">
        <f t="shared" si="5"/>
        <v>Teacher - Less than 3.75 Hours</v>
      </c>
      <c r="C55" s="1370">
        <f t="shared" si="5"/>
        <v>0</v>
      </c>
      <c r="D55" s="1388">
        <f t="shared" si="5"/>
        <v>7800</v>
      </c>
      <c r="E55" s="1388">
        <f t="shared" si="5"/>
        <v>6811</v>
      </c>
      <c r="F55" s="1388">
        <f t="shared" si="5"/>
        <v>0</v>
      </c>
      <c r="G55" s="1388">
        <f t="shared" si="5"/>
        <v>0</v>
      </c>
      <c r="H55" s="1388">
        <f>H13+M13</f>
        <v>0</v>
      </c>
      <c r="I55" s="1388">
        <f t="shared" si="5"/>
        <v>0</v>
      </c>
      <c r="J55" s="1389" t="str">
        <f t="shared" si="5"/>
        <v>N/A</v>
      </c>
      <c r="K55" s="1389" t="str">
        <f t="shared" si="5"/>
        <v>N/A</v>
      </c>
      <c r="L55" s="1389" t="str">
        <f t="shared" si="5"/>
        <v>N/A</v>
      </c>
      <c r="M55" s="1388">
        <v>0</v>
      </c>
      <c r="N55" s="1385">
        <f>SUM(F55:M55)</f>
        <v>0</v>
      </c>
      <c r="O55" s="1390">
        <f t="shared" si="5"/>
        <v>5100</v>
      </c>
      <c r="P55" s="1390" t="str">
        <f t="shared" si="5"/>
        <v>0131</v>
      </c>
      <c r="U55" s="1391"/>
    </row>
    <row r="56" spans="1:21" x14ac:dyDescent="0.3">
      <c r="A56" s="1371"/>
      <c r="B56" s="1192"/>
      <c r="C56" s="1372"/>
      <c r="D56" s="1422"/>
      <c r="E56" s="1422"/>
      <c r="F56" s="1392">
        <f t="shared" ref="F56:N56" si="6">SUM(F54:F55)</f>
        <v>0</v>
      </c>
      <c r="G56" s="1392">
        <f t="shared" si="6"/>
        <v>0</v>
      </c>
      <c r="H56" s="1392">
        <f t="shared" si="6"/>
        <v>0</v>
      </c>
      <c r="I56" s="1392">
        <f t="shared" si="6"/>
        <v>0</v>
      </c>
      <c r="J56" s="1392">
        <f t="shared" si="6"/>
        <v>0</v>
      </c>
      <c r="K56" s="1392">
        <f t="shared" si="6"/>
        <v>0</v>
      </c>
      <c r="L56" s="1392">
        <f t="shared" si="6"/>
        <v>0</v>
      </c>
      <c r="M56" s="1392">
        <f t="shared" si="6"/>
        <v>0</v>
      </c>
      <c r="N56" s="1392">
        <f t="shared" si="6"/>
        <v>0</v>
      </c>
      <c r="O56" s="1393">
        <f>O55</f>
        <v>5100</v>
      </c>
      <c r="P56" s="1393" t="str">
        <f>P55</f>
        <v>0131</v>
      </c>
    </row>
    <row r="57" spans="1:21" x14ac:dyDescent="0.3">
      <c r="A57" s="1371"/>
      <c r="B57" s="1192"/>
      <c r="C57" s="1372"/>
      <c r="D57" s="1422"/>
      <c r="E57" s="1422"/>
      <c r="F57" s="1362"/>
      <c r="G57" s="1362"/>
      <c r="H57" s="1362"/>
      <c r="I57" s="1362"/>
      <c r="J57" s="1362"/>
      <c r="K57" s="1362"/>
      <c r="L57" s="1362"/>
      <c r="M57" s="1362"/>
      <c r="N57" s="1362"/>
      <c r="O57" s="1394"/>
      <c r="P57" s="1394"/>
    </row>
    <row r="58" spans="1:21" x14ac:dyDescent="0.3">
      <c r="A58" s="1371" t="str">
        <f t="shared" ref="A58:G58" si="7">A14</f>
        <v>12501</v>
      </c>
      <c r="B58" s="1371" t="str">
        <f t="shared" si="7"/>
        <v>Teacher - Hourly</v>
      </c>
      <c r="C58" s="1383">
        <f t="shared" si="7"/>
        <v>0</v>
      </c>
      <c r="D58" s="1385">
        <f t="shared" si="7"/>
        <v>37</v>
      </c>
      <c r="E58" s="1385">
        <f t="shared" si="7"/>
        <v>0</v>
      </c>
      <c r="F58" s="1385">
        <f t="shared" si="7"/>
        <v>0</v>
      </c>
      <c r="G58" s="1395" t="str">
        <f t="shared" si="7"/>
        <v>N/A</v>
      </c>
      <c r="H58" s="1385">
        <f>H14+M14</f>
        <v>0</v>
      </c>
      <c r="I58" s="1385">
        <f>I14</f>
        <v>0</v>
      </c>
      <c r="J58" s="1395" t="str">
        <f>J14</f>
        <v>N/A</v>
      </c>
      <c r="K58" s="1395" t="str">
        <f>K14</f>
        <v>N/A</v>
      </c>
      <c r="L58" s="1395" t="str">
        <f>L14</f>
        <v>N/A</v>
      </c>
      <c r="M58" s="1385">
        <v>0</v>
      </c>
      <c r="N58" s="1385">
        <f>SUM(F58:M58)</f>
        <v>0</v>
      </c>
      <c r="O58" s="1386">
        <f>O14</f>
        <v>5100</v>
      </c>
      <c r="P58" s="1396" t="str">
        <f>P14</f>
        <v>0132</v>
      </c>
    </row>
    <row r="59" spans="1:21" x14ac:dyDescent="0.3">
      <c r="A59" s="1371"/>
      <c r="B59" s="1192"/>
      <c r="C59" s="1383"/>
      <c r="D59" s="1385"/>
      <c r="E59" s="1385"/>
      <c r="F59" s="1392">
        <f t="shared" ref="F59:N59" si="8">SUM(F58:F58)</f>
        <v>0</v>
      </c>
      <c r="G59" s="1392">
        <f t="shared" si="8"/>
        <v>0</v>
      </c>
      <c r="H59" s="1392">
        <f t="shared" si="8"/>
        <v>0</v>
      </c>
      <c r="I59" s="1392">
        <f t="shared" si="8"/>
        <v>0</v>
      </c>
      <c r="J59" s="1392">
        <f t="shared" si="8"/>
        <v>0</v>
      </c>
      <c r="K59" s="1392">
        <f t="shared" si="8"/>
        <v>0</v>
      </c>
      <c r="L59" s="1392">
        <f t="shared" si="8"/>
        <v>0</v>
      </c>
      <c r="M59" s="1392">
        <f t="shared" si="8"/>
        <v>0</v>
      </c>
      <c r="N59" s="1392">
        <f t="shared" si="8"/>
        <v>0</v>
      </c>
      <c r="O59" s="1393">
        <f>O58</f>
        <v>5100</v>
      </c>
      <c r="P59" s="1393" t="str">
        <f>P58</f>
        <v>0132</v>
      </c>
    </row>
    <row r="60" spans="1:21" x14ac:dyDescent="0.3">
      <c r="A60" s="1371"/>
      <c r="B60" s="1192"/>
      <c r="C60" s="1383"/>
      <c r="D60" s="1385"/>
      <c r="E60" s="1385"/>
      <c r="F60" s="1385"/>
      <c r="G60" s="1385"/>
      <c r="H60" s="1385"/>
      <c r="I60" s="1385"/>
      <c r="J60" s="1385"/>
      <c r="K60" s="1385"/>
      <c r="L60" s="1385"/>
      <c r="M60" s="1385"/>
      <c r="N60" s="1385"/>
      <c r="O60" s="1394"/>
      <c r="P60" s="1394"/>
    </row>
    <row r="61" spans="1:21" x14ac:dyDescent="0.3">
      <c r="A61" s="1371" t="str">
        <f t="shared" ref="A61:P61" si="9">A25</f>
        <v>41---</v>
      </c>
      <c r="B61" s="1371" t="str">
        <f t="shared" si="9"/>
        <v>Classroom Assistant - Full Time</v>
      </c>
      <c r="C61" s="1383">
        <f t="shared" si="9"/>
        <v>0</v>
      </c>
      <c r="D61" s="1385">
        <f t="shared" si="9"/>
        <v>30300</v>
      </c>
      <c r="E61" s="1385">
        <f t="shared" si="9"/>
        <v>0</v>
      </c>
      <c r="F61" s="1385">
        <f t="shared" si="9"/>
        <v>0</v>
      </c>
      <c r="G61" s="1395" t="str">
        <f t="shared" si="9"/>
        <v>N/A</v>
      </c>
      <c r="H61" s="1385">
        <f>H25+M25</f>
        <v>0</v>
      </c>
      <c r="I61" s="1385">
        <f t="shared" si="9"/>
        <v>0</v>
      </c>
      <c r="J61" s="1385">
        <f t="shared" si="9"/>
        <v>0</v>
      </c>
      <c r="K61" s="1385">
        <f t="shared" si="9"/>
        <v>0</v>
      </c>
      <c r="L61" s="1385">
        <f t="shared" si="9"/>
        <v>0</v>
      </c>
      <c r="M61" s="1385">
        <v>0</v>
      </c>
      <c r="N61" s="1385">
        <f>SUM(F61:M61)</f>
        <v>0</v>
      </c>
      <c r="O61" s="1386">
        <f t="shared" si="9"/>
        <v>5100</v>
      </c>
      <c r="P61" s="1386" t="str">
        <f t="shared" si="9"/>
        <v>0100</v>
      </c>
    </row>
    <row r="62" spans="1:21" x14ac:dyDescent="0.3">
      <c r="A62" s="1371" t="str">
        <f t="shared" ref="A62:P62" si="10">A26</f>
        <v>415--</v>
      </c>
      <c r="B62" s="1371" t="str">
        <f t="shared" si="10"/>
        <v>Classroom Assistant - Less than 4 hours</v>
      </c>
      <c r="C62" s="1383">
        <f t="shared" si="10"/>
        <v>0</v>
      </c>
      <c r="D62" s="1385">
        <f t="shared" si="10"/>
        <v>3100</v>
      </c>
      <c r="E62" s="1385">
        <f t="shared" si="10"/>
        <v>0</v>
      </c>
      <c r="F62" s="1385">
        <f t="shared" si="10"/>
        <v>0</v>
      </c>
      <c r="G62" s="1395" t="str">
        <f t="shared" si="10"/>
        <v>N/A</v>
      </c>
      <c r="H62" s="1385">
        <f>H26+M26</f>
        <v>0</v>
      </c>
      <c r="I62" s="1385">
        <f t="shared" si="10"/>
        <v>0</v>
      </c>
      <c r="J62" s="1395" t="str">
        <f t="shared" si="10"/>
        <v>N/A</v>
      </c>
      <c r="K62" s="1395" t="str">
        <f t="shared" si="10"/>
        <v>N/A</v>
      </c>
      <c r="L62" s="1395" t="str">
        <f t="shared" si="10"/>
        <v>N/A</v>
      </c>
      <c r="M62" s="1385">
        <v>0</v>
      </c>
      <c r="N62" s="1385">
        <f>SUM(F62:M62)</f>
        <v>0</v>
      </c>
      <c r="O62" s="1386">
        <f t="shared" si="10"/>
        <v>5100</v>
      </c>
      <c r="P62" s="1386" t="str">
        <f t="shared" si="10"/>
        <v>0100</v>
      </c>
    </row>
    <row r="63" spans="1:21" x14ac:dyDescent="0.3">
      <c r="A63" s="1371" t="str">
        <f t="shared" ref="A63:P63" si="11">A29</f>
        <v>-----</v>
      </c>
      <c r="B63" s="1371" t="str">
        <f t="shared" si="11"/>
        <v>Non-Instructional - Other:</v>
      </c>
      <c r="C63" s="1383">
        <f t="shared" si="11"/>
        <v>0</v>
      </c>
      <c r="D63" s="1385">
        <f t="shared" si="11"/>
        <v>0</v>
      </c>
      <c r="E63" s="1385">
        <f t="shared" si="11"/>
        <v>0</v>
      </c>
      <c r="F63" s="1385">
        <f t="shared" si="11"/>
        <v>0</v>
      </c>
      <c r="G63" s="1395" t="str">
        <f t="shared" si="11"/>
        <v>N/A</v>
      </c>
      <c r="H63" s="1385">
        <f>H29+M29</f>
        <v>0</v>
      </c>
      <c r="I63" s="1385">
        <f t="shared" si="11"/>
        <v>0</v>
      </c>
      <c r="J63" s="1385">
        <f t="shared" si="11"/>
        <v>0</v>
      </c>
      <c r="K63" s="1385">
        <f t="shared" si="11"/>
        <v>0</v>
      </c>
      <c r="L63" s="1385">
        <f t="shared" si="11"/>
        <v>0</v>
      </c>
      <c r="M63" s="1385">
        <v>0</v>
      </c>
      <c r="N63" s="1385">
        <f>SUM(F63:M63)</f>
        <v>0</v>
      </c>
      <c r="O63" s="1386">
        <f t="shared" si="11"/>
        <v>5100</v>
      </c>
      <c r="P63" s="1386" t="str">
        <f t="shared" si="11"/>
        <v>0100</v>
      </c>
    </row>
    <row r="64" spans="1:21" x14ac:dyDescent="0.3">
      <c r="A64" s="1371"/>
      <c r="B64" s="1192"/>
      <c r="C64" s="1383"/>
      <c r="D64" s="1385"/>
      <c r="E64" s="1385"/>
      <c r="F64" s="1392">
        <f t="shared" ref="F64:M64" si="12">SUM(F61:F63)</f>
        <v>0</v>
      </c>
      <c r="G64" s="1392">
        <f t="shared" si="12"/>
        <v>0</v>
      </c>
      <c r="H64" s="1392">
        <f t="shared" si="12"/>
        <v>0</v>
      </c>
      <c r="I64" s="1392">
        <f t="shared" si="12"/>
        <v>0</v>
      </c>
      <c r="J64" s="1392">
        <f t="shared" si="12"/>
        <v>0</v>
      </c>
      <c r="K64" s="1392">
        <f t="shared" si="12"/>
        <v>0</v>
      </c>
      <c r="L64" s="1392">
        <f t="shared" si="12"/>
        <v>0</v>
      </c>
      <c r="M64" s="1392">
        <f t="shared" si="12"/>
        <v>0</v>
      </c>
      <c r="N64" s="1392">
        <f>SUM(N61:N63)</f>
        <v>0</v>
      </c>
      <c r="O64" s="1393">
        <v>5100</v>
      </c>
      <c r="P64" s="1393" t="str">
        <f>P29</f>
        <v>0100</v>
      </c>
    </row>
    <row r="65" spans="1:21" x14ac:dyDescent="0.3">
      <c r="A65" s="1371"/>
      <c r="B65" s="1192"/>
      <c r="C65" s="1383"/>
      <c r="D65" s="1385"/>
      <c r="E65" s="1385"/>
      <c r="F65" s="1362"/>
      <c r="G65" s="1362"/>
      <c r="H65" s="1362"/>
      <c r="I65" s="1362"/>
      <c r="J65" s="1362"/>
      <c r="K65" s="1362"/>
      <c r="L65" s="1362"/>
      <c r="M65" s="1362"/>
      <c r="N65" s="1362"/>
      <c r="O65" s="1394"/>
      <c r="P65" s="1394"/>
    </row>
    <row r="66" spans="1:21" s="230" customFormat="1" x14ac:dyDescent="0.3">
      <c r="A66" s="1397" t="s">
        <v>1364</v>
      </c>
      <c r="B66" s="1398"/>
      <c r="C66" s="1399"/>
      <c r="D66" s="1401"/>
      <c r="E66" s="1401"/>
      <c r="F66" s="1401">
        <f t="shared" ref="F66:N66" si="13">SUM(F64,F59,F56)</f>
        <v>0</v>
      </c>
      <c r="G66" s="1401">
        <f t="shared" si="13"/>
        <v>0</v>
      </c>
      <c r="H66" s="1401">
        <f t="shared" si="13"/>
        <v>0</v>
      </c>
      <c r="I66" s="1401">
        <f t="shared" si="13"/>
        <v>0</v>
      </c>
      <c r="J66" s="1401">
        <f t="shared" si="13"/>
        <v>0</v>
      </c>
      <c r="K66" s="1401">
        <f t="shared" si="13"/>
        <v>0</v>
      </c>
      <c r="L66" s="1401">
        <f t="shared" si="13"/>
        <v>0</v>
      </c>
      <c r="M66" s="1401">
        <f t="shared" si="13"/>
        <v>0</v>
      </c>
      <c r="N66" s="1401">
        <f t="shared" si="13"/>
        <v>0</v>
      </c>
      <c r="O66" s="1393">
        <f>O64</f>
        <v>5100</v>
      </c>
      <c r="P66" s="1402"/>
      <c r="U66" s="1342"/>
    </row>
    <row r="67" spans="1:21" s="251" customFormat="1" x14ac:dyDescent="0.3">
      <c r="A67" s="1321"/>
      <c r="B67" s="1490"/>
      <c r="C67" s="1370"/>
      <c r="D67" s="1388"/>
      <c r="E67" s="1388"/>
      <c r="F67" s="1388"/>
      <c r="G67" s="1388"/>
      <c r="H67" s="1388"/>
      <c r="I67" s="1388"/>
      <c r="J67" s="1388"/>
      <c r="K67" s="1388"/>
      <c r="L67" s="1388"/>
      <c r="M67" s="1388"/>
      <c r="N67" s="1388"/>
      <c r="O67" s="1394"/>
      <c r="P67" s="1491"/>
      <c r="U67" s="1391"/>
    </row>
    <row r="68" spans="1:21" x14ac:dyDescent="0.3">
      <c r="A68" s="1421" t="str">
        <f t="shared" ref="A68:C69" si="14">A27</f>
        <v>415--</v>
      </c>
      <c r="B68" s="1371" t="str">
        <f t="shared" si="14"/>
        <v>Classroom Assistant - ESE - Full Time</v>
      </c>
      <c r="C68" s="1383">
        <f t="shared" si="14"/>
        <v>0</v>
      </c>
      <c r="D68" s="1385">
        <f t="shared" ref="D68:P68" si="15">D27</f>
        <v>32300</v>
      </c>
      <c r="E68" s="1385">
        <f t="shared" si="15"/>
        <v>0</v>
      </c>
      <c r="F68" s="1385">
        <f t="shared" si="15"/>
        <v>0</v>
      </c>
      <c r="G68" s="1395" t="str">
        <f t="shared" si="15"/>
        <v>N/A</v>
      </c>
      <c r="H68" s="1385">
        <f>H27+M27</f>
        <v>0</v>
      </c>
      <c r="I68" s="1385">
        <f t="shared" si="15"/>
        <v>0</v>
      </c>
      <c r="J68" s="1385">
        <f t="shared" si="15"/>
        <v>0</v>
      </c>
      <c r="K68" s="1385">
        <f t="shared" si="15"/>
        <v>0</v>
      </c>
      <c r="L68" s="1385">
        <f t="shared" si="15"/>
        <v>0</v>
      </c>
      <c r="M68" s="1385">
        <v>0</v>
      </c>
      <c r="N68" s="1385">
        <f>SUM(F68:M68)</f>
        <v>0</v>
      </c>
      <c r="O68" s="1386">
        <f t="shared" si="15"/>
        <v>5200</v>
      </c>
      <c r="P68" s="1386" t="str">
        <f t="shared" si="15"/>
        <v>0100</v>
      </c>
    </row>
    <row r="69" spans="1:21" x14ac:dyDescent="0.3">
      <c r="A69" s="1421" t="str">
        <f t="shared" si="14"/>
        <v>415--</v>
      </c>
      <c r="B69" s="1371" t="str">
        <f t="shared" si="14"/>
        <v>Classroom Assistant - ESE - Less than 4 hours</v>
      </c>
      <c r="C69" s="1383">
        <f t="shared" si="14"/>
        <v>0</v>
      </c>
      <c r="D69" s="1385">
        <f t="shared" ref="D69:P69" si="16">D28</f>
        <v>3400</v>
      </c>
      <c r="E69" s="1385">
        <f t="shared" si="16"/>
        <v>0</v>
      </c>
      <c r="F69" s="1385">
        <f t="shared" si="16"/>
        <v>0</v>
      </c>
      <c r="G69" s="1395" t="str">
        <f t="shared" si="16"/>
        <v>N/A</v>
      </c>
      <c r="H69" s="1385">
        <f>H28+M28</f>
        <v>0</v>
      </c>
      <c r="I69" s="1385">
        <f t="shared" si="16"/>
        <v>0</v>
      </c>
      <c r="J69" s="1385" t="str">
        <f t="shared" si="16"/>
        <v>N/A</v>
      </c>
      <c r="K69" s="1385" t="str">
        <f t="shared" si="16"/>
        <v>N/A</v>
      </c>
      <c r="L69" s="1385" t="str">
        <f t="shared" si="16"/>
        <v>N/A</v>
      </c>
      <c r="M69" s="1385">
        <v>0</v>
      </c>
      <c r="N69" s="1385">
        <f>SUM(F69:M69)</f>
        <v>0</v>
      </c>
      <c r="O69" s="1386">
        <f t="shared" si="16"/>
        <v>5200</v>
      </c>
      <c r="P69" s="1386" t="str">
        <f t="shared" si="16"/>
        <v>0100</v>
      </c>
    </row>
    <row r="70" spans="1:21" s="251" customFormat="1" x14ac:dyDescent="0.3">
      <c r="A70" s="1321"/>
      <c r="B70" s="1490"/>
      <c r="C70" s="1370"/>
      <c r="D70" s="1388"/>
      <c r="E70" s="1388"/>
      <c r="F70" s="1388"/>
      <c r="G70" s="1388"/>
      <c r="H70" s="1388"/>
      <c r="I70" s="1388"/>
      <c r="J70" s="1388"/>
      <c r="K70" s="1388"/>
      <c r="L70" s="1388"/>
      <c r="M70" s="1388"/>
      <c r="N70" s="1388"/>
      <c r="O70" s="1394"/>
      <c r="P70" s="1491"/>
      <c r="U70" s="1391"/>
    </row>
    <row r="71" spans="1:21" s="230" customFormat="1" x14ac:dyDescent="0.3">
      <c r="A71" s="1397" t="s">
        <v>1399</v>
      </c>
      <c r="B71" s="1398"/>
      <c r="C71" s="1399"/>
      <c r="D71" s="1401"/>
      <c r="E71" s="1401"/>
      <c r="F71" s="1401">
        <f t="shared" ref="F71:M71" si="17">SUM(F68:F70)</f>
        <v>0</v>
      </c>
      <c r="G71" s="1401">
        <f t="shared" si="17"/>
        <v>0</v>
      </c>
      <c r="H71" s="1401">
        <f t="shared" si="17"/>
        <v>0</v>
      </c>
      <c r="I71" s="1401">
        <f t="shared" si="17"/>
        <v>0</v>
      </c>
      <c r="J71" s="1401">
        <f t="shared" si="17"/>
        <v>0</v>
      </c>
      <c r="K71" s="1401">
        <f t="shared" si="17"/>
        <v>0</v>
      </c>
      <c r="L71" s="1401">
        <f t="shared" si="17"/>
        <v>0</v>
      </c>
      <c r="M71" s="1401">
        <f t="shared" si="17"/>
        <v>0</v>
      </c>
      <c r="N71" s="1401">
        <f>SUM(N68:N70)</f>
        <v>0</v>
      </c>
      <c r="O71" s="1393">
        <f>O69</f>
        <v>5200</v>
      </c>
      <c r="P71" s="1402"/>
      <c r="U71" s="1342"/>
    </row>
    <row r="72" spans="1:21" s="251" customFormat="1" x14ac:dyDescent="0.3">
      <c r="A72" s="1321"/>
      <c r="B72" s="1490"/>
      <c r="C72" s="1370"/>
      <c r="D72" s="1388"/>
      <c r="E72" s="1388"/>
      <c r="F72" s="1388"/>
      <c r="G72" s="1388"/>
      <c r="H72" s="1388"/>
      <c r="I72" s="1388"/>
      <c r="J72" s="1388"/>
      <c r="K72" s="1388"/>
      <c r="L72" s="1388"/>
      <c r="M72" s="1388"/>
      <c r="N72" s="1388"/>
      <c r="O72" s="1394"/>
      <c r="P72" s="1491"/>
      <c r="U72" s="1391"/>
    </row>
    <row r="73" spans="1:21" x14ac:dyDescent="0.3">
      <c r="A73" s="1371" t="str">
        <f t="shared" ref="A73:P73" si="18">A19</f>
        <v>180--</v>
      </c>
      <c r="B73" s="1192" t="str">
        <f t="shared" si="18"/>
        <v>Guidance Counselor  - 10 Month</v>
      </c>
      <c r="C73" s="1372">
        <f t="shared" si="18"/>
        <v>0</v>
      </c>
      <c r="D73" s="1422">
        <f t="shared" si="18"/>
        <v>77700</v>
      </c>
      <c r="E73" s="1422">
        <f t="shared" si="18"/>
        <v>62007</v>
      </c>
      <c r="F73" s="1301">
        <f t="shared" si="18"/>
        <v>0</v>
      </c>
      <c r="G73" s="1301">
        <f t="shared" si="18"/>
        <v>0</v>
      </c>
      <c r="H73" s="1301">
        <f>H19+M19</f>
        <v>0</v>
      </c>
      <c r="I73" s="1301">
        <f t="shared" si="18"/>
        <v>0</v>
      </c>
      <c r="J73" s="1301">
        <f t="shared" si="18"/>
        <v>0</v>
      </c>
      <c r="K73" s="1301">
        <f t="shared" si="18"/>
        <v>0</v>
      </c>
      <c r="L73" s="1301">
        <f t="shared" si="18"/>
        <v>0</v>
      </c>
      <c r="M73" s="1301">
        <v>0</v>
      </c>
      <c r="N73" s="1385">
        <f>SUM(F73:M73)</f>
        <v>0</v>
      </c>
      <c r="O73" s="1329">
        <f t="shared" si="18"/>
        <v>6120</v>
      </c>
      <c r="P73" s="1329" t="str">
        <f t="shared" si="18"/>
        <v>0131</v>
      </c>
    </row>
    <row r="74" spans="1:21" x14ac:dyDescent="0.3">
      <c r="A74" s="1371" t="str">
        <f t="shared" ref="A74:P74" si="19">A20</f>
        <v>180--</v>
      </c>
      <c r="B74" s="1192" t="str">
        <f t="shared" si="19"/>
        <v>Guidance Counselor - 12 Month</v>
      </c>
      <c r="C74" s="1372">
        <f t="shared" si="19"/>
        <v>0</v>
      </c>
      <c r="D74" s="1422">
        <f t="shared" si="19"/>
        <v>91900</v>
      </c>
      <c r="E74" s="1422">
        <f t="shared" si="19"/>
        <v>74406</v>
      </c>
      <c r="F74" s="1301">
        <f t="shared" si="19"/>
        <v>0</v>
      </c>
      <c r="G74" s="1301">
        <f t="shared" si="19"/>
        <v>0</v>
      </c>
      <c r="H74" s="1301">
        <f>H20+M20</f>
        <v>0</v>
      </c>
      <c r="I74" s="1301">
        <f t="shared" si="19"/>
        <v>0</v>
      </c>
      <c r="J74" s="1301">
        <f t="shared" si="19"/>
        <v>0</v>
      </c>
      <c r="K74" s="1301">
        <f t="shared" si="19"/>
        <v>0</v>
      </c>
      <c r="L74" s="1301">
        <f t="shared" si="19"/>
        <v>0</v>
      </c>
      <c r="M74" s="1301">
        <v>0</v>
      </c>
      <c r="N74" s="1385">
        <f>SUM(F74:M74)</f>
        <v>0</v>
      </c>
      <c r="O74" s="1329">
        <f t="shared" si="19"/>
        <v>6120</v>
      </c>
      <c r="P74" s="1329" t="str">
        <f t="shared" si="19"/>
        <v>0131</v>
      </c>
    </row>
    <row r="75" spans="1:21" x14ac:dyDescent="0.3">
      <c r="A75" s="1371"/>
      <c r="B75" s="1192"/>
      <c r="C75" s="1372"/>
      <c r="D75" s="1422"/>
      <c r="E75" s="1422"/>
      <c r="O75" s="1329"/>
    </row>
    <row r="76" spans="1:21" x14ac:dyDescent="0.3">
      <c r="A76" s="1397" t="s">
        <v>1379</v>
      </c>
      <c r="B76" s="1398"/>
      <c r="C76" s="1403"/>
      <c r="D76" s="1405"/>
      <c r="E76" s="1405"/>
      <c r="F76" s="1405">
        <f t="shared" ref="F76:M76" si="20">SUM(F73:F75)</f>
        <v>0</v>
      </c>
      <c r="G76" s="1405">
        <f t="shared" si="20"/>
        <v>0</v>
      </c>
      <c r="H76" s="1405">
        <f t="shared" si="20"/>
        <v>0</v>
      </c>
      <c r="I76" s="1405">
        <f t="shared" si="20"/>
        <v>0</v>
      </c>
      <c r="J76" s="1405">
        <f t="shared" si="20"/>
        <v>0</v>
      </c>
      <c r="K76" s="1405">
        <f t="shared" si="20"/>
        <v>0</v>
      </c>
      <c r="L76" s="1405">
        <f t="shared" si="20"/>
        <v>0</v>
      </c>
      <c r="M76" s="1405">
        <f t="shared" si="20"/>
        <v>0</v>
      </c>
      <c r="N76" s="1405">
        <f>SUM(N73:N75)</f>
        <v>0</v>
      </c>
      <c r="O76" s="1393">
        <f>O74</f>
        <v>6120</v>
      </c>
      <c r="P76" s="1431"/>
    </row>
    <row r="77" spans="1:21" x14ac:dyDescent="0.3">
      <c r="O77" s="1329"/>
    </row>
    <row r="78" spans="1:21" x14ac:dyDescent="0.3">
      <c r="O78" s="1329"/>
    </row>
    <row r="79" spans="1:21" ht="14.4" thickBot="1" x14ac:dyDescent="0.35">
      <c r="A79" s="1297" t="s">
        <v>1358</v>
      </c>
      <c r="B79" s="1374"/>
      <c r="F79" s="1444">
        <f t="shared" ref="F79:M79" si="21">F76+F66+F71</f>
        <v>0</v>
      </c>
      <c r="G79" s="1444">
        <f t="shared" si="21"/>
        <v>0</v>
      </c>
      <c r="H79" s="1444">
        <f t="shared" si="21"/>
        <v>0</v>
      </c>
      <c r="I79" s="1444">
        <f t="shared" si="21"/>
        <v>0</v>
      </c>
      <c r="J79" s="1444">
        <f t="shared" si="21"/>
        <v>0</v>
      </c>
      <c r="K79" s="1444">
        <f t="shared" si="21"/>
        <v>0</v>
      </c>
      <c r="L79" s="1444">
        <f t="shared" si="21"/>
        <v>0</v>
      </c>
      <c r="M79" s="1444">
        <f t="shared" si="21"/>
        <v>0</v>
      </c>
      <c r="N79" s="1444">
        <f>N76+N66+N71</f>
        <v>0</v>
      </c>
      <c r="O79" s="1329"/>
    </row>
    <row r="80" spans="1:21" ht="14.4" thickTop="1" x14ac:dyDescent="0.3">
      <c r="O80" s="1329"/>
    </row>
    <row r="81" spans="1:15" x14ac:dyDescent="0.3">
      <c r="A81" s="1214" t="s">
        <v>1310</v>
      </c>
      <c r="N81" s="1301">
        <f>H1</f>
        <v>0</v>
      </c>
      <c r="O81" s="1329"/>
    </row>
    <row r="82" spans="1:15" x14ac:dyDescent="0.3">
      <c r="A82" s="1214" t="s">
        <v>1312</v>
      </c>
      <c r="N82" s="1301">
        <f>H2</f>
        <v>0</v>
      </c>
      <c r="O82" s="1329"/>
    </row>
    <row r="83" spans="1:15" x14ac:dyDescent="0.3">
      <c r="A83" s="1297" t="s">
        <v>1387</v>
      </c>
      <c r="B83" s="1374"/>
      <c r="N83" s="1445">
        <f>SUM(N81:N82)</f>
        <v>0</v>
      </c>
      <c r="O83" s="1329"/>
    </row>
    <row r="84" spans="1:15" x14ac:dyDescent="0.3">
      <c r="O84" s="1329"/>
    </row>
    <row r="85" spans="1:15" ht="14.4" thickBot="1" x14ac:dyDescent="0.35">
      <c r="A85" s="1297" t="s">
        <v>1388</v>
      </c>
      <c r="B85" s="1374"/>
      <c r="N85" s="1444">
        <f>+N83-N79</f>
        <v>0</v>
      </c>
      <c r="O85" s="1329"/>
    </row>
    <row r="86" spans="1:15" ht="14.4" thickTop="1" x14ac:dyDescent="0.3">
      <c r="O86" s="1329"/>
    </row>
    <row r="87" spans="1:15" x14ac:dyDescent="0.3">
      <c r="O87" s="1329"/>
    </row>
    <row r="88" spans="1:15" x14ac:dyDescent="0.3">
      <c r="A88" s="1297" t="s">
        <v>1389</v>
      </c>
      <c r="B88" s="1374"/>
      <c r="F88" s="1301">
        <f t="shared" ref="F88:N88" si="22">+F34-F79</f>
        <v>0</v>
      </c>
      <c r="G88" s="1301">
        <f t="shared" si="22"/>
        <v>0</v>
      </c>
      <c r="H88" s="1301">
        <f t="shared" si="22"/>
        <v>0</v>
      </c>
      <c r="I88" s="1301">
        <f t="shared" si="22"/>
        <v>0</v>
      </c>
      <c r="J88" s="1301">
        <f t="shared" si="22"/>
        <v>0</v>
      </c>
      <c r="K88" s="1301">
        <f t="shared" si="22"/>
        <v>0</v>
      </c>
      <c r="L88" s="1301">
        <f t="shared" si="22"/>
        <v>0</v>
      </c>
      <c r="M88" s="1301">
        <f t="shared" si="22"/>
        <v>0</v>
      </c>
      <c r="N88" s="1301">
        <f t="shared" si="22"/>
        <v>0</v>
      </c>
      <c r="O88" s="1329"/>
    </row>
    <row r="89" spans="1:15" x14ac:dyDescent="0.3">
      <c r="O89" s="1329"/>
    </row>
    <row r="90" spans="1:15" x14ac:dyDescent="0.3">
      <c r="O90" s="1329"/>
    </row>
    <row r="91" spans="1:15" x14ac:dyDescent="0.3">
      <c r="C91" s="1302"/>
      <c r="D91" s="1302"/>
      <c r="E91" s="1303"/>
      <c r="F91" s="1302" t="s">
        <v>1359</v>
      </c>
      <c r="G91" s="92"/>
      <c r="H91" s="92"/>
      <c r="I91" s="92"/>
      <c r="J91" s="92"/>
      <c r="O91" s="1329"/>
    </row>
    <row r="92" spans="1:15" x14ac:dyDescent="0.3">
      <c r="C92" s="1302" t="s">
        <v>1360</v>
      </c>
      <c r="D92" s="1302" t="s">
        <v>1608</v>
      </c>
      <c r="E92" s="1303" t="s">
        <v>1609</v>
      </c>
      <c r="F92" s="1302" t="s">
        <v>1361</v>
      </c>
      <c r="G92" s="1302" t="s">
        <v>1362</v>
      </c>
      <c r="H92" s="92"/>
      <c r="I92" s="92"/>
      <c r="J92" s="92"/>
      <c r="O92" s="1329"/>
    </row>
    <row r="93" spans="1:15" x14ac:dyDescent="0.3">
      <c r="C93" s="92"/>
      <c r="D93" s="92"/>
      <c r="E93" s="1303"/>
      <c r="F93" s="92"/>
      <c r="G93" s="92"/>
      <c r="H93" s="92"/>
      <c r="I93" s="92"/>
      <c r="J93" s="92"/>
      <c r="O93" s="1329"/>
    </row>
    <row r="94" spans="1:15" x14ac:dyDescent="0.3">
      <c r="C94" s="1302">
        <f t="shared" ref="C94:C119" si="23">$B$4</f>
        <v>1010</v>
      </c>
      <c r="D94" s="1302">
        <f t="shared" ref="D94:D103" si="24">$O$66</f>
        <v>5100</v>
      </c>
      <c r="E94" s="1303" t="s">
        <v>1635</v>
      </c>
      <c r="F94" s="1303" t="str">
        <f t="shared" ref="F94:F119" si="25">$A$3</f>
        <v>0000</v>
      </c>
      <c r="G94" s="1329">
        <f t="shared" ref="G94:G119" si="26">$A$2</f>
        <v>3101</v>
      </c>
      <c r="H94" s="1301">
        <f>G66</f>
        <v>0</v>
      </c>
      <c r="I94" s="92"/>
      <c r="J94" s="92"/>
      <c r="O94" s="1329"/>
    </row>
    <row r="95" spans="1:15" x14ac:dyDescent="0.3">
      <c r="C95" s="1302">
        <f t="shared" si="23"/>
        <v>1010</v>
      </c>
      <c r="D95" s="1302">
        <f t="shared" si="24"/>
        <v>5100</v>
      </c>
      <c r="E95" s="1303" t="s">
        <v>1630</v>
      </c>
      <c r="F95" s="1303" t="str">
        <f t="shared" si="25"/>
        <v>0000</v>
      </c>
      <c r="G95" s="1329">
        <f t="shared" si="26"/>
        <v>3101</v>
      </c>
      <c r="H95" s="1301">
        <f>F64</f>
        <v>0</v>
      </c>
      <c r="I95" s="92"/>
      <c r="J95" s="92"/>
      <c r="O95" s="1329"/>
    </row>
    <row r="96" spans="1:15" x14ac:dyDescent="0.3">
      <c r="C96" s="1302">
        <f t="shared" si="23"/>
        <v>1010</v>
      </c>
      <c r="D96" s="1302">
        <f t="shared" si="24"/>
        <v>5100</v>
      </c>
      <c r="E96" s="1303" t="s">
        <v>1649</v>
      </c>
      <c r="F96" s="1303" t="str">
        <f t="shared" si="25"/>
        <v>0000</v>
      </c>
      <c r="G96" s="1329">
        <f t="shared" si="26"/>
        <v>3101</v>
      </c>
      <c r="H96" s="1301">
        <f>F56</f>
        <v>0</v>
      </c>
      <c r="I96" s="92"/>
      <c r="J96" s="92"/>
      <c r="O96" s="1329"/>
    </row>
    <row r="97" spans="3:15" x14ac:dyDescent="0.3">
      <c r="C97" s="1302">
        <f t="shared" si="23"/>
        <v>1010</v>
      </c>
      <c r="D97" s="1302">
        <f t="shared" si="24"/>
        <v>5100</v>
      </c>
      <c r="E97" s="1303" t="s">
        <v>262</v>
      </c>
      <c r="F97" s="1303" t="str">
        <f t="shared" si="25"/>
        <v>0000</v>
      </c>
      <c r="G97" s="1329">
        <f t="shared" si="26"/>
        <v>3101</v>
      </c>
      <c r="H97" s="1301">
        <f>F59</f>
        <v>0</v>
      </c>
      <c r="I97" s="92"/>
      <c r="J97" s="92"/>
      <c r="O97" s="1329"/>
    </row>
    <row r="98" spans="3:15" x14ac:dyDescent="0.3">
      <c r="C98" s="1302">
        <f t="shared" si="23"/>
        <v>1010</v>
      </c>
      <c r="D98" s="1302">
        <f t="shared" si="24"/>
        <v>5100</v>
      </c>
      <c r="E98" s="1303" t="s">
        <v>1652</v>
      </c>
      <c r="F98" s="1303" t="str">
        <f t="shared" si="25"/>
        <v>0000</v>
      </c>
      <c r="G98" s="1329">
        <f t="shared" si="26"/>
        <v>3101</v>
      </c>
      <c r="H98" s="1301">
        <f>H66+N85</f>
        <v>0</v>
      </c>
      <c r="I98" s="92"/>
      <c r="J98" s="92" t="s">
        <v>1363</v>
      </c>
      <c r="O98" s="1329"/>
    </row>
    <row r="99" spans="3:15" x14ac:dyDescent="0.3">
      <c r="C99" s="1302">
        <f t="shared" si="23"/>
        <v>1010</v>
      </c>
      <c r="D99" s="1302">
        <f t="shared" si="24"/>
        <v>5100</v>
      </c>
      <c r="E99" s="1303" t="s">
        <v>1625</v>
      </c>
      <c r="F99" s="1303" t="str">
        <f t="shared" si="25"/>
        <v>0000</v>
      </c>
      <c r="G99" s="1329">
        <f t="shared" si="26"/>
        <v>3101</v>
      </c>
      <c r="H99" s="1301">
        <f>I66</f>
        <v>0</v>
      </c>
      <c r="I99" s="92"/>
      <c r="J99" s="92"/>
      <c r="O99" s="1329"/>
    </row>
    <row r="100" spans="3:15" x14ac:dyDescent="0.3">
      <c r="C100" s="1302">
        <f t="shared" si="23"/>
        <v>1010</v>
      </c>
      <c r="D100" s="1302">
        <f t="shared" si="24"/>
        <v>5100</v>
      </c>
      <c r="E100" s="1303" t="s">
        <v>1656</v>
      </c>
      <c r="F100" s="1303" t="str">
        <f t="shared" si="25"/>
        <v>0000</v>
      </c>
      <c r="G100" s="1329">
        <f t="shared" si="26"/>
        <v>3101</v>
      </c>
      <c r="H100" s="1301">
        <f>J66</f>
        <v>0</v>
      </c>
      <c r="I100" s="92"/>
      <c r="J100" s="92"/>
      <c r="O100" s="1329"/>
    </row>
    <row r="101" spans="3:15" x14ac:dyDescent="0.3">
      <c r="C101" s="1302">
        <f t="shared" si="23"/>
        <v>1010</v>
      </c>
      <c r="D101" s="1302">
        <f t="shared" si="24"/>
        <v>5100</v>
      </c>
      <c r="E101" s="1303" t="s">
        <v>1666</v>
      </c>
      <c r="F101" s="1303" t="str">
        <f t="shared" si="25"/>
        <v>0000</v>
      </c>
      <c r="G101" s="1329">
        <f t="shared" si="26"/>
        <v>3101</v>
      </c>
      <c r="H101" s="1301">
        <f>K66</f>
        <v>0</v>
      </c>
      <c r="I101" s="92"/>
      <c r="J101" s="92"/>
      <c r="O101" s="1329"/>
    </row>
    <row r="102" spans="3:15" x14ac:dyDescent="0.3">
      <c r="C102" s="1302">
        <f t="shared" si="23"/>
        <v>1010</v>
      </c>
      <c r="D102" s="1302">
        <f t="shared" si="24"/>
        <v>5100</v>
      </c>
      <c r="E102" s="1303" t="s">
        <v>1668</v>
      </c>
      <c r="F102" s="1303" t="str">
        <f t="shared" si="25"/>
        <v>0000</v>
      </c>
      <c r="G102" s="1329">
        <f t="shared" si="26"/>
        <v>3101</v>
      </c>
      <c r="H102" s="1301">
        <f>L66</f>
        <v>0</v>
      </c>
      <c r="I102" s="92"/>
      <c r="J102" s="92"/>
      <c r="O102" s="1329"/>
    </row>
    <row r="103" spans="3:15" x14ac:dyDescent="0.3">
      <c r="C103" s="1448">
        <f t="shared" si="23"/>
        <v>1010</v>
      </c>
      <c r="D103" s="1448">
        <f t="shared" si="24"/>
        <v>5100</v>
      </c>
      <c r="E103" s="1468" t="s">
        <v>1670</v>
      </c>
      <c r="F103" s="1468" t="str">
        <f t="shared" si="25"/>
        <v>0000</v>
      </c>
      <c r="G103" s="1469">
        <f t="shared" si="26"/>
        <v>3101</v>
      </c>
      <c r="H103" s="1331">
        <f>M66</f>
        <v>0</v>
      </c>
      <c r="I103" s="1331">
        <f>SUM(H94:H103)</f>
        <v>0</v>
      </c>
      <c r="J103" s="92"/>
      <c r="O103" s="1329"/>
    </row>
    <row r="104" spans="3:15" x14ac:dyDescent="0.3">
      <c r="C104" s="1302">
        <f t="shared" si="23"/>
        <v>1010</v>
      </c>
      <c r="D104" s="1302">
        <v>5200</v>
      </c>
      <c r="E104" s="1303" t="s">
        <v>1635</v>
      </c>
      <c r="F104" s="1303" t="str">
        <f t="shared" si="25"/>
        <v>0000</v>
      </c>
      <c r="G104" s="1329">
        <f t="shared" si="26"/>
        <v>3101</v>
      </c>
      <c r="H104" s="1301">
        <f>G71</f>
        <v>0</v>
      </c>
      <c r="I104" s="92"/>
      <c r="J104" s="92"/>
      <c r="O104" s="1329"/>
    </row>
    <row r="105" spans="3:15" x14ac:dyDescent="0.3">
      <c r="C105" s="1302">
        <f t="shared" si="23"/>
        <v>1010</v>
      </c>
      <c r="D105" s="1302">
        <v>5200</v>
      </c>
      <c r="E105" s="1303" t="s">
        <v>1630</v>
      </c>
      <c r="F105" s="1303" t="str">
        <f t="shared" si="25"/>
        <v>0000</v>
      </c>
      <c r="G105" s="1329">
        <f t="shared" si="26"/>
        <v>3101</v>
      </c>
      <c r="H105" s="1301">
        <f>F71</f>
        <v>0</v>
      </c>
      <c r="I105" s="92"/>
      <c r="J105" s="92"/>
      <c r="O105" s="1329"/>
    </row>
    <row r="106" spans="3:15" x14ac:dyDescent="0.3">
      <c r="C106" s="1302">
        <f t="shared" si="23"/>
        <v>1010</v>
      </c>
      <c r="D106" s="1302">
        <v>5200</v>
      </c>
      <c r="E106" s="1303" t="s">
        <v>1652</v>
      </c>
      <c r="F106" s="1303" t="str">
        <f t="shared" si="25"/>
        <v>0000</v>
      </c>
      <c r="G106" s="1329">
        <f t="shared" si="26"/>
        <v>3101</v>
      </c>
      <c r="H106" s="1301">
        <f>H71</f>
        <v>0</v>
      </c>
      <c r="I106" s="92"/>
      <c r="J106" s="92" t="s">
        <v>1363</v>
      </c>
      <c r="O106" s="1329"/>
    </row>
    <row r="107" spans="3:15" x14ac:dyDescent="0.3">
      <c r="C107" s="1302">
        <f t="shared" si="23"/>
        <v>1010</v>
      </c>
      <c r="D107" s="1302">
        <v>5200</v>
      </c>
      <c r="E107" s="1303" t="s">
        <v>1625</v>
      </c>
      <c r="F107" s="1303" t="str">
        <f t="shared" si="25"/>
        <v>0000</v>
      </c>
      <c r="G107" s="1329">
        <f t="shared" si="26"/>
        <v>3101</v>
      </c>
      <c r="H107" s="1301">
        <f>I71</f>
        <v>0</v>
      </c>
      <c r="I107" s="92"/>
      <c r="J107" s="92"/>
      <c r="O107" s="1329"/>
    </row>
    <row r="108" spans="3:15" x14ac:dyDescent="0.3">
      <c r="C108" s="1302">
        <f t="shared" si="23"/>
        <v>1010</v>
      </c>
      <c r="D108" s="1302">
        <v>5200</v>
      </c>
      <c r="E108" s="1303" t="s">
        <v>1656</v>
      </c>
      <c r="F108" s="1303" t="str">
        <f t="shared" si="25"/>
        <v>0000</v>
      </c>
      <c r="G108" s="1329">
        <f t="shared" si="26"/>
        <v>3101</v>
      </c>
      <c r="H108" s="1301">
        <f>J71</f>
        <v>0</v>
      </c>
      <c r="I108" s="92"/>
      <c r="J108" s="92"/>
      <c r="O108" s="1329"/>
    </row>
    <row r="109" spans="3:15" x14ac:dyDescent="0.3">
      <c r="C109" s="1302">
        <f t="shared" si="23"/>
        <v>1010</v>
      </c>
      <c r="D109" s="1302">
        <v>5200</v>
      </c>
      <c r="E109" s="1303" t="s">
        <v>1666</v>
      </c>
      <c r="F109" s="1303" t="str">
        <f t="shared" si="25"/>
        <v>0000</v>
      </c>
      <c r="G109" s="1329">
        <f t="shared" si="26"/>
        <v>3101</v>
      </c>
      <c r="H109" s="1301">
        <f>K71</f>
        <v>0</v>
      </c>
      <c r="I109" s="92"/>
      <c r="J109" s="92"/>
      <c r="O109" s="1329"/>
    </row>
    <row r="110" spans="3:15" x14ac:dyDescent="0.3">
      <c r="C110" s="1302">
        <f t="shared" si="23"/>
        <v>1010</v>
      </c>
      <c r="D110" s="1302">
        <v>5200</v>
      </c>
      <c r="E110" s="1303" t="s">
        <v>1668</v>
      </c>
      <c r="F110" s="1303" t="str">
        <f t="shared" si="25"/>
        <v>0000</v>
      </c>
      <c r="G110" s="1329">
        <f t="shared" si="26"/>
        <v>3101</v>
      </c>
      <c r="H110" s="1301">
        <f>L71</f>
        <v>0</v>
      </c>
      <c r="I110" s="92"/>
      <c r="J110" s="92"/>
      <c r="O110" s="1329"/>
    </row>
    <row r="111" spans="3:15" x14ac:dyDescent="0.3">
      <c r="C111" s="1448">
        <f t="shared" si="23"/>
        <v>1010</v>
      </c>
      <c r="D111" s="1448">
        <v>5200</v>
      </c>
      <c r="E111" s="1468" t="s">
        <v>1670</v>
      </c>
      <c r="F111" s="1468" t="str">
        <f t="shared" si="25"/>
        <v>0000</v>
      </c>
      <c r="G111" s="1469">
        <f t="shared" si="26"/>
        <v>3101</v>
      </c>
      <c r="H111" s="1331">
        <f>M71</f>
        <v>0</v>
      </c>
      <c r="I111" s="1331">
        <f>SUM(H104:H111)</f>
        <v>0</v>
      </c>
      <c r="J111" s="92"/>
      <c r="O111" s="1329"/>
    </row>
    <row r="112" spans="3:15" x14ac:dyDescent="0.3">
      <c r="C112" s="1302">
        <f t="shared" si="23"/>
        <v>1010</v>
      </c>
      <c r="D112" s="1302">
        <f t="shared" ref="D112:D119" si="27">$O$76</f>
        <v>6120</v>
      </c>
      <c r="E112" s="1303" t="s">
        <v>1635</v>
      </c>
      <c r="F112" s="1303" t="str">
        <f t="shared" si="25"/>
        <v>0000</v>
      </c>
      <c r="G112" s="1329">
        <f t="shared" si="26"/>
        <v>3101</v>
      </c>
      <c r="H112" s="1301">
        <f>G76</f>
        <v>0</v>
      </c>
      <c r="J112" s="92"/>
      <c r="O112" s="1329"/>
    </row>
    <row r="113" spans="3:15" x14ac:dyDescent="0.3">
      <c r="C113" s="1302">
        <f t="shared" si="23"/>
        <v>1010</v>
      </c>
      <c r="D113" s="1302">
        <f t="shared" si="27"/>
        <v>6120</v>
      </c>
      <c r="E113" s="1303" t="s">
        <v>1649</v>
      </c>
      <c r="F113" s="1303" t="str">
        <f t="shared" si="25"/>
        <v>0000</v>
      </c>
      <c r="G113" s="1329">
        <f t="shared" si="26"/>
        <v>3101</v>
      </c>
      <c r="H113" s="1301">
        <f>F76</f>
        <v>0</v>
      </c>
      <c r="I113" s="92"/>
      <c r="J113" s="92"/>
      <c r="O113" s="1329"/>
    </row>
    <row r="114" spans="3:15" x14ac:dyDescent="0.3">
      <c r="C114" s="1302">
        <f t="shared" si="23"/>
        <v>1010</v>
      </c>
      <c r="D114" s="1302">
        <f t="shared" si="27"/>
        <v>6120</v>
      </c>
      <c r="E114" s="1303" t="s">
        <v>1652</v>
      </c>
      <c r="F114" s="1303" t="str">
        <f t="shared" si="25"/>
        <v>0000</v>
      </c>
      <c r="G114" s="1329">
        <f t="shared" si="26"/>
        <v>3101</v>
      </c>
      <c r="H114" s="1301">
        <f>H76</f>
        <v>0</v>
      </c>
      <c r="I114" s="92"/>
      <c r="J114" s="92"/>
      <c r="O114" s="1329"/>
    </row>
    <row r="115" spans="3:15" x14ac:dyDescent="0.3">
      <c r="C115" s="1302">
        <f t="shared" si="23"/>
        <v>1010</v>
      </c>
      <c r="D115" s="1302">
        <f t="shared" si="27"/>
        <v>6120</v>
      </c>
      <c r="E115" s="1303" t="s">
        <v>1625</v>
      </c>
      <c r="F115" s="1303" t="str">
        <f t="shared" si="25"/>
        <v>0000</v>
      </c>
      <c r="G115" s="1329">
        <f t="shared" si="26"/>
        <v>3101</v>
      </c>
      <c r="H115" s="1301">
        <f>I76</f>
        <v>0</v>
      </c>
      <c r="I115" s="92"/>
      <c r="J115" s="92"/>
      <c r="O115" s="1329"/>
    </row>
    <row r="116" spans="3:15" x14ac:dyDescent="0.3">
      <c r="C116" s="1302">
        <f t="shared" si="23"/>
        <v>1010</v>
      </c>
      <c r="D116" s="1302">
        <f t="shared" si="27"/>
        <v>6120</v>
      </c>
      <c r="E116" s="1303" t="s">
        <v>1656</v>
      </c>
      <c r="F116" s="1303" t="str">
        <f t="shared" si="25"/>
        <v>0000</v>
      </c>
      <c r="G116" s="1329">
        <f t="shared" si="26"/>
        <v>3101</v>
      </c>
      <c r="H116" s="1301">
        <f>J76</f>
        <v>0</v>
      </c>
      <c r="I116" s="92"/>
      <c r="J116" s="92"/>
      <c r="O116" s="1329"/>
    </row>
    <row r="117" spans="3:15" x14ac:dyDescent="0.3">
      <c r="C117" s="1302">
        <f t="shared" si="23"/>
        <v>1010</v>
      </c>
      <c r="D117" s="1302">
        <f t="shared" si="27"/>
        <v>6120</v>
      </c>
      <c r="E117" s="1303" t="s">
        <v>1666</v>
      </c>
      <c r="F117" s="1303" t="str">
        <f t="shared" si="25"/>
        <v>0000</v>
      </c>
      <c r="G117" s="1329">
        <f t="shared" si="26"/>
        <v>3101</v>
      </c>
      <c r="H117" s="1301">
        <f>K76</f>
        <v>0</v>
      </c>
      <c r="I117" s="92"/>
      <c r="J117" s="92"/>
      <c r="O117" s="1329"/>
    </row>
    <row r="118" spans="3:15" x14ac:dyDescent="0.3">
      <c r="C118" s="1302">
        <f t="shared" si="23"/>
        <v>1010</v>
      </c>
      <c r="D118" s="1302">
        <f t="shared" si="27"/>
        <v>6120</v>
      </c>
      <c r="E118" s="1303" t="s">
        <v>1668</v>
      </c>
      <c r="F118" s="1303" t="str">
        <f t="shared" si="25"/>
        <v>0000</v>
      </c>
      <c r="G118" s="1329">
        <f t="shared" si="26"/>
        <v>3101</v>
      </c>
      <c r="H118" s="1301">
        <f>L76</f>
        <v>0</v>
      </c>
      <c r="I118" s="92"/>
      <c r="J118" s="92"/>
      <c r="O118" s="1329"/>
    </row>
    <row r="119" spans="3:15" x14ac:dyDescent="0.3">
      <c r="C119" s="1448">
        <f t="shared" si="23"/>
        <v>1010</v>
      </c>
      <c r="D119" s="1448">
        <f t="shared" si="27"/>
        <v>6120</v>
      </c>
      <c r="E119" s="1468" t="s">
        <v>1670</v>
      </c>
      <c r="F119" s="1468" t="str">
        <f t="shared" si="25"/>
        <v>0000</v>
      </c>
      <c r="G119" s="1469">
        <f t="shared" si="26"/>
        <v>3101</v>
      </c>
      <c r="H119" s="1331">
        <f>M76</f>
        <v>0</v>
      </c>
      <c r="I119" s="1331">
        <f>SUM(H112:H119)</f>
        <v>0</v>
      </c>
      <c r="J119" s="92"/>
      <c r="O119" s="1329"/>
    </row>
    <row r="120" spans="3:15" x14ac:dyDescent="0.3">
      <c r="C120" s="92"/>
      <c r="D120" s="92"/>
      <c r="E120" s="1303"/>
      <c r="F120" s="92"/>
      <c r="G120" s="92"/>
      <c r="H120" s="1471">
        <f>SUM(H94:H119)</f>
        <v>0</v>
      </c>
      <c r="I120" s="1471">
        <f>SUM(I94:I119)</f>
        <v>0</v>
      </c>
      <c r="J120" s="92"/>
      <c r="O120" s="1329"/>
    </row>
    <row r="121" spans="3:15" x14ac:dyDescent="0.3">
      <c r="O121" s="1329"/>
    </row>
    <row r="122" spans="3:15" x14ac:dyDescent="0.3">
      <c r="O122" s="1329"/>
    </row>
    <row r="123" spans="3:15" x14ac:dyDescent="0.3">
      <c r="O123" s="1329"/>
    </row>
    <row r="124" spans="3:15" x14ac:dyDescent="0.3">
      <c r="O124" s="1329"/>
    </row>
    <row r="125" spans="3:15" x14ac:dyDescent="0.3">
      <c r="O125" s="1329"/>
    </row>
    <row r="126" spans="3:15" x14ac:dyDescent="0.3">
      <c r="O126" s="1329"/>
    </row>
    <row r="127" spans="3:15" x14ac:dyDescent="0.3">
      <c r="O127" s="1329"/>
    </row>
    <row r="128" spans="3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  <row r="2272" spans="15:15" x14ac:dyDescent="0.3">
      <c r="O2272" s="1329"/>
    </row>
    <row r="2273" spans="15:15" x14ac:dyDescent="0.3">
      <c r="O2273" s="1329"/>
    </row>
    <row r="2274" spans="15:15" x14ac:dyDescent="0.3">
      <c r="O2274" s="1329"/>
    </row>
    <row r="2275" spans="15:15" x14ac:dyDescent="0.3">
      <c r="O2275" s="1329"/>
    </row>
    <row r="2276" spans="15:15" x14ac:dyDescent="0.3">
      <c r="O2276" s="1329"/>
    </row>
    <row r="2277" spans="15:15" x14ac:dyDescent="0.3">
      <c r="O2277" s="1329"/>
    </row>
    <row r="2278" spans="15:15" x14ac:dyDescent="0.3">
      <c r="O2278" s="1329"/>
    </row>
    <row r="2279" spans="15:15" x14ac:dyDescent="0.3">
      <c r="O2279" s="1329"/>
    </row>
    <row r="2280" spans="15:15" x14ac:dyDescent="0.3">
      <c r="O2280" s="1329"/>
    </row>
    <row r="2281" spans="15:15" x14ac:dyDescent="0.3">
      <c r="O2281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1" fitToHeight="2" orientation="landscape" r:id="rId1"/>
  <headerFooter alignWithMargins="0">
    <oddFooter>&amp;L&amp;F
&amp;A&amp;C&amp;P&amp;R&amp;D</oddFooter>
  </headerFooter>
  <rowBreaks count="1" manualBreakCount="1">
    <brk id="44" max="1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0" enableFormatConditionsCalculation="0">
    <tabColor indexed="44"/>
    <pageSetUpPr fitToPage="1"/>
  </sheetPr>
  <dimension ref="A1:U2220"/>
  <sheetViews>
    <sheetView view="pageBreakPreview" zoomScale="75" zoomScaleNormal="65" workbookViewId="0">
      <selection activeCell="B3" sqref="B3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3382'!H332</f>
        <v>0</v>
      </c>
    </row>
    <row r="2" spans="1:21" x14ac:dyDescent="0.3">
      <c r="A2" s="1304">
        <v>6123</v>
      </c>
      <c r="B2" s="230" t="s">
        <v>2381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1354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3382'!A329</f>
        <v>14000</v>
      </c>
      <c r="B12" s="393" t="str">
        <f>'Salary Menu MIS 3382'!B329</f>
        <v>Instructional Coach - 10 Month</v>
      </c>
      <c r="C12" s="1327">
        <f>'Salary Menu MIS 3382'!D329</f>
        <v>0</v>
      </c>
      <c r="D12" s="1435">
        <f>'Salary Menu MIS 3382'!E329</f>
        <v>69900</v>
      </c>
      <c r="E12" s="1435">
        <f>'Salary Menu MIS 3382'!J329</f>
        <v>55196</v>
      </c>
      <c r="F12" s="1331">
        <f>ROUND(C12*(ROUND((D12-$J$9-$K$9-$L$9)/(1+$H$9+$I$9),0)),0)</f>
        <v>0</v>
      </c>
      <c r="G12" s="1331">
        <f>ROUND(C12*(ROUND(($G$9*E12)*(1+$H$9+$I$9),0)),0)</f>
        <v>0</v>
      </c>
      <c r="H12" s="1331">
        <f>ROUND(F12*$H$9,0)</f>
        <v>0</v>
      </c>
      <c r="I12" s="1331">
        <f>ROUND(F12*$I$9,0)</f>
        <v>0</v>
      </c>
      <c r="J12" s="1331">
        <f>ROUND($J$9*C12,0)</f>
        <v>0</v>
      </c>
      <c r="K12" s="1331">
        <f>ROUND($K$9*C12,0)</f>
        <v>0</v>
      </c>
      <c r="L12" s="1331">
        <f>ROUND($L$9*C12,0)</f>
        <v>0</v>
      </c>
      <c r="M12" s="1331">
        <f>ROUND((C12*D12)-(F12+H12+I12+J12+K12+L12),0)</f>
        <v>0</v>
      </c>
      <c r="N12" s="1331">
        <f>SUM(F12:M12)</f>
        <v>0</v>
      </c>
      <c r="O12" s="1329">
        <v>6300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1355</v>
      </c>
      <c r="B14" s="1336"/>
      <c r="C14" s="1337"/>
      <c r="D14" s="1459"/>
      <c r="E14" s="1459"/>
      <c r="F14" s="1339">
        <f t="shared" ref="F14:N14" si="0">ROUND(SUM(F12:F13),0)</f>
        <v>0</v>
      </c>
      <c r="G14" s="1339">
        <f t="shared" si="0"/>
        <v>0</v>
      </c>
      <c r="H14" s="1339">
        <f t="shared" si="0"/>
        <v>0</v>
      </c>
      <c r="I14" s="1339">
        <f t="shared" si="0"/>
        <v>0</v>
      </c>
      <c r="J14" s="1339">
        <f t="shared" si="0"/>
        <v>0</v>
      </c>
      <c r="K14" s="1339">
        <f t="shared" si="0"/>
        <v>0</v>
      </c>
      <c r="L14" s="1339">
        <f t="shared" si="0"/>
        <v>0</v>
      </c>
      <c r="M14" s="1339">
        <f t="shared" si="0"/>
        <v>0</v>
      </c>
      <c r="N14" s="1339">
        <f t="shared" si="0"/>
        <v>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O16" s="1329"/>
    </row>
    <row r="17" spans="1:21" s="230" customFormat="1" x14ac:dyDescent="0.3">
      <c r="A17" s="1297" t="s">
        <v>1358</v>
      </c>
      <c r="B17" s="1374"/>
      <c r="C17" s="1375"/>
      <c r="D17" s="1462"/>
      <c r="E17" s="1462"/>
      <c r="F17" s="1339">
        <f t="shared" ref="F17:N17" si="1">ROUND(F14,0)</f>
        <v>0</v>
      </c>
      <c r="G17" s="1339">
        <f t="shared" si="1"/>
        <v>0</v>
      </c>
      <c r="H17" s="1339">
        <f t="shared" si="1"/>
        <v>0</v>
      </c>
      <c r="I17" s="1339">
        <f t="shared" si="1"/>
        <v>0</v>
      </c>
      <c r="J17" s="1339">
        <f t="shared" si="1"/>
        <v>0</v>
      </c>
      <c r="K17" s="1339">
        <f t="shared" si="1"/>
        <v>0</v>
      </c>
      <c r="L17" s="1339">
        <f t="shared" si="1"/>
        <v>0</v>
      </c>
      <c r="M17" s="1339">
        <f t="shared" si="1"/>
        <v>0</v>
      </c>
      <c r="N17" s="1339">
        <f t="shared" si="1"/>
        <v>0</v>
      </c>
      <c r="O17" s="1340"/>
      <c r="P17" s="1341"/>
      <c r="U17" s="1342"/>
    </row>
    <row r="18" spans="1:21" x14ac:dyDescent="0.3">
      <c r="O18" s="1329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A22" s="1297" t="str">
        <f>A1</f>
        <v>Salary Budget</v>
      </c>
      <c r="B22" s="230"/>
    </row>
    <row r="23" spans="1:21" x14ac:dyDescent="0.3">
      <c r="A23" s="1377">
        <f>A2</f>
        <v>6123</v>
      </c>
      <c r="B23" s="230" t="str">
        <f>B2</f>
        <v>Reading Instruction</v>
      </c>
    </row>
    <row r="24" spans="1:21" x14ac:dyDescent="0.3">
      <c r="A24" s="1377" t="str">
        <f>A3</f>
        <v>0000</v>
      </c>
      <c r="B24" s="230" t="str">
        <f>B3</f>
        <v>SAMPLE SCHOOL</v>
      </c>
    </row>
    <row r="25" spans="1:21" x14ac:dyDescent="0.3">
      <c r="A25" s="1378" t="str">
        <f>A5</f>
        <v>FISCAL YEAR 2013-2014</v>
      </c>
      <c r="B25" s="1379"/>
      <c r="G25" s="1311"/>
    </row>
    <row r="26" spans="1:21" x14ac:dyDescent="0.3">
      <c r="A26" s="1297"/>
      <c r="B26" s="230"/>
      <c r="G26" s="1311" t="s">
        <v>1635</v>
      </c>
    </row>
    <row r="27" spans="1:21" x14ac:dyDescent="0.3">
      <c r="F27" s="1311"/>
      <c r="G27" s="1312" t="s">
        <v>1314</v>
      </c>
      <c r="H27" s="1311" t="s">
        <v>1652</v>
      </c>
      <c r="I27" s="1311" t="s">
        <v>1625</v>
      </c>
      <c r="J27" s="1311" t="s">
        <v>1656</v>
      </c>
      <c r="K27" s="1311" t="s">
        <v>1666</v>
      </c>
      <c r="L27" s="1311" t="s">
        <v>1668</v>
      </c>
      <c r="M27" s="1311" t="s">
        <v>1670</v>
      </c>
      <c r="N27" s="1312"/>
    </row>
    <row r="28" spans="1:21" x14ac:dyDescent="0.3">
      <c r="C28" s="1313" t="s">
        <v>1315</v>
      </c>
      <c r="D28" s="1315" t="s">
        <v>1337</v>
      </c>
      <c r="E28" s="1315"/>
      <c r="F28" s="1315" t="s">
        <v>273</v>
      </c>
      <c r="G28" s="1311"/>
      <c r="H28" s="1315" t="s">
        <v>1339</v>
      </c>
      <c r="I28" s="1315" t="s">
        <v>1340</v>
      </c>
      <c r="J28" s="1315" t="s">
        <v>1341</v>
      </c>
      <c r="K28" s="1315" t="s">
        <v>1342</v>
      </c>
      <c r="L28" s="1315" t="s">
        <v>1343</v>
      </c>
      <c r="M28" s="1315" t="s">
        <v>1344</v>
      </c>
      <c r="N28" s="1315" t="s">
        <v>248</v>
      </c>
      <c r="O28" s="1316" t="s">
        <v>243</v>
      </c>
      <c r="P28" s="1316" t="s">
        <v>1345</v>
      </c>
    </row>
    <row r="29" spans="1:21" x14ac:dyDescent="0.3">
      <c r="G29" s="1463">
        <f t="shared" ref="G29:L29" si="2">G9</f>
        <v>0</v>
      </c>
      <c r="H29" s="1464">
        <f t="shared" si="2"/>
        <v>6.8699999999999997E-2</v>
      </c>
      <c r="I29" s="1464">
        <f t="shared" si="2"/>
        <v>7.6499999999999999E-2</v>
      </c>
      <c r="J29" s="1301">
        <f t="shared" si="2"/>
        <v>6458</v>
      </c>
      <c r="K29" s="1301">
        <f t="shared" si="2"/>
        <v>28</v>
      </c>
      <c r="L29" s="1301">
        <f t="shared" si="2"/>
        <v>204</v>
      </c>
    </row>
    <row r="30" spans="1:21" x14ac:dyDescent="0.3">
      <c r="H30" s="1382"/>
      <c r="I30" s="1382"/>
    </row>
    <row r="31" spans="1:21" x14ac:dyDescent="0.3">
      <c r="A31" s="1371" t="str">
        <f t="shared" ref="A31:P31" si="3">A12</f>
        <v>14000</v>
      </c>
      <c r="B31" s="1192" t="str">
        <f t="shared" si="3"/>
        <v>Instructional Coach - 10 Month</v>
      </c>
      <c r="C31" s="1372">
        <f t="shared" si="3"/>
        <v>0</v>
      </c>
      <c r="D31" s="1422">
        <f t="shared" si="3"/>
        <v>69900</v>
      </c>
      <c r="E31" s="1422">
        <f t="shared" si="3"/>
        <v>55196</v>
      </c>
      <c r="F31" s="1301">
        <f t="shared" si="3"/>
        <v>0</v>
      </c>
      <c r="G31" s="1301">
        <f t="shared" si="3"/>
        <v>0</v>
      </c>
      <c r="H31" s="1301">
        <f>H12+M12</f>
        <v>0</v>
      </c>
      <c r="I31" s="1301">
        <f t="shared" si="3"/>
        <v>0</v>
      </c>
      <c r="J31" s="1301">
        <f t="shared" si="3"/>
        <v>0</v>
      </c>
      <c r="K31" s="1301">
        <f t="shared" si="3"/>
        <v>0</v>
      </c>
      <c r="L31" s="1301">
        <f t="shared" si="3"/>
        <v>0</v>
      </c>
      <c r="M31" s="1301">
        <v>0</v>
      </c>
      <c r="N31" s="1301">
        <f>SUM(F31:M31)</f>
        <v>0</v>
      </c>
      <c r="O31" s="1329">
        <f t="shared" si="3"/>
        <v>6300</v>
      </c>
      <c r="P31" s="1302" t="str">
        <f t="shared" si="3"/>
        <v>0131</v>
      </c>
    </row>
    <row r="32" spans="1:21" x14ac:dyDescent="0.3">
      <c r="A32" s="1371"/>
      <c r="B32" s="1192"/>
      <c r="C32" s="1372"/>
      <c r="D32" s="1422"/>
      <c r="E32" s="1422"/>
      <c r="F32" s="1422"/>
      <c r="G32" s="1422"/>
      <c r="H32" s="1422"/>
      <c r="I32" s="1422"/>
      <c r="J32" s="1422"/>
      <c r="K32" s="1422"/>
      <c r="L32" s="1422"/>
      <c r="M32" s="1422"/>
      <c r="N32" s="1422"/>
      <c r="O32" s="1329"/>
    </row>
    <row r="33" spans="1:16" x14ac:dyDescent="0.3">
      <c r="A33" s="1397" t="s">
        <v>1381</v>
      </c>
      <c r="B33" s="1398"/>
      <c r="C33" s="1403"/>
      <c r="D33" s="1405"/>
      <c r="E33" s="1405"/>
      <c r="F33" s="1405">
        <f t="shared" ref="F33:N33" si="4">SUM(F31:F32)</f>
        <v>0</v>
      </c>
      <c r="G33" s="1405">
        <f t="shared" si="4"/>
        <v>0</v>
      </c>
      <c r="H33" s="1405">
        <f t="shared" si="4"/>
        <v>0</v>
      </c>
      <c r="I33" s="1405">
        <f t="shared" si="4"/>
        <v>0</v>
      </c>
      <c r="J33" s="1405">
        <f t="shared" si="4"/>
        <v>0</v>
      </c>
      <c r="K33" s="1405">
        <f t="shared" si="4"/>
        <v>0</v>
      </c>
      <c r="L33" s="1405">
        <f t="shared" si="4"/>
        <v>0</v>
      </c>
      <c r="M33" s="1405">
        <f t="shared" si="4"/>
        <v>0</v>
      </c>
      <c r="N33" s="1405">
        <f t="shared" si="4"/>
        <v>0</v>
      </c>
      <c r="O33" s="1393">
        <f>O31</f>
        <v>6300</v>
      </c>
      <c r="P33" s="1431"/>
    </row>
    <row r="34" spans="1:16" x14ac:dyDescent="0.3">
      <c r="O34" s="1329"/>
    </row>
    <row r="35" spans="1:16" x14ac:dyDescent="0.3">
      <c r="O35" s="1329"/>
    </row>
    <row r="36" spans="1:16" ht="14.4" thickBot="1" x14ac:dyDescent="0.35">
      <c r="A36" s="1297" t="s">
        <v>1358</v>
      </c>
      <c r="B36" s="1374"/>
      <c r="F36" s="1444">
        <f t="shared" ref="F36:N36" si="5">F33</f>
        <v>0</v>
      </c>
      <c r="G36" s="1444">
        <f t="shared" si="5"/>
        <v>0</v>
      </c>
      <c r="H36" s="1444">
        <f t="shared" si="5"/>
        <v>0</v>
      </c>
      <c r="I36" s="1444">
        <f t="shared" si="5"/>
        <v>0</v>
      </c>
      <c r="J36" s="1444">
        <f t="shared" si="5"/>
        <v>0</v>
      </c>
      <c r="K36" s="1444">
        <f t="shared" si="5"/>
        <v>0</v>
      </c>
      <c r="L36" s="1444">
        <f t="shared" si="5"/>
        <v>0</v>
      </c>
      <c r="M36" s="1444">
        <f t="shared" si="5"/>
        <v>0</v>
      </c>
      <c r="N36" s="1444">
        <f t="shared" si="5"/>
        <v>0</v>
      </c>
      <c r="O36" s="1329"/>
    </row>
    <row r="37" spans="1:16" ht="14.4" thickTop="1" x14ac:dyDescent="0.3">
      <c r="O37" s="1329"/>
    </row>
    <row r="38" spans="1:16" x14ac:dyDescent="0.3">
      <c r="A38" s="1214" t="s">
        <v>1310</v>
      </c>
      <c r="N38" s="1301">
        <f>H1</f>
        <v>0</v>
      </c>
      <c r="O38" s="1329"/>
    </row>
    <row r="39" spans="1:16" x14ac:dyDescent="0.3">
      <c r="A39" s="1214" t="s">
        <v>1312</v>
      </c>
      <c r="N39" s="1301">
        <f>H2</f>
        <v>0</v>
      </c>
      <c r="O39" s="1329"/>
    </row>
    <row r="40" spans="1:16" x14ac:dyDescent="0.3">
      <c r="A40" s="1297" t="s">
        <v>1387</v>
      </c>
      <c r="B40" s="1374"/>
      <c r="N40" s="1445">
        <f>SUM(N38:N39)</f>
        <v>0</v>
      </c>
      <c r="O40" s="1329"/>
    </row>
    <row r="41" spans="1:16" x14ac:dyDescent="0.3">
      <c r="O41" s="1329"/>
    </row>
    <row r="42" spans="1:16" ht="14.4" thickBot="1" x14ac:dyDescent="0.35">
      <c r="A42" s="1297" t="s">
        <v>1405</v>
      </c>
      <c r="B42" s="1374"/>
      <c r="N42" s="1444">
        <f>+N40-N36</f>
        <v>0</v>
      </c>
      <c r="O42" s="1329"/>
    </row>
    <row r="43" spans="1:16" ht="14.4" thickTop="1" x14ac:dyDescent="0.3">
      <c r="O43" s="1329"/>
    </row>
    <row r="44" spans="1:16" x14ac:dyDescent="0.3">
      <c r="O44" s="1329"/>
    </row>
    <row r="45" spans="1:16" x14ac:dyDescent="0.3">
      <c r="A45" s="1297" t="s">
        <v>1389</v>
      </c>
      <c r="B45" s="1374"/>
      <c r="F45" s="1301">
        <f t="shared" ref="F45:N45" si="6">+F17-F36</f>
        <v>0</v>
      </c>
      <c r="G45" s="1301">
        <f t="shared" si="6"/>
        <v>0</v>
      </c>
      <c r="H45" s="1301">
        <f t="shared" si="6"/>
        <v>0</v>
      </c>
      <c r="I45" s="1301">
        <f t="shared" si="6"/>
        <v>0</v>
      </c>
      <c r="J45" s="1301">
        <f t="shared" si="6"/>
        <v>0</v>
      </c>
      <c r="K45" s="1301">
        <f t="shared" si="6"/>
        <v>0</v>
      </c>
      <c r="L45" s="1301">
        <f t="shared" si="6"/>
        <v>0</v>
      </c>
      <c r="M45" s="1301">
        <f t="shared" si="6"/>
        <v>0</v>
      </c>
      <c r="N45" s="1301">
        <f t="shared" si="6"/>
        <v>0</v>
      </c>
      <c r="O45" s="1329"/>
    </row>
    <row r="46" spans="1:16" x14ac:dyDescent="0.3">
      <c r="O46" s="1329"/>
    </row>
    <row r="47" spans="1:16" x14ac:dyDescent="0.3">
      <c r="O47" s="1329"/>
    </row>
    <row r="48" spans="1:16" x14ac:dyDescent="0.3">
      <c r="C48" s="1302"/>
      <c r="D48" s="1302"/>
      <c r="E48" s="1303"/>
      <c r="F48" s="1302" t="s">
        <v>1359</v>
      </c>
      <c r="G48" s="92"/>
      <c r="H48" s="92"/>
      <c r="I48" s="92"/>
      <c r="J48" s="92"/>
      <c r="O48" s="1329"/>
    </row>
    <row r="49" spans="3:15" x14ac:dyDescent="0.3">
      <c r="C49" s="1302" t="s">
        <v>1360</v>
      </c>
      <c r="D49" s="1302" t="s">
        <v>1608</v>
      </c>
      <c r="E49" s="1303" t="s">
        <v>1609</v>
      </c>
      <c r="F49" s="1302" t="s">
        <v>1361</v>
      </c>
      <c r="G49" s="1302" t="s">
        <v>1362</v>
      </c>
      <c r="H49" s="92"/>
      <c r="I49" s="92"/>
      <c r="J49" s="92"/>
      <c r="O49" s="1329"/>
    </row>
    <row r="50" spans="3:15" x14ac:dyDescent="0.3">
      <c r="C50" s="92"/>
      <c r="D50" s="92"/>
      <c r="E50" s="1303"/>
      <c r="F50" s="92"/>
      <c r="G50" s="92"/>
      <c r="H50" s="92"/>
      <c r="I50" s="92"/>
      <c r="J50" s="92"/>
      <c r="O50" s="1329"/>
    </row>
    <row r="51" spans="3:15" x14ac:dyDescent="0.3">
      <c r="C51" s="1302">
        <f t="shared" ref="C51:C58" si="7">$B$4</f>
        <v>1010</v>
      </c>
      <c r="D51" s="1302">
        <f t="shared" ref="D51:D58" si="8">$O$33</f>
        <v>6300</v>
      </c>
      <c r="E51" s="1303" t="s">
        <v>1635</v>
      </c>
      <c r="F51" s="1303" t="str">
        <f t="shared" ref="F51:F58" si="9">$A$3</f>
        <v>0000</v>
      </c>
      <c r="G51" s="1329">
        <f t="shared" ref="G51:G58" si="10">$A$2</f>
        <v>6123</v>
      </c>
      <c r="H51" s="1301">
        <f>G33</f>
        <v>0</v>
      </c>
      <c r="I51" s="92"/>
      <c r="J51" s="92"/>
      <c r="O51" s="1329"/>
    </row>
    <row r="52" spans="3:15" x14ac:dyDescent="0.3">
      <c r="C52" s="1302">
        <f t="shared" si="7"/>
        <v>1010</v>
      </c>
      <c r="D52" s="1302">
        <f t="shared" si="8"/>
        <v>6300</v>
      </c>
      <c r="E52" s="1303" t="s">
        <v>1649</v>
      </c>
      <c r="F52" s="1303" t="str">
        <f t="shared" si="9"/>
        <v>0000</v>
      </c>
      <c r="G52" s="1329">
        <f t="shared" si="10"/>
        <v>6123</v>
      </c>
      <c r="H52" s="1301">
        <f>F33</f>
        <v>0</v>
      </c>
      <c r="I52" s="92"/>
      <c r="J52" s="92"/>
      <c r="O52" s="1329"/>
    </row>
    <row r="53" spans="3:15" x14ac:dyDescent="0.3">
      <c r="C53" s="1302">
        <f t="shared" si="7"/>
        <v>1010</v>
      </c>
      <c r="D53" s="1302">
        <f t="shared" si="8"/>
        <v>6300</v>
      </c>
      <c r="E53" s="1303" t="s">
        <v>1652</v>
      </c>
      <c r="F53" s="1303" t="str">
        <f t="shared" si="9"/>
        <v>0000</v>
      </c>
      <c r="G53" s="1329">
        <f t="shared" si="10"/>
        <v>6123</v>
      </c>
      <c r="H53" s="1301">
        <f>+H33+N42</f>
        <v>0</v>
      </c>
      <c r="I53" s="92"/>
      <c r="J53" s="92" t="s">
        <v>1406</v>
      </c>
      <c r="O53" s="1329"/>
    </row>
    <row r="54" spans="3:15" x14ac:dyDescent="0.3">
      <c r="C54" s="1302">
        <f t="shared" si="7"/>
        <v>1010</v>
      </c>
      <c r="D54" s="1302">
        <f t="shared" si="8"/>
        <v>6300</v>
      </c>
      <c r="E54" s="1303" t="s">
        <v>1625</v>
      </c>
      <c r="F54" s="1303" t="str">
        <f t="shared" si="9"/>
        <v>0000</v>
      </c>
      <c r="G54" s="1329">
        <f t="shared" si="10"/>
        <v>6123</v>
      </c>
      <c r="H54" s="1301">
        <f>I33</f>
        <v>0</v>
      </c>
      <c r="I54" s="92"/>
      <c r="J54" s="92"/>
      <c r="O54" s="1329"/>
    </row>
    <row r="55" spans="3:15" x14ac:dyDescent="0.3">
      <c r="C55" s="1302">
        <f t="shared" si="7"/>
        <v>1010</v>
      </c>
      <c r="D55" s="1302">
        <f t="shared" si="8"/>
        <v>6300</v>
      </c>
      <c r="E55" s="1303" t="s">
        <v>1656</v>
      </c>
      <c r="F55" s="1303" t="str">
        <f t="shared" si="9"/>
        <v>0000</v>
      </c>
      <c r="G55" s="1329">
        <f t="shared" si="10"/>
        <v>6123</v>
      </c>
      <c r="H55" s="1301">
        <f>J33</f>
        <v>0</v>
      </c>
      <c r="I55" s="92"/>
      <c r="J55" s="92"/>
      <c r="O55" s="1329"/>
    </row>
    <row r="56" spans="3:15" x14ac:dyDescent="0.3">
      <c r="C56" s="1302">
        <f t="shared" si="7"/>
        <v>1010</v>
      </c>
      <c r="D56" s="1302">
        <f t="shared" si="8"/>
        <v>6300</v>
      </c>
      <c r="E56" s="1303" t="s">
        <v>1666</v>
      </c>
      <c r="F56" s="1303" t="str">
        <f t="shared" si="9"/>
        <v>0000</v>
      </c>
      <c r="G56" s="1329">
        <f t="shared" si="10"/>
        <v>6123</v>
      </c>
      <c r="H56" s="1301">
        <f>K33</f>
        <v>0</v>
      </c>
      <c r="I56" s="92"/>
      <c r="J56" s="92"/>
      <c r="O56" s="1329"/>
    </row>
    <row r="57" spans="3:15" x14ac:dyDescent="0.3">
      <c r="C57" s="1302">
        <f t="shared" si="7"/>
        <v>1010</v>
      </c>
      <c r="D57" s="1302">
        <f t="shared" si="8"/>
        <v>6300</v>
      </c>
      <c r="E57" s="1303" t="s">
        <v>1668</v>
      </c>
      <c r="F57" s="1303" t="str">
        <f t="shared" si="9"/>
        <v>0000</v>
      </c>
      <c r="G57" s="1329">
        <f t="shared" si="10"/>
        <v>6123</v>
      </c>
      <c r="H57" s="1301">
        <f>L33</f>
        <v>0</v>
      </c>
      <c r="I57" s="92"/>
      <c r="J57" s="92"/>
      <c r="O57" s="1329"/>
    </row>
    <row r="58" spans="3:15" x14ac:dyDescent="0.3">
      <c r="C58" s="1448">
        <f t="shared" si="7"/>
        <v>1010</v>
      </c>
      <c r="D58" s="1448">
        <f t="shared" si="8"/>
        <v>6300</v>
      </c>
      <c r="E58" s="1468" t="s">
        <v>1670</v>
      </c>
      <c r="F58" s="1468" t="str">
        <f t="shared" si="9"/>
        <v>0000</v>
      </c>
      <c r="G58" s="1469">
        <f t="shared" si="10"/>
        <v>6123</v>
      </c>
      <c r="H58" s="1331">
        <f>M33</f>
        <v>0</v>
      </c>
      <c r="I58" s="1331">
        <f>SUM(H51:H58)</f>
        <v>0</v>
      </c>
      <c r="J58" s="92"/>
      <c r="O58" s="1329"/>
    </row>
    <row r="59" spans="3:15" x14ac:dyDescent="0.3">
      <c r="C59" s="92"/>
      <c r="D59" s="92"/>
      <c r="E59" s="1303"/>
      <c r="F59" s="92"/>
      <c r="G59" s="92"/>
      <c r="H59" s="1471">
        <f>SUM(H51:H58)</f>
        <v>0</v>
      </c>
      <c r="I59" s="1471">
        <f>SUM(I51:I58)</f>
        <v>0</v>
      </c>
      <c r="J59" s="92"/>
      <c r="O59" s="1329"/>
    </row>
    <row r="60" spans="3:15" x14ac:dyDescent="0.3">
      <c r="O60" s="1329"/>
    </row>
    <row r="61" spans="3:15" x14ac:dyDescent="0.3">
      <c r="O61" s="1329"/>
    </row>
    <row r="62" spans="3:15" x14ac:dyDescent="0.3">
      <c r="O62" s="1329"/>
    </row>
    <row r="63" spans="3:15" x14ac:dyDescent="0.3">
      <c r="O63" s="1329"/>
    </row>
    <row r="64" spans="3:15" x14ac:dyDescent="0.3">
      <c r="O64" s="1329"/>
    </row>
    <row r="65" spans="15:15" x14ac:dyDescent="0.3">
      <c r="O65" s="1329"/>
    </row>
    <row r="66" spans="15:15" x14ac:dyDescent="0.3">
      <c r="O66" s="1329"/>
    </row>
    <row r="67" spans="15:15" x14ac:dyDescent="0.3">
      <c r="O67" s="1329"/>
    </row>
    <row r="68" spans="15:15" x14ac:dyDescent="0.3">
      <c r="O68" s="1329"/>
    </row>
    <row r="69" spans="15:15" x14ac:dyDescent="0.3">
      <c r="O69" s="1329"/>
    </row>
    <row r="70" spans="15:15" x14ac:dyDescent="0.3">
      <c r="O70" s="1329"/>
    </row>
    <row r="71" spans="15:15" x14ac:dyDescent="0.3">
      <c r="O71" s="1329"/>
    </row>
    <row r="72" spans="15:15" x14ac:dyDescent="0.3">
      <c r="O72" s="1329"/>
    </row>
    <row r="73" spans="15:15" x14ac:dyDescent="0.3">
      <c r="O73" s="1329"/>
    </row>
    <row r="74" spans="15:15" x14ac:dyDescent="0.3">
      <c r="O74" s="1329"/>
    </row>
    <row r="75" spans="15:15" x14ac:dyDescent="0.3">
      <c r="O75" s="1329"/>
    </row>
    <row r="76" spans="15:15" x14ac:dyDescent="0.3">
      <c r="O76" s="1329"/>
    </row>
    <row r="77" spans="15:15" x14ac:dyDescent="0.3">
      <c r="O77" s="1329"/>
    </row>
    <row r="78" spans="15:15" x14ac:dyDescent="0.3">
      <c r="O78" s="1329"/>
    </row>
    <row r="79" spans="15:15" x14ac:dyDescent="0.3">
      <c r="O79" s="1329"/>
    </row>
    <row r="80" spans="15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1" fitToHeight="2" orientation="landscape" r:id="rId1"/>
  <headerFooter alignWithMargins="0">
    <oddFooter>&amp;L&amp;F
&amp;A&amp;C&amp;P&amp;R&amp;D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2" enableFormatConditionsCalculation="0">
    <tabColor indexed="44"/>
    <pageSetUpPr fitToPage="1"/>
  </sheetPr>
  <dimension ref="A1:U2223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3382'!H339</f>
        <v>0</v>
      </c>
    </row>
    <row r="2" spans="1:21" x14ac:dyDescent="0.3">
      <c r="A2" s="1304">
        <v>2045</v>
      </c>
      <c r="B2" s="230" t="s">
        <v>1420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3382'!A335</f>
        <v>12160</v>
      </c>
      <c r="B12" s="393" t="str">
        <f>'Salary Menu MIS 3382'!B335</f>
        <v>Teacher - ROTC - 12 Month</v>
      </c>
      <c r="C12" s="1327">
        <f>'Salary Menu MIS 3382'!D335</f>
        <v>0</v>
      </c>
      <c r="D12" s="1435">
        <f>'Salary Menu MIS 3382'!E335</f>
        <v>81800</v>
      </c>
      <c r="E12" s="1435">
        <f>'Salary Menu MIS 3382'!J335</f>
        <v>65587</v>
      </c>
      <c r="F12" s="1422">
        <f>ROUND(C12*(ROUND((D12-$J$9-$K$9-$L$9)/(1+$H$9+$I$9),0)),0)</f>
        <v>0</v>
      </c>
      <c r="G12" s="1422">
        <f>ROUND(C12*(ROUND(($G$9*E12)*(1+$H$9+$I$9),0)),0)</f>
        <v>0</v>
      </c>
      <c r="H12" s="1422">
        <f>ROUND(F12*$H$9,0)</f>
        <v>0</v>
      </c>
      <c r="I12" s="1422">
        <f>ROUND(F12*$I$9,0)</f>
        <v>0</v>
      </c>
      <c r="J12" s="1422">
        <f>ROUND($J$9*C12,0)</f>
        <v>0</v>
      </c>
      <c r="K12" s="1422">
        <f>ROUND($K$9*C12,0)</f>
        <v>0</v>
      </c>
      <c r="L12" s="1422">
        <f>ROUND($L$9*C12,0)</f>
        <v>0</v>
      </c>
      <c r="M12" s="1422">
        <f>ROUND((C12*D12)-(F12+H12+I12+J12+K12+L12),0)</f>
        <v>0</v>
      </c>
      <c r="N12" s="1422">
        <f>SUM(F12:M12)</f>
        <v>0</v>
      </c>
      <c r="O12" s="1329">
        <v>5100</v>
      </c>
      <c r="P12" s="1330" t="s">
        <v>1649</v>
      </c>
    </row>
    <row r="13" spans="1:21" x14ac:dyDescent="0.3">
      <c r="A13" s="1428" t="str">
        <f>'Salary Menu MIS 3382'!A336</f>
        <v>12160</v>
      </c>
      <c r="B13" s="393" t="str">
        <f>'Salary Menu MIS 3382'!B336</f>
        <v>Teacher - ROTC - 10 Month</v>
      </c>
      <c r="C13" s="1327">
        <f>'Salary Menu MIS 3382'!D336</f>
        <v>0</v>
      </c>
      <c r="D13" s="1435">
        <f>'Salary Menu MIS 3382'!E336</f>
        <v>68600</v>
      </c>
      <c r="E13" s="1435">
        <f>'Salary Menu MIS 3382'!J336</f>
        <v>54060</v>
      </c>
      <c r="F13" s="1331">
        <f>ROUND(C13*(ROUND((D13-$J$9-$K$9-$L$9)/(1+$H$9+$I$9),0)),0)</f>
        <v>0</v>
      </c>
      <c r="G13" s="1331">
        <f>ROUND(C13*(ROUND(($G$9*E13)*(1+$H$9+$I$9),0)),0)</f>
        <v>0</v>
      </c>
      <c r="H13" s="1331">
        <f>ROUND(F13*$H$9,0)</f>
        <v>0</v>
      </c>
      <c r="I13" s="1331">
        <f>ROUND(F13*$I$9,0)</f>
        <v>0</v>
      </c>
      <c r="J13" s="1331">
        <f>ROUND($J$9*C13,0)</f>
        <v>0</v>
      </c>
      <c r="K13" s="1331">
        <f>ROUND($K$9*C13,0)</f>
        <v>0</v>
      </c>
      <c r="L13" s="1331">
        <f>ROUND($L$9*C13,0)</f>
        <v>0</v>
      </c>
      <c r="M13" s="1331">
        <f>ROUND((C13*D13)-(F13+H13+I13+J13+K13+L13),0)</f>
        <v>0</v>
      </c>
      <c r="N13" s="1331">
        <f>SUM(F13:M13)</f>
        <v>0</v>
      </c>
      <c r="O13" s="1329">
        <v>5100</v>
      </c>
      <c r="P13" s="1330" t="s">
        <v>1649</v>
      </c>
    </row>
    <row r="14" spans="1:21" x14ac:dyDescent="0.3">
      <c r="A14" s="1332"/>
      <c r="B14" s="251"/>
      <c r="C14" s="1333"/>
      <c r="D14" s="1362"/>
      <c r="E14" s="1362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459"/>
      <c r="F15" s="1339">
        <f>ROUND(SUM(F12:F14),0)</f>
        <v>0</v>
      </c>
      <c r="G15" s="1339">
        <f t="shared" ref="G15:N15" si="0">ROUND(SUM(G12:G14),0)</f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32"/>
      <c r="B17" s="251"/>
      <c r="C17" s="1333"/>
      <c r="D17" s="1362"/>
      <c r="E17" s="1362"/>
      <c r="O17" s="1329"/>
    </row>
    <row r="18" spans="1:21" x14ac:dyDescent="0.3">
      <c r="O18" s="1329"/>
    </row>
    <row r="19" spans="1:21" s="230" customFormat="1" x14ac:dyDescent="0.3">
      <c r="A19" s="1297" t="s">
        <v>1358</v>
      </c>
      <c r="B19" s="1374"/>
      <c r="C19" s="1375"/>
      <c r="D19" s="1462"/>
      <c r="E19" s="1462"/>
      <c r="F19" s="1339">
        <f t="shared" ref="F19:N19" si="1">ROUND(+F15,0)</f>
        <v>0</v>
      </c>
      <c r="G19" s="1339">
        <f t="shared" si="1"/>
        <v>0</v>
      </c>
      <c r="H19" s="1339">
        <f t="shared" si="1"/>
        <v>0</v>
      </c>
      <c r="I19" s="1339">
        <f t="shared" si="1"/>
        <v>0</v>
      </c>
      <c r="J19" s="1339">
        <f t="shared" si="1"/>
        <v>0</v>
      </c>
      <c r="K19" s="1339">
        <f t="shared" si="1"/>
        <v>0</v>
      </c>
      <c r="L19" s="1339">
        <f t="shared" si="1"/>
        <v>0</v>
      </c>
      <c r="M19" s="1339">
        <f t="shared" si="1"/>
        <v>0</v>
      </c>
      <c r="N19" s="1339">
        <f t="shared" si="1"/>
        <v>0</v>
      </c>
      <c r="O19" s="1340"/>
      <c r="P19" s="1341"/>
      <c r="U19" s="1342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A25" s="1297" t="str">
        <f>A1</f>
        <v>Salary Budget</v>
      </c>
      <c r="B25" s="230"/>
    </row>
    <row r="26" spans="1:21" x14ac:dyDescent="0.3">
      <c r="A26" s="1377">
        <f>A2</f>
        <v>2045</v>
      </c>
      <c r="B26" s="230" t="str">
        <f>B2</f>
        <v>ROTC</v>
      </c>
    </row>
    <row r="27" spans="1:21" x14ac:dyDescent="0.3">
      <c r="A27" s="1377" t="str">
        <f>A3</f>
        <v>0000</v>
      </c>
      <c r="B27" s="230" t="str">
        <f>B3</f>
        <v>SAMPLE SCHOOL</v>
      </c>
    </row>
    <row r="28" spans="1:21" x14ac:dyDescent="0.3">
      <c r="A28" s="1378" t="str">
        <f>A5</f>
        <v>FISCAL YEAR 2013-2014</v>
      </c>
      <c r="B28" s="1379"/>
      <c r="G28" s="1311"/>
    </row>
    <row r="29" spans="1:21" x14ac:dyDescent="0.3">
      <c r="A29" s="1297"/>
      <c r="B29" s="230"/>
      <c r="G29" s="1311" t="s">
        <v>1635</v>
      </c>
    </row>
    <row r="30" spans="1:21" x14ac:dyDescent="0.3">
      <c r="F30" s="1311"/>
      <c r="G30" s="1312" t="s">
        <v>1314</v>
      </c>
      <c r="H30" s="1311" t="s">
        <v>1652</v>
      </c>
      <c r="I30" s="1311" t="s">
        <v>1625</v>
      </c>
      <c r="J30" s="1311" t="s">
        <v>1656</v>
      </c>
      <c r="K30" s="1311" t="s">
        <v>1666</v>
      </c>
      <c r="L30" s="1311" t="s">
        <v>1668</v>
      </c>
      <c r="M30" s="1311" t="s">
        <v>1670</v>
      </c>
      <c r="N30" s="1312"/>
    </row>
    <row r="31" spans="1:21" x14ac:dyDescent="0.3">
      <c r="C31" s="1313" t="s">
        <v>1315</v>
      </c>
      <c r="D31" s="1315" t="s">
        <v>1337</v>
      </c>
      <c r="E31" s="1315"/>
      <c r="F31" s="1315" t="s">
        <v>273</v>
      </c>
      <c r="G31" s="1311"/>
      <c r="H31" s="1315" t="s">
        <v>1339</v>
      </c>
      <c r="I31" s="1315" t="s">
        <v>1340</v>
      </c>
      <c r="J31" s="1315" t="s">
        <v>1341</v>
      </c>
      <c r="K31" s="1315" t="s">
        <v>1342</v>
      </c>
      <c r="L31" s="1315" t="s">
        <v>1343</v>
      </c>
      <c r="M31" s="1315" t="s">
        <v>1344</v>
      </c>
      <c r="N31" s="1315" t="s">
        <v>248</v>
      </c>
      <c r="O31" s="1316" t="s">
        <v>243</v>
      </c>
      <c r="P31" s="1316" t="s">
        <v>1345</v>
      </c>
    </row>
    <row r="32" spans="1:21" x14ac:dyDescent="0.3">
      <c r="G32" s="1463">
        <f t="shared" ref="G32:L32" si="2">G9</f>
        <v>0</v>
      </c>
      <c r="H32" s="1464">
        <f t="shared" si="2"/>
        <v>6.8699999999999997E-2</v>
      </c>
      <c r="I32" s="1464">
        <f t="shared" si="2"/>
        <v>7.6499999999999999E-2</v>
      </c>
      <c r="J32" s="1301">
        <f t="shared" si="2"/>
        <v>6458</v>
      </c>
      <c r="K32" s="1301">
        <f t="shared" si="2"/>
        <v>28</v>
      </c>
      <c r="L32" s="1301">
        <f t="shared" si="2"/>
        <v>204</v>
      </c>
    </row>
    <row r="33" spans="1:16" x14ac:dyDescent="0.3">
      <c r="H33" s="1382"/>
      <c r="I33" s="1382"/>
    </row>
    <row r="34" spans="1:16" x14ac:dyDescent="0.3">
      <c r="A34" s="1371" t="str">
        <f t="shared" ref="A34:P35" si="3">A12</f>
        <v>12160</v>
      </c>
      <c r="B34" s="1371" t="str">
        <f t="shared" si="3"/>
        <v>Teacher - ROTC - 12 Month</v>
      </c>
      <c r="C34" s="1383">
        <f t="shared" si="3"/>
        <v>0</v>
      </c>
      <c r="D34" s="1385">
        <f t="shared" si="3"/>
        <v>81800</v>
      </c>
      <c r="E34" s="1385">
        <f t="shared" si="3"/>
        <v>65587</v>
      </c>
      <c r="F34" s="1385">
        <f t="shared" si="3"/>
        <v>0</v>
      </c>
      <c r="G34" s="1385">
        <f t="shared" si="3"/>
        <v>0</v>
      </c>
      <c r="H34" s="1385">
        <f>H12+M12</f>
        <v>0</v>
      </c>
      <c r="I34" s="1385">
        <f t="shared" si="3"/>
        <v>0</v>
      </c>
      <c r="J34" s="1385">
        <f t="shared" si="3"/>
        <v>0</v>
      </c>
      <c r="K34" s="1385">
        <f t="shared" si="3"/>
        <v>0</v>
      </c>
      <c r="L34" s="1385">
        <f t="shared" si="3"/>
        <v>0</v>
      </c>
      <c r="M34" s="1385">
        <v>0</v>
      </c>
      <c r="N34" s="1385">
        <f>SUM(F34:M34)</f>
        <v>0</v>
      </c>
      <c r="O34" s="1386">
        <f t="shared" si="3"/>
        <v>5100</v>
      </c>
      <c r="P34" s="1386" t="str">
        <f t="shared" si="3"/>
        <v>0131</v>
      </c>
    </row>
    <row r="35" spans="1:16" x14ac:dyDescent="0.3">
      <c r="A35" s="1371" t="str">
        <f t="shared" si="3"/>
        <v>12160</v>
      </c>
      <c r="B35" s="1371" t="str">
        <f t="shared" si="3"/>
        <v>Teacher - ROTC - 10 Month</v>
      </c>
      <c r="C35" s="1383">
        <f t="shared" si="3"/>
        <v>0</v>
      </c>
      <c r="D35" s="1385">
        <f t="shared" si="3"/>
        <v>68600</v>
      </c>
      <c r="E35" s="1385">
        <f t="shared" si="3"/>
        <v>54060</v>
      </c>
      <c r="F35" s="1385">
        <f t="shared" si="3"/>
        <v>0</v>
      </c>
      <c r="G35" s="1385">
        <f t="shared" si="3"/>
        <v>0</v>
      </c>
      <c r="H35" s="1385">
        <f>H13+M13</f>
        <v>0</v>
      </c>
      <c r="I35" s="1385">
        <f t="shared" si="3"/>
        <v>0</v>
      </c>
      <c r="J35" s="1385">
        <f t="shared" si="3"/>
        <v>0</v>
      </c>
      <c r="K35" s="1385">
        <f t="shared" si="3"/>
        <v>0</v>
      </c>
      <c r="L35" s="1385">
        <f t="shared" si="3"/>
        <v>0</v>
      </c>
      <c r="M35" s="1385">
        <v>0</v>
      </c>
      <c r="N35" s="1385">
        <f>SUM(F35:M35)</f>
        <v>0</v>
      </c>
      <c r="O35" s="1386">
        <f t="shared" si="3"/>
        <v>5100</v>
      </c>
      <c r="P35" s="1386" t="str">
        <f t="shared" si="3"/>
        <v>0131</v>
      </c>
    </row>
    <row r="36" spans="1:16" x14ac:dyDescent="0.3">
      <c r="A36" s="1371"/>
      <c r="B36" s="1192"/>
      <c r="C36" s="1372"/>
      <c r="D36" s="1422"/>
      <c r="E36" s="1422"/>
      <c r="F36" s="1392">
        <f>SUM(F34:F35)</f>
        <v>0</v>
      </c>
      <c r="G36" s="1392">
        <f t="shared" ref="G36:N36" si="4">SUM(G34:G35)</f>
        <v>0</v>
      </c>
      <c r="H36" s="1392">
        <f t="shared" si="4"/>
        <v>0</v>
      </c>
      <c r="I36" s="1392">
        <f t="shared" si="4"/>
        <v>0</v>
      </c>
      <c r="J36" s="1392">
        <f t="shared" si="4"/>
        <v>0</v>
      </c>
      <c r="K36" s="1392">
        <f t="shared" si="4"/>
        <v>0</v>
      </c>
      <c r="L36" s="1392">
        <f t="shared" si="4"/>
        <v>0</v>
      </c>
      <c r="M36" s="1392">
        <f t="shared" si="4"/>
        <v>0</v>
      </c>
      <c r="N36" s="1392">
        <f t="shared" si="4"/>
        <v>0</v>
      </c>
      <c r="O36" s="1393">
        <f>O34</f>
        <v>5100</v>
      </c>
      <c r="P36" s="1393"/>
    </row>
    <row r="37" spans="1:16" x14ac:dyDescent="0.3">
      <c r="O37" s="1329"/>
    </row>
    <row r="38" spans="1:16" x14ac:dyDescent="0.3">
      <c r="O38" s="1329"/>
    </row>
    <row r="39" spans="1:16" ht="14.4" thickBot="1" x14ac:dyDescent="0.35">
      <c r="A39" s="1297" t="s">
        <v>1358</v>
      </c>
      <c r="B39" s="1374"/>
      <c r="F39" s="1444">
        <f t="shared" ref="F39:N39" si="5">F36</f>
        <v>0</v>
      </c>
      <c r="G39" s="1444">
        <f t="shared" si="5"/>
        <v>0</v>
      </c>
      <c r="H39" s="1444">
        <f t="shared" si="5"/>
        <v>0</v>
      </c>
      <c r="I39" s="1444">
        <f t="shared" si="5"/>
        <v>0</v>
      </c>
      <c r="J39" s="1444">
        <f t="shared" si="5"/>
        <v>0</v>
      </c>
      <c r="K39" s="1444">
        <f t="shared" si="5"/>
        <v>0</v>
      </c>
      <c r="L39" s="1444">
        <f t="shared" si="5"/>
        <v>0</v>
      </c>
      <c r="M39" s="1444">
        <f t="shared" si="5"/>
        <v>0</v>
      </c>
      <c r="N39" s="1444">
        <f t="shared" si="5"/>
        <v>0</v>
      </c>
      <c r="O39" s="1329"/>
    </row>
    <row r="40" spans="1:16" ht="14.4" thickTop="1" x14ac:dyDescent="0.3">
      <c r="O40" s="1329"/>
    </row>
    <row r="41" spans="1:16" x14ac:dyDescent="0.3">
      <c r="A41" s="1214" t="s">
        <v>1310</v>
      </c>
      <c r="N41" s="1301">
        <f>H1</f>
        <v>0</v>
      </c>
      <c r="O41" s="1329"/>
    </row>
    <row r="42" spans="1:16" x14ac:dyDescent="0.3">
      <c r="A42" s="1214" t="s">
        <v>1312</v>
      </c>
      <c r="N42" s="1301">
        <f>H2</f>
        <v>0</v>
      </c>
      <c r="O42" s="1329"/>
    </row>
    <row r="43" spans="1:16" x14ac:dyDescent="0.3">
      <c r="A43" s="1297" t="s">
        <v>1387</v>
      </c>
      <c r="B43" s="1374"/>
      <c r="N43" s="1445">
        <f>SUM(N41:N42)</f>
        <v>0</v>
      </c>
      <c r="O43" s="1329"/>
    </row>
    <row r="44" spans="1:16" x14ac:dyDescent="0.3">
      <c r="O44" s="1329"/>
    </row>
    <row r="45" spans="1:16" ht="14.4" thickBot="1" x14ac:dyDescent="0.35">
      <c r="A45" s="1297" t="s">
        <v>1388</v>
      </c>
      <c r="B45" s="1374"/>
      <c r="N45" s="1444">
        <f>+N43-N39</f>
        <v>0</v>
      </c>
      <c r="O45" s="1329"/>
    </row>
    <row r="46" spans="1:16" ht="14.4" thickTop="1" x14ac:dyDescent="0.3">
      <c r="O46" s="1329"/>
    </row>
    <row r="47" spans="1:16" x14ac:dyDescent="0.3">
      <c r="O47" s="1329"/>
    </row>
    <row r="48" spans="1:16" x14ac:dyDescent="0.3">
      <c r="A48" s="1297" t="s">
        <v>1389</v>
      </c>
      <c r="B48" s="1374"/>
      <c r="F48" s="1301">
        <f t="shared" ref="F48:N48" si="6">+F19-F39</f>
        <v>0</v>
      </c>
      <c r="G48" s="1301">
        <f t="shared" si="6"/>
        <v>0</v>
      </c>
      <c r="H48" s="1301">
        <f t="shared" si="6"/>
        <v>0</v>
      </c>
      <c r="I48" s="1301">
        <f t="shared" si="6"/>
        <v>0</v>
      </c>
      <c r="J48" s="1301">
        <f t="shared" si="6"/>
        <v>0</v>
      </c>
      <c r="K48" s="1301">
        <f t="shared" si="6"/>
        <v>0</v>
      </c>
      <c r="L48" s="1301">
        <f t="shared" si="6"/>
        <v>0</v>
      </c>
      <c r="M48" s="1301">
        <f t="shared" si="6"/>
        <v>0</v>
      </c>
      <c r="N48" s="1301">
        <f t="shared" si="6"/>
        <v>0</v>
      </c>
      <c r="O48" s="1329"/>
    </row>
    <row r="49" spans="3:15" x14ac:dyDescent="0.3">
      <c r="O49" s="1329"/>
    </row>
    <row r="50" spans="3:15" x14ac:dyDescent="0.3">
      <c r="O50" s="1329"/>
    </row>
    <row r="51" spans="3:15" x14ac:dyDescent="0.3">
      <c r="C51" s="1302"/>
      <c r="D51" s="1302"/>
      <c r="E51" s="1303"/>
      <c r="F51" s="1302" t="s">
        <v>1359</v>
      </c>
      <c r="G51" s="92"/>
      <c r="H51" s="92"/>
      <c r="I51" s="92"/>
      <c r="J51" s="92"/>
      <c r="O51" s="1329"/>
    </row>
    <row r="52" spans="3:15" x14ac:dyDescent="0.3">
      <c r="C52" s="1302" t="s">
        <v>1360</v>
      </c>
      <c r="D52" s="1302" t="s">
        <v>1608</v>
      </c>
      <c r="E52" s="1303" t="s">
        <v>1609</v>
      </c>
      <c r="F52" s="1302" t="s">
        <v>1361</v>
      </c>
      <c r="G52" s="1302" t="s">
        <v>1362</v>
      </c>
      <c r="H52" s="92"/>
      <c r="I52" s="92"/>
      <c r="J52" s="92"/>
      <c r="O52" s="1329"/>
    </row>
    <row r="53" spans="3:15" x14ac:dyDescent="0.3">
      <c r="C53" s="92"/>
      <c r="D53" s="92"/>
      <c r="E53" s="1303"/>
      <c r="F53" s="92"/>
      <c r="G53" s="92"/>
      <c r="H53" s="92"/>
      <c r="I53" s="92"/>
      <c r="J53" s="92"/>
      <c r="O53" s="1329"/>
    </row>
    <row r="54" spans="3:15" x14ac:dyDescent="0.3">
      <c r="C54" s="1302">
        <f t="shared" ref="C54:C61" si="7">$B$4</f>
        <v>1010</v>
      </c>
      <c r="D54" s="1302">
        <f t="shared" ref="D54:D61" si="8">$O$36</f>
        <v>5100</v>
      </c>
      <c r="E54" s="1303" t="s">
        <v>1635</v>
      </c>
      <c r="F54" s="1303" t="str">
        <f t="shared" ref="F54:F61" si="9">$A$3</f>
        <v>0000</v>
      </c>
      <c r="G54" s="1329">
        <f t="shared" ref="G54:G61" si="10">$A$2</f>
        <v>2045</v>
      </c>
      <c r="H54" s="1301">
        <f>G36</f>
        <v>0</v>
      </c>
      <c r="I54" s="92"/>
      <c r="J54" s="92"/>
      <c r="O54" s="1329"/>
    </row>
    <row r="55" spans="3:15" x14ac:dyDescent="0.3">
      <c r="C55" s="1302">
        <f t="shared" si="7"/>
        <v>1010</v>
      </c>
      <c r="D55" s="1302">
        <f t="shared" si="8"/>
        <v>5100</v>
      </c>
      <c r="E55" s="1303" t="s">
        <v>1649</v>
      </c>
      <c r="F55" s="1303" t="str">
        <f t="shared" si="9"/>
        <v>0000</v>
      </c>
      <c r="G55" s="1329">
        <f t="shared" si="10"/>
        <v>2045</v>
      </c>
      <c r="H55" s="1301">
        <f>F36</f>
        <v>0</v>
      </c>
      <c r="I55" s="92"/>
      <c r="J55" s="92"/>
      <c r="O55" s="1329"/>
    </row>
    <row r="56" spans="3:15" x14ac:dyDescent="0.3">
      <c r="C56" s="1302">
        <f t="shared" si="7"/>
        <v>1010</v>
      </c>
      <c r="D56" s="1302">
        <f t="shared" si="8"/>
        <v>5100</v>
      </c>
      <c r="E56" s="1303" t="s">
        <v>1652</v>
      </c>
      <c r="F56" s="1303" t="str">
        <f t="shared" si="9"/>
        <v>0000</v>
      </c>
      <c r="G56" s="1329">
        <f t="shared" si="10"/>
        <v>2045</v>
      </c>
      <c r="H56" s="1301">
        <f>H36+N45</f>
        <v>0</v>
      </c>
      <c r="I56" s="92"/>
      <c r="J56" s="92" t="s">
        <v>1363</v>
      </c>
      <c r="O56" s="1329"/>
    </row>
    <row r="57" spans="3:15" x14ac:dyDescent="0.3">
      <c r="C57" s="1302">
        <f t="shared" si="7"/>
        <v>1010</v>
      </c>
      <c r="D57" s="1302">
        <f t="shared" si="8"/>
        <v>5100</v>
      </c>
      <c r="E57" s="1303" t="s">
        <v>1625</v>
      </c>
      <c r="F57" s="1303" t="str">
        <f t="shared" si="9"/>
        <v>0000</v>
      </c>
      <c r="G57" s="1329">
        <f t="shared" si="10"/>
        <v>2045</v>
      </c>
      <c r="H57" s="1301">
        <f>I36</f>
        <v>0</v>
      </c>
      <c r="I57" s="92"/>
      <c r="J57" s="92"/>
      <c r="O57" s="1329"/>
    </row>
    <row r="58" spans="3:15" x14ac:dyDescent="0.3">
      <c r="C58" s="1302">
        <f t="shared" si="7"/>
        <v>1010</v>
      </c>
      <c r="D58" s="1302">
        <f t="shared" si="8"/>
        <v>5100</v>
      </c>
      <c r="E58" s="1303" t="s">
        <v>1656</v>
      </c>
      <c r="F58" s="1303" t="str">
        <f t="shared" si="9"/>
        <v>0000</v>
      </c>
      <c r="G58" s="1329">
        <f t="shared" si="10"/>
        <v>2045</v>
      </c>
      <c r="H58" s="1301">
        <f>J36</f>
        <v>0</v>
      </c>
      <c r="I58" s="92"/>
      <c r="J58" s="92"/>
      <c r="O58" s="1329"/>
    </row>
    <row r="59" spans="3:15" x14ac:dyDescent="0.3">
      <c r="C59" s="1302">
        <f t="shared" si="7"/>
        <v>1010</v>
      </c>
      <c r="D59" s="1302">
        <f t="shared" si="8"/>
        <v>5100</v>
      </c>
      <c r="E59" s="1303" t="s">
        <v>1666</v>
      </c>
      <c r="F59" s="1303" t="str">
        <f t="shared" si="9"/>
        <v>0000</v>
      </c>
      <c r="G59" s="1329">
        <f t="shared" si="10"/>
        <v>2045</v>
      </c>
      <c r="H59" s="1301">
        <f>K36</f>
        <v>0</v>
      </c>
      <c r="I59" s="92"/>
      <c r="J59" s="92"/>
      <c r="O59" s="1329"/>
    </row>
    <row r="60" spans="3:15" x14ac:dyDescent="0.3">
      <c r="C60" s="1302">
        <f t="shared" si="7"/>
        <v>1010</v>
      </c>
      <c r="D60" s="1302">
        <f t="shared" si="8"/>
        <v>5100</v>
      </c>
      <c r="E60" s="1303" t="s">
        <v>1668</v>
      </c>
      <c r="F60" s="1303" t="str">
        <f t="shared" si="9"/>
        <v>0000</v>
      </c>
      <c r="G60" s="1329">
        <f t="shared" si="10"/>
        <v>2045</v>
      </c>
      <c r="H60" s="1301">
        <f>L36</f>
        <v>0</v>
      </c>
      <c r="I60" s="92"/>
      <c r="J60" s="92"/>
      <c r="O60" s="1329"/>
    </row>
    <row r="61" spans="3:15" x14ac:dyDescent="0.3">
      <c r="C61" s="1448">
        <f t="shared" si="7"/>
        <v>1010</v>
      </c>
      <c r="D61" s="1448">
        <f t="shared" si="8"/>
        <v>5100</v>
      </c>
      <c r="E61" s="1468" t="s">
        <v>1670</v>
      </c>
      <c r="F61" s="1468" t="str">
        <f t="shared" si="9"/>
        <v>0000</v>
      </c>
      <c r="G61" s="1469">
        <f t="shared" si="10"/>
        <v>2045</v>
      </c>
      <c r="H61" s="1331">
        <f>M36</f>
        <v>0</v>
      </c>
      <c r="I61" s="1331">
        <f>SUM(H54:H61)</f>
        <v>0</v>
      </c>
      <c r="J61" s="92"/>
      <c r="O61" s="1329"/>
    </row>
    <row r="62" spans="3:15" x14ac:dyDescent="0.3">
      <c r="C62" s="92"/>
      <c r="D62" s="92"/>
      <c r="E62" s="1303"/>
      <c r="F62" s="92"/>
      <c r="G62" s="92"/>
      <c r="H62" s="1471">
        <f>SUM(H54:H61)</f>
        <v>0</v>
      </c>
      <c r="I62" s="1471">
        <f>SUM(I54:I61)</f>
        <v>0</v>
      </c>
      <c r="J62" s="92"/>
      <c r="O62" s="1329"/>
    </row>
    <row r="63" spans="3:15" x14ac:dyDescent="0.3">
      <c r="O63" s="1329"/>
    </row>
    <row r="64" spans="3:15" x14ac:dyDescent="0.3">
      <c r="O64" s="1329"/>
    </row>
    <row r="65" spans="15:15" x14ac:dyDescent="0.3">
      <c r="O65" s="1329"/>
    </row>
    <row r="66" spans="15:15" x14ac:dyDescent="0.3">
      <c r="O66" s="1329"/>
    </row>
    <row r="67" spans="15:15" x14ac:dyDescent="0.3">
      <c r="O67" s="1329"/>
    </row>
    <row r="68" spans="15:15" x14ac:dyDescent="0.3">
      <c r="O68" s="1329"/>
    </row>
    <row r="69" spans="15:15" x14ac:dyDescent="0.3">
      <c r="O69" s="1329"/>
    </row>
    <row r="70" spans="15:15" x14ac:dyDescent="0.3">
      <c r="O70" s="1329"/>
    </row>
    <row r="71" spans="15:15" x14ac:dyDescent="0.3">
      <c r="O71" s="1329"/>
    </row>
    <row r="72" spans="15:15" x14ac:dyDescent="0.3">
      <c r="O72" s="1329"/>
    </row>
    <row r="73" spans="15:15" x14ac:dyDescent="0.3">
      <c r="O73" s="1329"/>
    </row>
    <row r="74" spans="15:15" x14ac:dyDescent="0.3">
      <c r="O74" s="1329"/>
    </row>
    <row r="75" spans="15:15" x14ac:dyDescent="0.3">
      <c r="O75" s="1329"/>
    </row>
    <row r="76" spans="15:15" x14ac:dyDescent="0.3">
      <c r="O76" s="1329"/>
    </row>
    <row r="77" spans="15:15" x14ac:dyDescent="0.3">
      <c r="O77" s="1329"/>
    </row>
    <row r="78" spans="15:15" x14ac:dyDescent="0.3">
      <c r="O78" s="1329"/>
    </row>
    <row r="79" spans="15:15" x14ac:dyDescent="0.3">
      <c r="O79" s="1329"/>
    </row>
    <row r="80" spans="15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1" fitToHeight="2" orientation="landscape" r:id="rId1"/>
  <headerFooter alignWithMargins="0">
    <oddFooter>&amp;L&amp;F
&amp;A&amp;C&amp;P&amp;R&amp;D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8" enableFormatConditionsCalculation="0">
    <tabColor indexed="44"/>
    <pageSetUpPr fitToPage="1"/>
  </sheetPr>
  <dimension ref="A1:U2299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7" t="s">
        <v>1310</v>
      </c>
      <c r="H1" s="1301">
        <f>'Salary Menu MIS 3382'!H359</f>
        <v>65000</v>
      </c>
    </row>
    <row r="2" spans="1:16" x14ac:dyDescent="0.3">
      <c r="A2" s="1304">
        <v>3161</v>
      </c>
      <c r="B2" s="230" t="s">
        <v>1421</v>
      </c>
      <c r="D2" s="1297"/>
      <c r="H2" s="1301">
        <v>0</v>
      </c>
    </row>
    <row r="3" spans="1:16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16" x14ac:dyDescent="0.3">
      <c r="A4" s="1377" t="s">
        <v>242</v>
      </c>
      <c r="B4" s="1297">
        <v>1010</v>
      </c>
    </row>
    <row r="5" spans="1:16" x14ac:dyDescent="0.3">
      <c r="A5" s="1378" t="str">
        <f>'Matrix-Discretionary'!A5</f>
        <v>FISCAL YEAR 2013-2014</v>
      </c>
      <c r="B5" s="1379"/>
    </row>
    <row r="6" spans="1:16" x14ac:dyDescent="0.3">
      <c r="A6" s="1297"/>
      <c r="B6" s="230"/>
      <c r="E6" s="1312" t="s">
        <v>1313</v>
      </c>
      <c r="G6" s="1311" t="s">
        <v>1635</v>
      </c>
    </row>
    <row r="7" spans="1:16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16" x14ac:dyDescent="0.3">
      <c r="A10" s="1332"/>
      <c r="B10" s="251"/>
      <c r="C10" s="1333"/>
      <c r="D10" s="1362"/>
      <c r="E10" s="1362"/>
      <c r="O10" s="1329"/>
    </row>
    <row r="11" spans="1:16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16" x14ac:dyDescent="0.3">
      <c r="A12" s="1428" t="str">
        <f>'Salary Menu MIS 3382'!A342</f>
        <v>1----</v>
      </c>
      <c r="B12" s="1358" t="str">
        <f>'Salary Menu MIS 3382'!B342</f>
        <v>Teacher</v>
      </c>
      <c r="C12" s="1327">
        <f>'Salary Menu MIS 3382'!D342</f>
        <v>1</v>
      </c>
      <c r="D12" s="1435">
        <f>'Salary Menu MIS 3382'!E342</f>
        <v>65000</v>
      </c>
      <c r="E12" s="1435">
        <f>'Salary Menu MIS 3382'!J342</f>
        <v>50917</v>
      </c>
      <c r="F12" s="1301">
        <f>ROUND(C12*(ROUND((D12-$J$9-$K$9-$L$9)/(1+$H$9+$I$9),0)),0)</f>
        <v>50917</v>
      </c>
      <c r="G12" s="1301">
        <f>ROUND(C12*(ROUND(($G$9*E12)*(1+$H$9+$I$9),0)),0)</f>
        <v>0</v>
      </c>
      <c r="H12" s="1301">
        <f>ROUND(F12*$H$9,0)</f>
        <v>3498</v>
      </c>
      <c r="I12" s="1301">
        <f>ROUND(F12*$I$9,0)</f>
        <v>3895</v>
      </c>
      <c r="J12" s="1301">
        <f>ROUND($J$9*C12,0)</f>
        <v>6458</v>
      </c>
      <c r="K12" s="1301">
        <f>ROUND($K$9*C12,0)</f>
        <v>28</v>
      </c>
      <c r="L12" s="1301">
        <f>ROUND($L$9*C12,0)</f>
        <v>204</v>
      </c>
      <c r="M12" s="1301">
        <f>ROUND((C12*D12)-(F12+H12+I12+J12+K12+L12),0)</f>
        <v>0</v>
      </c>
      <c r="N12" s="1301">
        <f>SUM(F12:M12)</f>
        <v>65000</v>
      </c>
      <c r="O12" s="1329">
        <v>5100</v>
      </c>
      <c r="P12" s="1330" t="s">
        <v>1649</v>
      </c>
    </row>
    <row r="13" spans="1:16" x14ac:dyDescent="0.3">
      <c r="A13" s="1428" t="str">
        <f>'Salary Menu MIS 3382'!A344</f>
        <v>1----</v>
      </c>
      <c r="B13" s="1358" t="str">
        <f>'Salary Menu MIS 3382'!B344</f>
        <v>Teacher - Less than 3.75 Hours</v>
      </c>
      <c r="C13" s="1327">
        <f>'Salary Menu MIS 3382'!D344</f>
        <v>0</v>
      </c>
      <c r="D13" s="1435">
        <f>'Salary Menu MIS 3382'!E344</f>
        <v>7800</v>
      </c>
      <c r="E13" s="1435">
        <f>'Salary Menu MIS 3382'!J344</f>
        <v>6811</v>
      </c>
      <c r="F13" s="1301">
        <f>ROUND(C13*(ROUND((D13)/(1+$H$9+$I$9),0)),0)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45" t="s">
        <v>1350</v>
      </c>
      <c r="K13" s="1345" t="s">
        <v>1350</v>
      </c>
      <c r="L13" s="1345" t="s">
        <v>1350</v>
      </c>
      <c r="M13" s="1301">
        <f>ROUND((C13*D13)-(F13+H13+I13),0)</f>
        <v>0</v>
      </c>
      <c r="N13" s="1301">
        <f>SUM(F13:M13)</f>
        <v>0</v>
      </c>
      <c r="O13" s="1329">
        <v>5100</v>
      </c>
      <c r="P13" s="1330" t="s">
        <v>1649</v>
      </c>
    </row>
    <row r="14" spans="1:16" x14ac:dyDescent="0.3">
      <c r="A14" s="1428" t="str">
        <f>'Salary Menu MIS 3382'!A345</f>
        <v>12501</v>
      </c>
      <c r="B14" s="393" t="str">
        <f>'Salary Menu MIS 3382'!B345</f>
        <v>Teacher - Hourly</v>
      </c>
      <c r="C14" s="1327">
        <f>'Salary Menu MIS 3382'!D345</f>
        <v>0</v>
      </c>
      <c r="D14" s="1435">
        <f>'Salary Menu MIS 3382'!E345</f>
        <v>37</v>
      </c>
      <c r="E14" s="1435">
        <f>'Salary Menu MIS 3382'!J345</f>
        <v>0</v>
      </c>
      <c r="F14" s="1301">
        <f>ROUND((C14*D14)/(1+$H$9+$I$9),0)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45">
        <f>ROUND((C14*D14)-(F14+H14+I14),0)</f>
        <v>0</v>
      </c>
      <c r="N14" s="1301">
        <f>SUM(F14:M14)</f>
        <v>0</v>
      </c>
      <c r="O14" s="1329">
        <v>5100</v>
      </c>
      <c r="P14" s="1346" t="s">
        <v>262</v>
      </c>
    </row>
    <row r="15" spans="1:16" x14ac:dyDescent="0.3">
      <c r="A15" s="1428" t="str">
        <f>'Salary Menu MIS 3382'!A355</f>
        <v>-----</v>
      </c>
      <c r="B15" s="393" t="str">
        <f>'Salary Menu MIS 3382'!B355</f>
        <v>Instructional - Other:</v>
      </c>
      <c r="C15" s="1327">
        <f>'Salary Menu MIS 3382'!D355</f>
        <v>0</v>
      </c>
      <c r="D15" s="1435">
        <f>'Salary Menu MIS 3382'!E355</f>
        <v>0</v>
      </c>
      <c r="E15" s="1435">
        <f>'Salary Menu MIS 3382'!J355</f>
        <v>-5842</v>
      </c>
      <c r="F15" s="1331">
        <f>ROUND(C15*(ROUND((D15-$J$9-$K$9-$L$9)/(1+$H$9+$I$9),0)),0)</f>
        <v>0</v>
      </c>
      <c r="G15" s="1331">
        <f>ROUND(C15*(ROUND(($G$9*E15)*(1+$H$9+$I$9),0)),0)</f>
        <v>0</v>
      </c>
      <c r="H15" s="1331">
        <f>ROUND(F15*$H$9,0)</f>
        <v>0</v>
      </c>
      <c r="I15" s="1331">
        <f>ROUND(F15*$I$9,0)</f>
        <v>0</v>
      </c>
      <c r="J15" s="1331">
        <f>ROUND($J$9*C15,0)</f>
        <v>0</v>
      </c>
      <c r="K15" s="1331">
        <f>ROUND($K$9*C15,0)</f>
        <v>0</v>
      </c>
      <c r="L15" s="1331">
        <f>ROUND($L$9*C15,0)</f>
        <v>0</v>
      </c>
      <c r="M15" s="1331">
        <f>ROUND((C15*D15)-(F15+H15+I15+J15+K15+L15),0)</f>
        <v>0</v>
      </c>
      <c r="N15" s="1331">
        <f>SUM(F15:M15)</f>
        <v>0</v>
      </c>
      <c r="O15" s="1329">
        <v>5100</v>
      </c>
      <c r="P15" s="1330" t="s">
        <v>1649</v>
      </c>
    </row>
    <row r="16" spans="1:16" x14ac:dyDescent="0.3">
      <c r="A16" s="1332"/>
      <c r="B16" s="251"/>
      <c r="C16" s="1333"/>
      <c r="D16" s="1362"/>
      <c r="E16" s="1362"/>
      <c r="O16" s="1329"/>
    </row>
    <row r="17" spans="1:21" s="230" customFormat="1" x14ac:dyDescent="0.3">
      <c r="A17" s="1335" t="s">
        <v>1351</v>
      </c>
      <c r="B17" s="1336"/>
      <c r="C17" s="1337"/>
      <c r="D17" s="1459"/>
      <c r="E17" s="1459"/>
      <c r="F17" s="1339">
        <f t="shared" ref="F17:N17" si="0">ROUND(SUM(F12:F16),0)</f>
        <v>50917</v>
      </c>
      <c r="G17" s="1339">
        <f t="shared" si="0"/>
        <v>0</v>
      </c>
      <c r="H17" s="1339">
        <f t="shared" si="0"/>
        <v>3498</v>
      </c>
      <c r="I17" s="1339">
        <f t="shared" si="0"/>
        <v>3895</v>
      </c>
      <c r="J17" s="1339">
        <f t="shared" si="0"/>
        <v>6458</v>
      </c>
      <c r="K17" s="1339">
        <f t="shared" si="0"/>
        <v>28</v>
      </c>
      <c r="L17" s="1339">
        <f t="shared" si="0"/>
        <v>204</v>
      </c>
      <c r="M17" s="1339">
        <f t="shared" si="0"/>
        <v>0</v>
      </c>
      <c r="N17" s="1339">
        <f t="shared" si="0"/>
        <v>65000</v>
      </c>
      <c r="O17" s="1340"/>
      <c r="P17" s="1341"/>
      <c r="U17" s="1342"/>
    </row>
    <row r="18" spans="1:21" x14ac:dyDescent="0.3">
      <c r="A18" s="1332"/>
      <c r="B18" s="251"/>
      <c r="C18" s="1333"/>
      <c r="D18" s="1362"/>
      <c r="E18" s="1362"/>
      <c r="O18" s="1329"/>
    </row>
    <row r="19" spans="1:21" x14ac:dyDescent="0.3">
      <c r="A19" s="1335" t="s">
        <v>1352</v>
      </c>
      <c r="B19" s="251"/>
      <c r="C19" s="1333"/>
      <c r="D19" s="1362"/>
      <c r="E19" s="1362"/>
      <c r="O19" s="1329"/>
    </row>
    <row r="20" spans="1:21" x14ac:dyDescent="0.3">
      <c r="A20" s="1488" t="str">
        <f>'Salary Menu MIS 3382'!A343</f>
        <v>16---</v>
      </c>
      <c r="B20" s="1488" t="str">
        <f>'Salary Menu MIS 3382'!B343</f>
        <v>Teacher - ESE</v>
      </c>
      <c r="C20" s="1327">
        <f>'Salary Menu MIS 3382'!D343</f>
        <v>0</v>
      </c>
      <c r="D20" s="1435">
        <f>'Salary Menu MIS 3382'!E343</f>
        <v>65000</v>
      </c>
      <c r="E20" s="1435">
        <f>'Salary Menu MIS 3382'!J343</f>
        <v>50917</v>
      </c>
      <c r="F20" s="1301">
        <f>ROUND(C20*(ROUND((D20-$J$9-$K$9-$L$9)/(1+$H$9+$I$9),0)),0)</f>
        <v>0</v>
      </c>
      <c r="G20" s="1301">
        <f>ROUND(C20*(ROUND(($G$9*E20)*(1+$H$9+$I$9),0)),0)</f>
        <v>0</v>
      </c>
      <c r="H20" s="1301">
        <f>ROUND(F20*$H$9,0)</f>
        <v>0</v>
      </c>
      <c r="I20" s="1301">
        <f>ROUND(F20*$I$9,0)</f>
        <v>0</v>
      </c>
      <c r="J20" s="1301">
        <f>ROUND($J$9*C20,0)</f>
        <v>0</v>
      </c>
      <c r="K20" s="1301">
        <f>ROUND($K$9*C20,0)</f>
        <v>0</v>
      </c>
      <c r="L20" s="1301">
        <f>ROUND($L$9*C20,0)</f>
        <v>0</v>
      </c>
      <c r="M20" s="1301">
        <f>ROUND((C20*D20)-(F20+H20+I20+J20+K20+L20),0)</f>
        <v>0</v>
      </c>
      <c r="N20" s="1301">
        <f>SUM(F20:M20)</f>
        <v>0</v>
      </c>
      <c r="O20" s="1329">
        <v>5200</v>
      </c>
      <c r="P20" s="1330" t="s">
        <v>1649</v>
      </c>
    </row>
    <row r="21" spans="1:21" x14ac:dyDescent="0.3">
      <c r="A21" s="1488" t="str">
        <f>'Salary Menu MIS 3382'!A346</f>
        <v>1----</v>
      </c>
      <c r="B21" s="1488" t="str">
        <f>'Salary Menu MIS 3382'!B346</f>
        <v>Teacher - ESE - Less than 3.75 Hours</v>
      </c>
      <c r="C21" s="1327">
        <f>'Salary Menu MIS 3382'!D346</f>
        <v>0</v>
      </c>
      <c r="D21" s="1435">
        <f>'Salary Menu MIS 3382'!E346</f>
        <v>7800</v>
      </c>
      <c r="E21" s="1435">
        <f>'Salary Menu MIS 3382'!J346</f>
        <v>6811</v>
      </c>
      <c r="F21" s="1331">
        <f>ROUND(C21*(ROUND((D21)/(1+$H$9+$I$9),0)),0)</f>
        <v>0</v>
      </c>
      <c r="G21" s="1331">
        <f>ROUND(C21*(ROUND(($G$9*E21)*(1+$H$9+$I$9),0)),0)</f>
        <v>0</v>
      </c>
      <c r="H21" s="1331">
        <f>ROUND(F21*$H$9,0)</f>
        <v>0</v>
      </c>
      <c r="I21" s="1331">
        <f>ROUND(F21*$I$9,0)</f>
        <v>0</v>
      </c>
      <c r="J21" s="1364" t="s">
        <v>1350</v>
      </c>
      <c r="K21" s="1364" t="s">
        <v>1350</v>
      </c>
      <c r="L21" s="1364" t="s">
        <v>1350</v>
      </c>
      <c r="M21" s="1331">
        <f>ROUND((C21*D21)-(F21+H21+I21),0)</f>
        <v>0</v>
      </c>
      <c r="N21" s="1331">
        <f>SUM(F21:M21)</f>
        <v>0</v>
      </c>
      <c r="O21" s="1329">
        <v>5200</v>
      </c>
      <c r="P21" s="1330" t="s">
        <v>1649</v>
      </c>
    </row>
    <row r="22" spans="1:21" x14ac:dyDescent="0.3">
      <c r="A22" s="1332"/>
      <c r="B22" s="251"/>
      <c r="C22" s="1327"/>
      <c r="D22" s="1435"/>
      <c r="E22" s="1435"/>
      <c r="O22" s="1329"/>
      <c r="P22" s="1330"/>
    </row>
    <row r="23" spans="1:21" s="230" customFormat="1" x14ac:dyDescent="0.3">
      <c r="A23" s="1335" t="s">
        <v>1546</v>
      </c>
      <c r="B23" s="1336"/>
      <c r="C23" s="1337"/>
      <c r="D23" s="1459"/>
      <c r="E23" s="1459"/>
      <c r="F23" s="1339">
        <f t="shared" ref="F23:N23" si="1">ROUND(SUM(F20:F22),0)</f>
        <v>0</v>
      </c>
      <c r="G23" s="1339">
        <f t="shared" si="1"/>
        <v>0</v>
      </c>
      <c r="H23" s="1339">
        <f t="shared" si="1"/>
        <v>0</v>
      </c>
      <c r="I23" s="1339">
        <f t="shared" si="1"/>
        <v>0</v>
      </c>
      <c r="J23" s="1339">
        <f t="shared" si="1"/>
        <v>0</v>
      </c>
      <c r="K23" s="1339">
        <f t="shared" si="1"/>
        <v>0</v>
      </c>
      <c r="L23" s="1339">
        <f t="shared" si="1"/>
        <v>0</v>
      </c>
      <c r="M23" s="1339">
        <f t="shared" si="1"/>
        <v>0</v>
      </c>
      <c r="N23" s="1339">
        <f t="shared" si="1"/>
        <v>0</v>
      </c>
      <c r="O23" s="1340"/>
      <c r="P23" s="1341"/>
      <c r="U23" s="1342"/>
    </row>
    <row r="24" spans="1:21" x14ac:dyDescent="0.3">
      <c r="A24" s="1332"/>
      <c r="B24" s="251"/>
      <c r="C24" s="1333"/>
      <c r="D24" s="1362"/>
      <c r="E24" s="1362"/>
      <c r="O24" s="1329"/>
    </row>
    <row r="25" spans="1:21" x14ac:dyDescent="0.3">
      <c r="A25" s="1321" t="s">
        <v>1354</v>
      </c>
      <c r="B25" s="1322"/>
      <c r="C25" s="1323"/>
      <c r="D25" s="1455"/>
      <c r="E25" s="1455"/>
      <c r="O25" s="1329"/>
    </row>
    <row r="26" spans="1:21" x14ac:dyDescent="0.3">
      <c r="A26" s="1428" t="str">
        <f>'Salary Menu MIS 3382'!A347</f>
        <v>180--</v>
      </c>
      <c r="B26" s="393" t="str">
        <f>'Salary Menu MIS 3382'!B347</f>
        <v>Guidance Counselor  - 10 Month</v>
      </c>
      <c r="C26" s="1327">
        <f>'Salary Menu MIS 3382'!D347</f>
        <v>0</v>
      </c>
      <c r="D26" s="1435">
        <f>'Salary Menu MIS 3382'!E347</f>
        <v>77700</v>
      </c>
      <c r="E26" s="1435">
        <f>'Salary Menu MIS 3382'!J347</f>
        <v>62007</v>
      </c>
      <c r="F26" s="1301">
        <f>ROUND(C26*(ROUND((D26-$J$9-$K$9-$L$9)/(1+$H$9+$I$9),0)),0)</f>
        <v>0</v>
      </c>
      <c r="G26" s="1301">
        <f>ROUND(C26*(ROUND(($G$9*E26)*(1+$H$9+$I$9),0)),0)</f>
        <v>0</v>
      </c>
      <c r="H26" s="1301">
        <f>ROUND(F26*$H$9,0)</f>
        <v>0</v>
      </c>
      <c r="I26" s="1301">
        <f>ROUND(F26*$I$9,0)</f>
        <v>0</v>
      </c>
      <c r="J26" s="1301">
        <f>ROUND($J$9*C26,0)</f>
        <v>0</v>
      </c>
      <c r="K26" s="1301">
        <f>ROUND($K$9*C26,0)</f>
        <v>0</v>
      </c>
      <c r="L26" s="1301">
        <f>ROUND($L$9*C26,0)</f>
        <v>0</v>
      </c>
      <c r="M26" s="1301">
        <f>ROUND((C26*D26)-(F26+H26+I26+J26+K26+L26),0)</f>
        <v>0</v>
      </c>
      <c r="N26" s="1301">
        <f>SUM(F26:M26)</f>
        <v>0</v>
      </c>
      <c r="O26" s="1329">
        <v>6120</v>
      </c>
      <c r="P26" s="1330" t="s">
        <v>1649</v>
      </c>
    </row>
    <row r="27" spans="1:21" x14ac:dyDescent="0.3">
      <c r="A27" s="1428" t="str">
        <f>'Salary Menu MIS 3382'!A348</f>
        <v>180--</v>
      </c>
      <c r="B27" s="393" t="str">
        <f>'Salary Menu MIS 3382'!B348</f>
        <v>Guidance Counselor - 12 Month</v>
      </c>
      <c r="C27" s="1327">
        <f>'Salary Menu MIS 3382'!D348</f>
        <v>0</v>
      </c>
      <c r="D27" s="1435">
        <f>'Salary Menu MIS 3382'!E348</f>
        <v>91900</v>
      </c>
      <c r="E27" s="1435">
        <f>'Salary Menu MIS 3382'!J348</f>
        <v>74406</v>
      </c>
      <c r="F27" s="1331">
        <f>ROUND(C27*(ROUND((D27-$J$9-$K$9-$L$9)/(1+$H$9+$I$9),0)),0)</f>
        <v>0</v>
      </c>
      <c r="G27" s="1331">
        <f>ROUND(C27*(ROUND(($G$9*E27)*(1+$H$9+$I$9),0)),0)</f>
        <v>0</v>
      </c>
      <c r="H27" s="1331">
        <f>ROUND(F27*$H$9,0)</f>
        <v>0</v>
      </c>
      <c r="I27" s="1331">
        <f>ROUND(F27*$I$9,0)</f>
        <v>0</v>
      </c>
      <c r="J27" s="1331">
        <f>ROUND($J$9*C27,0)</f>
        <v>0</v>
      </c>
      <c r="K27" s="1331">
        <f>ROUND($K$9*C27,0)</f>
        <v>0</v>
      </c>
      <c r="L27" s="1331">
        <f>ROUND($L$9*C27,0)</f>
        <v>0</v>
      </c>
      <c r="M27" s="1331">
        <f>ROUND((C27*D27)-(F27+H27+I27+J27+K27+L27),0)</f>
        <v>0</v>
      </c>
      <c r="N27" s="1331">
        <f>SUM(F27:M27)</f>
        <v>0</v>
      </c>
      <c r="O27" s="1329">
        <v>6120</v>
      </c>
      <c r="P27" s="1330" t="s">
        <v>1649</v>
      </c>
    </row>
    <row r="28" spans="1:21" x14ac:dyDescent="0.3">
      <c r="A28" s="1332"/>
      <c r="B28" s="251"/>
      <c r="C28" s="1333"/>
      <c r="D28" s="1362"/>
      <c r="E28" s="1362"/>
      <c r="O28" s="1329"/>
    </row>
    <row r="29" spans="1:21" s="230" customFormat="1" x14ac:dyDescent="0.3">
      <c r="A29" s="1335" t="s">
        <v>1355</v>
      </c>
      <c r="B29" s="1336"/>
      <c r="C29" s="1337"/>
      <c r="D29" s="1459"/>
      <c r="E29" s="1459"/>
      <c r="F29" s="1339">
        <f t="shared" ref="F29:N29" si="2">ROUND(SUM(F26:F28),0)</f>
        <v>0</v>
      </c>
      <c r="G29" s="1339">
        <f t="shared" si="2"/>
        <v>0</v>
      </c>
      <c r="H29" s="1339">
        <f t="shared" si="2"/>
        <v>0</v>
      </c>
      <c r="I29" s="1339">
        <f t="shared" si="2"/>
        <v>0</v>
      </c>
      <c r="J29" s="1339">
        <f t="shared" si="2"/>
        <v>0</v>
      </c>
      <c r="K29" s="1339">
        <f t="shared" si="2"/>
        <v>0</v>
      </c>
      <c r="L29" s="1339">
        <f t="shared" si="2"/>
        <v>0</v>
      </c>
      <c r="M29" s="1339">
        <f t="shared" si="2"/>
        <v>0</v>
      </c>
      <c r="N29" s="1339">
        <f t="shared" si="2"/>
        <v>0</v>
      </c>
      <c r="O29" s="1340"/>
      <c r="P29" s="1341"/>
      <c r="U29" s="1342"/>
    </row>
    <row r="30" spans="1:21" x14ac:dyDescent="0.3">
      <c r="A30" s="1332"/>
      <c r="B30" s="251"/>
      <c r="C30" s="1333"/>
      <c r="D30" s="1362"/>
      <c r="E30" s="1362"/>
      <c r="O30" s="1329"/>
    </row>
    <row r="31" spans="1:21" x14ac:dyDescent="0.3">
      <c r="A31" s="1321" t="s">
        <v>222</v>
      </c>
      <c r="B31" s="1322"/>
      <c r="C31" s="1323"/>
      <c r="D31" s="1455"/>
      <c r="E31" s="1455"/>
      <c r="O31" s="1329"/>
    </row>
    <row r="32" spans="1:21" x14ac:dyDescent="0.3">
      <c r="A32" s="1428" t="str">
        <f>'Salary Menu MIS 3382'!A349</f>
        <v>41---</v>
      </c>
      <c r="B32" s="393" t="str">
        <f>'Salary Menu MIS 3382'!B349</f>
        <v>Classroom Assistant - Full Time</v>
      </c>
      <c r="C32" s="1327">
        <f>'Salary Menu MIS 3382'!D349</f>
        <v>0</v>
      </c>
      <c r="D32" s="1435">
        <f>'Salary Menu MIS 3382'!E349</f>
        <v>30300</v>
      </c>
      <c r="E32" s="1435"/>
      <c r="F32" s="1301">
        <f>ROUND(C32*(ROUND((D32-$J$9-$K$9-$L$9)/(1+$H$9+$I$9),0)),0)</f>
        <v>0</v>
      </c>
      <c r="G32" s="1345" t="s">
        <v>1350</v>
      </c>
      <c r="H32" s="1301">
        <f t="shared" ref="H32:H38" si="3">ROUND(F32*$H$9,0)</f>
        <v>0</v>
      </c>
      <c r="I32" s="1301">
        <f t="shared" ref="I32:I38" si="4">ROUND(F32*$I$9,0)</f>
        <v>0</v>
      </c>
      <c r="J32" s="1301">
        <f>ROUND($J$9*C32,0)</f>
        <v>0</v>
      </c>
      <c r="K32" s="1301">
        <f>ROUND($K$9*C32,0)</f>
        <v>0</v>
      </c>
      <c r="L32" s="1301">
        <f>ROUND($L$9*C32,0)</f>
        <v>0</v>
      </c>
      <c r="M32" s="1301">
        <f>ROUND((C32*D32)-(F32+H32+I32+J32+K32+L32),0)</f>
        <v>0</v>
      </c>
      <c r="N32" s="1301">
        <f t="shared" ref="N32:N38" si="5">SUM(F32:M32)</f>
        <v>0</v>
      </c>
      <c r="O32" s="1329">
        <v>5100</v>
      </c>
      <c r="P32" s="1330" t="s">
        <v>1630</v>
      </c>
    </row>
    <row r="33" spans="1:21" x14ac:dyDescent="0.3">
      <c r="A33" s="1428" t="str">
        <f>'Salary Menu MIS 3382'!A350</f>
        <v>41---</v>
      </c>
      <c r="B33" s="393" t="str">
        <f>'Salary Menu MIS 3382'!B350</f>
        <v>Classroom Assistant - DJJ - Full Time</v>
      </c>
      <c r="C33" s="1327">
        <f>'Salary Menu MIS 3382'!D350</f>
        <v>0</v>
      </c>
      <c r="D33" s="1435">
        <f>'Salary Menu MIS 3382'!E350</f>
        <v>34900</v>
      </c>
      <c r="E33" s="1435"/>
      <c r="F33" s="1301">
        <f>ROUND(C33*(ROUND((D33-$J$9-$K$9-$L$9)/(1+$H$9+$I$9),0)),0)</f>
        <v>0</v>
      </c>
      <c r="G33" s="1345" t="s">
        <v>1350</v>
      </c>
      <c r="H33" s="1301">
        <f t="shared" si="3"/>
        <v>0</v>
      </c>
      <c r="I33" s="1301">
        <f t="shared" si="4"/>
        <v>0</v>
      </c>
      <c r="J33" s="1301">
        <f>ROUND($J$9*C33,0)</f>
        <v>0</v>
      </c>
      <c r="K33" s="1301">
        <f>ROUND($K$9*C33,0)</f>
        <v>0</v>
      </c>
      <c r="L33" s="1301">
        <f>ROUND($L$9*C33,0)</f>
        <v>0</v>
      </c>
      <c r="M33" s="1301">
        <f>ROUND((C33*D33)-(F33+H33+I33+J33+K33+L33),0)</f>
        <v>0</v>
      </c>
      <c r="N33" s="1301">
        <f t="shared" si="5"/>
        <v>0</v>
      </c>
      <c r="O33" s="1329">
        <v>5100</v>
      </c>
      <c r="P33" s="1330" t="s">
        <v>1630</v>
      </c>
    </row>
    <row r="34" spans="1:21" x14ac:dyDescent="0.3">
      <c r="A34" s="1428" t="str">
        <f>'Salary Menu MIS 3382'!A352</f>
        <v>41---</v>
      </c>
      <c r="B34" s="393" t="str">
        <f>'Salary Menu MIS 3382'!B352</f>
        <v>Classroom Assistant - Less than 4 hours</v>
      </c>
      <c r="C34" s="1327">
        <f>'Salary Menu MIS 3382'!D352</f>
        <v>0</v>
      </c>
      <c r="D34" s="1435">
        <f>'Salary Menu MIS 3382'!E352</f>
        <v>3100</v>
      </c>
      <c r="E34" s="1435"/>
      <c r="F34" s="1301">
        <f>ROUND(C34*(ROUND((D34)/(1+$H$9+$I$9),0)),0)</f>
        <v>0</v>
      </c>
      <c r="G34" s="1345" t="s">
        <v>1350</v>
      </c>
      <c r="H34" s="1301">
        <f t="shared" si="3"/>
        <v>0</v>
      </c>
      <c r="I34" s="1301">
        <f t="shared" si="4"/>
        <v>0</v>
      </c>
      <c r="J34" s="1345" t="s">
        <v>1350</v>
      </c>
      <c r="K34" s="1345" t="s">
        <v>1350</v>
      </c>
      <c r="L34" s="1345" t="s">
        <v>1350</v>
      </c>
      <c r="M34" s="1301">
        <f>ROUND((C34*D34)-(F34+H34+I34),0)</f>
        <v>0</v>
      </c>
      <c r="N34" s="1301">
        <f t="shared" si="5"/>
        <v>0</v>
      </c>
      <c r="O34" s="1329">
        <v>5100</v>
      </c>
      <c r="P34" s="1330" t="s">
        <v>1630</v>
      </c>
    </row>
    <row r="35" spans="1:21" x14ac:dyDescent="0.3">
      <c r="A35" s="1428" t="str">
        <f>'Salary Menu MIS 3382'!A353</f>
        <v>41---</v>
      </c>
      <c r="B35" s="393" t="str">
        <f>'Salary Menu MIS 3382'!B353</f>
        <v>Classroom Assistant - DJJ - Less than 4 hours</v>
      </c>
      <c r="C35" s="1327">
        <f>'Salary Menu MIS 3382'!D353</f>
        <v>0</v>
      </c>
      <c r="D35" s="1435">
        <f>'Salary Menu MIS 3382'!E353</f>
        <v>3800</v>
      </c>
      <c r="E35" s="1435"/>
      <c r="F35" s="1301">
        <f>ROUND(C35*(ROUND((D35)/(1+$H$9+$I$9),0)),0)</f>
        <v>0</v>
      </c>
      <c r="G35" s="1345" t="s">
        <v>1350</v>
      </c>
      <c r="H35" s="1301">
        <f t="shared" si="3"/>
        <v>0</v>
      </c>
      <c r="I35" s="1301">
        <f t="shared" si="4"/>
        <v>0</v>
      </c>
      <c r="J35" s="1345" t="s">
        <v>1350</v>
      </c>
      <c r="K35" s="1345" t="s">
        <v>1350</v>
      </c>
      <c r="L35" s="1345" t="s">
        <v>1350</v>
      </c>
      <c r="M35" s="1301">
        <f>ROUND((C35*D35)-(F35+H35+I35),0)</f>
        <v>0</v>
      </c>
      <c r="N35" s="1301">
        <f t="shared" si="5"/>
        <v>0</v>
      </c>
      <c r="O35" s="1329">
        <v>5100</v>
      </c>
      <c r="P35" s="1330" t="s">
        <v>1630</v>
      </c>
    </row>
    <row r="36" spans="1:21" x14ac:dyDescent="0.3">
      <c r="A36" s="1428" t="str">
        <f>'Salary Menu MIS 3382'!A351</f>
        <v>415--</v>
      </c>
      <c r="B36" s="393" t="str">
        <f>'Salary Menu MIS 3382'!B351</f>
        <v>Classroom Assistant - ESE - Full Time</v>
      </c>
      <c r="C36" s="1327">
        <f>'Salary Menu MIS 3382'!D351</f>
        <v>0</v>
      </c>
      <c r="D36" s="1435">
        <f>'Salary Menu MIS 3382'!E351</f>
        <v>32300</v>
      </c>
      <c r="E36" s="1435"/>
      <c r="F36" s="1301">
        <f>ROUND(C36*(ROUND((D36-$J$9-$K$9-$L$9)/(1+$H$9+$I$9),0)),0)</f>
        <v>0</v>
      </c>
      <c r="G36" s="1345" t="s">
        <v>1350</v>
      </c>
      <c r="H36" s="1301">
        <f t="shared" si="3"/>
        <v>0</v>
      </c>
      <c r="I36" s="1301">
        <f t="shared" si="4"/>
        <v>0</v>
      </c>
      <c r="J36" s="1301">
        <f>ROUND($J$9*C36,0)</f>
        <v>0</v>
      </c>
      <c r="K36" s="1301">
        <f>ROUND($K$9*C36,0)</f>
        <v>0</v>
      </c>
      <c r="L36" s="1301">
        <f>ROUND($L$9*C36,0)</f>
        <v>0</v>
      </c>
      <c r="M36" s="1301">
        <f>ROUND((C36*D36)-(F36+H36+I36+J36+K36+L36),0)</f>
        <v>0</v>
      </c>
      <c r="N36" s="1301">
        <f t="shared" si="5"/>
        <v>0</v>
      </c>
      <c r="O36" s="1329">
        <v>5200</v>
      </c>
      <c r="P36" s="1330" t="s">
        <v>1630</v>
      </c>
    </row>
    <row r="37" spans="1:21" x14ac:dyDescent="0.3">
      <c r="A37" s="1428" t="str">
        <f>'Salary Menu MIS 3382'!A354</f>
        <v>415--</v>
      </c>
      <c r="B37" s="393" t="str">
        <f>'Salary Menu MIS 3382'!B354</f>
        <v>Classroom Assistant - ESE - Less than 4 hours</v>
      </c>
      <c r="C37" s="1327">
        <f>'Salary Menu MIS 3382'!D354</f>
        <v>0</v>
      </c>
      <c r="D37" s="1435">
        <f>'Salary Menu MIS 3382'!E354</f>
        <v>3400</v>
      </c>
      <c r="E37" s="1435"/>
      <c r="F37" s="1301">
        <f>ROUND(C37*(ROUND((D37)/(1+$H$9+$I$9),0)),0)</f>
        <v>0</v>
      </c>
      <c r="G37" s="1345" t="s">
        <v>1350</v>
      </c>
      <c r="H37" s="1301">
        <f t="shared" si="3"/>
        <v>0</v>
      </c>
      <c r="I37" s="1301">
        <f t="shared" si="4"/>
        <v>0</v>
      </c>
      <c r="J37" s="1345" t="s">
        <v>1350</v>
      </c>
      <c r="K37" s="1345" t="s">
        <v>1350</v>
      </c>
      <c r="L37" s="1345" t="s">
        <v>1350</v>
      </c>
      <c r="M37" s="1301">
        <f>ROUND((C37*D37)-(F37+H37+I37),0)</f>
        <v>0</v>
      </c>
      <c r="N37" s="1301">
        <f t="shared" si="5"/>
        <v>0</v>
      </c>
      <c r="O37" s="1329">
        <v>5200</v>
      </c>
      <c r="P37" s="1330" t="s">
        <v>1630</v>
      </c>
    </row>
    <row r="38" spans="1:21" x14ac:dyDescent="0.3">
      <c r="A38" s="1428" t="str">
        <f>'Salary Menu MIS 3382'!A356</f>
        <v>-----</v>
      </c>
      <c r="B38" s="393" t="str">
        <f>'Salary Menu MIS 3382'!B356</f>
        <v>Non-Instructional - Other:</v>
      </c>
      <c r="C38" s="1327">
        <f>'Salary Menu MIS 3382'!D356</f>
        <v>0</v>
      </c>
      <c r="D38" s="1435">
        <f>'Salary Menu MIS 3382'!E356</f>
        <v>0</v>
      </c>
      <c r="E38" s="1435"/>
      <c r="F38" s="1331">
        <f>ROUND(C38*(ROUND((D38-$J$9-$K$9-$L$9)/(1+$H$9+$I$9),0)),0)</f>
        <v>0</v>
      </c>
      <c r="G38" s="1364" t="s">
        <v>1350</v>
      </c>
      <c r="H38" s="1331">
        <f t="shared" si="3"/>
        <v>0</v>
      </c>
      <c r="I38" s="1331">
        <f t="shared" si="4"/>
        <v>0</v>
      </c>
      <c r="J38" s="1331">
        <f>ROUND($J$9*C38,0)</f>
        <v>0</v>
      </c>
      <c r="K38" s="1331">
        <f>ROUND($K$9*C38,0)</f>
        <v>0</v>
      </c>
      <c r="L38" s="1331">
        <f>ROUND($L$9*C38,0)</f>
        <v>0</v>
      </c>
      <c r="M38" s="1331">
        <f>ROUND((C38*D38)-(F38+H38+I38+J38+K38+L38),0)</f>
        <v>0</v>
      </c>
      <c r="N38" s="1331">
        <f t="shared" si="5"/>
        <v>0</v>
      </c>
      <c r="O38" s="1329">
        <v>5100</v>
      </c>
      <c r="P38" s="1330" t="s">
        <v>1630</v>
      </c>
    </row>
    <row r="39" spans="1:21" x14ac:dyDescent="0.3">
      <c r="A39" s="1358"/>
      <c r="B39" s="393"/>
      <c r="C39" s="1327"/>
      <c r="D39" s="1435"/>
      <c r="E39" s="1435"/>
      <c r="O39" s="1329"/>
    </row>
    <row r="40" spans="1:21" s="230" customFormat="1" x14ac:dyDescent="0.3">
      <c r="A40" s="1335" t="s">
        <v>1356</v>
      </c>
      <c r="B40" s="1336"/>
      <c r="C40" s="1337"/>
      <c r="D40" s="1459"/>
      <c r="E40" s="1459"/>
      <c r="F40" s="1339">
        <f t="shared" ref="F40:N40" si="6">ROUND(SUM(F32:F39),0)</f>
        <v>0</v>
      </c>
      <c r="G40" s="1339">
        <f t="shared" si="6"/>
        <v>0</v>
      </c>
      <c r="H40" s="1339">
        <f t="shared" si="6"/>
        <v>0</v>
      </c>
      <c r="I40" s="1339">
        <f t="shared" si="6"/>
        <v>0</v>
      </c>
      <c r="J40" s="1339">
        <f t="shared" si="6"/>
        <v>0</v>
      </c>
      <c r="K40" s="1339">
        <f t="shared" si="6"/>
        <v>0</v>
      </c>
      <c r="L40" s="1339">
        <f t="shared" si="6"/>
        <v>0</v>
      </c>
      <c r="M40" s="1339">
        <f t="shared" si="6"/>
        <v>0</v>
      </c>
      <c r="N40" s="1339">
        <f t="shared" si="6"/>
        <v>0</v>
      </c>
      <c r="O40" s="1340"/>
      <c r="P40" s="1341"/>
      <c r="U40" s="1342"/>
    </row>
    <row r="41" spans="1:21" x14ac:dyDescent="0.3">
      <c r="A41" s="1332"/>
      <c r="B41" s="251"/>
      <c r="C41" s="1333"/>
      <c r="D41" s="1362"/>
      <c r="E41" s="1362"/>
      <c r="O41" s="1329"/>
    </row>
    <row r="42" spans="1:21" x14ac:dyDescent="0.3">
      <c r="O42" s="1329"/>
    </row>
    <row r="43" spans="1:21" s="230" customFormat="1" x14ac:dyDescent="0.3">
      <c r="A43" s="1297" t="s">
        <v>1358</v>
      </c>
      <c r="B43" s="1374"/>
      <c r="C43" s="1375"/>
      <c r="D43" s="1462"/>
      <c r="E43" s="1462"/>
      <c r="F43" s="1339">
        <f t="shared" ref="F43:N43" si="7">ROUND(+F40+F23+F29+F17,0)</f>
        <v>50917</v>
      </c>
      <c r="G43" s="1339">
        <f t="shared" si="7"/>
        <v>0</v>
      </c>
      <c r="H43" s="1339">
        <f t="shared" si="7"/>
        <v>3498</v>
      </c>
      <c r="I43" s="1339">
        <f t="shared" si="7"/>
        <v>3895</v>
      </c>
      <c r="J43" s="1339">
        <f t="shared" si="7"/>
        <v>6458</v>
      </c>
      <c r="K43" s="1339">
        <f t="shared" si="7"/>
        <v>28</v>
      </c>
      <c r="L43" s="1339">
        <f t="shared" si="7"/>
        <v>204</v>
      </c>
      <c r="M43" s="1339">
        <f t="shared" si="7"/>
        <v>0</v>
      </c>
      <c r="N43" s="1339">
        <f t="shared" si="7"/>
        <v>65000</v>
      </c>
      <c r="O43" s="1340"/>
      <c r="P43" s="1341"/>
      <c r="U43" s="1342"/>
    </row>
    <row r="44" spans="1:21" x14ac:dyDescent="0.3">
      <c r="O44" s="1329"/>
    </row>
    <row r="45" spans="1:21" x14ac:dyDescent="0.3">
      <c r="O45" s="1329"/>
    </row>
    <row r="46" spans="1:21" x14ac:dyDescent="0.3">
      <c r="O46" s="1329"/>
    </row>
    <row r="47" spans="1:21" x14ac:dyDescent="0.3">
      <c r="O47" s="1329"/>
    </row>
    <row r="48" spans="1:21" x14ac:dyDescent="0.3">
      <c r="O48" s="1329"/>
    </row>
    <row r="49" spans="1:21" x14ac:dyDescent="0.3">
      <c r="O49" s="1329"/>
    </row>
    <row r="50" spans="1:21" x14ac:dyDescent="0.3">
      <c r="O50" s="1329"/>
    </row>
    <row r="51" spans="1:21" x14ac:dyDescent="0.3">
      <c r="O51" s="1329"/>
    </row>
    <row r="52" spans="1:21" x14ac:dyDescent="0.3">
      <c r="O52" s="1329"/>
    </row>
    <row r="53" spans="1:21" x14ac:dyDescent="0.3">
      <c r="O53" s="1329"/>
    </row>
    <row r="54" spans="1:21" x14ac:dyDescent="0.3">
      <c r="A54" s="1297" t="str">
        <f>A1</f>
        <v>Salary Budget</v>
      </c>
      <c r="B54" s="230"/>
    </row>
    <row r="55" spans="1:21" x14ac:dyDescent="0.3">
      <c r="A55" s="1377">
        <f>A2</f>
        <v>3161</v>
      </c>
      <c r="B55" s="230" t="str">
        <f>B2</f>
        <v>SAI</v>
      </c>
    </row>
    <row r="56" spans="1:21" x14ac:dyDescent="0.3">
      <c r="A56" s="1377" t="str">
        <f>A3</f>
        <v>0000</v>
      </c>
      <c r="B56" s="230" t="str">
        <f>B3</f>
        <v>SAMPLE SCHOOL</v>
      </c>
    </row>
    <row r="57" spans="1:21" x14ac:dyDescent="0.3">
      <c r="A57" s="1378" t="str">
        <f>A5</f>
        <v>FISCAL YEAR 2013-2014</v>
      </c>
      <c r="B57" s="1379"/>
      <c r="G57" s="1311"/>
    </row>
    <row r="58" spans="1:21" x14ac:dyDescent="0.3">
      <c r="A58" s="1297"/>
      <c r="B58" s="230"/>
      <c r="G58" s="1311" t="s">
        <v>1635</v>
      </c>
    </row>
    <row r="59" spans="1:21" x14ac:dyDescent="0.3">
      <c r="F59" s="1311"/>
      <c r="G59" s="1312" t="s">
        <v>1314</v>
      </c>
      <c r="H59" s="1311" t="s">
        <v>1652</v>
      </c>
      <c r="I59" s="1311" t="s">
        <v>1625</v>
      </c>
      <c r="J59" s="1311" t="s">
        <v>1656</v>
      </c>
      <c r="K59" s="1311" t="s">
        <v>1666</v>
      </c>
      <c r="L59" s="1311" t="s">
        <v>1668</v>
      </c>
      <c r="M59" s="1311" t="s">
        <v>1670</v>
      </c>
      <c r="N59" s="1312"/>
    </row>
    <row r="60" spans="1:21" x14ac:dyDescent="0.3">
      <c r="C60" s="1313" t="s">
        <v>1315</v>
      </c>
      <c r="D60" s="1315" t="s">
        <v>1337</v>
      </c>
      <c r="E60" s="1315"/>
      <c r="F60" s="1315" t="s">
        <v>273</v>
      </c>
      <c r="G60" s="1311"/>
      <c r="H60" s="1315" t="s">
        <v>1339</v>
      </c>
      <c r="I60" s="1315" t="s">
        <v>1340</v>
      </c>
      <c r="J60" s="1315" t="s">
        <v>1341</v>
      </c>
      <c r="K60" s="1315" t="s">
        <v>1342</v>
      </c>
      <c r="L60" s="1315" t="s">
        <v>1343</v>
      </c>
      <c r="M60" s="1315" t="s">
        <v>1344</v>
      </c>
      <c r="N60" s="1315" t="s">
        <v>248</v>
      </c>
      <c r="O60" s="1316" t="s">
        <v>243</v>
      </c>
      <c r="P60" s="1316" t="s">
        <v>1345</v>
      </c>
    </row>
    <row r="61" spans="1:21" x14ac:dyDescent="0.3">
      <c r="G61" s="1463">
        <f t="shared" ref="G61:L61" si="8">G9</f>
        <v>0</v>
      </c>
      <c r="H61" s="1464">
        <f t="shared" si="8"/>
        <v>6.8699999999999997E-2</v>
      </c>
      <c r="I61" s="1464">
        <f t="shared" si="8"/>
        <v>7.6499999999999999E-2</v>
      </c>
      <c r="J61" s="1301">
        <f t="shared" si="8"/>
        <v>6458</v>
      </c>
      <c r="K61" s="1301">
        <f t="shared" si="8"/>
        <v>28</v>
      </c>
      <c r="L61" s="1301">
        <f t="shared" si="8"/>
        <v>204</v>
      </c>
    </row>
    <row r="62" spans="1:21" x14ac:dyDescent="0.3">
      <c r="H62" s="1382"/>
      <c r="I62" s="1382"/>
    </row>
    <row r="63" spans="1:21" x14ac:dyDescent="0.3">
      <c r="A63" s="1371" t="str">
        <f t="shared" ref="A63:P64" si="9">A12</f>
        <v>1----</v>
      </c>
      <c r="B63" s="1371" t="str">
        <f t="shared" si="9"/>
        <v>Teacher</v>
      </c>
      <c r="C63" s="1383">
        <f t="shared" si="9"/>
        <v>1</v>
      </c>
      <c r="D63" s="1385">
        <f t="shared" si="9"/>
        <v>65000</v>
      </c>
      <c r="E63" s="1385">
        <f t="shared" si="9"/>
        <v>50917</v>
      </c>
      <c r="F63" s="1385">
        <f t="shared" si="9"/>
        <v>50917</v>
      </c>
      <c r="G63" s="1385">
        <f t="shared" si="9"/>
        <v>0</v>
      </c>
      <c r="H63" s="1385">
        <f>H12+M12</f>
        <v>3498</v>
      </c>
      <c r="I63" s="1385">
        <f t="shared" si="9"/>
        <v>3895</v>
      </c>
      <c r="J63" s="1385">
        <f t="shared" si="9"/>
        <v>6458</v>
      </c>
      <c r="K63" s="1385">
        <f t="shared" si="9"/>
        <v>28</v>
      </c>
      <c r="L63" s="1385">
        <f t="shared" si="9"/>
        <v>204</v>
      </c>
      <c r="M63" s="1385">
        <v>0</v>
      </c>
      <c r="N63" s="1385">
        <f>SUM(F63:M63)</f>
        <v>65000</v>
      </c>
      <c r="O63" s="1386">
        <f t="shared" si="9"/>
        <v>5100</v>
      </c>
      <c r="P63" s="1386" t="str">
        <f t="shared" si="9"/>
        <v>0131</v>
      </c>
    </row>
    <row r="64" spans="1:21" s="251" customFormat="1" x14ac:dyDescent="0.3">
      <c r="A64" s="1358" t="str">
        <f t="shared" si="9"/>
        <v>1----</v>
      </c>
      <c r="B64" s="1358" t="str">
        <f t="shared" si="9"/>
        <v>Teacher - Less than 3.75 Hours</v>
      </c>
      <c r="C64" s="1370">
        <f t="shared" si="9"/>
        <v>0</v>
      </c>
      <c r="D64" s="1388">
        <f t="shared" si="9"/>
        <v>7800</v>
      </c>
      <c r="E64" s="1388">
        <f t="shared" si="9"/>
        <v>6811</v>
      </c>
      <c r="F64" s="1388">
        <f t="shared" si="9"/>
        <v>0</v>
      </c>
      <c r="G64" s="1388">
        <f t="shared" si="9"/>
        <v>0</v>
      </c>
      <c r="H64" s="1388">
        <f>H13+M13</f>
        <v>0</v>
      </c>
      <c r="I64" s="1388">
        <f t="shared" si="9"/>
        <v>0</v>
      </c>
      <c r="J64" s="1388" t="str">
        <f t="shared" si="9"/>
        <v>N/A</v>
      </c>
      <c r="K64" s="1388" t="str">
        <f t="shared" si="9"/>
        <v>N/A</v>
      </c>
      <c r="L64" s="1388" t="str">
        <f t="shared" si="9"/>
        <v>N/A</v>
      </c>
      <c r="M64" s="1388">
        <v>0</v>
      </c>
      <c r="N64" s="1385">
        <f>SUM(F64:M64)</f>
        <v>0</v>
      </c>
      <c r="O64" s="1390">
        <f t="shared" si="9"/>
        <v>5100</v>
      </c>
      <c r="P64" s="1390" t="str">
        <f t="shared" si="9"/>
        <v>0131</v>
      </c>
      <c r="U64" s="1391"/>
    </row>
    <row r="65" spans="1:21" x14ac:dyDescent="0.3">
      <c r="A65" s="1371" t="str">
        <f t="shared" ref="A65:P65" si="10">A15</f>
        <v>-----</v>
      </c>
      <c r="B65" s="1371" t="str">
        <f t="shared" si="10"/>
        <v>Instructional - Other:</v>
      </c>
      <c r="C65" s="1383">
        <f t="shared" si="10"/>
        <v>0</v>
      </c>
      <c r="D65" s="1385">
        <f t="shared" si="10"/>
        <v>0</v>
      </c>
      <c r="E65" s="1385">
        <f t="shared" si="10"/>
        <v>-5842</v>
      </c>
      <c r="F65" s="1385">
        <f t="shared" si="10"/>
        <v>0</v>
      </c>
      <c r="G65" s="1385">
        <f t="shared" si="10"/>
        <v>0</v>
      </c>
      <c r="H65" s="1385">
        <f>H15+M15</f>
        <v>0</v>
      </c>
      <c r="I65" s="1385">
        <f t="shared" si="10"/>
        <v>0</v>
      </c>
      <c r="J65" s="1385">
        <f t="shared" si="10"/>
        <v>0</v>
      </c>
      <c r="K65" s="1385">
        <f t="shared" si="10"/>
        <v>0</v>
      </c>
      <c r="L65" s="1385">
        <f t="shared" si="10"/>
        <v>0</v>
      </c>
      <c r="M65" s="1385">
        <v>0</v>
      </c>
      <c r="N65" s="1385">
        <f>SUM(F65:M65)</f>
        <v>0</v>
      </c>
      <c r="O65" s="1386">
        <f t="shared" si="10"/>
        <v>5100</v>
      </c>
      <c r="P65" s="1386" t="str">
        <f t="shared" si="10"/>
        <v>0131</v>
      </c>
    </row>
    <row r="66" spans="1:21" x14ac:dyDescent="0.3">
      <c r="A66" s="1371"/>
      <c r="B66" s="1192"/>
      <c r="C66" s="1372"/>
      <c r="D66" s="1422"/>
      <c r="E66" s="1422"/>
      <c r="F66" s="1392">
        <f t="shared" ref="F66:N66" si="11">SUM(F63:F65)</f>
        <v>50917</v>
      </c>
      <c r="G66" s="1392">
        <f t="shared" si="11"/>
        <v>0</v>
      </c>
      <c r="H66" s="1392">
        <f t="shared" si="11"/>
        <v>3498</v>
      </c>
      <c r="I66" s="1392">
        <f t="shared" si="11"/>
        <v>3895</v>
      </c>
      <c r="J66" s="1392">
        <f t="shared" si="11"/>
        <v>6458</v>
      </c>
      <c r="K66" s="1392">
        <f t="shared" si="11"/>
        <v>28</v>
      </c>
      <c r="L66" s="1392">
        <f t="shared" si="11"/>
        <v>204</v>
      </c>
      <c r="M66" s="1392">
        <f t="shared" si="11"/>
        <v>0</v>
      </c>
      <c r="N66" s="1392">
        <f t="shared" si="11"/>
        <v>65000</v>
      </c>
      <c r="O66" s="1393">
        <f>O65</f>
        <v>5100</v>
      </c>
      <c r="P66" s="1393" t="str">
        <f>P65</f>
        <v>0131</v>
      </c>
    </row>
    <row r="67" spans="1:21" x14ac:dyDescent="0.3">
      <c r="A67" s="1371"/>
      <c r="B67" s="1192"/>
      <c r="C67" s="1372"/>
      <c r="D67" s="1422"/>
      <c r="E67" s="1422"/>
      <c r="F67" s="1362"/>
      <c r="G67" s="1362"/>
      <c r="H67" s="1362"/>
      <c r="I67" s="1362"/>
      <c r="J67" s="1362"/>
      <c r="K67" s="1362"/>
      <c r="L67" s="1362"/>
      <c r="M67" s="1362"/>
      <c r="N67" s="1362"/>
      <c r="O67" s="1394"/>
      <c r="P67" s="1394"/>
    </row>
    <row r="68" spans="1:21" x14ac:dyDescent="0.3">
      <c r="A68" s="1371" t="str">
        <f t="shared" ref="A68:G68" si="12">A14</f>
        <v>12501</v>
      </c>
      <c r="B68" s="1371" t="str">
        <f t="shared" si="12"/>
        <v>Teacher - Hourly</v>
      </c>
      <c r="C68" s="1383">
        <f t="shared" si="12"/>
        <v>0</v>
      </c>
      <c r="D68" s="1385">
        <f t="shared" si="12"/>
        <v>37</v>
      </c>
      <c r="E68" s="1385">
        <f t="shared" si="12"/>
        <v>0</v>
      </c>
      <c r="F68" s="1385">
        <f t="shared" si="12"/>
        <v>0</v>
      </c>
      <c r="G68" s="1395" t="str">
        <f t="shared" si="12"/>
        <v>N/A</v>
      </c>
      <c r="H68" s="1385">
        <f>H14+M14</f>
        <v>0</v>
      </c>
      <c r="I68" s="1385">
        <f>I14</f>
        <v>0</v>
      </c>
      <c r="J68" s="1395" t="str">
        <f>J14</f>
        <v>N/A</v>
      </c>
      <c r="K68" s="1395" t="str">
        <f>K14</f>
        <v>N/A</v>
      </c>
      <c r="L68" s="1395" t="str">
        <f>L14</f>
        <v>N/A</v>
      </c>
      <c r="M68" s="1385">
        <v>0</v>
      </c>
      <c r="N68" s="1385">
        <f>SUM(F68:M68)</f>
        <v>0</v>
      </c>
      <c r="O68" s="1386">
        <f>O14</f>
        <v>5100</v>
      </c>
      <c r="P68" s="1396" t="str">
        <f>P14</f>
        <v>0132</v>
      </c>
    </row>
    <row r="69" spans="1:21" x14ac:dyDescent="0.3">
      <c r="A69" s="1371"/>
      <c r="B69" s="1192"/>
      <c r="C69" s="1383"/>
      <c r="D69" s="1385"/>
      <c r="E69" s="1385"/>
      <c r="F69" s="1392">
        <f t="shared" ref="F69:N69" si="13">SUM(F68:F68)</f>
        <v>0</v>
      </c>
      <c r="G69" s="1392">
        <f t="shared" si="13"/>
        <v>0</v>
      </c>
      <c r="H69" s="1392">
        <f t="shared" si="13"/>
        <v>0</v>
      </c>
      <c r="I69" s="1392">
        <f t="shared" si="13"/>
        <v>0</v>
      </c>
      <c r="J69" s="1392">
        <f t="shared" si="13"/>
        <v>0</v>
      </c>
      <c r="K69" s="1392">
        <f t="shared" si="13"/>
        <v>0</v>
      </c>
      <c r="L69" s="1392">
        <f t="shared" si="13"/>
        <v>0</v>
      </c>
      <c r="M69" s="1392">
        <f t="shared" si="13"/>
        <v>0</v>
      </c>
      <c r="N69" s="1392">
        <f t="shared" si="13"/>
        <v>0</v>
      </c>
      <c r="O69" s="1393">
        <f>O68</f>
        <v>5100</v>
      </c>
      <c r="P69" s="1393" t="str">
        <f>P68</f>
        <v>0132</v>
      </c>
    </row>
    <row r="70" spans="1:21" x14ac:dyDescent="0.3">
      <c r="A70" s="1371"/>
      <c r="B70" s="1192"/>
      <c r="C70" s="1383"/>
      <c r="D70" s="1385"/>
      <c r="E70" s="1385"/>
      <c r="F70" s="1385"/>
      <c r="G70" s="1385"/>
      <c r="H70" s="1385"/>
      <c r="I70" s="1385"/>
      <c r="J70" s="1385"/>
      <c r="K70" s="1385"/>
      <c r="L70" s="1385"/>
      <c r="M70" s="1385"/>
      <c r="N70" s="1385"/>
      <c r="O70" s="1394"/>
      <c r="P70" s="1394"/>
    </row>
    <row r="71" spans="1:21" x14ac:dyDescent="0.3">
      <c r="A71" s="1371" t="str">
        <f t="shared" ref="A71:P72" si="14">A32</f>
        <v>41---</v>
      </c>
      <c r="B71" s="1371" t="str">
        <f t="shared" si="14"/>
        <v>Classroom Assistant - Full Time</v>
      </c>
      <c r="C71" s="1383">
        <f t="shared" si="14"/>
        <v>0</v>
      </c>
      <c r="D71" s="1385">
        <f t="shared" si="14"/>
        <v>30300</v>
      </c>
      <c r="E71" s="1385">
        <f t="shared" si="14"/>
        <v>0</v>
      </c>
      <c r="F71" s="1385">
        <f t="shared" si="14"/>
        <v>0</v>
      </c>
      <c r="G71" s="1395" t="str">
        <f t="shared" si="14"/>
        <v>N/A</v>
      </c>
      <c r="H71" s="1385">
        <f>H32+M32</f>
        <v>0</v>
      </c>
      <c r="I71" s="1385">
        <f t="shared" si="14"/>
        <v>0</v>
      </c>
      <c r="J71" s="1385">
        <f t="shared" si="14"/>
        <v>0</v>
      </c>
      <c r="K71" s="1385">
        <f t="shared" si="14"/>
        <v>0</v>
      </c>
      <c r="L71" s="1385">
        <f t="shared" si="14"/>
        <v>0</v>
      </c>
      <c r="M71" s="1385">
        <v>0</v>
      </c>
      <c r="N71" s="1385">
        <f>SUM(F71:M71)</f>
        <v>0</v>
      </c>
      <c r="O71" s="1386">
        <f t="shared" si="14"/>
        <v>5100</v>
      </c>
      <c r="P71" s="1386" t="str">
        <f t="shared" si="14"/>
        <v>0100</v>
      </c>
    </row>
    <row r="72" spans="1:21" x14ac:dyDescent="0.3">
      <c r="A72" s="1371" t="str">
        <f t="shared" si="14"/>
        <v>41---</v>
      </c>
      <c r="B72" s="1371" t="str">
        <f t="shared" si="14"/>
        <v>Classroom Assistant - DJJ - Full Time</v>
      </c>
      <c r="C72" s="1383">
        <f t="shared" si="14"/>
        <v>0</v>
      </c>
      <c r="D72" s="1385">
        <f t="shared" si="14"/>
        <v>34900</v>
      </c>
      <c r="E72" s="1385">
        <f t="shared" si="14"/>
        <v>0</v>
      </c>
      <c r="F72" s="1385">
        <f t="shared" si="14"/>
        <v>0</v>
      </c>
      <c r="G72" s="1395" t="str">
        <f t="shared" si="14"/>
        <v>N/A</v>
      </c>
      <c r="H72" s="1385">
        <f>H33+M33</f>
        <v>0</v>
      </c>
      <c r="I72" s="1385">
        <f t="shared" si="14"/>
        <v>0</v>
      </c>
      <c r="J72" s="1385">
        <f t="shared" si="14"/>
        <v>0</v>
      </c>
      <c r="K72" s="1385">
        <f t="shared" si="14"/>
        <v>0</v>
      </c>
      <c r="L72" s="1385">
        <f t="shared" si="14"/>
        <v>0</v>
      </c>
      <c r="M72" s="1385">
        <v>0</v>
      </c>
      <c r="N72" s="1385">
        <f>SUM(F72:M72)</f>
        <v>0</v>
      </c>
      <c r="O72" s="1386">
        <f t="shared" si="14"/>
        <v>5100</v>
      </c>
      <c r="P72" s="1386" t="str">
        <f t="shared" si="14"/>
        <v>0100</v>
      </c>
    </row>
    <row r="73" spans="1:21" x14ac:dyDescent="0.3">
      <c r="A73" s="1371" t="str">
        <f t="shared" ref="A73:P74" si="15">A34</f>
        <v>41---</v>
      </c>
      <c r="B73" s="1371" t="str">
        <f t="shared" si="15"/>
        <v>Classroom Assistant - Less than 4 hours</v>
      </c>
      <c r="C73" s="1383">
        <f t="shared" si="15"/>
        <v>0</v>
      </c>
      <c r="D73" s="1385">
        <f t="shared" si="15"/>
        <v>3100</v>
      </c>
      <c r="E73" s="1385">
        <f t="shared" si="15"/>
        <v>0</v>
      </c>
      <c r="F73" s="1385">
        <f t="shared" si="15"/>
        <v>0</v>
      </c>
      <c r="G73" s="1395" t="str">
        <f t="shared" si="15"/>
        <v>N/A</v>
      </c>
      <c r="H73" s="1385">
        <f>H34+M34</f>
        <v>0</v>
      </c>
      <c r="I73" s="1385">
        <f t="shared" si="15"/>
        <v>0</v>
      </c>
      <c r="J73" s="1395" t="str">
        <f t="shared" si="15"/>
        <v>N/A</v>
      </c>
      <c r="K73" s="1395" t="str">
        <f t="shared" si="15"/>
        <v>N/A</v>
      </c>
      <c r="L73" s="1395" t="str">
        <f t="shared" si="15"/>
        <v>N/A</v>
      </c>
      <c r="M73" s="1385">
        <v>0</v>
      </c>
      <c r="N73" s="1385">
        <f>SUM(F73:M73)</f>
        <v>0</v>
      </c>
      <c r="O73" s="1386">
        <f t="shared" si="15"/>
        <v>5100</v>
      </c>
      <c r="P73" s="1386" t="str">
        <f t="shared" si="15"/>
        <v>0100</v>
      </c>
    </row>
    <row r="74" spans="1:21" x14ac:dyDescent="0.3">
      <c r="A74" s="1371" t="str">
        <f t="shared" si="15"/>
        <v>41---</v>
      </c>
      <c r="B74" s="1371" t="str">
        <f t="shared" si="15"/>
        <v>Classroom Assistant - DJJ - Less than 4 hours</v>
      </c>
      <c r="C74" s="1383">
        <f t="shared" si="15"/>
        <v>0</v>
      </c>
      <c r="D74" s="1385">
        <f t="shared" si="15"/>
        <v>3800</v>
      </c>
      <c r="E74" s="1385">
        <f t="shared" si="15"/>
        <v>0</v>
      </c>
      <c r="F74" s="1385">
        <f t="shared" si="15"/>
        <v>0</v>
      </c>
      <c r="G74" s="1395" t="str">
        <f t="shared" si="15"/>
        <v>N/A</v>
      </c>
      <c r="H74" s="1385">
        <f>H35+M35</f>
        <v>0</v>
      </c>
      <c r="I74" s="1385">
        <f t="shared" si="15"/>
        <v>0</v>
      </c>
      <c r="J74" s="1395" t="str">
        <f t="shared" si="15"/>
        <v>N/A</v>
      </c>
      <c r="K74" s="1395" t="str">
        <f t="shared" si="15"/>
        <v>N/A</v>
      </c>
      <c r="L74" s="1395" t="str">
        <f t="shared" si="15"/>
        <v>N/A</v>
      </c>
      <c r="M74" s="1385">
        <v>0</v>
      </c>
      <c r="N74" s="1385">
        <f>SUM(F74:M74)</f>
        <v>0</v>
      </c>
      <c r="O74" s="1386">
        <f t="shared" si="15"/>
        <v>5100</v>
      </c>
      <c r="P74" s="1386" t="str">
        <f t="shared" si="15"/>
        <v>0100</v>
      </c>
    </row>
    <row r="75" spans="1:21" x14ac:dyDescent="0.3">
      <c r="A75" s="1371" t="str">
        <f t="shared" ref="A75:P75" si="16">A38</f>
        <v>-----</v>
      </c>
      <c r="B75" s="1371" t="str">
        <f t="shared" si="16"/>
        <v>Non-Instructional - Other:</v>
      </c>
      <c r="C75" s="1383">
        <f t="shared" si="16"/>
        <v>0</v>
      </c>
      <c r="D75" s="1385">
        <f t="shared" si="16"/>
        <v>0</v>
      </c>
      <c r="E75" s="1385">
        <f t="shared" si="16"/>
        <v>0</v>
      </c>
      <c r="F75" s="1385">
        <f t="shared" si="16"/>
        <v>0</v>
      </c>
      <c r="G75" s="1395" t="str">
        <f t="shared" si="16"/>
        <v>N/A</v>
      </c>
      <c r="H75" s="1385">
        <f>H38+M38</f>
        <v>0</v>
      </c>
      <c r="I75" s="1385">
        <f t="shared" si="16"/>
        <v>0</v>
      </c>
      <c r="J75" s="1385">
        <f t="shared" si="16"/>
        <v>0</v>
      </c>
      <c r="K75" s="1385">
        <f t="shared" si="16"/>
        <v>0</v>
      </c>
      <c r="L75" s="1385">
        <f t="shared" si="16"/>
        <v>0</v>
      </c>
      <c r="M75" s="1385">
        <v>0</v>
      </c>
      <c r="N75" s="1385">
        <f>SUM(F75:M75)</f>
        <v>0</v>
      </c>
      <c r="O75" s="1386">
        <f t="shared" si="16"/>
        <v>5100</v>
      </c>
      <c r="P75" s="1386" t="str">
        <f t="shared" si="16"/>
        <v>0100</v>
      </c>
    </row>
    <row r="76" spans="1:21" x14ac:dyDescent="0.3">
      <c r="A76" s="1371"/>
      <c r="B76" s="1192"/>
      <c r="C76" s="1383"/>
      <c r="D76" s="1385"/>
      <c r="E76" s="1385"/>
      <c r="F76" s="1392">
        <f t="shared" ref="F76:N76" si="17">SUM(F71:F75)</f>
        <v>0</v>
      </c>
      <c r="G76" s="1392">
        <f t="shared" si="17"/>
        <v>0</v>
      </c>
      <c r="H76" s="1392">
        <f t="shared" si="17"/>
        <v>0</v>
      </c>
      <c r="I76" s="1392">
        <f t="shared" si="17"/>
        <v>0</v>
      </c>
      <c r="J76" s="1392">
        <f t="shared" si="17"/>
        <v>0</v>
      </c>
      <c r="K76" s="1392">
        <f t="shared" si="17"/>
        <v>0</v>
      </c>
      <c r="L76" s="1392">
        <f t="shared" si="17"/>
        <v>0</v>
      </c>
      <c r="M76" s="1392">
        <f t="shared" si="17"/>
        <v>0</v>
      </c>
      <c r="N76" s="1392">
        <f t="shared" si="17"/>
        <v>0</v>
      </c>
      <c r="O76" s="1393">
        <v>5100</v>
      </c>
      <c r="P76" s="1393" t="str">
        <f>P38</f>
        <v>0100</v>
      </c>
    </row>
    <row r="77" spans="1:21" x14ac:dyDescent="0.3">
      <c r="A77" s="1371"/>
      <c r="B77" s="1192"/>
      <c r="C77" s="1383"/>
      <c r="D77" s="1385"/>
      <c r="E77" s="1385"/>
      <c r="F77" s="1362"/>
      <c r="G77" s="1362"/>
      <c r="H77" s="1362"/>
      <c r="I77" s="1362"/>
      <c r="J77" s="1362"/>
      <c r="K77" s="1362"/>
      <c r="L77" s="1362"/>
      <c r="M77" s="1362"/>
      <c r="N77" s="1362"/>
      <c r="O77" s="1394"/>
      <c r="P77" s="1394"/>
    </row>
    <row r="78" spans="1:21" x14ac:dyDescent="0.3">
      <c r="A78" s="1397" t="s">
        <v>1364</v>
      </c>
      <c r="B78" s="1398"/>
      <c r="C78" s="1465"/>
      <c r="D78" s="1466"/>
      <c r="E78" s="1466"/>
      <c r="F78" s="1466">
        <f t="shared" ref="F78:N78" si="18">SUM(F76,F69,F66)</f>
        <v>50917</v>
      </c>
      <c r="G78" s="1466">
        <f t="shared" si="18"/>
        <v>0</v>
      </c>
      <c r="H78" s="1466">
        <f t="shared" si="18"/>
        <v>3498</v>
      </c>
      <c r="I78" s="1466">
        <f t="shared" si="18"/>
        <v>3895</v>
      </c>
      <c r="J78" s="1466">
        <f t="shared" si="18"/>
        <v>6458</v>
      </c>
      <c r="K78" s="1466">
        <f t="shared" si="18"/>
        <v>28</v>
      </c>
      <c r="L78" s="1466">
        <f t="shared" si="18"/>
        <v>204</v>
      </c>
      <c r="M78" s="1466">
        <f t="shared" si="18"/>
        <v>0</v>
      </c>
      <c r="N78" s="1466">
        <f t="shared" si="18"/>
        <v>65000</v>
      </c>
      <c r="O78" s="1393">
        <f>O76</f>
        <v>5100</v>
      </c>
      <c r="P78" s="1467"/>
    </row>
    <row r="79" spans="1:21" x14ac:dyDescent="0.3">
      <c r="A79" s="1371"/>
      <c r="B79" s="1192"/>
      <c r="C79" s="1372"/>
      <c r="D79" s="1422"/>
      <c r="E79" s="1422"/>
      <c r="O79" s="1329"/>
    </row>
    <row r="80" spans="1:21" s="251" customFormat="1" x14ac:dyDescent="0.3">
      <c r="A80" s="1428" t="str">
        <f t="shared" ref="A80:P80" si="19">A20</f>
        <v>16---</v>
      </c>
      <c r="B80" s="1428" t="str">
        <f t="shared" si="19"/>
        <v>Teacher - ESE</v>
      </c>
      <c r="C80" s="1370">
        <f t="shared" si="19"/>
        <v>0</v>
      </c>
      <c r="D80" s="1388">
        <f t="shared" si="19"/>
        <v>65000</v>
      </c>
      <c r="E80" s="1388">
        <f t="shared" si="19"/>
        <v>50917</v>
      </c>
      <c r="F80" s="1388">
        <f t="shared" si="19"/>
        <v>0</v>
      </c>
      <c r="G80" s="1388">
        <f t="shared" si="19"/>
        <v>0</v>
      </c>
      <c r="H80" s="1388">
        <f>H20+M20</f>
        <v>0</v>
      </c>
      <c r="I80" s="1388">
        <f t="shared" si="19"/>
        <v>0</v>
      </c>
      <c r="J80" s="1388">
        <f t="shared" si="19"/>
        <v>0</v>
      </c>
      <c r="K80" s="1388">
        <f t="shared" si="19"/>
        <v>0</v>
      </c>
      <c r="L80" s="1388">
        <f t="shared" si="19"/>
        <v>0</v>
      </c>
      <c r="M80" s="1388">
        <v>0</v>
      </c>
      <c r="N80" s="1385">
        <f>SUM(F80:M80)</f>
        <v>0</v>
      </c>
      <c r="O80" s="1489">
        <f t="shared" si="19"/>
        <v>5200</v>
      </c>
      <c r="P80" s="1489" t="str">
        <f t="shared" si="19"/>
        <v>0131</v>
      </c>
      <c r="U80" s="1391"/>
    </row>
    <row r="81" spans="1:21" s="251" customFormat="1" x14ac:dyDescent="0.3">
      <c r="A81" s="1428" t="str">
        <f t="shared" ref="A81:P81" si="20">A21</f>
        <v>1----</v>
      </c>
      <c r="B81" s="1428" t="str">
        <f t="shared" si="20"/>
        <v>Teacher - ESE - Less than 3.75 Hours</v>
      </c>
      <c r="C81" s="1370">
        <f t="shared" si="20"/>
        <v>0</v>
      </c>
      <c r="D81" s="1388">
        <f t="shared" si="20"/>
        <v>7800</v>
      </c>
      <c r="E81" s="1388">
        <f t="shared" si="20"/>
        <v>6811</v>
      </c>
      <c r="F81" s="1388">
        <f t="shared" si="20"/>
        <v>0</v>
      </c>
      <c r="G81" s="1388">
        <f t="shared" si="20"/>
        <v>0</v>
      </c>
      <c r="H81" s="1388">
        <f>H21+M21</f>
        <v>0</v>
      </c>
      <c r="I81" s="1388">
        <f t="shared" si="20"/>
        <v>0</v>
      </c>
      <c r="J81" s="1388" t="str">
        <f t="shared" si="20"/>
        <v>N/A</v>
      </c>
      <c r="K81" s="1388" t="str">
        <f t="shared" si="20"/>
        <v>N/A</v>
      </c>
      <c r="L81" s="1388" t="str">
        <f t="shared" si="20"/>
        <v>N/A</v>
      </c>
      <c r="M81" s="1388">
        <v>0</v>
      </c>
      <c r="N81" s="1385">
        <f>SUM(F81:M81)</f>
        <v>0</v>
      </c>
      <c r="O81" s="1489">
        <f t="shared" si="20"/>
        <v>5200</v>
      </c>
      <c r="P81" s="1489" t="str">
        <f t="shared" si="20"/>
        <v>0131</v>
      </c>
      <c r="U81" s="1391"/>
    </row>
    <row r="82" spans="1:21" x14ac:dyDescent="0.3">
      <c r="A82" s="1371"/>
      <c r="B82" s="1192"/>
      <c r="C82" s="1383"/>
      <c r="D82" s="1385"/>
      <c r="E82" s="1385"/>
      <c r="F82" s="1392">
        <f>SUM(F80:F81)</f>
        <v>0</v>
      </c>
      <c r="G82" s="1392">
        <f t="shared" ref="G82:N82" si="21">SUM(G80:G81)</f>
        <v>0</v>
      </c>
      <c r="H82" s="1392">
        <f t="shared" si="21"/>
        <v>0</v>
      </c>
      <c r="I82" s="1392">
        <f t="shared" si="21"/>
        <v>0</v>
      </c>
      <c r="J82" s="1392">
        <f t="shared" si="21"/>
        <v>0</v>
      </c>
      <c r="K82" s="1392">
        <f t="shared" si="21"/>
        <v>0</v>
      </c>
      <c r="L82" s="1392">
        <f t="shared" si="21"/>
        <v>0</v>
      </c>
      <c r="M82" s="1392">
        <f t="shared" si="21"/>
        <v>0</v>
      </c>
      <c r="N82" s="1392">
        <f t="shared" si="21"/>
        <v>0</v>
      </c>
      <c r="O82" s="1393">
        <f>O80</f>
        <v>5200</v>
      </c>
      <c r="P82" s="1393" t="str">
        <f>P80</f>
        <v>0131</v>
      </c>
    </row>
    <row r="83" spans="1:21" s="251" customFormat="1" x14ac:dyDescent="0.3">
      <c r="A83" s="1428"/>
      <c r="B83" s="1428"/>
      <c r="C83" s="1370"/>
      <c r="D83" s="1388"/>
      <c r="E83" s="1388"/>
      <c r="F83" s="1388"/>
      <c r="G83" s="1388"/>
      <c r="H83" s="1388"/>
      <c r="I83" s="1388"/>
      <c r="J83" s="1388"/>
      <c r="K83" s="1388"/>
      <c r="L83" s="1388"/>
      <c r="M83" s="1388"/>
      <c r="N83" s="1388"/>
      <c r="O83" s="1489"/>
      <c r="P83" s="1489"/>
      <c r="U83" s="1391"/>
    </row>
    <row r="84" spans="1:21" x14ac:dyDescent="0.3">
      <c r="A84" s="1421" t="str">
        <f t="shared" ref="A84:P84" si="22">A36</f>
        <v>415--</v>
      </c>
      <c r="B84" s="1371" t="str">
        <f t="shared" si="22"/>
        <v>Classroom Assistant - ESE - Full Time</v>
      </c>
      <c r="C84" s="1383">
        <f t="shared" si="22"/>
        <v>0</v>
      </c>
      <c r="D84" s="1385">
        <f t="shared" si="22"/>
        <v>32300</v>
      </c>
      <c r="E84" s="1385">
        <f t="shared" si="22"/>
        <v>0</v>
      </c>
      <c r="F84" s="1385">
        <f t="shared" si="22"/>
        <v>0</v>
      </c>
      <c r="G84" s="1395" t="str">
        <f t="shared" si="22"/>
        <v>N/A</v>
      </c>
      <c r="H84" s="1385">
        <f>H36+M36</f>
        <v>0</v>
      </c>
      <c r="I84" s="1385">
        <f t="shared" si="22"/>
        <v>0</v>
      </c>
      <c r="J84" s="1385">
        <f t="shared" si="22"/>
        <v>0</v>
      </c>
      <c r="K84" s="1385">
        <f t="shared" si="22"/>
        <v>0</v>
      </c>
      <c r="L84" s="1385">
        <f t="shared" si="22"/>
        <v>0</v>
      </c>
      <c r="M84" s="1385">
        <v>0</v>
      </c>
      <c r="N84" s="1385">
        <f>SUM(F84:M84)</f>
        <v>0</v>
      </c>
      <c r="O84" s="1386">
        <f t="shared" si="22"/>
        <v>5200</v>
      </c>
      <c r="P84" s="1386" t="str">
        <f t="shared" si="22"/>
        <v>0100</v>
      </c>
    </row>
    <row r="85" spans="1:21" x14ac:dyDescent="0.3">
      <c r="A85" s="1421" t="str">
        <f t="shared" ref="A85:P85" si="23">A37</f>
        <v>415--</v>
      </c>
      <c r="B85" s="1371" t="str">
        <f t="shared" si="23"/>
        <v>Classroom Assistant - ESE - Less than 4 hours</v>
      </c>
      <c r="C85" s="1383">
        <f t="shared" si="23"/>
        <v>0</v>
      </c>
      <c r="D85" s="1385">
        <f t="shared" si="23"/>
        <v>3400</v>
      </c>
      <c r="E85" s="1385">
        <f t="shared" si="23"/>
        <v>0</v>
      </c>
      <c r="F85" s="1385">
        <f t="shared" si="23"/>
        <v>0</v>
      </c>
      <c r="G85" s="1395" t="str">
        <f t="shared" si="23"/>
        <v>N/A</v>
      </c>
      <c r="H85" s="1385">
        <f>H37+M37</f>
        <v>0</v>
      </c>
      <c r="I85" s="1385">
        <f t="shared" si="23"/>
        <v>0</v>
      </c>
      <c r="J85" s="1385" t="str">
        <f t="shared" si="23"/>
        <v>N/A</v>
      </c>
      <c r="K85" s="1385" t="str">
        <f t="shared" si="23"/>
        <v>N/A</v>
      </c>
      <c r="L85" s="1385" t="str">
        <f t="shared" si="23"/>
        <v>N/A</v>
      </c>
      <c r="M85" s="1385">
        <v>0</v>
      </c>
      <c r="N85" s="1385">
        <f>SUM(F85:M85)</f>
        <v>0</v>
      </c>
      <c r="O85" s="1386">
        <f t="shared" si="23"/>
        <v>5200</v>
      </c>
      <c r="P85" s="1386" t="str">
        <f t="shared" si="23"/>
        <v>0100</v>
      </c>
    </row>
    <row r="86" spans="1:21" x14ac:dyDescent="0.3">
      <c r="A86" s="1371"/>
      <c r="B86" s="1192"/>
      <c r="C86" s="1383"/>
      <c r="D86" s="1385"/>
      <c r="E86" s="1385"/>
      <c r="F86" s="1392">
        <f t="shared" ref="F86:N86" si="24">SUM(F84:F85)</f>
        <v>0</v>
      </c>
      <c r="G86" s="1392">
        <f t="shared" si="24"/>
        <v>0</v>
      </c>
      <c r="H86" s="1392">
        <f t="shared" si="24"/>
        <v>0</v>
      </c>
      <c r="I86" s="1392">
        <f t="shared" si="24"/>
        <v>0</v>
      </c>
      <c r="J86" s="1392">
        <f t="shared" si="24"/>
        <v>0</v>
      </c>
      <c r="K86" s="1392">
        <f t="shared" si="24"/>
        <v>0</v>
      </c>
      <c r="L86" s="1392">
        <f t="shared" si="24"/>
        <v>0</v>
      </c>
      <c r="M86" s="1392">
        <f t="shared" si="24"/>
        <v>0</v>
      </c>
      <c r="N86" s="1392">
        <f t="shared" si="24"/>
        <v>0</v>
      </c>
      <c r="O86" s="1393">
        <f>O85</f>
        <v>5200</v>
      </c>
      <c r="P86" s="1393" t="str">
        <f>P85</f>
        <v>0100</v>
      </c>
    </row>
    <row r="87" spans="1:21" x14ac:dyDescent="0.3">
      <c r="A87" s="1371"/>
      <c r="B87" s="1192"/>
      <c r="C87" s="1372"/>
      <c r="D87" s="1422"/>
      <c r="E87" s="1422"/>
      <c r="O87" s="1329"/>
    </row>
    <row r="88" spans="1:21" x14ac:dyDescent="0.3">
      <c r="A88" s="1397" t="s">
        <v>1547</v>
      </c>
      <c r="B88" s="1398"/>
      <c r="C88" s="1403"/>
      <c r="D88" s="1405"/>
      <c r="E88" s="1405"/>
      <c r="F88" s="1405">
        <f t="shared" ref="F88:N88" si="25">+F82+F86</f>
        <v>0</v>
      </c>
      <c r="G88" s="1405">
        <f t="shared" si="25"/>
        <v>0</v>
      </c>
      <c r="H88" s="1405">
        <f t="shared" si="25"/>
        <v>0</v>
      </c>
      <c r="I88" s="1405">
        <f t="shared" si="25"/>
        <v>0</v>
      </c>
      <c r="J88" s="1405">
        <f t="shared" si="25"/>
        <v>0</v>
      </c>
      <c r="K88" s="1405">
        <f t="shared" si="25"/>
        <v>0</v>
      </c>
      <c r="L88" s="1405">
        <f t="shared" si="25"/>
        <v>0</v>
      </c>
      <c r="M88" s="1405">
        <f t="shared" si="25"/>
        <v>0</v>
      </c>
      <c r="N88" s="1405">
        <f t="shared" si="25"/>
        <v>0</v>
      </c>
      <c r="O88" s="1393">
        <f>O81</f>
        <v>5200</v>
      </c>
      <c r="P88" s="1431"/>
    </row>
    <row r="89" spans="1:21" x14ac:dyDescent="0.3">
      <c r="A89" s="1371"/>
      <c r="B89" s="1192"/>
      <c r="C89" s="1372"/>
      <c r="D89" s="1422"/>
      <c r="E89" s="1422"/>
      <c r="O89" s="1329"/>
    </row>
    <row r="90" spans="1:21" x14ac:dyDescent="0.3">
      <c r="A90" s="1371" t="str">
        <f t="shared" ref="A90:P90" si="26">A26</f>
        <v>180--</v>
      </c>
      <c r="B90" s="1192" t="str">
        <f t="shared" si="26"/>
        <v>Guidance Counselor  - 10 Month</v>
      </c>
      <c r="C90" s="1372">
        <f t="shared" si="26"/>
        <v>0</v>
      </c>
      <c r="D90" s="1422">
        <f t="shared" si="26"/>
        <v>77700</v>
      </c>
      <c r="E90" s="1422">
        <f t="shared" si="26"/>
        <v>62007</v>
      </c>
      <c r="F90" s="1301">
        <f t="shared" si="26"/>
        <v>0</v>
      </c>
      <c r="G90" s="1301">
        <f t="shared" si="26"/>
        <v>0</v>
      </c>
      <c r="H90" s="1301">
        <f>H26+M26</f>
        <v>0</v>
      </c>
      <c r="I90" s="1301">
        <f t="shared" si="26"/>
        <v>0</v>
      </c>
      <c r="J90" s="1301">
        <f t="shared" si="26"/>
        <v>0</v>
      </c>
      <c r="K90" s="1301">
        <f t="shared" si="26"/>
        <v>0</v>
      </c>
      <c r="L90" s="1301">
        <f t="shared" si="26"/>
        <v>0</v>
      </c>
      <c r="M90" s="1301">
        <v>0</v>
      </c>
      <c r="N90" s="1385">
        <f>SUM(F90:M90)</f>
        <v>0</v>
      </c>
      <c r="O90" s="1329">
        <f t="shared" si="26"/>
        <v>6120</v>
      </c>
      <c r="P90" s="1329" t="str">
        <f t="shared" si="26"/>
        <v>0131</v>
      </c>
    </row>
    <row r="91" spans="1:21" x14ac:dyDescent="0.3">
      <c r="A91" s="1371" t="str">
        <f t="shared" ref="A91:P91" si="27">A27</f>
        <v>180--</v>
      </c>
      <c r="B91" s="1192" t="str">
        <f t="shared" si="27"/>
        <v>Guidance Counselor - 12 Month</v>
      </c>
      <c r="C91" s="1372">
        <f t="shared" si="27"/>
        <v>0</v>
      </c>
      <c r="D91" s="1422">
        <f t="shared" si="27"/>
        <v>91900</v>
      </c>
      <c r="E91" s="1422">
        <f t="shared" si="27"/>
        <v>74406</v>
      </c>
      <c r="F91" s="1301">
        <f t="shared" si="27"/>
        <v>0</v>
      </c>
      <c r="G91" s="1301">
        <f t="shared" si="27"/>
        <v>0</v>
      </c>
      <c r="H91" s="1301">
        <f>H27+M27</f>
        <v>0</v>
      </c>
      <c r="I91" s="1301">
        <f t="shared" si="27"/>
        <v>0</v>
      </c>
      <c r="J91" s="1301">
        <f t="shared" si="27"/>
        <v>0</v>
      </c>
      <c r="K91" s="1301">
        <f t="shared" si="27"/>
        <v>0</v>
      </c>
      <c r="L91" s="1301">
        <f t="shared" si="27"/>
        <v>0</v>
      </c>
      <c r="M91" s="1301">
        <v>0</v>
      </c>
      <c r="N91" s="1385">
        <f>SUM(F91:M91)</f>
        <v>0</v>
      </c>
      <c r="O91" s="1329">
        <f t="shared" si="27"/>
        <v>6120</v>
      </c>
      <c r="P91" s="1329" t="str">
        <f t="shared" si="27"/>
        <v>0131</v>
      </c>
    </row>
    <row r="92" spans="1:21" x14ac:dyDescent="0.3">
      <c r="A92" s="1371"/>
      <c r="B92" s="1192"/>
      <c r="C92" s="1372"/>
      <c r="D92" s="1422"/>
      <c r="E92" s="1422"/>
      <c r="O92" s="1329"/>
    </row>
    <row r="93" spans="1:21" x14ac:dyDescent="0.3">
      <c r="A93" s="1397" t="s">
        <v>1379</v>
      </c>
      <c r="B93" s="1398"/>
      <c r="C93" s="1403"/>
      <c r="D93" s="1405"/>
      <c r="E93" s="1405"/>
      <c r="F93" s="1405">
        <f t="shared" ref="F93:N93" si="28">SUM(F90:F92)</f>
        <v>0</v>
      </c>
      <c r="G93" s="1405">
        <f t="shared" si="28"/>
        <v>0</v>
      </c>
      <c r="H93" s="1405">
        <f t="shared" si="28"/>
        <v>0</v>
      </c>
      <c r="I93" s="1405">
        <f t="shared" si="28"/>
        <v>0</v>
      </c>
      <c r="J93" s="1405">
        <f t="shared" si="28"/>
        <v>0</v>
      </c>
      <c r="K93" s="1405">
        <f t="shared" si="28"/>
        <v>0</v>
      </c>
      <c r="L93" s="1405">
        <f t="shared" si="28"/>
        <v>0</v>
      </c>
      <c r="M93" s="1405">
        <f t="shared" si="28"/>
        <v>0</v>
      </c>
      <c r="N93" s="1405">
        <f t="shared" si="28"/>
        <v>0</v>
      </c>
      <c r="O93" s="1393">
        <f>O91</f>
        <v>6120</v>
      </c>
      <c r="P93" s="1431"/>
    </row>
    <row r="94" spans="1:21" x14ac:dyDescent="0.3">
      <c r="O94" s="1329"/>
    </row>
    <row r="95" spans="1:21" x14ac:dyDescent="0.3">
      <c r="O95" s="1329"/>
    </row>
    <row r="96" spans="1:21" ht="14.4" thickBot="1" x14ac:dyDescent="0.35">
      <c r="A96" s="1297" t="s">
        <v>1358</v>
      </c>
      <c r="B96" s="1374"/>
      <c r="F96" s="1444">
        <f t="shared" ref="F96:N96" si="29">F93+F88+F78</f>
        <v>50917</v>
      </c>
      <c r="G96" s="1444">
        <f t="shared" si="29"/>
        <v>0</v>
      </c>
      <c r="H96" s="1444">
        <f t="shared" si="29"/>
        <v>3498</v>
      </c>
      <c r="I96" s="1444">
        <f t="shared" si="29"/>
        <v>3895</v>
      </c>
      <c r="J96" s="1444">
        <f t="shared" si="29"/>
        <v>6458</v>
      </c>
      <c r="K96" s="1444">
        <f t="shared" si="29"/>
        <v>28</v>
      </c>
      <c r="L96" s="1444">
        <f t="shared" si="29"/>
        <v>204</v>
      </c>
      <c r="M96" s="1444">
        <f t="shared" si="29"/>
        <v>0</v>
      </c>
      <c r="N96" s="1444">
        <f t="shared" si="29"/>
        <v>65000</v>
      </c>
      <c r="O96" s="1329"/>
    </row>
    <row r="97" spans="1:15" ht="14.4" thickTop="1" x14ac:dyDescent="0.3">
      <c r="O97" s="1329"/>
    </row>
    <row r="98" spans="1:15" x14ac:dyDescent="0.3">
      <c r="A98" s="1214" t="s">
        <v>1310</v>
      </c>
      <c r="N98" s="1301">
        <f>H1</f>
        <v>65000</v>
      </c>
      <c r="O98" s="1329"/>
    </row>
    <row r="99" spans="1:15" x14ac:dyDescent="0.3">
      <c r="A99" s="1214" t="s">
        <v>1312</v>
      </c>
      <c r="N99" s="1301">
        <f>H2</f>
        <v>0</v>
      </c>
      <c r="O99" s="1329"/>
    </row>
    <row r="100" spans="1:15" x14ac:dyDescent="0.3">
      <c r="A100" s="1297" t="s">
        <v>1387</v>
      </c>
      <c r="B100" s="1374"/>
      <c r="N100" s="1445">
        <f>SUM(N98:N99)</f>
        <v>65000</v>
      </c>
      <c r="O100" s="1329"/>
    </row>
    <row r="101" spans="1:15" x14ac:dyDescent="0.3">
      <c r="O101" s="1329"/>
    </row>
    <row r="102" spans="1:15" ht="14.4" thickBot="1" x14ac:dyDescent="0.35">
      <c r="A102" s="1297" t="s">
        <v>1388</v>
      </c>
      <c r="B102" s="1374"/>
      <c r="N102" s="1444">
        <f>+N100-N96</f>
        <v>0</v>
      </c>
      <c r="O102" s="1329"/>
    </row>
    <row r="103" spans="1:15" ht="14.4" thickTop="1" x14ac:dyDescent="0.3">
      <c r="O103" s="1329"/>
    </row>
    <row r="104" spans="1:15" x14ac:dyDescent="0.3">
      <c r="O104" s="1329"/>
    </row>
    <row r="105" spans="1:15" x14ac:dyDescent="0.3">
      <c r="A105" s="1297" t="s">
        <v>1389</v>
      </c>
      <c r="B105" s="1374"/>
      <c r="F105" s="1301">
        <f t="shared" ref="F105:N105" si="30">+F43-F96</f>
        <v>0</v>
      </c>
      <c r="G105" s="1301">
        <f t="shared" si="30"/>
        <v>0</v>
      </c>
      <c r="H105" s="1301">
        <f t="shared" si="30"/>
        <v>0</v>
      </c>
      <c r="I105" s="1301">
        <f t="shared" si="30"/>
        <v>0</v>
      </c>
      <c r="J105" s="1301">
        <f t="shared" si="30"/>
        <v>0</v>
      </c>
      <c r="K105" s="1301">
        <f t="shared" si="30"/>
        <v>0</v>
      </c>
      <c r="L105" s="1301">
        <f t="shared" si="30"/>
        <v>0</v>
      </c>
      <c r="M105" s="1301">
        <f t="shared" si="30"/>
        <v>0</v>
      </c>
      <c r="N105" s="1301">
        <f t="shared" si="30"/>
        <v>0</v>
      </c>
      <c r="O105" s="1329"/>
    </row>
    <row r="106" spans="1:15" x14ac:dyDescent="0.3">
      <c r="O106" s="1329"/>
    </row>
    <row r="107" spans="1:15" x14ac:dyDescent="0.3">
      <c r="O107" s="1329"/>
    </row>
    <row r="108" spans="1:15" x14ac:dyDescent="0.3">
      <c r="C108" s="1302"/>
      <c r="D108" s="1302"/>
      <c r="E108" s="1303"/>
      <c r="F108" s="1302" t="s">
        <v>1359</v>
      </c>
      <c r="G108" s="92"/>
      <c r="H108" s="92"/>
      <c r="I108" s="92"/>
      <c r="J108" s="92"/>
      <c r="O108" s="1329"/>
    </row>
    <row r="109" spans="1:15" x14ac:dyDescent="0.3">
      <c r="C109" s="1302" t="s">
        <v>1360</v>
      </c>
      <c r="D109" s="1302" t="s">
        <v>1608</v>
      </c>
      <c r="E109" s="1303" t="s">
        <v>1609</v>
      </c>
      <c r="F109" s="1302" t="s">
        <v>1361</v>
      </c>
      <c r="G109" s="1302" t="s">
        <v>1362</v>
      </c>
      <c r="H109" s="92"/>
      <c r="I109" s="92"/>
      <c r="J109" s="92"/>
      <c r="O109" s="1329"/>
    </row>
    <row r="110" spans="1:15" x14ac:dyDescent="0.3">
      <c r="C110" s="92"/>
      <c r="D110" s="92"/>
      <c r="E110" s="1303"/>
      <c r="F110" s="92"/>
      <c r="G110" s="92"/>
      <c r="H110" s="92"/>
      <c r="I110" s="92"/>
      <c r="J110" s="92"/>
      <c r="O110" s="1329"/>
    </row>
    <row r="111" spans="1:15" x14ac:dyDescent="0.3">
      <c r="C111" s="1302">
        <f>$B$4</f>
        <v>1010</v>
      </c>
      <c r="D111" s="1302">
        <f>$O$78</f>
        <v>5100</v>
      </c>
      <c r="E111" s="1303" t="s">
        <v>1635</v>
      </c>
      <c r="F111" s="1303" t="str">
        <f t="shared" ref="F111:F137" si="31">$A$3</f>
        <v>0000</v>
      </c>
      <c r="G111" s="1329">
        <f t="shared" ref="G111:G137" si="32">$A$2</f>
        <v>3161</v>
      </c>
      <c r="H111" s="1301">
        <f>G78</f>
        <v>0</v>
      </c>
      <c r="I111" s="92"/>
      <c r="J111" s="92"/>
      <c r="O111" s="1329"/>
    </row>
    <row r="112" spans="1:15" x14ac:dyDescent="0.3">
      <c r="C112" s="1302">
        <f t="shared" ref="C112:C137" si="33">$B$4</f>
        <v>1010</v>
      </c>
      <c r="D112" s="1302">
        <f t="shared" ref="D112:D120" si="34">$O$78</f>
        <v>5100</v>
      </c>
      <c r="E112" s="1303" t="s">
        <v>1630</v>
      </c>
      <c r="F112" s="1303" t="str">
        <f t="shared" si="31"/>
        <v>0000</v>
      </c>
      <c r="G112" s="1329">
        <f t="shared" si="32"/>
        <v>3161</v>
      </c>
      <c r="H112" s="1301">
        <f>F76</f>
        <v>0</v>
      </c>
      <c r="I112" s="92"/>
      <c r="J112" s="92"/>
      <c r="O112" s="1329"/>
    </row>
    <row r="113" spans="3:15" x14ac:dyDescent="0.3">
      <c r="C113" s="1302">
        <f t="shared" si="33"/>
        <v>1010</v>
      </c>
      <c r="D113" s="1302">
        <f t="shared" si="34"/>
        <v>5100</v>
      </c>
      <c r="E113" s="1303" t="s">
        <v>1649</v>
      </c>
      <c r="F113" s="1303" t="str">
        <f t="shared" si="31"/>
        <v>0000</v>
      </c>
      <c r="G113" s="1329">
        <f t="shared" si="32"/>
        <v>3161</v>
      </c>
      <c r="H113" s="1301">
        <f>F66</f>
        <v>50917</v>
      </c>
      <c r="I113" s="92"/>
      <c r="J113" s="92"/>
      <c r="O113" s="1329"/>
    </row>
    <row r="114" spans="3:15" x14ac:dyDescent="0.3">
      <c r="C114" s="1302">
        <f t="shared" si="33"/>
        <v>1010</v>
      </c>
      <c r="D114" s="1302">
        <f t="shared" si="34"/>
        <v>5100</v>
      </c>
      <c r="E114" s="1303" t="s">
        <v>262</v>
      </c>
      <c r="F114" s="1303" t="str">
        <f t="shared" si="31"/>
        <v>0000</v>
      </c>
      <c r="G114" s="1329">
        <f t="shared" si="32"/>
        <v>3161</v>
      </c>
      <c r="H114" s="1301">
        <f>F69</f>
        <v>0</v>
      </c>
      <c r="I114" s="92"/>
      <c r="J114" s="92"/>
      <c r="O114" s="1329"/>
    </row>
    <row r="115" spans="3:15" x14ac:dyDescent="0.3">
      <c r="C115" s="1302">
        <f t="shared" si="33"/>
        <v>1010</v>
      </c>
      <c r="D115" s="1302">
        <f t="shared" si="34"/>
        <v>5100</v>
      </c>
      <c r="E115" s="1303" t="s">
        <v>1652</v>
      </c>
      <c r="F115" s="1303" t="str">
        <f t="shared" si="31"/>
        <v>0000</v>
      </c>
      <c r="G115" s="1329">
        <f>$A$2</f>
        <v>3161</v>
      </c>
      <c r="H115" s="1301">
        <f>H78+N102</f>
        <v>3498</v>
      </c>
      <c r="I115" s="92"/>
      <c r="J115" s="92" t="s">
        <v>1363</v>
      </c>
      <c r="O115" s="1329"/>
    </row>
    <row r="116" spans="3:15" x14ac:dyDescent="0.3">
      <c r="C116" s="1302">
        <f t="shared" si="33"/>
        <v>1010</v>
      </c>
      <c r="D116" s="1302">
        <f t="shared" si="34"/>
        <v>5100</v>
      </c>
      <c r="E116" s="1303" t="s">
        <v>1625</v>
      </c>
      <c r="F116" s="1303" t="str">
        <f t="shared" si="31"/>
        <v>0000</v>
      </c>
      <c r="G116" s="1329">
        <f t="shared" si="32"/>
        <v>3161</v>
      </c>
      <c r="H116" s="1301">
        <f>I78</f>
        <v>3895</v>
      </c>
      <c r="I116" s="92"/>
      <c r="J116" s="92"/>
      <c r="O116" s="1329"/>
    </row>
    <row r="117" spans="3:15" x14ac:dyDescent="0.3">
      <c r="C117" s="1302">
        <f t="shared" si="33"/>
        <v>1010</v>
      </c>
      <c r="D117" s="1302">
        <f t="shared" si="34"/>
        <v>5100</v>
      </c>
      <c r="E117" s="1303" t="s">
        <v>1656</v>
      </c>
      <c r="F117" s="1303" t="str">
        <f t="shared" si="31"/>
        <v>0000</v>
      </c>
      <c r="G117" s="1329">
        <f t="shared" si="32"/>
        <v>3161</v>
      </c>
      <c r="H117" s="1301">
        <f>J78</f>
        <v>6458</v>
      </c>
      <c r="I117" s="92"/>
      <c r="J117" s="92"/>
      <c r="O117" s="1329"/>
    </row>
    <row r="118" spans="3:15" x14ac:dyDescent="0.3">
      <c r="C118" s="1302">
        <f t="shared" si="33"/>
        <v>1010</v>
      </c>
      <c r="D118" s="1302">
        <f t="shared" si="34"/>
        <v>5100</v>
      </c>
      <c r="E118" s="1303" t="s">
        <v>1666</v>
      </c>
      <c r="F118" s="1303" t="str">
        <f t="shared" si="31"/>
        <v>0000</v>
      </c>
      <c r="G118" s="1329">
        <f t="shared" si="32"/>
        <v>3161</v>
      </c>
      <c r="H118" s="1301">
        <f>K78</f>
        <v>28</v>
      </c>
      <c r="I118" s="92"/>
      <c r="J118" s="92"/>
      <c r="O118" s="1329"/>
    </row>
    <row r="119" spans="3:15" x14ac:dyDescent="0.3">
      <c r="C119" s="1302">
        <f t="shared" si="33"/>
        <v>1010</v>
      </c>
      <c r="D119" s="1302">
        <f t="shared" si="34"/>
        <v>5100</v>
      </c>
      <c r="E119" s="1303" t="s">
        <v>1668</v>
      </c>
      <c r="F119" s="1303" t="str">
        <f t="shared" si="31"/>
        <v>0000</v>
      </c>
      <c r="G119" s="1329">
        <f t="shared" si="32"/>
        <v>3161</v>
      </c>
      <c r="H119" s="1301">
        <f>L78</f>
        <v>204</v>
      </c>
      <c r="I119" s="92"/>
      <c r="J119" s="92"/>
      <c r="O119" s="1329"/>
    </row>
    <row r="120" spans="3:15" x14ac:dyDescent="0.3">
      <c r="C120" s="1448">
        <f t="shared" si="33"/>
        <v>1010</v>
      </c>
      <c r="D120" s="1448">
        <f t="shared" si="34"/>
        <v>5100</v>
      </c>
      <c r="E120" s="1468" t="s">
        <v>1670</v>
      </c>
      <c r="F120" s="1468" t="str">
        <f t="shared" si="31"/>
        <v>0000</v>
      </c>
      <c r="G120" s="1469">
        <f t="shared" si="32"/>
        <v>3161</v>
      </c>
      <c r="H120" s="1331">
        <f>M78</f>
        <v>0</v>
      </c>
      <c r="I120" s="1331">
        <f>SUM(H111:H120)</f>
        <v>65000</v>
      </c>
      <c r="J120" s="92"/>
      <c r="O120" s="1329"/>
    </row>
    <row r="121" spans="3:15" x14ac:dyDescent="0.3">
      <c r="C121" s="1302">
        <f t="shared" si="33"/>
        <v>1010</v>
      </c>
      <c r="D121" s="1302">
        <f>$O$88</f>
        <v>5200</v>
      </c>
      <c r="E121" s="1303" t="s">
        <v>1635</v>
      </c>
      <c r="F121" s="1303" t="str">
        <f t="shared" si="31"/>
        <v>0000</v>
      </c>
      <c r="G121" s="1329">
        <f t="shared" si="32"/>
        <v>3161</v>
      </c>
      <c r="H121" s="1301">
        <f>G88</f>
        <v>0</v>
      </c>
      <c r="I121" s="92"/>
      <c r="J121" s="92"/>
      <c r="O121" s="1329"/>
    </row>
    <row r="122" spans="3:15" x14ac:dyDescent="0.3">
      <c r="C122" s="1302">
        <f t="shared" si="33"/>
        <v>1010</v>
      </c>
      <c r="D122" s="1302">
        <f t="shared" ref="D122:D129" si="35">$O$88</f>
        <v>5200</v>
      </c>
      <c r="E122" s="1303" t="s">
        <v>1630</v>
      </c>
      <c r="F122" s="1303" t="str">
        <f t="shared" si="31"/>
        <v>0000</v>
      </c>
      <c r="G122" s="1329">
        <f t="shared" si="32"/>
        <v>3161</v>
      </c>
      <c r="H122" s="1301">
        <f>F86</f>
        <v>0</v>
      </c>
      <c r="I122" s="92"/>
      <c r="J122" s="92"/>
      <c r="O122" s="1329"/>
    </row>
    <row r="123" spans="3:15" x14ac:dyDescent="0.3">
      <c r="C123" s="1302">
        <f t="shared" si="33"/>
        <v>1010</v>
      </c>
      <c r="D123" s="1302">
        <f t="shared" si="35"/>
        <v>5200</v>
      </c>
      <c r="E123" s="1303" t="s">
        <v>1649</v>
      </c>
      <c r="F123" s="1303" t="str">
        <f t="shared" si="31"/>
        <v>0000</v>
      </c>
      <c r="G123" s="1329">
        <f t="shared" si="32"/>
        <v>3161</v>
      </c>
      <c r="H123" s="1301">
        <f>F82</f>
        <v>0</v>
      </c>
      <c r="I123" s="92"/>
      <c r="J123" s="92"/>
      <c r="O123" s="1329"/>
    </row>
    <row r="124" spans="3:15" x14ac:dyDescent="0.3">
      <c r="C124" s="1302">
        <f t="shared" si="33"/>
        <v>1010</v>
      </c>
      <c r="D124" s="1302">
        <f t="shared" si="35"/>
        <v>5200</v>
      </c>
      <c r="E124" s="1303" t="s">
        <v>1652</v>
      </c>
      <c r="F124" s="1303" t="str">
        <f t="shared" si="31"/>
        <v>0000</v>
      </c>
      <c r="G124" s="1329">
        <f t="shared" si="32"/>
        <v>3161</v>
      </c>
      <c r="H124" s="1301">
        <f>H88</f>
        <v>0</v>
      </c>
      <c r="I124" s="92"/>
      <c r="J124" s="92"/>
      <c r="O124" s="1329"/>
    </row>
    <row r="125" spans="3:15" x14ac:dyDescent="0.3">
      <c r="C125" s="1302">
        <f t="shared" si="33"/>
        <v>1010</v>
      </c>
      <c r="D125" s="1302">
        <f t="shared" si="35"/>
        <v>5200</v>
      </c>
      <c r="E125" s="1303" t="s">
        <v>1625</v>
      </c>
      <c r="F125" s="1303" t="str">
        <f t="shared" si="31"/>
        <v>0000</v>
      </c>
      <c r="G125" s="1329">
        <f t="shared" si="32"/>
        <v>3161</v>
      </c>
      <c r="H125" s="1301">
        <f>I88</f>
        <v>0</v>
      </c>
      <c r="I125" s="92"/>
      <c r="J125" s="92"/>
      <c r="O125" s="1329"/>
    </row>
    <row r="126" spans="3:15" x14ac:dyDescent="0.3">
      <c r="C126" s="1302">
        <f t="shared" si="33"/>
        <v>1010</v>
      </c>
      <c r="D126" s="1302">
        <f t="shared" si="35"/>
        <v>5200</v>
      </c>
      <c r="E126" s="1303" t="s">
        <v>1656</v>
      </c>
      <c r="F126" s="1303" t="str">
        <f t="shared" si="31"/>
        <v>0000</v>
      </c>
      <c r="G126" s="1329">
        <f t="shared" si="32"/>
        <v>3161</v>
      </c>
      <c r="H126" s="1301">
        <f>J88</f>
        <v>0</v>
      </c>
      <c r="I126" s="92"/>
      <c r="J126" s="92"/>
      <c r="O126" s="1329"/>
    </row>
    <row r="127" spans="3:15" x14ac:dyDescent="0.3">
      <c r="C127" s="1302">
        <f t="shared" si="33"/>
        <v>1010</v>
      </c>
      <c r="D127" s="1302">
        <f t="shared" si="35"/>
        <v>5200</v>
      </c>
      <c r="E127" s="1303" t="s">
        <v>1666</v>
      </c>
      <c r="F127" s="1303" t="str">
        <f t="shared" si="31"/>
        <v>0000</v>
      </c>
      <c r="G127" s="1329">
        <f t="shared" si="32"/>
        <v>3161</v>
      </c>
      <c r="H127" s="1301">
        <f>K88</f>
        <v>0</v>
      </c>
      <c r="I127" s="92"/>
      <c r="J127" s="92"/>
      <c r="O127" s="1329"/>
    </row>
    <row r="128" spans="3:15" x14ac:dyDescent="0.3">
      <c r="C128" s="1302">
        <f t="shared" si="33"/>
        <v>1010</v>
      </c>
      <c r="D128" s="1302">
        <f t="shared" si="35"/>
        <v>5200</v>
      </c>
      <c r="E128" s="1303" t="s">
        <v>1668</v>
      </c>
      <c r="F128" s="1303" t="str">
        <f t="shared" si="31"/>
        <v>0000</v>
      </c>
      <c r="G128" s="1329">
        <f t="shared" si="32"/>
        <v>3161</v>
      </c>
      <c r="H128" s="1301">
        <f>L88</f>
        <v>0</v>
      </c>
      <c r="I128" s="92"/>
      <c r="J128" s="92"/>
      <c r="O128" s="1329"/>
    </row>
    <row r="129" spans="3:15" x14ac:dyDescent="0.3">
      <c r="C129" s="1448">
        <f t="shared" si="33"/>
        <v>1010</v>
      </c>
      <c r="D129" s="1448">
        <f t="shared" si="35"/>
        <v>5200</v>
      </c>
      <c r="E129" s="1468" t="s">
        <v>1670</v>
      </c>
      <c r="F129" s="1468" t="str">
        <f t="shared" si="31"/>
        <v>0000</v>
      </c>
      <c r="G129" s="1469">
        <f t="shared" si="32"/>
        <v>3161</v>
      </c>
      <c r="H129" s="1331">
        <f>M88</f>
        <v>0</v>
      </c>
      <c r="I129" s="1331">
        <f>SUM(H121:H129)</f>
        <v>0</v>
      </c>
      <c r="J129" s="92"/>
      <c r="O129" s="1329"/>
    </row>
    <row r="130" spans="3:15" x14ac:dyDescent="0.3">
      <c r="C130" s="1302">
        <f t="shared" si="33"/>
        <v>1010</v>
      </c>
      <c r="D130" s="1302">
        <f t="shared" ref="D130:D137" si="36">$O$93</f>
        <v>6120</v>
      </c>
      <c r="E130" s="1303" t="s">
        <v>1635</v>
      </c>
      <c r="F130" s="1303" t="str">
        <f t="shared" si="31"/>
        <v>0000</v>
      </c>
      <c r="G130" s="1329">
        <f t="shared" si="32"/>
        <v>3161</v>
      </c>
      <c r="H130" s="1301">
        <f>G93</f>
        <v>0</v>
      </c>
      <c r="J130" s="92"/>
      <c r="O130" s="1329"/>
    </row>
    <row r="131" spans="3:15" x14ac:dyDescent="0.3">
      <c r="C131" s="1302">
        <f t="shared" si="33"/>
        <v>1010</v>
      </c>
      <c r="D131" s="1302">
        <f t="shared" si="36"/>
        <v>6120</v>
      </c>
      <c r="E131" s="1303" t="s">
        <v>1649</v>
      </c>
      <c r="F131" s="1303" t="str">
        <f t="shared" si="31"/>
        <v>0000</v>
      </c>
      <c r="G131" s="1329">
        <f t="shared" si="32"/>
        <v>3161</v>
      </c>
      <c r="H131" s="1301">
        <f>F93</f>
        <v>0</v>
      </c>
      <c r="I131" s="92"/>
      <c r="J131" s="92"/>
      <c r="O131" s="1329"/>
    </row>
    <row r="132" spans="3:15" x14ac:dyDescent="0.3">
      <c r="C132" s="1302">
        <f t="shared" si="33"/>
        <v>1010</v>
      </c>
      <c r="D132" s="1302">
        <f t="shared" si="36"/>
        <v>6120</v>
      </c>
      <c r="E132" s="1303" t="s">
        <v>1652</v>
      </c>
      <c r="F132" s="1303" t="str">
        <f t="shared" si="31"/>
        <v>0000</v>
      </c>
      <c r="G132" s="1329">
        <f t="shared" si="32"/>
        <v>3161</v>
      </c>
      <c r="H132" s="1301">
        <f>H93</f>
        <v>0</v>
      </c>
      <c r="I132" s="92"/>
      <c r="J132" s="92"/>
      <c r="O132" s="1329"/>
    </row>
    <row r="133" spans="3:15" x14ac:dyDescent="0.3">
      <c r="C133" s="1302">
        <f t="shared" si="33"/>
        <v>1010</v>
      </c>
      <c r="D133" s="1302">
        <f t="shared" si="36"/>
        <v>6120</v>
      </c>
      <c r="E133" s="1303" t="s">
        <v>1625</v>
      </c>
      <c r="F133" s="1303" t="str">
        <f t="shared" si="31"/>
        <v>0000</v>
      </c>
      <c r="G133" s="1329">
        <f t="shared" si="32"/>
        <v>3161</v>
      </c>
      <c r="H133" s="1301">
        <f>I93</f>
        <v>0</v>
      </c>
      <c r="I133" s="92"/>
      <c r="J133" s="92"/>
      <c r="O133" s="1329"/>
    </row>
    <row r="134" spans="3:15" x14ac:dyDescent="0.3">
      <c r="C134" s="1302">
        <f t="shared" si="33"/>
        <v>1010</v>
      </c>
      <c r="D134" s="1302">
        <f t="shared" si="36"/>
        <v>6120</v>
      </c>
      <c r="E134" s="1303" t="s">
        <v>1656</v>
      </c>
      <c r="F134" s="1303" t="str">
        <f t="shared" si="31"/>
        <v>0000</v>
      </c>
      <c r="G134" s="1329">
        <f t="shared" si="32"/>
        <v>3161</v>
      </c>
      <c r="H134" s="1301">
        <f>J93</f>
        <v>0</v>
      </c>
      <c r="I134" s="92"/>
      <c r="J134" s="92"/>
      <c r="O134" s="1329"/>
    </row>
    <row r="135" spans="3:15" x14ac:dyDescent="0.3">
      <c r="C135" s="1302">
        <f t="shared" si="33"/>
        <v>1010</v>
      </c>
      <c r="D135" s="1302">
        <f t="shared" si="36"/>
        <v>6120</v>
      </c>
      <c r="E135" s="1303" t="s">
        <v>1666</v>
      </c>
      <c r="F135" s="1303" t="str">
        <f t="shared" si="31"/>
        <v>0000</v>
      </c>
      <c r="G135" s="1329">
        <f t="shared" si="32"/>
        <v>3161</v>
      </c>
      <c r="H135" s="1301">
        <f>K93</f>
        <v>0</v>
      </c>
      <c r="I135" s="92"/>
      <c r="J135" s="92"/>
      <c r="O135" s="1329"/>
    </row>
    <row r="136" spans="3:15" x14ac:dyDescent="0.3">
      <c r="C136" s="1302">
        <f t="shared" si="33"/>
        <v>1010</v>
      </c>
      <c r="D136" s="1302">
        <f t="shared" si="36"/>
        <v>6120</v>
      </c>
      <c r="E136" s="1303" t="s">
        <v>1668</v>
      </c>
      <c r="F136" s="1303" t="str">
        <f t="shared" si="31"/>
        <v>0000</v>
      </c>
      <c r="G136" s="1329">
        <f t="shared" si="32"/>
        <v>3161</v>
      </c>
      <c r="H136" s="1301">
        <f>L93</f>
        <v>0</v>
      </c>
      <c r="I136" s="92"/>
      <c r="J136" s="92"/>
      <c r="O136" s="1329"/>
    </row>
    <row r="137" spans="3:15" x14ac:dyDescent="0.3">
      <c r="C137" s="1448">
        <f t="shared" si="33"/>
        <v>1010</v>
      </c>
      <c r="D137" s="1448">
        <f t="shared" si="36"/>
        <v>6120</v>
      </c>
      <c r="E137" s="1468" t="s">
        <v>1670</v>
      </c>
      <c r="F137" s="1468" t="str">
        <f t="shared" si="31"/>
        <v>0000</v>
      </c>
      <c r="G137" s="1469">
        <f t="shared" si="32"/>
        <v>3161</v>
      </c>
      <c r="H137" s="1331">
        <f>M93</f>
        <v>0</v>
      </c>
      <c r="I137" s="1331">
        <f>SUM(H130:H137)</f>
        <v>0</v>
      </c>
      <c r="J137" s="92"/>
      <c r="O137" s="1329"/>
    </row>
    <row r="138" spans="3:15" x14ac:dyDescent="0.3">
      <c r="C138" s="92"/>
      <c r="D138" s="92"/>
      <c r="E138" s="1303"/>
      <c r="F138" s="92"/>
      <c r="G138" s="92"/>
      <c r="H138" s="1471">
        <f>SUM(H111:H137)</f>
        <v>65000</v>
      </c>
      <c r="I138" s="1471">
        <f>SUM(I111:I137)</f>
        <v>65000</v>
      </c>
      <c r="J138" s="92"/>
      <c r="O138" s="1329"/>
    </row>
    <row r="139" spans="3:15" x14ac:dyDescent="0.3">
      <c r="O139" s="1329"/>
    </row>
    <row r="140" spans="3:15" x14ac:dyDescent="0.3">
      <c r="O140" s="1329"/>
    </row>
    <row r="141" spans="3:15" x14ac:dyDescent="0.3">
      <c r="O141" s="1329"/>
    </row>
    <row r="142" spans="3:15" x14ac:dyDescent="0.3">
      <c r="O142" s="1329"/>
    </row>
    <row r="143" spans="3:15" x14ac:dyDescent="0.3">
      <c r="O143" s="1329"/>
    </row>
    <row r="144" spans="3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  <row r="2272" spans="15:15" x14ac:dyDescent="0.3">
      <c r="O2272" s="1329"/>
    </row>
    <row r="2273" spans="15:15" x14ac:dyDescent="0.3">
      <c r="O2273" s="1329"/>
    </row>
    <row r="2274" spans="15:15" x14ac:dyDescent="0.3">
      <c r="O2274" s="1329"/>
    </row>
    <row r="2275" spans="15:15" x14ac:dyDescent="0.3">
      <c r="O2275" s="1329"/>
    </row>
    <row r="2276" spans="15:15" x14ac:dyDescent="0.3">
      <c r="O2276" s="1329"/>
    </row>
    <row r="2277" spans="15:15" x14ac:dyDescent="0.3">
      <c r="O2277" s="1329"/>
    </row>
    <row r="2278" spans="15:15" x14ac:dyDescent="0.3">
      <c r="O2278" s="1329"/>
    </row>
    <row r="2279" spans="15:15" x14ac:dyDescent="0.3">
      <c r="O2279" s="1329"/>
    </row>
    <row r="2280" spans="15:15" x14ac:dyDescent="0.3">
      <c r="O2280" s="1329"/>
    </row>
    <row r="2281" spans="15:15" x14ac:dyDescent="0.3">
      <c r="O2281" s="1329"/>
    </row>
    <row r="2282" spans="15:15" x14ac:dyDescent="0.3">
      <c r="O2282" s="1329"/>
    </row>
    <row r="2283" spans="15:15" x14ac:dyDescent="0.3">
      <c r="O2283" s="1329"/>
    </row>
    <row r="2284" spans="15:15" x14ac:dyDescent="0.3">
      <c r="O2284" s="1329"/>
    </row>
    <row r="2285" spans="15:15" x14ac:dyDescent="0.3">
      <c r="O2285" s="1329"/>
    </row>
    <row r="2286" spans="15:15" x14ac:dyDescent="0.3">
      <c r="O2286" s="1329"/>
    </row>
    <row r="2287" spans="15:15" x14ac:dyDescent="0.3">
      <c r="O2287" s="1329"/>
    </row>
    <row r="2288" spans="15:15" x14ac:dyDescent="0.3">
      <c r="O2288" s="1329"/>
    </row>
    <row r="2289" spans="15:15" x14ac:dyDescent="0.3">
      <c r="O2289" s="1329"/>
    </row>
    <row r="2290" spans="15:15" x14ac:dyDescent="0.3">
      <c r="O2290" s="1329"/>
    </row>
    <row r="2291" spans="15:15" x14ac:dyDescent="0.3">
      <c r="O2291" s="1329"/>
    </row>
    <row r="2292" spans="15:15" x14ac:dyDescent="0.3">
      <c r="O2292" s="1329"/>
    </row>
    <row r="2293" spans="15:15" x14ac:dyDescent="0.3">
      <c r="O2293" s="1329"/>
    </row>
    <row r="2294" spans="15:15" x14ac:dyDescent="0.3">
      <c r="O2294" s="1329"/>
    </row>
    <row r="2295" spans="15:15" x14ac:dyDescent="0.3">
      <c r="O2295" s="1329"/>
    </row>
    <row r="2296" spans="15:15" x14ac:dyDescent="0.3">
      <c r="O2296" s="1329"/>
    </row>
    <row r="2297" spans="15:15" x14ac:dyDescent="0.3">
      <c r="O2297" s="1329"/>
    </row>
    <row r="2298" spans="15:15" x14ac:dyDescent="0.3">
      <c r="O2298" s="1329"/>
    </row>
    <row r="2299" spans="15:15" x14ac:dyDescent="0.3">
      <c r="O2299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53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4" tint="0.39997558519241921"/>
    <pageSetUpPr fitToPage="1"/>
  </sheetPr>
  <dimension ref="A1:U2232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3382'!X388</f>
        <v>0</v>
      </c>
    </row>
    <row r="2" spans="1:21" x14ac:dyDescent="0.3">
      <c r="A2" s="1487">
        <v>3010</v>
      </c>
      <c r="B2" s="1485" t="s">
        <v>2311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3382'!A385</f>
        <v>31240</v>
      </c>
      <c r="B12" s="1358" t="str">
        <f>'Salary Menu MIS 3382'!B385</f>
        <v>Assistant Principal II</v>
      </c>
      <c r="C12" s="1327">
        <f>'Salary Menu MIS 3382'!D385</f>
        <v>0</v>
      </c>
      <c r="D12" s="1435">
        <f>'Salary Menu MIS 3382'!E385</f>
        <v>93500</v>
      </c>
      <c r="E12" s="1435">
        <f>'Salary Menu MIS 3382'!J385</f>
        <v>75803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7300</v>
      </c>
      <c r="P12" s="1330" t="s">
        <v>1641</v>
      </c>
    </row>
    <row r="13" spans="1:21" x14ac:dyDescent="0.3">
      <c r="A13" s="1428" t="str">
        <f>'Salary Menu MIS 3382'!A386</f>
        <v>31220</v>
      </c>
      <c r="B13" s="1358" t="str">
        <f>'Salary Menu MIS 3382'!B386</f>
        <v>Assistant Principal II - 10 Month</v>
      </c>
      <c r="C13" s="1327">
        <f>'Salary Menu MIS 3382'!D386</f>
        <v>0</v>
      </c>
      <c r="D13" s="1435">
        <f>'Salary Menu MIS 3382'!E386</f>
        <v>79000</v>
      </c>
      <c r="E13" s="1435">
        <f>'Salary Menu MIS 3382'!J386</f>
        <v>63142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29">
        <v>7300</v>
      </c>
      <c r="P13" s="1330" t="s">
        <v>1641</v>
      </c>
    </row>
    <row r="14" spans="1:21" x14ac:dyDescent="0.3">
      <c r="A14" s="1332"/>
      <c r="B14" s="251"/>
      <c r="C14" s="1333"/>
      <c r="D14" s="1362"/>
      <c r="E14" s="1362"/>
      <c r="O14" s="1329"/>
    </row>
    <row r="15" spans="1:21" s="230" customFormat="1" x14ac:dyDescent="0.3">
      <c r="A15" s="1335" t="s">
        <v>1351</v>
      </c>
      <c r="B15" s="1336"/>
      <c r="C15" s="1337"/>
      <c r="D15" s="1459"/>
      <c r="E15" s="1459"/>
      <c r="F15" s="1339">
        <f>ROUND(SUM(F12:F14),0)</f>
        <v>0</v>
      </c>
      <c r="G15" s="1339">
        <f t="shared" ref="G15:L15" si="0">ROUND(SUM(G12:G14),0)</f>
        <v>0</v>
      </c>
      <c r="H15" s="1339">
        <f>ROUND(SUM(H12:H14),0)</f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>ROUND(SUM(M12:M14),0)</f>
        <v>0</v>
      </c>
      <c r="N15" s="1339">
        <f>ROUND(SUM(N12:N14),0)</f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32"/>
      <c r="B17" s="251"/>
      <c r="C17" s="1333"/>
      <c r="D17" s="1362"/>
      <c r="E17" s="1362"/>
      <c r="O17" s="1329"/>
    </row>
    <row r="18" spans="1:21" x14ac:dyDescent="0.3">
      <c r="O18" s="1329"/>
    </row>
    <row r="19" spans="1:21" s="230" customFormat="1" x14ac:dyDescent="0.3">
      <c r="A19" s="1297" t="s">
        <v>1358</v>
      </c>
      <c r="B19" s="1374"/>
      <c r="C19" s="1375"/>
      <c r="D19" s="1462"/>
      <c r="E19" s="1462"/>
      <c r="F19" s="1339">
        <f>ROUND(+F15,0)</f>
        <v>0</v>
      </c>
      <c r="G19" s="1339">
        <f t="shared" ref="G19:N19" si="1">ROUND(+G15,0)</f>
        <v>0</v>
      </c>
      <c r="H19" s="1339">
        <f t="shared" si="1"/>
        <v>0</v>
      </c>
      <c r="I19" s="1339">
        <f t="shared" si="1"/>
        <v>0</v>
      </c>
      <c r="J19" s="1339">
        <f t="shared" si="1"/>
        <v>0</v>
      </c>
      <c r="K19" s="1339">
        <f t="shared" si="1"/>
        <v>0</v>
      </c>
      <c r="L19" s="1339">
        <f t="shared" si="1"/>
        <v>0</v>
      </c>
      <c r="M19" s="1339">
        <f t="shared" si="1"/>
        <v>0</v>
      </c>
      <c r="N19" s="1339">
        <f t="shared" si="1"/>
        <v>0</v>
      </c>
      <c r="O19" s="1340"/>
      <c r="P19" s="1341"/>
      <c r="U19" s="1342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A30" s="1297" t="str">
        <f>A1</f>
        <v>Salary Budget</v>
      </c>
      <c r="B30" s="230"/>
    </row>
    <row r="31" spans="1:21" x14ac:dyDescent="0.3">
      <c r="A31" s="1377">
        <f>A2</f>
        <v>3010</v>
      </c>
      <c r="B31" s="230" t="str">
        <f>B2</f>
        <v>School Assistant Principals - District Funded</v>
      </c>
    </row>
    <row r="32" spans="1:21" x14ac:dyDescent="0.3">
      <c r="A32" s="1377" t="str">
        <f>A3</f>
        <v>0000</v>
      </c>
      <c r="B32" s="230" t="str">
        <f>B3</f>
        <v>SAMPLE SCHOOL</v>
      </c>
    </row>
    <row r="33" spans="1:16" x14ac:dyDescent="0.3">
      <c r="A33" s="1378" t="str">
        <f>A5</f>
        <v>FISCAL YEAR 2013-2014</v>
      </c>
      <c r="B33" s="1379"/>
      <c r="G33" s="1311"/>
    </row>
    <row r="34" spans="1:16" x14ac:dyDescent="0.3">
      <c r="A34" s="1297"/>
      <c r="B34" s="230"/>
      <c r="G34" s="1311" t="s">
        <v>1635</v>
      </c>
    </row>
    <row r="35" spans="1:16" x14ac:dyDescent="0.3">
      <c r="F35" s="1311"/>
      <c r="G35" s="1312" t="s">
        <v>1314</v>
      </c>
      <c r="H35" s="1311" t="s">
        <v>1652</v>
      </c>
      <c r="I35" s="1311" t="s">
        <v>1625</v>
      </c>
      <c r="J35" s="1311" t="s">
        <v>1656</v>
      </c>
      <c r="K35" s="1311" t="s">
        <v>1666</v>
      </c>
      <c r="L35" s="1311" t="s">
        <v>1668</v>
      </c>
      <c r="M35" s="1311" t="s">
        <v>1670</v>
      </c>
      <c r="N35" s="1312"/>
    </row>
    <row r="36" spans="1:16" x14ac:dyDescent="0.3">
      <c r="C36" s="1313" t="s">
        <v>1315</v>
      </c>
      <c r="D36" s="1315" t="s">
        <v>1337</v>
      </c>
      <c r="E36" s="1315"/>
      <c r="F36" s="1315" t="s">
        <v>273</v>
      </c>
      <c r="G36" s="1311"/>
      <c r="H36" s="1315" t="s">
        <v>1339</v>
      </c>
      <c r="I36" s="1315" t="s">
        <v>1340</v>
      </c>
      <c r="J36" s="1315" t="s">
        <v>1341</v>
      </c>
      <c r="K36" s="1315" t="s">
        <v>1342</v>
      </c>
      <c r="L36" s="1315" t="s">
        <v>1343</v>
      </c>
      <c r="M36" s="1315" t="s">
        <v>1344</v>
      </c>
      <c r="N36" s="1315" t="s">
        <v>248</v>
      </c>
      <c r="O36" s="1316" t="s">
        <v>243</v>
      </c>
      <c r="P36" s="1316" t="s">
        <v>1345</v>
      </c>
    </row>
    <row r="37" spans="1:16" x14ac:dyDescent="0.3">
      <c r="G37" s="1463">
        <f t="shared" ref="G37:L37" si="2">G9</f>
        <v>0</v>
      </c>
      <c r="H37" s="1464">
        <f t="shared" si="2"/>
        <v>6.8699999999999997E-2</v>
      </c>
      <c r="I37" s="1464">
        <f t="shared" si="2"/>
        <v>7.6499999999999999E-2</v>
      </c>
      <c r="J37" s="1301">
        <f t="shared" si="2"/>
        <v>6458</v>
      </c>
      <c r="K37" s="1301">
        <f t="shared" si="2"/>
        <v>28</v>
      </c>
      <c r="L37" s="1301">
        <f t="shared" si="2"/>
        <v>204</v>
      </c>
    </row>
    <row r="38" spans="1:16" x14ac:dyDescent="0.3">
      <c r="H38" s="1382"/>
      <c r="I38" s="1382"/>
    </row>
    <row r="39" spans="1:16" x14ac:dyDescent="0.3">
      <c r="A39" s="1371" t="str">
        <f t="shared" ref="A39:G40" si="3">A12</f>
        <v>31240</v>
      </c>
      <c r="B39" s="1371" t="str">
        <f t="shared" si="3"/>
        <v>Assistant Principal II</v>
      </c>
      <c r="C39" s="1383">
        <f t="shared" si="3"/>
        <v>0</v>
      </c>
      <c r="D39" s="1385">
        <f t="shared" si="3"/>
        <v>93500</v>
      </c>
      <c r="E39" s="1385">
        <f t="shared" si="3"/>
        <v>75803</v>
      </c>
      <c r="F39" s="1385">
        <f t="shared" si="3"/>
        <v>0</v>
      </c>
      <c r="G39" s="1385">
        <f t="shared" si="3"/>
        <v>0</v>
      </c>
      <c r="H39" s="1385">
        <f>H12+M12</f>
        <v>0</v>
      </c>
      <c r="I39" s="1385">
        <f t="shared" ref="I39:L40" si="4">I12</f>
        <v>0</v>
      </c>
      <c r="J39" s="1385">
        <f t="shared" si="4"/>
        <v>0</v>
      </c>
      <c r="K39" s="1385">
        <f t="shared" si="4"/>
        <v>0</v>
      </c>
      <c r="L39" s="1385">
        <f t="shared" si="4"/>
        <v>0</v>
      </c>
      <c r="M39" s="1385">
        <v>0</v>
      </c>
      <c r="N39" s="1385">
        <f>SUM(F39:M39)</f>
        <v>0</v>
      </c>
      <c r="O39" s="1386">
        <f>O12</f>
        <v>7300</v>
      </c>
      <c r="P39" s="1386" t="str">
        <f>P12</f>
        <v>0111</v>
      </c>
    </row>
    <row r="40" spans="1:16" x14ac:dyDescent="0.3">
      <c r="A40" s="1371" t="str">
        <f t="shared" si="3"/>
        <v>31220</v>
      </c>
      <c r="B40" s="1371" t="str">
        <f t="shared" si="3"/>
        <v>Assistant Principal II - 10 Month</v>
      </c>
      <c r="C40" s="1383">
        <f t="shared" si="3"/>
        <v>0</v>
      </c>
      <c r="D40" s="1385">
        <f t="shared" si="3"/>
        <v>79000</v>
      </c>
      <c r="E40" s="1385">
        <f t="shared" si="3"/>
        <v>63142</v>
      </c>
      <c r="F40" s="1385">
        <f t="shared" si="3"/>
        <v>0</v>
      </c>
      <c r="G40" s="1385">
        <f t="shared" si="3"/>
        <v>0</v>
      </c>
      <c r="H40" s="1385">
        <f>H13+M13</f>
        <v>0</v>
      </c>
      <c r="I40" s="1385">
        <f t="shared" si="4"/>
        <v>0</v>
      </c>
      <c r="J40" s="1385">
        <f t="shared" si="4"/>
        <v>0</v>
      </c>
      <c r="K40" s="1385">
        <f t="shared" si="4"/>
        <v>0</v>
      </c>
      <c r="L40" s="1385">
        <f t="shared" si="4"/>
        <v>0</v>
      </c>
      <c r="M40" s="1385">
        <v>0</v>
      </c>
      <c r="N40" s="1385">
        <f>SUM(F40:M40)</f>
        <v>0</v>
      </c>
      <c r="O40" s="1386">
        <f>O13</f>
        <v>7300</v>
      </c>
      <c r="P40" s="1386" t="str">
        <f>P13</f>
        <v>0111</v>
      </c>
    </row>
    <row r="41" spans="1:16" x14ac:dyDescent="0.3">
      <c r="A41" s="1371"/>
      <c r="B41" s="1192"/>
      <c r="C41" s="1372"/>
      <c r="D41" s="1422"/>
      <c r="E41" s="1422"/>
      <c r="F41" s="1392">
        <f>SUM(F39:F40)</f>
        <v>0</v>
      </c>
      <c r="G41" s="1392">
        <f t="shared" ref="G41:M41" si="5">SUM(G39:G40)</f>
        <v>0</v>
      </c>
      <c r="H41" s="1392">
        <f t="shared" si="5"/>
        <v>0</v>
      </c>
      <c r="I41" s="1392">
        <f t="shared" si="5"/>
        <v>0</v>
      </c>
      <c r="J41" s="1392">
        <f t="shared" si="5"/>
        <v>0</v>
      </c>
      <c r="K41" s="1392">
        <f t="shared" si="5"/>
        <v>0</v>
      </c>
      <c r="L41" s="1392">
        <f t="shared" si="5"/>
        <v>0</v>
      </c>
      <c r="M41" s="1392">
        <f t="shared" si="5"/>
        <v>0</v>
      </c>
      <c r="N41" s="1392">
        <f>SUM(N39:N40)</f>
        <v>0</v>
      </c>
      <c r="O41" s="1393">
        <f>O39</f>
        <v>7300</v>
      </c>
      <c r="P41" s="1393" t="str">
        <f>P39</f>
        <v>0111</v>
      </c>
    </row>
    <row r="42" spans="1:16" x14ac:dyDescent="0.3">
      <c r="A42" s="1371"/>
      <c r="B42" s="1192"/>
      <c r="C42" s="1372"/>
      <c r="D42" s="1422"/>
      <c r="E42" s="1422"/>
      <c r="F42" s="1362"/>
      <c r="G42" s="1362"/>
      <c r="H42" s="1362"/>
      <c r="I42" s="1362"/>
      <c r="J42" s="1362"/>
      <c r="K42" s="1362"/>
      <c r="L42" s="1362"/>
      <c r="M42" s="1362"/>
      <c r="N42" s="1362"/>
      <c r="O42" s="1394"/>
      <c r="P42" s="1394"/>
    </row>
    <row r="43" spans="1:16" x14ac:dyDescent="0.3">
      <c r="A43" s="1371"/>
      <c r="B43" s="1192"/>
      <c r="C43" s="1383"/>
      <c r="D43" s="1385"/>
      <c r="E43" s="1385"/>
      <c r="F43" s="1362"/>
      <c r="G43" s="1362"/>
      <c r="H43" s="1362"/>
      <c r="I43" s="1362"/>
      <c r="J43" s="1362"/>
      <c r="K43" s="1362"/>
      <c r="L43" s="1362"/>
      <c r="M43" s="1362"/>
      <c r="N43" s="1362"/>
      <c r="O43" s="1394"/>
      <c r="P43" s="1394"/>
    </row>
    <row r="44" spans="1:16" x14ac:dyDescent="0.3">
      <c r="A44" s="1397" t="s">
        <v>1364</v>
      </c>
      <c r="B44" s="1398"/>
      <c r="C44" s="1465"/>
      <c r="D44" s="1466"/>
      <c r="E44" s="1466"/>
      <c r="F44" s="1466">
        <f>SUM(F41)</f>
        <v>0</v>
      </c>
      <c r="G44" s="1466">
        <f t="shared" ref="G44:O44" si="6">SUM(G41)</f>
        <v>0</v>
      </c>
      <c r="H44" s="1466">
        <f t="shared" si="6"/>
        <v>0</v>
      </c>
      <c r="I44" s="1466">
        <f t="shared" si="6"/>
        <v>0</v>
      </c>
      <c r="J44" s="1466">
        <f t="shared" si="6"/>
        <v>0</v>
      </c>
      <c r="K44" s="1466">
        <f t="shared" si="6"/>
        <v>0</v>
      </c>
      <c r="L44" s="1466">
        <f t="shared" si="6"/>
        <v>0</v>
      </c>
      <c r="M44" s="1466">
        <f t="shared" si="6"/>
        <v>0</v>
      </c>
      <c r="N44" s="1466">
        <f t="shared" si="6"/>
        <v>0</v>
      </c>
      <c r="O44" s="1486">
        <f t="shared" si="6"/>
        <v>7300</v>
      </c>
      <c r="P44" s="1402"/>
    </row>
    <row r="45" spans="1:16" x14ac:dyDescent="0.3">
      <c r="A45" s="1371"/>
      <c r="B45" s="1192"/>
      <c r="C45" s="1372"/>
      <c r="D45" s="1422"/>
      <c r="E45" s="1422"/>
      <c r="O45" s="1329"/>
    </row>
    <row r="46" spans="1:16" x14ac:dyDescent="0.3">
      <c r="O46" s="1329"/>
    </row>
    <row r="47" spans="1:16" x14ac:dyDescent="0.3">
      <c r="O47" s="1329"/>
    </row>
    <row r="48" spans="1:16" ht="14.4" thickBot="1" x14ac:dyDescent="0.35">
      <c r="A48" s="1297" t="s">
        <v>1358</v>
      </c>
      <c r="B48" s="1374"/>
      <c r="F48" s="1444">
        <f>+F44</f>
        <v>0</v>
      </c>
      <c r="G48" s="1444">
        <f t="shared" ref="G48:N48" si="7">+G44</f>
        <v>0</v>
      </c>
      <c r="H48" s="1444">
        <f t="shared" si="7"/>
        <v>0</v>
      </c>
      <c r="I48" s="1444">
        <f t="shared" si="7"/>
        <v>0</v>
      </c>
      <c r="J48" s="1444">
        <f t="shared" si="7"/>
        <v>0</v>
      </c>
      <c r="K48" s="1444">
        <f t="shared" si="7"/>
        <v>0</v>
      </c>
      <c r="L48" s="1444">
        <f t="shared" si="7"/>
        <v>0</v>
      </c>
      <c r="M48" s="1444">
        <f t="shared" si="7"/>
        <v>0</v>
      </c>
      <c r="N48" s="1444">
        <f t="shared" si="7"/>
        <v>0</v>
      </c>
      <c r="O48" s="1329"/>
    </row>
    <row r="49" spans="1:15" ht="14.4" thickTop="1" x14ac:dyDescent="0.3">
      <c r="O49" s="1329"/>
    </row>
    <row r="50" spans="1:15" x14ac:dyDescent="0.3">
      <c r="A50" s="1214" t="s">
        <v>1310</v>
      </c>
      <c r="N50" s="1301">
        <f>H1</f>
        <v>0</v>
      </c>
      <c r="O50" s="1329"/>
    </row>
    <row r="51" spans="1:15" x14ac:dyDescent="0.3">
      <c r="A51" s="1214" t="s">
        <v>1312</v>
      </c>
      <c r="N51" s="1301">
        <f>H2</f>
        <v>0</v>
      </c>
      <c r="O51" s="1329"/>
    </row>
    <row r="52" spans="1:15" x14ac:dyDescent="0.3">
      <c r="A52" s="1297" t="s">
        <v>1387</v>
      </c>
      <c r="B52" s="1374"/>
      <c r="N52" s="1445">
        <f>SUM(N50:N51)</f>
        <v>0</v>
      </c>
      <c r="O52" s="1329"/>
    </row>
    <row r="53" spans="1:15" x14ac:dyDescent="0.3">
      <c r="O53" s="1329"/>
    </row>
    <row r="54" spans="1:15" ht="14.4" thickBot="1" x14ac:dyDescent="0.35">
      <c r="A54" s="1297" t="s">
        <v>1388</v>
      </c>
      <c r="B54" s="1374"/>
      <c r="N54" s="1444">
        <f>+N52-N48</f>
        <v>0</v>
      </c>
      <c r="O54" s="1329"/>
    </row>
    <row r="55" spans="1:15" ht="14.4" thickTop="1" x14ac:dyDescent="0.3">
      <c r="O55" s="1329"/>
    </row>
    <row r="56" spans="1:15" x14ac:dyDescent="0.3">
      <c r="O56" s="1329"/>
    </row>
    <row r="57" spans="1:15" x14ac:dyDescent="0.3">
      <c r="A57" s="1297" t="s">
        <v>1389</v>
      </c>
      <c r="B57" s="1374"/>
      <c r="F57" s="1301">
        <f t="shared" ref="F57:N57" si="8">+F19-F48</f>
        <v>0</v>
      </c>
      <c r="G57" s="1301">
        <f t="shared" si="8"/>
        <v>0</v>
      </c>
      <c r="H57" s="1301">
        <f t="shared" si="8"/>
        <v>0</v>
      </c>
      <c r="I57" s="1301">
        <f t="shared" si="8"/>
        <v>0</v>
      </c>
      <c r="J57" s="1301">
        <f t="shared" si="8"/>
        <v>0</v>
      </c>
      <c r="K57" s="1301">
        <f t="shared" si="8"/>
        <v>0</v>
      </c>
      <c r="L57" s="1301">
        <f t="shared" si="8"/>
        <v>0</v>
      </c>
      <c r="M57" s="1301">
        <f t="shared" si="8"/>
        <v>0</v>
      </c>
      <c r="N57" s="1301">
        <f t="shared" si="8"/>
        <v>0</v>
      </c>
      <c r="O57" s="1329"/>
    </row>
    <row r="58" spans="1:15" x14ac:dyDescent="0.3">
      <c r="O58" s="1329"/>
    </row>
    <row r="59" spans="1:15" x14ac:dyDescent="0.3">
      <c r="O59" s="1329"/>
    </row>
    <row r="60" spans="1:15" x14ac:dyDescent="0.3">
      <c r="C60" s="1302"/>
      <c r="D60" s="1302"/>
      <c r="E60" s="1303"/>
      <c r="F60" s="1302" t="s">
        <v>1359</v>
      </c>
      <c r="G60" s="92"/>
      <c r="H60" s="92"/>
      <c r="I60" s="92"/>
      <c r="J60" s="92"/>
      <c r="O60" s="1329"/>
    </row>
    <row r="61" spans="1:15" x14ac:dyDescent="0.3">
      <c r="C61" s="1302" t="s">
        <v>1360</v>
      </c>
      <c r="D61" s="1302" t="s">
        <v>1608</v>
      </c>
      <c r="E61" s="1303" t="s">
        <v>1609</v>
      </c>
      <c r="F61" s="1302" t="s">
        <v>1361</v>
      </c>
      <c r="G61" s="1302" t="s">
        <v>1362</v>
      </c>
      <c r="H61" s="92"/>
      <c r="I61" s="92"/>
      <c r="J61" s="92"/>
      <c r="O61" s="1329"/>
    </row>
    <row r="62" spans="1:15" x14ac:dyDescent="0.3">
      <c r="C62" s="92"/>
      <c r="D62" s="92"/>
      <c r="E62" s="1303"/>
      <c r="F62" s="92"/>
      <c r="G62" s="92"/>
      <c r="H62" s="92"/>
      <c r="I62" s="92"/>
      <c r="J62" s="92"/>
      <c r="O62" s="1329"/>
    </row>
    <row r="63" spans="1:15" x14ac:dyDescent="0.3">
      <c r="C63" s="1302">
        <f>$B$4</f>
        <v>1010</v>
      </c>
      <c r="D63" s="1302">
        <f>$O$44</f>
        <v>7300</v>
      </c>
      <c r="E63" s="1303" t="s">
        <v>1635</v>
      </c>
      <c r="F63" s="1303" t="str">
        <f t="shared" ref="F63:F70" si="9">$A$3</f>
        <v>0000</v>
      </c>
      <c r="G63" s="1329">
        <f t="shared" ref="G63:G70" si="10">$A$2</f>
        <v>3010</v>
      </c>
      <c r="H63" s="1301">
        <f>G44</f>
        <v>0</v>
      </c>
      <c r="I63" s="92"/>
      <c r="J63" s="92"/>
      <c r="O63" s="1329"/>
    </row>
    <row r="64" spans="1:15" x14ac:dyDescent="0.3">
      <c r="C64" s="1302">
        <f t="shared" ref="C64:C70" si="11">$B$4</f>
        <v>1010</v>
      </c>
      <c r="D64" s="1302">
        <f t="shared" ref="D64:D70" si="12">$O$44</f>
        <v>7300</v>
      </c>
      <c r="E64" s="1303" t="s">
        <v>1641</v>
      </c>
      <c r="F64" s="1303" t="str">
        <f t="shared" si="9"/>
        <v>0000</v>
      </c>
      <c r="G64" s="1329">
        <f t="shared" si="10"/>
        <v>3010</v>
      </c>
      <c r="H64" s="1301">
        <f>F41</f>
        <v>0</v>
      </c>
      <c r="I64" s="92"/>
      <c r="J64" s="92"/>
      <c r="O64" s="1329"/>
    </row>
    <row r="65" spans="3:15" x14ac:dyDescent="0.3">
      <c r="C65" s="1302">
        <f t="shared" si="11"/>
        <v>1010</v>
      </c>
      <c r="D65" s="1302">
        <f t="shared" si="12"/>
        <v>7300</v>
      </c>
      <c r="E65" s="1303" t="s">
        <v>1652</v>
      </c>
      <c r="F65" s="1303" t="str">
        <f t="shared" si="9"/>
        <v>0000</v>
      </c>
      <c r="G65" s="1329">
        <f>$A$2</f>
        <v>3010</v>
      </c>
      <c r="H65" s="1301">
        <f>H44+N54</f>
        <v>0</v>
      </c>
      <c r="I65" s="92"/>
      <c r="J65" s="92" t="s">
        <v>2313</v>
      </c>
      <c r="O65" s="1329"/>
    </row>
    <row r="66" spans="3:15" x14ac:dyDescent="0.3">
      <c r="C66" s="1302">
        <f t="shared" si="11"/>
        <v>1010</v>
      </c>
      <c r="D66" s="1302">
        <f t="shared" si="12"/>
        <v>7300</v>
      </c>
      <c r="E66" s="1303" t="s">
        <v>1625</v>
      </c>
      <c r="F66" s="1303" t="str">
        <f t="shared" si="9"/>
        <v>0000</v>
      </c>
      <c r="G66" s="1329">
        <f t="shared" si="10"/>
        <v>3010</v>
      </c>
      <c r="H66" s="1301">
        <f>I44</f>
        <v>0</v>
      </c>
      <c r="I66" s="92"/>
      <c r="J66" s="92"/>
      <c r="O66" s="1329"/>
    </row>
    <row r="67" spans="3:15" x14ac:dyDescent="0.3">
      <c r="C67" s="1302">
        <f t="shared" si="11"/>
        <v>1010</v>
      </c>
      <c r="D67" s="1302">
        <f t="shared" si="12"/>
        <v>7300</v>
      </c>
      <c r="E67" s="1303" t="s">
        <v>1656</v>
      </c>
      <c r="F67" s="1303" t="str">
        <f t="shared" si="9"/>
        <v>0000</v>
      </c>
      <c r="G67" s="1329">
        <f t="shared" si="10"/>
        <v>3010</v>
      </c>
      <c r="H67" s="1301">
        <f>J44</f>
        <v>0</v>
      </c>
      <c r="I67" s="92"/>
      <c r="J67" s="92"/>
      <c r="O67" s="1329"/>
    </row>
    <row r="68" spans="3:15" x14ac:dyDescent="0.3">
      <c r="C68" s="1302">
        <f t="shared" si="11"/>
        <v>1010</v>
      </c>
      <c r="D68" s="1302">
        <f t="shared" si="12"/>
        <v>7300</v>
      </c>
      <c r="E68" s="1303" t="s">
        <v>1666</v>
      </c>
      <c r="F68" s="1303" t="str">
        <f t="shared" si="9"/>
        <v>0000</v>
      </c>
      <c r="G68" s="1329">
        <f t="shared" si="10"/>
        <v>3010</v>
      </c>
      <c r="H68" s="1301">
        <f>K44</f>
        <v>0</v>
      </c>
      <c r="I68" s="92"/>
      <c r="J68" s="92"/>
      <c r="O68" s="1329"/>
    </row>
    <row r="69" spans="3:15" x14ac:dyDescent="0.3">
      <c r="C69" s="1302">
        <f t="shared" si="11"/>
        <v>1010</v>
      </c>
      <c r="D69" s="1302">
        <f t="shared" si="12"/>
        <v>7300</v>
      </c>
      <c r="E69" s="1303" t="s">
        <v>1668</v>
      </c>
      <c r="F69" s="1303" t="str">
        <f t="shared" si="9"/>
        <v>0000</v>
      </c>
      <c r="G69" s="1329">
        <f t="shared" si="10"/>
        <v>3010</v>
      </c>
      <c r="H69" s="1301">
        <f>L44</f>
        <v>0</v>
      </c>
      <c r="I69" s="92"/>
      <c r="J69" s="92"/>
      <c r="O69" s="1329"/>
    </row>
    <row r="70" spans="3:15" x14ac:dyDescent="0.3">
      <c r="C70" s="1448">
        <f t="shared" si="11"/>
        <v>1010</v>
      </c>
      <c r="D70" s="1448">
        <f t="shared" si="12"/>
        <v>7300</v>
      </c>
      <c r="E70" s="1468" t="s">
        <v>1670</v>
      </c>
      <c r="F70" s="1468" t="str">
        <f t="shared" si="9"/>
        <v>0000</v>
      </c>
      <c r="G70" s="1469">
        <f t="shared" si="10"/>
        <v>3010</v>
      </c>
      <c r="H70" s="1331">
        <f>M44</f>
        <v>0</v>
      </c>
      <c r="I70" s="1331">
        <f>SUM(H63:H70)</f>
        <v>0</v>
      </c>
      <c r="J70" s="92"/>
      <c r="O70" s="1329"/>
    </row>
    <row r="71" spans="3:15" x14ac:dyDescent="0.3">
      <c r="C71" s="92"/>
      <c r="D71" s="92"/>
      <c r="E71" s="1303"/>
      <c r="F71" s="92"/>
      <c r="G71" s="92"/>
      <c r="H71" s="1471">
        <f>SUM(H63:H70)</f>
        <v>0</v>
      </c>
      <c r="I71" s="1471">
        <f>SUM(I63:I70)</f>
        <v>0</v>
      </c>
      <c r="J71" s="92"/>
      <c r="O71" s="1329"/>
    </row>
    <row r="72" spans="3:15" x14ac:dyDescent="0.3">
      <c r="O72" s="1329"/>
    </row>
    <row r="73" spans="3:15" x14ac:dyDescent="0.3">
      <c r="O73" s="1329"/>
    </row>
    <row r="74" spans="3:15" x14ac:dyDescent="0.3">
      <c r="O74" s="1329"/>
    </row>
    <row r="75" spans="3:15" x14ac:dyDescent="0.3">
      <c r="O75" s="1329"/>
    </row>
    <row r="76" spans="3:15" x14ac:dyDescent="0.3"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29" max="1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4" tint="0.39997558519241921"/>
    <pageSetUpPr fitToPage="1"/>
  </sheetPr>
  <dimension ref="A1:U2227"/>
  <sheetViews>
    <sheetView view="pageBreakPreview" topLeftCell="A7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3382'!X365</f>
        <v>31100</v>
      </c>
    </row>
    <row r="2" spans="1:21" x14ac:dyDescent="0.3">
      <c r="A2" s="1487">
        <v>4110</v>
      </c>
      <c r="B2" s="1485" t="s">
        <v>1847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222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3382'!A362</f>
        <v>43400</v>
      </c>
      <c r="B12" s="1428" t="str">
        <f>'Salary Menu MIS 3382'!B362</f>
        <v>Interpreter - ESOL</v>
      </c>
      <c r="C12" s="1429">
        <f>'Salary Menu MIS 3382'!D362</f>
        <v>1</v>
      </c>
      <c r="D12" s="1435">
        <f>'Salary Menu MIS 3382'!E362</f>
        <v>31100</v>
      </c>
      <c r="E12" s="1435">
        <f>'Salary Menu MIS 3382'!J362</f>
        <v>0</v>
      </c>
      <c r="F12" s="1301">
        <f>ROUND(C12*(ROUND((D12-$J$9-$K$9-$L$9)/(1+$H$9+$I$9),0)),0)</f>
        <v>21315</v>
      </c>
      <c r="G12" s="1345" t="s">
        <v>1350</v>
      </c>
      <c r="H12" s="1301">
        <f>ROUND(F12*$H$9,0)</f>
        <v>1464</v>
      </c>
      <c r="I12" s="1301">
        <f>ROUND(F12*$I$9,0)</f>
        <v>1631</v>
      </c>
      <c r="J12" s="1301">
        <f>ROUND($J$9*C12,0)</f>
        <v>6458</v>
      </c>
      <c r="K12" s="1301">
        <f>ROUND($K$9*C12,0)</f>
        <v>28</v>
      </c>
      <c r="L12" s="1301">
        <f>ROUND($L$9*C12,0)</f>
        <v>204</v>
      </c>
      <c r="M12" s="1301">
        <f>ROUND((C12*D12)-(F12+H12+I12+J12+K12+L12),0)</f>
        <v>0</v>
      </c>
      <c r="N12" s="1301">
        <f>SUM(F12:M12)</f>
        <v>31100</v>
      </c>
      <c r="O12" s="1329">
        <v>5100</v>
      </c>
      <c r="P12" s="1330" t="s">
        <v>1630</v>
      </c>
    </row>
    <row r="13" spans="1:21" x14ac:dyDescent="0.3">
      <c r="A13" s="1358"/>
      <c r="B13" s="393"/>
      <c r="C13" s="1327"/>
      <c r="D13" s="1435"/>
      <c r="E13" s="1435"/>
      <c r="O13" s="1329"/>
    </row>
    <row r="14" spans="1:21" s="230" customFormat="1" x14ac:dyDescent="0.3">
      <c r="A14" s="1335" t="s">
        <v>1356</v>
      </c>
      <c r="B14" s="1336"/>
      <c r="C14" s="1337"/>
      <c r="D14" s="1459"/>
      <c r="E14" s="1459"/>
      <c r="F14" s="1339">
        <f t="shared" ref="F14:N14" si="0">ROUND(SUM(F12:F13),0)</f>
        <v>21315</v>
      </c>
      <c r="G14" s="1339">
        <f t="shared" si="0"/>
        <v>0</v>
      </c>
      <c r="H14" s="1339">
        <f t="shared" si="0"/>
        <v>1464</v>
      </c>
      <c r="I14" s="1339">
        <f t="shared" si="0"/>
        <v>1631</v>
      </c>
      <c r="J14" s="1339">
        <f t="shared" si="0"/>
        <v>6458</v>
      </c>
      <c r="K14" s="1339">
        <f t="shared" si="0"/>
        <v>28</v>
      </c>
      <c r="L14" s="1339">
        <f t="shared" si="0"/>
        <v>204</v>
      </c>
      <c r="M14" s="1339">
        <f t="shared" si="0"/>
        <v>0</v>
      </c>
      <c r="N14" s="1339">
        <f t="shared" si="0"/>
        <v>31100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O16" s="1329"/>
    </row>
    <row r="17" spans="1:21" s="230" customFormat="1" x14ac:dyDescent="0.3">
      <c r="A17" s="1297" t="s">
        <v>1358</v>
      </c>
      <c r="B17" s="1374"/>
      <c r="C17" s="1375"/>
      <c r="D17" s="1462"/>
      <c r="E17" s="1462"/>
      <c r="F17" s="1339">
        <f>ROUND(+F14,0)</f>
        <v>21315</v>
      </c>
      <c r="G17" s="1339">
        <f t="shared" ref="G17:N17" si="1">ROUND(+G14,0)</f>
        <v>0</v>
      </c>
      <c r="H17" s="1339">
        <f t="shared" si="1"/>
        <v>1464</v>
      </c>
      <c r="I17" s="1339">
        <f t="shared" si="1"/>
        <v>1631</v>
      </c>
      <c r="J17" s="1339">
        <f t="shared" si="1"/>
        <v>6458</v>
      </c>
      <c r="K17" s="1339">
        <f t="shared" si="1"/>
        <v>28</v>
      </c>
      <c r="L17" s="1339">
        <f t="shared" si="1"/>
        <v>204</v>
      </c>
      <c r="M17" s="1339">
        <f t="shared" si="1"/>
        <v>0</v>
      </c>
      <c r="N17" s="1339">
        <f t="shared" si="1"/>
        <v>31100</v>
      </c>
      <c r="O17" s="1340"/>
      <c r="P17" s="1341"/>
      <c r="U17" s="1342"/>
    </row>
    <row r="18" spans="1:21" x14ac:dyDescent="0.3">
      <c r="O18" s="1329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A28" s="1297" t="str">
        <f>A1</f>
        <v>Salary Budget</v>
      </c>
      <c r="B28" s="230"/>
    </row>
    <row r="29" spans="1:21" x14ac:dyDescent="0.3">
      <c r="A29" s="1377">
        <f>A2</f>
        <v>4110</v>
      </c>
      <c r="B29" s="230" t="str">
        <f>B2</f>
        <v>SAI - ESOL</v>
      </c>
    </row>
    <row r="30" spans="1:21" x14ac:dyDescent="0.3">
      <c r="A30" s="1377" t="str">
        <f>A3</f>
        <v>0000</v>
      </c>
      <c r="B30" s="230" t="str">
        <f>B3</f>
        <v>SAMPLE SCHOOL</v>
      </c>
    </row>
    <row r="31" spans="1:21" x14ac:dyDescent="0.3">
      <c r="A31" s="1378" t="str">
        <f>A5</f>
        <v>FISCAL YEAR 2013-2014</v>
      </c>
      <c r="B31" s="1379"/>
      <c r="G31" s="1311"/>
    </row>
    <row r="32" spans="1:21" x14ac:dyDescent="0.3">
      <c r="A32" s="1297"/>
      <c r="B32" s="230"/>
      <c r="G32" s="1311" t="s">
        <v>1635</v>
      </c>
    </row>
    <row r="33" spans="1:21" x14ac:dyDescent="0.3">
      <c r="F33" s="1311"/>
      <c r="G33" s="1312" t="s">
        <v>1314</v>
      </c>
      <c r="H33" s="1311" t="s">
        <v>1652</v>
      </c>
      <c r="I33" s="1311" t="s">
        <v>1625</v>
      </c>
      <c r="J33" s="1311" t="s">
        <v>1656</v>
      </c>
      <c r="K33" s="1311" t="s">
        <v>1666</v>
      </c>
      <c r="L33" s="1311" t="s">
        <v>1668</v>
      </c>
      <c r="M33" s="1311" t="s">
        <v>1670</v>
      </c>
      <c r="N33" s="1312"/>
    </row>
    <row r="34" spans="1:21" x14ac:dyDescent="0.3">
      <c r="C34" s="1313" t="s">
        <v>1315</v>
      </c>
      <c r="D34" s="1315" t="s">
        <v>1337</v>
      </c>
      <c r="E34" s="1315"/>
      <c r="F34" s="1315" t="s">
        <v>273</v>
      </c>
      <c r="G34" s="1311"/>
      <c r="H34" s="1315" t="s">
        <v>1339</v>
      </c>
      <c r="I34" s="1315" t="s">
        <v>1340</v>
      </c>
      <c r="J34" s="1315" t="s">
        <v>1341</v>
      </c>
      <c r="K34" s="1315" t="s">
        <v>1342</v>
      </c>
      <c r="L34" s="1315" t="s">
        <v>1343</v>
      </c>
      <c r="M34" s="1315" t="s">
        <v>1344</v>
      </c>
      <c r="N34" s="1315" t="s">
        <v>248</v>
      </c>
      <c r="O34" s="1316" t="s">
        <v>243</v>
      </c>
      <c r="P34" s="1316" t="s">
        <v>1345</v>
      </c>
    </row>
    <row r="35" spans="1:21" x14ac:dyDescent="0.3">
      <c r="G35" s="1463">
        <f t="shared" ref="G35:L35" si="2">G9</f>
        <v>0</v>
      </c>
      <c r="H35" s="1464">
        <f t="shared" si="2"/>
        <v>6.8699999999999997E-2</v>
      </c>
      <c r="I35" s="1464">
        <f t="shared" si="2"/>
        <v>7.6499999999999999E-2</v>
      </c>
      <c r="J35" s="1301">
        <f t="shared" si="2"/>
        <v>6458</v>
      </c>
      <c r="K35" s="1301">
        <f t="shared" si="2"/>
        <v>28</v>
      </c>
      <c r="L35" s="1301">
        <f t="shared" si="2"/>
        <v>204</v>
      </c>
    </row>
    <row r="36" spans="1:21" x14ac:dyDescent="0.3">
      <c r="H36" s="1382"/>
      <c r="I36" s="1382"/>
    </row>
    <row r="37" spans="1:21" x14ac:dyDescent="0.3">
      <c r="A37" s="1371" t="str">
        <f t="shared" ref="A37:G37" si="3">A12</f>
        <v>43400</v>
      </c>
      <c r="B37" s="1371" t="str">
        <f t="shared" si="3"/>
        <v>Interpreter - ESOL</v>
      </c>
      <c r="C37" s="1383">
        <f t="shared" si="3"/>
        <v>1</v>
      </c>
      <c r="D37" s="1385">
        <f t="shared" si="3"/>
        <v>31100</v>
      </c>
      <c r="E37" s="1385">
        <f t="shared" si="3"/>
        <v>0</v>
      </c>
      <c r="F37" s="1385">
        <f t="shared" si="3"/>
        <v>21315</v>
      </c>
      <c r="G37" s="1395" t="str">
        <f t="shared" si="3"/>
        <v>N/A</v>
      </c>
      <c r="H37" s="1385">
        <f>H12+M12</f>
        <v>1464</v>
      </c>
      <c r="I37" s="1385">
        <f>I12</f>
        <v>1631</v>
      </c>
      <c r="J37" s="1385">
        <f>J12</f>
        <v>6458</v>
      </c>
      <c r="K37" s="1385">
        <f>K12</f>
        <v>28</v>
      </c>
      <c r="L37" s="1385">
        <f>L12</f>
        <v>204</v>
      </c>
      <c r="M37" s="1385">
        <v>0</v>
      </c>
      <c r="N37" s="1385">
        <f>SUM(F37:M37)</f>
        <v>31100</v>
      </c>
      <c r="O37" s="1386">
        <f>O12</f>
        <v>5100</v>
      </c>
      <c r="P37" s="1386" t="str">
        <f>P12</f>
        <v>0100</v>
      </c>
    </row>
    <row r="38" spans="1:21" x14ac:dyDescent="0.3">
      <c r="A38" s="1371"/>
      <c r="B38" s="1192"/>
      <c r="C38" s="1383"/>
      <c r="D38" s="1385"/>
      <c r="E38" s="1385"/>
      <c r="F38" s="1392">
        <f t="shared" ref="F38:N38" si="4">SUM(F37:F37)</f>
        <v>21315</v>
      </c>
      <c r="G38" s="1392">
        <f t="shared" si="4"/>
        <v>0</v>
      </c>
      <c r="H38" s="1392">
        <f t="shared" si="4"/>
        <v>1464</v>
      </c>
      <c r="I38" s="1392">
        <f t="shared" si="4"/>
        <v>1631</v>
      </c>
      <c r="J38" s="1392">
        <f t="shared" si="4"/>
        <v>6458</v>
      </c>
      <c r="K38" s="1392">
        <f t="shared" si="4"/>
        <v>28</v>
      </c>
      <c r="L38" s="1392">
        <f t="shared" si="4"/>
        <v>204</v>
      </c>
      <c r="M38" s="1392">
        <f t="shared" si="4"/>
        <v>0</v>
      </c>
      <c r="N38" s="1392">
        <f t="shared" si="4"/>
        <v>31100</v>
      </c>
      <c r="O38" s="1393">
        <v>5100</v>
      </c>
      <c r="P38" s="1393" t="str">
        <f>P37</f>
        <v>0100</v>
      </c>
    </row>
    <row r="39" spans="1:21" x14ac:dyDescent="0.3">
      <c r="A39" s="1371"/>
      <c r="B39" s="1192"/>
      <c r="C39" s="1383"/>
      <c r="D39" s="1385"/>
      <c r="E39" s="1385"/>
      <c r="F39" s="1362"/>
      <c r="G39" s="1362"/>
      <c r="H39" s="1362"/>
      <c r="I39" s="1362"/>
      <c r="J39" s="1362"/>
      <c r="K39" s="1362"/>
      <c r="L39" s="1362"/>
      <c r="M39" s="1362"/>
      <c r="N39" s="1362"/>
      <c r="O39" s="1394"/>
      <c r="P39" s="1394"/>
    </row>
    <row r="40" spans="1:21" x14ac:dyDescent="0.3">
      <c r="A40" s="1397" t="s">
        <v>1364</v>
      </c>
      <c r="B40" s="1398"/>
      <c r="C40" s="1465"/>
      <c r="D40" s="1466"/>
      <c r="E40" s="1466"/>
      <c r="F40" s="1466">
        <f>SUM(F38)</f>
        <v>21315</v>
      </c>
      <c r="G40" s="1466">
        <f t="shared" ref="G40:N40" si="5">SUM(G38)</f>
        <v>0</v>
      </c>
      <c r="H40" s="1466">
        <f t="shared" si="5"/>
        <v>1464</v>
      </c>
      <c r="I40" s="1466">
        <f t="shared" si="5"/>
        <v>1631</v>
      </c>
      <c r="J40" s="1466">
        <f t="shared" si="5"/>
        <v>6458</v>
      </c>
      <c r="K40" s="1466">
        <f t="shared" si="5"/>
        <v>28</v>
      </c>
      <c r="L40" s="1466">
        <f t="shared" si="5"/>
        <v>204</v>
      </c>
      <c r="M40" s="1466">
        <f t="shared" si="5"/>
        <v>0</v>
      </c>
      <c r="N40" s="1466">
        <f t="shared" si="5"/>
        <v>31100</v>
      </c>
      <c r="O40" s="1393">
        <f>O38</f>
        <v>5100</v>
      </c>
      <c r="P40" s="1467"/>
    </row>
    <row r="41" spans="1:21" x14ac:dyDescent="0.3">
      <c r="A41" s="1371"/>
      <c r="B41" s="1192"/>
      <c r="C41" s="1372"/>
      <c r="D41" s="1422"/>
      <c r="E41" s="1422"/>
      <c r="O41" s="1329"/>
    </row>
    <row r="42" spans="1:21" x14ac:dyDescent="0.3">
      <c r="O42" s="1329"/>
    </row>
    <row r="43" spans="1:21" s="1302" customFormat="1" x14ac:dyDescent="0.3">
      <c r="A43" s="1214"/>
      <c r="B43" s="92"/>
      <c r="C43" s="1298"/>
      <c r="D43" s="1301"/>
      <c r="E43" s="1301"/>
      <c r="F43" s="1301"/>
      <c r="G43" s="1301"/>
      <c r="H43" s="1301"/>
      <c r="I43" s="1301"/>
      <c r="J43" s="1301"/>
      <c r="K43" s="1301"/>
      <c r="L43" s="1301"/>
      <c r="M43" s="1301"/>
      <c r="N43" s="1301"/>
      <c r="O43" s="1329"/>
      <c r="Q43" s="92"/>
      <c r="R43" s="92"/>
      <c r="S43" s="92"/>
      <c r="T43" s="92"/>
      <c r="U43" s="1303"/>
    </row>
    <row r="44" spans="1:21" s="1302" customFormat="1" ht="14.4" thickBot="1" x14ac:dyDescent="0.35">
      <c r="A44" s="1297" t="s">
        <v>1358</v>
      </c>
      <c r="B44" s="1374"/>
      <c r="C44" s="1298"/>
      <c r="D44" s="1301"/>
      <c r="E44" s="1301"/>
      <c r="F44" s="1444">
        <f>+F40</f>
        <v>21315</v>
      </c>
      <c r="G44" s="1444">
        <f t="shared" ref="G44:N44" si="6">+G40</f>
        <v>0</v>
      </c>
      <c r="H44" s="1444">
        <f t="shared" si="6"/>
        <v>1464</v>
      </c>
      <c r="I44" s="1444">
        <f t="shared" si="6"/>
        <v>1631</v>
      </c>
      <c r="J44" s="1444">
        <f t="shared" si="6"/>
        <v>6458</v>
      </c>
      <c r="K44" s="1444">
        <f t="shared" si="6"/>
        <v>28</v>
      </c>
      <c r="L44" s="1444">
        <f t="shared" si="6"/>
        <v>204</v>
      </c>
      <c r="M44" s="1444">
        <f t="shared" si="6"/>
        <v>0</v>
      </c>
      <c r="N44" s="1444">
        <f t="shared" si="6"/>
        <v>31100</v>
      </c>
      <c r="O44" s="1329"/>
      <c r="Q44" s="92"/>
      <c r="R44" s="92"/>
      <c r="S44" s="92"/>
      <c r="T44" s="92"/>
      <c r="U44" s="1303"/>
    </row>
    <row r="45" spans="1:21" s="1302" customFormat="1" ht="14.4" thickTop="1" x14ac:dyDescent="0.3">
      <c r="A45" s="1214"/>
      <c r="B45" s="92"/>
      <c r="C45" s="1298"/>
      <c r="D45" s="1301"/>
      <c r="E45" s="1301"/>
      <c r="F45" s="1301"/>
      <c r="G45" s="1301"/>
      <c r="H45" s="1301"/>
      <c r="I45" s="1301"/>
      <c r="J45" s="1301"/>
      <c r="K45" s="1301"/>
      <c r="L45" s="1301"/>
      <c r="M45" s="1301"/>
      <c r="N45" s="1301"/>
      <c r="O45" s="1329"/>
      <c r="Q45" s="92"/>
      <c r="R45" s="92"/>
      <c r="S45" s="92"/>
      <c r="T45" s="92"/>
      <c r="U45" s="1303"/>
    </row>
    <row r="46" spans="1:21" s="1302" customFormat="1" x14ac:dyDescent="0.3">
      <c r="A46" s="1214" t="s">
        <v>1310</v>
      </c>
      <c r="B46" s="92"/>
      <c r="C46" s="1298"/>
      <c r="D46" s="1301"/>
      <c r="E46" s="1301"/>
      <c r="F46" s="1301"/>
      <c r="G46" s="1301"/>
      <c r="H46" s="1301"/>
      <c r="I46" s="1301"/>
      <c r="J46" s="1301"/>
      <c r="K46" s="1301"/>
      <c r="L46" s="1301"/>
      <c r="M46" s="1301"/>
      <c r="N46" s="1301">
        <f>H1</f>
        <v>31100</v>
      </c>
      <c r="O46" s="1329"/>
      <c r="Q46" s="92"/>
      <c r="R46" s="92"/>
      <c r="S46" s="92"/>
      <c r="T46" s="92"/>
      <c r="U46" s="1303"/>
    </row>
    <row r="47" spans="1:21" s="1302" customFormat="1" x14ac:dyDescent="0.3">
      <c r="A47" s="1214" t="s">
        <v>1312</v>
      </c>
      <c r="B47" s="92"/>
      <c r="C47" s="1298"/>
      <c r="D47" s="1301"/>
      <c r="E47" s="1301"/>
      <c r="F47" s="1301"/>
      <c r="G47" s="1301"/>
      <c r="H47" s="1301"/>
      <c r="I47" s="1301"/>
      <c r="J47" s="1301"/>
      <c r="K47" s="1301"/>
      <c r="L47" s="1301"/>
      <c r="M47" s="1301"/>
      <c r="N47" s="1301">
        <f>H2</f>
        <v>0</v>
      </c>
      <c r="O47" s="1329"/>
      <c r="Q47" s="92"/>
      <c r="R47" s="92"/>
      <c r="S47" s="92"/>
      <c r="T47" s="92"/>
      <c r="U47" s="1303"/>
    </row>
    <row r="48" spans="1:21" s="1302" customFormat="1" x14ac:dyDescent="0.3">
      <c r="A48" s="1297" t="s">
        <v>1387</v>
      </c>
      <c r="B48" s="1374"/>
      <c r="C48" s="1298"/>
      <c r="D48" s="1301"/>
      <c r="E48" s="1301"/>
      <c r="F48" s="1301"/>
      <c r="G48" s="1301"/>
      <c r="H48" s="1301"/>
      <c r="I48" s="1301"/>
      <c r="J48" s="1301"/>
      <c r="K48" s="1301"/>
      <c r="L48" s="1301"/>
      <c r="M48" s="1301"/>
      <c r="N48" s="1445">
        <f>SUM(N46:N47)</f>
        <v>31100</v>
      </c>
      <c r="O48" s="1329"/>
      <c r="Q48" s="92"/>
      <c r="R48" s="92"/>
      <c r="S48" s="92"/>
      <c r="T48" s="92"/>
      <c r="U48" s="1303"/>
    </row>
    <row r="49" spans="1:21" s="1302" customFormat="1" x14ac:dyDescent="0.3">
      <c r="A49" s="1214"/>
      <c r="B49" s="92"/>
      <c r="C49" s="1298"/>
      <c r="D49" s="1301"/>
      <c r="E49" s="1301"/>
      <c r="F49" s="1301"/>
      <c r="G49" s="1301"/>
      <c r="H49" s="1301"/>
      <c r="I49" s="1301"/>
      <c r="J49" s="1301"/>
      <c r="K49" s="1301"/>
      <c r="L49" s="1301"/>
      <c r="M49" s="1301"/>
      <c r="N49" s="1301"/>
      <c r="O49" s="1329"/>
      <c r="Q49" s="92"/>
      <c r="R49" s="92"/>
      <c r="S49" s="92"/>
      <c r="T49" s="92"/>
      <c r="U49" s="1303"/>
    </row>
    <row r="50" spans="1:21" s="1302" customFormat="1" ht="14.4" thickBot="1" x14ac:dyDescent="0.35">
      <c r="A50" s="1297" t="s">
        <v>1388</v>
      </c>
      <c r="B50" s="1374"/>
      <c r="C50" s="1298"/>
      <c r="D50" s="1301"/>
      <c r="E50" s="1301"/>
      <c r="F50" s="1301"/>
      <c r="G50" s="1301"/>
      <c r="H50" s="1301"/>
      <c r="I50" s="1301"/>
      <c r="J50" s="1301"/>
      <c r="K50" s="1301"/>
      <c r="L50" s="1301"/>
      <c r="M50" s="1301"/>
      <c r="N50" s="1444">
        <f>+N48-N44</f>
        <v>0</v>
      </c>
      <c r="O50" s="1329"/>
      <c r="Q50" s="92"/>
      <c r="R50" s="92"/>
      <c r="S50" s="92"/>
      <c r="T50" s="92"/>
      <c r="U50" s="1303"/>
    </row>
    <row r="51" spans="1:21" s="1302" customFormat="1" ht="14.4" thickTop="1" x14ac:dyDescent="0.3">
      <c r="A51" s="1214"/>
      <c r="B51" s="92"/>
      <c r="C51" s="1298"/>
      <c r="D51" s="1301"/>
      <c r="E51" s="1301"/>
      <c r="F51" s="1301"/>
      <c r="G51" s="1301"/>
      <c r="H51" s="1301"/>
      <c r="I51" s="1301"/>
      <c r="J51" s="1301"/>
      <c r="K51" s="1301"/>
      <c r="L51" s="1301"/>
      <c r="M51" s="1301"/>
      <c r="N51" s="1301"/>
      <c r="O51" s="1329"/>
      <c r="Q51" s="92"/>
      <c r="R51" s="92"/>
      <c r="S51" s="92"/>
      <c r="T51" s="92"/>
      <c r="U51" s="1303"/>
    </row>
    <row r="52" spans="1:21" s="1302" customFormat="1" x14ac:dyDescent="0.3">
      <c r="A52" s="1214"/>
      <c r="B52" s="92"/>
      <c r="C52" s="1298"/>
      <c r="D52" s="1301"/>
      <c r="E52" s="1301"/>
      <c r="F52" s="1301"/>
      <c r="G52" s="1301"/>
      <c r="H52" s="1301"/>
      <c r="I52" s="1301"/>
      <c r="J52" s="1301"/>
      <c r="K52" s="1301"/>
      <c r="L52" s="1301"/>
      <c r="M52" s="1301"/>
      <c r="N52" s="1301"/>
      <c r="O52" s="1329"/>
      <c r="Q52" s="92"/>
      <c r="R52" s="92"/>
      <c r="S52" s="92"/>
      <c r="T52" s="92"/>
      <c r="U52" s="1303"/>
    </row>
    <row r="53" spans="1:21" s="1302" customFormat="1" x14ac:dyDescent="0.3">
      <c r="A53" s="1297" t="s">
        <v>1389</v>
      </c>
      <c r="B53" s="1374"/>
      <c r="C53" s="1298"/>
      <c r="D53" s="1301"/>
      <c r="E53" s="1301"/>
      <c r="F53" s="1301">
        <f t="shared" ref="F53:N53" si="7">+F17-F44</f>
        <v>0</v>
      </c>
      <c r="G53" s="1301">
        <f t="shared" si="7"/>
        <v>0</v>
      </c>
      <c r="H53" s="1301">
        <f t="shared" si="7"/>
        <v>0</v>
      </c>
      <c r="I53" s="1301">
        <f t="shared" si="7"/>
        <v>0</v>
      </c>
      <c r="J53" s="1301">
        <f t="shared" si="7"/>
        <v>0</v>
      </c>
      <c r="K53" s="1301">
        <f t="shared" si="7"/>
        <v>0</v>
      </c>
      <c r="L53" s="1301">
        <f t="shared" si="7"/>
        <v>0</v>
      </c>
      <c r="M53" s="1301">
        <f t="shared" si="7"/>
        <v>0</v>
      </c>
      <c r="N53" s="1301">
        <f t="shared" si="7"/>
        <v>0</v>
      </c>
      <c r="O53" s="1329"/>
      <c r="Q53" s="92"/>
      <c r="R53" s="92"/>
      <c r="S53" s="92"/>
      <c r="T53" s="92"/>
      <c r="U53" s="1303"/>
    </row>
    <row r="54" spans="1:21" s="1302" customFormat="1" x14ac:dyDescent="0.3">
      <c r="A54" s="1214"/>
      <c r="B54" s="92"/>
      <c r="C54" s="1298"/>
      <c r="D54" s="1301"/>
      <c r="E54" s="1301"/>
      <c r="F54" s="1301"/>
      <c r="G54" s="1301"/>
      <c r="H54" s="1301"/>
      <c r="I54" s="1301"/>
      <c r="J54" s="1301"/>
      <c r="K54" s="1301"/>
      <c r="L54" s="1301"/>
      <c r="M54" s="1301"/>
      <c r="N54" s="1301"/>
      <c r="O54" s="1329"/>
      <c r="Q54" s="92"/>
      <c r="R54" s="92"/>
      <c r="S54" s="92"/>
      <c r="T54" s="92"/>
      <c r="U54" s="1303"/>
    </row>
    <row r="55" spans="1:21" s="1302" customFormat="1" x14ac:dyDescent="0.3">
      <c r="A55" s="1214"/>
      <c r="B55" s="92"/>
      <c r="C55" s="1298"/>
      <c r="D55" s="1301"/>
      <c r="E55" s="1301"/>
      <c r="F55" s="1301"/>
      <c r="G55" s="1301"/>
      <c r="H55" s="1301"/>
      <c r="I55" s="1301"/>
      <c r="J55" s="1301"/>
      <c r="K55" s="1301"/>
      <c r="L55" s="1301"/>
      <c r="M55" s="1301"/>
      <c r="N55" s="1301"/>
      <c r="O55" s="1329"/>
      <c r="Q55" s="92"/>
      <c r="R55" s="92"/>
      <c r="S55" s="92"/>
      <c r="T55" s="92"/>
      <c r="U55" s="1303"/>
    </row>
    <row r="56" spans="1:21" s="1302" customFormat="1" x14ac:dyDescent="0.3">
      <c r="A56" s="1214"/>
      <c r="B56" s="92"/>
      <c r="E56" s="1303"/>
      <c r="F56" s="1302" t="s">
        <v>1359</v>
      </c>
      <c r="G56" s="92"/>
      <c r="H56" s="92"/>
      <c r="I56" s="92"/>
      <c r="J56" s="92"/>
      <c r="K56" s="1301"/>
      <c r="L56" s="1301"/>
      <c r="M56" s="1301"/>
      <c r="N56" s="1301"/>
      <c r="O56" s="1329"/>
      <c r="Q56" s="92"/>
      <c r="R56" s="92"/>
      <c r="S56" s="92"/>
      <c r="T56" s="92"/>
      <c r="U56" s="1303"/>
    </row>
    <row r="57" spans="1:21" s="1302" customFormat="1" x14ac:dyDescent="0.3">
      <c r="A57" s="1214"/>
      <c r="B57" s="92"/>
      <c r="C57" s="1302" t="s">
        <v>1360</v>
      </c>
      <c r="D57" s="1302" t="s">
        <v>1608</v>
      </c>
      <c r="E57" s="1303" t="s">
        <v>1609</v>
      </c>
      <c r="F57" s="1302" t="s">
        <v>1361</v>
      </c>
      <c r="G57" s="1302" t="s">
        <v>1362</v>
      </c>
      <c r="H57" s="92"/>
      <c r="I57" s="92"/>
      <c r="J57" s="92"/>
      <c r="K57" s="1301"/>
      <c r="L57" s="1301"/>
      <c r="M57" s="1301"/>
      <c r="N57" s="1301"/>
      <c r="O57" s="1329"/>
      <c r="Q57" s="92"/>
      <c r="R57" s="92"/>
      <c r="S57" s="92"/>
      <c r="T57" s="92"/>
      <c r="U57" s="1303"/>
    </row>
    <row r="58" spans="1:21" s="1302" customFormat="1" x14ac:dyDescent="0.3">
      <c r="A58" s="1214"/>
      <c r="B58" s="92"/>
      <c r="C58" s="92"/>
      <c r="D58" s="92"/>
      <c r="E58" s="1303"/>
      <c r="F58" s="92"/>
      <c r="G58" s="92"/>
      <c r="H58" s="92"/>
      <c r="I58" s="92"/>
      <c r="J58" s="92"/>
      <c r="K58" s="1301"/>
      <c r="L58" s="1301"/>
      <c r="M58" s="1301"/>
      <c r="N58" s="1301"/>
      <c r="O58" s="1329"/>
      <c r="Q58" s="92"/>
      <c r="R58" s="92"/>
      <c r="S58" s="92"/>
      <c r="T58" s="92"/>
      <c r="U58" s="1303"/>
    </row>
    <row r="59" spans="1:21" s="1302" customFormat="1" x14ac:dyDescent="0.3">
      <c r="A59" s="1214"/>
      <c r="B59" s="92"/>
      <c r="C59" s="1302">
        <f t="shared" ref="C59:C65" si="8">$B$4</f>
        <v>1010</v>
      </c>
      <c r="D59" s="1302">
        <f t="shared" ref="D59:D65" si="9">$O$40</f>
        <v>5100</v>
      </c>
      <c r="E59" s="1303" t="s">
        <v>1630</v>
      </c>
      <c r="F59" s="1303" t="str">
        <f t="shared" ref="F59:F65" si="10">$A$3</f>
        <v>0000</v>
      </c>
      <c r="G59" s="1329">
        <f t="shared" ref="G59:G65" si="11">$A$2</f>
        <v>4110</v>
      </c>
      <c r="H59" s="1301">
        <f>F38</f>
        <v>21315</v>
      </c>
      <c r="I59" s="92"/>
      <c r="J59" s="92"/>
      <c r="K59" s="1301"/>
      <c r="L59" s="1301"/>
      <c r="M59" s="1301"/>
      <c r="N59" s="1301"/>
      <c r="O59" s="1329"/>
      <c r="Q59" s="92"/>
      <c r="R59" s="92"/>
      <c r="S59" s="92"/>
      <c r="T59" s="92"/>
      <c r="U59" s="1303"/>
    </row>
    <row r="60" spans="1:21" s="1302" customFormat="1" x14ac:dyDescent="0.3">
      <c r="A60" s="1214"/>
      <c r="B60" s="92"/>
      <c r="C60" s="1302">
        <f t="shared" si="8"/>
        <v>1010</v>
      </c>
      <c r="D60" s="1302">
        <f t="shared" si="9"/>
        <v>5100</v>
      </c>
      <c r="E60" s="1303" t="s">
        <v>1652</v>
      </c>
      <c r="F60" s="1303" t="str">
        <f t="shared" si="10"/>
        <v>0000</v>
      </c>
      <c r="G60" s="1329">
        <f>$A$2</f>
        <v>4110</v>
      </c>
      <c r="H60" s="1301">
        <f>H40+N50</f>
        <v>1464</v>
      </c>
      <c r="I60" s="92"/>
      <c r="J60" s="92" t="s">
        <v>1363</v>
      </c>
      <c r="K60" s="1301"/>
      <c r="L60" s="1301"/>
      <c r="M60" s="1301"/>
      <c r="N60" s="1301"/>
      <c r="O60" s="1329"/>
      <c r="Q60" s="92"/>
      <c r="R60" s="92"/>
      <c r="S60" s="92"/>
      <c r="T60" s="92"/>
      <c r="U60" s="1303"/>
    </row>
    <row r="61" spans="1:21" s="1302" customFormat="1" x14ac:dyDescent="0.3">
      <c r="A61" s="1214"/>
      <c r="B61" s="92"/>
      <c r="C61" s="1302">
        <f t="shared" si="8"/>
        <v>1010</v>
      </c>
      <c r="D61" s="1302">
        <f t="shared" si="9"/>
        <v>5100</v>
      </c>
      <c r="E61" s="1303" t="s">
        <v>1625</v>
      </c>
      <c r="F61" s="1303" t="str">
        <f t="shared" si="10"/>
        <v>0000</v>
      </c>
      <c r="G61" s="1329">
        <f t="shared" si="11"/>
        <v>4110</v>
      </c>
      <c r="H61" s="1301">
        <f>I40</f>
        <v>1631</v>
      </c>
      <c r="I61" s="92"/>
      <c r="J61" s="92"/>
      <c r="K61" s="1301"/>
      <c r="L61" s="1301"/>
      <c r="M61" s="1301"/>
      <c r="N61" s="1301"/>
      <c r="O61" s="1329"/>
      <c r="Q61" s="92"/>
      <c r="R61" s="92"/>
      <c r="S61" s="92"/>
      <c r="T61" s="92"/>
      <c r="U61" s="1303"/>
    </row>
    <row r="62" spans="1:21" s="1302" customFormat="1" x14ac:dyDescent="0.3">
      <c r="A62" s="1214"/>
      <c r="B62" s="92"/>
      <c r="C62" s="1302">
        <f t="shared" si="8"/>
        <v>1010</v>
      </c>
      <c r="D62" s="1302">
        <f t="shared" si="9"/>
        <v>5100</v>
      </c>
      <c r="E62" s="1303" t="s">
        <v>1656</v>
      </c>
      <c r="F62" s="1303" t="str">
        <f t="shared" si="10"/>
        <v>0000</v>
      </c>
      <c r="G62" s="1329">
        <f t="shared" si="11"/>
        <v>4110</v>
      </c>
      <c r="H62" s="1301">
        <f>J40</f>
        <v>6458</v>
      </c>
      <c r="I62" s="92"/>
      <c r="J62" s="92"/>
      <c r="K62" s="1301"/>
      <c r="L62" s="1301"/>
      <c r="M62" s="1301"/>
      <c r="N62" s="1301"/>
      <c r="O62" s="1329"/>
      <c r="Q62" s="92"/>
      <c r="R62" s="92"/>
      <c r="S62" s="92"/>
      <c r="T62" s="92"/>
      <c r="U62" s="1303"/>
    </row>
    <row r="63" spans="1:21" s="1302" customFormat="1" x14ac:dyDescent="0.3">
      <c r="A63" s="1214"/>
      <c r="B63" s="92"/>
      <c r="C63" s="1302">
        <f t="shared" si="8"/>
        <v>1010</v>
      </c>
      <c r="D63" s="1302">
        <f t="shared" si="9"/>
        <v>5100</v>
      </c>
      <c r="E63" s="1303" t="s">
        <v>1666</v>
      </c>
      <c r="F63" s="1303" t="str">
        <f t="shared" si="10"/>
        <v>0000</v>
      </c>
      <c r="G63" s="1329">
        <f t="shared" si="11"/>
        <v>4110</v>
      </c>
      <c r="H63" s="1301">
        <f>K40</f>
        <v>28</v>
      </c>
      <c r="I63" s="92"/>
      <c r="J63" s="92"/>
      <c r="K63" s="1301"/>
      <c r="L63" s="1301"/>
      <c r="M63" s="1301"/>
      <c r="N63" s="1301"/>
      <c r="O63" s="1329"/>
      <c r="Q63" s="92"/>
      <c r="R63" s="92"/>
      <c r="S63" s="92"/>
      <c r="T63" s="92"/>
      <c r="U63" s="1303"/>
    </row>
    <row r="64" spans="1:21" s="1302" customFormat="1" x14ac:dyDescent="0.3">
      <c r="A64" s="1214"/>
      <c r="B64" s="92"/>
      <c r="C64" s="1302">
        <f t="shared" si="8"/>
        <v>1010</v>
      </c>
      <c r="D64" s="1302">
        <f t="shared" si="9"/>
        <v>5100</v>
      </c>
      <c r="E64" s="1303" t="s">
        <v>1668</v>
      </c>
      <c r="F64" s="1303" t="str">
        <f t="shared" si="10"/>
        <v>0000</v>
      </c>
      <c r="G64" s="1329">
        <f t="shared" si="11"/>
        <v>4110</v>
      </c>
      <c r="H64" s="1301">
        <f>L40</f>
        <v>204</v>
      </c>
      <c r="I64" s="92"/>
      <c r="J64" s="92"/>
      <c r="K64" s="1301"/>
      <c r="L64" s="1301"/>
      <c r="M64" s="1301"/>
      <c r="N64" s="1301"/>
      <c r="O64" s="1329"/>
      <c r="Q64" s="92"/>
      <c r="R64" s="92"/>
      <c r="S64" s="92"/>
      <c r="T64" s="92"/>
      <c r="U64" s="1303"/>
    </row>
    <row r="65" spans="1:21" s="1302" customFormat="1" x14ac:dyDescent="0.3">
      <c r="A65" s="1214"/>
      <c r="B65" s="92"/>
      <c r="C65" s="1448">
        <f t="shared" si="8"/>
        <v>1010</v>
      </c>
      <c r="D65" s="1448">
        <f t="shared" si="9"/>
        <v>5100</v>
      </c>
      <c r="E65" s="1468" t="s">
        <v>1670</v>
      </c>
      <c r="F65" s="1468" t="str">
        <f t="shared" si="10"/>
        <v>0000</v>
      </c>
      <c r="G65" s="1469">
        <f t="shared" si="11"/>
        <v>4110</v>
      </c>
      <c r="H65" s="1331">
        <f>M40</f>
        <v>0</v>
      </c>
      <c r="I65" s="1331">
        <f>SUM(H59:H65)</f>
        <v>31100</v>
      </c>
      <c r="J65" s="92"/>
      <c r="K65" s="1301"/>
      <c r="L65" s="1301"/>
      <c r="M65" s="1301"/>
      <c r="N65" s="1301"/>
      <c r="O65" s="1329"/>
      <c r="Q65" s="92"/>
      <c r="R65" s="92"/>
      <c r="S65" s="92"/>
      <c r="T65" s="92"/>
      <c r="U65" s="1303"/>
    </row>
    <row r="66" spans="1:21" s="1302" customFormat="1" x14ac:dyDescent="0.3">
      <c r="A66" s="1214"/>
      <c r="B66" s="92"/>
      <c r="C66" s="92"/>
      <c r="D66" s="92"/>
      <c r="E66" s="1303"/>
      <c r="F66" s="92"/>
      <c r="G66" s="92"/>
      <c r="H66" s="1471">
        <f>SUM(H59:H65)</f>
        <v>31100</v>
      </c>
      <c r="I66" s="1471">
        <f>SUM(I59:I65)</f>
        <v>31100</v>
      </c>
      <c r="J66" s="92"/>
      <c r="K66" s="1301"/>
      <c r="L66" s="1301"/>
      <c r="M66" s="1301"/>
      <c r="N66" s="1301"/>
      <c r="O66" s="1329"/>
      <c r="Q66" s="92"/>
      <c r="R66" s="92"/>
      <c r="S66" s="92"/>
      <c r="T66" s="92"/>
      <c r="U66" s="1303"/>
    </row>
    <row r="67" spans="1:21" s="1302" customFormat="1" x14ac:dyDescent="0.3">
      <c r="A67" s="1214"/>
      <c r="B67" s="92"/>
      <c r="C67" s="1298"/>
      <c r="D67" s="1301"/>
      <c r="E67" s="1301"/>
      <c r="F67" s="1301"/>
      <c r="G67" s="1301"/>
      <c r="H67" s="1301"/>
      <c r="I67" s="1301"/>
      <c r="J67" s="1301"/>
      <c r="K67" s="1301"/>
      <c r="L67" s="1301"/>
      <c r="M67" s="1301"/>
      <c r="N67" s="1301"/>
      <c r="O67" s="1329"/>
      <c r="Q67" s="92"/>
      <c r="R67" s="92"/>
      <c r="S67" s="92"/>
      <c r="T67" s="92"/>
      <c r="U67" s="1303"/>
    </row>
    <row r="68" spans="1:21" s="1302" customFormat="1" x14ac:dyDescent="0.3">
      <c r="A68" s="1214"/>
      <c r="B68" s="92"/>
      <c r="C68" s="1298"/>
      <c r="D68" s="1301"/>
      <c r="E68" s="1301"/>
      <c r="F68" s="1301"/>
      <c r="G68" s="1301"/>
      <c r="H68" s="1301"/>
      <c r="I68" s="1301"/>
      <c r="J68" s="1301"/>
      <c r="K68" s="1301"/>
      <c r="L68" s="1301"/>
      <c r="M68" s="1301"/>
      <c r="N68" s="1301"/>
      <c r="O68" s="1329"/>
      <c r="Q68" s="92"/>
      <c r="R68" s="92"/>
      <c r="S68" s="92"/>
      <c r="T68" s="92"/>
      <c r="U68" s="1303"/>
    </row>
    <row r="69" spans="1:21" s="1302" customFormat="1" x14ac:dyDescent="0.3">
      <c r="A69" s="1214"/>
      <c r="B69" s="92"/>
      <c r="C69" s="1298"/>
      <c r="D69" s="1301"/>
      <c r="E69" s="1301"/>
      <c r="F69" s="1301"/>
      <c r="G69" s="1301"/>
      <c r="H69" s="1301"/>
      <c r="I69" s="1301"/>
      <c r="J69" s="1301"/>
      <c r="K69" s="1301"/>
      <c r="L69" s="1301"/>
      <c r="M69" s="1301"/>
      <c r="N69" s="1301"/>
      <c r="O69" s="1329"/>
      <c r="Q69" s="92"/>
      <c r="R69" s="92"/>
      <c r="S69" s="92"/>
      <c r="T69" s="92"/>
      <c r="U69" s="1303"/>
    </row>
    <row r="70" spans="1:21" s="1302" customFormat="1" x14ac:dyDescent="0.3">
      <c r="A70" s="1214"/>
      <c r="B70" s="92"/>
      <c r="C70" s="1298"/>
      <c r="D70" s="1301"/>
      <c r="E70" s="1301"/>
      <c r="F70" s="1301"/>
      <c r="G70" s="1301"/>
      <c r="H70" s="1301"/>
      <c r="I70" s="1301"/>
      <c r="J70" s="1301"/>
      <c r="K70" s="1301"/>
      <c r="L70" s="1301"/>
      <c r="M70" s="1301"/>
      <c r="N70" s="1301"/>
      <c r="O70" s="1329"/>
      <c r="Q70" s="92"/>
      <c r="R70" s="92"/>
      <c r="S70" s="92"/>
      <c r="T70" s="92"/>
      <c r="U70" s="1303"/>
    </row>
    <row r="71" spans="1:21" s="1302" customFormat="1" x14ac:dyDescent="0.3">
      <c r="A71" s="1214"/>
      <c r="B71" s="92"/>
      <c r="C71" s="1298"/>
      <c r="D71" s="1301"/>
      <c r="E71" s="1301"/>
      <c r="F71" s="1301"/>
      <c r="G71" s="1301"/>
      <c r="H71" s="1301"/>
      <c r="I71" s="1301"/>
      <c r="J71" s="1301"/>
      <c r="K71" s="1301"/>
      <c r="L71" s="1301"/>
      <c r="M71" s="1301"/>
      <c r="N71" s="1301"/>
      <c r="O71" s="1329"/>
      <c r="Q71" s="92"/>
      <c r="R71" s="92"/>
      <c r="S71" s="92"/>
      <c r="T71" s="92"/>
      <c r="U71" s="1303"/>
    </row>
    <row r="72" spans="1:21" s="1302" customFormat="1" x14ac:dyDescent="0.3">
      <c r="A72" s="1214"/>
      <c r="B72" s="92"/>
      <c r="C72" s="1298"/>
      <c r="D72" s="1301"/>
      <c r="E72" s="1301"/>
      <c r="F72" s="1301"/>
      <c r="G72" s="1301"/>
      <c r="H72" s="1301"/>
      <c r="I72" s="1301"/>
      <c r="J72" s="1301"/>
      <c r="K72" s="1301"/>
      <c r="L72" s="1301"/>
      <c r="M72" s="1301"/>
      <c r="N72" s="1301"/>
      <c r="O72" s="1329"/>
      <c r="Q72" s="92"/>
      <c r="R72" s="92"/>
      <c r="S72" s="92"/>
      <c r="T72" s="92"/>
      <c r="U72" s="1303"/>
    </row>
    <row r="73" spans="1:21" s="1302" customFormat="1" x14ac:dyDescent="0.3">
      <c r="A73" s="1214"/>
      <c r="B73" s="92"/>
      <c r="C73" s="1298"/>
      <c r="D73" s="1301"/>
      <c r="E73" s="1301"/>
      <c r="F73" s="1301"/>
      <c r="G73" s="1301"/>
      <c r="H73" s="1301"/>
      <c r="I73" s="1301"/>
      <c r="J73" s="1301"/>
      <c r="K73" s="1301"/>
      <c r="L73" s="1301"/>
      <c r="M73" s="1301"/>
      <c r="N73" s="1301"/>
      <c r="O73" s="1329"/>
      <c r="Q73" s="92"/>
      <c r="R73" s="92"/>
      <c r="S73" s="92"/>
      <c r="T73" s="92"/>
      <c r="U73" s="1303"/>
    </row>
    <row r="74" spans="1:21" s="1302" customFormat="1" x14ac:dyDescent="0.3">
      <c r="A74" s="1214"/>
      <c r="B74" s="92"/>
      <c r="C74" s="1298"/>
      <c r="D74" s="1301"/>
      <c r="E74" s="1301"/>
      <c r="F74" s="1301"/>
      <c r="G74" s="1301"/>
      <c r="H74" s="1301"/>
      <c r="I74" s="1301"/>
      <c r="J74" s="1301"/>
      <c r="K74" s="1301"/>
      <c r="L74" s="1301"/>
      <c r="M74" s="1301"/>
      <c r="N74" s="1301"/>
      <c r="O74" s="1329"/>
      <c r="Q74" s="92"/>
      <c r="R74" s="92"/>
      <c r="S74" s="92"/>
      <c r="T74" s="92"/>
      <c r="U74" s="1303"/>
    </row>
    <row r="75" spans="1:21" s="1302" customFormat="1" x14ac:dyDescent="0.3">
      <c r="A75" s="1214"/>
      <c r="B75" s="92"/>
      <c r="C75" s="1298"/>
      <c r="D75" s="1301"/>
      <c r="E75" s="1301"/>
      <c r="F75" s="1301"/>
      <c r="G75" s="1301"/>
      <c r="H75" s="1301"/>
      <c r="I75" s="1301"/>
      <c r="J75" s="1301"/>
      <c r="K75" s="1301"/>
      <c r="L75" s="1301"/>
      <c r="M75" s="1301"/>
      <c r="N75" s="1301"/>
      <c r="O75" s="1329"/>
      <c r="Q75" s="92"/>
      <c r="R75" s="92"/>
      <c r="S75" s="92"/>
      <c r="T75" s="92"/>
      <c r="U75" s="1303"/>
    </row>
    <row r="76" spans="1:21" s="1302" customFormat="1" x14ac:dyDescent="0.3">
      <c r="A76" s="1214"/>
      <c r="B76" s="92"/>
      <c r="C76" s="1298"/>
      <c r="D76" s="1301"/>
      <c r="E76" s="1301"/>
      <c r="F76" s="1301"/>
      <c r="G76" s="1301"/>
      <c r="H76" s="1301"/>
      <c r="I76" s="1301"/>
      <c r="J76" s="1301"/>
      <c r="K76" s="1301"/>
      <c r="L76" s="1301"/>
      <c r="M76" s="1301"/>
      <c r="N76" s="1301"/>
      <c r="O76" s="1329"/>
      <c r="Q76" s="92"/>
      <c r="R76" s="92"/>
      <c r="S76" s="92"/>
      <c r="T76" s="92"/>
      <c r="U76" s="1303"/>
    </row>
    <row r="77" spans="1:21" s="1302" customFormat="1" x14ac:dyDescent="0.3">
      <c r="A77" s="1214"/>
      <c r="B77" s="92"/>
      <c r="C77" s="1298"/>
      <c r="D77" s="1301"/>
      <c r="E77" s="1301"/>
      <c r="F77" s="1301"/>
      <c r="G77" s="1301"/>
      <c r="H77" s="1301"/>
      <c r="I77" s="1301"/>
      <c r="J77" s="1301"/>
      <c r="K77" s="1301"/>
      <c r="L77" s="1301"/>
      <c r="M77" s="1301"/>
      <c r="N77" s="1301"/>
      <c r="O77" s="1329"/>
      <c r="Q77" s="92"/>
      <c r="R77" s="92"/>
      <c r="S77" s="92"/>
      <c r="T77" s="92"/>
      <c r="U77" s="1303"/>
    </row>
    <row r="78" spans="1:21" s="1302" customFormat="1" x14ac:dyDescent="0.3">
      <c r="A78" s="1214"/>
      <c r="B78" s="92"/>
      <c r="C78" s="1298"/>
      <c r="D78" s="1301"/>
      <c r="E78" s="1301"/>
      <c r="F78" s="1301"/>
      <c r="G78" s="1301"/>
      <c r="H78" s="1301"/>
      <c r="I78" s="1301"/>
      <c r="J78" s="1301"/>
      <c r="K78" s="1301"/>
      <c r="L78" s="1301"/>
      <c r="M78" s="1301"/>
      <c r="N78" s="1301"/>
      <c r="O78" s="1329"/>
      <c r="Q78" s="92"/>
      <c r="R78" s="92"/>
      <c r="S78" s="92"/>
      <c r="T78" s="92"/>
      <c r="U78" s="1303"/>
    </row>
    <row r="79" spans="1:21" s="1302" customFormat="1" x14ac:dyDescent="0.3">
      <c r="A79" s="1214"/>
      <c r="B79" s="92"/>
      <c r="C79" s="1298"/>
      <c r="D79" s="1301"/>
      <c r="E79" s="1301"/>
      <c r="F79" s="1301"/>
      <c r="G79" s="1301"/>
      <c r="H79" s="1301"/>
      <c r="I79" s="1301"/>
      <c r="J79" s="1301"/>
      <c r="K79" s="1301"/>
      <c r="L79" s="1301"/>
      <c r="M79" s="1301"/>
      <c r="N79" s="1301"/>
      <c r="O79" s="1329"/>
      <c r="Q79" s="92"/>
      <c r="R79" s="92"/>
      <c r="S79" s="92"/>
      <c r="T79" s="92"/>
      <c r="U79" s="1303"/>
    </row>
    <row r="80" spans="1:21" s="1302" customFormat="1" x14ac:dyDescent="0.3">
      <c r="A80" s="1214"/>
      <c r="B80" s="92"/>
      <c r="C80" s="1298"/>
      <c r="D80" s="1301"/>
      <c r="E80" s="1301"/>
      <c r="F80" s="1301"/>
      <c r="G80" s="1301"/>
      <c r="H80" s="1301"/>
      <c r="I80" s="1301"/>
      <c r="J80" s="1301"/>
      <c r="K80" s="1301"/>
      <c r="L80" s="1301"/>
      <c r="M80" s="1301"/>
      <c r="N80" s="1301"/>
      <c r="O80" s="1329"/>
      <c r="Q80" s="92"/>
      <c r="R80" s="92"/>
      <c r="S80" s="92"/>
      <c r="T80" s="92"/>
      <c r="U80" s="1303"/>
    </row>
    <row r="81" spans="1:21" s="1302" customFormat="1" x14ac:dyDescent="0.3">
      <c r="A81" s="1214"/>
      <c r="B81" s="92"/>
      <c r="C81" s="1298"/>
      <c r="D81" s="1301"/>
      <c r="E81" s="1301"/>
      <c r="F81" s="1301"/>
      <c r="G81" s="1301"/>
      <c r="H81" s="1301"/>
      <c r="I81" s="1301"/>
      <c r="J81" s="1301"/>
      <c r="K81" s="1301"/>
      <c r="L81" s="1301"/>
      <c r="M81" s="1301"/>
      <c r="N81" s="1301"/>
      <c r="O81" s="1329"/>
      <c r="Q81" s="92"/>
      <c r="R81" s="92"/>
      <c r="S81" s="92"/>
      <c r="T81" s="92"/>
      <c r="U81" s="1303"/>
    </row>
    <row r="82" spans="1:21" s="1302" customFormat="1" x14ac:dyDescent="0.3">
      <c r="A82" s="1214"/>
      <c r="B82" s="92"/>
      <c r="C82" s="1298"/>
      <c r="D82" s="1301"/>
      <c r="E82" s="1301"/>
      <c r="F82" s="1301"/>
      <c r="G82" s="1301"/>
      <c r="H82" s="1301"/>
      <c r="I82" s="1301"/>
      <c r="J82" s="1301"/>
      <c r="K82" s="1301"/>
      <c r="L82" s="1301"/>
      <c r="M82" s="1301"/>
      <c r="N82" s="1301"/>
      <c r="O82" s="1329"/>
      <c r="Q82" s="92"/>
      <c r="R82" s="92"/>
      <c r="S82" s="92"/>
      <c r="T82" s="92"/>
      <c r="U82" s="1303"/>
    </row>
    <row r="83" spans="1:21" s="1302" customFormat="1" x14ac:dyDescent="0.3">
      <c r="A83" s="1214"/>
      <c r="B83" s="92"/>
      <c r="C83" s="1298"/>
      <c r="D83" s="1301"/>
      <c r="E83" s="1301"/>
      <c r="F83" s="1301"/>
      <c r="G83" s="1301"/>
      <c r="H83" s="1301"/>
      <c r="I83" s="1301"/>
      <c r="J83" s="1301"/>
      <c r="K83" s="1301"/>
      <c r="L83" s="1301"/>
      <c r="M83" s="1301"/>
      <c r="N83" s="1301"/>
      <c r="O83" s="1329"/>
      <c r="Q83" s="92"/>
      <c r="R83" s="92"/>
      <c r="S83" s="92"/>
      <c r="T83" s="92"/>
      <c r="U83" s="1303"/>
    </row>
    <row r="84" spans="1:21" s="1302" customFormat="1" x14ac:dyDescent="0.3">
      <c r="A84" s="1214"/>
      <c r="B84" s="92"/>
      <c r="C84" s="1298"/>
      <c r="D84" s="1301"/>
      <c r="E84" s="1301"/>
      <c r="F84" s="1301"/>
      <c r="G84" s="1301"/>
      <c r="H84" s="1301"/>
      <c r="I84" s="1301"/>
      <c r="J84" s="1301"/>
      <c r="K84" s="1301"/>
      <c r="L84" s="1301"/>
      <c r="M84" s="1301"/>
      <c r="N84" s="1301"/>
      <c r="O84" s="1329"/>
      <c r="Q84" s="92"/>
      <c r="R84" s="92"/>
      <c r="S84" s="92"/>
      <c r="T84" s="92"/>
      <c r="U84" s="1303"/>
    </row>
    <row r="85" spans="1:21" s="1302" customFormat="1" x14ac:dyDescent="0.3">
      <c r="A85" s="1214"/>
      <c r="B85" s="92"/>
      <c r="C85" s="1298"/>
      <c r="D85" s="1301"/>
      <c r="E85" s="1301"/>
      <c r="F85" s="1301"/>
      <c r="G85" s="1301"/>
      <c r="H85" s="1301"/>
      <c r="I85" s="1301"/>
      <c r="J85" s="1301"/>
      <c r="K85" s="1301"/>
      <c r="L85" s="1301"/>
      <c r="M85" s="1301"/>
      <c r="N85" s="1301"/>
      <c r="O85" s="1329"/>
      <c r="Q85" s="92"/>
      <c r="R85" s="92"/>
      <c r="S85" s="92"/>
      <c r="T85" s="92"/>
      <c r="U85" s="1303"/>
    </row>
    <row r="86" spans="1:21" s="1302" customFormat="1" x14ac:dyDescent="0.3">
      <c r="A86" s="1214"/>
      <c r="B86" s="92"/>
      <c r="C86" s="1298"/>
      <c r="D86" s="1301"/>
      <c r="E86" s="1301"/>
      <c r="F86" s="1301"/>
      <c r="G86" s="1301"/>
      <c r="H86" s="1301"/>
      <c r="I86" s="1301"/>
      <c r="J86" s="1301"/>
      <c r="K86" s="1301"/>
      <c r="L86" s="1301"/>
      <c r="M86" s="1301"/>
      <c r="N86" s="1301"/>
      <c r="O86" s="1329"/>
      <c r="Q86" s="92"/>
      <c r="R86" s="92"/>
      <c r="S86" s="92"/>
      <c r="T86" s="92"/>
      <c r="U86" s="1303"/>
    </row>
    <row r="87" spans="1:21" s="1302" customFormat="1" x14ac:dyDescent="0.3">
      <c r="A87" s="1214"/>
      <c r="B87" s="92"/>
      <c r="C87" s="1298"/>
      <c r="D87" s="1301"/>
      <c r="E87" s="1301"/>
      <c r="F87" s="1301"/>
      <c r="G87" s="1301"/>
      <c r="H87" s="1301"/>
      <c r="I87" s="1301"/>
      <c r="J87" s="1301"/>
      <c r="K87" s="1301"/>
      <c r="L87" s="1301"/>
      <c r="M87" s="1301"/>
      <c r="N87" s="1301"/>
      <c r="O87" s="1329"/>
      <c r="Q87" s="92"/>
      <c r="R87" s="92"/>
      <c r="S87" s="92"/>
      <c r="T87" s="92"/>
      <c r="U87" s="1303"/>
    </row>
    <row r="88" spans="1:21" s="1302" customFormat="1" x14ac:dyDescent="0.3">
      <c r="A88" s="1214"/>
      <c r="B88" s="92"/>
      <c r="C88" s="1298"/>
      <c r="D88" s="1301"/>
      <c r="E88" s="1301"/>
      <c r="F88" s="1301"/>
      <c r="G88" s="1301"/>
      <c r="H88" s="1301"/>
      <c r="I88" s="1301"/>
      <c r="J88" s="1301"/>
      <c r="K88" s="1301"/>
      <c r="L88" s="1301"/>
      <c r="M88" s="1301"/>
      <c r="N88" s="1301"/>
      <c r="O88" s="1329"/>
      <c r="Q88" s="92"/>
      <c r="R88" s="92"/>
      <c r="S88" s="92"/>
      <c r="T88" s="92"/>
      <c r="U88" s="1303"/>
    </row>
    <row r="89" spans="1:21" s="1302" customFormat="1" x14ac:dyDescent="0.3">
      <c r="A89" s="1214"/>
      <c r="B89" s="92"/>
      <c r="C89" s="1298"/>
      <c r="D89" s="1301"/>
      <c r="E89" s="1301"/>
      <c r="F89" s="1301"/>
      <c r="G89" s="1301"/>
      <c r="H89" s="1301"/>
      <c r="I89" s="1301"/>
      <c r="J89" s="1301"/>
      <c r="K89" s="1301"/>
      <c r="L89" s="1301"/>
      <c r="M89" s="1301"/>
      <c r="N89" s="1301"/>
      <c r="O89" s="1329"/>
      <c r="Q89" s="92"/>
      <c r="R89" s="92"/>
      <c r="S89" s="92"/>
      <c r="T89" s="92"/>
      <c r="U89" s="1303"/>
    </row>
    <row r="90" spans="1:21" s="1302" customFormat="1" x14ac:dyDescent="0.3">
      <c r="A90" s="1214"/>
      <c r="B90" s="92"/>
      <c r="C90" s="1298"/>
      <c r="D90" s="1301"/>
      <c r="E90" s="1301"/>
      <c r="F90" s="1301"/>
      <c r="G90" s="1301"/>
      <c r="H90" s="1301"/>
      <c r="I90" s="1301"/>
      <c r="J90" s="1301"/>
      <c r="K90" s="1301"/>
      <c r="L90" s="1301"/>
      <c r="M90" s="1301"/>
      <c r="N90" s="1301"/>
      <c r="O90" s="1329"/>
      <c r="Q90" s="92"/>
      <c r="R90" s="92"/>
      <c r="S90" s="92"/>
      <c r="T90" s="92"/>
      <c r="U90" s="1303"/>
    </row>
    <row r="91" spans="1:21" s="1302" customFormat="1" x14ac:dyDescent="0.3">
      <c r="A91" s="1214"/>
      <c r="B91" s="92"/>
      <c r="C91" s="1298"/>
      <c r="D91" s="1301"/>
      <c r="E91" s="1301"/>
      <c r="F91" s="1301"/>
      <c r="G91" s="1301"/>
      <c r="H91" s="1301"/>
      <c r="I91" s="1301"/>
      <c r="J91" s="1301"/>
      <c r="K91" s="1301"/>
      <c r="L91" s="1301"/>
      <c r="M91" s="1301"/>
      <c r="N91" s="1301"/>
      <c r="O91" s="1329"/>
      <c r="Q91" s="92"/>
      <c r="R91" s="92"/>
      <c r="S91" s="92"/>
      <c r="T91" s="92"/>
      <c r="U91" s="1303"/>
    </row>
    <row r="92" spans="1:21" s="1302" customFormat="1" x14ac:dyDescent="0.3">
      <c r="A92" s="1214"/>
      <c r="B92" s="92"/>
      <c r="C92" s="1298"/>
      <c r="D92" s="1301"/>
      <c r="E92" s="1301"/>
      <c r="F92" s="1301"/>
      <c r="G92" s="1301"/>
      <c r="H92" s="1301"/>
      <c r="I92" s="1301"/>
      <c r="J92" s="1301"/>
      <c r="K92" s="1301"/>
      <c r="L92" s="1301"/>
      <c r="M92" s="1301"/>
      <c r="N92" s="1301"/>
      <c r="O92" s="1329"/>
      <c r="Q92" s="92"/>
      <c r="R92" s="92"/>
      <c r="S92" s="92"/>
      <c r="T92" s="92"/>
      <c r="U92" s="1303"/>
    </row>
    <row r="93" spans="1:21" s="1302" customFormat="1" x14ac:dyDescent="0.3">
      <c r="A93" s="1214"/>
      <c r="B93" s="92"/>
      <c r="C93" s="1298"/>
      <c r="D93" s="1301"/>
      <c r="E93" s="1301"/>
      <c r="F93" s="1301"/>
      <c r="G93" s="1301"/>
      <c r="H93" s="1301"/>
      <c r="I93" s="1301"/>
      <c r="J93" s="1301"/>
      <c r="K93" s="1301"/>
      <c r="L93" s="1301"/>
      <c r="M93" s="1301"/>
      <c r="N93" s="1301"/>
      <c r="O93" s="1329"/>
      <c r="Q93" s="92"/>
      <c r="R93" s="92"/>
      <c r="S93" s="92"/>
      <c r="T93" s="92"/>
      <c r="U93" s="1303"/>
    </row>
    <row r="94" spans="1:21" s="1302" customFormat="1" x14ac:dyDescent="0.3">
      <c r="A94" s="1214"/>
      <c r="B94" s="92"/>
      <c r="C94" s="1298"/>
      <c r="D94" s="1301"/>
      <c r="E94" s="1301"/>
      <c r="F94" s="1301"/>
      <c r="G94" s="1301"/>
      <c r="H94" s="1301"/>
      <c r="I94" s="1301"/>
      <c r="J94" s="1301"/>
      <c r="K94" s="1301"/>
      <c r="L94" s="1301"/>
      <c r="M94" s="1301"/>
      <c r="N94" s="1301"/>
      <c r="O94" s="1329"/>
      <c r="Q94" s="92"/>
      <c r="R94" s="92"/>
      <c r="S94" s="92"/>
      <c r="T94" s="92"/>
      <c r="U94" s="1303"/>
    </row>
    <row r="95" spans="1:21" s="1302" customFormat="1" x14ac:dyDescent="0.3">
      <c r="A95" s="1214"/>
      <c r="B95" s="92"/>
      <c r="C95" s="1298"/>
      <c r="D95" s="1301"/>
      <c r="E95" s="1301"/>
      <c r="F95" s="1301"/>
      <c r="G95" s="1301"/>
      <c r="H95" s="1301"/>
      <c r="I95" s="1301"/>
      <c r="J95" s="1301"/>
      <c r="K95" s="1301"/>
      <c r="L95" s="1301"/>
      <c r="M95" s="1301"/>
      <c r="N95" s="1301"/>
      <c r="O95" s="1329"/>
      <c r="Q95" s="92"/>
      <c r="R95" s="92"/>
      <c r="S95" s="92"/>
      <c r="T95" s="92"/>
      <c r="U95" s="1303"/>
    </row>
    <row r="96" spans="1:21" s="1302" customFormat="1" x14ac:dyDescent="0.3">
      <c r="A96" s="1214"/>
      <c r="B96" s="92"/>
      <c r="C96" s="1298"/>
      <c r="D96" s="1301"/>
      <c r="E96" s="1301"/>
      <c r="F96" s="1301"/>
      <c r="G96" s="1301"/>
      <c r="H96" s="1301"/>
      <c r="I96" s="1301"/>
      <c r="J96" s="1301"/>
      <c r="K96" s="1301"/>
      <c r="L96" s="1301"/>
      <c r="M96" s="1301"/>
      <c r="N96" s="1301"/>
      <c r="O96" s="1329"/>
      <c r="Q96" s="92"/>
      <c r="R96" s="92"/>
      <c r="S96" s="92"/>
      <c r="T96" s="92"/>
      <c r="U96" s="1303"/>
    </row>
    <row r="97" spans="1:21" s="1302" customFormat="1" x14ac:dyDescent="0.3">
      <c r="A97" s="1214"/>
      <c r="B97" s="92"/>
      <c r="C97" s="1298"/>
      <c r="D97" s="1301"/>
      <c r="E97" s="1301"/>
      <c r="F97" s="1301"/>
      <c r="G97" s="1301"/>
      <c r="H97" s="1301"/>
      <c r="I97" s="1301"/>
      <c r="J97" s="1301"/>
      <c r="K97" s="1301"/>
      <c r="L97" s="1301"/>
      <c r="M97" s="1301"/>
      <c r="N97" s="1301"/>
      <c r="O97" s="1329"/>
      <c r="Q97" s="92"/>
      <c r="R97" s="92"/>
      <c r="S97" s="92"/>
      <c r="T97" s="92"/>
      <c r="U97" s="1303"/>
    </row>
    <row r="98" spans="1:21" s="1302" customFormat="1" x14ac:dyDescent="0.3">
      <c r="A98" s="1214"/>
      <c r="B98" s="92"/>
      <c r="C98" s="1298"/>
      <c r="D98" s="1301"/>
      <c r="E98" s="1301"/>
      <c r="F98" s="1301"/>
      <c r="G98" s="1301"/>
      <c r="H98" s="1301"/>
      <c r="I98" s="1301"/>
      <c r="J98" s="1301"/>
      <c r="K98" s="1301"/>
      <c r="L98" s="1301"/>
      <c r="M98" s="1301"/>
      <c r="N98" s="1301"/>
      <c r="O98" s="1329"/>
      <c r="Q98" s="92"/>
      <c r="R98" s="92"/>
      <c r="S98" s="92"/>
      <c r="T98" s="92"/>
      <c r="U98" s="1303"/>
    </row>
    <row r="99" spans="1:21" s="1302" customFormat="1" x14ac:dyDescent="0.3">
      <c r="A99" s="1214"/>
      <c r="B99" s="92"/>
      <c r="C99" s="1298"/>
      <c r="D99" s="1301"/>
      <c r="E99" s="1301"/>
      <c r="F99" s="1301"/>
      <c r="G99" s="1301"/>
      <c r="H99" s="1301"/>
      <c r="I99" s="1301"/>
      <c r="J99" s="1301"/>
      <c r="K99" s="1301"/>
      <c r="L99" s="1301"/>
      <c r="M99" s="1301"/>
      <c r="N99" s="1301"/>
      <c r="O99" s="1329"/>
      <c r="Q99" s="92"/>
      <c r="R99" s="92"/>
      <c r="S99" s="92"/>
      <c r="T99" s="92"/>
      <c r="U99" s="1303"/>
    </row>
    <row r="100" spans="1:21" s="1302" customFormat="1" x14ac:dyDescent="0.3">
      <c r="A100" s="1214"/>
      <c r="B100" s="92"/>
      <c r="C100" s="1298"/>
      <c r="D100" s="1301"/>
      <c r="E100" s="1301"/>
      <c r="F100" s="1301"/>
      <c r="G100" s="1301"/>
      <c r="H100" s="1301"/>
      <c r="I100" s="1301"/>
      <c r="J100" s="1301"/>
      <c r="K100" s="1301"/>
      <c r="L100" s="1301"/>
      <c r="M100" s="1301"/>
      <c r="N100" s="1301"/>
      <c r="O100" s="1329"/>
      <c r="Q100" s="92"/>
      <c r="R100" s="92"/>
      <c r="S100" s="92"/>
      <c r="T100" s="92"/>
      <c r="U100" s="1303"/>
    </row>
    <row r="101" spans="1:21" s="1302" customFormat="1" x14ac:dyDescent="0.3">
      <c r="A101" s="1214"/>
      <c r="B101" s="92"/>
      <c r="C101" s="1298"/>
      <c r="D101" s="1301"/>
      <c r="E101" s="1301"/>
      <c r="F101" s="1301"/>
      <c r="G101" s="1301"/>
      <c r="H101" s="1301"/>
      <c r="I101" s="1301"/>
      <c r="J101" s="1301"/>
      <c r="K101" s="1301"/>
      <c r="L101" s="1301"/>
      <c r="M101" s="1301"/>
      <c r="N101" s="1301"/>
      <c r="O101" s="1329"/>
      <c r="Q101" s="92"/>
      <c r="R101" s="92"/>
      <c r="S101" s="92"/>
      <c r="T101" s="92"/>
      <c r="U101" s="1303"/>
    </row>
    <row r="102" spans="1:21" s="1302" customFormat="1" x14ac:dyDescent="0.3">
      <c r="A102" s="1214"/>
      <c r="B102" s="92"/>
      <c r="C102" s="1298"/>
      <c r="D102" s="1301"/>
      <c r="E102" s="1301"/>
      <c r="F102" s="1301"/>
      <c r="G102" s="1301"/>
      <c r="H102" s="1301"/>
      <c r="I102" s="1301"/>
      <c r="J102" s="1301"/>
      <c r="K102" s="1301"/>
      <c r="L102" s="1301"/>
      <c r="M102" s="1301"/>
      <c r="N102" s="1301"/>
      <c r="O102" s="1329"/>
      <c r="Q102" s="92"/>
      <c r="R102" s="92"/>
      <c r="S102" s="92"/>
      <c r="T102" s="92"/>
      <c r="U102" s="1303"/>
    </row>
    <row r="103" spans="1:21" s="1302" customFormat="1" x14ac:dyDescent="0.3">
      <c r="A103" s="1214"/>
      <c r="B103" s="92"/>
      <c r="C103" s="1298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29"/>
      <c r="Q103" s="92"/>
      <c r="R103" s="92"/>
      <c r="S103" s="92"/>
      <c r="T103" s="92"/>
      <c r="U103" s="1303"/>
    </row>
    <row r="104" spans="1:21" s="1302" customFormat="1" x14ac:dyDescent="0.3">
      <c r="A104" s="1214"/>
      <c r="B104" s="92"/>
      <c r="C104" s="1298"/>
      <c r="D104" s="1301"/>
      <c r="E104" s="1301"/>
      <c r="F104" s="1301"/>
      <c r="G104" s="1301"/>
      <c r="H104" s="1301"/>
      <c r="I104" s="1301"/>
      <c r="J104" s="1301"/>
      <c r="K104" s="1301"/>
      <c r="L104" s="1301"/>
      <c r="M104" s="1301"/>
      <c r="N104" s="1301"/>
      <c r="O104" s="1329"/>
      <c r="Q104" s="92"/>
      <c r="R104" s="92"/>
      <c r="S104" s="92"/>
      <c r="T104" s="92"/>
      <c r="U104" s="1303"/>
    </row>
    <row r="105" spans="1:21" s="1302" customFormat="1" x14ac:dyDescent="0.3">
      <c r="A105" s="1214"/>
      <c r="B105" s="92"/>
      <c r="C105" s="1298"/>
      <c r="D105" s="1301"/>
      <c r="E105" s="1301"/>
      <c r="F105" s="1301"/>
      <c r="G105" s="1301"/>
      <c r="H105" s="1301"/>
      <c r="I105" s="1301"/>
      <c r="J105" s="1301"/>
      <c r="K105" s="1301"/>
      <c r="L105" s="1301"/>
      <c r="M105" s="1301"/>
      <c r="N105" s="1301"/>
      <c r="O105" s="1329"/>
      <c r="Q105" s="92"/>
      <c r="R105" s="92"/>
      <c r="S105" s="92"/>
      <c r="T105" s="92"/>
      <c r="U105" s="1303"/>
    </row>
    <row r="106" spans="1:21" s="1302" customFormat="1" x14ac:dyDescent="0.3">
      <c r="A106" s="1214"/>
      <c r="B106" s="92"/>
      <c r="C106" s="1298"/>
      <c r="D106" s="1301"/>
      <c r="E106" s="1301"/>
      <c r="F106" s="1301"/>
      <c r="G106" s="1301"/>
      <c r="H106" s="1301"/>
      <c r="I106" s="1301"/>
      <c r="J106" s="1301"/>
      <c r="K106" s="1301"/>
      <c r="L106" s="1301"/>
      <c r="M106" s="1301"/>
      <c r="N106" s="1301"/>
      <c r="O106" s="1329"/>
      <c r="Q106" s="92"/>
      <c r="R106" s="92"/>
      <c r="S106" s="92"/>
      <c r="T106" s="92"/>
      <c r="U106" s="1303"/>
    </row>
    <row r="107" spans="1:21" s="1302" customFormat="1" x14ac:dyDescent="0.3">
      <c r="A107" s="1214"/>
      <c r="B107" s="92"/>
      <c r="C107" s="1298"/>
      <c r="D107" s="1301"/>
      <c r="E107" s="1301"/>
      <c r="F107" s="1301"/>
      <c r="G107" s="1301"/>
      <c r="H107" s="1301"/>
      <c r="I107" s="1301"/>
      <c r="J107" s="1301"/>
      <c r="K107" s="1301"/>
      <c r="L107" s="1301"/>
      <c r="M107" s="1301"/>
      <c r="N107" s="1301"/>
      <c r="O107" s="1329"/>
      <c r="Q107" s="92"/>
      <c r="R107" s="92"/>
      <c r="S107" s="92"/>
      <c r="T107" s="92"/>
      <c r="U107" s="1303"/>
    </row>
    <row r="108" spans="1:21" s="1302" customFormat="1" x14ac:dyDescent="0.3">
      <c r="A108" s="1214"/>
      <c r="B108" s="92"/>
      <c r="C108" s="1298"/>
      <c r="D108" s="1301"/>
      <c r="E108" s="1301"/>
      <c r="F108" s="1301"/>
      <c r="G108" s="1301"/>
      <c r="H108" s="1301"/>
      <c r="I108" s="1301"/>
      <c r="J108" s="1301"/>
      <c r="K108" s="1301"/>
      <c r="L108" s="1301"/>
      <c r="M108" s="1301"/>
      <c r="N108" s="1301"/>
      <c r="O108" s="1329"/>
      <c r="Q108" s="92"/>
      <c r="R108" s="92"/>
      <c r="S108" s="92"/>
      <c r="T108" s="92"/>
      <c r="U108" s="1303"/>
    </row>
    <row r="109" spans="1:21" s="1302" customFormat="1" x14ac:dyDescent="0.3">
      <c r="A109" s="1214"/>
      <c r="B109" s="92"/>
      <c r="C109" s="1298"/>
      <c r="D109" s="1301"/>
      <c r="E109" s="1301"/>
      <c r="F109" s="1301"/>
      <c r="G109" s="1301"/>
      <c r="H109" s="1301"/>
      <c r="I109" s="1301"/>
      <c r="J109" s="1301"/>
      <c r="K109" s="1301"/>
      <c r="L109" s="1301"/>
      <c r="M109" s="1301"/>
      <c r="N109" s="1301"/>
      <c r="O109" s="1329"/>
      <c r="Q109" s="92"/>
      <c r="R109" s="92"/>
      <c r="S109" s="92"/>
      <c r="T109" s="92"/>
      <c r="U109" s="1303"/>
    </row>
    <row r="110" spans="1:21" s="1302" customFormat="1" x14ac:dyDescent="0.3">
      <c r="A110" s="1214"/>
      <c r="B110" s="92"/>
      <c r="C110" s="1298"/>
      <c r="D110" s="1301"/>
      <c r="E110" s="1301"/>
      <c r="F110" s="1301"/>
      <c r="G110" s="1301"/>
      <c r="H110" s="1301"/>
      <c r="I110" s="1301"/>
      <c r="J110" s="1301"/>
      <c r="K110" s="1301"/>
      <c r="L110" s="1301"/>
      <c r="M110" s="1301"/>
      <c r="N110" s="1301"/>
      <c r="O110" s="1329"/>
      <c r="Q110" s="92"/>
      <c r="R110" s="92"/>
      <c r="S110" s="92"/>
      <c r="T110" s="92"/>
      <c r="U110" s="1303"/>
    </row>
    <row r="111" spans="1:21" s="1302" customFormat="1" x14ac:dyDescent="0.3">
      <c r="A111" s="1214"/>
      <c r="B111" s="92"/>
      <c r="C111" s="1298"/>
      <c r="D111" s="1301"/>
      <c r="E111" s="1301"/>
      <c r="F111" s="1301"/>
      <c r="G111" s="1301"/>
      <c r="H111" s="1301"/>
      <c r="I111" s="1301"/>
      <c r="J111" s="1301"/>
      <c r="K111" s="1301"/>
      <c r="L111" s="1301"/>
      <c r="M111" s="1301"/>
      <c r="N111" s="1301"/>
      <c r="O111" s="1329"/>
      <c r="Q111" s="92"/>
      <c r="R111" s="92"/>
      <c r="S111" s="92"/>
      <c r="T111" s="92"/>
      <c r="U111" s="1303"/>
    </row>
    <row r="112" spans="1:21" s="1302" customFormat="1" x14ac:dyDescent="0.3">
      <c r="A112" s="1214"/>
      <c r="B112" s="92"/>
      <c r="C112" s="1298"/>
      <c r="D112" s="1301"/>
      <c r="E112" s="1301"/>
      <c r="F112" s="1301"/>
      <c r="G112" s="1301"/>
      <c r="H112" s="1301"/>
      <c r="I112" s="1301"/>
      <c r="J112" s="1301"/>
      <c r="K112" s="1301"/>
      <c r="L112" s="1301"/>
      <c r="M112" s="1301"/>
      <c r="N112" s="1301"/>
      <c r="O112" s="1329"/>
      <c r="Q112" s="92"/>
      <c r="R112" s="92"/>
      <c r="S112" s="92"/>
      <c r="T112" s="92"/>
      <c r="U112" s="1303"/>
    </row>
    <row r="113" spans="1:21" s="1302" customFormat="1" x14ac:dyDescent="0.3">
      <c r="A113" s="1214"/>
      <c r="B113" s="92"/>
      <c r="C113" s="1298"/>
      <c r="D113" s="1301"/>
      <c r="E113" s="1301"/>
      <c r="F113" s="1301"/>
      <c r="G113" s="1301"/>
      <c r="H113" s="1301"/>
      <c r="I113" s="1301"/>
      <c r="J113" s="1301"/>
      <c r="K113" s="1301"/>
      <c r="L113" s="1301"/>
      <c r="M113" s="1301"/>
      <c r="N113" s="1301"/>
      <c r="O113" s="1329"/>
      <c r="Q113" s="92"/>
      <c r="R113" s="92"/>
      <c r="S113" s="92"/>
      <c r="T113" s="92"/>
      <c r="U113" s="1303"/>
    </row>
    <row r="114" spans="1:21" s="1302" customFormat="1" x14ac:dyDescent="0.3">
      <c r="A114" s="1214"/>
      <c r="B114" s="92"/>
      <c r="C114" s="1298"/>
      <c r="D114" s="1301"/>
      <c r="E114" s="1301"/>
      <c r="F114" s="1301"/>
      <c r="G114" s="1301"/>
      <c r="H114" s="1301"/>
      <c r="I114" s="1301"/>
      <c r="J114" s="1301"/>
      <c r="K114" s="1301"/>
      <c r="L114" s="1301"/>
      <c r="M114" s="1301"/>
      <c r="N114" s="1301"/>
      <c r="O114" s="1329"/>
      <c r="Q114" s="92"/>
      <c r="R114" s="92"/>
      <c r="S114" s="92"/>
      <c r="T114" s="92"/>
      <c r="U114" s="1303"/>
    </row>
    <row r="115" spans="1:21" s="1302" customFormat="1" x14ac:dyDescent="0.3">
      <c r="A115" s="1214"/>
      <c r="B115" s="92"/>
      <c r="C115" s="1298"/>
      <c r="D115" s="1301"/>
      <c r="E115" s="1301"/>
      <c r="F115" s="1301"/>
      <c r="G115" s="1301"/>
      <c r="H115" s="1301"/>
      <c r="I115" s="1301"/>
      <c r="J115" s="1301"/>
      <c r="K115" s="1301"/>
      <c r="L115" s="1301"/>
      <c r="M115" s="1301"/>
      <c r="N115" s="1301"/>
      <c r="O115" s="1329"/>
      <c r="Q115" s="92"/>
      <c r="R115" s="92"/>
      <c r="S115" s="92"/>
      <c r="T115" s="92"/>
      <c r="U115" s="1303"/>
    </row>
    <row r="116" spans="1:21" s="1302" customFormat="1" x14ac:dyDescent="0.3">
      <c r="A116" s="1214"/>
      <c r="B116" s="92"/>
      <c r="C116" s="1298"/>
      <c r="D116" s="1301"/>
      <c r="E116" s="1301"/>
      <c r="F116" s="1301"/>
      <c r="G116" s="1301"/>
      <c r="H116" s="1301"/>
      <c r="I116" s="1301"/>
      <c r="J116" s="1301"/>
      <c r="K116" s="1301"/>
      <c r="L116" s="1301"/>
      <c r="M116" s="1301"/>
      <c r="N116" s="1301"/>
      <c r="O116" s="1329"/>
      <c r="Q116" s="92"/>
      <c r="R116" s="92"/>
      <c r="S116" s="92"/>
      <c r="T116" s="92"/>
      <c r="U116" s="1303"/>
    </row>
    <row r="117" spans="1:21" s="1302" customFormat="1" x14ac:dyDescent="0.3">
      <c r="A117" s="1214"/>
      <c r="B117" s="92"/>
      <c r="C117" s="1298"/>
      <c r="D117" s="1301"/>
      <c r="E117" s="1301"/>
      <c r="F117" s="1301"/>
      <c r="G117" s="1301"/>
      <c r="H117" s="1301"/>
      <c r="I117" s="1301"/>
      <c r="J117" s="1301"/>
      <c r="K117" s="1301"/>
      <c r="L117" s="1301"/>
      <c r="M117" s="1301"/>
      <c r="N117" s="1301"/>
      <c r="O117" s="1329"/>
      <c r="Q117" s="92"/>
      <c r="R117" s="92"/>
      <c r="S117" s="92"/>
      <c r="T117" s="92"/>
      <c r="U117" s="1303"/>
    </row>
    <row r="118" spans="1:21" s="1302" customFormat="1" x14ac:dyDescent="0.3">
      <c r="A118" s="1214"/>
      <c r="B118" s="92"/>
      <c r="C118" s="1298"/>
      <c r="D118" s="1301"/>
      <c r="E118" s="1301"/>
      <c r="F118" s="1301"/>
      <c r="G118" s="1301"/>
      <c r="H118" s="1301"/>
      <c r="I118" s="1301"/>
      <c r="J118" s="1301"/>
      <c r="K118" s="1301"/>
      <c r="L118" s="1301"/>
      <c r="M118" s="1301"/>
      <c r="N118" s="1301"/>
      <c r="O118" s="1329"/>
      <c r="Q118" s="92"/>
      <c r="R118" s="92"/>
      <c r="S118" s="92"/>
      <c r="T118" s="92"/>
      <c r="U118" s="1303"/>
    </row>
    <row r="119" spans="1:21" s="1302" customFormat="1" x14ac:dyDescent="0.3">
      <c r="A119" s="1214"/>
      <c r="B119" s="92"/>
      <c r="C119" s="1298"/>
      <c r="D119" s="1301"/>
      <c r="E119" s="1301"/>
      <c r="F119" s="1301"/>
      <c r="G119" s="1301"/>
      <c r="H119" s="1301"/>
      <c r="I119" s="1301"/>
      <c r="J119" s="1301"/>
      <c r="K119" s="1301"/>
      <c r="L119" s="1301"/>
      <c r="M119" s="1301"/>
      <c r="N119" s="1301"/>
      <c r="O119" s="1329"/>
      <c r="Q119" s="92"/>
      <c r="R119" s="92"/>
      <c r="S119" s="92"/>
      <c r="T119" s="92"/>
      <c r="U119" s="1303"/>
    </row>
    <row r="120" spans="1:21" s="1302" customFormat="1" x14ac:dyDescent="0.3">
      <c r="A120" s="1214"/>
      <c r="B120" s="92"/>
      <c r="C120" s="1298"/>
      <c r="D120" s="1301"/>
      <c r="E120" s="1301"/>
      <c r="F120" s="1301"/>
      <c r="G120" s="1301"/>
      <c r="H120" s="1301"/>
      <c r="I120" s="1301"/>
      <c r="J120" s="1301"/>
      <c r="K120" s="1301"/>
      <c r="L120" s="1301"/>
      <c r="M120" s="1301"/>
      <c r="N120" s="1301"/>
      <c r="O120" s="1329"/>
      <c r="Q120" s="92"/>
      <c r="R120" s="92"/>
      <c r="S120" s="92"/>
      <c r="T120" s="92"/>
      <c r="U120" s="1303"/>
    </row>
    <row r="121" spans="1:21" s="1302" customFormat="1" x14ac:dyDescent="0.3">
      <c r="A121" s="1214"/>
      <c r="B121" s="92"/>
      <c r="C121" s="1298"/>
      <c r="D121" s="1301"/>
      <c r="E121" s="1301"/>
      <c r="F121" s="1301"/>
      <c r="G121" s="1301"/>
      <c r="H121" s="1301"/>
      <c r="I121" s="1301"/>
      <c r="J121" s="1301"/>
      <c r="K121" s="1301"/>
      <c r="L121" s="1301"/>
      <c r="M121" s="1301"/>
      <c r="N121" s="1301"/>
      <c r="O121" s="1329"/>
      <c r="Q121" s="92"/>
      <c r="R121" s="92"/>
      <c r="S121" s="92"/>
      <c r="T121" s="92"/>
      <c r="U121" s="1303"/>
    </row>
    <row r="122" spans="1:21" s="1302" customFormat="1" x14ac:dyDescent="0.3">
      <c r="A122" s="1214"/>
      <c r="B122" s="92"/>
      <c r="C122" s="1298"/>
      <c r="D122" s="1301"/>
      <c r="E122" s="1301"/>
      <c r="F122" s="1301"/>
      <c r="G122" s="1301"/>
      <c r="H122" s="1301"/>
      <c r="I122" s="1301"/>
      <c r="J122" s="1301"/>
      <c r="K122" s="1301"/>
      <c r="L122" s="1301"/>
      <c r="M122" s="1301"/>
      <c r="N122" s="1301"/>
      <c r="O122" s="1329"/>
      <c r="Q122" s="92"/>
      <c r="R122" s="92"/>
      <c r="S122" s="92"/>
      <c r="T122" s="92"/>
      <c r="U122" s="1303"/>
    </row>
    <row r="123" spans="1:21" s="1302" customFormat="1" x14ac:dyDescent="0.3">
      <c r="A123" s="1214"/>
      <c r="B123" s="92"/>
      <c r="C123" s="1298"/>
      <c r="D123" s="1301"/>
      <c r="E123" s="1301"/>
      <c r="F123" s="1301"/>
      <c r="G123" s="1301"/>
      <c r="H123" s="1301"/>
      <c r="I123" s="1301"/>
      <c r="J123" s="1301"/>
      <c r="K123" s="1301"/>
      <c r="L123" s="1301"/>
      <c r="M123" s="1301"/>
      <c r="N123" s="1301"/>
      <c r="O123" s="1329"/>
      <c r="Q123" s="92"/>
      <c r="R123" s="92"/>
      <c r="S123" s="92"/>
      <c r="T123" s="92"/>
      <c r="U123" s="1303"/>
    </row>
    <row r="124" spans="1:21" s="1302" customFormat="1" x14ac:dyDescent="0.3">
      <c r="A124" s="1214"/>
      <c r="B124" s="92"/>
      <c r="C124" s="1298"/>
      <c r="D124" s="1301"/>
      <c r="E124" s="1301"/>
      <c r="F124" s="1301"/>
      <c r="G124" s="1301"/>
      <c r="H124" s="1301"/>
      <c r="I124" s="1301"/>
      <c r="J124" s="1301"/>
      <c r="K124" s="1301"/>
      <c r="L124" s="1301"/>
      <c r="M124" s="1301"/>
      <c r="N124" s="1301"/>
      <c r="O124" s="1329"/>
      <c r="Q124" s="92"/>
      <c r="R124" s="92"/>
      <c r="S124" s="92"/>
      <c r="T124" s="92"/>
      <c r="U124" s="1303"/>
    </row>
    <row r="125" spans="1:21" s="1302" customFormat="1" x14ac:dyDescent="0.3">
      <c r="A125" s="1214"/>
      <c r="B125" s="92"/>
      <c r="C125" s="1298"/>
      <c r="D125" s="1301"/>
      <c r="E125" s="1301"/>
      <c r="F125" s="1301"/>
      <c r="G125" s="1301"/>
      <c r="H125" s="1301"/>
      <c r="I125" s="1301"/>
      <c r="J125" s="1301"/>
      <c r="K125" s="1301"/>
      <c r="L125" s="1301"/>
      <c r="M125" s="1301"/>
      <c r="N125" s="1301"/>
      <c r="O125" s="1329"/>
      <c r="Q125" s="92"/>
      <c r="R125" s="92"/>
      <c r="S125" s="92"/>
      <c r="T125" s="92"/>
      <c r="U125" s="1303"/>
    </row>
    <row r="126" spans="1:21" s="1302" customFormat="1" x14ac:dyDescent="0.3">
      <c r="A126" s="1214"/>
      <c r="B126" s="92"/>
      <c r="C126" s="1298"/>
      <c r="D126" s="1301"/>
      <c r="E126" s="1301"/>
      <c r="F126" s="1301"/>
      <c r="G126" s="1301"/>
      <c r="H126" s="1301"/>
      <c r="I126" s="1301"/>
      <c r="J126" s="1301"/>
      <c r="K126" s="1301"/>
      <c r="L126" s="1301"/>
      <c r="M126" s="1301"/>
      <c r="N126" s="1301"/>
      <c r="O126" s="1329"/>
      <c r="Q126" s="92"/>
      <c r="R126" s="92"/>
      <c r="S126" s="92"/>
      <c r="T126" s="92"/>
      <c r="U126" s="1303"/>
    </row>
    <row r="127" spans="1:21" s="1302" customFormat="1" x14ac:dyDescent="0.3">
      <c r="A127" s="1214"/>
      <c r="B127" s="92"/>
      <c r="C127" s="1298"/>
      <c r="D127" s="1301"/>
      <c r="E127" s="1301"/>
      <c r="F127" s="1301"/>
      <c r="G127" s="1301"/>
      <c r="H127" s="1301"/>
      <c r="I127" s="1301"/>
      <c r="J127" s="1301"/>
      <c r="K127" s="1301"/>
      <c r="L127" s="1301"/>
      <c r="M127" s="1301"/>
      <c r="N127" s="1301"/>
      <c r="O127" s="1329"/>
      <c r="Q127" s="92"/>
      <c r="R127" s="92"/>
      <c r="S127" s="92"/>
      <c r="T127" s="92"/>
      <c r="U127" s="1303"/>
    </row>
    <row r="128" spans="1:21" s="1302" customFormat="1" x14ac:dyDescent="0.3">
      <c r="A128" s="1214"/>
      <c r="B128" s="92"/>
      <c r="C128" s="1298"/>
      <c r="D128" s="1301"/>
      <c r="E128" s="1301"/>
      <c r="F128" s="1301"/>
      <c r="G128" s="1301"/>
      <c r="H128" s="1301"/>
      <c r="I128" s="1301"/>
      <c r="J128" s="1301"/>
      <c r="K128" s="1301"/>
      <c r="L128" s="1301"/>
      <c r="M128" s="1301"/>
      <c r="N128" s="1301"/>
      <c r="O128" s="1329"/>
      <c r="Q128" s="92"/>
      <c r="R128" s="92"/>
      <c r="S128" s="92"/>
      <c r="T128" s="92"/>
      <c r="U128" s="1303"/>
    </row>
    <row r="129" spans="1:21" s="1302" customFormat="1" x14ac:dyDescent="0.3">
      <c r="A129" s="1214"/>
      <c r="B129" s="92"/>
      <c r="C129" s="1298"/>
      <c r="D129" s="1301"/>
      <c r="E129" s="1301"/>
      <c r="F129" s="1301"/>
      <c r="G129" s="1301"/>
      <c r="H129" s="1301"/>
      <c r="I129" s="1301"/>
      <c r="J129" s="1301"/>
      <c r="K129" s="1301"/>
      <c r="L129" s="1301"/>
      <c r="M129" s="1301"/>
      <c r="N129" s="1301"/>
      <c r="O129" s="1329"/>
      <c r="Q129" s="92"/>
      <c r="R129" s="92"/>
      <c r="S129" s="92"/>
      <c r="T129" s="92"/>
      <c r="U129" s="1303"/>
    </row>
    <row r="130" spans="1:21" s="1302" customFormat="1" x14ac:dyDescent="0.3">
      <c r="A130" s="1214"/>
      <c r="B130" s="92"/>
      <c r="C130" s="1298"/>
      <c r="D130" s="1301"/>
      <c r="E130" s="1301"/>
      <c r="F130" s="1301"/>
      <c r="G130" s="1301"/>
      <c r="H130" s="1301"/>
      <c r="I130" s="1301"/>
      <c r="J130" s="1301"/>
      <c r="K130" s="1301"/>
      <c r="L130" s="1301"/>
      <c r="M130" s="1301"/>
      <c r="N130" s="1301"/>
      <c r="O130" s="1329"/>
      <c r="Q130" s="92"/>
      <c r="R130" s="92"/>
      <c r="S130" s="92"/>
      <c r="T130" s="92"/>
      <c r="U130" s="1303"/>
    </row>
    <row r="131" spans="1:21" s="1302" customFormat="1" x14ac:dyDescent="0.3">
      <c r="A131" s="1214"/>
      <c r="B131" s="92"/>
      <c r="C131" s="1298"/>
      <c r="D131" s="1301"/>
      <c r="E131" s="1301"/>
      <c r="F131" s="1301"/>
      <c r="G131" s="1301"/>
      <c r="H131" s="1301"/>
      <c r="I131" s="1301"/>
      <c r="J131" s="1301"/>
      <c r="K131" s="1301"/>
      <c r="L131" s="1301"/>
      <c r="M131" s="1301"/>
      <c r="N131" s="1301"/>
      <c r="O131" s="1329"/>
      <c r="Q131" s="92"/>
      <c r="R131" s="92"/>
      <c r="S131" s="92"/>
      <c r="T131" s="92"/>
      <c r="U131" s="1303"/>
    </row>
    <row r="132" spans="1:21" s="1302" customFormat="1" x14ac:dyDescent="0.3">
      <c r="A132" s="1214"/>
      <c r="B132" s="92"/>
      <c r="C132" s="1298"/>
      <c r="D132" s="1301"/>
      <c r="E132" s="1301"/>
      <c r="F132" s="1301"/>
      <c r="G132" s="1301"/>
      <c r="H132" s="1301"/>
      <c r="I132" s="1301"/>
      <c r="J132" s="1301"/>
      <c r="K132" s="1301"/>
      <c r="L132" s="1301"/>
      <c r="M132" s="1301"/>
      <c r="N132" s="1301"/>
      <c r="O132" s="1329"/>
      <c r="Q132" s="92"/>
      <c r="R132" s="92"/>
      <c r="S132" s="92"/>
      <c r="T132" s="92"/>
      <c r="U132" s="1303"/>
    </row>
    <row r="133" spans="1:21" s="1302" customFormat="1" x14ac:dyDescent="0.3">
      <c r="A133" s="1214"/>
      <c r="B133" s="92"/>
      <c r="C133" s="1298"/>
      <c r="D133" s="1301"/>
      <c r="E133" s="1301"/>
      <c r="F133" s="1301"/>
      <c r="G133" s="1301"/>
      <c r="H133" s="1301"/>
      <c r="I133" s="1301"/>
      <c r="J133" s="1301"/>
      <c r="K133" s="1301"/>
      <c r="L133" s="1301"/>
      <c r="M133" s="1301"/>
      <c r="N133" s="1301"/>
      <c r="O133" s="1329"/>
      <c r="Q133" s="92"/>
      <c r="R133" s="92"/>
      <c r="S133" s="92"/>
      <c r="T133" s="92"/>
      <c r="U133" s="1303"/>
    </row>
    <row r="134" spans="1:21" s="1302" customFormat="1" x14ac:dyDescent="0.3">
      <c r="A134" s="1214"/>
      <c r="B134" s="92"/>
      <c r="C134" s="1298"/>
      <c r="D134" s="1301"/>
      <c r="E134" s="1301"/>
      <c r="F134" s="1301"/>
      <c r="G134" s="1301"/>
      <c r="H134" s="1301"/>
      <c r="I134" s="1301"/>
      <c r="J134" s="1301"/>
      <c r="K134" s="1301"/>
      <c r="L134" s="1301"/>
      <c r="M134" s="1301"/>
      <c r="N134" s="1301"/>
      <c r="O134" s="1329"/>
      <c r="Q134" s="92"/>
      <c r="R134" s="92"/>
      <c r="S134" s="92"/>
      <c r="T134" s="92"/>
      <c r="U134" s="1303"/>
    </row>
    <row r="135" spans="1:21" s="1302" customFormat="1" x14ac:dyDescent="0.3">
      <c r="A135" s="1214"/>
      <c r="B135" s="92"/>
      <c r="C135" s="1298"/>
      <c r="D135" s="1301"/>
      <c r="E135" s="1301"/>
      <c r="F135" s="1301"/>
      <c r="G135" s="1301"/>
      <c r="H135" s="1301"/>
      <c r="I135" s="1301"/>
      <c r="J135" s="1301"/>
      <c r="K135" s="1301"/>
      <c r="L135" s="1301"/>
      <c r="M135" s="1301"/>
      <c r="N135" s="1301"/>
      <c r="O135" s="1329"/>
      <c r="Q135" s="92"/>
      <c r="R135" s="92"/>
      <c r="S135" s="92"/>
      <c r="T135" s="92"/>
      <c r="U135" s="1303"/>
    </row>
    <row r="136" spans="1:21" s="1302" customFormat="1" x14ac:dyDescent="0.3">
      <c r="A136" s="1214"/>
      <c r="B136" s="92"/>
      <c r="C136" s="1298"/>
      <c r="D136" s="1301"/>
      <c r="E136" s="1301"/>
      <c r="F136" s="1301"/>
      <c r="G136" s="1301"/>
      <c r="H136" s="1301"/>
      <c r="I136" s="1301"/>
      <c r="J136" s="1301"/>
      <c r="K136" s="1301"/>
      <c r="L136" s="1301"/>
      <c r="M136" s="1301"/>
      <c r="N136" s="1301"/>
      <c r="O136" s="1329"/>
      <c r="Q136" s="92"/>
      <c r="R136" s="92"/>
      <c r="S136" s="92"/>
      <c r="T136" s="92"/>
      <c r="U136" s="1303"/>
    </row>
    <row r="137" spans="1:21" s="1302" customFormat="1" x14ac:dyDescent="0.3">
      <c r="A137" s="1214"/>
      <c r="B137" s="92"/>
      <c r="C137" s="1298"/>
      <c r="D137" s="1301"/>
      <c r="E137" s="1301"/>
      <c r="F137" s="1301"/>
      <c r="G137" s="1301"/>
      <c r="H137" s="1301"/>
      <c r="I137" s="1301"/>
      <c r="J137" s="1301"/>
      <c r="K137" s="1301"/>
      <c r="L137" s="1301"/>
      <c r="M137" s="1301"/>
      <c r="N137" s="1301"/>
      <c r="O137" s="1329"/>
      <c r="Q137" s="92"/>
      <c r="R137" s="92"/>
      <c r="S137" s="92"/>
      <c r="T137" s="92"/>
      <c r="U137" s="1303"/>
    </row>
    <row r="138" spans="1:21" s="1302" customFormat="1" x14ac:dyDescent="0.3">
      <c r="A138" s="1214"/>
      <c r="B138" s="92"/>
      <c r="C138" s="1298"/>
      <c r="D138" s="1301"/>
      <c r="E138" s="1301"/>
      <c r="F138" s="1301"/>
      <c r="G138" s="1301"/>
      <c r="H138" s="1301"/>
      <c r="I138" s="1301"/>
      <c r="J138" s="1301"/>
      <c r="K138" s="1301"/>
      <c r="L138" s="1301"/>
      <c r="M138" s="1301"/>
      <c r="N138" s="1301"/>
      <c r="O138" s="1329"/>
      <c r="Q138" s="92"/>
      <c r="R138" s="92"/>
      <c r="S138" s="92"/>
      <c r="T138" s="92"/>
      <c r="U138" s="1303"/>
    </row>
    <row r="139" spans="1:21" s="1302" customFormat="1" x14ac:dyDescent="0.3">
      <c r="A139" s="1214"/>
      <c r="B139" s="92"/>
      <c r="C139" s="1298"/>
      <c r="D139" s="1301"/>
      <c r="E139" s="1301"/>
      <c r="F139" s="1301"/>
      <c r="G139" s="1301"/>
      <c r="H139" s="1301"/>
      <c r="I139" s="1301"/>
      <c r="J139" s="1301"/>
      <c r="K139" s="1301"/>
      <c r="L139" s="1301"/>
      <c r="M139" s="1301"/>
      <c r="N139" s="1301"/>
      <c r="O139" s="1329"/>
      <c r="Q139" s="92"/>
      <c r="R139" s="92"/>
      <c r="S139" s="92"/>
      <c r="T139" s="92"/>
      <c r="U139" s="1303"/>
    </row>
    <row r="140" spans="1:21" s="1302" customFormat="1" x14ac:dyDescent="0.3">
      <c r="A140" s="1214"/>
      <c r="B140" s="92"/>
      <c r="C140" s="1298"/>
      <c r="D140" s="1301"/>
      <c r="E140" s="1301"/>
      <c r="F140" s="1301"/>
      <c r="G140" s="1301"/>
      <c r="H140" s="1301"/>
      <c r="I140" s="1301"/>
      <c r="J140" s="1301"/>
      <c r="K140" s="1301"/>
      <c r="L140" s="1301"/>
      <c r="M140" s="1301"/>
      <c r="N140" s="1301"/>
      <c r="O140" s="1329"/>
      <c r="Q140" s="92"/>
      <c r="R140" s="92"/>
      <c r="S140" s="92"/>
      <c r="T140" s="92"/>
      <c r="U140" s="1303"/>
    </row>
    <row r="141" spans="1:21" s="1302" customFormat="1" x14ac:dyDescent="0.3">
      <c r="A141" s="1214"/>
      <c r="B141" s="92"/>
      <c r="C141" s="1298"/>
      <c r="D141" s="1301"/>
      <c r="E141" s="1301"/>
      <c r="F141" s="1301"/>
      <c r="G141" s="1301"/>
      <c r="H141" s="1301"/>
      <c r="I141" s="1301"/>
      <c r="J141" s="1301"/>
      <c r="K141" s="1301"/>
      <c r="L141" s="1301"/>
      <c r="M141" s="1301"/>
      <c r="N141" s="1301"/>
      <c r="O141" s="1329"/>
      <c r="Q141" s="92"/>
      <c r="R141" s="92"/>
      <c r="S141" s="92"/>
      <c r="T141" s="92"/>
      <c r="U141" s="1303"/>
    </row>
    <row r="142" spans="1:21" s="1302" customFormat="1" x14ac:dyDescent="0.3">
      <c r="A142" s="1214"/>
      <c r="B142" s="92"/>
      <c r="C142" s="1298"/>
      <c r="D142" s="1301"/>
      <c r="E142" s="1301"/>
      <c r="F142" s="1301"/>
      <c r="G142" s="1301"/>
      <c r="H142" s="1301"/>
      <c r="I142" s="1301"/>
      <c r="J142" s="1301"/>
      <c r="K142" s="1301"/>
      <c r="L142" s="1301"/>
      <c r="M142" s="1301"/>
      <c r="N142" s="1301"/>
      <c r="O142" s="1329"/>
      <c r="Q142" s="92"/>
      <c r="R142" s="92"/>
      <c r="S142" s="92"/>
      <c r="T142" s="92"/>
      <c r="U142" s="1303"/>
    </row>
    <row r="143" spans="1:21" s="1302" customFormat="1" x14ac:dyDescent="0.3">
      <c r="A143" s="1214"/>
      <c r="B143" s="92"/>
      <c r="C143" s="1298"/>
      <c r="D143" s="1301"/>
      <c r="E143" s="1301"/>
      <c r="F143" s="1301"/>
      <c r="G143" s="1301"/>
      <c r="H143" s="1301"/>
      <c r="I143" s="1301"/>
      <c r="J143" s="1301"/>
      <c r="K143" s="1301"/>
      <c r="L143" s="1301"/>
      <c r="M143" s="1301"/>
      <c r="N143" s="1301"/>
      <c r="O143" s="1329"/>
      <c r="Q143" s="92"/>
      <c r="R143" s="92"/>
      <c r="S143" s="92"/>
      <c r="T143" s="92"/>
      <c r="U143" s="1303"/>
    </row>
    <row r="144" spans="1:21" s="1302" customFormat="1" x14ac:dyDescent="0.3">
      <c r="A144" s="1214"/>
      <c r="B144" s="92"/>
      <c r="C144" s="1298"/>
      <c r="D144" s="1301"/>
      <c r="E144" s="1301"/>
      <c r="F144" s="1301"/>
      <c r="G144" s="1301"/>
      <c r="H144" s="1301"/>
      <c r="I144" s="1301"/>
      <c r="J144" s="1301"/>
      <c r="K144" s="1301"/>
      <c r="L144" s="1301"/>
      <c r="M144" s="1301"/>
      <c r="N144" s="1301"/>
      <c r="O144" s="1329"/>
      <c r="Q144" s="92"/>
      <c r="R144" s="92"/>
      <c r="S144" s="92"/>
      <c r="T144" s="92"/>
      <c r="U144" s="1303"/>
    </row>
    <row r="145" spans="1:21" s="1302" customFormat="1" x14ac:dyDescent="0.3">
      <c r="A145" s="1214"/>
      <c r="B145" s="92"/>
      <c r="C145" s="1298"/>
      <c r="D145" s="1301"/>
      <c r="E145" s="1301"/>
      <c r="F145" s="1301"/>
      <c r="G145" s="1301"/>
      <c r="H145" s="1301"/>
      <c r="I145" s="1301"/>
      <c r="J145" s="1301"/>
      <c r="K145" s="1301"/>
      <c r="L145" s="1301"/>
      <c r="M145" s="1301"/>
      <c r="N145" s="1301"/>
      <c r="O145" s="1329"/>
      <c r="Q145" s="92"/>
      <c r="R145" s="92"/>
      <c r="S145" s="92"/>
      <c r="T145" s="92"/>
      <c r="U145" s="1303"/>
    </row>
    <row r="146" spans="1:21" s="1302" customFormat="1" x14ac:dyDescent="0.3">
      <c r="A146" s="1214"/>
      <c r="B146" s="92"/>
      <c r="C146" s="1298"/>
      <c r="D146" s="1301"/>
      <c r="E146" s="1301"/>
      <c r="F146" s="1301"/>
      <c r="G146" s="1301"/>
      <c r="H146" s="1301"/>
      <c r="I146" s="1301"/>
      <c r="J146" s="1301"/>
      <c r="K146" s="1301"/>
      <c r="L146" s="1301"/>
      <c r="M146" s="1301"/>
      <c r="N146" s="1301"/>
      <c r="O146" s="1329"/>
      <c r="Q146" s="92"/>
      <c r="R146" s="92"/>
      <c r="S146" s="92"/>
      <c r="T146" s="92"/>
      <c r="U146" s="1303"/>
    </row>
    <row r="147" spans="1:21" s="1302" customFormat="1" x14ac:dyDescent="0.3">
      <c r="A147" s="1214"/>
      <c r="B147" s="92"/>
      <c r="C147" s="1298"/>
      <c r="D147" s="1301"/>
      <c r="E147" s="1301"/>
      <c r="F147" s="1301"/>
      <c r="G147" s="1301"/>
      <c r="H147" s="1301"/>
      <c r="I147" s="1301"/>
      <c r="J147" s="1301"/>
      <c r="K147" s="1301"/>
      <c r="L147" s="1301"/>
      <c r="M147" s="1301"/>
      <c r="N147" s="1301"/>
      <c r="O147" s="1329"/>
      <c r="Q147" s="92"/>
      <c r="R147" s="92"/>
      <c r="S147" s="92"/>
      <c r="T147" s="92"/>
      <c r="U147" s="1303"/>
    </row>
    <row r="148" spans="1:21" s="1302" customFormat="1" x14ac:dyDescent="0.3">
      <c r="A148" s="1214"/>
      <c r="B148" s="92"/>
      <c r="C148" s="1298"/>
      <c r="D148" s="1301"/>
      <c r="E148" s="1301"/>
      <c r="F148" s="1301"/>
      <c r="G148" s="1301"/>
      <c r="H148" s="1301"/>
      <c r="I148" s="1301"/>
      <c r="J148" s="1301"/>
      <c r="K148" s="1301"/>
      <c r="L148" s="1301"/>
      <c r="M148" s="1301"/>
      <c r="N148" s="1301"/>
      <c r="O148" s="1329"/>
      <c r="Q148" s="92"/>
      <c r="R148" s="92"/>
      <c r="S148" s="92"/>
      <c r="T148" s="92"/>
      <c r="U148" s="1303"/>
    </row>
    <row r="149" spans="1:21" s="1302" customFormat="1" x14ac:dyDescent="0.3">
      <c r="A149" s="1214"/>
      <c r="B149" s="92"/>
      <c r="C149" s="1298"/>
      <c r="D149" s="1301"/>
      <c r="E149" s="1301"/>
      <c r="F149" s="1301"/>
      <c r="G149" s="1301"/>
      <c r="H149" s="1301"/>
      <c r="I149" s="1301"/>
      <c r="J149" s="1301"/>
      <c r="K149" s="1301"/>
      <c r="L149" s="1301"/>
      <c r="M149" s="1301"/>
      <c r="N149" s="1301"/>
      <c r="O149" s="1329"/>
      <c r="Q149" s="92"/>
      <c r="R149" s="92"/>
      <c r="S149" s="92"/>
      <c r="T149" s="92"/>
      <c r="U149" s="1303"/>
    </row>
    <row r="150" spans="1:21" s="1302" customFormat="1" x14ac:dyDescent="0.3">
      <c r="A150" s="1214"/>
      <c r="B150" s="92"/>
      <c r="C150" s="1298"/>
      <c r="D150" s="1301"/>
      <c r="E150" s="1301"/>
      <c r="F150" s="1301"/>
      <c r="G150" s="1301"/>
      <c r="H150" s="1301"/>
      <c r="I150" s="1301"/>
      <c r="J150" s="1301"/>
      <c r="K150" s="1301"/>
      <c r="L150" s="1301"/>
      <c r="M150" s="1301"/>
      <c r="N150" s="1301"/>
      <c r="O150" s="1329"/>
      <c r="Q150" s="92"/>
      <c r="R150" s="92"/>
      <c r="S150" s="92"/>
      <c r="T150" s="92"/>
      <c r="U150" s="1303"/>
    </row>
    <row r="151" spans="1:21" s="1302" customFormat="1" x14ac:dyDescent="0.3">
      <c r="A151" s="1214"/>
      <c r="B151" s="92"/>
      <c r="C151" s="1298"/>
      <c r="D151" s="1301"/>
      <c r="E151" s="1301"/>
      <c r="F151" s="1301"/>
      <c r="G151" s="1301"/>
      <c r="H151" s="1301"/>
      <c r="I151" s="1301"/>
      <c r="J151" s="1301"/>
      <c r="K151" s="1301"/>
      <c r="L151" s="1301"/>
      <c r="M151" s="1301"/>
      <c r="N151" s="1301"/>
      <c r="O151" s="1329"/>
      <c r="Q151" s="92"/>
      <c r="R151" s="92"/>
      <c r="S151" s="92"/>
      <c r="T151" s="92"/>
      <c r="U151" s="1303"/>
    </row>
    <row r="152" spans="1:21" s="1302" customFormat="1" x14ac:dyDescent="0.3">
      <c r="A152" s="1214"/>
      <c r="B152" s="92"/>
      <c r="C152" s="1298"/>
      <c r="D152" s="1301"/>
      <c r="E152" s="1301"/>
      <c r="F152" s="1301"/>
      <c r="G152" s="1301"/>
      <c r="H152" s="1301"/>
      <c r="I152" s="1301"/>
      <c r="J152" s="1301"/>
      <c r="K152" s="1301"/>
      <c r="L152" s="1301"/>
      <c r="M152" s="1301"/>
      <c r="N152" s="1301"/>
      <c r="O152" s="1329"/>
      <c r="Q152" s="92"/>
      <c r="R152" s="92"/>
      <c r="S152" s="92"/>
      <c r="T152" s="92"/>
      <c r="U152" s="1303"/>
    </row>
    <row r="153" spans="1:21" s="1302" customFormat="1" x14ac:dyDescent="0.3">
      <c r="A153" s="1214"/>
      <c r="B153" s="92"/>
      <c r="C153" s="1298"/>
      <c r="D153" s="1301"/>
      <c r="E153" s="1301"/>
      <c r="F153" s="1301"/>
      <c r="G153" s="1301"/>
      <c r="H153" s="1301"/>
      <c r="I153" s="1301"/>
      <c r="J153" s="1301"/>
      <c r="K153" s="1301"/>
      <c r="L153" s="1301"/>
      <c r="M153" s="1301"/>
      <c r="N153" s="1301"/>
      <c r="O153" s="1329"/>
      <c r="Q153" s="92"/>
      <c r="R153" s="92"/>
      <c r="S153" s="92"/>
      <c r="T153" s="92"/>
      <c r="U153" s="1303"/>
    </row>
    <row r="154" spans="1:21" s="1302" customFormat="1" x14ac:dyDescent="0.3">
      <c r="A154" s="1214"/>
      <c r="B154" s="92"/>
      <c r="C154" s="1298"/>
      <c r="D154" s="1301"/>
      <c r="E154" s="1301"/>
      <c r="F154" s="1301"/>
      <c r="G154" s="1301"/>
      <c r="H154" s="1301"/>
      <c r="I154" s="1301"/>
      <c r="J154" s="1301"/>
      <c r="K154" s="1301"/>
      <c r="L154" s="1301"/>
      <c r="M154" s="1301"/>
      <c r="N154" s="1301"/>
      <c r="O154" s="1329"/>
      <c r="Q154" s="92"/>
      <c r="R154" s="92"/>
      <c r="S154" s="92"/>
      <c r="T154" s="92"/>
      <c r="U154" s="1303"/>
    </row>
    <row r="155" spans="1:21" s="1302" customFormat="1" x14ac:dyDescent="0.3">
      <c r="A155" s="1214"/>
      <c r="B155" s="92"/>
      <c r="C155" s="1298"/>
      <c r="D155" s="1301"/>
      <c r="E155" s="1301"/>
      <c r="F155" s="1301"/>
      <c r="G155" s="1301"/>
      <c r="H155" s="1301"/>
      <c r="I155" s="1301"/>
      <c r="J155" s="1301"/>
      <c r="K155" s="1301"/>
      <c r="L155" s="1301"/>
      <c r="M155" s="1301"/>
      <c r="N155" s="1301"/>
      <c r="O155" s="1329"/>
      <c r="Q155" s="92"/>
      <c r="R155" s="92"/>
      <c r="S155" s="92"/>
      <c r="T155" s="92"/>
      <c r="U155" s="1303"/>
    </row>
    <row r="156" spans="1:21" s="1302" customFormat="1" x14ac:dyDescent="0.3">
      <c r="A156" s="1214"/>
      <c r="B156" s="92"/>
      <c r="C156" s="1298"/>
      <c r="D156" s="1301"/>
      <c r="E156" s="1301"/>
      <c r="F156" s="1301"/>
      <c r="G156" s="1301"/>
      <c r="H156" s="1301"/>
      <c r="I156" s="1301"/>
      <c r="J156" s="1301"/>
      <c r="K156" s="1301"/>
      <c r="L156" s="1301"/>
      <c r="M156" s="1301"/>
      <c r="N156" s="1301"/>
      <c r="O156" s="1329"/>
      <c r="Q156" s="92"/>
      <c r="R156" s="92"/>
      <c r="S156" s="92"/>
      <c r="T156" s="92"/>
      <c r="U156" s="1303"/>
    </row>
    <row r="157" spans="1:21" s="1302" customFormat="1" x14ac:dyDescent="0.3">
      <c r="A157" s="1214"/>
      <c r="B157" s="92"/>
      <c r="C157" s="1298"/>
      <c r="D157" s="1301"/>
      <c r="E157" s="1301"/>
      <c r="F157" s="1301"/>
      <c r="G157" s="1301"/>
      <c r="H157" s="1301"/>
      <c r="I157" s="1301"/>
      <c r="J157" s="1301"/>
      <c r="K157" s="1301"/>
      <c r="L157" s="1301"/>
      <c r="M157" s="1301"/>
      <c r="N157" s="1301"/>
      <c r="O157" s="1329"/>
      <c r="Q157" s="92"/>
      <c r="R157" s="92"/>
      <c r="S157" s="92"/>
      <c r="T157" s="92"/>
      <c r="U157" s="1303"/>
    </row>
    <row r="158" spans="1:21" s="1302" customFormat="1" x14ac:dyDescent="0.3">
      <c r="A158" s="1214"/>
      <c r="B158" s="92"/>
      <c r="C158" s="1298"/>
      <c r="D158" s="1301"/>
      <c r="E158" s="1301"/>
      <c r="F158" s="1301"/>
      <c r="G158" s="1301"/>
      <c r="H158" s="1301"/>
      <c r="I158" s="1301"/>
      <c r="J158" s="1301"/>
      <c r="K158" s="1301"/>
      <c r="L158" s="1301"/>
      <c r="M158" s="1301"/>
      <c r="N158" s="1301"/>
      <c r="O158" s="1329"/>
      <c r="Q158" s="92"/>
      <c r="R158" s="92"/>
      <c r="S158" s="92"/>
      <c r="T158" s="92"/>
      <c r="U158" s="1303"/>
    </row>
    <row r="159" spans="1:21" s="1302" customFormat="1" x14ac:dyDescent="0.3">
      <c r="A159" s="1214"/>
      <c r="B159" s="92"/>
      <c r="C159" s="1298"/>
      <c r="D159" s="1301"/>
      <c r="E159" s="1301"/>
      <c r="F159" s="1301"/>
      <c r="G159" s="1301"/>
      <c r="H159" s="1301"/>
      <c r="I159" s="1301"/>
      <c r="J159" s="1301"/>
      <c r="K159" s="1301"/>
      <c r="L159" s="1301"/>
      <c r="M159" s="1301"/>
      <c r="N159" s="1301"/>
      <c r="O159" s="1329"/>
      <c r="Q159" s="92"/>
      <c r="R159" s="92"/>
      <c r="S159" s="92"/>
      <c r="T159" s="92"/>
      <c r="U159" s="1303"/>
    </row>
    <row r="160" spans="1:21" s="1302" customFormat="1" x14ac:dyDescent="0.3">
      <c r="A160" s="1214"/>
      <c r="B160" s="92"/>
      <c r="C160" s="1298"/>
      <c r="D160" s="1301"/>
      <c r="E160" s="1301"/>
      <c r="F160" s="1301"/>
      <c r="G160" s="1301"/>
      <c r="H160" s="1301"/>
      <c r="I160" s="1301"/>
      <c r="J160" s="1301"/>
      <c r="K160" s="1301"/>
      <c r="L160" s="1301"/>
      <c r="M160" s="1301"/>
      <c r="N160" s="1301"/>
      <c r="O160" s="1329"/>
      <c r="Q160" s="92"/>
      <c r="R160" s="92"/>
      <c r="S160" s="92"/>
      <c r="T160" s="92"/>
      <c r="U160" s="1303"/>
    </row>
    <row r="161" spans="1:21" s="1302" customFormat="1" x14ac:dyDescent="0.3">
      <c r="A161" s="1214"/>
      <c r="B161" s="92"/>
      <c r="C161" s="1298"/>
      <c r="D161" s="1301"/>
      <c r="E161" s="1301"/>
      <c r="F161" s="1301"/>
      <c r="G161" s="1301"/>
      <c r="H161" s="1301"/>
      <c r="I161" s="1301"/>
      <c r="J161" s="1301"/>
      <c r="K161" s="1301"/>
      <c r="L161" s="1301"/>
      <c r="M161" s="1301"/>
      <c r="N161" s="1301"/>
      <c r="O161" s="1329"/>
      <c r="Q161" s="92"/>
      <c r="R161" s="92"/>
      <c r="S161" s="92"/>
      <c r="T161" s="92"/>
      <c r="U161" s="1303"/>
    </row>
    <row r="162" spans="1:21" s="1302" customFormat="1" x14ac:dyDescent="0.3">
      <c r="A162" s="1214"/>
      <c r="B162" s="92"/>
      <c r="C162" s="1298"/>
      <c r="D162" s="1301"/>
      <c r="E162" s="1301"/>
      <c r="F162" s="1301"/>
      <c r="G162" s="1301"/>
      <c r="H162" s="1301"/>
      <c r="I162" s="1301"/>
      <c r="J162" s="1301"/>
      <c r="K162" s="1301"/>
      <c r="L162" s="1301"/>
      <c r="M162" s="1301"/>
      <c r="N162" s="1301"/>
      <c r="O162" s="1329"/>
      <c r="Q162" s="92"/>
      <c r="R162" s="92"/>
      <c r="S162" s="92"/>
      <c r="T162" s="92"/>
      <c r="U162" s="1303"/>
    </row>
    <row r="163" spans="1:21" s="1302" customFormat="1" x14ac:dyDescent="0.3">
      <c r="A163" s="1214"/>
      <c r="B163" s="92"/>
      <c r="C163" s="1298"/>
      <c r="D163" s="1301"/>
      <c r="E163" s="1301"/>
      <c r="F163" s="1301"/>
      <c r="G163" s="1301"/>
      <c r="H163" s="1301"/>
      <c r="I163" s="1301"/>
      <c r="J163" s="1301"/>
      <c r="K163" s="1301"/>
      <c r="L163" s="1301"/>
      <c r="M163" s="1301"/>
      <c r="N163" s="1301"/>
      <c r="O163" s="1329"/>
      <c r="Q163" s="92"/>
      <c r="R163" s="92"/>
      <c r="S163" s="92"/>
      <c r="T163" s="92"/>
      <c r="U163" s="1303"/>
    </row>
    <row r="164" spans="1:21" s="1302" customFormat="1" x14ac:dyDescent="0.3">
      <c r="A164" s="1214"/>
      <c r="B164" s="92"/>
      <c r="C164" s="1298"/>
      <c r="D164" s="1301"/>
      <c r="E164" s="1301"/>
      <c r="F164" s="1301"/>
      <c r="G164" s="1301"/>
      <c r="H164" s="1301"/>
      <c r="I164" s="1301"/>
      <c r="J164" s="1301"/>
      <c r="K164" s="1301"/>
      <c r="L164" s="1301"/>
      <c r="M164" s="1301"/>
      <c r="N164" s="1301"/>
      <c r="O164" s="1329"/>
      <c r="Q164" s="92"/>
      <c r="R164" s="92"/>
      <c r="S164" s="92"/>
      <c r="T164" s="92"/>
      <c r="U164" s="1303"/>
    </row>
    <row r="165" spans="1:21" s="1302" customFormat="1" x14ac:dyDescent="0.3">
      <c r="A165" s="1214"/>
      <c r="B165" s="92"/>
      <c r="C165" s="1298"/>
      <c r="D165" s="1301"/>
      <c r="E165" s="1301"/>
      <c r="F165" s="1301"/>
      <c r="G165" s="1301"/>
      <c r="H165" s="1301"/>
      <c r="I165" s="1301"/>
      <c r="J165" s="1301"/>
      <c r="K165" s="1301"/>
      <c r="L165" s="1301"/>
      <c r="M165" s="1301"/>
      <c r="N165" s="1301"/>
      <c r="O165" s="1329"/>
      <c r="Q165" s="92"/>
      <c r="R165" s="92"/>
      <c r="S165" s="92"/>
      <c r="T165" s="92"/>
      <c r="U165" s="1303"/>
    </row>
    <row r="166" spans="1:21" s="1302" customFormat="1" x14ac:dyDescent="0.3">
      <c r="A166" s="1214"/>
      <c r="B166" s="92"/>
      <c r="C166" s="1298"/>
      <c r="D166" s="1301"/>
      <c r="E166" s="1301"/>
      <c r="F166" s="1301"/>
      <c r="G166" s="1301"/>
      <c r="H166" s="1301"/>
      <c r="I166" s="1301"/>
      <c r="J166" s="1301"/>
      <c r="K166" s="1301"/>
      <c r="L166" s="1301"/>
      <c r="M166" s="1301"/>
      <c r="N166" s="1301"/>
      <c r="O166" s="1329"/>
      <c r="Q166" s="92"/>
      <c r="R166" s="92"/>
      <c r="S166" s="92"/>
      <c r="T166" s="92"/>
      <c r="U166" s="1303"/>
    </row>
    <row r="167" spans="1:21" s="1302" customFormat="1" x14ac:dyDescent="0.3">
      <c r="A167" s="1214"/>
      <c r="B167" s="92"/>
      <c r="C167" s="1298"/>
      <c r="D167" s="1301"/>
      <c r="E167" s="1301"/>
      <c r="F167" s="1301"/>
      <c r="G167" s="1301"/>
      <c r="H167" s="1301"/>
      <c r="I167" s="1301"/>
      <c r="J167" s="1301"/>
      <c r="K167" s="1301"/>
      <c r="L167" s="1301"/>
      <c r="M167" s="1301"/>
      <c r="N167" s="1301"/>
      <c r="O167" s="1329"/>
      <c r="Q167" s="92"/>
      <c r="R167" s="92"/>
      <c r="S167" s="92"/>
      <c r="T167" s="92"/>
      <c r="U167" s="1303"/>
    </row>
    <row r="168" spans="1:21" s="1302" customFormat="1" x14ac:dyDescent="0.3">
      <c r="A168" s="1214"/>
      <c r="B168" s="92"/>
      <c r="C168" s="1298"/>
      <c r="D168" s="1301"/>
      <c r="E168" s="1301"/>
      <c r="F168" s="1301"/>
      <c r="G168" s="1301"/>
      <c r="H168" s="1301"/>
      <c r="I168" s="1301"/>
      <c r="J168" s="1301"/>
      <c r="K168" s="1301"/>
      <c r="L168" s="1301"/>
      <c r="M168" s="1301"/>
      <c r="N168" s="1301"/>
      <c r="O168" s="1329"/>
      <c r="Q168" s="92"/>
      <c r="R168" s="92"/>
      <c r="S168" s="92"/>
      <c r="T168" s="92"/>
      <c r="U168" s="1303"/>
    </row>
    <row r="169" spans="1:21" s="1302" customFormat="1" x14ac:dyDescent="0.3">
      <c r="A169" s="1214"/>
      <c r="B169" s="92"/>
      <c r="C169" s="1298"/>
      <c r="D169" s="1301"/>
      <c r="E169" s="1301"/>
      <c r="F169" s="1301"/>
      <c r="G169" s="1301"/>
      <c r="H169" s="1301"/>
      <c r="I169" s="1301"/>
      <c r="J169" s="1301"/>
      <c r="K169" s="1301"/>
      <c r="L169" s="1301"/>
      <c r="M169" s="1301"/>
      <c r="N169" s="1301"/>
      <c r="O169" s="1329"/>
      <c r="Q169" s="92"/>
      <c r="R169" s="92"/>
      <c r="S169" s="92"/>
      <c r="T169" s="92"/>
      <c r="U169" s="1303"/>
    </row>
    <row r="170" spans="1:21" s="1302" customFormat="1" x14ac:dyDescent="0.3">
      <c r="A170" s="1214"/>
      <c r="B170" s="92"/>
      <c r="C170" s="1298"/>
      <c r="D170" s="1301"/>
      <c r="E170" s="1301"/>
      <c r="F170" s="1301"/>
      <c r="G170" s="1301"/>
      <c r="H170" s="1301"/>
      <c r="I170" s="1301"/>
      <c r="J170" s="1301"/>
      <c r="K170" s="1301"/>
      <c r="L170" s="1301"/>
      <c r="M170" s="1301"/>
      <c r="N170" s="1301"/>
      <c r="O170" s="1329"/>
      <c r="Q170" s="92"/>
      <c r="R170" s="92"/>
      <c r="S170" s="92"/>
      <c r="T170" s="92"/>
      <c r="U170" s="1303"/>
    </row>
    <row r="171" spans="1:21" s="1302" customFormat="1" x14ac:dyDescent="0.3">
      <c r="A171" s="1214"/>
      <c r="B171" s="92"/>
      <c r="C171" s="1298"/>
      <c r="D171" s="1301"/>
      <c r="E171" s="1301"/>
      <c r="F171" s="1301"/>
      <c r="G171" s="1301"/>
      <c r="H171" s="1301"/>
      <c r="I171" s="1301"/>
      <c r="J171" s="1301"/>
      <c r="K171" s="1301"/>
      <c r="L171" s="1301"/>
      <c r="M171" s="1301"/>
      <c r="N171" s="1301"/>
      <c r="O171" s="1329"/>
      <c r="Q171" s="92"/>
      <c r="R171" s="92"/>
      <c r="S171" s="92"/>
      <c r="T171" s="92"/>
      <c r="U171" s="1303"/>
    </row>
    <row r="172" spans="1:21" s="1302" customFormat="1" x14ac:dyDescent="0.3">
      <c r="A172" s="1214"/>
      <c r="B172" s="92"/>
      <c r="C172" s="1298"/>
      <c r="D172" s="1301"/>
      <c r="E172" s="1301"/>
      <c r="F172" s="1301"/>
      <c r="G172" s="1301"/>
      <c r="H172" s="1301"/>
      <c r="I172" s="1301"/>
      <c r="J172" s="1301"/>
      <c r="K172" s="1301"/>
      <c r="L172" s="1301"/>
      <c r="M172" s="1301"/>
      <c r="N172" s="1301"/>
      <c r="O172" s="1329"/>
      <c r="Q172" s="92"/>
      <c r="R172" s="92"/>
      <c r="S172" s="92"/>
      <c r="T172" s="92"/>
      <c r="U172" s="1303"/>
    </row>
    <row r="173" spans="1:21" s="1302" customFormat="1" x14ac:dyDescent="0.3">
      <c r="A173" s="1214"/>
      <c r="B173" s="92"/>
      <c r="C173" s="1298"/>
      <c r="D173" s="1301"/>
      <c r="E173" s="1301"/>
      <c r="F173" s="1301"/>
      <c r="G173" s="1301"/>
      <c r="H173" s="1301"/>
      <c r="I173" s="1301"/>
      <c r="J173" s="1301"/>
      <c r="K173" s="1301"/>
      <c r="L173" s="1301"/>
      <c r="M173" s="1301"/>
      <c r="N173" s="1301"/>
      <c r="O173" s="1329"/>
      <c r="Q173" s="92"/>
      <c r="R173" s="92"/>
      <c r="S173" s="92"/>
      <c r="T173" s="92"/>
      <c r="U173" s="1303"/>
    </row>
    <row r="174" spans="1:21" s="1302" customFormat="1" x14ac:dyDescent="0.3">
      <c r="A174" s="1214"/>
      <c r="B174" s="92"/>
      <c r="C174" s="1298"/>
      <c r="D174" s="1301"/>
      <c r="E174" s="1301"/>
      <c r="F174" s="1301"/>
      <c r="G174" s="1301"/>
      <c r="H174" s="1301"/>
      <c r="I174" s="1301"/>
      <c r="J174" s="1301"/>
      <c r="K174" s="1301"/>
      <c r="L174" s="1301"/>
      <c r="M174" s="1301"/>
      <c r="N174" s="1301"/>
      <c r="O174" s="1329"/>
      <c r="Q174" s="92"/>
      <c r="R174" s="92"/>
      <c r="S174" s="92"/>
      <c r="T174" s="92"/>
      <c r="U174" s="1303"/>
    </row>
    <row r="175" spans="1:21" s="1302" customFormat="1" x14ac:dyDescent="0.3">
      <c r="A175" s="1214"/>
      <c r="B175" s="92"/>
      <c r="C175" s="1298"/>
      <c r="D175" s="1301"/>
      <c r="E175" s="1301"/>
      <c r="F175" s="1301"/>
      <c r="G175" s="1301"/>
      <c r="H175" s="1301"/>
      <c r="I175" s="1301"/>
      <c r="J175" s="1301"/>
      <c r="K175" s="1301"/>
      <c r="L175" s="1301"/>
      <c r="M175" s="1301"/>
      <c r="N175" s="1301"/>
      <c r="O175" s="1329"/>
      <c r="Q175" s="92"/>
      <c r="R175" s="92"/>
      <c r="S175" s="92"/>
      <c r="T175" s="92"/>
      <c r="U175" s="1303"/>
    </row>
    <row r="176" spans="1:21" s="1302" customFormat="1" x14ac:dyDescent="0.3">
      <c r="A176" s="1214"/>
      <c r="B176" s="92"/>
      <c r="C176" s="1298"/>
      <c r="D176" s="1301"/>
      <c r="E176" s="1301"/>
      <c r="F176" s="1301"/>
      <c r="G176" s="1301"/>
      <c r="H176" s="1301"/>
      <c r="I176" s="1301"/>
      <c r="J176" s="1301"/>
      <c r="K176" s="1301"/>
      <c r="L176" s="1301"/>
      <c r="M176" s="1301"/>
      <c r="N176" s="1301"/>
      <c r="O176" s="1329"/>
      <c r="Q176" s="92"/>
      <c r="R176" s="92"/>
      <c r="S176" s="92"/>
      <c r="T176" s="92"/>
      <c r="U176" s="1303"/>
    </row>
    <row r="177" spans="1:21" s="1302" customFormat="1" x14ac:dyDescent="0.3">
      <c r="A177" s="1214"/>
      <c r="B177" s="92"/>
      <c r="C177" s="1298"/>
      <c r="D177" s="1301"/>
      <c r="E177" s="1301"/>
      <c r="F177" s="1301"/>
      <c r="G177" s="1301"/>
      <c r="H177" s="1301"/>
      <c r="I177" s="1301"/>
      <c r="J177" s="1301"/>
      <c r="K177" s="1301"/>
      <c r="L177" s="1301"/>
      <c r="M177" s="1301"/>
      <c r="N177" s="1301"/>
      <c r="O177" s="1329"/>
      <c r="Q177" s="92"/>
      <c r="R177" s="92"/>
      <c r="S177" s="92"/>
      <c r="T177" s="92"/>
      <c r="U177" s="1303"/>
    </row>
    <row r="178" spans="1:21" s="1302" customFormat="1" x14ac:dyDescent="0.3">
      <c r="A178" s="1214"/>
      <c r="B178" s="92"/>
      <c r="C178" s="1298"/>
      <c r="D178" s="1301"/>
      <c r="E178" s="1301"/>
      <c r="F178" s="1301"/>
      <c r="G178" s="1301"/>
      <c r="H178" s="1301"/>
      <c r="I178" s="1301"/>
      <c r="J178" s="1301"/>
      <c r="K178" s="1301"/>
      <c r="L178" s="1301"/>
      <c r="M178" s="1301"/>
      <c r="N178" s="1301"/>
      <c r="O178" s="1329"/>
      <c r="Q178" s="92"/>
      <c r="R178" s="92"/>
      <c r="S178" s="92"/>
      <c r="T178" s="92"/>
      <c r="U178" s="1303"/>
    </row>
    <row r="179" spans="1:21" s="1302" customFormat="1" x14ac:dyDescent="0.3">
      <c r="A179" s="1214"/>
      <c r="B179" s="92"/>
      <c r="C179" s="1298"/>
      <c r="D179" s="1301"/>
      <c r="E179" s="1301"/>
      <c r="F179" s="1301"/>
      <c r="G179" s="1301"/>
      <c r="H179" s="1301"/>
      <c r="I179" s="1301"/>
      <c r="J179" s="1301"/>
      <c r="K179" s="1301"/>
      <c r="L179" s="1301"/>
      <c r="M179" s="1301"/>
      <c r="N179" s="1301"/>
      <c r="O179" s="1329"/>
      <c r="Q179" s="92"/>
      <c r="R179" s="92"/>
      <c r="S179" s="92"/>
      <c r="T179" s="92"/>
      <c r="U179" s="1303"/>
    </row>
    <row r="180" spans="1:21" s="1302" customFormat="1" x14ac:dyDescent="0.3">
      <c r="A180" s="1214"/>
      <c r="B180" s="92"/>
      <c r="C180" s="1298"/>
      <c r="D180" s="1301"/>
      <c r="E180" s="1301"/>
      <c r="F180" s="1301"/>
      <c r="G180" s="1301"/>
      <c r="H180" s="1301"/>
      <c r="I180" s="1301"/>
      <c r="J180" s="1301"/>
      <c r="K180" s="1301"/>
      <c r="L180" s="1301"/>
      <c r="M180" s="1301"/>
      <c r="N180" s="1301"/>
      <c r="O180" s="1329"/>
      <c r="Q180" s="92"/>
      <c r="R180" s="92"/>
      <c r="S180" s="92"/>
      <c r="T180" s="92"/>
      <c r="U180" s="1303"/>
    </row>
    <row r="181" spans="1:21" s="1302" customFormat="1" x14ac:dyDescent="0.3">
      <c r="A181" s="1214"/>
      <c r="B181" s="92"/>
      <c r="C181" s="1298"/>
      <c r="D181" s="1301"/>
      <c r="E181" s="1301"/>
      <c r="F181" s="1301"/>
      <c r="G181" s="1301"/>
      <c r="H181" s="1301"/>
      <c r="I181" s="1301"/>
      <c r="J181" s="1301"/>
      <c r="K181" s="1301"/>
      <c r="L181" s="1301"/>
      <c r="M181" s="1301"/>
      <c r="N181" s="1301"/>
      <c r="O181" s="1329"/>
      <c r="Q181" s="92"/>
      <c r="R181" s="92"/>
      <c r="S181" s="92"/>
      <c r="T181" s="92"/>
      <c r="U181" s="1303"/>
    </row>
    <row r="182" spans="1:21" s="1302" customFormat="1" x14ac:dyDescent="0.3">
      <c r="A182" s="1214"/>
      <c r="B182" s="92"/>
      <c r="C182" s="1298"/>
      <c r="D182" s="1301"/>
      <c r="E182" s="1301"/>
      <c r="F182" s="1301"/>
      <c r="G182" s="1301"/>
      <c r="H182" s="1301"/>
      <c r="I182" s="1301"/>
      <c r="J182" s="1301"/>
      <c r="K182" s="1301"/>
      <c r="L182" s="1301"/>
      <c r="M182" s="1301"/>
      <c r="N182" s="1301"/>
      <c r="O182" s="1329"/>
      <c r="Q182" s="92"/>
      <c r="R182" s="92"/>
      <c r="S182" s="92"/>
      <c r="T182" s="92"/>
      <c r="U182" s="1303"/>
    </row>
    <row r="183" spans="1:21" s="1302" customFormat="1" x14ac:dyDescent="0.3">
      <c r="A183" s="1214"/>
      <c r="B183" s="92"/>
      <c r="C183" s="1298"/>
      <c r="D183" s="1301"/>
      <c r="E183" s="1301"/>
      <c r="F183" s="1301"/>
      <c r="G183" s="1301"/>
      <c r="H183" s="1301"/>
      <c r="I183" s="1301"/>
      <c r="J183" s="1301"/>
      <c r="K183" s="1301"/>
      <c r="L183" s="1301"/>
      <c r="M183" s="1301"/>
      <c r="N183" s="1301"/>
      <c r="O183" s="1329"/>
      <c r="Q183" s="92"/>
      <c r="R183" s="92"/>
      <c r="S183" s="92"/>
      <c r="T183" s="92"/>
      <c r="U183" s="1303"/>
    </row>
    <row r="184" spans="1:21" s="1302" customFormat="1" x14ac:dyDescent="0.3">
      <c r="A184" s="1214"/>
      <c r="B184" s="92"/>
      <c r="C184" s="1298"/>
      <c r="D184" s="1301"/>
      <c r="E184" s="1301"/>
      <c r="F184" s="1301"/>
      <c r="G184" s="1301"/>
      <c r="H184" s="1301"/>
      <c r="I184" s="1301"/>
      <c r="J184" s="1301"/>
      <c r="K184" s="1301"/>
      <c r="L184" s="1301"/>
      <c r="M184" s="1301"/>
      <c r="N184" s="1301"/>
      <c r="O184" s="1329"/>
      <c r="Q184" s="92"/>
      <c r="R184" s="92"/>
      <c r="S184" s="92"/>
      <c r="T184" s="92"/>
      <c r="U184" s="1303"/>
    </row>
    <row r="185" spans="1:21" s="1302" customFormat="1" x14ac:dyDescent="0.3">
      <c r="A185" s="1214"/>
      <c r="B185" s="92"/>
      <c r="C185" s="1298"/>
      <c r="D185" s="1301"/>
      <c r="E185" s="1301"/>
      <c r="F185" s="1301"/>
      <c r="G185" s="1301"/>
      <c r="H185" s="1301"/>
      <c r="I185" s="1301"/>
      <c r="J185" s="1301"/>
      <c r="K185" s="1301"/>
      <c r="L185" s="1301"/>
      <c r="M185" s="1301"/>
      <c r="N185" s="1301"/>
      <c r="O185" s="1329"/>
      <c r="Q185" s="92"/>
      <c r="R185" s="92"/>
      <c r="S185" s="92"/>
      <c r="T185" s="92"/>
      <c r="U185" s="1303"/>
    </row>
    <row r="186" spans="1:21" s="1302" customFormat="1" x14ac:dyDescent="0.3">
      <c r="A186" s="1214"/>
      <c r="B186" s="92"/>
      <c r="C186" s="1298"/>
      <c r="D186" s="1301"/>
      <c r="E186" s="1301"/>
      <c r="F186" s="1301"/>
      <c r="G186" s="1301"/>
      <c r="H186" s="1301"/>
      <c r="I186" s="1301"/>
      <c r="J186" s="1301"/>
      <c r="K186" s="1301"/>
      <c r="L186" s="1301"/>
      <c r="M186" s="1301"/>
      <c r="N186" s="1301"/>
      <c r="O186" s="1329"/>
      <c r="Q186" s="92"/>
      <c r="R186" s="92"/>
      <c r="S186" s="92"/>
      <c r="T186" s="92"/>
      <c r="U186" s="1303"/>
    </row>
    <row r="187" spans="1:21" s="1302" customFormat="1" x14ac:dyDescent="0.3">
      <c r="A187" s="1214"/>
      <c r="B187" s="92"/>
      <c r="C187" s="1298"/>
      <c r="D187" s="1301"/>
      <c r="E187" s="1301"/>
      <c r="F187" s="1301"/>
      <c r="G187" s="1301"/>
      <c r="H187" s="1301"/>
      <c r="I187" s="1301"/>
      <c r="J187" s="1301"/>
      <c r="K187" s="1301"/>
      <c r="L187" s="1301"/>
      <c r="M187" s="1301"/>
      <c r="N187" s="1301"/>
      <c r="O187" s="1329"/>
      <c r="Q187" s="92"/>
      <c r="R187" s="92"/>
      <c r="S187" s="92"/>
      <c r="T187" s="92"/>
      <c r="U187" s="1303"/>
    </row>
    <row r="188" spans="1:21" s="1302" customFormat="1" x14ac:dyDescent="0.3">
      <c r="A188" s="1214"/>
      <c r="B188" s="92"/>
      <c r="C188" s="1298"/>
      <c r="D188" s="1301"/>
      <c r="E188" s="1301"/>
      <c r="F188" s="1301"/>
      <c r="G188" s="1301"/>
      <c r="H188" s="1301"/>
      <c r="I188" s="1301"/>
      <c r="J188" s="1301"/>
      <c r="K188" s="1301"/>
      <c r="L188" s="1301"/>
      <c r="M188" s="1301"/>
      <c r="N188" s="1301"/>
      <c r="O188" s="1329"/>
      <c r="Q188" s="92"/>
      <c r="R188" s="92"/>
      <c r="S188" s="92"/>
      <c r="T188" s="92"/>
      <c r="U188" s="1303"/>
    </row>
    <row r="189" spans="1:21" s="1302" customFormat="1" x14ac:dyDescent="0.3">
      <c r="A189" s="1214"/>
      <c r="B189" s="92"/>
      <c r="C189" s="1298"/>
      <c r="D189" s="1301"/>
      <c r="E189" s="1301"/>
      <c r="F189" s="1301"/>
      <c r="G189" s="1301"/>
      <c r="H189" s="1301"/>
      <c r="I189" s="1301"/>
      <c r="J189" s="1301"/>
      <c r="K189" s="1301"/>
      <c r="L189" s="1301"/>
      <c r="M189" s="1301"/>
      <c r="N189" s="1301"/>
      <c r="O189" s="1329"/>
      <c r="Q189" s="92"/>
      <c r="R189" s="92"/>
      <c r="S189" s="92"/>
      <c r="T189" s="92"/>
      <c r="U189" s="1303"/>
    </row>
    <row r="190" spans="1:21" s="1302" customFormat="1" x14ac:dyDescent="0.3">
      <c r="A190" s="1214"/>
      <c r="B190" s="92"/>
      <c r="C190" s="1298"/>
      <c r="D190" s="1301"/>
      <c r="E190" s="1301"/>
      <c r="F190" s="1301"/>
      <c r="G190" s="1301"/>
      <c r="H190" s="1301"/>
      <c r="I190" s="1301"/>
      <c r="J190" s="1301"/>
      <c r="K190" s="1301"/>
      <c r="L190" s="1301"/>
      <c r="M190" s="1301"/>
      <c r="N190" s="1301"/>
      <c r="O190" s="1329"/>
      <c r="Q190" s="92"/>
      <c r="R190" s="92"/>
      <c r="S190" s="92"/>
      <c r="T190" s="92"/>
      <c r="U190" s="1303"/>
    </row>
    <row r="191" spans="1:21" s="1302" customFormat="1" x14ac:dyDescent="0.3">
      <c r="A191" s="1214"/>
      <c r="B191" s="92"/>
      <c r="C191" s="1298"/>
      <c r="D191" s="1301"/>
      <c r="E191" s="1301"/>
      <c r="F191" s="1301"/>
      <c r="G191" s="1301"/>
      <c r="H191" s="1301"/>
      <c r="I191" s="1301"/>
      <c r="J191" s="1301"/>
      <c r="K191" s="1301"/>
      <c r="L191" s="1301"/>
      <c r="M191" s="1301"/>
      <c r="N191" s="1301"/>
      <c r="O191" s="1329"/>
      <c r="Q191" s="92"/>
      <c r="R191" s="92"/>
      <c r="S191" s="92"/>
      <c r="T191" s="92"/>
      <c r="U191" s="1303"/>
    </row>
    <row r="192" spans="1:21" s="1302" customFormat="1" x14ac:dyDescent="0.3">
      <c r="A192" s="1214"/>
      <c r="B192" s="92"/>
      <c r="C192" s="1298"/>
      <c r="D192" s="1301"/>
      <c r="E192" s="1301"/>
      <c r="F192" s="1301"/>
      <c r="G192" s="1301"/>
      <c r="H192" s="1301"/>
      <c r="I192" s="1301"/>
      <c r="J192" s="1301"/>
      <c r="K192" s="1301"/>
      <c r="L192" s="1301"/>
      <c r="M192" s="1301"/>
      <c r="N192" s="1301"/>
      <c r="O192" s="1329"/>
      <c r="Q192" s="92"/>
      <c r="R192" s="92"/>
      <c r="S192" s="92"/>
      <c r="T192" s="92"/>
      <c r="U192" s="1303"/>
    </row>
    <row r="193" spans="1:21" s="1302" customFormat="1" x14ac:dyDescent="0.3">
      <c r="A193" s="1214"/>
      <c r="B193" s="92"/>
      <c r="C193" s="1298"/>
      <c r="D193" s="1301"/>
      <c r="E193" s="1301"/>
      <c r="F193" s="1301"/>
      <c r="G193" s="1301"/>
      <c r="H193" s="1301"/>
      <c r="I193" s="1301"/>
      <c r="J193" s="1301"/>
      <c r="K193" s="1301"/>
      <c r="L193" s="1301"/>
      <c r="M193" s="1301"/>
      <c r="N193" s="1301"/>
      <c r="O193" s="1329"/>
      <c r="Q193" s="92"/>
      <c r="R193" s="92"/>
      <c r="S193" s="92"/>
      <c r="T193" s="92"/>
      <c r="U193" s="1303"/>
    </row>
    <row r="194" spans="1:21" s="1302" customFormat="1" x14ac:dyDescent="0.3">
      <c r="A194" s="1214"/>
      <c r="B194" s="92"/>
      <c r="C194" s="1298"/>
      <c r="D194" s="1301"/>
      <c r="E194" s="1301"/>
      <c r="F194" s="1301"/>
      <c r="G194" s="1301"/>
      <c r="H194" s="1301"/>
      <c r="I194" s="1301"/>
      <c r="J194" s="1301"/>
      <c r="K194" s="1301"/>
      <c r="L194" s="1301"/>
      <c r="M194" s="1301"/>
      <c r="N194" s="1301"/>
      <c r="O194" s="1329"/>
      <c r="Q194" s="92"/>
      <c r="R194" s="92"/>
      <c r="S194" s="92"/>
      <c r="T194" s="92"/>
      <c r="U194" s="1303"/>
    </row>
    <row r="195" spans="1:21" s="1302" customFormat="1" x14ac:dyDescent="0.3">
      <c r="A195" s="1214"/>
      <c r="B195" s="92"/>
      <c r="C195" s="1298"/>
      <c r="D195" s="1301"/>
      <c r="E195" s="1301"/>
      <c r="F195" s="1301"/>
      <c r="G195" s="1301"/>
      <c r="H195" s="1301"/>
      <c r="I195" s="1301"/>
      <c r="J195" s="1301"/>
      <c r="K195" s="1301"/>
      <c r="L195" s="1301"/>
      <c r="M195" s="1301"/>
      <c r="N195" s="1301"/>
      <c r="O195" s="1329"/>
      <c r="Q195" s="92"/>
      <c r="R195" s="92"/>
      <c r="S195" s="92"/>
      <c r="T195" s="92"/>
      <c r="U195" s="1303"/>
    </row>
    <row r="196" spans="1:21" s="1302" customFormat="1" x14ac:dyDescent="0.3">
      <c r="A196" s="1214"/>
      <c r="B196" s="92"/>
      <c r="C196" s="1298"/>
      <c r="D196" s="1301"/>
      <c r="E196" s="1301"/>
      <c r="F196" s="1301"/>
      <c r="G196" s="1301"/>
      <c r="H196" s="1301"/>
      <c r="I196" s="1301"/>
      <c r="J196" s="1301"/>
      <c r="K196" s="1301"/>
      <c r="L196" s="1301"/>
      <c r="M196" s="1301"/>
      <c r="N196" s="1301"/>
      <c r="O196" s="1329"/>
      <c r="Q196" s="92"/>
      <c r="R196" s="92"/>
      <c r="S196" s="92"/>
      <c r="T196" s="92"/>
      <c r="U196" s="1303"/>
    </row>
    <row r="197" spans="1:21" s="1302" customFormat="1" x14ac:dyDescent="0.3">
      <c r="A197" s="1214"/>
      <c r="B197" s="92"/>
      <c r="C197" s="1298"/>
      <c r="D197" s="1301"/>
      <c r="E197" s="1301"/>
      <c r="F197" s="1301"/>
      <c r="G197" s="1301"/>
      <c r="H197" s="1301"/>
      <c r="I197" s="1301"/>
      <c r="J197" s="1301"/>
      <c r="K197" s="1301"/>
      <c r="L197" s="1301"/>
      <c r="M197" s="1301"/>
      <c r="N197" s="1301"/>
      <c r="O197" s="1329"/>
      <c r="Q197" s="92"/>
      <c r="R197" s="92"/>
      <c r="S197" s="92"/>
      <c r="T197" s="92"/>
      <c r="U197" s="1303"/>
    </row>
    <row r="198" spans="1:21" s="1302" customFormat="1" x14ac:dyDescent="0.3">
      <c r="A198" s="1214"/>
      <c r="B198" s="92"/>
      <c r="C198" s="1298"/>
      <c r="D198" s="1301"/>
      <c r="E198" s="1301"/>
      <c r="F198" s="1301"/>
      <c r="G198" s="1301"/>
      <c r="H198" s="1301"/>
      <c r="I198" s="1301"/>
      <c r="J198" s="1301"/>
      <c r="K198" s="1301"/>
      <c r="L198" s="1301"/>
      <c r="M198" s="1301"/>
      <c r="N198" s="1301"/>
      <c r="O198" s="1329"/>
      <c r="Q198" s="92"/>
      <c r="R198" s="92"/>
      <c r="S198" s="92"/>
      <c r="T198" s="92"/>
      <c r="U198" s="1303"/>
    </row>
    <row r="199" spans="1:21" s="1302" customFormat="1" x14ac:dyDescent="0.3">
      <c r="A199" s="1214"/>
      <c r="B199" s="92"/>
      <c r="C199" s="1298"/>
      <c r="D199" s="1301"/>
      <c r="E199" s="1301"/>
      <c r="F199" s="1301"/>
      <c r="G199" s="1301"/>
      <c r="H199" s="1301"/>
      <c r="I199" s="1301"/>
      <c r="J199" s="1301"/>
      <c r="K199" s="1301"/>
      <c r="L199" s="1301"/>
      <c r="M199" s="1301"/>
      <c r="N199" s="1301"/>
      <c r="O199" s="1329"/>
      <c r="Q199" s="92"/>
      <c r="R199" s="92"/>
      <c r="S199" s="92"/>
      <c r="T199" s="92"/>
      <c r="U199" s="1303"/>
    </row>
    <row r="200" spans="1:21" s="1302" customFormat="1" x14ac:dyDescent="0.3">
      <c r="A200" s="1214"/>
      <c r="B200" s="92"/>
      <c r="C200" s="1298"/>
      <c r="D200" s="1301"/>
      <c r="E200" s="1301"/>
      <c r="F200" s="1301"/>
      <c r="G200" s="1301"/>
      <c r="H200" s="1301"/>
      <c r="I200" s="1301"/>
      <c r="J200" s="1301"/>
      <c r="K200" s="1301"/>
      <c r="L200" s="1301"/>
      <c r="M200" s="1301"/>
      <c r="N200" s="1301"/>
      <c r="O200" s="1329"/>
      <c r="Q200" s="92"/>
      <c r="R200" s="92"/>
      <c r="S200" s="92"/>
      <c r="T200" s="92"/>
      <c r="U200" s="1303"/>
    </row>
    <row r="201" spans="1:21" s="1302" customFormat="1" x14ac:dyDescent="0.3">
      <c r="A201" s="1214"/>
      <c r="B201" s="92"/>
      <c r="C201" s="1298"/>
      <c r="D201" s="1301"/>
      <c r="E201" s="1301"/>
      <c r="F201" s="1301"/>
      <c r="G201" s="1301"/>
      <c r="H201" s="1301"/>
      <c r="I201" s="1301"/>
      <c r="J201" s="1301"/>
      <c r="K201" s="1301"/>
      <c r="L201" s="1301"/>
      <c r="M201" s="1301"/>
      <c r="N201" s="1301"/>
      <c r="O201" s="1329"/>
      <c r="Q201" s="92"/>
      <c r="R201" s="92"/>
      <c r="S201" s="92"/>
      <c r="T201" s="92"/>
      <c r="U201" s="1303"/>
    </row>
    <row r="202" spans="1:21" s="1302" customFormat="1" x14ac:dyDescent="0.3">
      <c r="A202" s="1214"/>
      <c r="B202" s="92"/>
      <c r="C202" s="1298"/>
      <c r="D202" s="1301"/>
      <c r="E202" s="1301"/>
      <c r="F202" s="1301"/>
      <c r="G202" s="1301"/>
      <c r="H202" s="1301"/>
      <c r="I202" s="1301"/>
      <c r="J202" s="1301"/>
      <c r="K202" s="1301"/>
      <c r="L202" s="1301"/>
      <c r="M202" s="1301"/>
      <c r="N202" s="1301"/>
      <c r="O202" s="1329"/>
      <c r="Q202" s="92"/>
      <c r="R202" s="92"/>
      <c r="S202" s="92"/>
      <c r="T202" s="92"/>
      <c r="U202" s="1303"/>
    </row>
    <row r="203" spans="1:21" s="1302" customFormat="1" x14ac:dyDescent="0.3">
      <c r="A203" s="1214"/>
      <c r="B203" s="92"/>
      <c r="C203" s="1298"/>
      <c r="D203" s="1301"/>
      <c r="E203" s="1301"/>
      <c r="F203" s="1301"/>
      <c r="G203" s="1301"/>
      <c r="H203" s="1301"/>
      <c r="I203" s="1301"/>
      <c r="J203" s="1301"/>
      <c r="K203" s="1301"/>
      <c r="L203" s="1301"/>
      <c r="M203" s="1301"/>
      <c r="N203" s="1301"/>
      <c r="O203" s="1329"/>
      <c r="Q203" s="92"/>
      <c r="R203" s="92"/>
      <c r="S203" s="92"/>
      <c r="T203" s="92"/>
      <c r="U203" s="1303"/>
    </row>
    <row r="204" spans="1:21" s="1302" customFormat="1" x14ac:dyDescent="0.3">
      <c r="A204" s="1214"/>
      <c r="B204" s="92"/>
      <c r="C204" s="1298"/>
      <c r="D204" s="1301"/>
      <c r="E204" s="1301"/>
      <c r="F204" s="1301"/>
      <c r="G204" s="1301"/>
      <c r="H204" s="1301"/>
      <c r="I204" s="1301"/>
      <c r="J204" s="1301"/>
      <c r="K204" s="1301"/>
      <c r="L204" s="1301"/>
      <c r="M204" s="1301"/>
      <c r="N204" s="1301"/>
      <c r="O204" s="1329"/>
      <c r="Q204" s="92"/>
      <c r="R204" s="92"/>
      <c r="S204" s="92"/>
      <c r="T204" s="92"/>
      <c r="U204" s="1303"/>
    </row>
    <row r="205" spans="1:21" s="1302" customFormat="1" x14ac:dyDescent="0.3">
      <c r="A205" s="1214"/>
      <c r="B205" s="92"/>
      <c r="C205" s="1298"/>
      <c r="D205" s="1301"/>
      <c r="E205" s="1301"/>
      <c r="F205" s="1301"/>
      <c r="G205" s="1301"/>
      <c r="H205" s="1301"/>
      <c r="I205" s="1301"/>
      <c r="J205" s="1301"/>
      <c r="K205" s="1301"/>
      <c r="L205" s="1301"/>
      <c r="M205" s="1301"/>
      <c r="N205" s="1301"/>
      <c r="O205" s="1329"/>
      <c r="Q205" s="92"/>
      <c r="R205" s="92"/>
      <c r="S205" s="92"/>
      <c r="T205" s="92"/>
      <c r="U205" s="1303"/>
    </row>
    <row r="206" spans="1:21" s="1302" customFormat="1" x14ac:dyDescent="0.3">
      <c r="A206" s="1214"/>
      <c r="B206" s="92"/>
      <c r="C206" s="1298"/>
      <c r="D206" s="1301"/>
      <c r="E206" s="1301"/>
      <c r="F206" s="1301"/>
      <c r="G206" s="1301"/>
      <c r="H206" s="1301"/>
      <c r="I206" s="1301"/>
      <c r="J206" s="1301"/>
      <c r="K206" s="1301"/>
      <c r="L206" s="1301"/>
      <c r="M206" s="1301"/>
      <c r="N206" s="1301"/>
      <c r="O206" s="1329"/>
      <c r="Q206" s="92"/>
      <c r="R206" s="92"/>
      <c r="S206" s="92"/>
      <c r="T206" s="92"/>
      <c r="U206" s="1303"/>
    </row>
    <row r="207" spans="1:21" s="1302" customFormat="1" x14ac:dyDescent="0.3">
      <c r="A207" s="1214"/>
      <c r="B207" s="92"/>
      <c r="C207" s="1298"/>
      <c r="D207" s="1301"/>
      <c r="E207" s="1301"/>
      <c r="F207" s="1301"/>
      <c r="G207" s="1301"/>
      <c r="H207" s="1301"/>
      <c r="I207" s="1301"/>
      <c r="J207" s="1301"/>
      <c r="K207" s="1301"/>
      <c r="L207" s="1301"/>
      <c r="M207" s="1301"/>
      <c r="N207" s="1301"/>
      <c r="O207" s="1329"/>
      <c r="Q207" s="92"/>
      <c r="R207" s="92"/>
      <c r="S207" s="92"/>
      <c r="T207" s="92"/>
      <c r="U207" s="1303"/>
    </row>
    <row r="208" spans="1:21" s="1302" customFormat="1" x14ac:dyDescent="0.3">
      <c r="A208" s="1214"/>
      <c r="B208" s="92"/>
      <c r="C208" s="1298"/>
      <c r="D208" s="1301"/>
      <c r="E208" s="1301"/>
      <c r="F208" s="1301"/>
      <c r="G208" s="1301"/>
      <c r="H208" s="1301"/>
      <c r="I208" s="1301"/>
      <c r="J208" s="1301"/>
      <c r="K208" s="1301"/>
      <c r="L208" s="1301"/>
      <c r="M208" s="1301"/>
      <c r="N208" s="1301"/>
      <c r="O208" s="1329"/>
      <c r="Q208" s="92"/>
      <c r="R208" s="92"/>
      <c r="S208" s="92"/>
      <c r="T208" s="92"/>
      <c r="U208" s="1303"/>
    </row>
    <row r="209" spans="1:21" s="1302" customFormat="1" x14ac:dyDescent="0.3">
      <c r="A209" s="1214"/>
      <c r="B209" s="92"/>
      <c r="C209" s="1298"/>
      <c r="D209" s="1301"/>
      <c r="E209" s="1301"/>
      <c r="F209" s="1301"/>
      <c r="G209" s="1301"/>
      <c r="H209" s="1301"/>
      <c r="I209" s="1301"/>
      <c r="J209" s="1301"/>
      <c r="K209" s="1301"/>
      <c r="L209" s="1301"/>
      <c r="M209" s="1301"/>
      <c r="N209" s="1301"/>
      <c r="O209" s="1329"/>
      <c r="Q209" s="92"/>
      <c r="R209" s="92"/>
      <c r="S209" s="92"/>
      <c r="T209" s="92"/>
      <c r="U209" s="1303"/>
    </row>
    <row r="210" spans="1:21" s="1302" customFormat="1" x14ac:dyDescent="0.3">
      <c r="A210" s="1214"/>
      <c r="B210" s="92"/>
      <c r="C210" s="1298"/>
      <c r="D210" s="1301"/>
      <c r="E210" s="1301"/>
      <c r="F210" s="1301"/>
      <c r="G210" s="1301"/>
      <c r="H210" s="1301"/>
      <c r="I210" s="1301"/>
      <c r="J210" s="1301"/>
      <c r="K210" s="1301"/>
      <c r="L210" s="1301"/>
      <c r="M210" s="1301"/>
      <c r="N210" s="1301"/>
      <c r="O210" s="1329"/>
      <c r="Q210" s="92"/>
      <c r="R210" s="92"/>
      <c r="S210" s="92"/>
      <c r="T210" s="92"/>
      <c r="U210" s="1303"/>
    </row>
    <row r="211" spans="1:21" s="1302" customFormat="1" x14ac:dyDescent="0.3">
      <c r="A211" s="1214"/>
      <c r="B211" s="92"/>
      <c r="C211" s="1298"/>
      <c r="D211" s="1301"/>
      <c r="E211" s="1301"/>
      <c r="F211" s="1301"/>
      <c r="G211" s="1301"/>
      <c r="H211" s="1301"/>
      <c r="I211" s="1301"/>
      <c r="J211" s="1301"/>
      <c r="K211" s="1301"/>
      <c r="L211" s="1301"/>
      <c r="M211" s="1301"/>
      <c r="N211" s="1301"/>
      <c r="O211" s="1329"/>
      <c r="Q211" s="92"/>
      <c r="R211" s="92"/>
      <c r="S211" s="92"/>
      <c r="T211" s="92"/>
      <c r="U211" s="1303"/>
    </row>
    <row r="212" spans="1:21" s="1302" customFormat="1" x14ac:dyDescent="0.3">
      <c r="A212" s="1214"/>
      <c r="B212" s="92"/>
      <c r="C212" s="1298"/>
      <c r="D212" s="1301"/>
      <c r="E212" s="1301"/>
      <c r="F212" s="1301"/>
      <c r="G212" s="1301"/>
      <c r="H212" s="1301"/>
      <c r="I212" s="1301"/>
      <c r="J212" s="1301"/>
      <c r="K212" s="1301"/>
      <c r="L212" s="1301"/>
      <c r="M212" s="1301"/>
      <c r="N212" s="1301"/>
      <c r="O212" s="1329"/>
      <c r="Q212" s="92"/>
      <c r="R212" s="92"/>
      <c r="S212" s="92"/>
      <c r="T212" s="92"/>
      <c r="U212" s="1303"/>
    </row>
    <row r="213" spans="1:21" s="1302" customFormat="1" x14ac:dyDescent="0.3">
      <c r="A213" s="1214"/>
      <c r="B213" s="92"/>
      <c r="C213" s="1298"/>
      <c r="D213" s="1301"/>
      <c r="E213" s="1301"/>
      <c r="F213" s="1301"/>
      <c r="G213" s="1301"/>
      <c r="H213" s="1301"/>
      <c r="I213" s="1301"/>
      <c r="J213" s="1301"/>
      <c r="K213" s="1301"/>
      <c r="L213" s="1301"/>
      <c r="M213" s="1301"/>
      <c r="N213" s="1301"/>
      <c r="O213" s="1329"/>
      <c r="Q213" s="92"/>
      <c r="R213" s="92"/>
      <c r="S213" s="92"/>
      <c r="T213" s="92"/>
      <c r="U213" s="1303"/>
    </row>
    <row r="214" spans="1:21" s="1302" customFormat="1" x14ac:dyDescent="0.3">
      <c r="A214" s="1214"/>
      <c r="B214" s="92"/>
      <c r="C214" s="1298"/>
      <c r="D214" s="1301"/>
      <c r="E214" s="1301"/>
      <c r="F214" s="1301"/>
      <c r="G214" s="1301"/>
      <c r="H214" s="1301"/>
      <c r="I214" s="1301"/>
      <c r="J214" s="1301"/>
      <c r="K214" s="1301"/>
      <c r="L214" s="1301"/>
      <c r="M214" s="1301"/>
      <c r="N214" s="1301"/>
      <c r="O214" s="1329"/>
      <c r="Q214" s="92"/>
      <c r="R214" s="92"/>
      <c r="S214" s="92"/>
      <c r="T214" s="92"/>
      <c r="U214" s="1303"/>
    </row>
    <row r="215" spans="1:21" s="1302" customFormat="1" x14ac:dyDescent="0.3">
      <c r="A215" s="1214"/>
      <c r="B215" s="92"/>
      <c r="C215" s="1298"/>
      <c r="D215" s="1301"/>
      <c r="E215" s="1301"/>
      <c r="F215" s="1301"/>
      <c r="G215" s="1301"/>
      <c r="H215" s="1301"/>
      <c r="I215" s="1301"/>
      <c r="J215" s="1301"/>
      <c r="K215" s="1301"/>
      <c r="L215" s="1301"/>
      <c r="M215" s="1301"/>
      <c r="N215" s="1301"/>
      <c r="O215" s="1329"/>
      <c r="Q215" s="92"/>
      <c r="R215" s="92"/>
      <c r="S215" s="92"/>
      <c r="T215" s="92"/>
      <c r="U215" s="1303"/>
    </row>
    <row r="216" spans="1:21" s="1302" customFormat="1" x14ac:dyDescent="0.3">
      <c r="A216" s="1214"/>
      <c r="B216" s="92"/>
      <c r="C216" s="1298"/>
      <c r="D216" s="1301"/>
      <c r="E216" s="1301"/>
      <c r="F216" s="1301"/>
      <c r="G216" s="1301"/>
      <c r="H216" s="1301"/>
      <c r="I216" s="1301"/>
      <c r="J216" s="1301"/>
      <c r="K216" s="1301"/>
      <c r="L216" s="1301"/>
      <c r="M216" s="1301"/>
      <c r="N216" s="1301"/>
      <c r="O216" s="1329"/>
      <c r="Q216" s="92"/>
      <c r="R216" s="92"/>
      <c r="S216" s="92"/>
      <c r="T216" s="92"/>
      <c r="U216" s="1303"/>
    </row>
    <row r="217" spans="1:21" s="1302" customFormat="1" x14ac:dyDescent="0.3">
      <c r="A217" s="1214"/>
      <c r="B217" s="92"/>
      <c r="C217" s="1298"/>
      <c r="D217" s="1301"/>
      <c r="E217" s="1301"/>
      <c r="F217" s="1301"/>
      <c r="G217" s="1301"/>
      <c r="H217" s="1301"/>
      <c r="I217" s="1301"/>
      <c r="J217" s="1301"/>
      <c r="K217" s="1301"/>
      <c r="L217" s="1301"/>
      <c r="M217" s="1301"/>
      <c r="N217" s="1301"/>
      <c r="O217" s="1329"/>
      <c r="Q217" s="92"/>
      <c r="R217" s="92"/>
      <c r="S217" s="92"/>
      <c r="T217" s="92"/>
      <c r="U217" s="1303"/>
    </row>
    <row r="218" spans="1:21" s="1302" customFormat="1" x14ac:dyDescent="0.3">
      <c r="A218" s="1214"/>
      <c r="B218" s="92"/>
      <c r="C218" s="1298"/>
      <c r="D218" s="1301"/>
      <c r="E218" s="1301"/>
      <c r="F218" s="1301"/>
      <c r="G218" s="1301"/>
      <c r="H218" s="1301"/>
      <c r="I218" s="1301"/>
      <c r="J218" s="1301"/>
      <c r="K218" s="1301"/>
      <c r="L218" s="1301"/>
      <c r="M218" s="1301"/>
      <c r="N218" s="1301"/>
      <c r="O218" s="1329"/>
      <c r="Q218" s="92"/>
      <c r="R218" s="92"/>
      <c r="S218" s="92"/>
      <c r="T218" s="92"/>
      <c r="U218" s="1303"/>
    </row>
    <row r="219" spans="1:21" s="1302" customFormat="1" x14ac:dyDescent="0.3">
      <c r="A219" s="1214"/>
      <c r="B219" s="92"/>
      <c r="C219" s="1298"/>
      <c r="D219" s="1301"/>
      <c r="E219" s="1301"/>
      <c r="F219" s="1301"/>
      <c r="G219" s="1301"/>
      <c r="H219" s="1301"/>
      <c r="I219" s="1301"/>
      <c r="J219" s="1301"/>
      <c r="K219" s="1301"/>
      <c r="L219" s="1301"/>
      <c r="M219" s="1301"/>
      <c r="N219" s="1301"/>
      <c r="O219" s="1329"/>
      <c r="Q219" s="92"/>
      <c r="R219" s="92"/>
      <c r="S219" s="92"/>
      <c r="T219" s="92"/>
      <c r="U219" s="1303"/>
    </row>
    <row r="220" spans="1:21" s="1302" customFormat="1" x14ac:dyDescent="0.3">
      <c r="A220" s="1214"/>
      <c r="B220" s="92"/>
      <c r="C220" s="1298"/>
      <c r="D220" s="1301"/>
      <c r="E220" s="1301"/>
      <c r="F220" s="1301"/>
      <c r="G220" s="1301"/>
      <c r="H220" s="1301"/>
      <c r="I220" s="1301"/>
      <c r="J220" s="1301"/>
      <c r="K220" s="1301"/>
      <c r="L220" s="1301"/>
      <c r="M220" s="1301"/>
      <c r="N220" s="1301"/>
      <c r="O220" s="1329"/>
      <c r="Q220" s="92"/>
      <c r="R220" s="92"/>
      <c r="S220" s="92"/>
      <c r="T220" s="92"/>
      <c r="U220" s="1303"/>
    </row>
    <row r="221" spans="1:21" s="1302" customFormat="1" x14ac:dyDescent="0.3">
      <c r="A221" s="1214"/>
      <c r="B221" s="92"/>
      <c r="C221" s="1298"/>
      <c r="D221" s="1301"/>
      <c r="E221" s="1301"/>
      <c r="F221" s="1301"/>
      <c r="G221" s="1301"/>
      <c r="H221" s="1301"/>
      <c r="I221" s="1301"/>
      <c r="J221" s="1301"/>
      <c r="K221" s="1301"/>
      <c r="L221" s="1301"/>
      <c r="M221" s="1301"/>
      <c r="N221" s="1301"/>
      <c r="O221" s="1329"/>
      <c r="Q221" s="92"/>
      <c r="R221" s="92"/>
      <c r="S221" s="92"/>
      <c r="T221" s="92"/>
      <c r="U221" s="1303"/>
    </row>
    <row r="222" spans="1:21" s="1302" customFormat="1" x14ac:dyDescent="0.3">
      <c r="A222" s="1214"/>
      <c r="B222" s="92"/>
      <c r="C222" s="1298"/>
      <c r="D222" s="1301"/>
      <c r="E222" s="1301"/>
      <c r="F222" s="1301"/>
      <c r="G222" s="1301"/>
      <c r="H222" s="1301"/>
      <c r="I222" s="1301"/>
      <c r="J222" s="1301"/>
      <c r="K222" s="1301"/>
      <c r="L222" s="1301"/>
      <c r="M222" s="1301"/>
      <c r="N222" s="1301"/>
      <c r="O222" s="1329"/>
      <c r="Q222" s="92"/>
      <c r="R222" s="92"/>
      <c r="S222" s="92"/>
      <c r="T222" s="92"/>
      <c r="U222" s="1303"/>
    </row>
    <row r="223" spans="1:21" s="1302" customFormat="1" x14ac:dyDescent="0.3">
      <c r="A223" s="1214"/>
      <c r="B223" s="92"/>
      <c r="C223" s="1298"/>
      <c r="D223" s="1301"/>
      <c r="E223" s="1301"/>
      <c r="F223" s="1301"/>
      <c r="G223" s="1301"/>
      <c r="H223" s="1301"/>
      <c r="I223" s="1301"/>
      <c r="J223" s="1301"/>
      <c r="K223" s="1301"/>
      <c r="L223" s="1301"/>
      <c r="M223" s="1301"/>
      <c r="N223" s="1301"/>
      <c r="O223" s="1329"/>
      <c r="Q223" s="92"/>
      <c r="R223" s="92"/>
      <c r="S223" s="92"/>
      <c r="T223" s="92"/>
      <c r="U223" s="1303"/>
    </row>
    <row r="224" spans="1:21" s="1302" customFormat="1" x14ac:dyDescent="0.3">
      <c r="A224" s="1214"/>
      <c r="B224" s="92"/>
      <c r="C224" s="1298"/>
      <c r="D224" s="1301"/>
      <c r="E224" s="1301"/>
      <c r="F224" s="1301"/>
      <c r="G224" s="1301"/>
      <c r="H224" s="1301"/>
      <c r="I224" s="1301"/>
      <c r="J224" s="1301"/>
      <c r="K224" s="1301"/>
      <c r="L224" s="1301"/>
      <c r="M224" s="1301"/>
      <c r="N224" s="1301"/>
      <c r="O224" s="1329"/>
      <c r="Q224" s="92"/>
      <c r="R224" s="92"/>
      <c r="S224" s="92"/>
      <c r="T224" s="92"/>
      <c r="U224" s="1303"/>
    </row>
    <row r="225" spans="1:21" s="1302" customFormat="1" x14ac:dyDescent="0.3">
      <c r="A225" s="1214"/>
      <c r="B225" s="92"/>
      <c r="C225" s="1298"/>
      <c r="D225" s="1301"/>
      <c r="E225" s="1301"/>
      <c r="F225" s="1301"/>
      <c r="G225" s="1301"/>
      <c r="H225" s="1301"/>
      <c r="I225" s="1301"/>
      <c r="J225" s="1301"/>
      <c r="K225" s="1301"/>
      <c r="L225" s="1301"/>
      <c r="M225" s="1301"/>
      <c r="N225" s="1301"/>
      <c r="O225" s="1329"/>
      <c r="Q225" s="92"/>
      <c r="R225" s="92"/>
      <c r="S225" s="92"/>
      <c r="T225" s="92"/>
      <c r="U225" s="1303"/>
    </row>
    <row r="226" spans="1:21" s="1302" customFormat="1" x14ac:dyDescent="0.3">
      <c r="A226" s="1214"/>
      <c r="B226" s="92"/>
      <c r="C226" s="1298"/>
      <c r="D226" s="1301"/>
      <c r="E226" s="1301"/>
      <c r="F226" s="1301"/>
      <c r="G226" s="1301"/>
      <c r="H226" s="1301"/>
      <c r="I226" s="1301"/>
      <c r="J226" s="1301"/>
      <c r="K226" s="1301"/>
      <c r="L226" s="1301"/>
      <c r="M226" s="1301"/>
      <c r="N226" s="1301"/>
      <c r="O226" s="1329"/>
      <c r="Q226" s="92"/>
      <c r="R226" s="92"/>
      <c r="S226" s="92"/>
      <c r="T226" s="92"/>
      <c r="U226" s="1303"/>
    </row>
    <row r="227" spans="1:21" s="1302" customFormat="1" x14ac:dyDescent="0.3">
      <c r="A227" s="1214"/>
      <c r="B227" s="92"/>
      <c r="C227" s="1298"/>
      <c r="D227" s="1301"/>
      <c r="E227" s="1301"/>
      <c r="F227" s="1301"/>
      <c r="G227" s="1301"/>
      <c r="H227" s="1301"/>
      <c r="I227" s="1301"/>
      <c r="J227" s="1301"/>
      <c r="K227" s="1301"/>
      <c r="L227" s="1301"/>
      <c r="M227" s="1301"/>
      <c r="N227" s="1301"/>
      <c r="O227" s="1329"/>
      <c r="Q227" s="92"/>
      <c r="R227" s="92"/>
      <c r="S227" s="92"/>
      <c r="T227" s="92"/>
      <c r="U227" s="1303"/>
    </row>
    <row r="228" spans="1:21" s="1302" customFormat="1" x14ac:dyDescent="0.3">
      <c r="A228" s="1214"/>
      <c r="B228" s="92"/>
      <c r="C228" s="1298"/>
      <c r="D228" s="1301"/>
      <c r="E228" s="1301"/>
      <c r="F228" s="1301"/>
      <c r="G228" s="1301"/>
      <c r="H228" s="1301"/>
      <c r="I228" s="1301"/>
      <c r="J228" s="1301"/>
      <c r="K228" s="1301"/>
      <c r="L228" s="1301"/>
      <c r="M228" s="1301"/>
      <c r="N228" s="1301"/>
      <c r="O228" s="1329"/>
      <c r="Q228" s="92"/>
      <c r="R228" s="92"/>
      <c r="S228" s="92"/>
      <c r="T228" s="92"/>
      <c r="U228" s="1303"/>
    </row>
    <row r="229" spans="1:21" s="1302" customFormat="1" x14ac:dyDescent="0.3">
      <c r="A229" s="1214"/>
      <c r="B229" s="92"/>
      <c r="C229" s="1298"/>
      <c r="D229" s="1301"/>
      <c r="E229" s="1301"/>
      <c r="F229" s="1301"/>
      <c r="G229" s="1301"/>
      <c r="H229" s="1301"/>
      <c r="I229" s="1301"/>
      <c r="J229" s="1301"/>
      <c r="K229" s="1301"/>
      <c r="L229" s="1301"/>
      <c r="M229" s="1301"/>
      <c r="N229" s="1301"/>
      <c r="O229" s="1329"/>
      <c r="Q229" s="92"/>
      <c r="R229" s="92"/>
      <c r="S229" s="92"/>
      <c r="T229" s="92"/>
      <c r="U229" s="1303"/>
    </row>
    <row r="230" spans="1:21" s="1302" customFormat="1" x14ac:dyDescent="0.3">
      <c r="A230" s="1214"/>
      <c r="B230" s="92"/>
      <c r="C230" s="1298"/>
      <c r="D230" s="1301"/>
      <c r="E230" s="1301"/>
      <c r="F230" s="1301"/>
      <c r="G230" s="1301"/>
      <c r="H230" s="1301"/>
      <c r="I230" s="1301"/>
      <c r="J230" s="1301"/>
      <c r="K230" s="1301"/>
      <c r="L230" s="1301"/>
      <c r="M230" s="1301"/>
      <c r="N230" s="1301"/>
      <c r="O230" s="1329"/>
      <c r="Q230" s="92"/>
      <c r="R230" s="92"/>
      <c r="S230" s="92"/>
      <c r="T230" s="92"/>
      <c r="U230" s="1303"/>
    </row>
    <row r="231" spans="1:21" s="1302" customFormat="1" x14ac:dyDescent="0.3">
      <c r="A231" s="1214"/>
      <c r="B231" s="92"/>
      <c r="C231" s="1298"/>
      <c r="D231" s="1301"/>
      <c r="E231" s="1301"/>
      <c r="F231" s="1301"/>
      <c r="G231" s="1301"/>
      <c r="H231" s="1301"/>
      <c r="I231" s="1301"/>
      <c r="J231" s="1301"/>
      <c r="K231" s="1301"/>
      <c r="L231" s="1301"/>
      <c r="M231" s="1301"/>
      <c r="N231" s="1301"/>
      <c r="O231" s="1329"/>
      <c r="Q231" s="92"/>
      <c r="R231" s="92"/>
      <c r="S231" s="92"/>
      <c r="T231" s="92"/>
      <c r="U231" s="1303"/>
    </row>
    <row r="232" spans="1:21" s="1302" customFormat="1" x14ac:dyDescent="0.3">
      <c r="A232" s="1214"/>
      <c r="B232" s="92"/>
      <c r="C232" s="1298"/>
      <c r="D232" s="1301"/>
      <c r="E232" s="1301"/>
      <c r="F232" s="1301"/>
      <c r="G232" s="1301"/>
      <c r="H232" s="1301"/>
      <c r="I232" s="1301"/>
      <c r="J232" s="1301"/>
      <c r="K232" s="1301"/>
      <c r="L232" s="1301"/>
      <c r="M232" s="1301"/>
      <c r="N232" s="1301"/>
      <c r="O232" s="1329"/>
      <c r="Q232" s="92"/>
      <c r="R232" s="92"/>
      <c r="S232" s="92"/>
      <c r="T232" s="92"/>
      <c r="U232" s="1303"/>
    </row>
    <row r="233" spans="1:21" s="1302" customFormat="1" x14ac:dyDescent="0.3">
      <c r="A233" s="1214"/>
      <c r="B233" s="92"/>
      <c r="C233" s="1298"/>
      <c r="D233" s="1301"/>
      <c r="E233" s="1301"/>
      <c r="F233" s="1301"/>
      <c r="G233" s="1301"/>
      <c r="H233" s="1301"/>
      <c r="I233" s="1301"/>
      <c r="J233" s="1301"/>
      <c r="K233" s="1301"/>
      <c r="L233" s="1301"/>
      <c r="M233" s="1301"/>
      <c r="N233" s="1301"/>
      <c r="O233" s="1329"/>
      <c r="Q233" s="92"/>
      <c r="R233" s="92"/>
      <c r="S233" s="92"/>
      <c r="T233" s="92"/>
      <c r="U233" s="1303"/>
    </row>
    <row r="234" spans="1:21" s="1302" customFormat="1" x14ac:dyDescent="0.3">
      <c r="A234" s="1214"/>
      <c r="B234" s="92"/>
      <c r="C234" s="1298"/>
      <c r="D234" s="1301"/>
      <c r="E234" s="1301"/>
      <c r="F234" s="1301"/>
      <c r="G234" s="1301"/>
      <c r="H234" s="1301"/>
      <c r="I234" s="1301"/>
      <c r="J234" s="1301"/>
      <c r="K234" s="1301"/>
      <c r="L234" s="1301"/>
      <c r="M234" s="1301"/>
      <c r="N234" s="1301"/>
      <c r="O234" s="1329"/>
      <c r="Q234" s="92"/>
      <c r="R234" s="92"/>
      <c r="S234" s="92"/>
      <c r="T234" s="92"/>
      <c r="U234" s="1303"/>
    </row>
    <row r="235" spans="1:21" s="1302" customFormat="1" x14ac:dyDescent="0.3">
      <c r="A235" s="1214"/>
      <c r="B235" s="92"/>
      <c r="C235" s="1298"/>
      <c r="D235" s="1301"/>
      <c r="E235" s="1301"/>
      <c r="F235" s="1301"/>
      <c r="G235" s="1301"/>
      <c r="H235" s="1301"/>
      <c r="I235" s="1301"/>
      <c r="J235" s="1301"/>
      <c r="K235" s="1301"/>
      <c r="L235" s="1301"/>
      <c r="M235" s="1301"/>
      <c r="N235" s="1301"/>
      <c r="O235" s="1329"/>
      <c r="Q235" s="92"/>
      <c r="R235" s="92"/>
      <c r="S235" s="92"/>
      <c r="T235" s="92"/>
      <c r="U235" s="1303"/>
    </row>
    <row r="236" spans="1:21" s="1302" customFormat="1" x14ac:dyDescent="0.3">
      <c r="A236" s="1214"/>
      <c r="B236" s="92"/>
      <c r="C236" s="1298"/>
      <c r="D236" s="1301"/>
      <c r="E236" s="1301"/>
      <c r="F236" s="1301"/>
      <c r="G236" s="1301"/>
      <c r="H236" s="1301"/>
      <c r="I236" s="1301"/>
      <c r="J236" s="1301"/>
      <c r="K236" s="1301"/>
      <c r="L236" s="1301"/>
      <c r="M236" s="1301"/>
      <c r="N236" s="1301"/>
      <c r="O236" s="1329"/>
      <c r="Q236" s="92"/>
      <c r="R236" s="92"/>
      <c r="S236" s="92"/>
      <c r="T236" s="92"/>
      <c r="U236" s="1303"/>
    </row>
    <row r="237" spans="1:21" s="1302" customFormat="1" x14ac:dyDescent="0.3">
      <c r="A237" s="1214"/>
      <c r="B237" s="92"/>
      <c r="C237" s="1298"/>
      <c r="D237" s="1301"/>
      <c r="E237" s="1301"/>
      <c r="F237" s="1301"/>
      <c r="G237" s="1301"/>
      <c r="H237" s="1301"/>
      <c r="I237" s="1301"/>
      <c r="J237" s="1301"/>
      <c r="K237" s="1301"/>
      <c r="L237" s="1301"/>
      <c r="M237" s="1301"/>
      <c r="N237" s="1301"/>
      <c r="O237" s="1329"/>
      <c r="Q237" s="92"/>
      <c r="R237" s="92"/>
      <c r="S237" s="92"/>
      <c r="T237" s="92"/>
      <c r="U237" s="1303"/>
    </row>
    <row r="238" spans="1:21" s="1302" customFormat="1" x14ac:dyDescent="0.3">
      <c r="A238" s="1214"/>
      <c r="B238" s="92"/>
      <c r="C238" s="1298"/>
      <c r="D238" s="1301"/>
      <c r="E238" s="1301"/>
      <c r="F238" s="1301"/>
      <c r="G238" s="1301"/>
      <c r="H238" s="1301"/>
      <c r="I238" s="1301"/>
      <c r="J238" s="1301"/>
      <c r="K238" s="1301"/>
      <c r="L238" s="1301"/>
      <c r="M238" s="1301"/>
      <c r="N238" s="1301"/>
      <c r="O238" s="1329"/>
      <c r="Q238" s="92"/>
      <c r="R238" s="92"/>
      <c r="S238" s="92"/>
      <c r="T238" s="92"/>
      <c r="U238" s="1303"/>
    </row>
    <row r="239" spans="1:21" s="1302" customFormat="1" x14ac:dyDescent="0.3">
      <c r="A239" s="1214"/>
      <c r="B239" s="92"/>
      <c r="C239" s="1298"/>
      <c r="D239" s="1301"/>
      <c r="E239" s="1301"/>
      <c r="F239" s="1301"/>
      <c r="G239" s="1301"/>
      <c r="H239" s="1301"/>
      <c r="I239" s="1301"/>
      <c r="J239" s="1301"/>
      <c r="K239" s="1301"/>
      <c r="L239" s="1301"/>
      <c r="M239" s="1301"/>
      <c r="N239" s="1301"/>
      <c r="O239" s="1329"/>
      <c r="Q239" s="92"/>
      <c r="R239" s="92"/>
      <c r="S239" s="92"/>
      <c r="T239" s="92"/>
      <c r="U239" s="1303"/>
    </row>
    <row r="240" spans="1:21" s="1302" customFormat="1" x14ac:dyDescent="0.3">
      <c r="A240" s="1214"/>
      <c r="B240" s="92"/>
      <c r="C240" s="1298"/>
      <c r="D240" s="1301"/>
      <c r="E240" s="1301"/>
      <c r="F240" s="1301"/>
      <c r="G240" s="1301"/>
      <c r="H240" s="1301"/>
      <c r="I240" s="1301"/>
      <c r="J240" s="1301"/>
      <c r="K240" s="1301"/>
      <c r="L240" s="1301"/>
      <c r="M240" s="1301"/>
      <c r="N240" s="1301"/>
      <c r="O240" s="1329"/>
      <c r="Q240" s="92"/>
      <c r="R240" s="92"/>
      <c r="S240" s="92"/>
      <c r="T240" s="92"/>
      <c r="U240" s="1303"/>
    </row>
    <row r="241" spans="1:21" s="1302" customFormat="1" x14ac:dyDescent="0.3">
      <c r="A241" s="1214"/>
      <c r="B241" s="92"/>
      <c r="C241" s="1298"/>
      <c r="D241" s="1301"/>
      <c r="E241" s="1301"/>
      <c r="F241" s="1301"/>
      <c r="G241" s="1301"/>
      <c r="H241" s="1301"/>
      <c r="I241" s="1301"/>
      <c r="J241" s="1301"/>
      <c r="K241" s="1301"/>
      <c r="L241" s="1301"/>
      <c r="M241" s="1301"/>
      <c r="N241" s="1301"/>
      <c r="O241" s="1329"/>
      <c r="Q241" s="92"/>
      <c r="R241" s="92"/>
      <c r="S241" s="92"/>
      <c r="T241" s="92"/>
      <c r="U241" s="1303"/>
    </row>
    <row r="242" spans="1:21" s="1302" customFormat="1" x14ac:dyDescent="0.3">
      <c r="A242" s="1214"/>
      <c r="B242" s="92"/>
      <c r="C242" s="1298"/>
      <c r="D242" s="1301"/>
      <c r="E242" s="1301"/>
      <c r="F242" s="1301"/>
      <c r="G242" s="1301"/>
      <c r="H242" s="1301"/>
      <c r="I242" s="1301"/>
      <c r="J242" s="1301"/>
      <c r="K242" s="1301"/>
      <c r="L242" s="1301"/>
      <c r="M242" s="1301"/>
      <c r="N242" s="1301"/>
      <c r="O242" s="1329"/>
      <c r="Q242" s="92"/>
      <c r="R242" s="92"/>
      <c r="S242" s="92"/>
      <c r="T242" s="92"/>
      <c r="U242" s="1303"/>
    </row>
    <row r="243" spans="1:21" s="1302" customFormat="1" x14ac:dyDescent="0.3">
      <c r="A243" s="1214"/>
      <c r="B243" s="92"/>
      <c r="C243" s="1298"/>
      <c r="D243" s="1301"/>
      <c r="E243" s="1301"/>
      <c r="F243" s="1301"/>
      <c r="G243" s="1301"/>
      <c r="H243" s="1301"/>
      <c r="I243" s="1301"/>
      <c r="J243" s="1301"/>
      <c r="K243" s="1301"/>
      <c r="L243" s="1301"/>
      <c r="M243" s="1301"/>
      <c r="N243" s="1301"/>
      <c r="O243" s="1329"/>
      <c r="Q243" s="92"/>
      <c r="R243" s="92"/>
      <c r="S243" s="92"/>
      <c r="T243" s="92"/>
      <c r="U243" s="1303"/>
    </row>
    <row r="244" spans="1:21" s="1302" customFormat="1" x14ac:dyDescent="0.3">
      <c r="A244" s="1214"/>
      <c r="B244" s="92"/>
      <c r="C244" s="1298"/>
      <c r="D244" s="1301"/>
      <c r="E244" s="1301"/>
      <c r="F244" s="1301"/>
      <c r="G244" s="1301"/>
      <c r="H244" s="1301"/>
      <c r="I244" s="1301"/>
      <c r="J244" s="1301"/>
      <c r="K244" s="1301"/>
      <c r="L244" s="1301"/>
      <c r="M244" s="1301"/>
      <c r="N244" s="1301"/>
      <c r="O244" s="1329"/>
      <c r="Q244" s="92"/>
      <c r="R244" s="92"/>
      <c r="S244" s="92"/>
      <c r="T244" s="92"/>
      <c r="U244" s="1303"/>
    </row>
    <row r="245" spans="1:21" s="1302" customFormat="1" x14ac:dyDescent="0.3">
      <c r="A245" s="1214"/>
      <c r="B245" s="92"/>
      <c r="C245" s="1298"/>
      <c r="D245" s="1301"/>
      <c r="E245" s="1301"/>
      <c r="F245" s="1301"/>
      <c r="G245" s="1301"/>
      <c r="H245" s="1301"/>
      <c r="I245" s="1301"/>
      <c r="J245" s="1301"/>
      <c r="K245" s="1301"/>
      <c r="L245" s="1301"/>
      <c r="M245" s="1301"/>
      <c r="N245" s="1301"/>
      <c r="O245" s="1329"/>
      <c r="Q245" s="92"/>
      <c r="R245" s="92"/>
      <c r="S245" s="92"/>
      <c r="T245" s="92"/>
      <c r="U245" s="1303"/>
    </row>
    <row r="246" spans="1:21" s="1302" customFormat="1" x14ac:dyDescent="0.3">
      <c r="A246" s="1214"/>
      <c r="B246" s="92"/>
      <c r="C246" s="1298"/>
      <c r="D246" s="1301"/>
      <c r="E246" s="1301"/>
      <c r="F246" s="1301"/>
      <c r="G246" s="1301"/>
      <c r="H246" s="1301"/>
      <c r="I246" s="1301"/>
      <c r="J246" s="1301"/>
      <c r="K246" s="1301"/>
      <c r="L246" s="1301"/>
      <c r="M246" s="1301"/>
      <c r="N246" s="1301"/>
      <c r="O246" s="1329"/>
      <c r="Q246" s="92"/>
      <c r="R246" s="92"/>
      <c r="S246" s="92"/>
      <c r="T246" s="92"/>
      <c r="U246" s="1303"/>
    </row>
    <row r="247" spans="1:21" s="1302" customFormat="1" x14ac:dyDescent="0.3">
      <c r="A247" s="1214"/>
      <c r="B247" s="92"/>
      <c r="C247" s="1298"/>
      <c r="D247" s="1301"/>
      <c r="E247" s="1301"/>
      <c r="F247" s="1301"/>
      <c r="G247" s="1301"/>
      <c r="H247" s="1301"/>
      <c r="I247" s="1301"/>
      <c r="J247" s="1301"/>
      <c r="K247" s="1301"/>
      <c r="L247" s="1301"/>
      <c r="M247" s="1301"/>
      <c r="N247" s="1301"/>
      <c r="O247" s="1329"/>
      <c r="Q247" s="92"/>
      <c r="R247" s="92"/>
      <c r="S247" s="92"/>
      <c r="T247" s="92"/>
      <c r="U247" s="1303"/>
    </row>
    <row r="248" spans="1:21" s="1302" customFormat="1" x14ac:dyDescent="0.3">
      <c r="A248" s="1214"/>
      <c r="B248" s="92"/>
      <c r="C248" s="1298"/>
      <c r="D248" s="1301"/>
      <c r="E248" s="1301"/>
      <c r="F248" s="1301"/>
      <c r="G248" s="1301"/>
      <c r="H248" s="1301"/>
      <c r="I248" s="1301"/>
      <c r="J248" s="1301"/>
      <c r="K248" s="1301"/>
      <c r="L248" s="1301"/>
      <c r="M248" s="1301"/>
      <c r="N248" s="1301"/>
      <c r="O248" s="1329"/>
      <c r="Q248" s="92"/>
      <c r="R248" s="92"/>
      <c r="S248" s="92"/>
      <c r="T248" s="92"/>
      <c r="U248" s="1303"/>
    </row>
    <row r="249" spans="1:21" s="1302" customFormat="1" x14ac:dyDescent="0.3">
      <c r="A249" s="1214"/>
      <c r="B249" s="92"/>
      <c r="C249" s="1298"/>
      <c r="D249" s="1301"/>
      <c r="E249" s="1301"/>
      <c r="F249" s="1301"/>
      <c r="G249" s="1301"/>
      <c r="H249" s="1301"/>
      <c r="I249" s="1301"/>
      <c r="J249" s="1301"/>
      <c r="K249" s="1301"/>
      <c r="L249" s="1301"/>
      <c r="M249" s="1301"/>
      <c r="N249" s="1301"/>
      <c r="O249" s="1329"/>
      <c r="Q249" s="92"/>
      <c r="R249" s="92"/>
      <c r="S249" s="92"/>
      <c r="T249" s="92"/>
      <c r="U249" s="1303"/>
    </row>
    <row r="250" spans="1:21" s="1302" customFormat="1" x14ac:dyDescent="0.3">
      <c r="A250" s="1214"/>
      <c r="B250" s="92"/>
      <c r="C250" s="1298"/>
      <c r="D250" s="1301"/>
      <c r="E250" s="1301"/>
      <c r="F250" s="1301"/>
      <c r="G250" s="1301"/>
      <c r="H250" s="1301"/>
      <c r="I250" s="1301"/>
      <c r="J250" s="1301"/>
      <c r="K250" s="1301"/>
      <c r="L250" s="1301"/>
      <c r="M250" s="1301"/>
      <c r="N250" s="1301"/>
      <c r="O250" s="1329"/>
      <c r="Q250" s="92"/>
      <c r="R250" s="92"/>
      <c r="S250" s="92"/>
      <c r="T250" s="92"/>
      <c r="U250" s="1303"/>
    </row>
    <row r="251" spans="1:21" s="1302" customFormat="1" x14ac:dyDescent="0.3">
      <c r="A251" s="1214"/>
      <c r="B251" s="92"/>
      <c r="C251" s="1298"/>
      <c r="D251" s="1301"/>
      <c r="E251" s="1301"/>
      <c r="F251" s="1301"/>
      <c r="G251" s="1301"/>
      <c r="H251" s="1301"/>
      <c r="I251" s="1301"/>
      <c r="J251" s="1301"/>
      <c r="K251" s="1301"/>
      <c r="L251" s="1301"/>
      <c r="M251" s="1301"/>
      <c r="N251" s="1301"/>
      <c r="O251" s="1329"/>
      <c r="Q251" s="92"/>
      <c r="R251" s="92"/>
      <c r="S251" s="92"/>
      <c r="T251" s="92"/>
      <c r="U251" s="1303"/>
    </row>
    <row r="252" spans="1:21" s="1302" customFormat="1" x14ac:dyDescent="0.3">
      <c r="A252" s="1214"/>
      <c r="B252" s="92"/>
      <c r="C252" s="1298"/>
      <c r="D252" s="1301"/>
      <c r="E252" s="1301"/>
      <c r="F252" s="1301"/>
      <c r="G252" s="1301"/>
      <c r="H252" s="1301"/>
      <c r="I252" s="1301"/>
      <c r="J252" s="1301"/>
      <c r="K252" s="1301"/>
      <c r="L252" s="1301"/>
      <c r="M252" s="1301"/>
      <c r="N252" s="1301"/>
      <c r="O252" s="1329"/>
      <c r="Q252" s="92"/>
      <c r="R252" s="92"/>
      <c r="S252" s="92"/>
      <c r="T252" s="92"/>
      <c r="U252" s="1303"/>
    </row>
    <row r="253" spans="1:21" s="1302" customFormat="1" x14ac:dyDescent="0.3">
      <c r="A253" s="1214"/>
      <c r="B253" s="92"/>
      <c r="C253" s="1298"/>
      <c r="D253" s="1301"/>
      <c r="E253" s="1301"/>
      <c r="F253" s="1301"/>
      <c r="G253" s="1301"/>
      <c r="H253" s="1301"/>
      <c r="I253" s="1301"/>
      <c r="J253" s="1301"/>
      <c r="K253" s="1301"/>
      <c r="L253" s="1301"/>
      <c r="M253" s="1301"/>
      <c r="N253" s="1301"/>
      <c r="O253" s="1329"/>
      <c r="Q253" s="92"/>
      <c r="R253" s="92"/>
      <c r="S253" s="92"/>
      <c r="T253" s="92"/>
      <c r="U253" s="1303"/>
    </row>
    <row r="254" spans="1:21" s="1302" customFormat="1" x14ac:dyDescent="0.3">
      <c r="A254" s="1214"/>
      <c r="B254" s="92"/>
      <c r="C254" s="1298"/>
      <c r="D254" s="1301"/>
      <c r="E254" s="1301"/>
      <c r="F254" s="1301"/>
      <c r="G254" s="1301"/>
      <c r="H254" s="1301"/>
      <c r="I254" s="1301"/>
      <c r="J254" s="1301"/>
      <c r="K254" s="1301"/>
      <c r="L254" s="1301"/>
      <c r="M254" s="1301"/>
      <c r="N254" s="1301"/>
      <c r="O254" s="1329"/>
      <c r="Q254" s="92"/>
      <c r="R254" s="92"/>
      <c r="S254" s="92"/>
      <c r="T254" s="92"/>
      <c r="U254" s="1303"/>
    </row>
    <row r="255" spans="1:21" s="1302" customFormat="1" x14ac:dyDescent="0.3">
      <c r="A255" s="1214"/>
      <c r="B255" s="92"/>
      <c r="C255" s="1298"/>
      <c r="D255" s="1301"/>
      <c r="E255" s="1301"/>
      <c r="F255" s="1301"/>
      <c r="G255" s="1301"/>
      <c r="H255" s="1301"/>
      <c r="I255" s="1301"/>
      <c r="J255" s="1301"/>
      <c r="K255" s="1301"/>
      <c r="L255" s="1301"/>
      <c r="M255" s="1301"/>
      <c r="N255" s="1301"/>
      <c r="O255" s="1329"/>
      <c r="Q255" s="92"/>
      <c r="R255" s="92"/>
      <c r="S255" s="92"/>
      <c r="T255" s="92"/>
      <c r="U255" s="1303"/>
    </row>
    <row r="256" spans="1:21" s="1302" customFormat="1" x14ac:dyDescent="0.3">
      <c r="A256" s="1214"/>
      <c r="B256" s="92"/>
      <c r="C256" s="1298"/>
      <c r="D256" s="1301"/>
      <c r="E256" s="1301"/>
      <c r="F256" s="1301"/>
      <c r="G256" s="1301"/>
      <c r="H256" s="1301"/>
      <c r="I256" s="1301"/>
      <c r="J256" s="1301"/>
      <c r="K256" s="1301"/>
      <c r="L256" s="1301"/>
      <c r="M256" s="1301"/>
      <c r="N256" s="1301"/>
      <c r="O256" s="1329"/>
      <c r="Q256" s="92"/>
      <c r="R256" s="92"/>
      <c r="S256" s="92"/>
      <c r="T256" s="92"/>
      <c r="U256" s="1303"/>
    </row>
    <row r="257" spans="1:21" s="1302" customFormat="1" x14ac:dyDescent="0.3">
      <c r="A257" s="1214"/>
      <c r="B257" s="92"/>
      <c r="C257" s="1298"/>
      <c r="D257" s="1301"/>
      <c r="E257" s="1301"/>
      <c r="F257" s="1301"/>
      <c r="G257" s="1301"/>
      <c r="H257" s="1301"/>
      <c r="I257" s="1301"/>
      <c r="J257" s="1301"/>
      <c r="K257" s="1301"/>
      <c r="L257" s="1301"/>
      <c r="M257" s="1301"/>
      <c r="N257" s="1301"/>
      <c r="O257" s="1329"/>
      <c r="Q257" s="92"/>
      <c r="R257" s="92"/>
      <c r="S257" s="92"/>
      <c r="T257" s="92"/>
      <c r="U257" s="1303"/>
    </row>
    <row r="258" spans="1:21" s="1302" customFormat="1" x14ac:dyDescent="0.3">
      <c r="A258" s="1214"/>
      <c r="B258" s="92"/>
      <c r="C258" s="1298"/>
      <c r="D258" s="1301"/>
      <c r="E258" s="1301"/>
      <c r="F258" s="1301"/>
      <c r="G258" s="1301"/>
      <c r="H258" s="1301"/>
      <c r="I258" s="1301"/>
      <c r="J258" s="1301"/>
      <c r="K258" s="1301"/>
      <c r="L258" s="1301"/>
      <c r="M258" s="1301"/>
      <c r="N258" s="1301"/>
      <c r="O258" s="1329"/>
      <c r="Q258" s="92"/>
      <c r="R258" s="92"/>
      <c r="S258" s="92"/>
      <c r="T258" s="92"/>
      <c r="U258" s="1303"/>
    </row>
    <row r="259" spans="1:21" s="1302" customFormat="1" x14ac:dyDescent="0.3">
      <c r="A259" s="1214"/>
      <c r="B259" s="92"/>
      <c r="C259" s="1298"/>
      <c r="D259" s="1301"/>
      <c r="E259" s="1301"/>
      <c r="F259" s="1301"/>
      <c r="G259" s="1301"/>
      <c r="H259" s="1301"/>
      <c r="I259" s="1301"/>
      <c r="J259" s="1301"/>
      <c r="K259" s="1301"/>
      <c r="L259" s="1301"/>
      <c r="M259" s="1301"/>
      <c r="N259" s="1301"/>
      <c r="O259" s="1329"/>
      <c r="Q259" s="92"/>
      <c r="R259" s="92"/>
      <c r="S259" s="92"/>
      <c r="T259" s="92"/>
      <c r="U259" s="1303"/>
    </row>
    <row r="260" spans="1:21" s="1302" customFormat="1" x14ac:dyDescent="0.3">
      <c r="A260" s="1214"/>
      <c r="B260" s="92"/>
      <c r="C260" s="1298"/>
      <c r="D260" s="1301"/>
      <c r="E260" s="1301"/>
      <c r="F260" s="1301"/>
      <c r="G260" s="1301"/>
      <c r="H260" s="1301"/>
      <c r="I260" s="1301"/>
      <c r="J260" s="1301"/>
      <c r="K260" s="1301"/>
      <c r="L260" s="1301"/>
      <c r="M260" s="1301"/>
      <c r="N260" s="1301"/>
      <c r="O260" s="1329"/>
      <c r="Q260" s="92"/>
      <c r="R260" s="92"/>
      <c r="S260" s="92"/>
      <c r="T260" s="92"/>
      <c r="U260" s="1303"/>
    </row>
    <row r="261" spans="1:21" s="1302" customFormat="1" x14ac:dyDescent="0.3">
      <c r="A261" s="1214"/>
      <c r="B261" s="92"/>
      <c r="C261" s="1298"/>
      <c r="D261" s="1301"/>
      <c r="E261" s="1301"/>
      <c r="F261" s="1301"/>
      <c r="G261" s="1301"/>
      <c r="H261" s="1301"/>
      <c r="I261" s="1301"/>
      <c r="J261" s="1301"/>
      <c r="K261" s="1301"/>
      <c r="L261" s="1301"/>
      <c r="M261" s="1301"/>
      <c r="N261" s="1301"/>
      <c r="O261" s="1329"/>
      <c r="Q261" s="92"/>
      <c r="R261" s="92"/>
      <c r="S261" s="92"/>
      <c r="T261" s="92"/>
      <c r="U261" s="1303"/>
    </row>
    <row r="262" spans="1:21" s="1302" customFormat="1" x14ac:dyDescent="0.3">
      <c r="A262" s="1214"/>
      <c r="B262" s="92"/>
      <c r="C262" s="1298"/>
      <c r="D262" s="1301"/>
      <c r="E262" s="1301"/>
      <c r="F262" s="1301"/>
      <c r="G262" s="1301"/>
      <c r="H262" s="1301"/>
      <c r="I262" s="1301"/>
      <c r="J262" s="1301"/>
      <c r="K262" s="1301"/>
      <c r="L262" s="1301"/>
      <c r="M262" s="1301"/>
      <c r="N262" s="1301"/>
      <c r="O262" s="1329"/>
      <c r="Q262" s="92"/>
      <c r="R262" s="92"/>
      <c r="S262" s="92"/>
      <c r="T262" s="92"/>
      <c r="U262" s="1303"/>
    </row>
    <row r="263" spans="1:21" s="1302" customFormat="1" x14ac:dyDescent="0.3">
      <c r="A263" s="1214"/>
      <c r="B263" s="92"/>
      <c r="C263" s="1298"/>
      <c r="D263" s="1301"/>
      <c r="E263" s="1301"/>
      <c r="F263" s="1301"/>
      <c r="G263" s="1301"/>
      <c r="H263" s="1301"/>
      <c r="I263" s="1301"/>
      <c r="J263" s="1301"/>
      <c r="K263" s="1301"/>
      <c r="L263" s="1301"/>
      <c r="M263" s="1301"/>
      <c r="N263" s="1301"/>
      <c r="O263" s="1329"/>
      <c r="Q263" s="92"/>
      <c r="R263" s="92"/>
      <c r="S263" s="92"/>
      <c r="T263" s="92"/>
      <c r="U263" s="1303"/>
    </row>
    <row r="264" spans="1:21" s="1302" customFormat="1" x14ac:dyDescent="0.3">
      <c r="A264" s="1214"/>
      <c r="B264" s="92"/>
      <c r="C264" s="1298"/>
      <c r="D264" s="1301"/>
      <c r="E264" s="1301"/>
      <c r="F264" s="1301"/>
      <c r="G264" s="1301"/>
      <c r="H264" s="1301"/>
      <c r="I264" s="1301"/>
      <c r="J264" s="1301"/>
      <c r="K264" s="1301"/>
      <c r="L264" s="1301"/>
      <c r="M264" s="1301"/>
      <c r="N264" s="1301"/>
      <c r="O264" s="1329"/>
      <c r="Q264" s="92"/>
      <c r="R264" s="92"/>
      <c r="S264" s="92"/>
      <c r="T264" s="92"/>
      <c r="U264" s="1303"/>
    </row>
    <row r="265" spans="1:21" s="1302" customFormat="1" x14ac:dyDescent="0.3">
      <c r="A265" s="1214"/>
      <c r="B265" s="92"/>
      <c r="C265" s="1298"/>
      <c r="D265" s="1301"/>
      <c r="E265" s="1301"/>
      <c r="F265" s="1301"/>
      <c r="G265" s="1301"/>
      <c r="H265" s="1301"/>
      <c r="I265" s="1301"/>
      <c r="J265" s="1301"/>
      <c r="K265" s="1301"/>
      <c r="L265" s="1301"/>
      <c r="M265" s="1301"/>
      <c r="N265" s="1301"/>
      <c r="O265" s="1329"/>
      <c r="Q265" s="92"/>
      <c r="R265" s="92"/>
      <c r="S265" s="92"/>
      <c r="T265" s="92"/>
      <c r="U265" s="1303"/>
    </row>
    <row r="266" spans="1:21" s="1302" customFormat="1" x14ac:dyDescent="0.3">
      <c r="A266" s="1214"/>
      <c r="B266" s="92"/>
      <c r="C266" s="1298"/>
      <c r="D266" s="1301"/>
      <c r="E266" s="1301"/>
      <c r="F266" s="1301"/>
      <c r="G266" s="1301"/>
      <c r="H266" s="1301"/>
      <c r="I266" s="1301"/>
      <c r="J266" s="1301"/>
      <c r="K266" s="1301"/>
      <c r="L266" s="1301"/>
      <c r="M266" s="1301"/>
      <c r="N266" s="1301"/>
      <c r="O266" s="1329"/>
      <c r="Q266" s="92"/>
      <c r="R266" s="92"/>
      <c r="S266" s="92"/>
      <c r="T266" s="92"/>
      <c r="U266" s="1303"/>
    </row>
    <row r="267" spans="1:21" s="1302" customFormat="1" x14ac:dyDescent="0.3">
      <c r="A267" s="1214"/>
      <c r="B267" s="92"/>
      <c r="C267" s="1298"/>
      <c r="D267" s="1301"/>
      <c r="E267" s="1301"/>
      <c r="F267" s="1301"/>
      <c r="G267" s="1301"/>
      <c r="H267" s="1301"/>
      <c r="I267" s="1301"/>
      <c r="J267" s="1301"/>
      <c r="K267" s="1301"/>
      <c r="L267" s="1301"/>
      <c r="M267" s="1301"/>
      <c r="N267" s="1301"/>
      <c r="O267" s="1329"/>
      <c r="Q267" s="92"/>
      <c r="R267" s="92"/>
      <c r="S267" s="92"/>
      <c r="T267" s="92"/>
      <c r="U267" s="1303"/>
    </row>
    <row r="268" spans="1:21" s="1302" customFormat="1" x14ac:dyDescent="0.3">
      <c r="A268" s="1214"/>
      <c r="B268" s="92"/>
      <c r="C268" s="1298"/>
      <c r="D268" s="1301"/>
      <c r="E268" s="1301"/>
      <c r="F268" s="1301"/>
      <c r="G268" s="1301"/>
      <c r="H268" s="1301"/>
      <c r="I268" s="1301"/>
      <c r="J268" s="1301"/>
      <c r="K268" s="1301"/>
      <c r="L268" s="1301"/>
      <c r="M268" s="1301"/>
      <c r="N268" s="1301"/>
      <c r="O268" s="1329"/>
      <c r="Q268" s="92"/>
      <c r="R268" s="92"/>
      <c r="S268" s="92"/>
      <c r="T268" s="92"/>
      <c r="U268" s="1303"/>
    </row>
    <row r="269" spans="1:21" s="1302" customFormat="1" x14ac:dyDescent="0.3">
      <c r="A269" s="1214"/>
      <c r="B269" s="92"/>
      <c r="C269" s="1298"/>
      <c r="D269" s="1301"/>
      <c r="E269" s="1301"/>
      <c r="F269" s="1301"/>
      <c r="G269" s="1301"/>
      <c r="H269" s="1301"/>
      <c r="I269" s="1301"/>
      <c r="J269" s="1301"/>
      <c r="K269" s="1301"/>
      <c r="L269" s="1301"/>
      <c r="M269" s="1301"/>
      <c r="N269" s="1301"/>
      <c r="O269" s="1329"/>
      <c r="Q269" s="92"/>
      <c r="R269" s="92"/>
      <c r="S269" s="92"/>
      <c r="T269" s="92"/>
      <c r="U269" s="1303"/>
    </row>
    <row r="270" spans="1:21" s="1302" customFormat="1" x14ac:dyDescent="0.3">
      <c r="A270" s="1214"/>
      <c r="B270" s="92"/>
      <c r="C270" s="1298"/>
      <c r="D270" s="1301"/>
      <c r="E270" s="1301"/>
      <c r="F270" s="1301"/>
      <c r="G270" s="1301"/>
      <c r="H270" s="1301"/>
      <c r="I270" s="1301"/>
      <c r="J270" s="1301"/>
      <c r="K270" s="1301"/>
      <c r="L270" s="1301"/>
      <c r="M270" s="1301"/>
      <c r="N270" s="1301"/>
      <c r="O270" s="1329"/>
      <c r="Q270" s="92"/>
      <c r="R270" s="92"/>
      <c r="S270" s="92"/>
      <c r="T270" s="92"/>
      <c r="U270" s="1303"/>
    </row>
    <row r="271" spans="1:21" s="1302" customFormat="1" x14ac:dyDescent="0.3">
      <c r="A271" s="1214"/>
      <c r="B271" s="92"/>
      <c r="C271" s="1298"/>
      <c r="D271" s="1301"/>
      <c r="E271" s="1301"/>
      <c r="F271" s="1301"/>
      <c r="G271" s="1301"/>
      <c r="H271" s="1301"/>
      <c r="I271" s="1301"/>
      <c r="J271" s="1301"/>
      <c r="K271" s="1301"/>
      <c r="L271" s="1301"/>
      <c r="M271" s="1301"/>
      <c r="N271" s="1301"/>
      <c r="O271" s="1329"/>
      <c r="Q271" s="92"/>
      <c r="R271" s="92"/>
      <c r="S271" s="92"/>
      <c r="T271" s="92"/>
      <c r="U271" s="1303"/>
    </row>
    <row r="272" spans="1:21" s="1302" customFormat="1" x14ac:dyDescent="0.3">
      <c r="A272" s="1214"/>
      <c r="B272" s="92"/>
      <c r="C272" s="1298"/>
      <c r="D272" s="1301"/>
      <c r="E272" s="1301"/>
      <c r="F272" s="1301"/>
      <c r="G272" s="1301"/>
      <c r="H272" s="1301"/>
      <c r="I272" s="1301"/>
      <c r="J272" s="1301"/>
      <c r="K272" s="1301"/>
      <c r="L272" s="1301"/>
      <c r="M272" s="1301"/>
      <c r="N272" s="1301"/>
      <c r="O272" s="1329"/>
      <c r="Q272" s="92"/>
      <c r="R272" s="92"/>
      <c r="S272" s="92"/>
      <c r="T272" s="92"/>
      <c r="U272" s="1303"/>
    </row>
    <row r="273" spans="1:21" s="1302" customFormat="1" x14ac:dyDescent="0.3">
      <c r="A273" s="1214"/>
      <c r="B273" s="92"/>
      <c r="C273" s="1298"/>
      <c r="D273" s="1301"/>
      <c r="E273" s="1301"/>
      <c r="F273" s="1301"/>
      <c r="G273" s="1301"/>
      <c r="H273" s="1301"/>
      <c r="I273" s="1301"/>
      <c r="J273" s="1301"/>
      <c r="K273" s="1301"/>
      <c r="L273" s="1301"/>
      <c r="M273" s="1301"/>
      <c r="N273" s="1301"/>
      <c r="O273" s="1329"/>
      <c r="Q273" s="92"/>
      <c r="R273" s="92"/>
      <c r="S273" s="92"/>
      <c r="T273" s="92"/>
      <c r="U273" s="1303"/>
    </row>
    <row r="274" spans="1:21" s="1302" customFormat="1" x14ac:dyDescent="0.3">
      <c r="A274" s="1214"/>
      <c r="B274" s="92"/>
      <c r="C274" s="1298"/>
      <c r="D274" s="1301"/>
      <c r="E274" s="1301"/>
      <c r="F274" s="1301"/>
      <c r="G274" s="1301"/>
      <c r="H274" s="1301"/>
      <c r="I274" s="1301"/>
      <c r="J274" s="1301"/>
      <c r="K274" s="1301"/>
      <c r="L274" s="1301"/>
      <c r="M274" s="1301"/>
      <c r="N274" s="1301"/>
      <c r="O274" s="1329"/>
      <c r="Q274" s="92"/>
      <c r="R274" s="92"/>
      <c r="S274" s="92"/>
      <c r="T274" s="92"/>
      <c r="U274" s="1303"/>
    </row>
    <row r="275" spans="1:21" s="1302" customFormat="1" x14ac:dyDescent="0.3">
      <c r="A275" s="1214"/>
      <c r="B275" s="92"/>
      <c r="C275" s="1298"/>
      <c r="D275" s="1301"/>
      <c r="E275" s="1301"/>
      <c r="F275" s="1301"/>
      <c r="G275" s="1301"/>
      <c r="H275" s="1301"/>
      <c r="I275" s="1301"/>
      <c r="J275" s="1301"/>
      <c r="K275" s="1301"/>
      <c r="L275" s="1301"/>
      <c r="M275" s="1301"/>
      <c r="N275" s="1301"/>
      <c r="O275" s="1329"/>
      <c r="Q275" s="92"/>
      <c r="R275" s="92"/>
      <c r="S275" s="92"/>
      <c r="T275" s="92"/>
      <c r="U275" s="1303"/>
    </row>
    <row r="276" spans="1:21" s="1302" customFormat="1" x14ac:dyDescent="0.3">
      <c r="A276" s="1214"/>
      <c r="B276" s="92"/>
      <c r="C276" s="1298"/>
      <c r="D276" s="1301"/>
      <c r="E276" s="1301"/>
      <c r="F276" s="1301"/>
      <c r="G276" s="1301"/>
      <c r="H276" s="1301"/>
      <c r="I276" s="1301"/>
      <c r="J276" s="1301"/>
      <c r="K276" s="1301"/>
      <c r="L276" s="1301"/>
      <c r="M276" s="1301"/>
      <c r="N276" s="1301"/>
      <c r="O276" s="1329"/>
      <c r="Q276" s="92"/>
      <c r="R276" s="92"/>
      <c r="S276" s="92"/>
      <c r="T276" s="92"/>
      <c r="U276" s="1303"/>
    </row>
    <row r="277" spans="1:21" s="1302" customFormat="1" x14ac:dyDescent="0.3">
      <c r="A277" s="1214"/>
      <c r="B277" s="92"/>
      <c r="C277" s="1298"/>
      <c r="D277" s="1301"/>
      <c r="E277" s="1301"/>
      <c r="F277" s="1301"/>
      <c r="G277" s="1301"/>
      <c r="H277" s="1301"/>
      <c r="I277" s="1301"/>
      <c r="J277" s="1301"/>
      <c r="K277" s="1301"/>
      <c r="L277" s="1301"/>
      <c r="M277" s="1301"/>
      <c r="N277" s="1301"/>
      <c r="O277" s="1329"/>
      <c r="Q277" s="92"/>
      <c r="R277" s="92"/>
      <c r="S277" s="92"/>
      <c r="T277" s="92"/>
      <c r="U277" s="1303"/>
    </row>
    <row r="278" spans="1:21" s="1302" customFormat="1" x14ac:dyDescent="0.3">
      <c r="A278" s="1214"/>
      <c r="B278" s="92"/>
      <c r="C278" s="1298"/>
      <c r="D278" s="1301"/>
      <c r="E278" s="1301"/>
      <c r="F278" s="1301"/>
      <c r="G278" s="1301"/>
      <c r="H278" s="1301"/>
      <c r="I278" s="1301"/>
      <c r="J278" s="1301"/>
      <c r="K278" s="1301"/>
      <c r="L278" s="1301"/>
      <c r="M278" s="1301"/>
      <c r="N278" s="1301"/>
      <c r="O278" s="1329"/>
      <c r="Q278" s="92"/>
      <c r="R278" s="92"/>
      <c r="S278" s="92"/>
      <c r="T278" s="92"/>
      <c r="U278" s="1303"/>
    </row>
    <row r="279" spans="1:21" s="1302" customFormat="1" x14ac:dyDescent="0.3">
      <c r="A279" s="1214"/>
      <c r="B279" s="92"/>
      <c r="C279" s="1298"/>
      <c r="D279" s="1301"/>
      <c r="E279" s="1301"/>
      <c r="F279" s="1301"/>
      <c r="G279" s="1301"/>
      <c r="H279" s="1301"/>
      <c r="I279" s="1301"/>
      <c r="J279" s="1301"/>
      <c r="K279" s="1301"/>
      <c r="L279" s="1301"/>
      <c r="M279" s="1301"/>
      <c r="N279" s="1301"/>
      <c r="O279" s="1329"/>
      <c r="Q279" s="92"/>
      <c r="R279" s="92"/>
      <c r="S279" s="92"/>
      <c r="T279" s="92"/>
      <c r="U279" s="1303"/>
    </row>
    <row r="280" spans="1:21" s="1302" customFormat="1" x14ac:dyDescent="0.3">
      <c r="A280" s="1214"/>
      <c r="B280" s="92"/>
      <c r="C280" s="1298"/>
      <c r="D280" s="1301"/>
      <c r="E280" s="1301"/>
      <c r="F280" s="1301"/>
      <c r="G280" s="1301"/>
      <c r="H280" s="1301"/>
      <c r="I280" s="1301"/>
      <c r="J280" s="1301"/>
      <c r="K280" s="1301"/>
      <c r="L280" s="1301"/>
      <c r="M280" s="1301"/>
      <c r="N280" s="1301"/>
      <c r="O280" s="1329"/>
      <c r="Q280" s="92"/>
      <c r="R280" s="92"/>
      <c r="S280" s="92"/>
      <c r="T280" s="92"/>
      <c r="U280" s="1303"/>
    </row>
    <row r="281" spans="1:21" s="1302" customFormat="1" x14ac:dyDescent="0.3">
      <c r="A281" s="1214"/>
      <c r="B281" s="92"/>
      <c r="C281" s="1298"/>
      <c r="D281" s="1301"/>
      <c r="E281" s="1301"/>
      <c r="F281" s="1301"/>
      <c r="G281" s="1301"/>
      <c r="H281" s="1301"/>
      <c r="I281" s="1301"/>
      <c r="J281" s="1301"/>
      <c r="K281" s="1301"/>
      <c r="L281" s="1301"/>
      <c r="M281" s="1301"/>
      <c r="N281" s="1301"/>
      <c r="O281" s="1329"/>
      <c r="Q281" s="92"/>
      <c r="R281" s="92"/>
      <c r="S281" s="92"/>
      <c r="T281" s="92"/>
      <c r="U281" s="1303"/>
    </row>
    <row r="282" spans="1:21" s="1302" customFormat="1" x14ac:dyDescent="0.3">
      <c r="A282" s="1214"/>
      <c r="B282" s="92"/>
      <c r="C282" s="1298"/>
      <c r="D282" s="1301"/>
      <c r="E282" s="1301"/>
      <c r="F282" s="1301"/>
      <c r="G282" s="1301"/>
      <c r="H282" s="1301"/>
      <c r="I282" s="1301"/>
      <c r="J282" s="1301"/>
      <c r="K282" s="1301"/>
      <c r="L282" s="1301"/>
      <c r="M282" s="1301"/>
      <c r="N282" s="1301"/>
      <c r="O282" s="1329"/>
      <c r="Q282" s="92"/>
      <c r="R282" s="92"/>
      <c r="S282" s="92"/>
      <c r="T282" s="92"/>
      <c r="U282" s="1303"/>
    </row>
    <row r="283" spans="1:21" s="1302" customFormat="1" x14ac:dyDescent="0.3">
      <c r="A283" s="1214"/>
      <c r="B283" s="92"/>
      <c r="C283" s="1298"/>
      <c r="D283" s="1301"/>
      <c r="E283" s="1301"/>
      <c r="F283" s="1301"/>
      <c r="G283" s="1301"/>
      <c r="H283" s="1301"/>
      <c r="I283" s="1301"/>
      <c r="J283" s="1301"/>
      <c r="K283" s="1301"/>
      <c r="L283" s="1301"/>
      <c r="M283" s="1301"/>
      <c r="N283" s="1301"/>
      <c r="O283" s="1329"/>
      <c r="Q283" s="92"/>
      <c r="R283" s="92"/>
      <c r="S283" s="92"/>
      <c r="T283" s="92"/>
      <c r="U283" s="1303"/>
    </row>
    <row r="284" spans="1:21" s="1302" customFormat="1" x14ac:dyDescent="0.3">
      <c r="A284" s="1214"/>
      <c r="B284" s="92"/>
      <c r="C284" s="1298"/>
      <c r="D284" s="1301"/>
      <c r="E284" s="1301"/>
      <c r="F284" s="1301"/>
      <c r="G284" s="1301"/>
      <c r="H284" s="1301"/>
      <c r="I284" s="1301"/>
      <c r="J284" s="1301"/>
      <c r="K284" s="1301"/>
      <c r="L284" s="1301"/>
      <c r="M284" s="1301"/>
      <c r="N284" s="1301"/>
      <c r="O284" s="1329"/>
      <c r="Q284" s="92"/>
      <c r="R284" s="92"/>
      <c r="S284" s="92"/>
      <c r="T284" s="92"/>
      <c r="U284" s="1303"/>
    </row>
    <row r="285" spans="1:21" s="1302" customFormat="1" x14ac:dyDescent="0.3">
      <c r="A285" s="1214"/>
      <c r="B285" s="92"/>
      <c r="C285" s="1298"/>
      <c r="D285" s="1301"/>
      <c r="E285" s="1301"/>
      <c r="F285" s="1301"/>
      <c r="G285" s="1301"/>
      <c r="H285" s="1301"/>
      <c r="I285" s="1301"/>
      <c r="J285" s="1301"/>
      <c r="K285" s="1301"/>
      <c r="L285" s="1301"/>
      <c r="M285" s="1301"/>
      <c r="N285" s="1301"/>
      <c r="O285" s="1329"/>
      <c r="Q285" s="92"/>
      <c r="R285" s="92"/>
      <c r="S285" s="92"/>
      <c r="T285" s="92"/>
      <c r="U285" s="1303"/>
    </row>
    <row r="286" spans="1:21" s="1302" customFormat="1" x14ac:dyDescent="0.3">
      <c r="A286" s="1214"/>
      <c r="B286" s="92"/>
      <c r="C286" s="1298"/>
      <c r="D286" s="1301"/>
      <c r="E286" s="1301"/>
      <c r="F286" s="1301"/>
      <c r="G286" s="1301"/>
      <c r="H286" s="1301"/>
      <c r="I286" s="1301"/>
      <c r="J286" s="1301"/>
      <c r="K286" s="1301"/>
      <c r="L286" s="1301"/>
      <c r="M286" s="1301"/>
      <c r="N286" s="1301"/>
      <c r="O286" s="1329"/>
      <c r="Q286" s="92"/>
      <c r="R286" s="92"/>
      <c r="S286" s="92"/>
      <c r="T286" s="92"/>
      <c r="U286" s="1303"/>
    </row>
    <row r="287" spans="1:21" s="1302" customFormat="1" x14ac:dyDescent="0.3">
      <c r="A287" s="1214"/>
      <c r="B287" s="92"/>
      <c r="C287" s="1298"/>
      <c r="D287" s="1301"/>
      <c r="E287" s="1301"/>
      <c r="F287" s="1301"/>
      <c r="G287" s="1301"/>
      <c r="H287" s="1301"/>
      <c r="I287" s="1301"/>
      <c r="J287" s="1301"/>
      <c r="K287" s="1301"/>
      <c r="L287" s="1301"/>
      <c r="M287" s="1301"/>
      <c r="N287" s="1301"/>
      <c r="O287" s="1329"/>
      <c r="Q287" s="92"/>
      <c r="R287" s="92"/>
      <c r="S287" s="92"/>
      <c r="T287" s="92"/>
      <c r="U287" s="1303"/>
    </row>
    <row r="288" spans="1:21" s="1302" customFormat="1" x14ac:dyDescent="0.3">
      <c r="A288" s="1214"/>
      <c r="B288" s="92"/>
      <c r="C288" s="1298"/>
      <c r="D288" s="1301"/>
      <c r="E288" s="1301"/>
      <c r="F288" s="1301"/>
      <c r="G288" s="1301"/>
      <c r="H288" s="1301"/>
      <c r="I288" s="1301"/>
      <c r="J288" s="1301"/>
      <c r="K288" s="1301"/>
      <c r="L288" s="1301"/>
      <c r="M288" s="1301"/>
      <c r="N288" s="1301"/>
      <c r="O288" s="1329"/>
      <c r="Q288" s="92"/>
      <c r="R288" s="92"/>
      <c r="S288" s="92"/>
      <c r="T288" s="92"/>
      <c r="U288" s="1303"/>
    </row>
    <row r="289" spans="1:21" s="1302" customFormat="1" x14ac:dyDescent="0.3">
      <c r="A289" s="1214"/>
      <c r="B289" s="92"/>
      <c r="C289" s="1298"/>
      <c r="D289" s="1301"/>
      <c r="E289" s="1301"/>
      <c r="F289" s="1301"/>
      <c r="G289" s="1301"/>
      <c r="H289" s="1301"/>
      <c r="I289" s="1301"/>
      <c r="J289" s="1301"/>
      <c r="K289" s="1301"/>
      <c r="L289" s="1301"/>
      <c r="M289" s="1301"/>
      <c r="N289" s="1301"/>
      <c r="O289" s="1329"/>
      <c r="Q289" s="92"/>
      <c r="R289" s="92"/>
      <c r="S289" s="92"/>
      <c r="T289" s="92"/>
      <c r="U289" s="1303"/>
    </row>
    <row r="290" spans="1:21" s="1302" customFormat="1" x14ac:dyDescent="0.3">
      <c r="A290" s="1214"/>
      <c r="B290" s="92"/>
      <c r="C290" s="1298"/>
      <c r="D290" s="1301"/>
      <c r="E290" s="1301"/>
      <c r="F290" s="1301"/>
      <c r="G290" s="1301"/>
      <c r="H290" s="1301"/>
      <c r="I290" s="1301"/>
      <c r="J290" s="1301"/>
      <c r="K290" s="1301"/>
      <c r="L290" s="1301"/>
      <c r="M290" s="1301"/>
      <c r="N290" s="1301"/>
      <c r="O290" s="1329"/>
      <c r="Q290" s="92"/>
      <c r="R290" s="92"/>
      <c r="S290" s="92"/>
      <c r="T290" s="92"/>
      <c r="U290" s="1303"/>
    </row>
    <row r="291" spans="1:21" s="1302" customFormat="1" x14ac:dyDescent="0.3">
      <c r="A291" s="1214"/>
      <c r="B291" s="92"/>
      <c r="C291" s="1298"/>
      <c r="D291" s="1301"/>
      <c r="E291" s="1301"/>
      <c r="F291" s="1301"/>
      <c r="G291" s="1301"/>
      <c r="H291" s="1301"/>
      <c r="I291" s="1301"/>
      <c r="J291" s="1301"/>
      <c r="K291" s="1301"/>
      <c r="L291" s="1301"/>
      <c r="M291" s="1301"/>
      <c r="N291" s="1301"/>
      <c r="O291" s="1329"/>
      <c r="Q291" s="92"/>
      <c r="R291" s="92"/>
      <c r="S291" s="92"/>
      <c r="T291" s="92"/>
      <c r="U291" s="1303"/>
    </row>
    <row r="292" spans="1:21" s="1302" customFormat="1" x14ac:dyDescent="0.3">
      <c r="A292" s="1214"/>
      <c r="B292" s="92"/>
      <c r="C292" s="1298"/>
      <c r="D292" s="1301"/>
      <c r="E292" s="1301"/>
      <c r="F292" s="1301"/>
      <c r="G292" s="1301"/>
      <c r="H292" s="1301"/>
      <c r="I292" s="1301"/>
      <c r="J292" s="1301"/>
      <c r="K292" s="1301"/>
      <c r="L292" s="1301"/>
      <c r="M292" s="1301"/>
      <c r="N292" s="1301"/>
      <c r="O292" s="1329"/>
      <c r="Q292" s="92"/>
      <c r="R292" s="92"/>
      <c r="S292" s="92"/>
      <c r="T292" s="92"/>
      <c r="U292" s="1303"/>
    </row>
    <row r="293" spans="1:21" s="1302" customFormat="1" x14ac:dyDescent="0.3">
      <c r="A293" s="1214"/>
      <c r="B293" s="92"/>
      <c r="C293" s="1298"/>
      <c r="D293" s="1301"/>
      <c r="E293" s="1301"/>
      <c r="F293" s="1301"/>
      <c r="G293" s="1301"/>
      <c r="H293" s="1301"/>
      <c r="I293" s="1301"/>
      <c r="J293" s="1301"/>
      <c r="K293" s="1301"/>
      <c r="L293" s="1301"/>
      <c r="M293" s="1301"/>
      <c r="N293" s="1301"/>
      <c r="O293" s="1329"/>
      <c r="Q293" s="92"/>
      <c r="R293" s="92"/>
      <c r="S293" s="92"/>
      <c r="T293" s="92"/>
      <c r="U293" s="1303"/>
    </row>
    <row r="294" spans="1:21" s="1302" customFormat="1" x14ac:dyDescent="0.3">
      <c r="A294" s="1214"/>
      <c r="B294" s="92"/>
      <c r="C294" s="1298"/>
      <c r="D294" s="1301"/>
      <c r="E294" s="1301"/>
      <c r="F294" s="1301"/>
      <c r="G294" s="1301"/>
      <c r="H294" s="1301"/>
      <c r="I294" s="1301"/>
      <c r="J294" s="1301"/>
      <c r="K294" s="1301"/>
      <c r="L294" s="1301"/>
      <c r="M294" s="1301"/>
      <c r="N294" s="1301"/>
      <c r="O294" s="1329"/>
      <c r="Q294" s="92"/>
      <c r="R294" s="92"/>
      <c r="S294" s="92"/>
      <c r="T294" s="92"/>
      <c r="U294" s="1303"/>
    </row>
    <row r="295" spans="1:21" s="1302" customFormat="1" x14ac:dyDescent="0.3">
      <c r="A295" s="1214"/>
      <c r="B295" s="92"/>
      <c r="C295" s="1298"/>
      <c r="D295" s="1301"/>
      <c r="E295" s="1301"/>
      <c r="F295" s="1301"/>
      <c r="G295" s="1301"/>
      <c r="H295" s="1301"/>
      <c r="I295" s="1301"/>
      <c r="J295" s="1301"/>
      <c r="K295" s="1301"/>
      <c r="L295" s="1301"/>
      <c r="M295" s="1301"/>
      <c r="N295" s="1301"/>
      <c r="O295" s="1329"/>
      <c r="Q295" s="92"/>
      <c r="R295" s="92"/>
      <c r="S295" s="92"/>
      <c r="T295" s="92"/>
      <c r="U295" s="1303"/>
    </row>
    <row r="296" spans="1:21" s="1302" customFormat="1" x14ac:dyDescent="0.3">
      <c r="A296" s="1214"/>
      <c r="B296" s="92"/>
      <c r="C296" s="1298"/>
      <c r="D296" s="1301"/>
      <c r="E296" s="1301"/>
      <c r="F296" s="1301"/>
      <c r="G296" s="1301"/>
      <c r="H296" s="1301"/>
      <c r="I296" s="1301"/>
      <c r="J296" s="1301"/>
      <c r="K296" s="1301"/>
      <c r="L296" s="1301"/>
      <c r="M296" s="1301"/>
      <c r="N296" s="1301"/>
      <c r="O296" s="1329"/>
      <c r="Q296" s="92"/>
      <c r="R296" s="92"/>
      <c r="S296" s="92"/>
      <c r="T296" s="92"/>
      <c r="U296" s="1303"/>
    </row>
    <row r="297" spans="1:21" s="1302" customFormat="1" x14ac:dyDescent="0.3">
      <c r="A297" s="1214"/>
      <c r="B297" s="92"/>
      <c r="C297" s="1298"/>
      <c r="D297" s="1301"/>
      <c r="E297" s="1301"/>
      <c r="F297" s="1301"/>
      <c r="G297" s="1301"/>
      <c r="H297" s="1301"/>
      <c r="I297" s="1301"/>
      <c r="J297" s="1301"/>
      <c r="K297" s="1301"/>
      <c r="L297" s="1301"/>
      <c r="M297" s="1301"/>
      <c r="N297" s="1301"/>
      <c r="O297" s="1329"/>
      <c r="Q297" s="92"/>
      <c r="R297" s="92"/>
      <c r="S297" s="92"/>
      <c r="T297" s="92"/>
      <c r="U297" s="1303"/>
    </row>
    <row r="298" spans="1:21" s="1302" customFormat="1" x14ac:dyDescent="0.3">
      <c r="A298" s="1214"/>
      <c r="B298" s="92"/>
      <c r="C298" s="1298"/>
      <c r="D298" s="1301"/>
      <c r="E298" s="1301"/>
      <c r="F298" s="1301"/>
      <c r="G298" s="1301"/>
      <c r="H298" s="1301"/>
      <c r="I298" s="1301"/>
      <c r="J298" s="1301"/>
      <c r="K298" s="1301"/>
      <c r="L298" s="1301"/>
      <c r="M298" s="1301"/>
      <c r="N298" s="1301"/>
      <c r="O298" s="1329"/>
      <c r="Q298" s="92"/>
      <c r="R298" s="92"/>
      <c r="S298" s="92"/>
      <c r="T298" s="92"/>
      <c r="U298" s="1303"/>
    </row>
    <row r="299" spans="1:21" s="1302" customFormat="1" x14ac:dyDescent="0.3">
      <c r="A299" s="1214"/>
      <c r="B299" s="92"/>
      <c r="C299" s="1298"/>
      <c r="D299" s="1301"/>
      <c r="E299" s="1301"/>
      <c r="F299" s="1301"/>
      <c r="G299" s="1301"/>
      <c r="H299" s="1301"/>
      <c r="I299" s="1301"/>
      <c r="J299" s="1301"/>
      <c r="K299" s="1301"/>
      <c r="L299" s="1301"/>
      <c r="M299" s="1301"/>
      <c r="N299" s="1301"/>
      <c r="O299" s="1329"/>
      <c r="Q299" s="92"/>
      <c r="R299" s="92"/>
      <c r="S299" s="92"/>
      <c r="T299" s="92"/>
      <c r="U299" s="1303"/>
    </row>
    <row r="300" spans="1:21" s="1302" customFormat="1" x14ac:dyDescent="0.3">
      <c r="A300" s="1214"/>
      <c r="B300" s="92"/>
      <c r="C300" s="1298"/>
      <c r="D300" s="1301"/>
      <c r="E300" s="1301"/>
      <c r="F300" s="1301"/>
      <c r="G300" s="1301"/>
      <c r="H300" s="1301"/>
      <c r="I300" s="1301"/>
      <c r="J300" s="1301"/>
      <c r="K300" s="1301"/>
      <c r="L300" s="1301"/>
      <c r="M300" s="1301"/>
      <c r="N300" s="1301"/>
      <c r="O300" s="1329"/>
      <c r="Q300" s="92"/>
      <c r="R300" s="92"/>
      <c r="S300" s="92"/>
      <c r="T300" s="92"/>
      <c r="U300" s="1303"/>
    </row>
    <row r="301" spans="1:21" s="1302" customFormat="1" x14ac:dyDescent="0.3">
      <c r="A301" s="1214"/>
      <c r="B301" s="92"/>
      <c r="C301" s="1298"/>
      <c r="D301" s="1301"/>
      <c r="E301" s="1301"/>
      <c r="F301" s="1301"/>
      <c r="G301" s="1301"/>
      <c r="H301" s="1301"/>
      <c r="I301" s="1301"/>
      <c r="J301" s="1301"/>
      <c r="K301" s="1301"/>
      <c r="L301" s="1301"/>
      <c r="M301" s="1301"/>
      <c r="N301" s="1301"/>
      <c r="O301" s="1329"/>
      <c r="Q301" s="92"/>
      <c r="R301" s="92"/>
      <c r="S301" s="92"/>
      <c r="T301" s="92"/>
      <c r="U301" s="1303"/>
    </row>
    <row r="302" spans="1:21" s="1302" customFormat="1" x14ac:dyDescent="0.3">
      <c r="A302" s="1214"/>
      <c r="B302" s="92"/>
      <c r="C302" s="1298"/>
      <c r="D302" s="1301"/>
      <c r="E302" s="1301"/>
      <c r="F302" s="1301"/>
      <c r="G302" s="1301"/>
      <c r="H302" s="1301"/>
      <c r="I302" s="1301"/>
      <c r="J302" s="1301"/>
      <c r="K302" s="1301"/>
      <c r="L302" s="1301"/>
      <c r="M302" s="1301"/>
      <c r="N302" s="1301"/>
      <c r="O302" s="1329"/>
      <c r="Q302" s="92"/>
      <c r="R302" s="92"/>
      <c r="S302" s="92"/>
      <c r="T302" s="92"/>
      <c r="U302" s="1303"/>
    </row>
    <row r="303" spans="1:21" s="1302" customFormat="1" x14ac:dyDescent="0.3">
      <c r="A303" s="1214"/>
      <c r="B303" s="92"/>
      <c r="C303" s="1298"/>
      <c r="D303" s="1301"/>
      <c r="E303" s="1301"/>
      <c r="F303" s="1301"/>
      <c r="G303" s="1301"/>
      <c r="H303" s="1301"/>
      <c r="I303" s="1301"/>
      <c r="J303" s="1301"/>
      <c r="K303" s="1301"/>
      <c r="L303" s="1301"/>
      <c r="M303" s="1301"/>
      <c r="N303" s="1301"/>
      <c r="O303" s="1329"/>
      <c r="Q303" s="92"/>
      <c r="R303" s="92"/>
      <c r="S303" s="92"/>
      <c r="T303" s="92"/>
      <c r="U303" s="1303"/>
    </row>
    <row r="304" spans="1:21" s="1302" customFormat="1" x14ac:dyDescent="0.3">
      <c r="A304" s="1214"/>
      <c r="B304" s="92"/>
      <c r="C304" s="1298"/>
      <c r="D304" s="1301"/>
      <c r="E304" s="1301"/>
      <c r="F304" s="1301"/>
      <c r="G304" s="1301"/>
      <c r="H304" s="1301"/>
      <c r="I304" s="1301"/>
      <c r="J304" s="1301"/>
      <c r="K304" s="1301"/>
      <c r="L304" s="1301"/>
      <c r="M304" s="1301"/>
      <c r="N304" s="1301"/>
      <c r="O304" s="1329"/>
      <c r="Q304" s="92"/>
      <c r="R304" s="92"/>
      <c r="S304" s="92"/>
      <c r="T304" s="92"/>
      <c r="U304" s="1303"/>
    </row>
    <row r="305" spans="1:21" s="1302" customFormat="1" x14ac:dyDescent="0.3">
      <c r="A305" s="1214"/>
      <c r="B305" s="92"/>
      <c r="C305" s="1298"/>
      <c r="D305" s="1301"/>
      <c r="E305" s="1301"/>
      <c r="F305" s="1301"/>
      <c r="G305" s="1301"/>
      <c r="H305" s="1301"/>
      <c r="I305" s="1301"/>
      <c r="J305" s="1301"/>
      <c r="K305" s="1301"/>
      <c r="L305" s="1301"/>
      <c r="M305" s="1301"/>
      <c r="N305" s="1301"/>
      <c r="O305" s="1329"/>
      <c r="Q305" s="92"/>
      <c r="R305" s="92"/>
      <c r="S305" s="92"/>
      <c r="T305" s="92"/>
      <c r="U305" s="1303"/>
    </row>
    <row r="306" spans="1:21" s="1302" customFormat="1" x14ac:dyDescent="0.3">
      <c r="A306" s="1214"/>
      <c r="B306" s="92"/>
      <c r="C306" s="1298"/>
      <c r="D306" s="1301"/>
      <c r="E306" s="1301"/>
      <c r="F306" s="1301"/>
      <c r="G306" s="1301"/>
      <c r="H306" s="1301"/>
      <c r="I306" s="1301"/>
      <c r="J306" s="1301"/>
      <c r="K306" s="1301"/>
      <c r="L306" s="1301"/>
      <c r="M306" s="1301"/>
      <c r="N306" s="1301"/>
      <c r="O306" s="1329"/>
      <c r="Q306" s="92"/>
      <c r="R306" s="92"/>
      <c r="S306" s="92"/>
      <c r="T306" s="92"/>
      <c r="U306" s="1303"/>
    </row>
    <row r="307" spans="1:21" s="1302" customFormat="1" x14ac:dyDescent="0.3">
      <c r="A307" s="1214"/>
      <c r="B307" s="92"/>
      <c r="C307" s="1298"/>
      <c r="D307" s="1301"/>
      <c r="E307" s="1301"/>
      <c r="F307" s="1301"/>
      <c r="G307" s="1301"/>
      <c r="H307" s="1301"/>
      <c r="I307" s="1301"/>
      <c r="J307" s="1301"/>
      <c r="K307" s="1301"/>
      <c r="L307" s="1301"/>
      <c r="M307" s="1301"/>
      <c r="N307" s="1301"/>
      <c r="O307" s="1329"/>
      <c r="Q307" s="92"/>
      <c r="R307" s="92"/>
      <c r="S307" s="92"/>
      <c r="T307" s="92"/>
      <c r="U307" s="1303"/>
    </row>
    <row r="308" spans="1:21" s="1302" customFormat="1" x14ac:dyDescent="0.3">
      <c r="A308" s="1214"/>
      <c r="B308" s="92"/>
      <c r="C308" s="1298"/>
      <c r="D308" s="1301"/>
      <c r="E308" s="1301"/>
      <c r="F308" s="1301"/>
      <c r="G308" s="1301"/>
      <c r="H308" s="1301"/>
      <c r="I308" s="1301"/>
      <c r="J308" s="1301"/>
      <c r="K308" s="1301"/>
      <c r="L308" s="1301"/>
      <c r="M308" s="1301"/>
      <c r="N308" s="1301"/>
      <c r="O308" s="1329"/>
      <c r="Q308" s="92"/>
      <c r="R308" s="92"/>
      <c r="S308" s="92"/>
      <c r="T308" s="92"/>
      <c r="U308" s="1303"/>
    </row>
    <row r="309" spans="1:21" s="1302" customFormat="1" x14ac:dyDescent="0.3">
      <c r="A309" s="1214"/>
      <c r="B309" s="92"/>
      <c r="C309" s="1298"/>
      <c r="D309" s="1301"/>
      <c r="E309" s="1301"/>
      <c r="F309" s="1301"/>
      <c r="G309" s="1301"/>
      <c r="H309" s="1301"/>
      <c r="I309" s="1301"/>
      <c r="J309" s="1301"/>
      <c r="K309" s="1301"/>
      <c r="L309" s="1301"/>
      <c r="M309" s="1301"/>
      <c r="N309" s="1301"/>
      <c r="O309" s="1329"/>
      <c r="Q309" s="92"/>
      <c r="R309" s="92"/>
      <c r="S309" s="92"/>
      <c r="T309" s="92"/>
      <c r="U309" s="1303"/>
    </row>
    <row r="310" spans="1:21" s="1302" customFormat="1" x14ac:dyDescent="0.3">
      <c r="A310" s="1214"/>
      <c r="B310" s="92"/>
      <c r="C310" s="1298"/>
      <c r="D310" s="1301"/>
      <c r="E310" s="1301"/>
      <c r="F310" s="1301"/>
      <c r="G310" s="1301"/>
      <c r="H310" s="1301"/>
      <c r="I310" s="1301"/>
      <c r="J310" s="1301"/>
      <c r="K310" s="1301"/>
      <c r="L310" s="1301"/>
      <c r="M310" s="1301"/>
      <c r="N310" s="1301"/>
      <c r="O310" s="1329"/>
      <c r="Q310" s="92"/>
      <c r="R310" s="92"/>
      <c r="S310" s="92"/>
      <c r="T310" s="92"/>
      <c r="U310" s="1303"/>
    </row>
    <row r="311" spans="1:21" s="1302" customFormat="1" x14ac:dyDescent="0.3">
      <c r="A311" s="1214"/>
      <c r="B311" s="92"/>
      <c r="C311" s="1298"/>
      <c r="D311" s="1301"/>
      <c r="E311" s="1301"/>
      <c r="F311" s="1301"/>
      <c r="G311" s="1301"/>
      <c r="H311" s="1301"/>
      <c r="I311" s="1301"/>
      <c r="J311" s="1301"/>
      <c r="K311" s="1301"/>
      <c r="L311" s="1301"/>
      <c r="M311" s="1301"/>
      <c r="N311" s="1301"/>
      <c r="O311" s="1329"/>
      <c r="Q311" s="92"/>
      <c r="R311" s="92"/>
      <c r="S311" s="92"/>
      <c r="T311" s="92"/>
      <c r="U311" s="1303"/>
    </row>
    <row r="312" spans="1:21" s="1302" customFormat="1" x14ac:dyDescent="0.3">
      <c r="A312" s="1214"/>
      <c r="B312" s="92"/>
      <c r="C312" s="1298"/>
      <c r="D312" s="1301"/>
      <c r="E312" s="1301"/>
      <c r="F312" s="1301"/>
      <c r="G312" s="1301"/>
      <c r="H312" s="1301"/>
      <c r="I312" s="1301"/>
      <c r="J312" s="1301"/>
      <c r="K312" s="1301"/>
      <c r="L312" s="1301"/>
      <c r="M312" s="1301"/>
      <c r="N312" s="1301"/>
      <c r="O312" s="1329"/>
      <c r="Q312" s="92"/>
      <c r="R312" s="92"/>
      <c r="S312" s="92"/>
      <c r="T312" s="92"/>
      <c r="U312" s="1303"/>
    </row>
    <row r="313" spans="1:21" s="1302" customFormat="1" x14ac:dyDescent="0.3">
      <c r="A313" s="1214"/>
      <c r="B313" s="92"/>
      <c r="C313" s="1298"/>
      <c r="D313" s="1301"/>
      <c r="E313" s="1301"/>
      <c r="F313" s="1301"/>
      <c r="G313" s="1301"/>
      <c r="H313" s="1301"/>
      <c r="I313" s="1301"/>
      <c r="J313" s="1301"/>
      <c r="K313" s="1301"/>
      <c r="L313" s="1301"/>
      <c r="M313" s="1301"/>
      <c r="N313" s="1301"/>
      <c r="O313" s="1329"/>
      <c r="Q313" s="92"/>
      <c r="R313" s="92"/>
      <c r="S313" s="92"/>
      <c r="T313" s="92"/>
      <c r="U313" s="1303"/>
    </row>
    <row r="314" spans="1:21" s="1302" customFormat="1" x14ac:dyDescent="0.3">
      <c r="A314" s="1214"/>
      <c r="B314" s="92"/>
      <c r="C314" s="1298"/>
      <c r="D314" s="1301"/>
      <c r="E314" s="1301"/>
      <c r="F314" s="1301"/>
      <c r="G314" s="1301"/>
      <c r="H314" s="1301"/>
      <c r="I314" s="1301"/>
      <c r="J314" s="1301"/>
      <c r="K314" s="1301"/>
      <c r="L314" s="1301"/>
      <c r="M314" s="1301"/>
      <c r="N314" s="1301"/>
      <c r="O314" s="1329"/>
      <c r="Q314" s="92"/>
      <c r="R314" s="92"/>
      <c r="S314" s="92"/>
      <c r="T314" s="92"/>
      <c r="U314" s="1303"/>
    </row>
    <row r="315" spans="1:21" s="1302" customFormat="1" x14ac:dyDescent="0.3">
      <c r="A315" s="1214"/>
      <c r="B315" s="92"/>
      <c r="C315" s="1298"/>
      <c r="D315" s="1301"/>
      <c r="E315" s="1301"/>
      <c r="F315" s="1301"/>
      <c r="G315" s="1301"/>
      <c r="H315" s="1301"/>
      <c r="I315" s="1301"/>
      <c r="J315" s="1301"/>
      <c r="K315" s="1301"/>
      <c r="L315" s="1301"/>
      <c r="M315" s="1301"/>
      <c r="N315" s="1301"/>
      <c r="O315" s="1329"/>
      <c r="Q315" s="92"/>
      <c r="R315" s="92"/>
      <c r="S315" s="92"/>
      <c r="T315" s="92"/>
      <c r="U315" s="1303"/>
    </row>
    <row r="316" spans="1:21" s="1302" customFormat="1" x14ac:dyDescent="0.3">
      <c r="A316" s="1214"/>
      <c r="B316" s="92"/>
      <c r="C316" s="1298"/>
      <c r="D316" s="1301"/>
      <c r="E316" s="1301"/>
      <c r="F316" s="1301"/>
      <c r="G316" s="1301"/>
      <c r="H316" s="1301"/>
      <c r="I316" s="1301"/>
      <c r="J316" s="1301"/>
      <c r="K316" s="1301"/>
      <c r="L316" s="1301"/>
      <c r="M316" s="1301"/>
      <c r="N316" s="1301"/>
      <c r="O316" s="1329"/>
      <c r="Q316" s="92"/>
      <c r="R316" s="92"/>
      <c r="S316" s="92"/>
      <c r="T316" s="92"/>
      <c r="U316" s="1303"/>
    </row>
    <row r="317" spans="1:21" s="1302" customFormat="1" x14ac:dyDescent="0.3">
      <c r="A317" s="1214"/>
      <c r="B317" s="92"/>
      <c r="C317" s="1298"/>
      <c r="D317" s="1301"/>
      <c r="E317" s="1301"/>
      <c r="F317" s="1301"/>
      <c r="G317" s="1301"/>
      <c r="H317" s="1301"/>
      <c r="I317" s="1301"/>
      <c r="J317" s="1301"/>
      <c r="K317" s="1301"/>
      <c r="L317" s="1301"/>
      <c r="M317" s="1301"/>
      <c r="N317" s="1301"/>
      <c r="O317" s="1329"/>
      <c r="Q317" s="92"/>
      <c r="R317" s="92"/>
      <c r="S317" s="92"/>
      <c r="T317" s="92"/>
      <c r="U317" s="1303"/>
    </row>
    <row r="318" spans="1:21" s="1302" customFormat="1" x14ac:dyDescent="0.3">
      <c r="A318" s="1214"/>
      <c r="B318" s="92"/>
      <c r="C318" s="1298"/>
      <c r="D318" s="1301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29"/>
      <c r="Q318" s="92"/>
      <c r="R318" s="92"/>
      <c r="S318" s="92"/>
      <c r="T318" s="92"/>
      <c r="U318" s="1303"/>
    </row>
    <row r="319" spans="1:21" s="1302" customFormat="1" x14ac:dyDescent="0.3">
      <c r="A319" s="1214"/>
      <c r="B319" s="92"/>
      <c r="C319" s="1298"/>
      <c r="D319" s="1301"/>
      <c r="E319" s="1301"/>
      <c r="F319" s="1301"/>
      <c r="G319" s="1301"/>
      <c r="H319" s="1301"/>
      <c r="I319" s="1301"/>
      <c r="J319" s="1301"/>
      <c r="K319" s="1301"/>
      <c r="L319" s="1301"/>
      <c r="M319" s="1301"/>
      <c r="N319" s="1301"/>
      <c r="O319" s="1329"/>
      <c r="Q319" s="92"/>
      <c r="R319" s="92"/>
      <c r="S319" s="92"/>
      <c r="T319" s="92"/>
      <c r="U319" s="1303"/>
    </row>
    <row r="320" spans="1:21" s="1302" customFormat="1" x14ac:dyDescent="0.3">
      <c r="A320" s="1214"/>
      <c r="B320" s="92"/>
      <c r="C320" s="1298"/>
      <c r="D320" s="1301"/>
      <c r="E320" s="1301"/>
      <c r="F320" s="1301"/>
      <c r="G320" s="1301"/>
      <c r="H320" s="1301"/>
      <c r="I320" s="1301"/>
      <c r="J320" s="1301"/>
      <c r="K320" s="1301"/>
      <c r="L320" s="1301"/>
      <c r="M320" s="1301"/>
      <c r="N320" s="1301"/>
      <c r="O320" s="1329"/>
      <c r="Q320" s="92"/>
      <c r="R320" s="92"/>
      <c r="S320" s="92"/>
      <c r="T320" s="92"/>
      <c r="U320" s="1303"/>
    </row>
    <row r="321" spans="1:21" s="1302" customFormat="1" x14ac:dyDescent="0.3">
      <c r="A321" s="1214"/>
      <c r="B321" s="92"/>
      <c r="C321" s="1298"/>
      <c r="D321" s="1301"/>
      <c r="E321" s="1301"/>
      <c r="F321" s="1301"/>
      <c r="G321" s="1301"/>
      <c r="H321" s="1301"/>
      <c r="I321" s="1301"/>
      <c r="J321" s="1301"/>
      <c r="K321" s="1301"/>
      <c r="L321" s="1301"/>
      <c r="M321" s="1301"/>
      <c r="N321" s="1301"/>
      <c r="O321" s="1329"/>
      <c r="Q321" s="92"/>
      <c r="R321" s="92"/>
      <c r="S321" s="92"/>
      <c r="T321" s="92"/>
      <c r="U321" s="1303"/>
    </row>
    <row r="322" spans="1:21" s="1302" customFormat="1" x14ac:dyDescent="0.3">
      <c r="A322" s="1214"/>
      <c r="B322" s="92"/>
      <c r="C322" s="1298"/>
      <c r="D322" s="1301"/>
      <c r="E322" s="1301"/>
      <c r="F322" s="1301"/>
      <c r="G322" s="1301"/>
      <c r="H322" s="1301"/>
      <c r="I322" s="1301"/>
      <c r="J322" s="1301"/>
      <c r="K322" s="1301"/>
      <c r="L322" s="1301"/>
      <c r="M322" s="1301"/>
      <c r="N322" s="1301"/>
      <c r="O322" s="1329"/>
      <c r="Q322" s="92"/>
      <c r="R322" s="92"/>
      <c r="S322" s="92"/>
      <c r="T322" s="92"/>
      <c r="U322" s="1303"/>
    </row>
    <row r="323" spans="1:21" s="1302" customFormat="1" x14ac:dyDescent="0.3">
      <c r="A323" s="1214"/>
      <c r="B323" s="92"/>
      <c r="C323" s="1298"/>
      <c r="D323" s="1301"/>
      <c r="E323" s="1301"/>
      <c r="F323" s="1301"/>
      <c r="G323" s="1301"/>
      <c r="H323" s="1301"/>
      <c r="I323" s="1301"/>
      <c r="J323" s="1301"/>
      <c r="K323" s="1301"/>
      <c r="L323" s="1301"/>
      <c r="M323" s="1301"/>
      <c r="N323" s="1301"/>
      <c r="O323" s="1329"/>
      <c r="Q323" s="92"/>
      <c r="R323" s="92"/>
      <c r="S323" s="92"/>
      <c r="T323" s="92"/>
      <c r="U323" s="1303"/>
    </row>
    <row r="324" spans="1:21" s="1302" customFormat="1" x14ac:dyDescent="0.3">
      <c r="A324" s="1214"/>
      <c r="B324" s="92"/>
      <c r="C324" s="1298"/>
      <c r="D324" s="1301"/>
      <c r="E324" s="1301"/>
      <c r="F324" s="1301"/>
      <c r="G324" s="1301"/>
      <c r="H324" s="1301"/>
      <c r="I324" s="1301"/>
      <c r="J324" s="1301"/>
      <c r="K324" s="1301"/>
      <c r="L324" s="1301"/>
      <c r="M324" s="1301"/>
      <c r="N324" s="1301"/>
      <c r="O324" s="1329"/>
      <c r="Q324" s="92"/>
      <c r="R324" s="92"/>
      <c r="S324" s="92"/>
      <c r="T324" s="92"/>
      <c r="U324" s="1303"/>
    </row>
    <row r="325" spans="1:21" s="1302" customFormat="1" x14ac:dyDescent="0.3">
      <c r="A325" s="1214"/>
      <c r="B325" s="92"/>
      <c r="C325" s="1298"/>
      <c r="D325" s="1301"/>
      <c r="E325" s="1301"/>
      <c r="F325" s="1301"/>
      <c r="G325" s="1301"/>
      <c r="H325" s="1301"/>
      <c r="I325" s="1301"/>
      <c r="J325" s="1301"/>
      <c r="K325" s="1301"/>
      <c r="L325" s="1301"/>
      <c r="M325" s="1301"/>
      <c r="N325" s="1301"/>
      <c r="O325" s="1329"/>
      <c r="Q325" s="92"/>
      <c r="R325" s="92"/>
      <c r="S325" s="92"/>
      <c r="T325" s="92"/>
      <c r="U325" s="1303"/>
    </row>
    <row r="326" spans="1:21" s="1302" customFormat="1" x14ac:dyDescent="0.3">
      <c r="A326" s="1214"/>
      <c r="B326" s="92"/>
      <c r="C326" s="1298"/>
      <c r="D326" s="1301"/>
      <c r="E326" s="1301"/>
      <c r="F326" s="1301"/>
      <c r="G326" s="1301"/>
      <c r="H326" s="1301"/>
      <c r="I326" s="1301"/>
      <c r="J326" s="1301"/>
      <c r="K326" s="1301"/>
      <c r="L326" s="1301"/>
      <c r="M326" s="1301"/>
      <c r="N326" s="1301"/>
      <c r="O326" s="1329"/>
      <c r="Q326" s="92"/>
      <c r="R326" s="92"/>
      <c r="S326" s="92"/>
      <c r="T326" s="92"/>
      <c r="U326" s="1303"/>
    </row>
    <row r="327" spans="1:21" s="1302" customFormat="1" x14ac:dyDescent="0.3">
      <c r="A327" s="1214"/>
      <c r="B327" s="92"/>
      <c r="C327" s="1298"/>
      <c r="D327" s="1301"/>
      <c r="E327" s="1301"/>
      <c r="F327" s="1301"/>
      <c r="G327" s="1301"/>
      <c r="H327" s="1301"/>
      <c r="I327" s="1301"/>
      <c r="J327" s="1301"/>
      <c r="K327" s="1301"/>
      <c r="L327" s="1301"/>
      <c r="M327" s="1301"/>
      <c r="N327" s="1301"/>
      <c r="O327" s="1329"/>
      <c r="Q327" s="92"/>
      <c r="R327" s="92"/>
      <c r="S327" s="92"/>
      <c r="T327" s="92"/>
      <c r="U327" s="1303"/>
    </row>
    <row r="328" spans="1:21" s="1302" customFormat="1" x14ac:dyDescent="0.3">
      <c r="A328" s="1214"/>
      <c r="B328" s="92"/>
      <c r="C328" s="1298"/>
      <c r="D328" s="1301"/>
      <c r="E328" s="1301"/>
      <c r="F328" s="1301"/>
      <c r="G328" s="1301"/>
      <c r="H328" s="1301"/>
      <c r="I328" s="1301"/>
      <c r="J328" s="1301"/>
      <c r="K328" s="1301"/>
      <c r="L328" s="1301"/>
      <c r="M328" s="1301"/>
      <c r="N328" s="1301"/>
      <c r="O328" s="1329"/>
      <c r="Q328" s="92"/>
      <c r="R328" s="92"/>
      <c r="S328" s="92"/>
      <c r="T328" s="92"/>
      <c r="U328" s="1303"/>
    </row>
    <row r="329" spans="1:21" s="1302" customFormat="1" x14ac:dyDescent="0.3">
      <c r="A329" s="1214"/>
      <c r="B329" s="92"/>
      <c r="C329" s="1298"/>
      <c r="D329" s="1301"/>
      <c r="E329" s="1301"/>
      <c r="F329" s="1301"/>
      <c r="G329" s="1301"/>
      <c r="H329" s="1301"/>
      <c r="I329" s="1301"/>
      <c r="J329" s="1301"/>
      <c r="K329" s="1301"/>
      <c r="L329" s="1301"/>
      <c r="M329" s="1301"/>
      <c r="N329" s="1301"/>
      <c r="O329" s="1329"/>
      <c r="Q329" s="92"/>
      <c r="R329" s="92"/>
      <c r="S329" s="92"/>
      <c r="T329" s="92"/>
      <c r="U329" s="1303"/>
    </row>
    <row r="330" spans="1:21" s="1302" customFormat="1" x14ac:dyDescent="0.3">
      <c r="A330" s="1214"/>
      <c r="B330" s="92"/>
      <c r="C330" s="1298"/>
      <c r="D330" s="1301"/>
      <c r="E330" s="1301"/>
      <c r="F330" s="1301"/>
      <c r="G330" s="1301"/>
      <c r="H330" s="1301"/>
      <c r="I330" s="1301"/>
      <c r="J330" s="1301"/>
      <c r="K330" s="1301"/>
      <c r="L330" s="1301"/>
      <c r="M330" s="1301"/>
      <c r="N330" s="1301"/>
      <c r="O330" s="1329"/>
      <c r="Q330" s="92"/>
      <c r="R330" s="92"/>
      <c r="S330" s="92"/>
      <c r="T330" s="92"/>
      <c r="U330" s="1303"/>
    </row>
    <row r="331" spans="1:21" s="1302" customFormat="1" x14ac:dyDescent="0.3">
      <c r="A331" s="1214"/>
      <c r="B331" s="92"/>
      <c r="C331" s="1298"/>
      <c r="D331" s="1301"/>
      <c r="E331" s="1301"/>
      <c r="F331" s="1301"/>
      <c r="G331" s="1301"/>
      <c r="H331" s="1301"/>
      <c r="I331" s="1301"/>
      <c r="J331" s="1301"/>
      <c r="K331" s="1301"/>
      <c r="L331" s="1301"/>
      <c r="M331" s="1301"/>
      <c r="N331" s="1301"/>
      <c r="O331" s="1329"/>
      <c r="Q331" s="92"/>
      <c r="R331" s="92"/>
      <c r="S331" s="92"/>
      <c r="T331" s="92"/>
      <c r="U331" s="1303"/>
    </row>
    <row r="332" spans="1:21" s="1302" customFormat="1" x14ac:dyDescent="0.3">
      <c r="A332" s="1214"/>
      <c r="B332" s="92"/>
      <c r="C332" s="1298"/>
      <c r="D332" s="1301"/>
      <c r="E332" s="1301"/>
      <c r="F332" s="1301"/>
      <c r="G332" s="1301"/>
      <c r="H332" s="1301"/>
      <c r="I332" s="1301"/>
      <c r="J332" s="1301"/>
      <c r="K332" s="1301"/>
      <c r="L332" s="1301"/>
      <c r="M332" s="1301"/>
      <c r="N332" s="1301"/>
      <c r="O332" s="1329"/>
      <c r="Q332" s="92"/>
      <c r="R332" s="92"/>
      <c r="S332" s="92"/>
      <c r="T332" s="92"/>
      <c r="U332" s="1303"/>
    </row>
    <row r="333" spans="1:21" s="1302" customFormat="1" x14ac:dyDescent="0.3">
      <c r="A333" s="1214"/>
      <c r="B333" s="92"/>
      <c r="C333" s="1298"/>
      <c r="D333" s="1301"/>
      <c r="E333" s="1301"/>
      <c r="F333" s="1301"/>
      <c r="G333" s="1301"/>
      <c r="H333" s="1301"/>
      <c r="I333" s="1301"/>
      <c r="J333" s="1301"/>
      <c r="K333" s="1301"/>
      <c r="L333" s="1301"/>
      <c r="M333" s="1301"/>
      <c r="N333" s="1301"/>
      <c r="O333" s="1329"/>
      <c r="Q333" s="92"/>
      <c r="R333" s="92"/>
      <c r="S333" s="92"/>
      <c r="T333" s="92"/>
      <c r="U333" s="1303"/>
    </row>
    <row r="334" spans="1:21" s="1302" customFormat="1" x14ac:dyDescent="0.3">
      <c r="A334" s="1214"/>
      <c r="B334" s="92"/>
      <c r="C334" s="1298"/>
      <c r="D334" s="1301"/>
      <c r="E334" s="1301"/>
      <c r="F334" s="1301"/>
      <c r="G334" s="1301"/>
      <c r="H334" s="1301"/>
      <c r="I334" s="1301"/>
      <c r="J334" s="1301"/>
      <c r="K334" s="1301"/>
      <c r="L334" s="1301"/>
      <c r="M334" s="1301"/>
      <c r="N334" s="1301"/>
      <c r="O334" s="1329"/>
      <c r="Q334" s="92"/>
      <c r="R334" s="92"/>
      <c r="S334" s="92"/>
      <c r="T334" s="92"/>
      <c r="U334" s="1303"/>
    </row>
    <row r="335" spans="1:21" s="1302" customFormat="1" x14ac:dyDescent="0.3">
      <c r="A335" s="1214"/>
      <c r="B335" s="92"/>
      <c r="C335" s="1298"/>
      <c r="D335" s="1301"/>
      <c r="E335" s="1301"/>
      <c r="F335" s="1301"/>
      <c r="G335" s="1301"/>
      <c r="H335" s="1301"/>
      <c r="I335" s="1301"/>
      <c r="J335" s="1301"/>
      <c r="K335" s="1301"/>
      <c r="L335" s="1301"/>
      <c r="M335" s="1301"/>
      <c r="N335" s="1301"/>
      <c r="O335" s="1329"/>
      <c r="Q335" s="92"/>
      <c r="R335" s="92"/>
      <c r="S335" s="92"/>
      <c r="T335" s="92"/>
      <c r="U335" s="1303"/>
    </row>
    <row r="336" spans="1:21" s="1302" customFormat="1" x14ac:dyDescent="0.3">
      <c r="A336" s="1214"/>
      <c r="B336" s="92"/>
      <c r="C336" s="1298"/>
      <c r="D336" s="1301"/>
      <c r="E336" s="1301"/>
      <c r="F336" s="1301"/>
      <c r="G336" s="1301"/>
      <c r="H336" s="1301"/>
      <c r="I336" s="1301"/>
      <c r="J336" s="1301"/>
      <c r="K336" s="1301"/>
      <c r="L336" s="1301"/>
      <c r="M336" s="1301"/>
      <c r="N336" s="1301"/>
      <c r="O336" s="1329"/>
      <c r="Q336" s="92"/>
      <c r="R336" s="92"/>
      <c r="S336" s="92"/>
      <c r="T336" s="92"/>
      <c r="U336" s="1303"/>
    </row>
    <row r="337" spans="1:21" s="1302" customFormat="1" x14ac:dyDescent="0.3">
      <c r="A337" s="1214"/>
      <c r="B337" s="92"/>
      <c r="C337" s="1298"/>
      <c r="D337" s="1301"/>
      <c r="E337" s="1301"/>
      <c r="F337" s="1301"/>
      <c r="G337" s="1301"/>
      <c r="H337" s="1301"/>
      <c r="I337" s="1301"/>
      <c r="J337" s="1301"/>
      <c r="K337" s="1301"/>
      <c r="L337" s="1301"/>
      <c r="M337" s="1301"/>
      <c r="N337" s="1301"/>
      <c r="O337" s="1329"/>
      <c r="Q337" s="92"/>
      <c r="R337" s="92"/>
      <c r="S337" s="92"/>
      <c r="T337" s="92"/>
      <c r="U337" s="1303"/>
    </row>
    <row r="338" spans="1:21" s="1302" customFormat="1" x14ac:dyDescent="0.3">
      <c r="A338" s="1214"/>
      <c r="B338" s="92"/>
      <c r="C338" s="1298"/>
      <c r="D338" s="1301"/>
      <c r="E338" s="1301"/>
      <c r="F338" s="1301"/>
      <c r="G338" s="1301"/>
      <c r="H338" s="1301"/>
      <c r="I338" s="1301"/>
      <c r="J338" s="1301"/>
      <c r="K338" s="1301"/>
      <c r="L338" s="1301"/>
      <c r="M338" s="1301"/>
      <c r="N338" s="1301"/>
      <c r="O338" s="1329"/>
      <c r="Q338" s="92"/>
      <c r="R338" s="92"/>
      <c r="S338" s="92"/>
      <c r="T338" s="92"/>
      <c r="U338" s="1303"/>
    </row>
    <row r="339" spans="1:21" s="1302" customFormat="1" x14ac:dyDescent="0.3">
      <c r="A339" s="1214"/>
      <c r="B339" s="92"/>
      <c r="C339" s="1298"/>
      <c r="D339" s="1301"/>
      <c r="E339" s="1301"/>
      <c r="F339" s="1301"/>
      <c r="G339" s="1301"/>
      <c r="H339" s="1301"/>
      <c r="I339" s="1301"/>
      <c r="J339" s="1301"/>
      <c r="K339" s="1301"/>
      <c r="L339" s="1301"/>
      <c r="M339" s="1301"/>
      <c r="N339" s="1301"/>
      <c r="O339" s="1329"/>
      <c r="Q339" s="92"/>
      <c r="R339" s="92"/>
      <c r="S339" s="92"/>
      <c r="T339" s="92"/>
      <c r="U339" s="1303"/>
    </row>
    <row r="340" spans="1:21" s="1302" customFormat="1" x14ac:dyDescent="0.3">
      <c r="A340" s="1214"/>
      <c r="B340" s="92"/>
      <c r="C340" s="1298"/>
      <c r="D340" s="1301"/>
      <c r="E340" s="1301"/>
      <c r="F340" s="1301"/>
      <c r="G340" s="1301"/>
      <c r="H340" s="1301"/>
      <c r="I340" s="1301"/>
      <c r="J340" s="1301"/>
      <c r="K340" s="1301"/>
      <c r="L340" s="1301"/>
      <c r="M340" s="1301"/>
      <c r="N340" s="1301"/>
      <c r="O340" s="1329"/>
      <c r="Q340" s="92"/>
      <c r="R340" s="92"/>
      <c r="S340" s="92"/>
      <c r="T340" s="92"/>
      <c r="U340" s="1303"/>
    </row>
    <row r="341" spans="1:21" s="1302" customFormat="1" x14ac:dyDescent="0.3">
      <c r="A341" s="1214"/>
      <c r="B341" s="92"/>
      <c r="C341" s="1298"/>
      <c r="D341" s="1301"/>
      <c r="E341" s="1301"/>
      <c r="F341" s="1301"/>
      <c r="G341" s="1301"/>
      <c r="H341" s="1301"/>
      <c r="I341" s="1301"/>
      <c r="J341" s="1301"/>
      <c r="K341" s="1301"/>
      <c r="L341" s="1301"/>
      <c r="M341" s="1301"/>
      <c r="N341" s="1301"/>
      <c r="O341" s="1329"/>
      <c r="Q341" s="92"/>
      <c r="R341" s="92"/>
      <c r="S341" s="92"/>
      <c r="T341" s="92"/>
      <c r="U341" s="1303"/>
    </row>
    <row r="342" spans="1:21" s="1302" customFormat="1" x14ac:dyDescent="0.3">
      <c r="A342" s="1214"/>
      <c r="B342" s="92"/>
      <c r="C342" s="1298"/>
      <c r="D342" s="1301"/>
      <c r="E342" s="1301"/>
      <c r="F342" s="1301"/>
      <c r="G342" s="1301"/>
      <c r="H342" s="1301"/>
      <c r="I342" s="1301"/>
      <c r="J342" s="1301"/>
      <c r="K342" s="1301"/>
      <c r="L342" s="1301"/>
      <c r="M342" s="1301"/>
      <c r="N342" s="1301"/>
      <c r="O342" s="1329"/>
      <c r="Q342" s="92"/>
      <c r="R342" s="92"/>
      <c r="S342" s="92"/>
      <c r="T342" s="92"/>
      <c r="U342" s="1303"/>
    </row>
    <row r="343" spans="1:21" s="1302" customFormat="1" x14ac:dyDescent="0.3">
      <c r="A343" s="1214"/>
      <c r="B343" s="92"/>
      <c r="C343" s="1298"/>
      <c r="D343" s="1301"/>
      <c r="E343" s="1301"/>
      <c r="F343" s="1301"/>
      <c r="G343" s="1301"/>
      <c r="H343" s="1301"/>
      <c r="I343" s="1301"/>
      <c r="J343" s="1301"/>
      <c r="K343" s="1301"/>
      <c r="L343" s="1301"/>
      <c r="M343" s="1301"/>
      <c r="N343" s="1301"/>
      <c r="O343" s="1329"/>
      <c r="Q343" s="92"/>
      <c r="R343" s="92"/>
      <c r="S343" s="92"/>
      <c r="T343" s="92"/>
      <c r="U343" s="1303"/>
    </row>
    <row r="344" spans="1:21" s="1302" customFormat="1" x14ac:dyDescent="0.3">
      <c r="A344" s="1214"/>
      <c r="B344" s="92"/>
      <c r="C344" s="1298"/>
      <c r="D344" s="1301"/>
      <c r="E344" s="1301"/>
      <c r="F344" s="1301"/>
      <c r="G344" s="1301"/>
      <c r="H344" s="1301"/>
      <c r="I344" s="1301"/>
      <c r="J344" s="1301"/>
      <c r="K344" s="1301"/>
      <c r="L344" s="1301"/>
      <c r="M344" s="1301"/>
      <c r="N344" s="1301"/>
      <c r="O344" s="1329"/>
      <c r="Q344" s="92"/>
      <c r="R344" s="92"/>
      <c r="S344" s="92"/>
      <c r="T344" s="92"/>
      <c r="U344" s="1303"/>
    </row>
    <row r="345" spans="1:21" s="1302" customFormat="1" x14ac:dyDescent="0.3">
      <c r="A345" s="1214"/>
      <c r="B345" s="92"/>
      <c r="C345" s="1298"/>
      <c r="D345" s="1301"/>
      <c r="E345" s="1301"/>
      <c r="F345" s="1301"/>
      <c r="G345" s="1301"/>
      <c r="H345" s="1301"/>
      <c r="I345" s="1301"/>
      <c r="J345" s="1301"/>
      <c r="K345" s="1301"/>
      <c r="L345" s="1301"/>
      <c r="M345" s="1301"/>
      <c r="N345" s="1301"/>
      <c r="O345" s="1329"/>
      <c r="Q345" s="92"/>
      <c r="R345" s="92"/>
      <c r="S345" s="92"/>
      <c r="T345" s="92"/>
      <c r="U345" s="1303"/>
    </row>
    <row r="346" spans="1:21" s="1302" customFormat="1" x14ac:dyDescent="0.3">
      <c r="A346" s="1214"/>
      <c r="B346" s="92"/>
      <c r="C346" s="1298"/>
      <c r="D346" s="1301"/>
      <c r="E346" s="1301"/>
      <c r="F346" s="1301"/>
      <c r="G346" s="1301"/>
      <c r="H346" s="1301"/>
      <c r="I346" s="1301"/>
      <c r="J346" s="1301"/>
      <c r="K346" s="1301"/>
      <c r="L346" s="1301"/>
      <c r="M346" s="1301"/>
      <c r="N346" s="1301"/>
      <c r="O346" s="1329"/>
      <c r="Q346" s="92"/>
      <c r="R346" s="92"/>
      <c r="S346" s="92"/>
      <c r="T346" s="92"/>
      <c r="U346" s="1303"/>
    </row>
    <row r="347" spans="1:21" s="1302" customFormat="1" x14ac:dyDescent="0.3">
      <c r="A347" s="1214"/>
      <c r="B347" s="92"/>
      <c r="C347" s="1298"/>
      <c r="D347" s="1301"/>
      <c r="E347" s="1301"/>
      <c r="F347" s="1301"/>
      <c r="G347" s="1301"/>
      <c r="H347" s="1301"/>
      <c r="I347" s="1301"/>
      <c r="J347" s="1301"/>
      <c r="K347" s="1301"/>
      <c r="L347" s="1301"/>
      <c r="M347" s="1301"/>
      <c r="N347" s="1301"/>
      <c r="O347" s="1329"/>
      <c r="Q347" s="92"/>
      <c r="R347" s="92"/>
      <c r="S347" s="92"/>
      <c r="T347" s="92"/>
      <c r="U347" s="1303"/>
    </row>
    <row r="348" spans="1:21" s="1302" customFormat="1" x14ac:dyDescent="0.3">
      <c r="A348" s="1214"/>
      <c r="B348" s="92"/>
      <c r="C348" s="1298"/>
      <c r="D348" s="1301"/>
      <c r="E348" s="1301"/>
      <c r="F348" s="1301"/>
      <c r="G348" s="1301"/>
      <c r="H348" s="1301"/>
      <c r="I348" s="1301"/>
      <c r="J348" s="1301"/>
      <c r="K348" s="1301"/>
      <c r="L348" s="1301"/>
      <c r="M348" s="1301"/>
      <c r="N348" s="1301"/>
      <c r="O348" s="1329"/>
      <c r="Q348" s="92"/>
      <c r="R348" s="92"/>
      <c r="S348" s="92"/>
      <c r="T348" s="92"/>
      <c r="U348" s="1303"/>
    </row>
    <row r="349" spans="1:21" s="1302" customFormat="1" x14ac:dyDescent="0.3">
      <c r="A349" s="1214"/>
      <c r="B349" s="92"/>
      <c r="C349" s="1298"/>
      <c r="D349" s="1301"/>
      <c r="E349" s="1301"/>
      <c r="F349" s="1301"/>
      <c r="G349" s="1301"/>
      <c r="H349" s="1301"/>
      <c r="I349" s="1301"/>
      <c r="J349" s="1301"/>
      <c r="K349" s="1301"/>
      <c r="L349" s="1301"/>
      <c r="M349" s="1301"/>
      <c r="N349" s="1301"/>
      <c r="O349" s="1329"/>
      <c r="Q349" s="92"/>
      <c r="R349" s="92"/>
      <c r="S349" s="92"/>
      <c r="T349" s="92"/>
      <c r="U349" s="1303"/>
    </row>
    <row r="350" spans="1:21" s="1302" customFormat="1" x14ac:dyDescent="0.3">
      <c r="A350" s="1214"/>
      <c r="B350" s="92"/>
      <c r="C350" s="1298"/>
      <c r="D350" s="1301"/>
      <c r="E350" s="1301"/>
      <c r="F350" s="1301"/>
      <c r="G350" s="1301"/>
      <c r="H350" s="1301"/>
      <c r="I350" s="1301"/>
      <c r="J350" s="1301"/>
      <c r="K350" s="1301"/>
      <c r="L350" s="1301"/>
      <c r="M350" s="1301"/>
      <c r="N350" s="1301"/>
      <c r="O350" s="1329"/>
      <c r="Q350" s="92"/>
      <c r="R350" s="92"/>
      <c r="S350" s="92"/>
      <c r="T350" s="92"/>
      <c r="U350" s="1303"/>
    </row>
    <row r="351" spans="1:21" s="1302" customFormat="1" x14ac:dyDescent="0.3">
      <c r="A351" s="1214"/>
      <c r="B351" s="92"/>
      <c r="C351" s="1298"/>
      <c r="D351" s="1301"/>
      <c r="E351" s="1301"/>
      <c r="F351" s="1301"/>
      <c r="G351" s="1301"/>
      <c r="H351" s="1301"/>
      <c r="I351" s="1301"/>
      <c r="J351" s="1301"/>
      <c r="K351" s="1301"/>
      <c r="L351" s="1301"/>
      <c r="M351" s="1301"/>
      <c r="N351" s="1301"/>
      <c r="O351" s="1329"/>
      <c r="Q351" s="92"/>
      <c r="R351" s="92"/>
      <c r="S351" s="92"/>
      <c r="T351" s="92"/>
      <c r="U351" s="1303"/>
    </row>
    <row r="352" spans="1:21" s="1302" customFormat="1" x14ac:dyDescent="0.3">
      <c r="A352" s="1214"/>
      <c r="B352" s="92"/>
      <c r="C352" s="1298"/>
      <c r="D352" s="1301"/>
      <c r="E352" s="1301"/>
      <c r="F352" s="1301"/>
      <c r="G352" s="1301"/>
      <c r="H352" s="1301"/>
      <c r="I352" s="1301"/>
      <c r="J352" s="1301"/>
      <c r="K352" s="1301"/>
      <c r="L352" s="1301"/>
      <c r="M352" s="1301"/>
      <c r="N352" s="1301"/>
      <c r="O352" s="1329"/>
      <c r="Q352" s="92"/>
      <c r="R352" s="92"/>
      <c r="S352" s="92"/>
      <c r="T352" s="92"/>
      <c r="U352" s="1303"/>
    </row>
    <row r="353" spans="1:21" s="1302" customFormat="1" x14ac:dyDescent="0.3">
      <c r="A353" s="1214"/>
      <c r="B353" s="92"/>
      <c r="C353" s="1298"/>
      <c r="D353" s="1301"/>
      <c r="E353" s="1301"/>
      <c r="F353" s="1301"/>
      <c r="G353" s="1301"/>
      <c r="H353" s="1301"/>
      <c r="I353" s="1301"/>
      <c r="J353" s="1301"/>
      <c r="K353" s="1301"/>
      <c r="L353" s="1301"/>
      <c r="M353" s="1301"/>
      <c r="N353" s="1301"/>
      <c r="O353" s="1329"/>
      <c r="Q353" s="92"/>
      <c r="R353" s="92"/>
      <c r="S353" s="92"/>
      <c r="T353" s="92"/>
      <c r="U353" s="1303"/>
    </row>
    <row r="354" spans="1:21" s="1302" customFormat="1" x14ac:dyDescent="0.3">
      <c r="A354" s="1214"/>
      <c r="B354" s="92"/>
      <c r="C354" s="1298"/>
      <c r="D354" s="1301"/>
      <c r="E354" s="1301"/>
      <c r="F354" s="1301"/>
      <c r="G354" s="1301"/>
      <c r="H354" s="1301"/>
      <c r="I354" s="1301"/>
      <c r="J354" s="1301"/>
      <c r="K354" s="1301"/>
      <c r="L354" s="1301"/>
      <c r="M354" s="1301"/>
      <c r="N354" s="1301"/>
      <c r="O354" s="1329"/>
      <c r="Q354" s="92"/>
      <c r="R354" s="92"/>
      <c r="S354" s="92"/>
      <c r="T354" s="92"/>
      <c r="U354" s="1303"/>
    </row>
    <row r="355" spans="1:21" s="1302" customFormat="1" x14ac:dyDescent="0.3">
      <c r="A355" s="1214"/>
      <c r="B355" s="92"/>
      <c r="C355" s="1298"/>
      <c r="D355" s="1301"/>
      <c r="E355" s="1301"/>
      <c r="F355" s="1301"/>
      <c r="G355" s="1301"/>
      <c r="H355" s="1301"/>
      <c r="I355" s="1301"/>
      <c r="J355" s="1301"/>
      <c r="K355" s="1301"/>
      <c r="L355" s="1301"/>
      <c r="M355" s="1301"/>
      <c r="N355" s="1301"/>
      <c r="O355" s="1329"/>
      <c r="Q355" s="92"/>
      <c r="R355" s="92"/>
      <c r="S355" s="92"/>
      <c r="T355" s="92"/>
      <c r="U355" s="1303"/>
    </row>
    <row r="356" spans="1:21" s="1302" customFormat="1" x14ac:dyDescent="0.3">
      <c r="A356" s="1214"/>
      <c r="B356" s="92"/>
      <c r="C356" s="1298"/>
      <c r="D356" s="1301"/>
      <c r="E356" s="1301"/>
      <c r="F356" s="1301"/>
      <c r="G356" s="1301"/>
      <c r="H356" s="1301"/>
      <c r="I356" s="1301"/>
      <c r="J356" s="1301"/>
      <c r="K356" s="1301"/>
      <c r="L356" s="1301"/>
      <c r="M356" s="1301"/>
      <c r="N356" s="1301"/>
      <c r="O356" s="1329"/>
      <c r="Q356" s="92"/>
      <c r="R356" s="92"/>
      <c r="S356" s="92"/>
      <c r="T356" s="92"/>
      <c r="U356" s="1303"/>
    </row>
    <row r="357" spans="1:21" s="1302" customFormat="1" x14ac:dyDescent="0.3">
      <c r="A357" s="1214"/>
      <c r="B357" s="92"/>
      <c r="C357" s="1298"/>
      <c r="D357" s="1301"/>
      <c r="E357" s="1301"/>
      <c r="F357" s="1301"/>
      <c r="G357" s="1301"/>
      <c r="H357" s="1301"/>
      <c r="I357" s="1301"/>
      <c r="J357" s="1301"/>
      <c r="K357" s="1301"/>
      <c r="L357" s="1301"/>
      <c r="M357" s="1301"/>
      <c r="N357" s="1301"/>
      <c r="O357" s="1329"/>
      <c r="Q357" s="92"/>
      <c r="R357" s="92"/>
      <c r="S357" s="92"/>
      <c r="T357" s="92"/>
      <c r="U357" s="1303"/>
    </row>
    <row r="358" spans="1:21" s="1302" customFormat="1" x14ac:dyDescent="0.3">
      <c r="A358" s="1214"/>
      <c r="B358" s="92"/>
      <c r="C358" s="1298"/>
      <c r="D358" s="1301"/>
      <c r="E358" s="1301"/>
      <c r="F358" s="1301"/>
      <c r="G358" s="1301"/>
      <c r="H358" s="1301"/>
      <c r="I358" s="1301"/>
      <c r="J358" s="1301"/>
      <c r="K358" s="1301"/>
      <c r="L358" s="1301"/>
      <c r="M358" s="1301"/>
      <c r="N358" s="1301"/>
      <c r="O358" s="1329"/>
      <c r="Q358" s="92"/>
      <c r="R358" s="92"/>
      <c r="S358" s="92"/>
      <c r="T358" s="92"/>
      <c r="U358" s="1303"/>
    </row>
    <row r="359" spans="1:21" s="1302" customFormat="1" x14ac:dyDescent="0.3">
      <c r="A359" s="1214"/>
      <c r="B359" s="92"/>
      <c r="C359" s="1298"/>
      <c r="D359" s="1301"/>
      <c r="E359" s="1301"/>
      <c r="F359" s="1301"/>
      <c r="G359" s="1301"/>
      <c r="H359" s="1301"/>
      <c r="I359" s="1301"/>
      <c r="J359" s="1301"/>
      <c r="K359" s="1301"/>
      <c r="L359" s="1301"/>
      <c r="M359" s="1301"/>
      <c r="N359" s="1301"/>
      <c r="O359" s="1329"/>
      <c r="Q359" s="92"/>
      <c r="R359" s="92"/>
      <c r="S359" s="92"/>
      <c r="T359" s="92"/>
      <c r="U359" s="1303"/>
    </row>
    <row r="360" spans="1:21" s="1302" customFormat="1" x14ac:dyDescent="0.3">
      <c r="A360" s="1214"/>
      <c r="B360" s="92"/>
      <c r="C360" s="1298"/>
      <c r="D360" s="1301"/>
      <c r="E360" s="1301"/>
      <c r="F360" s="1301"/>
      <c r="G360" s="1301"/>
      <c r="H360" s="1301"/>
      <c r="I360" s="1301"/>
      <c r="J360" s="1301"/>
      <c r="K360" s="1301"/>
      <c r="L360" s="1301"/>
      <c r="M360" s="1301"/>
      <c r="N360" s="1301"/>
      <c r="O360" s="1329"/>
      <c r="Q360" s="92"/>
      <c r="R360" s="92"/>
      <c r="S360" s="92"/>
      <c r="T360" s="92"/>
      <c r="U360" s="1303"/>
    </row>
    <row r="361" spans="1:21" s="1302" customFormat="1" x14ac:dyDescent="0.3">
      <c r="A361" s="1214"/>
      <c r="B361" s="92"/>
      <c r="C361" s="1298"/>
      <c r="D361" s="1301"/>
      <c r="E361" s="1301"/>
      <c r="F361" s="1301"/>
      <c r="G361" s="1301"/>
      <c r="H361" s="1301"/>
      <c r="I361" s="1301"/>
      <c r="J361" s="1301"/>
      <c r="K361" s="1301"/>
      <c r="L361" s="1301"/>
      <c r="M361" s="1301"/>
      <c r="N361" s="1301"/>
      <c r="O361" s="1329"/>
      <c r="Q361" s="92"/>
      <c r="R361" s="92"/>
      <c r="S361" s="92"/>
      <c r="T361" s="92"/>
      <c r="U361" s="1303"/>
    </row>
    <row r="362" spans="1:21" s="1302" customFormat="1" x14ac:dyDescent="0.3">
      <c r="A362" s="1214"/>
      <c r="B362" s="92"/>
      <c r="C362" s="1298"/>
      <c r="D362" s="1301"/>
      <c r="E362" s="1301"/>
      <c r="F362" s="1301"/>
      <c r="G362" s="1301"/>
      <c r="H362" s="1301"/>
      <c r="I362" s="1301"/>
      <c r="J362" s="1301"/>
      <c r="K362" s="1301"/>
      <c r="L362" s="1301"/>
      <c r="M362" s="1301"/>
      <c r="N362" s="1301"/>
      <c r="O362" s="1329"/>
      <c r="Q362" s="92"/>
      <c r="R362" s="92"/>
      <c r="S362" s="92"/>
      <c r="T362" s="92"/>
      <c r="U362" s="1303"/>
    </row>
    <row r="363" spans="1:21" s="1302" customFormat="1" x14ac:dyDescent="0.3">
      <c r="A363" s="1214"/>
      <c r="B363" s="92"/>
      <c r="C363" s="1298"/>
      <c r="D363" s="1301"/>
      <c r="E363" s="1301"/>
      <c r="F363" s="1301"/>
      <c r="G363" s="1301"/>
      <c r="H363" s="1301"/>
      <c r="I363" s="1301"/>
      <c r="J363" s="1301"/>
      <c r="K363" s="1301"/>
      <c r="L363" s="1301"/>
      <c r="M363" s="1301"/>
      <c r="N363" s="1301"/>
      <c r="O363" s="1329"/>
      <c r="Q363" s="92"/>
      <c r="R363" s="92"/>
      <c r="S363" s="92"/>
      <c r="T363" s="92"/>
      <c r="U363" s="1303"/>
    </row>
    <row r="364" spans="1:21" s="1302" customFormat="1" x14ac:dyDescent="0.3">
      <c r="A364" s="1214"/>
      <c r="B364" s="92"/>
      <c r="C364" s="1298"/>
      <c r="D364" s="1301"/>
      <c r="E364" s="1301"/>
      <c r="F364" s="1301"/>
      <c r="G364" s="1301"/>
      <c r="H364" s="1301"/>
      <c r="I364" s="1301"/>
      <c r="J364" s="1301"/>
      <c r="K364" s="1301"/>
      <c r="L364" s="1301"/>
      <c r="M364" s="1301"/>
      <c r="N364" s="1301"/>
      <c r="O364" s="1329"/>
      <c r="Q364" s="92"/>
      <c r="R364" s="92"/>
      <c r="S364" s="92"/>
      <c r="T364" s="92"/>
      <c r="U364" s="1303"/>
    </row>
    <row r="365" spans="1:21" s="1302" customFormat="1" x14ac:dyDescent="0.3">
      <c r="A365" s="1214"/>
      <c r="B365" s="92"/>
      <c r="C365" s="1298"/>
      <c r="D365" s="1301"/>
      <c r="E365" s="1301"/>
      <c r="F365" s="1301"/>
      <c r="G365" s="1301"/>
      <c r="H365" s="1301"/>
      <c r="I365" s="1301"/>
      <c r="J365" s="1301"/>
      <c r="K365" s="1301"/>
      <c r="L365" s="1301"/>
      <c r="M365" s="1301"/>
      <c r="N365" s="1301"/>
      <c r="O365" s="1329"/>
      <c r="Q365" s="92"/>
      <c r="R365" s="92"/>
      <c r="S365" s="92"/>
      <c r="T365" s="92"/>
      <c r="U365" s="1303"/>
    </row>
    <row r="366" spans="1:21" s="1302" customFormat="1" x14ac:dyDescent="0.3">
      <c r="A366" s="1214"/>
      <c r="B366" s="92"/>
      <c r="C366" s="1298"/>
      <c r="D366" s="1301"/>
      <c r="E366" s="1301"/>
      <c r="F366" s="1301"/>
      <c r="G366" s="1301"/>
      <c r="H366" s="1301"/>
      <c r="I366" s="1301"/>
      <c r="J366" s="1301"/>
      <c r="K366" s="1301"/>
      <c r="L366" s="1301"/>
      <c r="M366" s="1301"/>
      <c r="N366" s="1301"/>
      <c r="O366" s="1329"/>
      <c r="Q366" s="92"/>
      <c r="R366" s="92"/>
      <c r="S366" s="92"/>
      <c r="T366" s="92"/>
      <c r="U366" s="1303"/>
    </row>
    <row r="367" spans="1:21" s="1302" customFormat="1" x14ac:dyDescent="0.3">
      <c r="A367" s="1214"/>
      <c r="B367" s="92"/>
      <c r="C367" s="1298"/>
      <c r="D367" s="1301"/>
      <c r="E367" s="1301"/>
      <c r="F367" s="1301"/>
      <c r="G367" s="1301"/>
      <c r="H367" s="1301"/>
      <c r="I367" s="1301"/>
      <c r="J367" s="1301"/>
      <c r="K367" s="1301"/>
      <c r="L367" s="1301"/>
      <c r="M367" s="1301"/>
      <c r="N367" s="1301"/>
      <c r="O367" s="1329"/>
      <c r="Q367" s="92"/>
      <c r="R367" s="92"/>
      <c r="S367" s="92"/>
      <c r="T367" s="92"/>
      <c r="U367" s="1303"/>
    </row>
    <row r="368" spans="1:21" s="1302" customFormat="1" x14ac:dyDescent="0.3">
      <c r="A368" s="1214"/>
      <c r="B368" s="92"/>
      <c r="C368" s="1298"/>
      <c r="D368" s="1301"/>
      <c r="E368" s="1301"/>
      <c r="F368" s="1301"/>
      <c r="G368" s="1301"/>
      <c r="H368" s="1301"/>
      <c r="I368" s="1301"/>
      <c r="J368" s="1301"/>
      <c r="K368" s="1301"/>
      <c r="L368" s="1301"/>
      <c r="M368" s="1301"/>
      <c r="N368" s="1301"/>
      <c r="O368" s="1329"/>
      <c r="Q368" s="92"/>
      <c r="R368" s="92"/>
      <c r="S368" s="92"/>
      <c r="T368" s="92"/>
      <c r="U368" s="1303"/>
    </row>
    <row r="369" spans="1:21" s="1302" customFormat="1" x14ac:dyDescent="0.3">
      <c r="A369" s="1214"/>
      <c r="B369" s="92"/>
      <c r="C369" s="1298"/>
      <c r="D369" s="1301"/>
      <c r="E369" s="1301"/>
      <c r="F369" s="1301"/>
      <c r="G369" s="1301"/>
      <c r="H369" s="1301"/>
      <c r="I369" s="1301"/>
      <c r="J369" s="1301"/>
      <c r="K369" s="1301"/>
      <c r="L369" s="1301"/>
      <c r="M369" s="1301"/>
      <c r="N369" s="1301"/>
      <c r="O369" s="1329"/>
      <c r="Q369" s="92"/>
      <c r="R369" s="92"/>
      <c r="S369" s="92"/>
      <c r="T369" s="92"/>
      <c r="U369" s="1303"/>
    </row>
    <row r="370" spans="1:21" s="1302" customFormat="1" x14ac:dyDescent="0.3">
      <c r="A370" s="1214"/>
      <c r="B370" s="92"/>
      <c r="C370" s="1298"/>
      <c r="D370" s="1301"/>
      <c r="E370" s="1301"/>
      <c r="F370" s="1301"/>
      <c r="G370" s="1301"/>
      <c r="H370" s="1301"/>
      <c r="I370" s="1301"/>
      <c r="J370" s="1301"/>
      <c r="K370" s="1301"/>
      <c r="L370" s="1301"/>
      <c r="M370" s="1301"/>
      <c r="N370" s="1301"/>
      <c r="O370" s="1329"/>
      <c r="Q370" s="92"/>
      <c r="R370" s="92"/>
      <c r="S370" s="92"/>
      <c r="T370" s="92"/>
      <c r="U370" s="1303"/>
    </row>
    <row r="371" spans="1:21" s="1302" customFormat="1" x14ac:dyDescent="0.3">
      <c r="A371" s="1214"/>
      <c r="B371" s="92"/>
      <c r="C371" s="1298"/>
      <c r="D371" s="1301"/>
      <c r="E371" s="1301"/>
      <c r="F371" s="1301"/>
      <c r="G371" s="1301"/>
      <c r="H371" s="1301"/>
      <c r="I371" s="1301"/>
      <c r="J371" s="1301"/>
      <c r="K371" s="1301"/>
      <c r="L371" s="1301"/>
      <c r="M371" s="1301"/>
      <c r="N371" s="1301"/>
      <c r="O371" s="1329"/>
      <c r="Q371" s="92"/>
      <c r="R371" s="92"/>
      <c r="S371" s="92"/>
      <c r="T371" s="92"/>
      <c r="U371" s="1303"/>
    </row>
    <row r="372" spans="1:21" s="1302" customFormat="1" x14ac:dyDescent="0.3">
      <c r="A372" s="1214"/>
      <c r="B372" s="92"/>
      <c r="C372" s="1298"/>
      <c r="D372" s="1301"/>
      <c r="E372" s="1301"/>
      <c r="F372" s="1301"/>
      <c r="G372" s="1301"/>
      <c r="H372" s="1301"/>
      <c r="I372" s="1301"/>
      <c r="J372" s="1301"/>
      <c r="K372" s="1301"/>
      <c r="L372" s="1301"/>
      <c r="M372" s="1301"/>
      <c r="N372" s="1301"/>
      <c r="O372" s="1329"/>
      <c r="Q372" s="92"/>
      <c r="R372" s="92"/>
      <c r="S372" s="92"/>
      <c r="T372" s="92"/>
      <c r="U372" s="1303"/>
    </row>
    <row r="373" spans="1:21" s="1302" customFormat="1" x14ac:dyDescent="0.3">
      <c r="A373" s="1214"/>
      <c r="B373" s="92"/>
      <c r="C373" s="1298"/>
      <c r="D373" s="1301"/>
      <c r="E373" s="1301"/>
      <c r="F373" s="1301"/>
      <c r="G373" s="1301"/>
      <c r="H373" s="1301"/>
      <c r="I373" s="1301"/>
      <c r="J373" s="1301"/>
      <c r="K373" s="1301"/>
      <c r="L373" s="1301"/>
      <c r="M373" s="1301"/>
      <c r="N373" s="1301"/>
      <c r="O373" s="1329"/>
      <c r="Q373" s="92"/>
      <c r="R373" s="92"/>
      <c r="S373" s="92"/>
      <c r="T373" s="92"/>
      <c r="U373" s="1303"/>
    </row>
    <row r="374" spans="1:21" s="1302" customFormat="1" x14ac:dyDescent="0.3">
      <c r="A374" s="1214"/>
      <c r="B374" s="92"/>
      <c r="C374" s="1298"/>
      <c r="D374" s="1301"/>
      <c r="E374" s="1301"/>
      <c r="F374" s="1301"/>
      <c r="G374" s="1301"/>
      <c r="H374" s="1301"/>
      <c r="I374" s="1301"/>
      <c r="J374" s="1301"/>
      <c r="K374" s="1301"/>
      <c r="L374" s="1301"/>
      <c r="M374" s="1301"/>
      <c r="N374" s="1301"/>
      <c r="O374" s="1329"/>
      <c r="Q374" s="92"/>
      <c r="R374" s="92"/>
      <c r="S374" s="92"/>
      <c r="T374" s="92"/>
      <c r="U374" s="1303"/>
    </row>
    <row r="375" spans="1:21" s="1302" customFormat="1" x14ac:dyDescent="0.3">
      <c r="A375" s="1214"/>
      <c r="B375" s="92"/>
      <c r="C375" s="1298"/>
      <c r="D375" s="1301"/>
      <c r="E375" s="1301"/>
      <c r="F375" s="1301"/>
      <c r="G375" s="1301"/>
      <c r="H375" s="1301"/>
      <c r="I375" s="1301"/>
      <c r="J375" s="1301"/>
      <c r="K375" s="1301"/>
      <c r="L375" s="1301"/>
      <c r="M375" s="1301"/>
      <c r="N375" s="1301"/>
      <c r="O375" s="1329"/>
      <c r="Q375" s="92"/>
      <c r="R375" s="92"/>
      <c r="S375" s="92"/>
      <c r="T375" s="92"/>
      <c r="U375" s="1303"/>
    </row>
    <row r="376" spans="1:21" s="1302" customFormat="1" x14ac:dyDescent="0.3">
      <c r="A376" s="1214"/>
      <c r="B376" s="92"/>
      <c r="C376" s="1298"/>
      <c r="D376" s="1301"/>
      <c r="E376" s="1301"/>
      <c r="F376" s="1301"/>
      <c r="G376" s="1301"/>
      <c r="H376" s="1301"/>
      <c r="I376" s="1301"/>
      <c r="J376" s="1301"/>
      <c r="K376" s="1301"/>
      <c r="L376" s="1301"/>
      <c r="M376" s="1301"/>
      <c r="N376" s="1301"/>
      <c r="O376" s="1329"/>
      <c r="Q376" s="92"/>
      <c r="R376" s="92"/>
      <c r="S376" s="92"/>
      <c r="T376" s="92"/>
      <c r="U376" s="1303"/>
    </row>
    <row r="377" spans="1:21" s="1302" customFormat="1" x14ac:dyDescent="0.3">
      <c r="A377" s="1214"/>
      <c r="B377" s="92"/>
      <c r="C377" s="1298"/>
      <c r="D377" s="1301"/>
      <c r="E377" s="1301"/>
      <c r="F377" s="1301"/>
      <c r="G377" s="1301"/>
      <c r="H377" s="1301"/>
      <c r="I377" s="1301"/>
      <c r="J377" s="1301"/>
      <c r="K377" s="1301"/>
      <c r="L377" s="1301"/>
      <c r="M377" s="1301"/>
      <c r="N377" s="1301"/>
      <c r="O377" s="1329"/>
      <c r="Q377" s="92"/>
      <c r="R377" s="92"/>
      <c r="S377" s="92"/>
      <c r="T377" s="92"/>
      <c r="U377" s="1303"/>
    </row>
    <row r="378" spans="1:21" s="1302" customFormat="1" x14ac:dyDescent="0.3">
      <c r="A378" s="1214"/>
      <c r="B378" s="92"/>
      <c r="C378" s="1298"/>
      <c r="D378" s="1301"/>
      <c r="E378" s="1301"/>
      <c r="F378" s="1301"/>
      <c r="G378" s="1301"/>
      <c r="H378" s="1301"/>
      <c r="I378" s="1301"/>
      <c r="J378" s="1301"/>
      <c r="K378" s="1301"/>
      <c r="L378" s="1301"/>
      <c r="M378" s="1301"/>
      <c r="N378" s="1301"/>
      <c r="O378" s="1329"/>
      <c r="Q378" s="92"/>
      <c r="R378" s="92"/>
      <c r="S378" s="92"/>
      <c r="T378" s="92"/>
      <c r="U378" s="1303"/>
    </row>
    <row r="379" spans="1:21" s="1302" customFormat="1" x14ac:dyDescent="0.3">
      <c r="A379" s="1214"/>
      <c r="B379" s="92"/>
      <c r="C379" s="1298"/>
      <c r="D379" s="1301"/>
      <c r="E379" s="1301"/>
      <c r="F379" s="1301"/>
      <c r="G379" s="1301"/>
      <c r="H379" s="1301"/>
      <c r="I379" s="1301"/>
      <c r="J379" s="1301"/>
      <c r="K379" s="1301"/>
      <c r="L379" s="1301"/>
      <c r="M379" s="1301"/>
      <c r="N379" s="1301"/>
      <c r="O379" s="1329"/>
      <c r="Q379" s="92"/>
      <c r="R379" s="92"/>
      <c r="S379" s="92"/>
      <c r="T379" s="92"/>
      <c r="U379" s="1303"/>
    </row>
    <row r="380" spans="1:21" s="1302" customFormat="1" x14ac:dyDescent="0.3">
      <c r="A380" s="1214"/>
      <c r="B380" s="92"/>
      <c r="C380" s="1298"/>
      <c r="D380" s="1301"/>
      <c r="E380" s="1301"/>
      <c r="F380" s="1301"/>
      <c r="G380" s="1301"/>
      <c r="H380" s="1301"/>
      <c r="I380" s="1301"/>
      <c r="J380" s="1301"/>
      <c r="K380" s="1301"/>
      <c r="L380" s="1301"/>
      <c r="M380" s="1301"/>
      <c r="N380" s="1301"/>
      <c r="O380" s="1329"/>
      <c r="Q380" s="92"/>
      <c r="R380" s="92"/>
      <c r="S380" s="92"/>
      <c r="T380" s="92"/>
      <c r="U380" s="1303"/>
    </row>
    <row r="381" spans="1:21" s="1302" customFormat="1" x14ac:dyDescent="0.3">
      <c r="A381" s="1214"/>
      <c r="B381" s="92"/>
      <c r="C381" s="1298"/>
      <c r="D381" s="1301"/>
      <c r="E381" s="1301"/>
      <c r="F381" s="1301"/>
      <c r="G381" s="1301"/>
      <c r="H381" s="1301"/>
      <c r="I381" s="1301"/>
      <c r="J381" s="1301"/>
      <c r="K381" s="1301"/>
      <c r="L381" s="1301"/>
      <c r="M381" s="1301"/>
      <c r="N381" s="1301"/>
      <c r="O381" s="1329"/>
      <c r="Q381" s="92"/>
      <c r="R381" s="92"/>
      <c r="S381" s="92"/>
      <c r="T381" s="92"/>
      <c r="U381" s="1303"/>
    </row>
    <row r="382" spans="1:21" s="1302" customFormat="1" x14ac:dyDescent="0.3">
      <c r="A382" s="1214"/>
      <c r="B382" s="92"/>
      <c r="C382" s="1298"/>
      <c r="D382" s="1301"/>
      <c r="E382" s="1301"/>
      <c r="F382" s="1301"/>
      <c r="G382" s="1301"/>
      <c r="H382" s="1301"/>
      <c r="I382" s="1301"/>
      <c r="J382" s="1301"/>
      <c r="K382" s="1301"/>
      <c r="L382" s="1301"/>
      <c r="M382" s="1301"/>
      <c r="N382" s="1301"/>
      <c r="O382" s="1329"/>
      <c r="Q382" s="92"/>
      <c r="R382" s="92"/>
      <c r="S382" s="92"/>
      <c r="T382" s="92"/>
      <c r="U382" s="1303"/>
    </row>
    <row r="383" spans="1:21" s="1302" customFormat="1" x14ac:dyDescent="0.3">
      <c r="A383" s="1214"/>
      <c r="B383" s="92"/>
      <c r="C383" s="1298"/>
      <c r="D383" s="1301"/>
      <c r="E383" s="1301"/>
      <c r="F383" s="1301"/>
      <c r="G383" s="1301"/>
      <c r="H383" s="1301"/>
      <c r="I383" s="1301"/>
      <c r="J383" s="1301"/>
      <c r="K383" s="1301"/>
      <c r="L383" s="1301"/>
      <c r="M383" s="1301"/>
      <c r="N383" s="1301"/>
      <c r="O383" s="1329"/>
      <c r="Q383" s="92"/>
      <c r="R383" s="92"/>
      <c r="S383" s="92"/>
      <c r="T383" s="92"/>
      <c r="U383" s="1303"/>
    </row>
    <row r="384" spans="1:21" s="1302" customFormat="1" x14ac:dyDescent="0.3">
      <c r="A384" s="1214"/>
      <c r="B384" s="92"/>
      <c r="C384" s="1298"/>
      <c r="D384" s="1301"/>
      <c r="E384" s="1301"/>
      <c r="F384" s="1301"/>
      <c r="G384" s="1301"/>
      <c r="H384" s="1301"/>
      <c r="I384" s="1301"/>
      <c r="J384" s="1301"/>
      <c r="K384" s="1301"/>
      <c r="L384" s="1301"/>
      <c r="M384" s="1301"/>
      <c r="N384" s="1301"/>
      <c r="O384" s="1329"/>
      <c r="Q384" s="92"/>
      <c r="R384" s="92"/>
      <c r="S384" s="92"/>
      <c r="T384" s="92"/>
      <c r="U384" s="1303"/>
    </row>
    <row r="385" spans="1:21" s="1302" customFormat="1" x14ac:dyDescent="0.3">
      <c r="A385" s="1214"/>
      <c r="B385" s="92"/>
      <c r="C385" s="1298"/>
      <c r="D385" s="1301"/>
      <c r="E385" s="1301"/>
      <c r="F385" s="1301"/>
      <c r="G385" s="1301"/>
      <c r="H385" s="1301"/>
      <c r="I385" s="1301"/>
      <c r="J385" s="1301"/>
      <c r="K385" s="1301"/>
      <c r="L385" s="1301"/>
      <c r="M385" s="1301"/>
      <c r="N385" s="1301"/>
      <c r="O385" s="1329"/>
      <c r="Q385" s="92"/>
      <c r="R385" s="92"/>
      <c r="S385" s="92"/>
      <c r="T385" s="92"/>
      <c r="U385" s="1303"/>
    </row>
    <row r="386" spans="1:21" s="1302" customFormat="1" x14ac:dyDescent="0.3">
      <c r="A386" s="1214"/>
      <c r="B386" s="92"/>
      <c r="C386" s="1298"/>
      <c r="D386" s="1301"/>
      <c r="E386" s="1301"/>
      <c r="F386" s="1301"/>
      <c r="G386" s="1301"/>
      <c r="H386" s="1301"/>
      <c r="I386" s="1301"/>
      <c r="J386" s="1301"/>
      <c r="K386" s="1301"/>
      <c r="L386" s="1301"/>
      <c r="M386" s="1301"/>
      <c r="N386" s="1301"/>
      <c r="O386" s="1329"/>
      <c r="Q386" s="92"/>
      <c r="R386" s="92"/>
      <c r="S386" s="92"/>
      <c r="T386" s="92"/>
      <c r="U386" s="1303"/>
    </row>
    <row r="387" spans="1:21" s="1302" customFormat="1" x14ac:dyDescent="0.3">
      <c r="A387" s="1214"/>
      <c r="B387" s="92"/>
      <c r="C387" s="1298"/>
      <c r="D387" s="1301"/>
      <c r="E387" s="1301"/>
      <c r="F387" s="1301"/>
      <c r="G387" s="1301"/>
      <c r="H387" s="1301"/>
      <c r="I387" s="1301"/>
      <c r="J387" s="1301"/>
      <c r="K387" s="1301"/>
      <c r="L387" s="1301"/>
      <c r="M387" s="1301"/>
      <c r="N387" s="1301"/>
      <c r="O387" s="1329"/>
      <c r="Q387" s="92"/>
      <c r="R387" s="92"/>
      <c r="S387" s="92"/>
      <c r="T387" s="92"/>
      <c r="U387" s="1303"/>
    </row>
    <row r="388" spans="1:21" s="1302" customFormat="1" x14ac:dyDescent="0.3">
      <c r="A388" s="1214"/>
      <c r="B388" s="92"/>
      <c r="C388" s="1298"/>
      <c r="D388" s="1301"/>
      <c r="E388" s="1301"/>
      <c r="F388" s="1301"/>
      <c r="G388" s="1301"/>
      <c r="H388" s="1301"/>
      <c r="I388" s="1301"/>
      <c r="J388" s="1301"/>
      <c r="K388" s="1301"/>
      <c r="L388" s="1301"/>
      <c r="M388" s="1301"/>
      <c r="N388" s="1301"/>
      <c r="O388" s="1329"/>
      <c r="Q388" s="92"/>
      <c r="R388" s="92"/>
      <c r="S388" s="92"/>
      <c r="T388" s="92"/>
      <c r="U388" s="1303"/>
    </row>
    <row r="389" spans="1:21" s="1302" customFormat="1" x14ac:dyDescent="0.3">
      <c r="A389" s="1214"/>
      <c r="B389" s="92"/>
      <c r="C389" s="1298"/>
      <c r="D389" s="1301"/>
      <c r="E389" s="1301"/>
      <c r="F389" s="1301"/>
      <c r="G389" s="1301"/>
      <c r="H389" s="1301"/>
      <c r="I389" s="1301"/>
      <c r="J389" s="1301"/>
      <c r="K389" s="1301"/>
      <c r="L389" s="1301"/>
      <c r="M389" s="1301"/>
      <c r="N389" s="1301"/>
      <c r="O389" s="1329"/>
      <c r="Q389" s="92"/>
      <c r="R389" s="92"/>
      <c r="S389" s="92"/>
      <c r="T389" s="92"/>
      <c r="U389" s="1303"/>
    </row>
    <row r="390" spans="1:21" s="1302" customFormat="1" x14ac:dyDescent="0.3">
      <c r="A390" s="1214"/>
      <c r="B390" s="92"/>
      <c r="C390" s="1298"/>
      <c r="D390" s="1301"/>
      <c r="E390" s="1301"/>
      <c r="F390" s="1301"/>
      <c r="G390" s="1301"/>
      <c r="H390" s="1301"/>
      <c r="I390" s="1301"/>
      <c r="J390" s="1301"/>
      <c r="K390" s="1301"/>
      <c r="L390" s="1301"/>
      <c r="M390" s="1301"/>
      <c r="N390" s="1301"/>
      <c r="O390" s="1329"/>
      <c r="Q390" s="92"/>
      <c r="R390" s="92"/>
      <c r="S390" s="92"/>
      <c r="T390" s="92"/>
      <c r="U390" s="1303"/>
    </row>
    <row r="391" spans="1:21" s="1302" customFormat="1" x14ac:dyDescent="0.3">
      <c r="A391" s="1214"/>
      <c r="B391" s="92"/>
      <c r="C391" s="1298"/>
      <c r="D391" s="1301"/>
      <c r="E391" s="1301"/>
      <c r="F391" s="1301"/>
      <c r="G391" s="1301"/>
      <c r="H391" s="1301"/>
      <c r="I391" s="1301"/>
      <c r="J391" s="1301"/>
      <c r="K391" s="1301"/>
      <c r="L391" s="1301"/>
      <c r="M391" s="1301"/>
      <c r="N391" s="1301"/>
      <c r="O391" s="1329"/>
      <c r="Q391" s="92"/>
      <c r="R391" s="92"/>
      <c r="S391" s="92"/>
      <c r="T391" s="92"/>
      <c r="U391" s="1303"/>
    </row>
    <row r="392" spans="1:21" s="1302" customFormat="1" x14ac:dyDescent="0.3">
      <c r="A392" s="1214"/>
      <c r="B392" s="92"/>
      <c r="C392" s="1298"/>
      <c r="D392" s="1301"/>
      <c r="E392" s="1301"/>
      <c r="F392" s="1301"/>
      <c r="G392" s="1301"/>
      <c r="H392" s="1301"/>
      <c r="I392" s="1301"/>
      <c r="J392" s="1301"/>
      <c r="K392" s="1301"/>
      <c r="L392" s="1301"/>
      <c r="M392" s="1301"/>
      <c r="N392" s="1301"/>
      <c r="O392" s="1329"/>
      <c r="Q392" s="92"/>
      <c r="R392" s="92"/>
      <c r="S392" s="92"/>
      <c r="T392" s="92"/>
      <c r="U392" s="1303"/>
    </row>
    <row r="393" spans="1:21" s="1302" customFormat="1" x14ac:dyDescent="0.3">
      <c r="A393" s="1214"/>
      <c r="B393" s="92"/>
      <c r="C393" s="1298"/>
      <c r="D393" s="1301"/>
      <c r="E393" s="1301"/>
      <c r="F393" s="1301"/>
      <c r="G393" s="1301"/>
      <c r="H393" s="1301"/>
      <c r="I393" s="1301"/>
      <c r="J393" s="1301"/>
      <c r="K393" s="1301"/>
      <c r="L393" s="1301"/>
      <c r="M393" s="1301"/>
      <c r="N393" s="1301"/>
      <c r="O393" s="1329"/>
      <c r="Q393" s="92"/>
      <c r="R393" s="92"/>
      <c r="S393" s="92"/>
      <c r="T393" s="92"/>
      <c r="U393" s="1303"/>
    </row>
    <row r="394" spans="1:21" s="1302" customFormat="1" x14ac:dyDescent="0.3">
      <c r="A394" s="1214"/>
      <c r="B394" s="92"/>
      <c r="C394" s="1298"/>
      <c r="D394" s="1301"/>
      <c r="E394" s="1301"/>
      <c r="F394" s="1301"/>
      <c r="G394" s="1301"/>
      <c r="H394" s="1301"/>
      <c r="I394" s="1301"/>
      <c r="J394" s="1301"/>
      <c r="K394" s="1301"/>
      <c r="L394" s="1301"/>
      <c r="M394" s="1301"/>
      <c r="N394" s="1301"/>
      <c r="O394" s="1329"/>
      <c r="Q394" s="92"/>
      <c r="R394" s="92"/>
      <c r="S394" s="92"/>
      <c r="T394" s="92"/>
      <c r="U394" s="1303"/>
    </row>
    <row r="395" spans="1:21" s="1302" customFormat="1" x14ac:dyDescent="0.3">
      <c r="A395" s="1214"/>
      <c r="B395" s="92"/>
      <c r="C395" s="1298"/>
      <c r="D395" s="1301"/>
      <c r="E395" s="1301"/>
      <c r="F395" s="1301"/>
      <c r="G395" s="1301"/>
      <c r="H395" s="1301"/>
      <c r="I395" s="1301"/>
      <c r="J395" s="1301"/>
      <c r="K395" s="1301"/>
      <c r="L395" s="1301"/>
      <c r="M395" s="1301"/>
      <c r="N395" s="1301"/>
      <c r="O395" s="1329"/>
      <c r="Q395" s="92"/>
      <c r="R395" s="92"/>
      <c r="S395" s="92"/>
      <c r="T395" s="92"/>
      <c r="U395" s="1303"/>
    </row>
    <row r="396" spans="1:21" s="1302" customFormat="1" x14ac:dyDescent="0.3">
      <c r="A396" s="1214"/>
      <c r="B396" s="92"/>
      <c r="C396" s="1298"/>
      <c r="D396" s="1301"/>
      <c r="E396" s="1301"/>
      <c r="F396" s="1301"/>
      <c r="G396" s="1301"/>
      <c r="H396" s="1301"/>
      <c r="I396" s="1301"/>
      <c r="J396" s="1301"/>
      <c r="K396" s="1301"/>
      <c r="L396" s="1301"/>
      <c r="M396" s="1301"/>
      <c r="N396" s="1301"/>
      <c r="O396" s="1329"/>
      <c r="Q396" s="92"/>
      <c r="R396" s="92"/>
      <c r="S396" s="92"/>
      <c r="T396" s="92"/>
      <c r="U396" s="1303"/>
    </row>
    <row r="397" spans="1:21" s="1302" customFormat="1" x14ac:dyDescent="0.3">
      <c r="A397" s="1214"/>
      <c r="B397" s="92"/>
      <c r="C397" s="1298"/>
      <c r="D397" s="1301"/>
      <c r="E397" s="1301"/>
      <c r="F397" s="1301"/>
      <c r="G397" s="1301"/>
      <c r="H397" s="1301"/>
      <c r="I397" s="1301"/>
      <c r="J397" s="1301"/>
      <c r="K397" s="1301"/>
      <c r="L397" s="1301"/>
      <c r="M397" s="1301"/>
      <c r="N397" s="1301"/>
      <c r="O397" s="1329"/>
      <c r="Q397" s="92"/>
      <c r="R397" s="92"/>
      <c r="S397" s="92"/>
      <c r="T397" s="92"/>
      <c r="U397" s="1303"/>
    </row>
    <row r="398" spans="1:21" s="1302" customFormat="1" x14ac:dyDescent="0.3">
      <c r="A398" s="1214"/>
      <c r="B398" s="92"/>
      <c r="C398" s="1298"/>
      <c r="D398" s="1301"/>
      <c r="E398" s="1301"/>
      <c r="F398" s="1301"/>
      <c r="G398" s="1301"/>
      <c r="H398" s="1301"/>
      <c r="I398" s="1301"/>
      <c r="J398" s="1301"/>
      <c r="K398" s="1301"/>
      <c r="L398" s="1301"/>
      <c r="M398" s="1301"/>
      <c r="N398" s="1301"/>
      <c r="O398" s="1329"/>
      <c r="Q398" s="92"/>
      <c r="R398" s="92"/>
      <c r="S398" s="92"/>
      <c r="T398" s="92"/>
      <c r="U398" s="1303"/>
    </row>
    <row r="399" spans="1:21" s="1302" customFormat="1" x14ac:dyDescent="0.3">
      <c r="A399" s="1214"/>
      <c r="B399" s="92"/>
      <c r="C399" s="1298"/>
      <c r="D399" s="1301"/>
      <c r="E399" s="1301"/>
      <c r="F399" s="1301"/>
      <c r="G399" s="1301"/>
      <c r="H399" s="1301"/>
      <c r="I399" s="1301"/>
      <c r="J399" s="1301"/>
      <c r="K399" s="1301"/>
      <c r="L399" s="1301"/>
      <c r="M399" s="1301"/>
      <c r="N399" s="1301"/>
      <c r="O399" s="1329"/>
      <c r="Q399" s="92"/>
      <c r="R399" s="92"/>
      <c r="S399" s="92"/>
      <c r="T399" s="92"/>
      <c r="U399" s="1303"/>
    </row>
    <row r="400" spans="1:21" s="1302" customFormat="1" x14ac:dyDescent="0.3">
      <c r="A400" s="1214"/>
      <c r="B400" s="92"/>
      <c r="C400" s="1298"/>
      <c r="D400" s="1301"/>
      <c r="E400" s="1301"/>
      <c r="F400" s="1301"/>
      <c r="G400" s="1301"/>
      <c r="H400" s="1301"/>
      <c r="I400" s="1301"/>
      <c r="J400" s="1301"/>
      <c r="K400" s="1301"/>
      <c r="L400" s="1301"/>
      <c r="M400" s="1301"/>
      <c r="N400" s="1301"/>
      <c r="O400" s="1329"/>
      <c r="Q400" s="92"/>
      <c r="R400" s="92"/>
      <c r="S400" s="92"/>
      <c r="T400" s="92"/>
      <c r="U400" s="1303"/>
    </row>
    <row r="401" spans="1:21" s="1302" customFormat="1" x14ac:dyDescent="0.3">
      <c r="A401" s="1214"/>
      <c r="B401" s="92"/>
      <c r="C401" s="1298"/>
      <c r="D401" s="1301"/>
      <c r="E401" s="1301"/>
      <c r="F401" s="1301"/>
      <c r="G401" s="1301"/>
      <c r="H401" s="1301"/>
      <c r="I401" s="1301"/>
      <c r="J401" s="1301"/>
      <c r="K401" s="1301"/>
      <c r="L401" s="1301"/>
      <c r="M401" s="1301"/>
      <c r="N401" s="1301"/>
      <c r="O401" s="1329"/>
      <c r="Q401" s="92"/>
      <c r="R401" s="92"/>
      <c r="S401" s="92"/>
      <c r="T401" s="92"/>
      <c r="U401" s="1303"/>
    </row>
    <row r="402" spans="1:21" s="1302" customFormat="1" x14ac:dyDescent="0.3">
      <c r="A402" s="1214"/>
      <c r="B402" s="92"/>
      <c r="C402" s="1298"/>
      <c r="D402" s="1301"/>
      <c r="E402" s="1301"/>
      <c r="F402" s="1301"/>
      <c r="G402" s="1301"/>
      <c r="H402" s="1301"/>
      <c r="I402" s="1301"/>
      <c r="J402" s="1301"/>
      <c r="K402" s="1301"/>
      <c r="L402" s="1301"/>
      <c r="M402" s="1301"/>
      <c r="N402" s="1301"/>
      <c r="O402" s="1329"/>
      <c r="Q402" s="92"/>
      <c r="R402" s="92"/>
      <c r="S402" s="92"/>
      <c r="T402" s="92"/>
      <c r="U402" s="1303"/>
    </row>
    <row r="403" spans="1:21" s="1302" customFormat="1" x14ac:dyDescent="0.3">
      <c r="A403" s="1214"/>
      <c r="B403" s="92"/>
      <c r="C403" s="1298"/>
      <c r="D403" s="1301"/>
      <c r="E403" s="1301"/>
      <c r="F403" s="1301"/>
      <c r="G403" s="1301"/>
      <c r="H403" s="1301"/>
      <c r="I403" s="1301"/>
      <c r="J403" s="1301"/>
      <c r="K403" s="1301"/>
      <c r="L403" s="1301"/>
      <c r="M403" s="1301"/>
      <c r="N403" s="1301"/>
      <c r="O403" s="1329"/>
      <c r="Q403" s="92"/>
      <c r="R403" s="92"/>
      <c r="S403" s="92"/>
      <c r="T403" s="92"/>
      <c r="U403" s="1303"/>
    </row>
    <row r="404" spans="1:21" s="1302" customFormat="1" x14ac:dyDescent="0.3">
      <c r="A404" s="1214"/>
      <c r="B404" s="92"/>
      <c r="C404" s="1298"/>
      <c r="D404" s="1301"/>
      <c r="E404" s="1301"/>
      <c r="F404" s="1301"/>
      <c r="G404" s="1301"/>
      <c r="H404" s="1301"/>
      <c r="I404" s="1301"/>
      <c r="J404" s="1301"/>
      <c r="K404" s="1301"/>
      <c r="L404" s="1301"/>
      <c r="M404" s="1301"/>
      <c r="N404" s="1301"/>
      <c r="O404" s="1329"/>
      <c r="Q404" s="92"/>
      <c r="R404" s="92"/>
      <c r="S404" s="92"/>
      <c r="T404" s="92"/>
      <c r="U404" s="1303"/>
    </row>
    <row r="405" spans="1:21" s="1302" customFormat="1" x14ac:dyDescent="0.3">
      <c r="A405" s="1214"/>
      <c r="B405" s="92"/>
      <c r="C405" s="1298"/>
      <c r="D405" s="1301"/>
      <c r="E405" s="1301"/>
      <c r="F405" s="1301"/>
      <c r="G405" s="1301"/>
      <c r="H405" s="1301"/>
      <c r="I405" s="1301"/>
      <c r="J405" s="1301"/>
      <c r="K405" s="1301"/>
      <c r="L405" s="1301"/>
      <c r="M405" s="1301"/>
      <c r="N405" s="1301"/>
      <c r="O405" s="1329"/>
      <c r="Q405" s="92"/>
      <c r="R405" s="92"/>
      <c r="S405" s="92"/>
      <c r="T405" s="92"/>
      <c r="U405" s="1303"/>
    </row>
    <row r="406" spans="1:21" s="1302" customFormat="1" x14ac:dyDescent="0.3">
      <c r="A406" s="1214"/>
      <c r="B406" s="92"/>
      <c r="C406" s="1298"/>
      <c r="D406" s="1301"/>
      <c r="E406" s="1301"/>
      <c r="F406" s="1301"/>
      <c r="G406" s="1301"/>
      <c r="H406" s="1301"/>
      <c r="I406" s="1301"/>
      <c r="J406" s="1301"/>
      <c r="K406" s="1301"/>
      <c r="L406" s="1301"/>
      <c r="M406" s="1301"/>
      <c r="N406" s="1301"/>
      <c r="O406" s="1329"/>
      <c r="Q406" s="92"/>
      <c r="R406" s="92"/>
      <c r="S406" s="92"/>
      <c r="T406" s="92"/>
      <c r="U406" s="1303"/>
    </row>
    <row r="407" spans="1:21" s="1302" customFormat="1" x14ac:dyDescent="0.3">
      <c r="A407" s="1214"/>
      <c r="B407" s="92"/>
      <c r="C407" s="1298"/>
      <c r="D407" s="1301"/>
      <c r="E407" s="1301"/>
      <c r="F407" s="1301"/>
      <c r="G407" s="1301"/>
      <c r="H407" s="1301"/>
      <c r="I407" s="1301"/>
      <c r="J407" s="1301"/>
      <c r="K407" s="1301"/>
      <c r="L407" s="1301"/>
      <c r="M407" s="1301"/>
      <c r="N407" s="1301"/>
      <c r="O407" s="1329"/>
      <c r="Q407" s="92"/>
      <c r="R407" s="92"/>
      <c r="S407" s="92"/>
      <c r="T407" s="92"/>
      <c r="U407" s="1303"/>
    </row>
    <row r="408" spans="1:21" s="1302" customFormat="1" x14ac:dyDescent="0.3">
      <c r="A408" s="1214"/>
      <c r="B408" s="92"/>
      <c r="C408" s="1298"/>
      <c r="D408" s="1301"/>
      <c r="E408" s="1301"/>
      <c r="F408" s="1301"/>
      <c r="G408" s="1301"/>
      <c r="H408" s="1301"/>
      <c r="I408" s="1301"/>
      <c r="J408" s="1301"/>
      <c r="K408" s="1301"/>
      <c r="L408" s="1301"/>
      <c r="M408" s="1301"/>
      <c r="N408" s="1301"/>
      <c r="O408" s="1329"/>
      <c r="Q408" s="92"/>
      <c r="R408" s="92"/>
      <c r="S408" s="92"/>
      <c r="T408" s="92"/>
      <c r="U408" s="1303"/>
    </row>
    <row r="409" spans="1:21" s="1302" customFormat="1" x14ac:dyDescent="0.3">
      <c r="A409" s="1214"/>
      <c r="B409" s="92"/>
      <c r="C409" s="1298"/>
      <c r="D409" s="1301"/>
      <c r="E409" s="1301"/>
      <c r="F409" s="1301"/>
      <c r="G409" s="1301"/>
      <c r="H409" s="1301"/>
      <c r="I409" s="1301"/>
      <c r="J409" s="1301"/>
      <c r="K409" s="1301"/>
      <c r="L409" s="1301"/>
      <c r="M409" s="1301"/>
      <c r="N409" s="1301"/>
      <c r="O409" s="1329"/>
      <c r="Q409" s="92"/>
      <c r="R409" s="92"/>
      <c r="S409" s="92"/>
      <c r="T409" s="92"/>
      <c r="U409" s="1303"/>
    </row>
    <row r="410" spans="1:21" s="1302" customFormat="1" x14ac:dyDescent="0.3">
      <c r="A410" s="1214"/>
      <c r="B410" s="92"/>
      <c r="C410" s="1298"/>
      <c r="D410" s="1301"/>
      <c r="E410" s="1301"/>
      <c r="F410" s="1301"/>
      <c r="G410" s="1301"/>
      <c r="H410" s="1301"/>
      <c r="I410" s="1301"/>
      <c r="J410" s="1301"/>
      <c r="K410" s="1301"/>
      <c r="L410" s="1301"/>
      <c r="M410" s="1301"/>
      <c r="N410" s="1301"/>
      <c r="O410" s="1329"/>
      <c r="Q410" s="92"/>
      <c r="R410" s="92"/>
      <c r="S410" s="92"/>
      <c r="T410" s="92"/>
      <c r="U410" s="1303"/>
    </row>
    <row r="411" spans="1:21" s="1302" customFormat="1" x14ac:dyDescent="0.3">
      <c r="A411" s="1214"/>
      <c r="B411" s="92"/>
      <c r="C411" s="1298"/>
      <c r="D411" s="1301"/>
      <c r="E411" s="1301"/>
      <c r="F411" s="1301"/>
      <c r="G411" s="1301"/>
      <c r="H411" s="1301"/>
      <c r="I411" s="1301"/>
      <c r="J411" s="1301"/>
      <c r="K411" s="1301"/>
      <c r="L411" s="1301"/>
      <c r="M411" s="1301"/>
      <c r="N411" s="1301"/>
      <c r="O411" s="1329"/>
      <c r="Q411" s="92"/>
      <c r="R411" s="92"/>
      <c r="S411" s="92"/>
      <c r="T411" s="92"/>
      <c r="U411" s="1303"/>
    </row>
    <row r="412" spans="1:21" s="1302" customFormat="1" x14ac:dyDescent="0.3">
      <c r="A412" s="1214"/>
      <c r="B412" s="92"/>
      <c r="C412" s="1298"/>
      <c r="D412" s="1301"/>
      <c r="E412" s="1301"/>
      <c r="F412" s="1301"/>
      <c r="G412" s="1301"/>
      <c r="H412" s="1301"/>
      <c r="I412" s="1301"/>
      <c r="J412" s="1301"/>
      <c r="K412" s="1301"/>
      <c r="L412" s="1301"/>
      <c r="M412" s="1301"/>
      <c r="N412" s="1301"/>
      <c r="O412" s="1329"/>
      <c r="Q412" s="92"/>
      <c r="R412" s="92"/>
      <c r="S412" s="92"/>
      <c r="T412" s="92"/>
      <c r="U412" s="1303"/>
    </row>
    <row r="413" spans="1:21" s="1302" customFormat="1" x14ac:dyDescent="0.3">
      <c r="A413" s="1214"/>
      <c r="B413" s="92"/>
      <c r="C413" s="1298"/>
      <c r="D413" s="1301"/>
      <c r="E413" s="1301"/>
      <c r="F413" s="1301"/>
      <c r="G413" s="1301"/>
      <c r="H413" s="1301"/>
      <c r="I413" s="1301"/>
      <c r="J413" s="1301"/>
      <c r="K413" s="1301"/>
      <c r="L413" s="1301"/>
      <c r="M413" s="1301"/>
      <c r="N413" s="1301"/>
      <c r="O413" s="1329"/>
      <c r="Q413" s="92"/>
      <c r="R413" s="92"/>
      <c r="S413" s="92"/>
      <c r="T413" s="92"/>
      <c r="U413" s="1303"/>
    </row>
    <row r="414" spans="1:21" s="1302" customFormat="1" x14ac:dyDescent="0.3">
      <c r="A414" s="1214"/>
      <c r="B414" s="92"/>
      <c r="C414" s="1298"/>
      <c r="D414" s="1301"/>
      <c r="E414" s="1301"/>
      <c r="F414" s="1301"/>
      <c r="G414" s="1301"/>
      <c r="H414" s="1301"/>
      <c r="I414" s="1301"/>
      <c r="J414" s="1301"/>
      <c r="K414" s="1301"/>
      <c r="L414" s="1301"/>
      <c r="M414" s="1301"/>
      <c r="N414" s="1301"/>
      <c r="O414" s="1329"/>
      <c r="Q414" s="92"/>
      <c r="R414" s="92"/>
      <c r="S414" s="92"/>
      <c r="T414" s="92"/>
      <c r="U414" s="1303"/>
    </row>
    <row r="415" spans="1:21" s="1302" customFormat="1" x14ac:dyDescent="0.3">
      <c r="A415" s="1214"/>
      <c r="B415" s="92"/>
      <c r="C415" s="1298"/>
      <c r="D415" s="1301"/>
      <c r="E415" s="1301"/>
      <c r="F415" s="1301"/>
      <c r="G415" s="1301"/>
      <c r="H415" s="1301"/>
      <c r="I415" s="1301"/>
      <c r="J415" s="1301"/>
      <c r="K415" s="1301"/>
      <c r="L415" s="1301"/>
      <c r="M415" s="1301"/>
      <c r="N415" s="1301"/>
      <c r="O415" s="1329"/>
      <c r="Q415" s="92"/>
      <c r="R415" s="92"/>
      <c r="S415" s="92"/>
      <c r="T415" s="92"/>
      <c r="U415" s="1303"/>
    </row>
    <row r="416" spans="1:21" s="1302" customFormat="1" x14ac:dyDescent="0.3">
      <c r="A416" s="1214"/>
      <c r="B416" s="92"/>
      <c r="C416" s="1298"/>
      <c r="D416" s="1301"/>
      <c r="E416" s="1301"/>
      <c r="F416" s="1301"/>
      <c r="G416" s="1301"/>
      <c r="H416" s="1301"/>
      <c r="I416" s="1301"/>
      <c r="J416" s="1301"/>
      <c r="K416" s="1301"/>
      <c r="L416" s="1301"/>
      <c r="M416" s="1301"/>
      <c r="N416" s="1301"/>
      <c r="O416" s="1329"/>
      <c r="Q416" s="92"/>
      <c r="R416" s="92"/>
      <c r="S416" s="92"/>
      <c r="T416" s="92"/>
      <c r="U416" s="1303"/>
    </row>
    <row r="417" spans="1:21" s="1302" customFormat="1" x14ac:dyDescent="0.3">
      <c r="A417" s="1214"/>
      <c r="B417" s="92"/>
      <c r="C417" s="1298"/>
      <c r="D417" s="1301"/>
      <c r="E417" s="1301"/>
      <c r="F417" s="1301"/>
      <c r="G417" s="1301"/>
      <c r="H417" s="1301"/>
      <c r="I417" s="1301"/>
      <c r="J417" s="1301"/>
      <c r="K417" s="1301"/>
      <c r="L417" s="1301"/>
      <c r="M417" s="1301"/>
      <c r="N417" s="1301"/>
      <c r="O417" s="1329"/>
      <c r="Q417" s="92"/>
      <c r="R417" s="92"/>
      <c r="S417" s="92"/>
      <c r="T417" s="92"/>
      <c r="U417" s="1303"/>
    </row>
    <row r="418" spans="1:21" s="1302" customFormat="1" x14ac:dyDescent="0.3">
      <c r="A418" s="1214"/>
      <c r="B418" s="92"/>
      <c r="C418" s="1298"/>
      <c r="D418" s="1301"/>
      <c r="E418" s="1301"/>
      <c r="F418" s="1301"/>
      <c r="G418" s="1301"/>
      <c r="H418" s="1301"/>
      <c r="I418" s="1301"/>
      <c r="J418" s="1301"/>
      <c r="K418" s="1301"/>
      <c r="L418" s="1301"/>
      <c r="M418" s="1301"/>
      <c r="N418" s="1301"/>
      <c r="O418" s="1329"/>
      <c r="Q418" s="92"/>
      <c r="R418" s="92"/>
      <c r="S418" s="92"/>
      <c r="T418" s="92"/>
      <c r="U418" s="1303"/>
    </row>
    <row r="419" spans="1:21" s="1302" customFormat="1" x14ac:dyDescent="0.3">
      <c r="A419" s="1214"/>
      <c r="B419" s="92"/>
      <c r="C419" s="1298"/>
      <c r="D419" s="1301"/>
      <c r="E419" s="1301"/>
      <c r="F419" s="1301"/>
      <c r="G419" s="1301"/>
      <c r="H419" s="1301"/>
      <c r="I419" s="1301"/>
      <c r="J419" s="1301"/>
      <c r="K419" s="1301"/>
      <c r="L419" s="1301"/>
      <c r="M419" s="1301"/>
      <c r="N419" s="1301"/>
      <c r="O419" s="1329"/>
      <c r="Q419" s="92"/>
      <c r="R419" s="92"/>
      <c r="S419" s="92"/>
      <c r="T419" s="92"/>
      <c r="U419" s="1303"/>
    </row>
    <row r="420" spans="1:21" s="1302" customFormat="1" x14ac:dyDescent="0.3">
      <c r="A420" s="1214"/>
      <c r="B420" s="92"/>
      <c r="C420" s="1298"/>
      <c r="D420" s="1301"/>
      <c r="E420" s="1301"/>
      <c r="F420" s="1301"/>
      <c r="G420" s="1301"/>
      <c r="H420" s="1301"/>
      <c r="I420" s="1301"/>
      <c r="J420" s="1301"/>
      <c r="K420" s="1301"/>
      <c r="L420" s="1301"/>
      <c r="M420" s="1301"/>
      <c r="N420" s="1301"/>
      <c r="O420" s="1329"/>
      <c r="Q420" s="92"/>
      <c r="R420" s="92"/>
      <c r="S420" s="92"/>
      <c r="T420" s="92"/>
      <c r="U420" s="1303"/>
    </row>
    <row r="421" spans="1:21" s="1302" customFormat="1" x14ac:dyDescent="0.3">
      <c r="A421" s="1214"/>
      <c r="B421" s="92"/>
      <c r="C421" s="1298"/>
      <c r="D421" s="1301"/>
      <c r="E421" s="1301"/>
      <c r="F421" s="1301"/>
      <c r="G421" s="1301"/>
      <c r="H421" s="1301"/>
      <c r="I421" s="1301"/>
      <c r="J421" s="1301"/>
      <c r="K421" s="1301"/>
      <c r="L421" s="1301"/>
      <c r="M421" s="1301"/>
      <c r="N421" s="1301"/>
      <c r="O421" s="1329"/>
      <c r="Q421" s="92"/>
      <c r="R421" s="92"/>
      <c r="S421" s="92"/>
      <c r="T421" s="92"/>
      <c r="U421" s="1303"/>
    </row>
    <row r="422" spans="1:21" s="1302" customFormat="1" x14ac:dyDescent="0.3">
      <c r="A422" s="1214"/>
      <c r="B422" s="92"/>
      <c r="C422" s="1298"/>
      <c r="D422" s="1301"/>
      <c r="E422" s="1301"/>
      <c r="F422" s="1301"/>
      <c r="G422" s="1301"/>
      <c r="H422" s="1301"/>
      <c r="I422" s="1301"/>
      <c r="J422" s="1301"/>
      <c r="K422" s="1301"/>
      <c r="L422" s="1301"/>
      <c r="M422" s="1301"/>
      <c r="N422" s="1301"/>
      <c r="O422" s="1329"/>
      <c r="Q422" s="92"/>
      <c r="R422" s="92"/>
      <c r="S422" s="92"/>
      <c r="T422" s="92"/>
      <c r="U422" s="1303"/>
    </row>
    <row r="423" spans="1:21" s="1302" customFormat="1" x14ac:dyDescent="0.3">
      <c r="A423" s="1214"/>
      <c r="B423" s="92"/>
      <c r="C423" s="1298"/>
      <c r="D423" s="1301"/>
      <c r="E423" s="1301"/>
      <c r="F423" s="1301"/>
      <c r="G423" s="1301"/>
      <c r="H423" s="1301"/>
      <c r="I423" s="1301"/>
      <c r="J423" s="1301"/>
      <c r="K423" s="1301"/>
      <c r="L423" s="1301"/>
      <c r="M423" s="1301"/>
      <c r="N423" s="1301"/>
      <c r="O423" s="1329"/>
      <c r="Q423" s="92"/>
      <c r="R423" s="92"/>
      <c r="S423" s="92"/>
      <c r="T423" s="92"/>
      <c r="U423" s="1303"/>
    </row>
    <row r="424" spans="1:21" s="1302" customFormat="1" x14ac:dyDescent="0.3">
      <c r="A424" s="1214"/>
      <c r="B424" s="92"/>
      <c r="C424" s="1298"/>
      <c r="D424" s="1301"/>
      <c r="E424" s="1301"/>
      <c r="F424" s="1301"/>
      <c r="G424" s="1301"/>
      <c r="H424" s="1301"/>
      <c r="I424" s="1301"/>
      <c r="J424" s="1301"/>
      <c r="K424" s="1301"/>
      <c r="L424" s="1301"/>
      <c r="M424" s="1301"/>
      <c r="N424" s="1301"/>
      <c r="O424" s="1329"/>
      <c r="Q424" s="92"/>
      <c r="R424" s="92"/>
      <c r="S424" s="92"/>
      <c r="T424" s="92"/>
      <c r="U424" s="1303"/>
    </row>
    <row r="425" spans="1:21" s="1302" customFormat="1" x14ac:dyDescent="0.3">
      <c r="A425" s="1214"/>
      <c r="B425" s="92"/>
      <c r="C425" s="1298"/>
      <c r="D425" s="1301"/>
      <c r="E425" s="1301"/>
      <c r="F425" s="1301"/>
      <c r="G425" s="1301"/>
      <c r="H425" s="1301"/>
      <c r="I425" s="1301"/>
      <c r="J425" s="1301"/>
      <c r="K425" s="1301"/>
      <c r="L425" s="1301"/>
      <c r="M425" s="1301"/>
      <c r="N425" s="1301"/>
      <c r="O425" s="1329"/>
      <c r="Q425" s="92"/>
      <c r="R425" s="92"/>
      <c r="S425" s="92"/>
      <c r="T425" s="92"/>
      <c r="U425" s="1303"/>
    </row>
    <row r="426" spans="1:21" s="1302" customFormat="1" x14ac:dyDescent="0.3">
      <c r="A426" s="1214"/>
      <c r="B426" s="92"/>
      <c r="C426" s="1298"/>
      <c r="D426" s="1301"/>
      <c r="E426" s="1301"/>
      <c r="F426" s="1301"/>
      <c r="G426" s="1301"/>
      <c r="H426" s="1301"/>
      <c r="I426" s="1301"/>
      <c r="J426" s="1301"/>
      <c r="K426" s="1301"/>
      <c r="L426" s="1301"/>
      <c r="M426" s="1301"/>
      <c r="N426" s="1301"/>
      <c r="O426" s="1329"/>
      <c r="Q426" s="92"/>
      <c r="R426" s="92"/>
      <c r="S426" s="92"/>
      <c r="T426" s="92"/>
      <c r="U426" s="1303"/>
    </row>
    <row r="427" spans="1:21" s="1302" customFormat="1" x14ac:dyDescent="0.3">
      <c r="A427" s="1214"/>
      <c r="B427" s="92"/>
      <c r="C427" s="1298"/>
      <c r="D427" s="1301"/>
      <c r="E427" s="1301"/>
      <c r="F427" s="1301"/>
      <c r="G427" s="1301"/>
      <c r="H427" s="1301"/>
      <c r="I427" s="1301"/>
      <c r="J427" s="1301"/>
      <c r="K427" s="1301"/>
      <c r="L427" s="1301"/>
      <c r="M427" s="1301"/>
      <c r="N427" s="1301"/>
      <c r="O427" s="1329"/>
      <c r="Q427" s="92"/>
      <c r="R427" s="92"/>
      <c r="S427" s="92"/>
      <c r="T427" s="92"/>
      <c r="U427" s="1303"/>
    </row>
    <row r="428" spans="1:21" s="1302" customFormat="1" x14ac:dyDescent="0.3">
      <c r="A428" s="1214"/>
      <c r="B428" s="92"/>
      <c r="C428" s="1298"/>
      <c r="D428" s="1301"/>
      <c r="E428" s="1301"/>
      <c r="F428" s="1301"/>
      <c r="G428" s="1301"/>
      <c r="H428" s="1301"/>
      <c r="I428" s="1301"/>
      <c r="J428" s="1301"/>
      <c r="K428" s="1301"/>
      <c r="L428" s="1301"/>
      <c r="M428" s="1301"/>
      <c r="N428" s="1301"/>
      <c r="O428" s="1329"/>
      <c r="Q428" s="92"/>
      <c r="R428" s="92"/>
      <c r="S428" s="92"/>
      <c r="T428" s="92"/>
      <c r="U428" s="1303"/>
    </row>
    <row r="429" spans="1:21" s="1302" customFormat="1" x14ac:dyDescent="0.3">
      <c r="A429" s="1214"/>
      <c r="B429" s="92"/>
      <c r="C429" s="1298"/>
      <c r="D429" s="1301"/>
      <c r="E429" s="1301"/>
      <c r="F429" s="1301"/>
      <c r="G429" s="1301"/>
      <c r="H429" s="1301"/>
      <c r="I429" s="1301"/>
      <c r="J429" s="1301"/>
      <c r="K429" s="1301"/>
      <c r="L429" s="1301"/>
      <c r="M429" s="1301"/>
      <c r="N429" s="1301"/>
      <c r="O429" s="1329"/>
      <c r="Q429" s="92"/>
      <c r="R429" s="92"/>
      <c r="S429" s="92"/>
      <c r="T429" s="92"/>
      <c r="U429" s="1303"/>
    </row>
    <row r="430" spans="1:21" s="1302" customFormat="1" x14ac:dyDescent="0.3">
      <c r="A430" s="1214"/>
      <c r="B430" s="92"/>
      <c r="C430" s="1298"/>
      <c r="D430" s="1301"/>
      <c r="E430" s="1301"/>
      <c r="F430" s="1301"/>
      <c r="G430" s="1301"/>
      <c r="H430" s="1301"/>
      <c r="I430" s="1301"/>
      <c r="J430" s="1301"/>
      <c r="K430" s="1301"/>
      <c r="L430" s="1301"/>
      <c r="M430" s="1301"/>
      <c r="N430" s="1301"/>
      <c r="O430" s="1329"/>
      <c r="Q430" s="92"/>
      <c r="R430" s="92"/>
      <c r="S430" s="92"/>
      <c r="T430" s="92"/>
      <c r="U430" s="1303"/>
    </row>
    <row r="431" spans="1:21" s="1302" customFormat="1" x14ac:dyDescent="0.3">
      <c r="A431" s="1214"/>
      <c r="B431" s="92"/>
      <c r="C431" s="1298"/>
      <c r="D431" s="1301"/>
      <c r="E431" s="1301"/>
      <c r="F431" s="1301"/>
      <c r="G431" s="1301"/>
      <c r="H431" s="1301"/>
      <c r="I431" s="1301"/>
      <c r="J431" s="1301"/>
      <c r="K431" s="1301"/>
      <c r="L431" s="1301"/>
      <c r="M431" s="1301"/>
      <c r="N431" s="1301"/>
      <c r="O431" s="1329"/>
      <c r="Q431" s="92"/>
      <c r="R431" s="92"/>
      <c r="S431" s="92"/>
      <c r="T431" s="92"/>
      <c r="U431" s="1303"/>
    </row>
    <row r="432" spans="1:21" s="1302" customFormat="1" x14ac:dyDescent="0.3">
      <c r="A432" s="1214"/>
      <c r="B432" s="92"/>
      <c r="C432" s="1298"/>
      <c r="D432" s="1301"/>
      <c r="E432" s="1301"/>
      <c r="F432" s="1301"/>
      <c r="G432" s="1301"/>
      <c r="H432" s="1301"/>
      <c r="I432" s="1301"/>
      <c r="J432" s="1301"/>
      <c r="K432" s="1301"/>
      <c r="L432" s="1301"/>
      <c r="M432" s="1301"/>
      <c r="N432" s="1301"/>
      <c r="O432" s="1329"/>
      <c r="Q432" s="92"/>
      <c r="R432" s="92"/>
      <c r="S432" s="92"/>
      <c r="T432" s="92"/>
      <c r="U432" s="1303"/>
    </row>
    <row r="433" spans="1:21" s="1302" customFormat="1" x14ac:dyDescent="0.3">
      <c r="A433" s="1214"/>
      <c r="B433" s="92"/>
      <c r="C433" s="1298"/>
      <c r="D433" s="1301"/>
      <c r="E433" s="1301"/>
      <c r="F433" s="1301"/>
      <c r="G433" s="1301"/>
      <c r="H433" s="1301"/>
      <c r="I433" s="1301"/>
      <c r="J433" s="1301"/>
      <c r="K433" s="1301"/>
      <c r="L433" s="1301"/>
      <c r="M433" s="1301"/>
      <c r="N433" s="1301"/>
      <c r="O433" s="1329"/>
      <c r="Q433" s="92"/>
      <c r="R433" s="92"/>
      <c r="S433" s="92"/>
      <c r="T433" s="92"/>
      <c r="U433" s="1303"/>
    </row>
    <row r="434" spans="1:21" s="1302" customFormat="1" x14ac:dyDescent="0.3">
      <c r="A434" s="1214"/>
      <c r="B434" s="92"/>
      <c r="C434" s="1298"/>
      <c r="D434" s="1301"/>
      <c r="E434" s="1301"/>
      <c r="F434" s="1301"/>
      <c r="G434" s="1301"/>
      <c r="H434" s="1301"/>
      <c r="I434" s="1301"/>
      <c r="J434" s="1301"/>
      <c r="K434" s="1301"/>
      <c r="L434" s="1301"/>
      <c r="M434" s="1301"/>
      <c r="N434" s="1301"/>
      <c r="O434" s="1329"/>
      <c r="Q434" s="92"/>
      <c r="R434" s="92"/>
      <c r="S434" s="92"/>
      <c r="T434" s="92"/>
      <c r="U434" s="1303"/>
    </row>
    <row r="435" spans="1:21" s="1302" customFormat="1" x14ac:dyDescent="0.3">
      <c r="A435" s="1214"/>
      <c r="B435" s="92"/>
      <c r="C435" s="1298"/>
      <c r="D435" s="1301"/>
      <c r="E435" s="1301"/>
      <c r="F435" s="1301"/>
      <c r="G435" s="1301"/>
      <c r="H435" s="1301"/>
      <c r="I435" s="1301"/>
      <c r="J435" s="1301"/>
      <c r="K435" s="1301"/>
      <c r="L435" s="1301"/>
      <c r="M435" s="1301"/>
      <c r="N435" s="1301"/>
      <c r="O435" s="1329"/>
      <c r="Q435" s="92"/>
      <c r="R435" s="92"/>
      <c r="S435" s="92"/>
      <c r="T435" s="92"/>
      <c r="U435" s="1303"/>
    </row>
    <row r="436" spans="1:21" s="1302" customFormat="1" x14ac:dyDescent="0.3">
      <c r="A436" s="1214"/>
      <c r="B436" s="92"/>
      <c r="C436" s="1298"/>
      <c r="D436" s="1301"/>
      <c r="E436" s="1301"/>
      <c r="F436" s="1301"/>
      <c r="G436" s="1301"/>
      <c r="H436" s="1301"/>
      <c r="I436" s="1301"/>
      <c r="J436" s="1301"/>
      <c r="K436" s="1301"/>
      <c r="L436" s="1301"/>
      <c r="M436" s="1301"/>
      <c r="N436" s="1301"/>
      <c r="O436" s="1329"/>
      <c r="Q436" s="92"/>
      <c r="R436" s="92"/>
      <c r="S436" s="92"/>
      <c r="T436" s="92"/>
      <c r="U436" s="1303"/>
    </row>
    <row r="437" spans="1:21" s="1302" customFormat="1" x14ac:dyDescent="0.3">
      <c r="A437" s="1214"/>
      <c r="B437" s="92"/>
      <c r="C437" s="1298"/>
      <c r="D437" s="1301"/>
      <c r="E437" s="1301"/>
      <c r="F437" s="1301"/>
      <c r="G437" s="1301"/>
      <c r="H437" s="1301"/>
      <c r="I437" s="1301"/>
      <c r="J437" s="1301"/>
      <c r="K437" s="1301"/>
      <c r="L437" s="1301"/>
      <c r="M437" s="1301"/>
      <c r="N437" s="1301"/>
      <c r="O437" s="1329"/>
      <c r="Q437" s="92"/>
      <c r="R437" s="92"/>
      <c r="S437" s="92"/>
      <c r="T437" s="92"/>
      <c r="U437" s="1303"/>
    </row>
    <row r="438" spans="1:21" s="1302" customFormat="1" x14ac:dyDescent="0.3">
      <c r="A438" s="1214"/>
      <c r="B438" s="92"/>
      <c r="C438" s="1298"/>
      <c r="D438" s="1301"/>
      <c r="E438" s="1301"/>
      <c r="F438" s="1301"/>
      <c r="G438" s="1301"/>
      <c r="H438" s="1301"/>
      <c r="I438" s="1301"/>
      <c r="J438" s="1301"/>
      <c r="K438" s="1301"/>
      <c r="L438" s="1301"/>
      <c r="M438" s="1301"/>
      <c r="N438" s="1301"/>
      <c r="O438" s="1329"/>
      <c r="Q438" s="92"/>
      <c r="R438" s="92"/>
      <c r="S438" s="92"/>
      <c r="T438" s="92"/>
      <c r="U438" s="1303"/>
    </row>
    <row r="439" spans="1:21" s="1302" customFormat="1" x14ac:dyDescent="0.3">
      <c r="A439" s="1214"/>
      <c r="B439" s="92"/>
      <c r="C439" s="1298"/>
      <c r="D439" s="1301"/>
      <c r="E439" s="1301"/>
      <c r="F439" s="1301"/>
      <c r="G439" s="1301"/>
      <c r="H439" s="1301"/>
      <c r="I439" s="1301"/>
      <c r="J439" s="1301"/>
      <c r="K439" s="1301"/>
      <c r="L439" s="1301"/>
      <c r="M439" s="1301"/>
      <c r="N439" s="1301"/>
      <c r="O439" s="1329"/>
      <c r="Q439" s="92"/>
      <c r="R439" s="92"/>
      <c r="S439" s="92"/>
      <c r="T439" s="92"/>
      <c r="U439" s="1303"/>
    </row>
    <row r="440" spans="1:21" s="1302" customFormat="1" x14ac:dyDescent="0.3">
      <c r="A440" s="1214"/>
      <c r="B440" s="92"/>
      <c r="C440" s="1298"/>
      <c r="D440" s="1301"/>
      <c r="E440" s="1301"/>
      <c r="F440" s="1301"/>
      <c r="G440" s="1301"/>
      <c r="H440" s="1301"/>
      <c r="I440" s="1301"/>
      <c r="J440" s="1301"/>
      <c r="K440" s="1301"/>
      <c r="L440" s="1301"/>
      <c r="M440" s="1301"/>
      <c r="N440" s="1301"/>
      <c r="O440" s="1329"/>
      <c r="Q440" s="92"/>
      <c r="R440" s="92"/>
      <c r="S440" s="92"/>
      <c r="T440" s="92"/>
      <c r="U440" s="1303"/>
    </row>
    <row r="441" spans="1:21" s="1302" customFormat="1" x14ac:dyDescent="0.3">
      <c r="A441" s="1214"/>
      <c r="B441" s="92"/>
      <c r="C441" s="1298"/>
      <c r="D441" s="1301"/>
      <c r="E441" s="1301"/>
      <c r="F441" s="1301"/>
      <c r="G441" s="1301"/>
      <c r="H441" s="1301"/>
      <c r="I441" s="1301"/>
      <c r="J441" s="1301"/>
      <c r="K441" s="1301"/>
      <c r="L441" s="1301"/>
      <c r="M441" s="1301"/>
      <c r="N441" s="1301"/>
      <c r="O441" s="1329"/>
      <c r="Q441" s="92"/>
      <c r="R441" s="92"/>
      <c r="S441" s="92"/>
      <c r="T441" s="92"/>
      <c r="U441" s="1303"/>
    </row>
    <row r="442" spans="1:21" s="1302" customFormat="1" x14ac:dyDescent="0.3">
      <c r="A442" s="1214"/>
      <c r="B442" s="92"/>
      <c r="C442" s="1298"/>
      <c r="D442" s="1301"/>
      <c r="E442" s="1301"/>
      <c r="F442" s="1301"/>
      <c r="G442" s="1301"/>
      <c r="H442" s="1301"/>
      <c r="I442" s="1301"/>
      <c r="J442" s="1301"/>
      <c r="K442" s="1301"/>
      <c r="L442" s="1301"/>
      <c r="M442" s="1301"/>
      <c r="N442" s="1301"/>
      <c r="O442" s="1329"/>
      <c r="Q442" s="92"/>
      <c r="R442" s="92"/>
      <c r="S442" s="92"/>
      <c r="T442" s="92"/>
      <c r="U442" s="1303"/>
    </row>
    <row r="443" spans="1:21" s="1302" customFormat="1" x14ac:dyDescent="0.3">
      <c r="A443" s="1214"/>
      <c r="B443" s="92"/>
      <c r="C443" s="1298"/>
      <c r="D443" s="1301"/>
      <c r="E443" s="1301"/>
      <c r="F443" s="1301"/>
      <c r="G443" s="1301"/>
      <c r="H443" s="1301"/>
      <c r="I443" s="1301"/>
      <c r="J443" s="1301"/>
      <c r="K443" s="1301"/>
      <c r="L443" s="1301"/>
      <c r="M443" s="1301"/>
      <c r="N443" s="1301"/>
      <c r="O443" s="1329"/>
      <c r="Q443" s="92"/>
      <c r="R443" s="92"/>
      <c r="S443" s="92"/>
      <c r="T443" s="92"/>
      <c r="U443" s="1303"/>
    </row>
    <row r="444" spans="1:21" s="1302" customFormat="1" x14ac:dyDescent="0.3">
      <c r="A444" s="1214"/>
      <c r="B444" s="92"/>
      <c r="C444" s="1298"/>
      <c r="D444" s="1301"/>
      <c r="E444" s="1301"/>
      <c r="F444" s="1301"/>
      <c r="G444" s="1301"/>
      <c r="H444" s="1301"/>
      <c r="I444" s="1301"/>
      <c r="J444" s="1301"/>
      <c r="K444" s="1301"/>
      <c r="L444" s="1301"/>
      <c r="M444" s="1301"/>
      <c r="N444" s="1301"/>
      <c r="O444" s="1329"/>
      <c r="Q444" s="92"/>
      <c r="R444" s="92"/>
      <c r="S444" s="92"/>
      <c r="T444" s="92"/>
      <c r="U444" s="1303"/>
    </row>
    <row r="445" spans="1:21" s="1302" customFormat="1" x14ac:dyDescent="0.3">
      <c r="A445" s="1214"/>
      <c r="B445" s="92"/>
      <c r="C445" s="1298"/>
      <c r="D445" s="1301"/>
      <c r="E445" s="1301"/>
      <c r="F445" s="1301"/>
      <c r="G445" s="1301"/>
      <c r="H445" s="1301"/>
      <c r="I445" s="1301"/>
      <c r="J445" s="1301"/>
      <c r="K445" s="1301"/>
      <c r="L445" s="1301"/>
      <c r="M445" s="1301"/>
      <c r="N445" s="1301"/>
      <c r="O445" s="1329"/>
      <c r="Q445" s="92"/>
      <c r="R445" s="92"/>
      <c r="S445" s="92"/>
      <c r="T445" s="92"/>
      <c r="U445" s="1303"/>
    </row>
    <row r="446" spans="1:21" s="1302" customFormat="1" x14ac:dyDescent="0.3">
      <c r="A446" s="1214"/>
      <c r="B446" s="92"/>
      <c r="C446" s="1298"/>
      <c r="D446" s="1301"/>
      <c r="E446" s="1301"/>
      <c r="F446" s="1301"/>
      <c r="G446" s="1301"/>
      <c r="H446" s="1301"/>
      <c r="I446" s="1301"/>
      <c r="J446" s="1301"/>
      <c r="K446" s="1301"/>
      <c r="L446" s="1301"/>
      <c r="M446" s="1301"/>
      <c r="N446" s="1301"/>
      <c r="O446" s="1329"/>
      <c r="Q446" s="92"/>
      <c r="R446" s="92"/>
      <c r="S446" s="92"/>
      <c r="T446" s="92"/>
      <c r="U446" s="1303"/>
    </row>
    <row r="447" spans="1:21" s="1302" customFormat="1" x14ac:dyDescent="0.3">
      <c r="A447" s="1214"/>
      <c r="B447" s="92"/>
      <c r="C447" s="1298"/>
      <c r="D447" s="1301"/>
      <c r="E447" s="1301"/>
      <c r="F447" s="1301"/>
      <c r="G447" s="1301"/>
      <c r="H447" s="1301"/>
      <c r="I447" s="1301"/>
      <c r="J447" s="1301"/>
      <c r="K447" s="1301"/>
      <c r="L447" s="1301"/>
      <c r="M447" s="1301"/>
      <c r="N447" s="1301"/>
      <c r="O447" s="1329"/>
      <c r="Q447" s="92"/>
      <c r="R447" s="92"/>
      <c r="S447" s="92"/>
      <c r="T447" s="92"/>
      <c r="U447" s="1303"/>
    </row>
    <row r="448" spans="1:21" s="1302" customFormat="1" x14ac:dyDescent="0.3">
      <c r="A448" s="1214"/>
      <c r="B448" s="92"/>
      <c r="C448" s="1298"/>
      <c r="D448" s="1301"/>
      <c r="E448" s="1301"/>
      <c r="F448" s="1301"/>
      <c r="G448" s="1301"/>
      <c r="H448" s="1301"/>
      <c r="I448" s="1301"/>
      <c r="J448" s="1301"/>
      <c r="K448" s="1301"/>
      <c r="L448" s="1301"/>
      <c r="M448" s="1301"/>
      <c r="N448" s="1301"/>
      <c r="O448" s="1329"/>
      <c r="Q448" s="92"/>
      <c r="R448" s="92"/>
      <c r="S448" s="92"/>
      <c r="T448" s="92"/>
      <c r="U448" s="1303"/>
    </row>
    <row r="449" spans="1:21" s="1302" customFormat="1" x14ac:dyDescent="0.3">
      <c r="A449" s="1214"/>
      <c r="B449" s="92"/>
      <c r="C449" s="1298"/>
      <c r="D449" s="1301"/>
      <c r="E449" s="1301"/>
      <c r="F449" s="1301"/>
      <c r="G449" s="1301"/>
      <c r="H449" s="1301"/>
      <c r="I449" s="1301"/>
      <c r="J449" s="1301"/>
      <c r="K449" s="1301"/>
      <c r="L449" s="1301"/>
      <c r="M449" s="1301"/>
      <c r="N449" s="1301"/>
      <c r="O449" s="1329"/>
      <c r="Q449" s="92"/>
      <c r="R449" s="92"/>
      <c r="S449" s="92"/>
      <c r="T449" s="92"/>
      <c r="U449" s="1303"/>
    </row>
    <row r="450" spans="1:21" s="1302" customFormat="1" x14ac:dyDescent="0.3">
      <c r="A450" s="1214"/>
      <c r="B450" s="92"/>
      <c r="C450" s="1298"/>
      <c r="D450" s="1301"/>
      <c r="E450" s="1301"/>
      <c r="F450" s="1301"/>
      <c r="G450" s="1301"/>
      <c r="H450" s="1301"/>
      <c r="I450" s="1301"/>
      <c r="J450" s="1301"/>
      <c r="K450" s="1301"/>
      <c r="L450" s="1301"/>
      <c r="M450" s="1301"/>
      <c r="N450" s="1301"/>
      <c r="O450" s="1329"/>
      <c r="Q450" s="92"/>
      <c r="R450" s="92"/>
      <c r="S450" s="92"/>
      <c r="T450" s="92"/>
      <c r="U450" s="1303"/>
    </row>
    <row r="451" spans="1:21" s="1302" customFormat="1" x14ac:dyDescent="0.3">
      <c r="A451" s="1214"/>
      <c r="B451" s="92"/>
      <c r="C451" s="1298"/>
      <c r="D451" s="1301"/>
      <c r="E451" s="1301"/>
      <c r="F451" s="1301"/>
      <c r="G451" s="1301"/>
      <c r="H451" s="1301"/>
      <c r="I451" s="1301"/>
      <c r="J451" s="1301"/>
      <c r="K451" s="1301"/>
      <c r="L451" s="1301"/>
      <c r="M451" s="1301"/>
      <c r="N451" s="1301"/>
      <c r="O451" s="1329"/>
      <c r="Q451" s="92"/>
      <c r="R451" s="92"/>
      <c r="S451" s="92"/>
      <c r="T451" s="92"/>
      <c r="U451" s="1303"/>
    </row>
    <row r="452" spans="1:21" s="1302" customFormat="1" x14ac:dyDescent="0.3">
      <c r="A452" s="1214"/>
      <c r="B452" s="92"/>
      <c r="C452" s="1298"/>
      <c r="D452" s="1301"/>
      <c r="E452" s="1301"/>
      <c r="F452" s="1301"/>
      <c r="G452" s="1301"/>
      <c r="H452" s="1301"/>
      <c r="I452" s="1301"/>
      <c r="J452" s="1301"/>
      <c r="K452" s="1301"/>
      <c r="L452" s="1301"/>
      <c r="M452" s="1301"/>
      <c r="N452" s="1301"/>
      <c r="O452" s="1329"/>
      <c r="Q452" s="92"/>
      <c r="R452" s="92"/>
      <c r="S452" s="92"/>
      <c r="T452" s="92"/>
      <c r="U452" s="1303"/>
    </row>
    <row r="453" spans="1:21" s="1302" customFormat="1" x14ac:dyDescent="0.3">
      <c r="A453" s="1214"/>
      <c r="B453" s="92"/>
      <c r="C453" s="1298"/>
      <c r="D453" s="1301"/>
      <c r="E453" s="1301"/>
      <c r="F453" s="1301"/>
      <c r="G453" s="1301"/>
      <c r="H453" s="1301"/>
      <c r="I453" s="1301"/>
      <c r="J453" s="1301"/>
      <c r="K453" s="1301"/>
      <c r="L453" s="1301"/>
      <c r="M453" s="1301"/>
      <c r="N453" s="1301"/>
      <c r="O453" s="1329"/>
      <c r="Q453" s="92"/>
      <c r="R453" s="92"/>
      <c r="S453" s="92"/>
      <c r="T453" s="92"/>
      <c r="U453" s="1303"/>
    </row>
    <row r="454" spans="1:21" s="1302" customFormat="1" x14ac:dyDescent="0.3">
      <c r="A454" s="1214"/>
      <c r="B454" s="92"/>
      <c r="C454" s="1298"/>
      <c r="D454" s="1301"/>
      <c r="E454" s="1301"/>
      <c r="F454" s="1301"/>
      <c r="G454" s="1301"/>
      <c r="H454" s="1301"/>
      <c r="I454" s="1301"/>
      <c r="J454" s="1301"/>
      <c r="K454" s="1301"/>
      <c r="L454" s="1301"/>
      <c r="M454" s="1301"/>
      <c r="N454" s="1301"/>
      <c r="O454" s="1329"/>
      <c r="Q454" s="92"/>
      <c r="R454" s="92"/>
      <c r="S454" s="92"/>
      <c r="T454" s="92"/>
      <c r="U454" s="1303"/>
    </row>
    <row r="455" spans="1:21" s="1302" customFormat="1" x14ac:dyDescent="0.3">
      <c r="A455" s="1214"/>
      <c r="B455" s="92"/>
      <c r="C455" s="1298"/>
      <c r="D455" s="1301"/>
      <c r="E455" s="1301"/>
      <c r="F455" s="1301"/>
      <c r="G455" s="1301"/>
      <c r="H455" s="1301"/>
      <c r="I455" s="1301"/>
      <c r="J455" s="1301"/>
      <c r="K455" s="1301"/>
      <c r="L455" s="1301"/>
      <c r="M455" s="1301"/>
      <c r="N455" s="1301"/>
      <c r="O455" s="1329"/>
      <c r="Q455" s="92"/>
      <c r="R455" s="92"/>
      <c r="S455" s="92"/>
      <c r="T455" s="92"/>
      <c r="U455" s="1303"/>
    </row>
    <row r="456" spans="1:21" s="1302" customFormat="1" x14ac:dyDescent="0.3">
      <c r="A456" s="1214"/>
      <c r="B456" s="92"/>
      <c r="C456" s="1298"/>
      <c r="D456" s="1301"/>
      <c r="E456" s="1301"/>
      <c r="F456" s="1301"/>
      <c r="G456" s="1301"/>
      <c r="H456" s="1301"/>
      <c r="I456" s="1301"/>
      <c r="J456" s="1301"/>
      <c r="K456" s="1301"/>
      <c r="L456" s="1301"/>
      <c r="M456" s="1301"/>
      <c r="N456" s="1301"/>
      <c r="O456" s="1329"/>
      <c r="Q456" s="92"/>
      <c r="R456" s="92"/>
      <c r="S456" s="92"/>
      <c r="T456" s="92"/>
      <c r="U456" s="1303"/>
    </row>
    <row r="457" spans="1:21" s="1302" customFormat="1" x14ac:dyDescent="0.3">
      <c r="A457" s="1214"/>
      <c r="B457" s="92"/>
      <c r="C457" s="1298"/>
      <c r="D457" s="1301"/>
      <c r="E457" s="1301"/>
      <c r="F457" s="1301"/>
      <c r="G457" s="1301"/>
      <c r="H457" s="1301"/>
      <c r="I457" s="1301"/>
      <c r="J457" s="1301"/>
      <c r="K457" s="1301"/>
      <c r="L457" s="1301"/>
      <c r="M457" s="1301"/>
      <c r="N457" s="1301"/>
      <c r="O457" s="1329"/>
      <c r="Q457" s="92"/>
      <c r="R457" s="92"/>
      <c r="S457" s="92"/>
      <c r="T457" s="92"/>
      <c r="U457" s="1303"/>
    </row>
    <row r="458" spans="1:21" s="1302" customFormat="1" x14ac:dyDescent="0.3">
      <c r="A458" s="1214"/>
      <c r="B458" s="92"/>
      <c r="C458" s="1298"/>
      <c r="D458" s="1301"/>
      <c r="E458" s="1301"/>
      <c r="F458" s="1301"/>
      <c r="G458" s="1301"/>
      <c r="H458" s="1301"/>
      <c r="I458" s="1301"/>
      <c r="J458" s="1301"/>
      <c r="K458" s="1301"/>
      <c r="L458" s="1301"/>
      <c r="M458" s="1301"/>
      <c r="N458" s="1301"/>
      <c r="O458" s="1329"/>
      <c r="Q458" s="92"/>
      <c r="R458" s="92"/>
      <c r="S458" s="92"/>
      <c r="T458" s="92"/>
      <c r="U458" s="1303"/>
    </row>
    <row r="459" spans="1:21" s="1302" customFormat="1" x14ac:dyDescent="0.3">
      <c r="A459" s="1214"/>
      <c r="B459" s="92"/>
      <c r="C459" s="1298"/>
      <c r="D459" s="1301"/>
      <c r="E459" s="1301"/>
      <c r="F459" s="1301"/>
      <c r="G459" s="1301"/>
      <c r="H459" s="1301"/>
      <c r="I459" s="1301"/>
      <c r="J459" s="1301"/>
      <c r="K459" s="1301"/>
      <c r="L459" s="1301"/>
      <c r="M459" s="1301"/>
      <c r="N459" s="1301"/>
      <c r="O459" s="1329"/>
      <c r="Q459" s="92"/>
      <c r="R459" s="92"/>
      <c r="S459" s="92"/>
      <c r="T459" s="92"/>
      <c r="U459" s="1303"/>
    </row>
    <row r="460" spans="1:21" s="1302" customFormat="1" x14ac:dyDescent="0.3">
      <c r="A460" s="1214"/>
      <c r="B460" s="92"/>
      <c r="C460" s="1298"/>
      <c r="D460" s="1301"/>
      <c r="E460" s="1301"/>
      <c r="F460" s="1301"/>
      <c r="G460" s="1301"/>
      <c r="H460" s="1301"/>
      <c r="I460" s="1301"/>
      <c r="J460" s="1301"/>
      <c r="K460" s="1301"/>
      <c r="L460" s="1301"/>
      <c r="M460" s="1301"/>
      <c r="N460" s="1301"/>
      <c r="O460" s="1329"/>
      <c r="Q460" s="92"/>
      <c r="R460" s="92"/>
      <c r="S460" s="92"/>
      <c r="T460" s="92"/>
      <c r="U460" s="1303"/>
    </row>
    <row r="461" spans="1:21" s="1302" customFormat="1" x14ac:dyDescent="0.3">
      <c r="A461" s="1214"/>
      <c r="B461" s="92"/>
      <c r="C461" s="1298"/>
      <c r="D461" s="1301"/>
      <c r="E461" s="1301"/>
      <c r="F461" s="1301"/>
      <c r="G461" s="1301"/>
      <c r="H461" s="1301"/>
      <c r="I461" s="1301"/>
      <c r="J461" s="1301"/>
      <c r="K461" s="1301"/>
      <c r="L461" s="1301"/>
      <c r="M461" s="1301"/>
      <c r="N461" s="1301"/>
      <c r="O461" s="1329"/>
      <c r="Q461" s="92"/>
      <c r="R461" s="92"/>
      <c r="S461" s="92"/>
      <c r="T461" s="92"/>
      <c r="U461" s="1303"/>
    </row>
    <row r="462" spans="1:21" s="1302" customFormat="1" x14ac:dyDescent="0.3">
      <c r="A462" s="1214"/>
      <c r="B462" s="92"/>
      <c r="C462" s="1298"/>
      <c r="D462" s="1301"/>
      <c r="E462" s="1301"/>
      <c r="F462" s="1301"/>
      <c r="G462" s="1301"/>
      <c r="H462" s="1301"/>
      <c r="I462" s="1301"/>
      <c r="J462" s="1301"/>
      <c r="K462" s="1301"/>
      <c r="L462" s="1301"/>
      <c r="M462" s="1301"/>
      <c r="N462" s="1301"/>
      <c r="O462" s="1329"/>
      <c r="Q462" s="92"/>
      <c r="R462" s="92"/>
      <c r="S462" s="92"/>
      <c r="T462" s="92"/>
      <c r="U462" s="1303"/>
    </row>
    <row r="463" spans="1:21" s="1302" customFormat="1" x14ac:dyDescent="0.3">
      <c r="A463" s="1214"/>
      <c r="B463" s="92"/>
      <c r="C463" s="1298"/>
      <c r="D463" s="1301"/>
      <c r="E463" s="1301"/>
      <c r="F463" s="1301"/>
      <c r="G463" s="1301"/>
      <c r="H463" s="1301"/>
      <c r="I463" s="1301"/>
      <c r="J463" s="1301"/>
      <c r="K463" s="1301"/>
      <c r="L463" s="1301"/>
      <c r="M463" s="1301"/>
      <c r="N463" s="1301"/>
      <c r="O463" s="1329"/>
      <c r="Q463" s="92"/>
      <c r="R463" s="92"/>
      <c r="S463" s="92"/>
      <c r="T463" s="92"/>
      <c r="U463" s="1303"/>
    </row>
    <row r="464" spans="1:21" s="1302" customFormat="1" x14ac:dyDescent="0.3">
      <c r="A464" s="1214"/>
      <c r="B464" s="92"/>
      <c r="C464" s="1298"/>
      <c r="D464" s="1301"/>
      <c r="E464" s="1301"/>
      <c r="F464" s="1301"/>
      <c r="G464" s="1301"/>
      <c r="H464" s="1301"/>
      <c r="I464" s="1301"/>
      <c r="J464" s="1301"/>
      <c r="K464" s="1301"/>
      <c r="L464" s="1301"/>
      <c r="M464" s="1301"/>
      <c r="N464" s="1301"/>
      <c r="O464" s="1329"/>
      <c r="Q464" s="92"/>
      <c r="R464" s="92"/>
      <c r="S464" s="92"/>
      <c r="T464" s="92"/>
      <c r="U464" s="1303"/>
    </row>
    <row r="465" spans="1:21" s="1302" customFormat="1" x14ac:dyDescent="0.3">
      <c r="A465" s="1214"/>
      <c r="B465" s="92"/>
      <c r="C465" s="1298"/>
      <c r="D465" s="1301"/>
      <c r="E465" s="1301"/>
      <c r="F465" s="1301"/>
      <c r="G465" s="1301"/>
      <c r="H465" s="1301"/>
      <c r="I465" s="1301"/>
      <c r="J465" s="1301"/>
      <c r="K465" s="1301"/>
      <c r="L465" s="1301"/>
      <c r="M465" s="1301"/>
      <c r="N465" s="1301"/>
      <c r="O465" s="1329"/>
      <c r="Q465" s="92"/>
      <c r="R465" s="92"/>
      <c r="S465" s="92"/>
      <c r="T465" s="92"/>
      <c r="U465" s="1303"/>
    </row>
    <row r="466" spans="1:21" s="1302" customFormat="1" x14ac:dyDescent="0.3">
      <c r="A466" s="1214"/>
      <c r="B466" s="92"/>
      <c r="C466" s="1298"/>
      <c r="D466" s="1301"/>
      <c r="E466" s="1301"/>
      <c r="F466" s="1301"/>
      <c r="G466" s="1301"/>
      <c r="H466" s="1301"/>
      <c r="I466" s="1301"/>
      <c r="J466" s="1301"/>
      <c r="K466" s="1301"/>
      <c r="L466" s="1301"/>
      <c r="M466" s="1301"/>
      <c r="N466" s="1301"/>
      <c r="O466" s="1329"/>
      <c r="Q466" s="92"/>
      <c r="R466" s="92"/>
      <c r="S466" s="92"/>
      <c r="T466" s="92"/>
      <c r="U466" s="1303"/>
    </row>
    <row r="467" spans="1:21" s="1302" customFormat="1" x14ac:dyDescent="0.3">
      <c r="A467" s="1214"/>
      <c r="B467" s="92"/>
      <c r="C467" s="1298"/>
      <c r="D467" s="1301"/>
      <c r="E467" s="1301"/>
      <c r="F467" s="1301"/>
      <c r="G467" s="1301"/>
      <c r="H467" s="1301"/>
      <c r="I467" s="1301"/>
      <c r="J467" s="1301"/>
      <c r="K467" s="1301"/>
      <c r="L467" s="1301"/>
      <c r="M467" s="1301"/>
      <c r="N467" s="1301"/>
      <c r="O467" s="1329"/>
      <c r="Q467" s="92"/>
      <c r="R467" s="92"/>
      <c r="S467" s="92"/>
      <c r="T467" s="92"/>
      <c r="U467" s="1303"/>
    </row>
    <row r="468" spans="1:21" s="1302" customFormat="1" x14ac:dyDescent="0.3">
      <c r="A468" s="1214"/>
      <c r="B468" s="92"/>
      <c r="C468" s="1298"/>
      <c r="D468" s="1301"/>
      <c r="E468" s="1301"/>
      <c r="F468" s="1301"/>
      <c r="G468" s="1301"/>
      <c r="H468" s="1301"/>
      <c r="I468" s="1301"/>
      <c r="J468" s="1301"/>
      <c r="K468" s="1301"/>
      <c r="L468" s="1301"/>
      <c r="M468" s="1301"/>
      <c r="N468" s="1301"/>
      <c r="O468" s="1329"/>
      <c r="Q468" s="92"/>
      <c r="R468" s="92"/>
      <c r="S468" s="92"/>
      <c r="T468" s="92"/>
      <c r="U468" s="1303"/>
    </row>
    <row r="469" spans="1:21" s="1302" customFormat="1" x14ac:dyDescent="0.3">
      <c r="A469" s="1214"/>
      <c r="B469" s="92"/>
      <c r="C469" s="1298"/>
      <c r="D469" s="1301"/>
      <c r="E469" s="1301"/>
      <c r="F469" s="1301"/>
      <c r="G469" s="1301"/>
      <c r="H469" s="1301"/>
      <c r="I469" s="1301"/>
      <c r="J469" s="1301"/>
      <c r="K469" s="1301"/>
      <c r="L469" s="1301"/>
      <c r="M469" s="1301"/>
      <c r="N469" s="1301"/>
      <c r="O469" s="1329"/>
      <c r="Q469" s="92"/>
      <c r="R469" s="92"/>
      <c r="S469" s="92"/>
      <c r="T469" s="92"/>
      <c r="U469" s="1303"/>
    </row>
    <row r="470" spans="1:21" s="1302" customFormat="1" x14ac:dyDescent="0.3">
      <c r="A470" s="1214"/>
      <c r="B470" s="92"/>
      <c r="C470" s="1298"/>
      <c r="D470" s="1301"/>
      <c r="E470" s="1301"/>
      <c r="F470" s="1301"/>
      <c r="G470" s="1301"/>
      <c r="H470" s="1301"/>
      <c r="I470" s="1301"/>
      <c r="J470" s="1301"/>
      <c r="K470" s="1301"/>
      <c r="L470" s="1301"/>
      <c r="M470" s="1301"/>
      <c r="N470" s="1301"/>
      <c r="O470" s="1329"/>
      <c r="Q470" s="92"/>
      <c r="R470" s="92"/>
      <c r="S470" s="92"/>
      <c r="T470" s="92"/>
      <c r="U470" s="1303"/>
    </row>
    <row r="471" spans="1:21" s="1302" customFormat="1" x14ac:dyDescent="0.3">
      <c r="A471" s="1214"/>
      <c r="B471" s="92"/>
      <c r="C471" s="1298"/>
      <c r="D471" s="1301"/>
      <c r="E471" s="1301"/>
      <c r="F471" s="1301"/>
      <c r="G471" s="1301"/>
      <c r="H471" s="1301"/>
      <c r="I471" s="1301"/>
      <c r="J471" s="1301"/>
      <c r="K471" s="1301"/>
      <c r="L471" s="1301"/>
      <c r="M471" s="1301"/>
      <c r="N471" s="1301"/>
      <c r="O471" s="1329"/>
      <c r="Q471" s="92"/>
      <c r="R471" s="92"/>
      <c r="S471" s="92"/>
      <c r="T471" s="92"/>
      <c r="U471" s="1303"/>
    </row>
    <row r="472" spans="1:21" s="1302" customFormat="1" x14ac:dyDescent="0.3">
      <c r="A472" s="1214"/>
      <c r="B472" s="92"/>
      <c r="C472" s="1298"/>
      <c r="D472" s="1301"/>
      <c r="E472" s="1301"/>
      <c r="F472" s="1301"/>
      <c r="G472" s="1301"/>
      <c r="H472" s="1301"/>
      <c r="I472" s="1301"/>
      <c r="J472" s="1301"/>
      <c r="K472" s="1301"/>
      <c r="L472" s="1301"/>
      <c r="M472" s="1301"/>
      <c r="N472" s="1301"/>
      <c r="O472" s="1329"/>
      <c r="Q472" s="92"/>
      <c r="R472" s="92"/>
      <c r="S472" s="92"/>
      <c r="T472" s="92"/>
      <c r="U472" s="1303"/>
    </row>
    <row r="473" spans="1:21" s="1302" customFormat="1" x14ac:dyDescent="0.3">
      <c r="A473" s="1214"/>
      <c r="B473" s="92"/>
      <c r="C473" s="1298"/>
      <c r="D473" s="1301"/>
      <c r="E473" s="1301"/>
      <c r="F473" s="1301"/>
      <c r="G473" s="1301"/>
      <c r="H473" s="1301"/>
      <c r="I473" s="1301"/>
      <c r="J473" s="1301"/>
      <c r="K473" s="1301"/>
      <c r="L473" s="1301"/>
      <c r="M473" s="1301"/>
      <c r="N473" s="1301"/>
      <c r="O473" s="1329"/>
      <c r="Q473" s="92"/>
      <c r="R473" s="92"/>
      <c r="S473" s="92"/>
      <c r="T473" s="92"/>
      <c r="U473" s="1303"/>
    </row>
    <row r="474" spans="1:21" s="1302" customFormat="1" x14ac:dyDescent="0.3">
      <c r="A474" s="1214"/>
      <c r="B474" s="92"/>
      <c r="C474" s="1298"/>
      <c r="D474" s="1301"/>
      <c r="E474" s="1301"/>
      <c r="F474" s="1301"/>
      <c r="G474" s="1301"/>
      <c r="H474" s="1301"/>
      <c r="I474" s="1301"/>
      <c r="J474" s="1301"/>
      <c r="K474" s="1301"/>
      <c r="L474" s="1301"/>
      <c r="M474" s="1301"/>
      <c r="N474" s="1301"/>
      <c r="O474" s="1329"/>
      <c r="Q474" s="92"/>
      <c r="R474" s="92"/>
      <c r="S474" s="92"/>
      <c r="T474" s="92"/>
      <c r="U474" s="1303"/>
    </row>
    <row r="475" spans="1:21" s="1302" customFormat="1" x14ac:dyDescent="0.3">
      <c r="A475" s="1214"/>
      <c r="B475" s="92"/>
      <c r="C475" s="1298"/>
      <c r="D475" s="1301"/>
      <c r="E475" s="1301"/>
      <c r="F475" s="1301"/>
      <c r="G475" s="1301"/>
      <c r="H475" s="1301"/>
      <c r="I475" s="1301"/>
      <c r="J475" s="1301"/>
      <c r="K475" s="1301"/>
      <c r="L475" s="1301"/>
      <c r="M475" s="1301"/>
      <c r="N475" s="1301"/>
      <c r="O475" s="1329"/>
      <c r="Q475" s="92"/>
      <c r="R475" s="92"/>
      <c r="S475" s="92"/>
      <c r="T475" s="92"/>
      <c r="U475" s="1303"/>
    </row>
    <row r="476" spans="1:21" s="1302" customFormat="1" x14ac:dyDescent="0.3">
      <c r="A476" s="1214"/>
      <c r="B476" s="92"/>
      <c r="C476" s="1298"/>
      <c r="D476" s="1301"/>
      <c r="E476" s="1301"/>
      <c r="F476" s="1301"/>
      <c r="G476" s="1301"/>
      <c r="H476" s="1301"/>
      <c r="I476" s="1301"/>
      <c r="J476" s="1301"/>
      <c r="K476" s="1301"/>
      <c r="L476" s="1301"/>
      <c r="M476" s="1301"/>
      <c r="N476" s="1301"/>
      <c r="O476" s="1329"/>
      <c r="Q476" s="92"/>
      <c r="R476" s="92"/>
      <c r="S476" s="92"/>
      <c r="T476" s="92"/>
      <c r="U476" s="1303"/>
    </row>
    <row r="477" spans="1:21" s="1302" customFormat="1" x14ac:dyDescent="0.3">
      <c r="A477" s="1214"/>
      <c r="B477" s="92"/>
      <c r="C477" s="1298"/>
      <c r="D477" s="1301"/>
      <c r="E477" s="1301"/>
      <c r="F477" s="1301"/>
      <c r="G477" s="1301"/>
      <c r="H477" s="1301"/>
      <c r="I477" s="1301"/>
      <c r="J477" s="1301"/>
      <c r="K477" s="1301"/>
      <c r="L477" s="1301"/>
      <c r="M477" s="1301"/>
      <c r="N477" s="1301"/>
      <c r="O477" s="1329"/>
      <c r="Q477" s="92"/>
      <c r="R477" s="92"/>
      <c r="S477" s="92"/>
      <c r="T477" s="92"/>
      <c r="U477" s="1303"/>
    </row>
    <row r="478" spans="1:21" s="1302" customFormat="1" x14ac:dyDescent="0.3">
      <c r="A478" s="1214"/>
      <c r="B478" s="92"/>
      <c r="C478" s="1298"/>
      <c r="D478" s="1301"/>
      <c r="E478" s="1301"/>
      <c r="F478" s="1301"/>
      <c r="G478" s="1301"/>
      <c r="H478" s="1301"/>
      <c r="I478" s="1301"/>
      <c r="J478" s="1301"/>
      <c r="K478" s="1301"/>
      <c r="L478" s="1301"/>
      <c r="M478" s="1301"/>
      <c r="N478" s="1301"/>
      <c r="O478" s="1329"/>
      <c r="Q478" s="92"/>
      <c r="R478" s="92"/>
      <c r="S478" s="92"/>
      <c r="T478" s="92"/>
      <c r="U478" s="1303"/>
    </row>
    <row r="479" spans="1:21" s="1302" customFormat="1" x14ac:dyDescent="0.3">
      <c r="A479" s="1214"/>
      <c r="B479" s="92"/>
      <c r="C479" s="1298"/>
      <c r="D479" s="1301"/>
      <c r="E479" s="1301"/>
      <c r="F479" s="1301"/>
      <c r="G479" s="1301"/>
      <c r="H479" s="1301"/>
      <c r="I479" s="1301"/>
      <c r="J479" s="1301"/>
      <c r="K479" s="1301"/>
      <c r="L479" s="1301"/>
      <c r="M479" s="1301"/>
      <c r="N479" s="1301"/>
      <c r="O479" s="1329"/>
      <c r="Q479" s="92"/>
      <c r="R479" s="92"/>
      <c r="S479" s="92"/>
      <c r="T479" s="92"/>
      <c r="U479" s="1303"/>
    </row>
    <row r="480" spans="1:21" s="1302" customFormat="1" x14ac:dyDescent="0.3">
      <c r="A480" s="1214"/>
      <c r="B480" s="92"/>
      <c r="C480" s="1298"/>
      <c r="D480" s="1301"/>
      <c r="E480" s="1301"/>
      <c r="F480" s="1301"/>
      <c r="G480" s="1301"/>
      <c r="H480" s="1301"/>
      <c r="I480" s="1301"/>
      <c r="J480" s="1301"/>
      <c r="K480" s="1301"/>
      <c r="L480" s="1301"/>
      <c r="M480" s="1301"/>
      <c r="N480" s="1301"/>
      <c r="O480" s="1329"/>
      <c r="Q480" s="92"/>
      <c r="R480" s="92"/>
      <c r="S480" s="92"/>
      <c r="T480" s="92"/>
      <c r="U480" s="1303"/>
    </row>
    <row r="481" spans="1:21" s="1302" customFormat="1" x14ac:dyDescent="0.3">
      <c r="A481" s="1214"/>
      <c r="B481" s="92"/>
      <c r="C481" s="1298"/>
      <c r="D481" s="1301"/>
      <c r="E481" s="1301"/>
      <c r="F481" s="1301"/>
      <c r="G481" s="1301"/>
      <c r="H481" s="1301"/>
      <c r="I481" s="1301"/>
      <c r="J481" s="1301"/>
      <c r="K481" s="1301"/>
      <c r="L481" s="1301"/>
      <c r="M481" s="1301"/>
      <c r="N481" s="1301"/>
      <c r="O481" s="1329"/>
      <c r="Q481" s="92"/>
      <c r="R481" s="92"/>
      <c r="S481" s="92"/>
      <c r="T481" s="92"/>
      <c r="U481" s="1303"/>
    </row>
    <row r="482" spans="1:21" s="1302" customFormat="1" x14ac:dyDescent="0.3">
      <c r="A482" s="1214"/>
      <c r="B482" s="92"/>
      <c r="C482" s="1298"/>
      <c r="D482" s="1301"/>
      <c r="E482" s="1301"/>
      <c r="F482" s="1301"/>
      <c r="G482" s="1301"/>
      <c r="H482" s="1301"/>
      <c r="I482" s="1301"/>
      <c r="J482" s="1301"/>
      <c r="K482" s="1301"/>
      <c r="L482" s="1301"/>
      <c r="M482" s="1301"/>
      <c r="N482" s="1301"/>
      <c r="O482" s="1329"/>
      <c r="Q482" s="92"/>
      <c r="R482" s="92"/>
      <c r="S482" s="92"/>
      <c r="T482" s="92"/>
      <c r="U482" s="1303"/>
    </row>
    <row r="483" spans="1:21" s="1302" customFormat="1" x14ac:dyDescent="0.3">
      <c r="A483" s="1214"/>
      <c r="B483" s="92"/>
      <c r="C483" s="1298"/>
      <c r="D483" s="1301"/>
      <c r="E483" s="1301"/>
      <c r="F483" s="1301"/>
      <c r="G483" s="1301"/>
      <c r="H483" s="1301"/>
      <c r="I483" s="1301"/>
      <c r="J483" s="1301"/>
      <c r="K483" s="1301"/>
      <c r="L483" s="1301"/>
      <c r="M483" s="1301"/>
      <c r="N483" s="1301"/>
      <c r="O483" s="1329"/>
      <c r="Q483" s="92"/>
      <c r="R483" s="92"/>
      <c r="S483" s="92"/>
      <c r="T483" s="92"/>
      <c r="U483" s="1303"/>
    </row>
    <row r="484" spans="1:21" s="1302" customFormat="1" x14ac:dyDescent="0.3">
      <c r="A484" s="1214"/>
      <c r="B484" s="92"/>
      <c r="C484" s="1298"/>
      <c r="D484" s="1301"/>
      <c r="E484" s="1301"/>
      <c r="F484" s="1301"/>
      <c r="G484" s="1301"/>
      <c r="H484" s="1301"/>
      <c r="I484" s="1301"/>
      <c r="J484" s="1301"/>
      <c r="K484" s="1301"/>
      <c r="L484" s="1301"/>
      <c r="M484" s="1301"/>
      <c r="N484" s="1301"/>
      <c r="O484" s="1329"/>
      <c r="Q484" s="92"/>
      <c r="R484" s="92"/>
      <c r="S484" s="92"/>
      <c r="T484" s="92"/>
      <c r="U484" s="1303"/>
    </row>
    <row r="485" spans="1:21" s="1302" customFormat="1" x14ac:dyDescent="0.3">
      <c r="A485" s="1214"/>
      <c r="B485" s="92"/>
      <c r="C485" s="1298"/>
      <c r="D485" s="1301"/>
      <c r="E485" s="1301"/>
      <c r="F485" s="1301"/>
      <c r="G485" s="1301"/>
      <c r="H485" s="1301"/>
      <c r="I485" s="1301"/>
      <c r="J485" s="1301"/>
      <c r="K485" s="1301"/>
      <c r="L485" s="1301"/>
      <c r="M485" s="1301"/>
      <c r="N485" s="1301"/>
      <c r="O485" s="1329"/>
      <c r="Q485" s="92"/>
      <c r="R485" s="92"/>
      <c r="S485" s="92"/>
      <c r="T485" s="92"/>
      <c r="U485" s="1303"/>
    </row>
    <row r="486" spans="1:21" s="1302" customFormat="1" x14ac:dyDescent="0.3">
      <c r="A486" s="1214"/>
      <c r="B486" s="92"/>
      <c r="C486" s="1298"/>
      <c r="D486" s="1301"/>
      <c r="E486" s="1301"/>
      <c r="F486" s="1301"/>
      <c r="G486" s="1301"/>
      <c r="H486" s="1301"/>
      <c r="I486" s="1301"/>
      <c r="J486" s="1301"/>
      <c r="K486" s="1301"/>
      <c r="L486" s="1301"/>
      <c r="M486" s="1301"/>
      <c r="N486" s="1301"/>
      <c r="O486" s="1329"/>
      <c r="Q486" s="92"/>
      <c r="R486" s="92"/>
      <c r="S486" s="92"/>
      <c r="T486" s="92"/>
      <c r="U486" s="1303"/>
    </row>
    <row r="487" spans="1:21" s="1302" customFormat="1" x14ac:dyDescent="0.3">
      <c r="A487" s="1214"/>
      <c r="B487" s="92"/>
      <c r="C487" s="1298"/>
      <c r="D487" s="1301"/>
      <c r="E487" s="1301"/>
      <c r="F487" s="1301"/>
      <c r="G487" s="1301"/>
      <c r="H487" s="1301"/>
      <c r="I487" s="1301"/>
      <c r="J487" s="1301"/>
      <c r="K487" s="1301"/>
      <c r="L487" s="1301"/>
      <c r="M487" s="1301"/>
      <c r="N487" s="1301"/>
      <c r="O487" s="1329"/>
      <c r="Q487" s="92"/>
      <c r="R487" s="92"/>
      <c r="S487" s="92"/>
      <c r="T487" s="92"/>
      <c r="U487" s="1303"/>
    </row>
    <row r="488" spans="1:21" s="1302" customFormat="1" x14ac:dyDescent="0.3">
      <c r="A488" s="1214"/>
      <c r="B488" s="92"/>
      <c r="C488" s="1298"/>
      <c r="D488" s="1301"/>
      <c r="E488" s="1301"/>
      <c r="F488" s="1301"/>
      <c r="G488" s="1301"/>
      <c r="H488" s="1301"/>
      <c r="I488" s="1301"/>
      <c r="J488" s="1301"/>
      <c r="K488" s="1301"/>
      <c r="L488" s="1301"/>
      <c r="M488" s="1301"/>
      <c r="N488" s="1301"/>
      <c r="O488" s="1329"/>
      <c r="Q488" s="92"/>
      <c r="R488" s="92"/>
      <c r="S488" s="92"/>
      <c r="T488" s="92"/>
      <c r="U488" s="1303"/>
    </row>
    <row r="489" spans="1:21" s="1302" customFormat="1" x14ac:dyDescent="0.3">
      <c r="A489" s="1214"/>
      <c r="B489" s="92"/>
      <c r="C489" s="1298"/>
      <c r="D489" s="1301"/>
      <c r="E489" s="1301"/>
      <c r="F489" s="1301"/>
      <c r="G489" s="1301"/>
      <c r="H489" s="1301"/>
      <c r="I489" s="1301"/>
      <c r="J489" s="1301"/>
      <c r="K489" s="1301"/>
      <c r="L489" s="1301"/>
      <c r="M489" s="1301"/>
      <c r="N489" s="1301"/>
      <c r="O489" s="1329"/>
      <c r="Q489" s="92"/>
      <c r="R489" s="92"/>
      <c r="S489" s="92"/>
      <c r="T489" s="92"/>
      <c r="U489" s="1303"/>
    </row>
    <row r="490" spans="1:21" s="1302" customFormat="1" x14ac:dyDescent="0.3">
      <c r="A490" s="1214"/>
      <c r="B490" s="92"/>
      <c r="C490" s="1298"/>
      <c r="D490" s="1301"/>
      <c r="E490" s="1301"/>
      <c r="F490" s="1301"/>
      <c r="G490" s="1301"/>
      <c r="H490" s="1301"/>
      <c r="I490" s="1301"/>
      <c r="J490" s="1301"/>
      <c r="K490" s="1301"/>
      <c r="L490" s="1301"/>
      <c r="M490" s="1301"/>
      <c r="N490" s="1301"/>
      <c r="O490" s="1329"/>
      <c r="Q490" s="92"/>
      <c r="R490" s="92"/>
      <c r="S490" s="92"/>
      <c r="T490" s="92"/>
      <c r="U490" s="1303"/>
    </row>
    <row r="491" spans="1:21" s="1302" customFormat="1" x14ac:dyDescent="0.3">
      <c r="A491" s="1214"/>
      <c r="B491" s="92"/>
      <c r="C491" s="1298"/>
      <c r="D491" s="1301"/>
      <c r="E491" s="1301"/>
      <c r="F491" s="1301"/>
      <c r="G491" s="1301"/>
      <c r="H491" s="1301"/>
      <c r="I491" s="1301"/>
      <c r="J491" s="1301"/>
      <c r="K491" s="1301"/>
      <c r="L491" s="1301"/>
      <c r="M491" s="1301"/>
      <c r="N491" s="1301"/>
      <c r="O491" s="1329"/>
      <c r="Q491" s="92"/>
      <c r="R491" s="92"/>
      <c r="S491" s="92"/>
      <c r="T491" s="92"/>
      <c r="U491" s="1303"/>
    </row>
    <row r="492" spans="1:21" s="1302" customFormat="1" x14ac:dyDescent="0.3">
      <c r="A492" s="1214"/>
      <c r="B492" s="92"/>
      <c r="C492" s="1298"/>
      <c r="D492" s="1301"/>
      <c r="E492" s="1301"/>
      <c r="F492" s="1301"/>
      <c r="G492" s="1301"/>
      <c r="H492" s="1301"/>
      <c r="I492" s="1301"/>
      <c r="J492" s="1301"/>
      <c r="K492" s="1301"/>
      <c r="L492" s="1301"/>
      <c r="M492" s="1301"/>
      <c r="N492" s="1301"/>
      <c r="O492" s="1329"/>
      <c r="Q492" s="92"/>
      <c r="R492" s="92"/>
      <c r="S492" s="92"/>
      <c r="T492" s="92"/>
      <c r="U492" s="1303"/>
    </row>
    <row r="493" spans="1:21" s="1302" customFormat="1" x14ac:dyDescent="0.3">
      <c r="A493" s="1214"/>
      <c r="B493" s="92"/>
      <c r="C493" s="1298"/>
      <c r="D493" s="1301"/>
      <c r="E493" s="1301"/>
      <c r="F493" s="1301"/>
      <c r="G493" s="1301"/>
      <c r="H493" s="1301"/>
      <c r="I493" s="1301"/>
      <c r="J493" s="1301"/>
      <c r="K493" s="1301"/>
      <c r="L493" s="1301"/>
      <c r="M493" s="1301"/>
      <c r="N493" s="1301"/>
      <c r="O493" s="1329"/>
      <c r="Q493" s="92"/>
      <c r="R493" s="92"/>
      <c r="S493" s="92"/>
      <c r="T493" s="92"/>
      <c r="U493" s="1303"/>
    </row>
    <row r="494" spans="1:21" s="1302" customFormat="1" x14ac:dyDescent="0.3">
      <c r="A494" s="1214"/>
      <c r="B494" s="92"/>
      <c r="C494" s="1298"/>
      <c r="D494" s="1301"/>
      <c r="E494" s="1301"/>
      <c r="F494" s="1301"/>
      <c r="G494" s="1301"/>
      <c r="H494" s="1301"/>
      <c r="I494" s="1301"/>
      <c r="J494" s="1301"/>
      <c r="K494" s="1301"/>
      <c r="L494" s="1301"/>
      <c r="M494" s="1301"/>
      <c r="N494" s="1301"/>
      <c r="O494" s="1329"/>
      <c r="Q494" s="92"/>
      <c r="R494" s="92"/>
      <c r="S494" s="92"/>
      <c r="T494" s="92"/>
      <c r="U494" s="1303"/>
    </row>
    <row r="495" spans="1:21" s="1302" customFormat="1" x14ac:dyDescent="0.3">
      <c r="A495" s="1214"/>
      <c r="B495" s="92"/>
      <c r="C495" s="1298"/>
      <c r="D495" s="1301"/>
      <c r="E495" s="1301"/>
      <c r="F495" s="1301"/>
      <c r="G495" s="1301"/>
      <c r="H495" s="1301"/>
      <c r="I495" s="1301"/>
      <c r="J495" s="1301"/>
      <c r="K495" s="1301"/>
      <c r="L495" s="1301"/>
      <c r="M495" s="1301"/>
      <c r="N495" s="1301"/>
      <c r="O495" s="1329"/>
      <c r="Q495" s="92"/>
      <c r="R495" s="92"/>
      <c r="S495" s="92"/>
      <c r="T495" s="92"/>
      <c r="U495" s="1303"/>
    </row>
    <row r="496" spans="1:21" s="1302" customFormat="1" x14ac:dyDescent="0.3">
      <c r="A496" s="1214"/>
      <c r="B496" s="92"/>
      <c r="C496" s="1298"/>
      <c r="D496" s="1301"/>
      <c r="E496" s="1301"/>
      <c r="F496" s="1301"/>
      <c r="G496" s="1301"/>
      <c r="H496" s="1301"/>
      <c r="I496" s="1301"/>
      <c r="J496" s="1301"/>
      <c r="K496" s="1301"/>
      <c r="L496" s="1301"/>
      <c r="M496" s="1301"/>
      <c r="N496" s="1301"/>
      <c r="O496" s="1329"/>
      <c r="Q496" s="92"/>
      <c r="R496" s="92"/>
      <c r="S496" s="92"/>
      <c r="T496" s="92"/>
      <c r="U496" s="1303"/>
    </row>
    <row r="497" spans="1:21" s="1302" customFormat="1" x14ac:dyDescent="0.3">
      <c r="A497" s="1214"/>
      <c r="B497" s="92"/>
      <c r="C497" s="1298"/>
      <c r="D497" s="1301"/>
      <c r="E497" s="1301"/>
      <c r="F497" s="1301"/>
      <c r="G497" s="1301"/>
      <c r="H497" s="1301"/>
      <c r="I497" s="1301"/>
      <c r="J497" s="1301"/>
      <c r="K497" s="1301"/>
      <c r="L497" s="1301"/>
      <c r="M497" s="1301"/>
      <c r="N497" s="1301"/>
      <c r="O497" s="1329"/>
      <c r="Q497" s="92"/>
      <c r="R497" s="92"/>
      <c r="S497" s="92"/>
      <c r="T497" s="92"/>
      <c r="U497" s="1303"/>
    </row>
    <row r="498" spans="1:21" s="1302" customFormat="1" x14ac:dyDescent="0.3">
      <c r="A498" s="1214"/>
      <c r="B498" s="92"/>
      <c r="C498" s="1298"/>
      <c r="D498" s="1301"/>
      <c r="E498" s="1301"/>
      <c r="F498" s="1301"/>
      <c r="G498" s="1301"/>
      <c r="H498" s="1301"/>
      <c r="I498" s="1301"/>
      <c r="J498" s="1301"/>
      <c r="K498" s="1301"/>
      <c r="L498" s="1301"/>
      <c r="M498" s="1301"/>
      <c r="N498" s="1301"/>
      <c r="O498" s="1329"/>
      <c r="Q498" s="92"/>
      <c r="R498" s="92"/>
      <c r="S498" s="92"/>
      <c r="T498" s="92"/>
      <c r="U498" s="1303"/>
    </row>
    <row r="499" spans="1:21" s="1302" customFormat="1" x14ac:dyDescent="0.3">
      <c r="A499" s="1214"/>
      <c r="B499" s="92"/>
      <c r="C499" s="1298"/>
      <c r="D499" s="1301"/>
      <c r="E499" s="1301"/>
      <c r="F499" s="1301"/>
      <c r="G499" s="1301"/>
      <c r="H499" s="1301"/>
      <c r="I499" s="1301"/>
      <c r="J499" s="1301"/>
      <c r="K499" s="1301"/>
      <c r="L499" s="1301"/>
      <c r="M499" s="1301"/>
      <c r="N499" s="1301"/>
      <c r="O499" s="1329"/>
      <c r="Q499" s="92"/>
      <c r="R499" s="92"/>
      <c r="S499" s="92"/>
      <c r="T499" s="92"/>
      <c r="U499" s="1303"/>
    </row>
    <row r="500" spans="1:21" s="1302" customFormat="1" x14ac:dyDescent="0.3">
      <c r="A500" s="1214"/>
      <c r="B500" s="92"/>
      <c r="C500" s="1298"/>
      <c r="D500" s="1301"/>
      <c r="E500" s="1301"/>
      <c r="F500" s="1301"/>
      <c r="G500" s="1301"/>
      <c r="H500" s="1301"/>
      <c r="I500" s="1301"/>
      <c r="J500" s="1301"/>
      <c r="K500" s="1301"/>
      <c r="L500" s="1301"/>
      <c r="M500" s="1301"/>
      <c r="N500" s="1301"/>
      <c r="O500" s="1329"/>
      <c r="Q500" s="92"/>
      <c r="R500" s="92"/>
      <c r="S500" s="92"/>
      <c r="T500" s="92"/>
      <c r="U500" s="1303"/>
    </row>
    <row r="501" spans="1:21" s="1302" customFormat="1" x14ac:dyDescent="0.3">
      <c r="A501" s="1214"/>
      <c r="B501" s="92"/>
      <c r="C501" s="1298"/>
      <c r="D501" s="1301"/>
      <c r="E501" s="1301"/>
      <c r="F501" s="1301"/>
      <c r="G501" s="1301"/>
      <c r="H501" s="1301"/>
      <c r="I501" s="1301"/>
      <c r="J501" s="1301"/>
      <c r="K501" s="1301"/>
      <c r="L501" s="1301"/>
      <c r="M501" s="1301"/>
      <c r="N501" s="1301"/>
      <c r="O501" s="1329"/>
      <c r="Q501" s="92"/>
      <c r="R501" s="92"/>
      <c r="S501" s="92"/>
      <c r="T501" s="92"/>
      <c r="U501" s="1303"/>
    </row>
    <row r="502" spans="1:21" s="1302" customFormat="1" x14ac:dyDescent="0.3">
      <c r="A502" s="1214"/>
      <c r="B502" s="92"/>
      <c r="C502" s="1298"/>
      <c r="D502" s="1301"/>
      <c r="E502" s="1301"/>
      <c r="F502" s="1301"/>
      <c r="G502" s="1301"/>
      <c r="H502" s="1301"/>
      <c r="I502" s="1301"/>
      <c r="J502" s="1301"/>
      <c r="K502" s="1301"/>
      <c r="L502" s="1301"/>
      <c r="M502" s="1301"/>
      <c r="N502" s="1301"/>
      <c r="O502" s="1329"/>
      <c r="Q502" s="92"/>
      <c r="R502" s="92"/>
      <c r="S502" s="92"/>
      <c r="T502" s="92"/>
      <c r="U502" s="1303"/>
    </row>
    <row r="503" spans="1:21" s="1302" customFormat="1" x14ac:dyDescent="0.3">
      <c r="A503" s="1214"/>
      <c r="B503" s="92"/>
      <c r="C503" s="1298"/>
      <c r="D503" s="1301"/>
      <c r="E503" s="1301"/>
      <c r="F503" s="1301"/>
      <c r="G503" s="1301"/>
      <c r="H503" s="1301"/>
      <c r="I503" s="1301"/>
      <c r="J503" s="1301"/>
      <c r="K503" s="1301"/>
      <c r="L503" s="1301"/>
      <c r="M503" s="1301"/>
      <c r="N503" s="1301"/>
      <c r="O503" s="1329"/>
      <c r="Q503" s="92"/>
      <c r="R503" s="92"/>
      <c r="S503" s="92"/>
      <c r="T503" s="92"/>
      <c r="U503" s="1303"/>
    </row>
    <row r="504" spans="1:21" s="1302" customFormat="1" x14ac:dyDescent="0.3">
      <c r="A504" s="1214"/>
      <c r="B504" s="92"/>
      <c r="C504" s="1298"/>
      <c r="D504" s="1301"/>
      <c r="E504" s="1301"/>
      <c r="F504" s="1301"/>
      <c r="G504" s="1301"/>
      <c r="H504" s="1301"/>
      <c r="I504" s="1301"/>
      <c r="J504" s="1301"/>
      <c r="K504" s="1301"/>
      <c r="L504" s="1301"/>
      <c r="M504" s="1301"/>
      <c r="N504" s="1301"/>
      <c r="O504" s="1329"/>
      <c r="Q504" s="92"/>
      <c r="R504" s="92"/>
      <c r="S504" s="92"/>
      <c r="T504" s="92"/>
      <c r="U504" s="1303"/>
    </row>
    <row r="505" spans="1:21" s="1302" customFormat="1" x14ac:dyDescent="0.3">
      <c r="A505" s="1214"/>
      <c r="B505" s="92"/>
      <c r="C505" s="1298"/>
      <c r="D505" s="1301"/>
      <c r="E505" s="1301"/>
      <c r="F505" s="1301"/>
      <c r="G505" s="1301"/>
      <c r="H505" s="1301"/>
      <c r="I505" s="1301"/>
      <c r="J505" s="1301"/>
      <c r="K505" s="1301"/>
      <c r="L505" s="1301"/>
      <c r="M505" s="1301"/>
      <c r="N505" s="1301"/>
      <c r="O505" s="1329"/>
      <c r="Q505" s="92"/>
      <c r="R505" s="92"/>
      <c r="S505" s="92"/>
      <c r="T505" s="92"/>
      <c r="U505" s="1303"/>
    </row>
    <row r="506" spans="1:21" s="1302" customFormat="1" x14ac:dyDescent="0.3">
      <c r="A506" s="1214"/>
      <c r="B506" s="92"/>
      <c r="C506" s="1298"/>
      <c r="D506" s="1301"/>
      <c r="E506" s="1301"/>
      <c r="F506" s="1301"/>
      <c r="G506" s="1301"/>
      <c r="H506" s="1301"/>
      <c r="I506" s="1301"/>
      <c r="J506" s="1301"/>
      <c r="K506" s="1301"/>
      <c r="L506" s="1301"/>
      <c r="M506" s="1301"/>
      <c r="N506" s="1301"/>
      <c r="O506" s="1329"/>
      <c r="Q506" s="92"/>
      <c r="R506" s="92"/>
      <c r="S506" s="92"/>
      <c r="T506" s="92"/>
      <c r="U506" s="1303"/>
    </row>
    <row r="507" spans="1:21" s="1302" customFormat="1" x14ac:dyDescent="0.3">
      <c r="A507" s="1214"/>
      <c r="B507" s="92"/>
      <c r="C507" s="1298"/>
      <c r="D507" s="1301"/>
      <c r="E507" s="1301"/>
      <c r="F507" s="1301"/>
      <c r="G507" s="1301"/>
      <c r="H507" s="1301"/>
      <c r="I507" s="1301"/>
      <c r="J507" s="1301"/>
      <c r="K507" s="1301"/>
      <c r="L507" s="1301"/>
      <c r="M507" s="1301"/>
      <c r="N507" s="1301"/>
      <c r="O507" s="1329"/>
      <c r="Q507" s="92"/>
      <c r="R507" s="92"/>
      <c r="S507" s="92"/>
      <c r="T507" s="92"/>
      <c r="U507" s="1303"/>
    </row>
    <row r="508" spans="1:21" s="1302" customFormat="1" x14ac:dyDescent="0.3">
      <c r="A508" s="1214"/>
      <c r="B508" s="92"/>
      <c r="C508" s="1298"/>
      <c r="D508" s="1301"/>
      <c r="E508" s="1301"/>
      <c r="F508" s="1301"/>
      <c r="G508" s="1301"/>
      <c r="H508" s="1301"/>
      <c r="I508" s="1301"/>
      <c r="J508" s="1301"/>
      <c r="K508" s="1301"/>
      <c r="L508" s="1301"/>
      <c r="M508" s="1301"/>
      <c r="N508" s="1301"/>
      <c r="O508" s="1329"/>
      <c r="Q508" s="92"/>
      <c r="R508" s="92"/>
      <c r="S508" s="92"/>
      <c r="T508" s="92"/>
      <c r="U508" s="1303"/>
    </row>
    <row r="509" spans="1:21" s="1302" customFormat="1" x14ac:dyDescent="0.3">
      <c r="A509" s="1214"/>
      <c r="B509" s="92"/>
      <c r="C509" s="1298"/>
      <c r="D509" s="1301"/>
      <c r="E509" s="1301"/>
      <c r="F509" s="1301"/>
      <c r="G509" s="1301"/>
      <c r="H509" s="1301"/>
      <c r="I509" s="1301"/>
      <c r="J509" s="1301"/>
      <c r="K509" s="1301"/>
      <c r="L509" s="1301"/>
      <c r="M509" s="1301"/>
      <c r="N509" s="1301"/>
      <c r="O509" s="1329"/>
      <c r="Q509" s="92"/>
      <c r="R509" s="92"/>
      <c r="S509" s="92"/>
      <c r="T509" s="92"/>
      <c r="U509" s="1303"/>
    </row>
    <row r="510" spans="1:21" s="1302" customFormat="1" x14ac:dyDescent="0.3">
      <c r="A510" s="1214"/>
      <c r="B510" s="92"/>
      <c r="C510" s="1298"/>
      <c r="D510" s="1301"/>
      <c r="E510" s="1301"/>
      <c r="F510" s="1301"/>
      <c r="G510" s="1301"/>
      <c r="H510" s="1301"/>
      <c r="I510" s="1301"/>
      <c r="J510" s="1301"/>
      <c r="K510" s="1301"/>
      <c r="L510" s="1301"/>
      <c r="M510" s="1301"/>
      <c r="N510" s="1301"/>
      <c r="O510" s="1329"/>
      <c r="Q510" s="92"/>
      <c r="R510" s="92"/>
      <c r="S510" s="92"/>
      <c r="T510" s="92"/>
      <c r="U510" s="1303"/>
    </row>
    <row r="511" spans="1:21" s="1302" customFormat="1" x14ac:dyDescent="0.3">
      <c r="A511" s="1214"/>
      <c r="B511" s="92"/>
      <c r="C511" s="1298"/>
      <c r="D511" s="1301"/>
      <c r="E511" s="1301"/>
      <c r="F511" s="1301"/>
      <c r="G511" s="1301"/>
      <c r="H511" s="1301"/>
      <c r="I511" s="1301"/>
      <c r="J511" s="1301"/>
      <c r="K511" s="1301"/>
      <c r="L511" s="1301"/>
      <c r="M511" s="1301"/>
      <c r="N511" s="1301"/>
      <c r="O511" s="1329"/>
      <c r="Q511" s="92"/>
      <c r="R511" s="92"/>
      <c r="S511" s="92"/>
      <c r="T511" s="92"/>
      <c r="U511" s="1303"/>
    </row>
    <row r="512" spans="1:21" s="1302" customFormat="1" x14ac:dyDescent="0.3">
      <c r="A512" s="1214"/>
      <c r="B512" s="92"/>
      <c r="C512" s="1298"/>
      <c r="D512" s="1301"/>
      <c r="E512" s="1301"/>
      <c r="F512" s="1301"/>
      <c r="G512" s="1301"/>
      <c r="H512" s="1301"/>
      <c r="I512" s="1301"/>
      <c r="J512" s="1301"/>
      <c r="K512" s="1301"/>
      <c r="L512" s="1301"/>
      <c r="M512" s="1301"/>
      <c r="N512" s="1301"/>
      <c r="O512" s="1329"/>
      <c r="Q512" s="92"/>
      <c r="R512" s="92"/>
      <c r="S512" s="92"/>
      <c r="T512" s="92"/>
      <c r="U512" s="1303"/>
    </row>
    <row r="513" spans="1:21" s="1302" customFormat="1" x14ac:dyDescent="0.3">
      <c r="A513" s="1214"/>
      <c r="B513" s="92"/>
      <c r="C513" s="1298"/>
      <c r="D513" s="1301"/>
      <c r="E513" s="1301"/>
      <c r="F513" s="1301"/>
      <c r="G513" s="1301"/>
      <c r="H513" s="1301"/>
      <c r="I513" s="1301"/>
      <c r="J513" s="1301"/>
      <c r="K513" s="1301"/>
      <c r="L513" s="1301"/>
      <c r="M513" s="1301"/>
      <c r="N513" s="1301"/>
      <c r="O513" s="1329"/>
      <c r="Q513" s="92"/>
      <c r="R513" s="92"/>
      <c r="S513" s="92"/>
      <c r="T513" s="92"/>
      <c r="U513" s="1303"/>
    </row>
    <row r="514" spans="1:21" s="1302" customFormat="1" x14ac:dyDescent="0.3">
      <c r="A514" s="1214"/>
      <c r="B514" s="92"/>
      <c r="C514" s="1298"/>
      <c r="D514" s="1301"/>
      <c r="E514" s="1301"/>
      <c r="F514" s="1301"/>
      <c r="G514" s="1301"/>
      <c r="H514" s="1301"/>
      <c r="I514" s="1301"/>
      <c r="J514" s="1301"/>
      <c r="K514" s="1301"/>
      <c r="L514" s="1301"/>
      <c r="M514" s="1301"/>
      <c r="N514" s="1301"/>
      <c r="O514" s="1329"/>
      <c r="Q514" s="92"/>
      <c r="R514" s="92"/>
      <c r="S514" s="92"/>
      <c r="T514" s="92"/>
      <c r="U514" s="1303"/>
    </row>
    <row r="515" spans="1:21" s="1302" customFormat="1" x14ac:dyDescent="0.3">
      <c r="A515" s="1214"/>
      <c r="B515" s="92"/>
      <c r="C515" s="1298"/>
      <c r="D515" s="1301"/>
      <c r="E515" s="1301"/>
      <c r="F515" s="1301"/>
      <c r="G515" s="1301"/>
      <c r="H515" s="1301"/>
      <c r="I515" s="1301"/>
      <c r="J515" s="1301"/>
      <c r="K515" s="1301"/>
      <c r="L515" s="1301"/>
      <c r="M515" s="1301"/>
      <c r="N515" s="1301"/>
      <c r="O515" s="1329"/>
      <c r="Q515" s="92"/>
      <c r="R515" s="92"/>
      <c r="S515" s="92"/>
      <c r="T515" s="92"/>
      <c r="U515" s="1303"/>
    </row>
    <row r="516" spans="1:21" s="1302" customFormat="1" x14ac:dyDescent="0.3">
      <c r="A516" s="1214"/>
      <c r="B516" s="92"/>
      <c r="C516" s="1298"/>
      <c r="D516" s="1301"/>
      <c r="E516" s="1301"/>
      <c r="F516" s="1301"/>
      <c r="G516" s="1301"/>
      <c r="H516" s="1301"/>
      <c r="I516" s="1301"/>
      <c r="J516" s="1301"/>
      <c r="K516" s="1301"/>
      <c r="L516" s="1301"/>
      <c r="M516" s="1301"/>
      <c r="N516" s="1301"/>
      <c r="O516" s="1329"/>
      <c r="Q516" s="92"/>
      <c r="R516" s="92"/>
      <c r="S516" s="92"/>
      <c r="T516" s="92"/>
      <c r="U516" s="1303"/>
    </row>
    <row r="517" spans="1:21" s="1302" customFormat="1" x14ac:dyDescent="0.3">
      <c r="A517" s="1214"/>
      <c r="B517" s="92"/>
      <c r="C517" s="1298"/>
      <c r="D517" s="1301"/>
      <c r="E517" s="1301"/>
      <c r="F517" s="1301"/>
      <c r="G517" s="1301"/>
      <c r="H517" s="1301"/>
      <c r="I517" s="1301"/>
      <c r="J517" s="1301"/>
      <c r="K517" s="1301"/>
      <c r="L517" s="1301"/>
      <c r="M517" s="1301"/>
      <c r="N517" s="1301"/>
      <c r="O517" s="1329"/>
      <c r="Q517" s="92"/>
      <c r="R517" s="92"/>
      <c r="S517" s="92"/>
      <c r="T517" s="92"/>
      <c r="U517" s="1303"/>
    </row>
    <row r="518" spans="1:21" s="1302" customFormat="1" x14ac:dyDescent="0.3">
      <c r="A518" s="1214"/>
      <c r="B518" s="92"/>
      <c r="C518" s="1298"/>
      <c r="D518" s="1301"/>
      <c r="E518" s="1301"/>
      <c r="F518" s="1301"/>
      <c r="G518" s="1301"/>
      <c r="H518" s="1301"/>
      <c r="I518" s="1301"/>
      <c r="J518" s="1301"/>
      <c r="K518" s="1301"/>
      <c r="L518" s="1301"/>
      <c r="M518" s="1301"/>
      <c r="N518" s="1301"/>
      <c r="O518" s="1329"/>
      <c r="Q518" s="92"/>
      <c r="R518" s="92"/>
      <c r="S518" s="92"/>
      <c r="T518" s="92"/>
      <c r="U518" s="1303"/>
    </row>
    <row r="519" spans="1:21" s="1302" customFormat="1" x14ac:dyDescent="0.3">
      <c r="A519" s="1214"/>
      <c r="B519" s="92"/>
      <c r="C519" s="1298"/>
      <c r="D519" s="1301"/>
      <c r="E519" s="1301"/>
      <c r="F519" s="1301"/>
      <c r="G519" s="1301"/>
      <c r="H519" s="1301"/>
      <c r="I519" s="1301"/>
      <c r="J519" s="1301"/>
      <c r="K519" s="1301"/>
      <c r="L519" s="1301"/>
      <c r="M519" s="1301"/>
      <c r="N519" s="1301"/>
      <c r="O519" s="1329"/>
      <c r="Q519" s="92"/>
      <c r="R519" s="92"/>
      <c r="S519" s="92"/>
      <c r="T519" s="92"/>
      <c r="U519" s="1303"/>
    </row>
    <row r="520" spans="1:21" s="1302" customFormat="1" x14ac:dyDescent="0.3">
      <c r="A520" s="1214"/>
      <c r="B520" s="92"/>
      <c r="C520" s="1298"/>
      <c r="D520" s="1301"/>
      <c r="E520" s="1301"/>
      <c r="F520" s="1301"/>
      <c r="G520" s="1301"/>
      <c r="H520" s="1301"/>
      <c r="I520" s="1301"/>
      <c r="J520" s="1301"/>
      <c r="K520" s="1301"/>
      <c r="L520" s="1301"/>
      <c r="M520" s="1301"/>
      <c r="N520" s="1301"/>
      <c r="O520" s="1329"/>
      <c r="Q520" s="92"/>
      <c r="R520" s="92"/>
      <c r="S520" s="92"/>
      <c r="T520" s="92"/>
      <c r="U520" s="1303"/>
    </row>
    <row r="521" spans="1:21" s="1302" customFormat="1" x14ac:dyDescent="0.3">
      <c r="A521" s="1214"/>
      <c r="B521" s="92"/>
      <c r="C521" s="1298"/>
      <c r="D521" s="1301"/>
      <c r="E521" s="1301"/>
      <c r="F521" s="1301"/>
      <c r="G521" s="1301"/>
      <c r="H521" s="1301"/>
      <c r="I521" s="1301"/>
      <c r="J521" s="1301"/>
      <c r="K521" s="1301"/>
      <c r="L521" s="1301"/>
      <c r="M521" s="1301"/>
      <c r="N521" s="1301"/>
      <c r="O521" s="1329"/>
      <c r="Q521" s="92"/>
      <c r="R521" s="92"/>
      <c r="S521" s="92"/>
      <c r="T521" s="92"/>
      <c r="U521" s="1303"/>
    </row>
    <row r="522" spans="1:21" s="1302" customFormat="1" x14ac:dyDescent="0.3">
      <c r="A522" s="1214"/>
      <c r="B522" s="92"/>
      <c r="C522" s="1298"/>
      <c r="D522" s="1301"/>
      <c r="E522" s="1301"/>
      <c r="F522" s="1301"/>
      <c r="G522" s="1301"/>
      <c r="H522" s="1301"/>
      <c r="I522" s="1301"/>
      <c r="J522" s="1301"/>
      <c r="K522" s="1301"/>
      <c r="L522" s="1301"/>
      <c r="M522" s="1301"/>
      <c r="N522" s="1301"/>
      <c r="O522" s="1329"/>
      <c r="Q522" s="92"/>
      <c r="R522" s="92"/>
      <c r="S522" s="92"/>
      <c r="T522" s="92"/>
      <c r="U522" s="1303"/>
    </row>
    <row r="523" spans="1:21" s="1302" customFormat="1" x14ac:dyDescent="0.3">
      <c r="A523" s="1214"/>
      <c r="B523" s="92"/>
      <c r="C523" s="1298"/>
      <c r="D523" s="1301"/>
      <c r="E523" s="1301"/>
      <c r="F523" s="1301"/>
      <c r="G523" s="1301"/>
      <c r="H523" s="1301"/>
      <c r="I523" s="1301"/>
      <c r="J523" s="1301"/>
      <c r="K523" s="1301"/>
      <c r="L523" s="1301"/>
      <c r="M523" s="1301"/>
      <c r="N523" s="1301"/>
      <c r="O523" s="1329"/>
      <c r="Q523" s="92"/>
      <c r="R523" s="92"/>
      <c r="S523" s="92"/>
      <c r="T523" s="92"/>
      <c r="U523" s="1303"/>
    </row>
    <row r="524" spans="1:21" s="1302" customFormat="1" x14ac:dyDescent="0.3">
      <c r="A524" s="1214"/>
      <c r="B524" s="92"/>
      <c r="C524" s="1298"/>
      <c r="D524" s="1301"/>
      <c r="E524" s="1301"/>
      <c r="F524" s="1301"/>
      <c r="G524" s="1301"/>
      <c r="H524" s="1301"/>
      <c r="I524" s="1301"/>
      <c r="J524" s="1301"/>
      <c r="K524" s="1301"/>
      <c r="L524" s="1301"/>
      <c r="M524" s="1301"/>
      <c r="N524" s="1301"/>
      <c r="O524" s="1329"/>
      <c r="Q524" s="92"/>
      <c r="R524" s="92"/>
      <c r="S524" s="92"/>
      <c r="T524" s="92"/>
      <c r="U524" s="1303"/>
    </row>
    <row r="525" spans="1:21" s="1302" customFormat="1" x14ac:dyDescent="0.3">
      <c r="A525" s="1214"/>
      <c r="B525" s="92"/>
      <c r="C525" s="1298"/>
      <c r="D525" s="1301"/>
      <c r="E525" s="1301"/>
      <c r="F525" s="1301"/>
      <c r="G525" s="1301"/>
      <c r="H525" s="1301"/>
      <c r="I525" s="1301"/>
      <c r="J525" s="1301"/>
      <c r="K525" s="1301"/>
      <c r="L525" s="1301"/>
      <c r="M525" s="1301"/>
      <c r="N525" s="1301"/>
      <c r="O525" s="1329"/>
      <c r="Q525" s="92"/>
      <c r="R525" s="92"/>
      <c r="S525" s="92"/>
      <c r="T525" s="92"/>
      <c r="U525" s="1303"/>
    </row>
    <row r="526" spans="1:21" s="1302" customFormat="1" x14ac:dyDescent="0.3">
      <c r="A526" s="1214"/>
      <c r="B526" s="92"/>
      <c r="C526" s="1298"/>
      <c r="D526" s="1301"/>
      <c r="E526" s="1301"/>
      <c r="F526" s="1301"/>
      <c r="G526" s="1301"/>
      <c r="H526" s="1301"/>
      <c r="I526" s="1301"/>
      <c r="J526" s="1301"/>
      <c r="K526" s="1301"/>
      <c r="L526" s="1301"/>
      <c r="M526" s="1301"/>
      <c r="N526" s="1301"/>
      <c r="O526" s="1329"/>
      <c r="Q526" s="92"/>
      <c r="R526" s="92"/>
      <c r="S526" s="92"/>
      <c r="T526" s="92"/>
      <c r="U526" s="1303"/>
    </row>
    <row r="527" spans="1:21" s="1302" customFormat="1" x14ac:dyDescent="0.3">
      <c r="A527" s="1214"/>
      <c r="B527" s="92"/>
      <c r="C527" s="1298"/>
      <c r="D527" s="1301"/>
      <c r="E527" s="1301"/>
      <c r="F527" s="1301"/>
      <c r="G527" s="1301"/>
      <c r="H527" s="1301"/>
      <c r="I527" s="1301"/>
      <c r="J527" s="1301"/>
      <c r="K527" s="1301"/>
      <c r="L527" s="1301"/>
      <c r="M527" s="1301"/>
      <c r="N527" s="1301"/>
      <c r="O527" s="1329"/>
      <c r="Q527" s="92"/>
      <c r="R527" s="92"/>
      <c r="S527" s="92"/>
      <c r="T527" s="92"/>
      <c r="U527" s="1303"/>
    </row>
    <row r="528" spans="1:21" s="1302" customFormat="1" x14ac:dyDescent="0.3">
      <c r="A528" s="1214"/>
      <c r="B528" s="92"/>
      <c r="C528" s="1298"/>
      <c r="D528" s="1301"/>
      <c r="E528" s="1301"/>
      <c r="F528" s="1301"/>
      <c r="G528" s="1301"/>
      <c r="H528" s="1301"/>
      <c r="I528" s="1301"/>
      <c r="J528" s="1301"/>
      <c r="K528" s="1301"/>
      <c r="L528" s="1301"/>
      <c r="M528" s="1301"/>
      <c r="N528" s="1301"/>
      <c r="O528" s="1329"/>
      <c r="Q528" s="92"/>
      <c r="R528" s="92"/>
      <c r="S528" s="92"/>
      <c r="T528" s="92"/>
      <c r="U528" s="1303"/>
    </row>
    <row r="529" spans="1:21" s="1302" customFormat="1" x14ac:dyDescent="0.3">
      <c r="A529" s="1214"/>
      <c r="B529" s="92"/>
      <c r="C529" s="1298"/>
      <c r="D529" s="1301"/>
      <c r="E529" s="1301"/>
      <c r="F529" s="1301"/>
      <c r="G529" s="1301"/>
      <c r="H529" s="1301"/>
      <c r="I529" s="1301"/>
      <c r="J529" s="1301"/>
      <c r="K529" s="1301"/>
      <c r="L529" s="1301"/>
      <c r="M529" s="1301"/>
      <c r="N529" s="1301"/>
      <c r="O529" s="1329"/>
      <c r="Q529" s="92"/>
      <c r="R529" s="92"/>
      <c r="S529" s="92"/>
      <c r="T529" s="92"/>
      <c r="U529" s="1303"/>
    </row>
    <row r="530" spans="1:21" s="1302" customFormat="1" x14ac:dyDescent="0.3">
      <c r="A530" s="1214"/>
      <c r="B530" s="92"/>
      <c r="C530" s="1298"/>
      <c r="D530" s="1301"/>
      <c r="E530" s="1301"/>
      <c r="F530" s="1301"/>
      <c r="G530" s="1301"/>
      <c r="H530" s="1301"/>
      <c r="I530" s="1301"/>
      <c r="J530" s="1301"/>
      <c r="K530" s="1301"/>
      <c r="L530" s="1301"/>
      <c r="M530" s="1301"/>
      <c r="N530" s="1301"/>
      <c r="O530" s="1329"/>
      <c r="Q530" s="92"/>
      <c r="R530" s="92"/>
      <c r="S530" s="92"/>
      <c r="T530" s="92"/>
      <c r="U530" s="1303"/>
    </row>
    <row r="531" spans="1:21" s="1302" customFormat="1" x14ac:dyDescent="0.3">
      <c r="A531" s="1214"/>
      <c r="B531" s="92"/>
      <c r="C531" s="1298"/>
      <c r="D531" s="1301"/>
      <c r="E531" s="1301"/>
      <c r="F531" s="1301"/>
      <c r="G531" s="1301"/>
      <c r="H531" s="1301"/>
      <c r="I531" s="1301"/>
      <c r="J531" s="1301"/>
      <c r="K531" s="1301"/>
      <c r="L531" s="1301"/>
      <c r="M531" s="1301"/>
      <c r="N531" s="1301"/>
      <c r="O531" s="1329"/>
      <c r="Q531" s="92"/>
      <c r="R531" s="92"/>
      <c r="S531" s="92"/>
      <c r="T531" s="92"/>
      <c r="U531" s="1303"/>
    </row>
    <row r="532" spans="1:21" s="1302" customFormat="1" x14ac:dyDescent="0.3">
      <c r="A532" s="1214"/>
      <c r="B532" s="92"/>
      <c r="C532" s="1298"/>
      <c r="D532" s="1301"/>
      <c r="E532" s="1301"/>
      <c r="F532" s="1301"/>
      <c r="G532" s="1301"/>
      <c r="H532" s="1301"/>
      <c r="I532" s="1301"/>
      <c r="J532" s="1301"/>
      <c r="K532" s="1301"/>
      <c r="L532" s="1301"/>
      <c r="M532" s="1301"/>
      <c r="N532" s="1301"/>
      <c r="O532" s="1329"/>
      <c r="Q532" s="92"/>
      <c r="R532" s="92"/>
      <c r="S532" s="92"/>
      <c r="T532" s="92"/>
      <c r="U532" s="1303"/>
    </row>
    <row r="533" spans="1:21" s="1302" customFormat="1" x14ac:dyDescent="0.3">
      <c r="A533" s="1214"/>
      <c r="B533" s="92"/>
      <c r="C533" s="1298"/>
      <c r="D533" s="1301"/>
      <c r="E533" s="1301"/>
      <c r="F533" s="1301"/>
      <c r="G533" s="1301"/>
      <c r="H533" s="1301"/>
      <c r="I533" s="1301"/>
      <c r="J533" s="1301"/>
      <c r="K533" s="1301"/>
      <c r="L533" s="1301"/>
      <c r="M533" s="1301"/>
      <c r="N533" s="1301"/>
      <c r="O533" s="1329"/>
      <c r="Q533" s="92"/>
      <c r="R533" s="92"/>
      <c r="S533" s="92"/>
      <c r="T533" s="92"/>
      <c r="U533" s="1303"/>
    </row>
    <row r="534" spans="1:21" s="1302" customFormat="1" x14ac:dyDescent="0.3">
      <c r="A534" s="1214"/>
      <c r="B534" s="92"/>
      <c r="C534" s="1298"/>
      <c r="D534" s="1301"/>
      <c r="E534" s="1301"/>
      <c r="F534" s="1301"/>
      <c r="G534" s="1301"/>
      <c r="H534" s="1301"/>
      <c r="I534" s="1301"/>
      <c r="J534" s="1301"/>
      <c r="K534" s="1301"/>
      <c r="L534" s="1301"/>
      <c r="M534" s="1301"/>
      <c r="N534" s="1301"/>
      <c r="O534" s="1329"/>
      <c r="Q534" s="92"/>
      <c r="R534" s="92"/>
      <c r="S534" s="92"/>
      <c r="T534" s="92"/>
      <c r="U534" s="1303"/>
    </row>
    <row r="535" spans="1:21" s="1302" customFormat="1" x14ac:dyDescent="0.3">
      <c r="A535" s="1214"/>
      <c r="B535" s="92"/>
      <c r="C535" s="1298"/>
      <c r="D535" s="1301"/>
      <c r="E535" s="1301"/>
      <c r="F535" s="1301"/>
      <c r="G535" s="1301"/>
      <c r="H535" s="1301"/>
      <c r="I535" s="1301"/>
      <c r="J535" s="1301"/>
      <c r="K535" s="1301"/>
      <c r="L535" s="1301"/>
      <c r="M535" s="1301"/>
      <c r="N535" s="1301"/>
      <c r="O535" s="1329"/>
      <c r="Q535" s="92"/>
      <c r="R535" s="92"/>
      <c r="S535" s="92"/>
      <c r="T535" s="92"/>
      <c r="U535" s="1303"/>
    </row>
    <row r="536" spans="1:21" s="1302" customFormat="1" x14ac:dyDescent="0.3">
      <c r="A536" s="1214"/>
      <c r="B536" s="92"/>
      <c r="C536" s="1298"/>
      <c r="D536" s="1301"/>
      <c r="E536" s="1301"/>
      <c r="F536" s="1301"/>
      <c r="G536" s="1301"/>
      <c r="H536" s="1301"/>
      <c r="I536" s="1301"/>
      <c r="J536" s="1301"/>
      <c r="K536" s="1301"/>
      <c r="L536" s="1301"/>
      <c r="M536" s="1301"/>
      <c r="N536" s="1301"/>
      <c r="O536" s="1329"/>
      <c r="Q536" s="92"/>
      <c r="R536" s="92"/>
      <c r="S536" s="92"/>
      <c r="T536" s="92"/>
      <c r="U536" s="1303"/>
    </row>
    <row r="537" spans="1:21" s="1302" customFormat="1" x14ac:dyDescent="0.3">
      <c r="A537" s="1214"/>
      <c r="B537" s="92"/>
      <c r="C537" s="1298"/>
      <c r="D537" s="1301"/>
      <c r="E537" s="1301"/>
      <c r="F537" s="1301"/>
      <c r="G537" s="1301"/>
      <c r="H537" s="1301"/>
      <c r="I537" s="1301"/>
      <c r="J537" s="1301"/>
      <c r="K537" s="1301"/>
      <c r="L537" s="1301"/>
      <c r="M537" s="1301"/>
      <c r="N537" s="1301"/>
      <c r="O537" s="1329"/>
      <c r="Q537" s="92"/>
      <c r="R537" s="92"/>
      <c r="S537" s="92"/>
      <c r="T537" s="92"/>
      <c r="U537" s="1303"/>
    </row>
    <row r="538" spans="1:21" s="1302" customFormat="1" x14ac:dyDescent="0.3">
      <c r="A538" s="1214"/>
      <c r="B538" s="92"/>
      <c r="C538" s="1298"/>
      <c r="D538" s="1301"/>
      <c r="E538" s="1301"/>
      <c r="F538" s="1301"/>
      <c r="G538" s="1301"/>
      <c r="H538" s="1301"/>
      <c r="I538" s="1301"/>
      <c r="J538" s="1301"/>
      <c r="K538" s="1301"/>
      <c r="L538" s="1301"/>
      <c r="M538" s="1301"/>
      <c r="N538" s="1301"/>
      <c r="O538" s="1329"/>
      <c r="Q538" s="92"/>
      <c r="R538" s="92"/>
      <c r="S538" s="92"/>
      <c r="T538" s="92"/>
      <c r="U538" s="1303"/>
    </row>
    <row r="539" spans="1:21" s="1302" customFormat="1" x14ac:dyDescent="0.3">
      <c r="A539" s="1214"/>
      <c r="B539" s="92"/>
      <c r="C539" s="1298"/>
      <c r="D539" s="1301"/>
      <c r="E539" s="1301"/>
      <c r="F539" s="1301"/>
      <c r="G539" s="1301"/>
      <c r="H539" s="1301"/>
      <c r="I539" s="1301"/>
      <c r="J539" s="1301"/>
      <c r="K539" s="1301"/>
      <c r="L539" s="1301"/>
      <c r="M539" s="1301"/>
      <c r="N539" s="1301"/>
      <c r="O539" s="1329"/>
      <c r="Q539" s="92"/>
      <c r="R539" s="92"/>
      <c r="S539" s="92"/>
      <c r="T539" s="92"/>
      <c r="U539" s="1303"/>
    </row>
    <row r="540" spans="1:21" s="1302" customFormat="1" x14ac:dyDescent="0.3">
      <c r="A540" s="1214"/>
      <c r="B540" s="92"/>
      <c r="C540" s="1298"/>
      <c r="D540" s="1301"/>
      <c r="E540" s="1301"/>
      <c r="F540" s="1301"/>
      <c r="G540" s="1301"/>
      <c r="H540" s="1301"/>
      <c r="I540" s="1301"/>
      <c r="J540" s="1301"/>
      <c r="K540" s="1301"/>
      <c r="L540" s="1301"/>
      <c r="M540" s="1301"/>
      <c r="N540" s="1301"/>
      <c r="O540" s="1329"/>
      <c r="Q540" s="92"/>
      <c r="R540" s="92"/>
      <c r="S540" s="92"/>
      <c r="T540" s="92"/>
      <c r="U540" s="1303"/>
    </row>
    <row r="541" spans="1:21" s="1302" customFormat="1" x14ac:dyDescent="0.3">
      <c r="A541" s="1214"/>
      <c r="B541" s="92"/>
      <c r="C541" s="1298"/>
      <c r="D541" s="1301"/>
      <c r="E541" s="1301"/>
      <c r="F541" s="1301"/>
      <c r="G541" s="1301"/>
      <c r="H541" s="1301"/>
      <c r="I541" s="1301"/>
      <c r="J541" s="1301"/>
      <c r="K541" s="1301"/>
      <c r="L541" s="1301"/>
      <c r="M541" s="1301"/>
      <c r="N541" s="1301"/>
      <c r="O541" s="1329"/>
      <c r="Q541" s="92"/>
      <c r="R541" s="92"/>
      <c r="S541" s="92"/>
      <c r="T541" s="92"/>
      <c r="U541" s="1303"/>
    </row>
    <row r="542" spans="1:21" s="1302" customFormat="1" x14ac:dyDescent="0.3">
      <c r="A542" s="1214"/>
      <c r="B542" s="92"/>
      <c r="C542" s="1298"/>
      <c r="D542" s="1301"/>
      <c r="E542" s="1301"/>
      <c r="F542" s="1301"/>
      <c r="G542" s="1301"/>
      <c r="H542" s="1301"/>
      <c r="I542" s="1301"/>
      <c r="J542" s="1301"/>
      <c r="K542" s="1301"/>
      <c r="L542" s="1301"/>
      <c r="M542" s="1301"/>
      <c r="N542" s="1301"/>
      <c r="O542" s="1329"/>
      <c r="Q542" s="92"/>
      <c r="R542" s="92"/>
      <c r="S542" s="92"/>
      <c r="T542" s="92"/>
      <c r="U542" s="1303"/>
    </row>
    <row r="543" spans="1:21" s="1302" customFormat="1" x14ac:dyDescent="0.3">
      <c r="A543" s="1214"/>
      <c r="B543" s="92"/>
      <c r="C543" s="1298"/>
      <c r="D543" s="1301"/>
      <c r="E543" s="1301"/>
      <c r="F543" s="1301"/>
      <c r="G543" s="1301"/>
      <c r="H543" s="1301"/>
      <c r="I543" s="1301"/>
      <c r="J543" s="1301"/>
      <c r="K543" s="1301"/>
      <c r="L543" s="1301"/>
      <c r="M543" s="1301"/>
      <c r="N543" s="1301"/>
      <c r="O543" s="1329"/>
      <c r="Q543" s="92"/>
      <c r="R543" s="92"/>
      <c r="S543" s="92"/>
      <c r="T543" s="92"/>
      <c r="U543" s="1303"/>
    </row>
    <row r="544" spans="1:21" s="1302" customFormat="1" x14ac:dyDescent="0.3">
      <c r="A544" s="1214"/>
      <c r="B544" s="92"/>
      <c r="C544" s="1298"/>
      <c r="D544" s="1301"/>
      <c r="E544" s="1301"/>
      <c r="F544" s="1301"/>
      <c r="G544" s="1301"/>
      <c r="H544" s="1301"/>
      <c r="I544" s="1301"/>
      <c r="J544" s="1301"/>
      <c r="K544" s="1301"/>
      <c r="L544" s="1301"/>
      <c r="M544" s="1301"/>
      <c r="N544" s="1301"/>
      <c r="O544" s="1329"/>
      <c r="Q544" s="92"/>
      <c r="R544" s="92"/>
      <c r="S544" s="92"/>
      <c r="T544" s="92"/>
      <c r="U544" s="1303"/>
    </row>
    <row r="545" spans="1:21" s="1302" customFormat="1" x14ac:dyDescent="0.3">
      <c r="A545" s="1214"/>
      <c r="B545" s="92"/>
      <c r="C545" s="1298"/>
      <c r="D545" s="1301"/>
      <c r="E545" s="1301"/>
      <c r="F545" s="1301"/>
      <c r="G545" s="1301"/>
      <c r="H545" s="1301"/>
      <c r="I545" s="1301"/>
      <c r="J545" s="1301"/>
      <c r="K545" s="1301"/>
      <c r="L545" s="1301"/>
      <c r="M545" s="1301"/>
      <c r="N545" s="1301"/>
      <c r="O545" s="1329"/>
      <c r="Q545" s="92"/>
      <c r="R545" s="92"/>
      <c r="S545" s="92"/>
      <c r="T545" s="92"/>
      <c r="U545" s="1303"/>
    </row>
    <row r="546" spans="1:21" s="1302" customFormat="1" x14ac:dyDescent="0.3">
      <c r="A546" s="1214"/>
      <c r="B546" s="92"/>
      <c r="C546" s="1298"/>
      <c r="D546" s="1301"/>
      <c r="E546" s="1301"/>
      <c r="F546" s="1301"/>
      <c r="G546" s="1301"/>
      <c r="H546" s="1301"/>
      <c r="I546" s="1301"/>
      <c r="J546" s="1301"/>
      <c r="K546" s="1301"/>
      <c r="L546" s="1301"/>
      <c r="M546" s="1301"/>
      <c r="N546" s="1301"/>
      <c r="O546" s="1329"/>
      <c r="Q546" s="92"/>
      <c r="R546" s="92"/>
      <c r="S546" s="92"/>
      <c r="T546" s="92"/>
      <c r="U546" s="1303"/>
    </row>
    <row r="547" spans="1:21" s="1302" customFormat="1" x14ac:dyDescent="0.3">
      <c r="A547" s="1214"/>
      <c r="B547" s="92"/>
      <c r="C547" s="1298"/>
      <c r="D547" s="1301"/>
      <c r="E547" s="1301"/>
      <c r="F547" s="1301"/>
      <c r="G547" s="1301"/>
      <c r="H547" s="1301"/>
      <c r="I547" s="1301"/>
      <c r="J547" s="1301"/>
      <c r="K547" s="1301"/>
      <c r="L547" s="1301"/>
      <c r="M547" s="1301"/>
      <c r="N547" s="1301"/>
      <c r="O547" s="1329"/>
      <c r="Q547" s="92"/>
      <c r="R547" s="92"/>
      <c r="S547" s="92"/>
      <c r="T547" s="92"/>
      <c r="U547" s="1303"/>
    </row>
    <row r="548" spans="1:21" s="1302" customFormat="1" x14ac:dyDescent="0.3">
      <c r="A548" s="1214"/>
      <c r="B548" s="92"/>
      <c r="C548" s="1298"/>
      <c r="D548" s="1301"/>
      <c r="E548" s="1301"/>
      <c r="F548" s="1301"/>
      <c r="G548" s="1301"/>
      <c r="H548" s="1301"/>
      <c r="I548" s="1301"/>
      <c r="J548" s="1301"/>
      <c r="K548" s="1301"/>
      <c r="L548" s="1301"/>
      <c r="M548" s="1301"/>
      <c r="N548" s="1301"/>
      <c r="O548" s="1329"/>
      <c r="Q548" s="92"/>
      <c r="R548" s="92"/>
      <c r="S548" s="92"/>
      <c r="T548" s="92"/>
      <c r="U548" s="1303"/>
    </row>
    <row r="549" spans="1:21" s="1302" customFormat="1" x14ac:dyDescent="0.3">
      <c r="A549" s="1214"/>
      <c r="B549" s="92"/>
      <c r="C549" s="1298"/>
      <c r="D549" s="1301"/>
      <c r="E549" s="1301"/>
      <c r="F549" s="1301"/>
      <c r="G549" s="1301"/>
      <c r="H549" s="1301"/>
      <c r="I549" s="1301"/>
      <c r="J549" s="1301"/>
      <c r="K549" s="1301"/>
      <c r="L549" s="1301"/>
      <c r="M549" s="1301"/>
      <c r="N549" s="1301"/>
      <c r="O549" s="1329"/>
      <c r="Q549" s="92"/>
      <c r="R549" s="92"/>
      <c r="S549" s="92"/>
      <c r="T549" s="92"/>
      <c r="U549" s="1303"/>
    </row>
    <row r="550" spans="1:21" s="1302" customFormat="1" x14ac:dyDescent="0.3">
      <c r="A550" s="1214"/>
      <c r="B550" s="92"/>
      <c r="C550" s="1298"/>
      <c r="D550" s="1301"/>
      <c r="E550" s="1301"/>
      <c r="F550" s="1301"/>
      <c r="G550" s="1301"/>
      <c r="H550" s="1301"/>
      <c r="I550" s="1301"/>
      <c r="J550" s="1301"/>
      <c r="K550" s="1301"/>
      <c r="L550" s="1301"/>
      <c r="M550" s="1301"/>
      <c r="N550" s="1301"/>
      <c r="O550" s="1329"/>
      <c r="Q550" s="92"/>
      <c r="R550" s="92"/>
      <c r="S550" s="92"/>
      <c r="T550" s="92"/>
      <c r="U550" s="1303"/>
    </row>
    <row r="551" spans="1:21" s="1302" customFormat="1" x14ac:dyDescent="0.3">
      <c r="A551" s="1214"/>
      <c r="B551" s="92"/>
      <c r="C551" s="1298"/>
      <c r="D551" s="1301"/>
      <c r="E551" s="1301"/>
      <c r="F551" s="1301"/>
      <c r="G551" s="1301"/>
      <c r="H551" s="1301"/>
      <c r="I551" s="1301"/>
      <c r="J551" s="1301"/>
      <c r="K551" s="1301"/>
      <c r="L551" s="1301"/>
      <c r="M551" s="1301"/>
      <c r="N551" s="1301"/>
      <c r="O551" s="1329"/>
      <c r="Q551" s="92"/>
      <c r="R551" s="92"/>
      <c r="S551" s="92"/>
      <c r="T551" s="92"/>
      <c r="U551" s="1303"/>
    </row>
    <row r="552" spans="1:21" s="1302" customFormat="1" x14ac:dyDescent="0.3">
      <c r="A552" s="1214"/>
      <c r="B552" s="92"/>
      <c r="C552" s="1298"/>
      <c r="D552" s="1301"/>
      <c r="E552" s="1301"/>
      <c r="F552" s="1301"/>
      <c r="G552" s="1301"/>
      <c r="H552" s="1301"/>
      <c r="I552" s="1301"/>
      <c r="J552" s="1301"/>
      <c r="K552" s="1301"/>
      <c r="L552" s="1301"/>
      <c r="M552" s="1301"/>
      <c r="N552" s="1301"/>
      <c r="O552" s="1329"/>
      <c r="Q552" s="92"/>
      <c r="R552" s="92"/>
      <c r="S552" s="92"/>
      <c r="T552" s="92"/>
      <c r="U552" s="1303"/>
    </row>
    <row r="553" spans="1:21" s="1302" customFormat="1" x14ac:dyDescent="0.3">
      <c r="A553" s="1214"/>
      <c r="B553" s="92"/>
      <c r="C553" s="1298"/>
      <c r="D553" s="1301"/>
      <c r="E553" s="1301"/>
      <c r="F553" s="1301"/>
      <c r="G553" s="1301"/>
      <c r="H553" s="1301"/>
      <c r="I553" s="1301"/>
      <c r="J553" s="1301"/>
      <c r="K553" s="1301"/>
      <c r="L553" s="1301"/>
      <c r="M553" s="1301"/>
      <c r="N553" s="1301"/>
      <c r="O553" s="1329"/>
      <c r="Q553" s="92"/>
      <c r="R553" s="92"/>
      <c r="S553" s="92"/>
      <c r="T553" s="92"/>
      <c r="U553" s="1303"/>
    </row>
    <row r="554" spans="1:21" s="1302" customFormat="1" x14ac:dyDescent="0.3">
      <c r="A554" s="1214"/>
      <c r="B554" s="92"/>
      <c r="C554" s="1298"/>
      <c r="D554" s="1301"/>
      <c r="E554" s="1301"/>
      <c r="F554" s="1301"/>
      <c r="G554" s="1301"/>
      <c r="H554" s="1301"/>
      <c r="I554" s="1301"/>
      <c r="J554" s="1301"/>
      <c r="K554" s="1301"/>
      <c r="L554" s="1301"/>
      <c r="M554" s="1301"/>
      <c r="N554" s="1301"/>
      <c r="O554" s="1329"/>
      <c r="Q554" s="92"/>
      <c r="R554" s="92"/>
      <c r="S554" s="92"/>
      <c r="T554" s="92"/>
      <c r="U554" s="1303"/>
    </row>
    <row r="555" spans="1:21" s="1302" customFormat="1" x14ac:dyDescent="0.3">
      <c r="A555" s="1214"/>
      <c r="B555" s="92"/>
      <c r="C555" s="1298"/>
      <c r="D555" s="1301"/>
      <c r="E555" s="1301"/>
      <c r="F555" s="1301"/>
      <c r="G555" s="1301"/>
      <c r="H555" s="1301"/>
      <c r="I555" s="1301"/>
      <c r="J555" s="1301"/>
      <c r="K555" s="1301"/>
      <c r="L555" s="1301"/>
      <c r="M555" s="1301"/>
      <c r="N555" s="1301"/>
      <c r="O555" s="1329"/>
      <c r="Q555" s="92"/>
      <c r="R555" s="92"/>
      <c r="S555" s="92"/>
      <c r="T555" s="92"/>
      <c r="U555" s="1303"/>
    </row>
    <row r="556" spans="1:21" s="1302" customFormat="1" x14ac:dyDescent="0.3">
      <c r="A556" s="1214"/>
      <c r="B556" s="92"/>
      <c r="C556" s="1298"/>
      <c r="D556" s="1301"/>
      <c r="E556" s="1301"/>
      <c r="F556" s="1301"/>
      <c r="G556" s="1301"/>
      <c r="H556" s="1301"/>
      <c r="I556" s="1301"/>
      <c r="J556" s="1301"/>
      <c r="K556" s="1301"/>
      <c r="L556" s="1301"/>
      <c r="M556" s="1301"/>
      <c r="N556" s="1301"/>
      <c r="O556" s="1329"/>
      <c r="Q556" s="92"/>
      <c r="R556" s="92"/>
      <c r="S556" s="92"/>
      <c r="T556" s="92"/>
      <c r="U556" s="1303"/>
    </row>
    <row r="557" spans="1:21" s="1302" customFormat="1" x14ac:dyDescent="0.3">
      <c r="A557" s="1214"/>
      <c r="B557" s="92"/>
      <c r="C557" s="1298"/>
      <c r="D557" s="1301"/>
      <c r="E557" s="1301"/>
      <c r="F557" s="1301"/>
      <c r="G557" s="1301"/>
      <c r="H557" s="1301"/>
      <c r="I557" s="1301"/>
      <c r="J557" s="1301"/>
      <c r="K557" s="1301"/>
      <c r="L557" s="1301"/>
      <c r="M557" s="1301"/>
      <c r="N557" s="1301"/>
      <c r="O557" s="1329"/>
      <c r="Q557" s="92"/>
      <c r="R557" s="92"/>
      <c r="S557" s="92"/>
      <c r="T557" s="92"/>
      <c r="U557" s="1303"/>
    </row>
    <row r="558" spans="1:21" s="1302" customFormat="1" x14ac:dyDescent="0.3">
      <c r="A558" s="1214"/>
      <c r="B558" s="92"/>
      <c r="C558" s="1298"/>
      <c r="D558" s="1301"/>
      <c r="E558" s="1301"/>
      <c r="F558" s="1301"/>
      <c r="G558" s="1301"/>
      <c r="H558" s="1301"/>
      <c r="I558" s="1301"/>
      <c r="J558" s="1301"/>
      <c r="K558" s="1301"/>
      <c r="L558" s="1301"/>
      <c r="M558" s="1301"/>
      <c r="N558" s="1301"/>
      <c r="O558" s="1329"/>
      <c r="Q558" s="92"/>
      <c r="R558" s="92"/>
      <c r="S558" s="92"/>
      <c r="T558" s="92"/>
      <c r="U558" s="1303"/>
    </row>
    <row r="559" spans="1:21" s="1302" customFormat="1" x14ac:dyDescent="0.3">
      <c r="A559" s="1214"/>
      <c r="B559" s="92"/>
      <c r="C559" s="1298"/>
      <c r="D559" s="1301"/>
      <c r="E559" s="1301"/>
      <c r="F559" s="1301"/>
      <c r="G559" s="1301"/>
      <c r="H559" s="1301"/>
      <c r="I559" s="1301"/>
      <c r="J559" s="1301"/>
      <c r="K559" s="1301"/>
      <c r="L559" s="1301"/>
      <c r="M559" s="1301"/>
      <c r="N559" s="1301"/>
      <c r="O559" s="1329"/>
      <c r="Q559" s="92"/>
      <c r="R559" s="92"/>
      <c r="S559" s="92"/>
      <c r="T559" s="92"/>
      <c r="U559" s="1303"/>
    </row>
    <row r="560" spans="1:21" s="1302" customFormat="1" x14ac:dyDescent="0.3">
      <c r="A560" s="1214"/>
      <c r="B560" s="92"/>
      <c r="C560" s="1298"/>
      <c r="D560" s="1301"/>
      <c r="E560" s="1301"/>
      <c r="F560" s="1301"/>
      <c r="G560" s="1301"/>
      <c r="H560" s="1301"/>
      <c r="I560" s="1301"/>
      <c r="J560" s="1301"/>
      <c r="K560" s="1301"/>
      <c r="L560" s="1301"/>
      <c r="M560" s="1301"/>
      <c r="N560" s="1301"/>
      <c r="O560" s="1329"/>
      <c r="Q560" s="92"/>
      <c r="R560" s="92"/>
      <c r="S560" s="92"/>
      <c r="T560" s="92"/>
      <c r="U560" s="1303"/>
    </row>
    <row r="561" spans="1:21" s="1302" customFormat="1" x14ac:dyDescent="0.3">
      <c r="A561" s="1214"/>
      <c r="B561" s="92"/>
      <c r="C561" s="1298"/>
      <c r="D561" s="1301"/>
      <c r="E561" s="1301"/>
      <c r="F561" s="1301"/>
      <c r="G561" s="1301"/>
      <c r="H561" s="1301"/>
      <c r="I561" s="1301"/>
      <c r="J561" s="1301"/>
      <c r="K561" s="1301"/>
      <c r="L561" s="1301"/>
      <c r="M561" s="1301"/>
      <c r="N561" s="1301"/>
      <c r="O561" s="1329"/>
      <c r="Q561" s="92"/>
      <c r="R561" s="92"/>
      <c r="S561" s="92"/>
      <c r="T561" s="92"/>
      <c r="U561" s="1303"/>
    </row>
    <row r="562" spans="1:21" s="1302" customFormat="1" x14ac:dyDescent="0.3">
      <c r="A562" s="1214"/>
      <c r="B562" s="92"/>
      <c r="C562" s="1298"/>
      <c r="D562" s="1301"/>
      <c r="E562" s="1301"/>
      <c r="F562" s="1301"/>
      <c r="G562" s="1301"/>
      <c r="H562" s="1301"/>
      <c r="I562" s="1301"/>
      <c r="J562" s="1301"/>
      <c r="K562" s="1301"/>
      <c r="L562" s="1301"/>
      <c r="M562" s="1301"/>
      <c r="N562" s="1301"/>
      <c r="O562" s="1329"/>
      <c r="Q562" s="92"/>
      <c r="R562" s="92"/>
      <c r="S562" s="92"/>
      <c r="T562" s="92"/>
      <c r="U562" s="1303"/>
    </row>
    <row r="563" spans="1:21" s="1302" customFormat="1" x14ac:dyDescent="0.3">
      <c r="A563" s="1214"/>
      <c r="B563" s="92"/>
      <c r="C563" s="1298"/>
      <c r="D563" s="1301"/>
      <c r="E563" s="1301"/>
      <c r="F563" s="1301"/>
      <c r="G563" s="1301"/>
      <c r="H563" s="1301"/>
      <c r="I563" s="1301"/>
      <c r="J563" s="1301"/>
      <c r="K563" s="1301"/>
      <c r="L563" s="1301"/>
      <c r="M563" s="1301"/>
      <c r="N563" s="1301"/>
      <c r="O563" s="1329"/>
      <c r="Q563" s="92"/>
      <c r="R563" s="92"/>
      <c r="S563" s="92"/>
      <c r="T563" s="92"/>
      <c r="U563" s="1303"/>
    </row>
    <row r="564" spans="1:21" s="1302" customFormat="1" x14ac:dyDescent="0.3">
      <c r="A564" s="1214"/>
      <c r="B564" s="92"/>
      <c r="C564" s="1298"/>
      <c r="D564" s="1301"/>
      <c r="E564" s="1301"/>
      <c r="F564" s="1301"/>
      <c r="G564" s="1301"/>
      <c r="H564" s="1301"/>
      <c r="I564" s="1301"/>
      <c r="J564" s="1301"/>
      <c r="K564" s="1301"/>
      <c r="L564" s="1301"/>
      <c r="M564" s="1301"/>
      <c r="N564" s="1301"/>
      <c r="O564" s="1329"/>
      <c r="Q564" s="92"/>
      <c r="R564" s="92"/>
      <c r="S564" s="92"/>
      <c r="T564" s="92"/>
      <c r="U564" s="1303"/>
    </row>
    <row r="565" spans="1:21" s="1302" customFormat="1" x14ac:dyDescent="0.3">
      <c r="A565" s="1214"/>
      <c r="B565" s="92"/>
      <c r="C565" s="1298"/>
      <c r="D565" s="1301"/>
      <c r="E565" s="1301"/>
      <c r="F565" s="1301"/>
      <c r="G565" s="1301"/>
      <c r="H565" s="1301"/>
      <c r="I565" s="1301"/>
      <c r="J565" s="1301"/>
      <c r="K565" s="1301"/>
      <c r="L565" s="1301"/>
      <c r="M565" s="1301"/>
      <c r="N565" s="1301"/>
      <c r="O565" s="1329"/>
      <c r="Q565" s="92"/>
      <c r="R565" s="92"/>
      <c r="S565" s="92"/>
      <c r="T565" s="92"/>
      <c r="U565" s="1303"/>
    </row>
    <row r="566" spans="1:21" s="1302" customFormat="1" x14ac:dyDescent="0.3">
      <c r="A566" s="1214"/>
      <c r="B566" s="92"/>
      <c r="C566" s="1298"/>
      <c r="D566" s="1301"/>
      <c r="E566" s="1301"/>
      <c r="F566" s="1301"/>
      <c r="G566" s="1301"/>
      <c r="H566" s="1301"/>
      <c r="I566" s="1301"/>
      <c r="J566" s="1301"/>
      <c r="K566" s="1301"/>
      <c r="L566" s="1301"/>
      <c r="M566" s="1301"/>
      <c r="N566" s="1301"/>
      <c r="O566" s="1329"/>
      <c r="Q566" s="92"/>
      <c r="R566" s="92"/>
      <c r="S566" s="92"/>
      <c r="T566" s="92"/>
      <c r="U566" s="1303"/>
    </row>
    <row r="567" spans="1:21" s="1302" customFormat="1" x14ac:dyDescent="0.3">
      <c r="A567" s="1214"/>
      <c r="B567" s="92"/>
      <c r="C567" s="1298"/>
      <c r="D567" s="1301"/>
      <c r="E567" s="1301"/>
      <c r="F567" s="1301"/>
      <c r="G567" s="1301"/>
      <c r="H567" s="1301"/>
      <c r="I567" s="1301"/>
      <c r="J567" s="1301"/>
      <c r="K567" s="1301"/>
      <c r="L567" s="1301"/>
      <c r="M567" s="1301"/>
      <c r="N567" s="1301"/>
      <c r="O567" s="1329"/>
      <c r="Q567" s="92"/>
      <c r="R567" s="92"/>
      <c r="S567" s="92"/>
      <c r="T567" s="92"/>
      <c r="U567" s="1303"/>
    </row>
    <row r="568" spans="1:21" s="1302" customFormat="1" x14ac:dyDescent="0.3">
      <c r="A568" s="1214"/>
      <c r="B568" s="92"/>
      <c r="C568" s="1298"/>
      <c r="D568" s="1301"/>
      <c r="E568" s="1301"/>
      <c r="F568" s="1301"/>
      <c r="G568" s="1301"/>
      <c r="H568" s="1301"/>
      <c r="I568" s="1301"/>
      <c r="J568" s="1301"/>
      <c r="K568" s="1301"/>
      <c r="L568" s="1301"/>
      <c r="M568" s="1301"/>
      <c r="N568" s="1301"/>
      <c r="O568" s="1329"/>
      <c r="Q568" s="92"/>
      <c r="R568" s="92"/>
      <c r="S568" s="92"/>
      <c r="T568" s="92"/>
      <c r="U568" s="1303"/>
    </row>
    <row r="569" spans="1:21" s="1302" customFormat="1" x14ac:dyDescent="0.3">
      <c r="A569" s="1214"/>
      <c r="B569" s="92"/>
      <c r="C569" s="1298"/>
      <c r="D569" s="1301"/>
      <c r="E569" s="1301"/>
      <c r="F569" s="1301"/>
      <c r="G569" s="1301"/>
      <c r="H569" s="1301"/>
      <c r="I569" s="1301"/>
      <c r="J569" s="1301"/>
      <c r="K569" s="1301"/>
      <c r="L569" s="1301"/>
      <c r="M569" s="1301"/>
      <c r="N569" s="1301"/>
      <c r="O569" s="1329"/>
      <c r="Q569" s="92"/>
      <c r="R569" s="92"/>
      <c r="S569" s="92"/>
      <c r="T569" s="92"/>
      <c r="U569" s="1303"/>
    </row>
    <row r="570" spans="1:21" s="1302" customFormat="1" x14ac:dyDescent="0.3">
      <c r="A570" s="1214"/>
      <c r="B570" s="92"/>
      <c r="C570" s="1298"/>
      <c r="D570" s="1301"/>
      <c r="E570" s="1301"/>
      <c r="F570" s="1301"/>
      <c r="G570" s="1301"/>
      <c r="H570" s="1301"/>
      <c r="I570" s="1301"/>
      <c r="J570" s="1301"/>
      <c r="K570" s="1301"/>
      <c r="L570" s="1301"/>
      <c r="M570" s="1301"/>
      <c r="N570" s="1301"/>
      <c r="O570" s="1329"/>
      <c r="Q570" s="92"/>
      <c r="R570" s="92"/>
      <c r="S570" s="92"/>
      <c r="T570" s="92"/>
      <c r="U570" s="1303"/>
    </row>
    <row r="571" spans="1:21" s="1302" customFormat="1" x14ac:dyDescent="0.3">
      <c r="A571" s="1214"/>
      <c r="B571" s="92"/>
      <c r="C571" s="1298"/>
      <c r="D571" s="1301"/>
      <c r="E571" s="1301"/>
      <c r="F571" s="1301"/>
      <c r="G571" s="1301"/>
      <c r="H571" s="1301"/>
      <c r="I571" s="1301"/>
      <c r="J571" s="1301"/>
      <c r="K571" s="1301"/>
      <c r="L571" s="1301"/>
      <c r="M571" s="1301"/>
      <c r="N571" s="1301"/>
      <c r="O571" s="1329"/>
      <c r="Q571" s="92"/>
      <c r="R571" s="92"/>
      <c r="S571" s="92"/>
      <c r="T571" s="92"/>
      <c r="U571" s="1303"/>
    </row>
    <row r="572" spans="1:21" s="1302" customFormat="1" x14ac:dyDescent="0.3">
      <c r="A572" s="1214"/>
      <c r="B572" s="92"/>
      <c r="C572" s="1298"/>
      <c r="D572" s="1301"/>
      <c r="E572" s="1301"/>
      <c r="F572" s="1301"/>
      <c r="G572" s="1301"/>
      <c r="H572" s="1301"/>
      <c r="I572" s="1301"/>
      <c r="J572" s="1301"/>
      <c r="K572" s="1301"/>
      <c r="L572" s="1301"/>
      <c r="M572" s="1301"/>
      <c r="N572" s="1301"/>
      <c r="O572" s="1329"/>
      <c r="Q572" s="92"/>
      <c r="R572" s="92"/>
      <c r="S572" s="92"/>
      <c r="T572" s="92"/>
      <c r="U572" s="1303"/>
    </row>
    <row r="573" spans="1:21" s="1302" customFormat="1" x14ac:dyDescent="0.3">
      <c r="A573" s="1214"/>
      <c r="B573" s="92"/>
      <c r="C573" s="1298"/>
      <c r="D573" s="1301"/>
      <c r="E573" s="1301"/>
      <c r="F573" s="1301"/>
      <c r="G573" s="1301"/>
      <c r="H573" s="1301"/>
      <c r="I573" s="1301"/>
      <c r="J573" s="1301"/>
      <c r="K573" s="1301"/>
      <c r="L573" s="1301"/>
      <c r="M573" s="1301"/>
      <c r="N573" s="1301"/>
      <c r="O573" s="1329"/>
      <c r="Q573" s="92"/>
      <c r="R573" s="92"/>
      <c r="S573" s="92"/>
      <c r="T573" s="92"/>
      <c r="U573" s="1303"/>
    </row>
    <row r="574" spans="1:21" s="1302" customFormat="1" x14ac:dyDescent="0.3">
      <c r="A574" s="1214"/>
      <c r="B574" s="92"/>
      <c r="C574" s="1298"/>
      <c r="D574" s="1301"/>
      <c r="E574" s="1301"/>
      <c r="F574" s="1301"/>
      <c r="G574" s="1301"/>
      <c r="H574" s="1301"/>
      <c r="I574" s="1301"/>
      <c r="J574" s="1301"/>
      <c r="K574" s="1301"/>
      <c r="L574" s="1301"/>
      <c r="M574" s="1301"/>
      <c r="N574" s="1301"/>
      <c r="O574" s="1329"/>
      <c r="Q574" s="92"/>
      <c r="R574" s="92"/>
      <c r="S574" s="92"/>
      <c r="T574" s="92"/>
      <c r="U574" s="1303"/>
    </row>
    <row r="575" spans="1:21" s="1302" customFormat="1" x14ac:dyDescent="0.3">
      <c r="A575" s="1214"/>
      <c r="B575" s="92"/>
      <c r="C575" s="1298"/>
      <c r="D575" s="1301"/>
      <c r="E575" s="1301"/>
      <c r="F575" s="1301"/>
      <c r="G575" s="1301"/>
      <c r="H575" s="1301"/>
      <c r="I575" s="1301"/>
      <c r="J575" s="1301"/>
      <c r="K575" s="1301"/>
      <c r="L575" s="1301"/>
      <c r="M575" s="1301"/>
      <c r="N575" s="1301"/>
      <c r="O575" s="1329"/>
      <c r="Q575" s="92"/>
      <c r="R575" s="92"/>
      <c r="S575" s="92"/>
      <c r="T575" s="92"/>
      <c r="U575" s="1303"/>
    </row>
    <row r="576" spans="1:21" s="1302" customFormat="1" x14ac:dyDescent="0.3">
      <c r="A576" s="1214"/>
      <c r="B576" s="92"/>
      <c r="C576" s="1298"/>
      <c r="D576" s="1301"/>
      <c r="E576" s="1301"/>
      <c r="F576" s="1301"/>
      <c r="G576" s="1301"/>
      <c r="H576" s="1301"/>
      <c r="I576" s="1301"/>
      <c r="J576" s="1301"/>
      <c r="K576" s="1301"/>
      <c r="L576" s="1301"/>
      <c r="M576" s="1301"/>
      <c r="N576" s="1301"/>
      <c r="O576" s="1329"/>
      <c r="Q576" s="92"/>
      <c r="R576" s="92"/>
      <c r="S576" s="92"/>
      <c r="T576" s="92"/>
      <c r="U576" s="1303"/>
    </row>
    <row r="577" spans="1:21" s="1302" customFormat="1" x14ac:dyDescent="0.3">
      <c r="A577" s="1214"/>
      <c r="B577" s="92"/>
      <c r="C577" s="1298"/>
      <c r="D577" s="1301"/>
      <c r="E577" s="1301"/>
      <c r="F577" s="1301"/>
      <c r="G577" s="1301"/>
      <c r="H577" s="1301"/>
      <c r="I577" s="1301"/>
      <c r="J577" s="1301"/>
      <c r="K577" s="1301"/>
      <c r="L577" s="1301"/>
      <c r="M577" s="1301"/>
      <c r="N577" s="1301"/>
      <c r="O577" s="1329"/>
      <c r="Q577" s="92"/>
      <c r="R577" s="92"/>
      <c r="S577" s="92"/>
      <c r="T577" s="92"/>
      <c r="U577" s="1303"/>
    </row>
    <row r="578" spans="1:21" s="1302" customFormat="1" x14ac:dyDescent="0.3">
      <c r="A578" s="1214"/>
      <c r="B578" s="92"/>
      <c r="C578" s="1298"/>
      <c r="D578" s="1301"/>
      <c r="E578" s="1301"/>
      <c r="F578" s="1301"/>
      <c r="G578" s="1301"/>
      <c r="H578" s="1301"/>
      <c r="I578" s="1301"/>
      <c r="J578" s="1301"/>
      <c r="K578" s="1301"/>
      <c r="L578" s="1301"/>
      <c r="M578" s="1301"/>
      <c r="N578" s="1301"/>
      <c r="O578" s="1329"/>
      <c r="Q578" s="92"/>
      <c r="R578" s="92"/>
      <c r="S578" s="92"/>
      <c r="T578" s="92"/>
      <c r="U578" s="1303"/>
    </row>
    <row r="579" spans="1:21" s="1302" customFormat="1" x14ac:dyDescent="0.3">
      <c r="A579" s="1214"/>
      <c r="B579" s="92"/>
      <c r="C579" s="1298"/>
      <c r="D579" s="1301"/>
      <c r="E579" s="1301"/>
      <c r="F579" s="1301"/>
      <c r="G579" s="1301"/>
      <c r="H579" s="1301"/>
      <c r="I579" s="1301"/>
      <c r="J579" s="1301"/>
      <c r="K579" s="1301"/>
      <c r="L579" s="1301"/>
      <c r="M579" s="1301"/>
      <c r="N579" s="1301"/>
      <c r="O579" s="1329"/>
      <c r="Q579" s="92"/>
      <c r="R579" s="92"/>
      <c r="S579" s="92"/>
      <c r="T579" s="92"/>
      <c r="U579" s="1303"/>
    </row>
    <row r="580" spans="1:21" s="1302" customFormat="1" x14ac:dyDescent="0.3">
      <c r="A580" s="1214"/>
      <c r="B580" s="92"/>
      <c r="C580" s="1298"/>
      <c r="D580" s="1301"/>
      <c r="E580" s="1301"/>
      <c r="F580" s="1301"/>
      <c r="G580" s="1301"/>
      <c r="H580" s="1301"/>
      <c r="I580" s="1301"/>
      <c r="J580" s="1301"/>
      <c r="K580" s="1301"/>
      <c r="L580" s="1301"/>
      <c r="M580" s="1301"/>
      <c r="N580" s="1301"/>
      <c r="O580" s="1329"/>
      <c r="Q580" s="92"/>
      <c r="R580" s="92"/>
      <c r="S580" s="92"/>
      <c r="T580" s="92"/>
      <c r="U580" s="1303"/>
    </row>
    <row r="581" spans="1:21" s="1302" customFormat="1" x14ac:dyDescent="0.3">
      <c r="A581" s="1214"/>
      <c r="B581" s="92"/>
      <c r="C581" s="1298"/>
      <c r="D581" s="1301"/>
      <c r="E581" s="1301"/>
      <c r="F581" s="1301"/>
      <c r="G581" s="1301"/>
      <c r="H581" s="1301"/>
      <c r="I581" s="1301"/>
      <c r="J581" s="1301"/>
      <c r="K581" s="1301"/>
      <c r="L581" s="1301"/>
      <c r="M581" s="1301"/>
      <c r="N581" s="1301"/>
      <c r="O581" s="1329"/>
      <c r="Q581" s="92"/>
      <c r="R581" s="92"/>
      <c r="S581" s="92"/>
      <c r="T581" s="92"/>
      <c r="U581" s="1303"/>
    </row>
    <row r="582" spans="1:21" s="1302" customFormat="1" x14ac:dyDescent="0.3">
      <c r="A582" s="1214"/>
      <c r="B582" s="92"/>
      <c r="C582" s="1298"/>
      <c r="D582" s="1301"/>
      <c r="E582" s="1301"/>
      <c r="F582" s="1301"/>
      <c r="G582" s="1301"/>
      <c r="H582" s="1301"/>
      <c r="I582" s="1301"/>
      <c r="J582" s="1301"/>
      <c r="K582" s="1301"/>
      <c r="L582" s="1301"/>
      <c r="M582" s="1301"/>
      <c r="N582" s="1301"/>
      <c r="O582" s="1329"/>
      <c r="Q582" s="92"/>
      <c r="R582" s="92"/>
      <c r="S582" s="92"/>
      <c r="T582" s="92"/>
      <c r="U582" s="1303"/>
    </row>
    <row r="583" spans="1:21" s="1302" customFormat="1" x14ac:dyDescent="0.3">
      <c r="A583" s="1214"/>
      <c r="B583" s="92"/>
      <c r="C583" s="1298"/>
      <c r="D583" s="1301"/>
      <c r="E583" s="1301"/>
      <c r="F583" s="1301"/>
      <c r="G583" s="1301"/>
      <c r="H583" s="1301"/>
      <c r="I583" s="1301"/>
      <c r="J583" s="1301"/>
      <c r="K583" s="1301"/>
      <c r="L583" s="1301"/>
      <c r="M583" s="1301"/>
      <c r="N583" s="1301"/>
      <c r="O583" s="1329"/>
      <c r="Q583" s="92"/>
      <c r="R583" s="92"/>
      <c r="S583" s="92"/>
      <c r="T583" s="92"/>
      <c r="U583" s="1303"/>
    </row>
    <row r="584" spans="1:21" s="1302" customFormat="1" x14ac:dyDescent="0.3">
      <c r="A584" s="1214"/>
      <c r="B584" s="92"/>
      <c r="C584" s="1298"/>
      <c r="D584" s="1301"/>
      <c r="E584" s="1301"/>
      <c r="F584" s="1301"/>
      <c r="G584" s="1301"/>
      <c r="H584" s="1301"/>
      <c r="I584" s="1301"/>
      <c r="J584" s="1301"/>
      <c r="K584" s="1301"/>
      <c r="L584" s="1301"/>
      <c r="M584" s="1301"/>
      <c r="N584" s="1301"/>
      <c r="O584" s="1329"/>
      <c r="Q584" s="92"/>
      <c r="R584" s="92"/>
      <c r="S584" s="92"/>
      <c r="T584" s="92"/>
      <c r="U584" s="1303"/>
    </row>
    <row r="585" spans="1:21" s="1302" customFormat="1" x14ac:dyDescent="0.3">
      <c r="A585" s="1214"/>
      <c r="B585" s="92"/>
      <c r="C585" s="1298"/>
      <c r="D585" s="1301"/>
      <c r="E585" s="1301"/>
      <c r="F585" s="1301"/>
      <c r="G585" s="1301"/>
      <c r="H585" s="1301"/>
      <c r="I585" s="1301"/>
      <c r="J585" s="1301"/>
      <c r="K585" s="1301"/>
      <c r="L585" s="1301"/>
      <c r="M585" s="1301"/>
      <c r="N585" s="1301"/>
      <c r="O585" s="1329"/>
      <c r="Q585" s="92"/>
      <c r="R585" s="92"/>
      <c r="S585" s="92"/>
      <c r="T585" s="92"/>
      <c r="U585" s="1303"/>
    </row>
    <row r="586" spans="1:21" s="1302" customFormat="1" x14ac:dyDescent="0.3">
      <c r="A586" s="1214"/>
      <c r="B586" s="92"/>
      <c r="C586" s="1298"/>
      <c r="D586" s="1301"/>
      <c r="E586" s="1301"/>
      <c r="F586" s="1301"/>
      <c r="G586" s="1301"/>
      <c r="H586" s="1301"/>
      <c r="I586" s="1301"/>
      <c r="J586" s="1301"/>
      <c r="K586" s="1301"/>
      <c r="L586" s="1301"/>
      <c r="M586" s="1301"/>
      <c r="N586" s="1301"/>
      <c r="O586" s="1329"/>
      <c r="Q586" s="92"/>
      <c r="R586" s="92"/>
      <c r="S586" s="92"/>
      <c r="T586" s="92"/>
      <c r="U586" s="1303"/>
    </row>
    <row r="587" spans="1:21" s="1302" customFormat="1" x14ac:dyDescent="0.3">
      <c r="A587" s="1214"/>
      <c r="B587" s="92"/>
      <c r="C587" s="1298"/>
      <c r="D587" s="1301"/>
      <c r="E587" s="1301"/>
      <c r="F587" s="1301"/>
      <c r="G587" s="1301"/>
      <c r="H587" s="1301"/>
      <c r="I587" s="1301"/>
      <c r="J587" s="1301"/>
      <c r="K587" s="1301"/>
      <c r="L587" s="1301"/>
      <c r="M587" s="1301"/>
      <c r="N587" s="1301"/>
      <c r="O587" s="1329"/>
      <c r="Q587" s="92"/>
      <c r="R587" s="92"/>
      <c r="S587" s="92"/>
      <c r="T587" s="92"/>
      <c r="U587" s="1303"/>
    </row>
    <row r="588" spans="1:21" s="1302" customFormat="1" x14ac:dyDescent="0.3">
      <c r="A588" s="1214"/>
      <c r="B588" s="92"/>
      <c r="C588" s="1298"/>
      <c r="D588" s="1301"/>
      <c r="E588" s="1301"/>
      <c r="F588" s="1301"/>
      <c r="G588" s="1301"/>
      <c r="H588" s="1301"/>
      <c r="I588" s="1301"/>
      <c r="J588" s="1301"/>
      <c r="K588" s="1301"/>
      <c r="L588" s="1301"/>
      <c r="M588" s="1301"/>
      <c r="N588" s="1301"/>
      <c r="O588" s="1329"/>
      <c r="Q588" s="92"/>
      <c r="R588" s="92"/>
      <c r="S588" s="92"/>
      <c r="T588" s="92"/>
      <c r="U588" s="1303"/>
    </row>
    <row r="589" spans="1:21" s="1302" customFormat="1" x14ac:dyDescent="0.3">
      <c r="A589" s="1214"/>
      <c r="B589" s="92"/>
      <c r="C589" s="1298"/>
      <c r="D589" s="1301"/>
      <c r="E589" s="1301"/>
      <c r="F589" s="1301"/>
      <c r="G589" s="1301"/>
      <c r="H589" s="1301"/>
      <c r="I589" s="1301"/>
      <c r="J589" s="1301"/>
      <c r="K589" s="1301"/>
      <c r="L589" s="1301"/>
      <c r="M589" s="1301"/>
      <c r="N589" s="1301"/>
      <c r="O589" s="1329"/>
      <c r="Q589" s="92"/>
      <c r="R589" s="92"/>
      <c r="S589" s="92"/>
      <c r="T589" s="92"/>
      <c r="U589" s="1303"/>
    </row>
    <row r="590" spans="1:21" s="1302" customFormat="1" x14ac:dyDescent="0.3">
      <c r="A590" s="1214"/>
      <c r="B590" s="92"/>
      <c r="C590" s="1298"/>
      <c r="D590" s="1301"/>
      <c r="E590" s="1301"/>
      <c r="F590" s="1301"/>
      <c r="G590" s="1301"/>
      <c r="H590" s="1301"/>
      <c r="I590" s="1301"/>
      <c r="J590" s="1301"/>
      <c r="K590" s="1301"/>
      <c r="L590" s="1301"/>
      <c r="M590" s="1301"/>
      <c r="N590" s="1301"/>
      <c r="O590" s="1329"/>
      <c r="Q590" s="92"/>
      <c r="R590" s="92"/>
      <c r="S590" s="92"/>
      <c r="T590" s="92"/>
      <c r="U590" s="1303"/>
    </row>
    <row r="591" spans="1:21" s="1302" customFormat="1" x14ac:dyDescent="0.3">
      <c r="A591" s="1214"/>
      <c r="B591" s="92"/>
      <c r="C591" s="1298"/>
      <c r="D591" s="1301"/>
      <c r="E591" s="1301"/>
      <c r="F591" s="1301"/>
      <c r="G591" s="1301"/>
      <c r="H591" s="1301"/>
      <c r="I591" s="1301"/>
      <c r="J591" s="1301"/>
      <c r="K591" s="1301"/>
      <c r="L591" s="1301"/>
      <c r="M591" s="1301"/>
      <c r="N591" s="1301"/>
      <c r="O591" s="1329"/>
      <c r="Q591" s="92"/>
      <c r="R591" s="92"/>
      <c r="S591" s="92"/>
      <c r="T591" s="92"/>
      <c r="U591" s="1303"/>
    </row>
    <row r="592" spans="1:21" s="1302" customFormat="1" x14ac:dyDescent="0.3">
      <c r="A592" s="1214"/>
      <c r="B592" s="92"/>
      <c r="C592" s="1298"/>
      <c r="D592" s="1301"/>
      <c r="E592" s="1301"/>
      <c r="F592" s="1301"/>
      <c r="G592" s="1301"/>
      <c r="H592" s="1301"/>
      <c r="I592" s="1301"/>
      <c r="J592" s="1301"/>
      <c r="K592" s="1301"/>
      <c r="L592" s="1301"/>
      <c r="M592" s="1301"/>
      <c r="N592" s="1301"/>
      <c r="O592" s="1329"/>
      <c r="Q592" s="92"/>
      <c r="R592" s="92"/>
      <c r="S592" s="92"/>
      <c r="T592" s="92"/>
      <c r="U592" s="1303"/>
    </row>
    <row r="593" spans="1:21" s="1302" customFormat="1" x14ac:dyDescent="0.3">
      <c r="A593" s="1214"/>
      <c r="B593" s="92"/>
      <c r="C593" s="1298"/>
      <c r="D593" s="1301"/>
      <c r="E593" s="1301"/>
      <c r="F593" s="1301"/>
      <c r="G593" s="1301"/>
      <c r="H593" s="1301"/>
      <c r="I593" s="1301"/>
      <c r="J593" s="1301"/>
      <c r="K593" s="1301"/>
      <c r="L593" s="1301"/>
      <c r="M593" s="1301"/>
      <c r="N593" s="1301"/>
      <c r="O593" s="1329"/>
      <c r="Q593" s="92"/>
      <c r="R593" s="92"/>
      <c r="S593" s="92"/>
      <c r="T593" s="92"/>
      <c r="U593" s="1303"/>
    </row>
    <row r="594" spans="1:21" s="1302" customFormat="1" x14ac:dyDescent="0.3">
      <c r="A594" s="1214"/>
      <c r="B594" s="92"/>
      <c r="C594" s="1298"/>
      <c r="D594" s="1301"/>
      <c r="E594" s="1301"/>
      <c r="F594" s="1301"/>
      <c r="G594" s="1301"/>
      <c r="H594" s="1301"/>
      <c r="I594" s="1301"/>
      <c r="J594" s="1301"/>
      <c r="K594" s="1301"/>
      <c r="L594" s="1301"/>
      <c r="M594" s="1301"/>
      <c r="N594" s="1301"/>
      <c r="O594" s="1329"/>
      <c r="Q594" s="92"/>
      <c r="R594" s="92"/>
      <c r="S594" s="92"/>
      <c r="T594" s="92"/>
      <c r="U594" s="1303"/>
    </row>
    <row r="595" spans="1:21" s="1302" customFormat="1" x14ac:dyDescent="0.3">
      <c r="A595" s="1214"/>
      <c r="B595" s="92"/>
      <c r="C595" s="1298"/>
      <c r="D595" s="1301"/>
      <c r="E595" s="1301"/>
      <c r="F595" s="1301"/>
      <c r="G595" s="1301"/>
      <c r="H595" s="1301"/>
      <c r="I595" s="1301"/>
      <c r="J595" s="1301"/>
      <c r="K595" s="1301"/>
      <c r="L595" s="1301"/>
      <c r="M595" s="1301"/>
      <c r="N595" s="1301"/>
      <c r="O595" s="1329"/>
      <c r="Q595" s="92"/>
      <c r="R595" s="92"/>
      <c r="S595" s="92"/>
      <c r="T595" s="92"/>
      <c r="U595" s="1303"/>
    </row>
    <row r="596" spans="1:21" s="1302" customFormat="1" x14ac:dyDescent="0.3">
      <c r="A596" s="1214"/>
      <c r="B596" s="92"/>
      <c r="C596" s="1298"/>
      <c r="D596" s="1301"/>
      <c r="E596" s="1301"/>
      <c r="F596" s="1301"/>
      <c r="G596" s="1301"/>
      <c r="H596" s="1301"/>
      <c r="I596" s="1301"/>
      <c r="J596" s="1301"/>
      <c r="K596" s="1301"/>
      <c r="L596" s="1301"/>
      <c r="M596" s="1301"/>
      <c r="N596" s="1301"/>
      <c r="O596" s="1329"/>
      <c r="Q596" s="92"/>
      <c r="R596" s="92"/>
      <c r="S596" s="92"/>
      <c r="T596" s="92"/>
      <c r="U596" s="1303"/>
    </row>
    <row r="597" spans="1:21" s="1302" customFormat="1" x14ac:dyDescent="0.3">
      <c r="A597" s="1214"/>
      <c r="B597" s="92"/>
      <c r="C597" s="1298"/>
      <c r="D597" s="1301"/>
      <c r="E597" s="1301"/>
      <c r="F597" s="1301"/>
      <c r="G597" s="1301"/>
      <c r="H597" s="1301"/>
      <c r="I597" s="1301"/>
      <c r="J597" s="1301"/>
      <c r="K597" s="1301"/>
      <c r="L597" s="1301"/>
      <c r="M597" s="1301"/>
      <c r="N597" s="1301"/>
      <c r="O597" s="1329"/>
      <c r="Q597" s="92"/>
      <c r="R597" s="92"/>
      <c r="S597" s="92"/>
      <c r="T597" s="92"/>
      <c r="U597" s="1303"/>
    </row>
    <row r="598" spans="1:21" s="1302" customFormat="1" x14ac:dyDescent="0.3">
      <c r="A598" s="1214"/>
      <c r="B598" s="92"/>
      <c r="C598" s="1298"/>
      <c r="D598" s="1301"/>
      <c r="E598" s="1301"/>
      <c r="F598" s="1301"/>
      <c r="G598" s="1301"/>
      <c r="H598" s="1301"/>
      <c r="I598" s="1301"/>
      <c r="J598" s="1301"/>
      <c r="K598" s="1301"/>
      <c r="L598" s="1301"/>
      <c r="M598" s="1301"/>
      <c r="N598" s="1301"/>
      <c r="O598" s="1329"/>
      <c r="Q598" s="92"/>
      <c r="R598" s="92"/>
      <c r="S598" s="92"/>
      <c r="T598" s="92"/>
      <c r="U598" s="1303"/>
    </row>
    <row r="599" spans="1:21" s="1302" customFormat="1" x14ac:dyDescent="0.3">
      <c r="A599" s="1214"/>
      <c r="B599" s="92"/>
      <c r="C599" s="1298"/>
      <c r="D599" s="1301"/>
      <c r="E599" s="1301"/>
      <c r="F599" s="1301"/>
      <c r="G599" s="1301"/>
      <c r="H599" s="1301"/>
      <c r="I599" s="1301"/>
      <c r="J599" s="1301"/>
      <c r="K599" s="1301"/>
      <c r="L599" s="1301"/>
      <c r="M599" s="1301"/>
      <c r="N599" s="1301"/>
      <c r="O599" s="1329"/>
      <c r="Q599" s="92"/>
      <c r="R599" s="92"/>
      <c r="S599" s="92"/>
      <c r="T599" s="92"/>
      <c r="U599" s="1303"/>
    </row>
    <row r="600" spans="1:21" s="1302" customFormat="1" x14ac:dyDescent="0.3">
      <c r="A600" s="1214"/>
      <c r="B600" s="92"/>
      <c r="C600" s="1298"/>
      <c r="D600" s="1301"/>
      <c r="E600" s="1301"/>
      <c r="F600" s="1301"/>
      <c r="G600" s="1301"/>
      <c r="H600" s="1301"/>
      <c r="I600" s="1301"/>
      <c r="J600" s="1301"/>
      <c r="K600" s="1301"/>
      <c r="L600" s="1301"/>
      <c r="M600" s="1301"/>
      <c r="N600" s="1301"/>
      <c r="O600" s="1329"/>
      <c r="Q600" s="92"/>
      <c r="R600" s="92"/>
      <c r="S600" s="92"/>
      <c r="T600" s="92"/>
      <c r="U600" s="1303"/>
    </row>
    <row r="601" spans="1:21" s="1302" customFormat="1" x14ac:dyDescent="0.3">
      <c r="A601" s="1214"/>
      <c r="B601" s="92"/>
      <c r="C601" s="1298"/>
      <c r="D601" s="1301"/>
      <c r="E601" s="1301"/>
      <c r="F601" s="1301"/>
      <c r="G601" s="1301"/>
      <c r="H601" s="1301"/>
      <c r="I601" s="1301"/>
      <c r="J601" s="1301"/>
      <c r="K601" s="1301"/>
      <c r="L601" s="1301"/>
      <c r="M601" s="1301"/>
      <c r="N601" s="1301"/>
      <c r="O601" s="1329"/>
      <c r="Q601" s="92"/>
      <c r="R601" s="92"/>
      <c r="S601" s="92"/>
      <c r="T601" s="92"/>
      <c r="U601" s="1303"/>
    </row>
    <row r="602" spans="1:21" s="1302" customFormat="1" x14ac:dyDescent="0.3">
      <c r="A602" s="1214"/>
      <c r="B602" s="92"/>
      <c r="C602" s="1298"/>
      <c r="D602" s="1301"/>
      <c r="E602" s="1301"/>
      <c r="F602" s="1301"/>
      <c r="G602" s="1301"/>
      <c r="H602" s="1301"/>
      <c r="I602" s="1301"/>
      <c r="J602" s="1301"/>
      <c r="K602" s="1301"/>
      <c r="L602" s="1301"/>
      <c r="M602" s="1301"/>
      <c r="N602" s="1301"/>
      <c r="O602" s="1329"/>
      <c r="Q602" s="92"/>
      <c r="R602" s="92"/>
      <c r="S602" s="92"/>
      <c r="T602" s="92"/>
      <c r="U602" s="1303"/>
    </row>
    <row r="603" spans="1:21" s="1302" customFormat="1" x14ac:dyDescent="0.3">
      <c r="A603" s="1214"/>
      <c r="B603" s="92"/>
      <c r="C603" s="1298"/>
      <c r="D603" s="1301"/>
      <c r="E603" s="1301"/>
      <c r="F603" s="1301"/>
      <c r="G603" s="1301"/>
      <c r="H603" s="1301"/>
      <c r="I603" s="1301"/>
      <c r="J603" s="1301"/>
      <c r="K603" s="1301"/>
      <c r="L603" s="1301"/>
      <c r="M603" s="1301"/>
      <c r="N603" s="1301"/>
      <c r="O603" s="1329"/>
      <c r="Q603" s="92"/>
      <c r="R603" s="92"/>
      <c r="S603" s="92"/>
      <c r="T603" s="92"/>
      <c r="U603" s="1303"/>
    </row>
    <row r="604" spans="1:21" s="1302" customFormat="1" x14ac:dyDescent="0.3">
      <c r="A604" s="1214"/>
      <c r="B604" s="92"/>
      <c r="C604" s="1298"/>
      <c r="D604" s="1301"/>
      <c r="E604" s="1301"/>
      <c r="F604" s="1301"/>
      <c r="G604" s="1301"/>
      <c r="H604" s="1301"/>
      <c r="I604" s="1301"/>
      <c r="J604" s="1301"/>
      <c r="K604" s="1301"/>
      <c r="L604" s="1301"/>
      <c r="M604" s="1301"/>
      <c r="N604" s="1301"/>
      <c r="O604" s="1329"/>
      <c r="Q604" s="92"/>
      <c r="R604" s="92"/>
      <c r="S604" s="92"/>
      <c r="T604" s="92"/>
      <c r="U604" s="1303"/>
    </row>
    <row r="605" spans="1:21" s="1302" customFormat="1" x14ac:dyDescent="0.3">
      <c r="A605" s="1214"/>
      <c r="B605" s="92"/>
      <c r="C605" s="1298"/>
      <c r="D605" s="1301"/>
      <c r="E605" s="1301"/>
      <c r="F605" s="1301"/>
      <c r="G605" s="1301"/>
      <c r="H605" s="1301"/>
      <c r="I605" s="1301"/>
      <c r="J605" s="1301"/>
      <c r="K605" s="1301"/>
      <c r="L605" s="1301"/>
      <c r="M605" s="1301"/>
      <c r="N605" s="1301"/>
      <c r="O605" s="1329"/>
      <c r="Q605" s="92"/>
      <c r="R605" s="92"/>
      <c r="S605" s="92"/>
      <c r="T605" s="92"/>
      <c r="U605" s="1303"/>
    </row>
    <row r="606" spans="1:21" s="1302" customFormat="1" x14ac:dyDescent="0.3">
      <c r="A606" s="1214"/>
      <c r="B606" s="92"/>
      <c r="C606" s="1298"/>
      <c r="D606" s="1301"/>
      <c r="E606" s="1301"/>
      <c r="F606" s="1301"/>
      <c r="G606" s="1301"/>
      <c r="H606" s="1301"/>
      <c r="I606" s="1301"/>
      <c r="J606" s="1301"/>
      <c r="K606" s="1301"/>
      <c r="L606" s="1301"/>
      <c r="M606" s="1301"/>
      <c r="N606" s="1301"/>
      <c r="O606" s="1329"/>
      <c r="Q606" s="92"/>
      <c r="R606" s="92"/>
      <c r="S606" s="92"/>
      <c r="T606" s="92"/>
      <c r="U606" s="1303"/>
    </row>
    <row r="607" spans="1:21" s="1302" customFormat="1" x14ac:dyDescent="0.3">
      <c r="A607" s="1214"/>
      <c r="B607" s="92"/>
      <c r="C607" s="1298"/>
      <c r="D607" s="1301"/>
      <c r="E607" s="1301"/>
      <c r="F607" s="1301"/>
      <c r="G607" s="1301"/>
      <c r="H607" s="1301"/>
      <c r="I607" s="1301"/>
      <c r="J607" s="1301"/>
      <c r="K607" s="1301"/>
      <c r="L607" s="1301"/>
      <c r="M607" s="1301"/>
      <c r="N607" s="1301"/>
      <c r="O607" s="1329"/>
      <c r="Q607" s="92"/>
      <c r="R607" s="92"/>
      <c r="S607" s="92"/>
      <c r="T607" s="92"/>
      <c r="U607" s="1303"/>
    </row>
    <row r="608" spans="1:21" s="1302" customFormat="1" x14ac:dyDescent="0.3">
      <c r="A608" s="1214"/>
      <c r="B608" s="92"/>
      <c r="C608" s="1298"/>
      <c r="D608" s="1301"/>
      <c r="E608" s="1301"/>
      <c r="F608" s="1301"/>
      <c r="G608" s="1301"/>
      <c r="H608" s="1301"/>
      <c r="I608" s="1301"/>
      <c r="J608" s="1301"/>
      <c r="K608" s="1301"/>
      <c r="L608" s="1301"/>
      <c r="M608" s="1301"/>
      <c r="N608" s="1301"/>
      <c r="O608" s="1329"/>
      <c r="Q608" s="92"/>
      <c r="R608" s="92"/>
      <c r="S608" s="92"/>
      <c r="T608" s="92"/>
      <c r="U608" s="1303"/>
    </row>
    <row r="609" spans="1:21" s="1302" customFormat="1" x14ac:dyDescent="0.3">
      <c r="A609" s="1214"/>
      <c r="B609" s="92"/>
      <c r="C609" s="1298"/>
      <c r="D609" s="1301"/>
      <c r="E609" s="1301"/>
      <c r="F609" s="1301"/>
      <c r="G609" s="1301"/>
      <c r="H609" s="1301"/>
      <c r="I609" s="1301"/>
      <c r="J609" s="1301"/>
      <c r="K609" s="1301"/>
      <c r="L609" s="1301"/>
      <c r="M609" s="1301"/>
      <c r="N609" s="1301"/>
      <c r="O609" s="1329"/>
      <c r="Q609" s="92"/>
      <c r="R609" s="92"/>
      <c r="S609" s="92"/>
      <c r="T609" s="92"/>
      <c r="U609" s="1303"/>
    </row>
    <row r="610" spans="1:21" s="1302" customFormat="1" x14ac:dyDescent="0.3">
      <c r="A610" s="1214"/>
      <c r="B610" s="92"/>
      <c r="C610" s="1298"/>
      <c r="D610" s="1301"/>
      <c r="E610" s="1301"/>
      <c r="F610" s="1301"/>
      <c r="G610" s="1301"/>
      <c r="H610" s="1301"/>
      <c r="I610" s="1301"/>
      <c r="J610" s="1301"/>
      <c r="K610" s="1301"/>
      <c r="L610" s="1301"/>
      <c r="M610" s="1301"/>
      <c r="N610" s="1301"/>
      <c r="O610" s="1329"/>
      <c r="Q610" s="92"/>
      <c r="R610" s="92"/>
      <c r="S610" s="92"/>
      <c r="T610" s="92"/>
      <c r="U610" s="1303"/>
    </row>
    <row r="611" spans="1:21" s="1302" customFormat="1" x14ac:dyDescent="0.3">
      <c r="A611" s="1214"/>
      <c r="B611" s="92"/>
      <c r="C611" s="1298"/>
      <c r="D611" s="1301"/>
      <c r="E611" s="1301"/>
      <c r="F611" s="1301"/>
      <c r="G611" s="1301"/>
      <c r="H611" s="1301"/>
      <c r="I611" s="1301"/>
      <c r="J611" s="1301"/>
      <c r="K611" s="1301"/>
      <c r="L611" s="1301"/>
      <c r="M611" s="1301"/>
      <c r="N611" s="1301"/>
      <c r="O611" s="1329"/>
      <c r="Q611" s="92"/>
      <c r="R611" s="92"/>
      <c r="S611" s="92"/>
      <c r="T611" s="92"/>
      <c r="U611" s="1303"/>
    </row>
    <row r="612" spans="1:21" s="1302" customFormat="1" x14ac:dyDescent="0.3">
      <c r="A612" s="1214"/>
      <c r="B612" s="92"/>
      <c r="C612" s="1298"/>
      <c r="D612" s="1301"/>
      <c r="E612" s="1301"/>
      <c r="F612" s="1301"/>
      <c r="G612" s="1301"/>
      <c r="H612" s="1301"/>
      <c r="I612" s="1301"/>
      <c r="J612" s="1301"/>
      <c r="K612" s="1301"/>
      <c r="L612" s="1301"/>
      <c r="M612" s="1301"/>
      <c r="N612" s="1301"/>
      <c r="O612" s="1329"/>
      <c r="Q612" s="92"/>
      <c r="R612" s="92"/>
      <c r="S612" s="92"/>
      <c r="T612" s="92"/>
      <c r="U612" s="1303"/>
    </row>
    <row r="613" spans="1:21" s="1302" customFormat="1" x14ac:dyDescent="0.3">
      <c r="A613" s="1214"/>
      <c r="B613" s="92"/>
      <c r="C613" s="1298"/>
      <c r="D613" s="1301"/>
      <c r="E613" s="1301"/>
      <c r="F613" s="1301"/>
      <c r="G613" s="1301"/>
      <c r="H613" s="1301"/>
      <c r="I613" s="1301"/>
      <c r="J613" s="1301"/>
      <c r="K613" s="1301"/>
      <c r="L613" s="1301"/>
      <c r="M613" s="1301"/>
      <c r="N613" s="1301"/>
      <c r="O613" s="1329"/>
      <c r="Q613" s="92"/>
      <c r="R613" s="92"/>
      <c r="S613" s="92"/>
      <c r="T613" s="92"/>
      <c r="U613" s="1303"/>
    </row>
    <row r="614" spans="1:21" s="1302" customFormat="1" x14ac:dyDescent="0.3">
      <c r="A614" s="1214"/>
      <c r="B614" s="92"/>
      <c r="C614" s="1298"/>
      <c r="D614" s="1301"/>
      <c r="E614" s="1301"/>
      <c r="F614" s="1301"/>
      <c r="G614" s="1301"/>
      <c r="H614" s="1301"/>
      <c r="I614" s="1301"/>
      <c r="J614" s="1301"/>
      <c r="K614" s="1301"/>
      <c r="L614" s="1301"/>
      <c r="M614" s="1301"/>
      <c r="N614" s="1301"/>
      <c r="O614" s="1329"/>
      <c r="Q614" s="92"/>
      <c r="R614" s="92"/>
      <c r="S614" s="92"/>
      <c r="T614" s="92"/>
      <c r="U614" s="1303"/>
    </row>
    <row r="615" spans="1:21" s="1302" customFormat="1" x14ac:dyDescent="0.3">
      <c r="A615" s="1214"/>
      <c r="B615" s="92"/>
      <c r="C615" s="1298"/>
      <c r="D615" s="1301"/>
      <c r="E615" s="1301"/>
      <c r="F615" s="1301"/>
      <c r="G615" s="1301"/>
      <c r="H615" s="1301"/>
      <c r="I615" s="1301"/>
      <c r="J615" s="1301"/>
      <c r="K615" s="1301"/>
      <c r="L615" s="1301"/>
      <c r="M615" s="1301"/>
      <c r="N615" s="1301"/>
      <c r="O615" s="1329"/>
      <c r="Q615" s="92"/>
      <c r="R615" s="92"/>
      <c r="S615" s="92"/>
      <c r="T615" s="92"/>
      <c r="U615" s="1303"/>
    </row>
    <row r="616" spans="1:21" s="1302" customFormat="1" x14ac:dyDescent="0.3">
      <c r="A616" s="1214"/>
      <c r="B616" s="92"/>
      <c r="C616" s="1298"/>
      <c r="D616" s="1301"/>
      <c r="E616" s="1301"/>
      <c r="F616" s="1301"/>
      <c r="G616" s="1301"/>
      <c r="H616" s="1301"/>
      <c r="I616" s="1301"/>
      <c r="J616" s="1301"/>
      <c r="K616" s="1301"/>
      <c r="L616" s="1301"/>
      <c r="M616" s="1301"/>
      <c r="N616" s="1301"/>
      <c r="O616" s="1329"/>
      <c r="Q616" s="92"/>
      <c r="R616" s="92"/>
      <c r="S616" s="92"/>
      <c r="T616" s="92"/>
      <c r="U616" s="1303"/>
    </row>
    <row r="617" spans="1:21" s="1302" customFormat="1" x14ac:dyDescent="0.3">
      <c r="A617" s="1214"/>
      <c r="B617" s="92"/>
      <c r="C617" s="1298"/>
      <c r="D617" s="1301"/>
      <c r="E617" s="1301"/>
      <c r="F617" s="1301"/>
      <c r="G617" s="1301"/>
      <c r="H617" s="1301"/>
      <c r="I617" s="1301"/>
      <c r="J617" s="1301"/>
      <c r="K617" s="1301"/>
      <c r="L617" s="1301"/>
      <c r="M617" s="1301"/>
      <c r="N617" s="1301"/>
      <c r="O617" s="1329"/>
      <c r="Q617" s="92"/>
      <c r="R617" s="92"/>
      <c r="S617" s="92"/>
      <c r="T617" s="92"/>
      <c r="U617" s="1303"/>
    </row>
    <row r="618" spans="1:21" s="1302" customFormat="1" x14ac:dyDescent="0.3">
      <c r="A618" s="1214"/>
      <c r="B618" s="92"/>
      <c r="C618" s="1298"/>
      <c r="D618" s="1301"/>
      <c r="E618" s="1301"/>
      <c r="F618" s="1301"/>
      <c r="G618" s="1301"/>
      <c r="H618" s="1301"/>
      <c r="I618" s="1301"/>
      <c r="J618" s="1301"/>
      <c r="K618" s="1301"/>
      <c r="L618" s="1301"/>
      <c r="M618" s="1301"/>
      <c r="N618" s="1301"/>
      <c r="O618" s="1329"/>
      <c r="Q618" s="92"/>
      <c r="R618" s="92"/>
      <c r="S618" s="92"/>
      <c r="T618" s="92"/>
      <c r="U618" s="1303"/>
    </row>
    <row r="619" spans="1:21" s="1302" customFormat="1" x14ac:dyDescent="0.3">
      <c r="A619" s="1214"/>
      <c r="B619" s="92"/>
      <c r="C619" s="1298"/>
      <c r="D619" s="1301"/>
      <c r="E619" s="1301"/>
      <c r="F619" s="1301"/>
      <c r="G619" s="1301"/>
      <c r="H619" s="1301"/>
      <c r="I619" s="1301"/>
      <c r="J619" s="1301"/>
      <c r="K619" s="1301"/>
      <c r="L619" s="1301"/>
      <c r="M619" s="1301"/>
      <c r="N619" s="1301"/>
      <c r="O619" s="1329"/>
      <c r="Q619" s="92"/>
      <c r="R619" s="92"/>
      <c r="S619" s="92"/>
      <c r="T619" s="92"/>
      <c r="U619" s="1303"/>
    </row>
    <row r="620" spans="1:21" s="1302" customFormat="1" x14ac:dyDescent="0.3">
      <c r="A620" s="1214"/>
      <c r="B620" s="92"/>
      <c r="C620" s="1298"/>
      <c r="D620" s="1301"/>
      <c r="E620" s="1301"/>
      <c r="F620" s="1301"/>
      <c r="G620" s="1301"/>
      <c r="H620" s="1301"/>
      <c r="I620" s="1301"/>
      <c r="J620" s="1301"/>
      <c r="K620" s="1301"/>
      <c r="L620" s="1301"/>
      <c r="M620" s="1301"/>
      <c r="N620" s="1301"/>
      <c r="O620" s="1329"/>
      <c r="Q620" s="92"/>
      <c r="R620" s="92"/>
      <c r="S620" s="92"/>
      <c r="T620" s="92"/>
      <c r="U620" s="1303"/>
    </row>
    <row r="621" spans="1:21" s="1302" customFormat="1" x14ac:dyDescent="0.3">
      <c r="A621" s="1214"/>
      <c r="B621" s="92"/>
      <c r="C621" s="1298"/>
      <c r="D621" s="1301"/>
      <c r="E621" s="1301"/>
      <c r="F621" s="1301"/>
      <c r="G621" s="1301"/>
      <c r="H621" s="1301"/>
      <c r="I621" s="1301"/>
      <c r="J621" s="1301"/>
      <c r="K621" s="1301"/>
      <c r="L621" s="1301"/>
      <c r="M621" s="1301"/>
      <c r="N621" s="1301"/>
      <c r="O621" s="1329"/>
      <c r="Q621" s="92"/>
      <c r="R621" s="92"/>
      <c r="S621" s="92"/>
      <c r="T621" s="92"/>
      <c r="U621" s="1303"/>
    </row>
    <row r="622" spans="1:21" s="1302" customFormat="1" x14ac:dyDescent="0.3">
      <c r="A622" s="1214"/>
      <c r="B622" s="92"/>
      <c r="C622" s="1298"/>
      <c r="D622" s="1301"/>
      <c r="E622" s="1301"/>
      <c r="F622" s="1301"/>
      <c r="G622" s="1301"/>
      <c r="H622" s="1301"/>
      <c r="I622" s="1301"/>
      <c r="J622" s="1301"/>
      <c r="K622" s="1301"/>
      <c r="L622" s="1301"/>
      <c r="M622" s="1301"/>
      <c r="N622" s="1301"/>
      <c r="O622" s="1329"/>
      <c r="Q622" s="92"/>
      <c r="R622" s="92"/>
      <c r="S622" s="92"/>
      <c r="T622" s="92"/>
      <c r="U622" s="1303"/>
    </row>
    <row r="623" spans="1:21" s="1302" customFormat="1" x14ac:dyDescent="0.3">
      <c r="A623" s="1214"/>
      <c r="B623" s="92"/>
      <c r="C623" s="1298"/>
      <c r="D623" s="1301"/>
      <c r="E623" s="1301"/>
      <c r="F623" s="1301"/>
      <c r="G623" s="1301"/>
      <c r="H623" s="1301"/>
      <c r="I623" s="1301"/>
      <c r="J623" s="1301"/>
      <c r="K623" s="1301"/>
      <c r="L623" s="1301"/>
      <c r="M623" s="1301"/>
      <c r="N623" s="1301"/>
      <c r="O623" s="1329"/>
      <c r="Q623" s="92"/>
      <c r="R623" s="92"/>
      <c r="S623" s="92"/>
      <c r="T623" s="92"/>
      <c r="U623" s="1303"/>
    </row>
    <row r="624" spans="1:21" s="1302" customFormat="1" x14ac:dyDescent="0.3">
      <c r="A624" s="1214"/>
      <c r="B624" s="92"/>
      <c r="C624" s="1298"/>
      <c r="D624" s="1301"/>
      <c r="E624" s="1301"/>
      <c r="F624" s="1301"/>
      <c r="G624" s="1301"/>
      <c r="H624" s="1301"/>
      <c r="I624" s="1301"/>
      <c r="J624" s="1301"/>
      <c r="K624" s="1301"/>
      <c r="L624" s="1301"/>
      <c r="M624" s="1301"/>
      <c r="N624" s="1301"/>
      <c r="O624" s="1329"/>
      <c r="Q624" s="92"/>
      <c r="R624" s="92"/>
      <c r="S624" s="92"/>
      <c r="T624" s="92"/>
      <c r="U624" s="1303"/>
    </row>
    <row r="625" spans="1:21" s="1302" customFormat="1" x14ac:dyDescent="0.3">
      <c r="A625" s="1214"/>
      <c r="B625" s="92"/>
      <c r="C625" s="1298"/>
      <c r="D625" s="1301"/>
      <c r="E625" s="1301"/>
      <c r="F625" s="1301"/>
      <c r="G625" s="1301"/>
      <c r="H625" s="1301"/>
      <c r="I625" s="1301"/>
      <c r="J625" s="1301"/>
      <c r="K625" s="1301"/>
      <c r="L625" s="1301"/>
      <c r="M625" s="1301"/>
      <c r="N625" s="1301"/>
      <c r="O625" s="1329"/>
      <c r="Q625" s="92"/>
      <c r="R625" s="92"/>
      <c r="S625" s="92"/>
      <c r="T625" s="92"/>
      <c r="U625" s="1303"/>
    </row>
    <row r="626" spans="1:21" s="1302" customFormat="1" x14ac:dyDescent="0.3">
      <c r="A626" s="1214"/>
      <c r="B626" s="92"/>
      <c r="C626" s="1298"/>
      <c r="D626" s="1301"/>
      <c r="E626" s="1301"/>
      <c r="F626" s="1301"/>
      <c r="G626" s="1301"/>
      <c r="H626" s="1301"/>
      <c r="I626" s="1301"/>
      <c r="J626" s="1301"/>
      <c r="K626" s="1301"/>
      <c r="L626" s="1301"/>
      <c r="M626" s="1301"/>
      <c r="N626" s="1301"/>
      <c r="O626" s="1329"/>
      <c r="Q626" s="92"/>
      <c r="R626" s="92"/>
      <c r="S626" s="92"/>
      <c r="T626" s="92"/>
      <c r="U626" s="1303"/>
    </row>
    <row r="627" spans="1:21" s="1302" customFormat="1" x14ac:dyDescent="0.3">
      <c r="A627" s="1214"/>
      <c r="B627" s="92"/>
      <c r="C627" s="1298"/>
      <c r="D627" s="1301"/>
      <c r="E627" s="1301"/>
      <c r="F627" s="1301"/>
      <c r="G627" s="1301"/>
      <c r="H627" s="1301"/>
      <c r="I627" s="1301"/>
      <c r="J627" s="1301"/>
      <c r="K627" s="1301"/>
      <c r="L627" s="1301"/>
      <c r="M627" s="1301"/>
      <c r="N627" s="1301"/>
      <c r="O627" s="1329"/>
      <c r="Q627" s="92"/>
      <c r="R627" s="92"/>
      <c r="S627" s="92"/>
      <c r="T627" s="92"/>
      <c r="U627" s="1303"/>
    </row>
    <row r="628" spans="1:21" s="1302" customFormat="1" x14ac:dyDescent="0.3">
      <c r="A628" s="1214"/>
      <c r="B628" s="92"/>
      <c r="C628" s="1298"/>
      <c r="D628" s="1301"/>
      <c r="E628" s="1301"/>
      <c r="F628" s="1301"/>
      <c r="G628" s="1301"/>
      <c r="H628" s="1301"/>
      <c r="I628" s="1301"/>
      <c r="J628" s="1301"/>
      <c r="K628" s="1301"/>
      <c r="L628" s="1301"/>
      <c r="M628" s="1301"/>
      <c r="N628" s="1301"/>
      <c r="O628" s="1329"/>
      <c r="Q628" s="92"/>
      <c r="R628" s="92"/>
      <c r="S628" s="92"/>
      <c r="T628" s="92"/>
      <c r="U628" s="1303"/>
    </row>
    <row r="629" spans="1:21" s="1302" customFormat="1" x14ac:dyDescent="0.3">
      <c r="A629" s="1214"/>
      <c r="B629" s="92"/>
      <c r="C629" s="1298"/>
      <c r="D629" s="1301"/>
      <c r="E629" s="1301"/>
      <c r="F629" s="1301"/>
      <c r="G629" s="1301"/>
      <c r="H629" s="1301"/>
      <c r="I629" s="1301"/>
      <c r="J629" s="1301"/>
      <c r="K629" s="1301"/>
      <c r="L629" s="1301"/>
      <c r="M629" s="1301"/>
      <c r="N629" s="1301"/>
      <c r="O629" s="1329"/>
      <c r="Q629" s="92"/>
      <c r="R629" s="92"/>
      <c r="S629" s="92"/>
      <c r="T629" s="92"/>
      <c r="U629" s="1303"/>
    </row>
    <row r="630" spans="1:21" s="1302" customFormat="1" x14ac:dyDescent="0.3">
      <c r="A630" s="1214"/>
      <c r="B630" s="92"/>
      <c r="C630" s="1298"/>
      <c r="D630" s="1301"/>
      <c r="E630" s="1301"/>
      <c r="F630" s="1301"/>
      <c r="G630" s="1301"/>
      <c r="H630" s="1301"/>
      <c r="I630" s="1301"/>
      <c r="J630" s="1301"/>
      <c r="K630" s="1301"/>
      <c r="L630" s="1301"/>
      <c r="M630" s="1301"/>
      <c r="N630" s="1301"/>
      <c r="O630" s="1329"/>
      <c r="Q630" s="92"/>
      <c r="R630" s="92"/>
      <c r="S630" s="92"/>
      <c r="T630" s="92"/>
      <c r="U630" s="1303"/>
    </row>
    <row r="631" spans="1:21" s="1302" customFormat="1" x14ac:dyDescent="0.3">
      <c r="A631" s="1214"/>
      <c r="B631" s="92"/>
      <c r="C631" s="1298"/>
      <c r="D631" s="1301"/>
      <c r="E631" s="1301"/>
      <c r="F631" s="1301"/>
      <c r="G631" s="1301"/>
      <c r="H631" s="1301"/>
      <c r="I631" s="1301"/>
      <c r="J631" s="1301"/>
      <c r="K631" s="1301"/>
      <c r="L631" s="1301"/>
      <c r="M631" s="1301"/>
      <c r="N631" s="1301"/>
      <c r="O631" s="1329"/>
      <c r="Q631" s="92"/>
      <c r="R631" s="92"/>
      <c r="S631" s="92"/>
      <c r="T631" s="92"/>
      <c r="U631" s="1303"/>
    </row>
    <row r="632" spans="1:21" s="1302" customFormat="1" x14ac:dyDescent="0.3">
      <c r="A632" s="1214"/>
      <c r="B632" s="92"/>
      <c r="C632" s="1298"/>
      <c r="D632" s="1301"/>
      <c r="E632" s="1301"/>
      <c r="F632" s="1301"/>
      <c r="G632" s="1301"/>
      <c r="H632" s="1301"/>
      <c r="I632" s="1301"/>
      <c r="J632" s="1301"/>
      <c r="K632" s="1301"/>
      <c r="L632" s="1301"/>
      <c r="M632" s="1301"/>
      <c r="N632" s="1301"/>
      <c r="O632" s="1329"/>
      <c r="Q632" s="92"/>
      <c r="R632" s="92"/>
      <c r="S632" s="92"/>
      <c r="T632" s="92"/>
      <c r="U632" s="1303"/>
    </row>
    <row r="633" spans="1:21" s="1302" customFormat="1" x14ac:dyDescent="0.3">
      <c r="A633" s="1214"/>
      <c r="B633" s="92"/>
      <c r="C633" s="1298"/>
      <c r="D633" s="1301"/>
      <c r="E633" s="1301"/>
      <c r="F633" s="1301"/>
      <c r="G633" s="1301"/>
      <c r="H633" s="1301"/>
      <c r="I633" s="1301"/>
      <c r="J633" s="1301"/>
      <c r="K633" s="1301"/>
      <c r="L633" s="1301"/>
      <c r="M633" s="1301"/>
      <c r="N633" s="1301"/>
      <c r="O633" s="1329"/>
      <c r="Q633" s="92"/>
      <c r="R633" s="92"/>
      <c r="S633" s="92"/>
      <c r="T633" s="92"/>
      <c r="U633" s="1303"/>
    </row>
    <row r="634" spans="1:21" s="1302" customFormat="1" x14ac:dyDescent="0.3">
      <c r="A634" s="1214"/>
      <c r="B634" s="92"/>
      <c r="C634" s="1298"/>
      <c r="D634" s="1301"/>
      <c r="E634" s="1301"/>
      <c r="F634" s="1301"/>
      <c r="G634" s="1301"/>
      <c r="H634" s="1301"/>
      <c r="I634" s="1301"/>
      <c r="J634" s="1301"/>
      <c r="K634" s="1301"/>
      <c r="L634" s="1301"/>
      <c r="M634" s="1301"/>
      <c r="N634" s="1301"/>
      <c r="O634" s="1329"/>
      <c r="Q634" s="92"/>
      <c r="R634" s="92"/>
      <c r="S634" s="92"/>
      <c r="T634" s="92"/>
      <c r="U634" s="1303"/>
    </row>
    <row r="635" spans="1:21" s="1302" customFormat="1" x14ac:dyDescent="0.3">
      <c r="A635" s="1214"/>
      <c r="B635" s="92"/>
      <c r="C635" s="1298"/>
      <c r="D635" s="1301"/>
      <c r="E635" s="1301"/>
      <c r="F635" s="1301"/>
      <c r="G635" s="1301"/>
      <c r="H635" s="1301"/>
      <c r="I635" s="1301"/>
      <c r="J635" s="1301"/>
      <c r="K635" s="1301"/>
      <c r="L635" s="1301"/>
      <c r="M635" s="1301"/>
      <c r="N635" s="1301"/>
      <c r="O635" s="1329"/>
      <c r="Q635" s="92"/>
      <c r="R635" s="92"/>
      <c r="S635" s="92"/>
      <c r="T635" s="92"/>
      <c r="U635" s="1303"/>
    </row>
    <row r="636" spans="1:21" s="1302" customFormat="1" x14ac:dyDescent="0.3">
      <c r="A636" s="1214"/>
      <c r="B636" s="92"/>
      <c r="C636" s="1298"/>
      <c r="D636" s="1301"/>
      <c r="E636" s="1301"/>
      <c r="F636" s="1301"/>
      <c r="G636" s="1301"/>
      <c r="H636" s="1301"/>
      <c r="I636" s="1301"/>
      <c r="J636" s="1301"/>
      <c r="K636" s="1301"/>
      <c r="L636" s="1301"/>
      <c r="M636" s="1301"/>
      <c r="N636" s="1301"/>
      <c r="O636" s="1329"/>
      <c r="Q636" s="92"/>
      <c r="R636" s="92"/>
      <c r="S636" s="92"/>
      <c r="T636" s="92"/>
      <c r="U636" s="1303"/>
    </row>
    <row r="637" spans="1:21" s="1302" customFormat="1" x14ac:dyDescent="0.3">
      <c r="A637" s="1214"/>
      <c r="B637" s="92"/>
      <c r="C637" s="1298"/>
      <c r="D637" s="1301"/>
      <c r="E637" s="1301"/>
      <c r="F637" s="1301"/>
      <c r="G637" s="1301"/>
      <c r="H637" s="1301"/>
      <c r="I637" s="1301"/>
      <c r="J637" s="1301"/>
      <c r="K637" s="1301"/>
      <c r="L637" s="1301"/>
      <c r="M637" s="1301"/>
      <c r="N637" s="1301"/>
      <c r="O637" s="1329"/>
      <c r="Q637" s="92"/>
      <c r="R637" s="92"/>
      <c r="S637" s="92"/>
      <c r="T637" s="92"/>
      <c r="U637" s="1303"/>
    </row>
    <row r="638" spans="1:21" s="1302" customFormat="1" x14ac:dyDescent="0.3">
      <c r="A638" s="1214"/>
      <c r="B638" s="92"/>
      <c r="C638" s="1298"/>
      <c r="D638" s="1301"/>
      <c r="E638" s="1301"/>
      <c r="F638" s="1301"/>
      <c r="G638" s="1301"/>
      <c r="H638" s="1301"/>
      <c r="I638" s="1301"/>
      <c r="J638" s="1301"/>
      <c r="K638" s="1301"/>
      <c r="L638" s="1301"/>
      <c r="M638" s="1301"/>
      <c r="N638" s="1301"/>
      <c r="O638" s="1329"/>
      <c r="Q638" s="92"/>
      <c r="R638" s="92"/>
      <c r="S638" s="92"/>
      <c r="T638" s="92"/>
      <c r="U638" s="1303"/>
    </row>
    <row r="639" spans="1:21" s="1302" customFormat="1" x14ac:dyDescent="0.3">
      <c r="A639" s="1214"/>
      <c r="B639" s="92"/>
      <c r="C639" s="1298"/>
      <c r="D639" s="1301"/>
      <c r="E639" s="1301"/>
      <c r="F639" s="1301"/>
      <c r="G639" s="1301"/>
      <c r="H639" s="1301"/>
      <c r="I639" s="1301"/>
      <c r="J639" s="1301"/>
      <c r="K639" s="1301"/>
      <c r="L639" s="1301"/>
      <c r="M639" s="1301"/>
      <c r="N639" s="1301"/>
      <c r="O639" s="1329"/>
      <c r="Q639" s="92"/>
      <c r="R639" s="92"/>
      <c r="S639" s="92"/>
      <c r="T639" s="92"/>
      <c r="U639" s="1303"/>
    </row>
    <row r="640" spans="1:21" s="1302" customFormat="1" x14ac:dyDescent="0.3">
      <c r="A640" s="1214"/>
      <c r="B640" s="92"/>
      <c r="C640" s="1298"/>
      <c r="D640" s="1301"/>
      <c r="E640" s="1301"/>
      <c r="F640" s="1301"/>
      <c r="G640" s="1301"/>
      <c r="H640" s="1301"/>
      <c r="I640" s="1301"/>
      <c r="J640" s="1301"/>
      <c r="K640" s="1301"/>
      <c r="L640" s="1301"/>
      <c r="M640" s="1301"/>
      <c r="N640" s="1301"/>
      <c r="O640" s="1329"/>
      <c r="Q640" s="92"/>
      <c r="R640" s="92"/>
      <c r="S640" s="92"/>
      <c r="T640" s="92"/>
      <c r="U640" s="1303"/>
    </row>
    <row r="641" spans="1:21" s="1302" customFormat="1" x14ac:dyDescent="0.3">
      <c r="A641" s="1214"/>
      <c r="B641" s="92"/>
      <c r="C641" s="1298"/>
      <c r="D641" s="1301"/>
      <c r="E641" s="1301"/>
      <c r="F641" s="1301"/>
      <c r="G641" s="1301"/>
      <c r="H641" s="1301"/>
      <c r="I641" s="1301"/>
      <c r="J641" s="1301"/>
      <c r="K641" s="1301"/>
      <c r="L641" s="1301"/>
      <c r="M641" s="1301"/>
      <c r="N641" s="1301"/>
      <c r="O641" s="1329"/>
      <c r="Q641" s="92"/>
      <c r="R641" s="92"/>
      <c r="S641" s="92"/>
      <c r="T641" s="92"/>
      <c r="U641" s="1303"/>
    </row>
    <row r="642" spans="1:21" s="1302" customFormat="1" x14ac:dyDescent="0.3">
      <c r="A642" s="1214"/>
      <c r="B642" s="92"/>
      <c r="C642" s="1298"/>
      <c r="D642" s="1301"/>
      <c r="E642" s="1301"/>
      <c r="F642" s="1301"/>
      <c r="G642" s="1301"/>
      <c r="H642" s="1301"/>
      <c r="I642" s="1301"/>
      <c r="J642" s="1301"/>
      <c r="K642" s="1301"/>
      <c r="L642" s="1301"/>
      <c r="M642" s="1301"/>
      <c r="N642" s="1301"/>
      <c r="O642" s="1329"/>
      <c r="Q642" s="92"/>
      <c r="R642" s="92"/>
      <c r="S642" s="92"/>
      <c r="T642" s="92"/>
      <c r="U642" s="1303"/>
    </row>
    <row r="643" spans="1:21" s="1302" customFormat="1" x14ac:dyDescent="0.3">
      <c r="A643" s="1214"/>
      <c r="B643" s="92"/>
      <c r="C643" s="1298"/>
      <c r="D643" s="1301"/>
      <c r="E643" s="1301"/>
      <c r="F643" s="1301"/>
      <c r="G643" s="1301"/>
      <c r="H643" s="1301"/>
      <c r="I643" s="1301"/>
      <c r="J643" s="1301"/>
      <c r="K643" s="1301"/>
      <c r="L643" s="1301"/>
      <c r="M643" s="1301"/>
      <c r="N643" s="1301"/>
      <c r="O643" s="1329"/>
      <c r="Q643" s="92"/>
      <c r="R643" s="92"/>
      <c r="S643" s="92"/>
      <c r="T643" s="92"/>
      <c r="U643" s="1303"/>
    </row>
    <row r="644" spans="1:21" s="1302" customFormat="1" x14ac:dyDescent="0.3">
      <c r="A644" s="1214"/>
      <c r="B644" s="92"/>
      <c r="C644" s="1298"/>
      <c r="D644" s="1301"/>
      <c r="E644" s="1301"/>
      <c r="F644" s="1301"/>
      <c r="G644" s="1301"/>
      <c r="H644" s="1301"/>
      <c r="I644" s="1301"/>
      <c r="J644" s="1301"/>
      <c r="K644" s="1301"/>
      <c r="L644" s="1301"/>
      <c r="M644" s="1301"/>
      <c r="N644" s="1301"/>
      <c r="O644" s="1329"/>
      <c r="Q644" s="92"/>
      <c r="R644" s="92"/>
      <c r="S644" s="92"/>
      <c r="T644" s="92"/>
      <c r="U644" s="1303"/>
    </row>
    <row r="645" spans="1:21" s="1302" customFormat="1" x14ac:dyDescent="0.3">
      <c r="A645" s="1214"/>
      <c r="B645" s="92"/>
      <c r="C645" s="1298"/>
      <c r="D645" s="1301"/>
      <c r="E645" s="1301"/>
      <c r="F645" s="1301"/>
      <c r="G645" s="1301"/>
      <c r="H645" s="1301"/>
      <c r="I645" s="1301"/>
      <c r="J645" s="1301"/>
      <c r="K645" s="1301"/>
      <c r="L645" s="1301"/>
      <c r="M645" s="1301"/>
      <c r="N645" s="1301"/>
      <c r="O645" s="1329"/>
      <c r="Q645" s="92"/>
      <c r="R645" s="92"/>
      <c r="S645" s="92"/>
      <c r="T645" s="92"/>
      <c r="U645" s="1303"/>
    </row>
    <row r="646" spans="1:21" s="1302" customFormat="1" x14ac:dyDescent="0.3">
      <c r="A646" s="1214"/>
      <c r="B646" s="92"/>
      <c r="C646" s="1298"/>
      <c r="D646" s="1301"/>
      <c r="E646" s="1301"/>
      <c r="F646" s="1301"/>
      <c r="G646" s="1301"/>
      <c r="H646" s="1301"/>
      <c r="I646" s="1301"/>
      <c r="J646" s="1301"/>
      <c r="K646" s="1301"/>
      <c r="L646" s="1301"/>
      <c r="M646" s="1301"/>
      <c r="N646" s="1301"/>
      <c r="O646" s="1329"/>
      <c r="Q646" s="92"/>
      <c r="R646" s="92"/>
      <c r="S646" s="92"/>
      <c r="T646" s="92"/>
      <c r="U646" s="1303"/>
    </row>
    <row r="647" spans="1:21" s="1302" customFormat="1" x14ac:dyDescent="0.3">
      <c r="A647" s="1214"/>
      <c r="B647" s="92"/>
      <c r="C647" s="1298"/>
      <c r="D647" s="1301"/>
      <c r="E647" s="1301"/>
      <c r="F647" s="1301"/>
      <c r="G647" s="1301"/>
      <c r="H647" s="1301"/>
      <c r="I647" s="1301"/>
      <c r="J647" s="1301"/>
      <c r="K647" s="1301"/>
      <c r="L647" s="1301"/>
      <c r="M647" s="1301"/>
      <c r="N647" s="1301"/>
      <c r="O647" s="1329"/>
      <c r="Q647" s="92"/>
      <c r="R647" s="92"/>
      <c r="S647" s="92"/>
      <c r="T647" s="92"/>
      <c r="U647" s="1303"/>
    </row>
    <row r="648" spans="1:21" s="1302" customFormat="1" x14ac:dyDescent="0.3">
      <c r="A648" s="1214"/>
      <c r="B648" s="92"/>
      <c r="C648" s="1298"/>
      <c r="D648" s="1301"/>
      <c r="E648" s="1301"/>
      <c r="F648" s="1301"/>
      <c r="G648" s="1301"/>
      <c r="H648" s="1301"/>
      <c r="I648" s="1301"/>
      <c r="J648" s="1301"/>
      <c r="K648" s="1301"/>
      <c r="L648" s="1301"/>
      <c r="M648" s="1301"/>
      <c r="N648" s="1301"/>
      <c r="O648" s="1329"/>
      <c r="Q648" s="92"/>
      <c r="R648" s="92"/>
      <c r="S648" s="92"/>
      <c r="T648" s="92"/>
      <c r="U648" s="1303"/>
    </row>
    <row r="649" spans="1:21" s="1302" customFormat="1" x14ac:dyDescent="0.3">
      <c r="A649" s="1214"/>
      <c r="B649" s="92"/>
      <c r="C649" s="1298"/>
      <c r="D649" s="1301"/>
      <c r="E649" s="1301"/>
      <c r="F649" s="1301"/>
      <c r="G649" s="1301"/>
      <c r="H649" s="1301"/>
      <c r="I649" s="1301"/>
      <c r="J649" s="1301"/>
      <c r="K649" s="1301"/>
      <c r="L649" s="1301"/>
      <c r="M649" s="1301"/>
      <c r="N649" s="1301"/>
      <c r="O649" s="1329"/>
      <c r="Q649" s="92"/>
      <c r="R649" s="92"/>
      <c r="S649" s="92"/>
      <c r="T649" s="92"/>
      <c r="U649" s="1303"/>
    </row>
    <row r="650" spans="1:21" s="1302" customFormat="1" x14ac:dyDescent="0.3">
      <c r="A650" s="1214"/>
      <c r="B650" s="92"/>
      <c r="C650" s="1298"/>
      <c r="D650" s="1301"/>
      <c r="E650" s="1301"/>
      <c r="F650" s="1301"/>
      <c r="G650" s="1301"/>
      <c r="H650" s="1301"/>
      <c r="I650" s="1301"/>
      <c r="J650" s="1301"/>
      <c r="K650" s="1301"/>
      <c r="L650" s="1301"/>
      <c r="M650" s="1301"/>
      <c r="N650" s="1301"/>
      <c r="O650" s="1329"/>
      <c r="Q650" s="92"/>
      <c r="R650" s="92"/>
      <c r="S650" s="92"/>
      <c r="T650" s="92"/>
      <c r="U650" s="1303"/>
    </row>
    <row r="651" spans="1:21" s="1302" customFormat="1" x14ac:dyDescent="0.3">
      <c r="A651" s="1214"/>
      <c r="B651" s="92"/>
      <c r="C651" s="1298"/>
      <c r="D651" s="1301"/>
      <c r="E651" s="1301"/>
      <c r="F651" s="1301"/>
      <c r="G651" s="1301"/>
      <c r="H651" s="1301"/>
      <c r="I651" s="1301"/>
      <c r="J651" s="1301"/>
      <c r="K651" s="1301"/>
      <c r="L651" s="1301"/>
      <c r="M651" s="1301"/>
      <c r="N651" s="1301"/>
      <c r="O651" s="1329"/>
      <c r="Q651" s="92"/>
      <c r="R651" s="92"/>
      <c r="S651" s="92"/>
      <c r="T651" s="92"/>
      <c r="U651" s="1303"/>
    </row>
    <row r="652" spans="1:21" s="1302" customFormat="1" x14ac:dyDescent="0.3">
      <c r="A652" s="1214"/>
      <c r="B652" s="92"/>
      <c r="C652" s="1298"/>
      <c r="D652" s="1301"/>
      <c r="E652" s="1301"/>
      <c r="F652" s="1301"/>
      <c r="G652" s="1301"/>
      <c r="H652" s="1301"/>
      <c r="I652" s="1301"/>
      <c r="J652" s="1301"/>
      <c r="K652" s="1301"/>
      <c r="L652" s="1301"/>
      <c r="M652" s="1301"/>
      <c r="N652" s="1301"/>
      <c r="O652" s="1329"/>
      <c r="Q652" s="92"/>
      <c r="R652" s="92"/>
      <c r="S652" s="92"/>
      <c r="T652" s="92"/>
      <c r="U652" s="1303"/>
    </row>
    <row r="653" spans="1:21" s="1302" customFormat="1" x14ac:dyDescent="0.3">
      <c r="A653" s="1214"/>
      <c r="B653" s="92"/>
      <c r="C653" s="1298"/>
      <c r="D653" s="1301"/>
      <c r="E653" s="1301"/>
      <c r="F653" s="1301"/>
      <c r="G653" s="1301"/>
      <c r="H653" s="1301"/>
      <c r="I653" s="1301"/>
      <c r="J653" s="1301"/>
      <c r="K653" s="1301"/>
      <c r="L653" s="1301"/>
      <c r="M653" s="1301"/>
      <c r="N653" s="1301"/>
      <c r="O653" s="1329"/>
      <c r="Q653" s="92"/>
      <c r="R653" s="92"/>
      <c r="S653" s="92"/>
      <c r="T653" s="92"/>
      <c r="U653" s="1303"/>
    </row>
    <row r="654" spans="1:21" s="1302" customFormat="1" x14ac:dyDescent="0.3">
      <c r="A654" s="1214"/>
      <c r="B654" s="92"/>
      <c r="C654" s="1298"/>
      <c r="D654" s="1301"/>
      <c r="E654" s="1301"/>
      <c r="F654" s="1301"/>
      <c r="G654" s="1301"/>
      <c r="H654" s="1301"/>
      <c r="I654" s="1301"/>
      <c r="J654" s="1301"/>
      <c r="K654" s="1301"/>
      <c r="L654" s="1301"/>
      <c r="M654" s="1301"/>
      <c r="N654" s="1301"/>
      <c r="O654" s="1329"/>
      <c r="Q654" s="92"/>
      <c r="R654" s="92"/>
      <c r="S654" s="92"/>
      <c r="T654" s="92"/>
      <c r="U654" s="1303"/>
    </row>
    <row r="655" spans="1:21" s="1302" customFormat="1" x14ac:dyDescent="0.3">
      <c r="A655" s="1214"/>
      <c r="B655" s="92"/>
      <c r="C655" s="1298"/>
      <c r="D655" s="1301"/>
      <c r="E655" s="1301"/>
      <c r="F655" s="1301"/>
      <c r="G655" s="1301"/>
      <c r="H655" s="1301"/>
      <c r="I655" s="1301"/>
      <c r="J655" s="1301"/>
      <c r="K655" s="1301"/>
      <c r="L655" s="1301"/>
      <c r="M655" s="1301"/>
      <c r="N655" s="1301"/>
      <c r="O655" s="1329"/>
      <c r="Q655" s="92"/>
      <c r="R655" s="92"/>
      <c r="S655" s="92"/>
      <c r="T655" s="92"/>
      <c r="U655" s="1303"/>
    </row>
    <row r="656" spans="1:21" s="1302" customFormat="1" x14ac:dyDescent="0.3">
      <c r="A656" s="1214"/>
      <c r="B656" s="92"/>
      <c r="C656" s="1298"/>
      <c r="D656" s="1301"/>
      <c r="E656" s="1301"/>
      <c r="F656" s="1301"/>
      <c r="G656" s="1301"/>
      <c r="H656" s="1301"/>
      <c r="I656" s="1301"/>
      <c r="J656" s="1301"/>
      <c r="K656" s="1301"/>
      <c r="L656" s="1301"/>
      <c r="M656" s="1301"/>
      <c r="N656" s="1301"/>
      <c r="O656" s="1329"/>
      <c r="Q656" s="92"/>
      <c r="R656" s="92"/>
      <c r="S656" s="92"/>
      <c r="T656" s="92"/>
      <c r="U656" s="1303"/>
    </row>
    <row r="657" spans="1:21" s="1302" customFormat="1" x14ac:dyDescent="0.3">
      <c r="A657" s="1214"/>
      <c r="B657" s="92"/>
      <c r="C657" s="1298"/>
      <c r="D657" s="1301"/>
      <c r="E657" s="1301"/>
      <c r="F657" s="1301"/>
      <c r="G657" s="1301"/>
      <c r="H657" s="1301"/>
      <c r="I657" s="1301"/>
      <c r="J657" s="1301"/>
      <c r="K657" s="1301"/>
      <c r="L657" s="1301"/>
      <c r="M657" s="1301"/>
      <c r="N657" s="1301"/>
      <c r="O657" s="1329"/>
      <c r="Q657" s="92"/>
      <c r="R657" s="92"/>
      <c r="S657" s="92"/>
      <c r="T657" s="92"/>
      <c r="U657" s="1303"/>
    </row>
    <row r="658" spans="1:21" s="1302" customFormat="1" x14ac:dyDescent="0.3">
      <c r="A658" s="1214"/>
      <c r="B658" s="92"/>
      <c r="C658" s="1298"/>
      <c r="D658" s="1301"/>
      <c r="E658" s="1301"/>
      <c r="F658" s="1301"/>
      <c r="G658" s="1301"/>
      <c r="H658" s="1301"/>
      <c r="I658" s="1301"/>
      <c r="J658" s="1301"/>
      <c r="K658" s="1301"/>
      <c r="L658" s="1301"/>
      <c r="M658" s="1301"/>
      <c r="N658" s="1301"/>
      <c r="O658" s="1329"/>
      <c r="Q658" s="92"/>
      <c r="R658" s="92"/>
      <c r="S658" s="92"/>
      <c r="T658" s="92"/>
      <c r="U658" s="1303"/>
    </row>
    <row r="659" spans="1:21" s="1302" customFormat="1" x14ac:dyDescent="0.3">
      <c r="A659" s="1214"/>
      <c r="B659" s="92"/>
      <c r="C659" s="1298"/>
      <c r="D659" s="1301"/>
      <c r="E659" s="1301"/>
      <c r="F659" s="1301"/>
      <c r="G659" s="1301"/>
      <c r="H659" s="1301"/>
      <c r="I659" s="1301"/>
      <c r="J659" s="1301"/>
      <c r="K659" s="1301"/>
      <c r="L659" s="1301"/>
      <c r="M659" s="1301"/>
      <c r="N659" s="1301"/>
      <c r="O659" s="1329"/>
      <c r="Q659" s="92"/>
      <c r="R659" s="92"/>
      <c r="S659" s="92"/>
      <c r="T659" s="92"/>
      <c r="U659" s="1303"/>
    </row>
    <row r="660" spans="1:21" s="1302" customFormat="1" x14ac:dyDescent="0.3">
      <c r="A660" s="1214"/>
      <c r="B660" s="92"/>
      <c r="C660" s="1298"/>
      <c r="D660" s="1301"/>
      <c r="E660" s="1301"/>
      <c r="F660" s="1301"/>
      <c r="G660" s="1301"/>
      <c r="H660" s="1301"/>
      <c r="I660" s="1301"/>
      <c r="J660" s="1301"/>
      <c r="K660" s="1301"/>
      <c r="L660" s="1301"/>
      <c r="M660" s="1301"/>
      <c r="N660" s="1301"/>
      <c r="O660" s="1329"/>
      <c r="Q660" s="92"/>
      <c r="R660" s="92"/>
      <c r="S660" s="92"/>
      <c r="T660" s="92"/>
      <c r="U660" s="1303"/>
    </row>
    <row r="661" spans="1:21" s="1302" customFormat="1" x14ac:dyDescent="0.3">
      <c r="A661" s="1214"/>
      <c r="B661" s="92"/>
      <c r="C661" s="1298"/>
      <c r="D661" s="1301"/>
      <c r="E661" s="1301"/>
      <c r="F661" s="1301"/>
      <c r="G661" s="1301"/>
      <c r="H661" s="1301"/>
      <c r="I661" s="1301"/>
      <c r="J661" s="1301"/>
      <c r="K661" s="1301"/>
      <c r="L661" s="1301"/>
      <c r="M661" s="1301"/>
      <c r="N661" s="1301"/>
      <c r="O661" s="1329"/>
      <c r="Q661" s="92"/>
      <c r="R661" s="92"/>
      <c r="S661" s="92"/>
      <c r="T661" s="92"/>
      <c r="U661" s="1303"/>
    </row>
    <row r="662" spans="1:21" s="1302" customFormat="1" x14ac:dyDescent="0.3">
      <c r="A662" s="1214"/>
      <c r="B662" s="92"/>
      <c r="C662" s="1298"/>
      <c r="D662" s="1301"/>
      <c r="E662" s="1301"/>
      <c r="F662" s="1301"/>
      <c r="G662" s="1301"/>
      <c r="H662" s="1301"/>
      <c r="I662" s="1301"/>
      <c r="J662" s="1301"/>
      <c r="K662" s="1301"/>
      <c r="L662" s="1301"/>
      <c r="M662" s="1301"/>
      <c r="N662" s="1301"/>
      <c r="O662" s="1329"/>
      <c r="Q662" s="92"/>
      <c r="R662" s="92"/>
      <c r="S662" s="92"/>
      <c r="T662" s="92"/>
      <c r="U662" s="1303"/>
    </row>
    <row r="663" spans="1:21" s="1302" customFormat="1" x14ac:dyDescent="0.3">
      <c r="A663" s="1214"/>
      <c r="B663" s="92"/>
      <c r="C663" s="1298"/>
      <c r="D663" s="1301"/>
      <c r="E663" s="1301"/>
      <c r="F663" s="1301"/>
      <c r="G663" s="1301"/>
      <c r="H663" s="1301"/>
      <c r="I663" s="1301"/>
      <c r="J663" s="1301"/>
      <c r="K663" s="1301"/>
      <c r="L663" s="1301"/>
      <c r="M663" s="1301"/>
      <c r="N663" s="1301"/>
      <c r="O663" s="1329"/>
      <c r="Q663" s="92"/>
      <c r="R663" s="92"/>
      <c r="S663" s="92"/>
      <c r="T663" s="92"/>
      <c r="U663" s="1303"/>
    </row>
    <row r="664" spans="1:21" s="1302" customFormat="1" x14ac:dyDescent="0.3">
      <c r="A664" s="1214"/>
      <c r="B664" s="92"/>
      <c r="C664" s="1298"/>
      <c r="D664" s="1301"/>
      <c r="E664" s="1301"/>
      <c r="F664" s="1301"/>
      <c r="G664" s="1301"/>
      <c r="H664" s="1301"/>
      <c r="I664" s="1301"/>
      <c r="J664" s="1301"/>
      <c r="K664" s="1301"/>
      <c r="L664" s="1301"/>
      <c r="M664" s="1301"/>
      <c r="N664" s="1301"/>
      <c r="O664" s="1329"/>
      <c r="Q664" s="92"/>
      <c r="R664" s="92"/>
      <c r="S664" s="92"/>
      <c r="T664" s="92"/>
      <c r="U664" s="1303"/>
    </row>
    <row r="665" spans="1:21" s="1302" customFormat="1" x14ac:dyDescent="0.3">
      <c r="A665" s="1214"/>
      <c r="B665" s="92"/>
      <c r="C665" s="1298"/>
      <c r="D665" s="1301"/>
      <c r="E665" s="1301"/>
      <c r="F665" s="1301"/>
      <c r="G665" s="1301"/>
      <c r="H665" s="1301"/>
      <c r="I665" s="1301"/>
      <c r="J665" s="1301"/>
      <c r="K665" s="1301"/>
      <c r="L665" s="1301"/>
      <c r="M665" s="1301"/>
      <c r="N665" s="1301"/>
      <c r="O665" s="1329"/>
      <c r="Q665" s="92"/>
      <c r="R665" s="92"/>
      <c r="S665" s="92"/>
      <c r="T665" s="92"/>
      <c r="U665" s="1303"/>
    </row>
    <row r="666" spans="1:21" s="1302" customFormat="1" x14ac:dyDescent="0.3">
      <c r="A666" s="1214"/>
      <c r="B666" s="92"/>
      <c r="C666" s="1298"/>
      <c r="D666" s="1301"/>
      <c r="E666" s="1301"/>
      <c r="F666" s="1301"/>
      <c r="G666" s="1301"/>
      <c r="H666" s="1301"/>
      <c r="I666" s="1301"/>
      <c r="J666" s="1301"/>
      <c r="K666" s="1301"/>
      <c r="L666" s="1301"/>
      <c r="M666" s="1301"/>
      <c r="N666" s="1301"/>
      <c r="O666" s="1329"/>
      <c r="Q666" s="92"/>
      <c r="R666" s="92"/>
      <c r="S666" s="92"/>
      <c r="T666" s="92"/>
      <c r="U666" s="1303"/>
    </row>
    <row r="667" spans="1:21" s="1302" customFormat="1" x14ac:dyDescent="0.3">
      <c r="A667" s="1214"/>
      <c r="B667" s="92"/>
      <c r="C667" s="1298"/>
      <c r="D667" s="1301"/>
      <c r="E667" s="1301"/>
      <c r="F667" s="1301"/>
      <c r="G667" s="1301"/>
      <c r="H667" s="1301"/>
      <c r="I667" s="1301"/>
      <c r="J667" s="1301"/>
      <c r="K667" s="1301"/>
      <c r="L667" s="1301"/>
      <c r="M667" s="1301"/>
      <c r="N667" s="1301"/>
      <c r="O667" s="1329"/>
      <c r="Q667" s="92"/>
      <c r="R667" s="92"/>
      <c r="S667" s="92"/>
      <c r="T667" s="92"/>
      <c r="U667" s="1303"/>
    </row>
    <row r="668" spans="1:21" s="1302" customFormat="1" x14ac:dyDescent="0.3">
      <c r="A668" s="1214"/>
      <c r="B668" s="92"/>
      <c r="C668" s="1298"/>
      <c r="D668" s="1301"/>
      <c r="E668" s="1301"/>
      <c r="F668" s="1301"/>
      <c r="G668" s="1301"/>
      <c r="H668" s="1301"/>
      <c r="I668" s="1301"/>
      <c r="J668" s="1301"/>
      <c r="K668" s="1301"/>
      <c r="L668" s="1301"/>
      <c r="M668" s="1301"/>
      <c r="N668" s="1301"/>
      <c r="O668" s="1329"/>
      <c r="Q668" s="92"/>
      <c r="R668" s="92"/>
      <c r="S668" s="92"/>
      <c r="T668" s="92"/>
      <c r="U668" s="1303"/>
    </row>
    <row r="669" spans="1:21" s="1302" customFormat="1" x14ac:dyDescent="0.3">
      <c r="A669" s="1214"/>
      <c r="B669" s="92"/>
      <c r="C669" s="1298"/>
      <c r="D669" s="1301"/>
      <c r="E669" s="1301"/>
      <c r="F669" s="1301"/>
      <c r="G669" s="1301"/>
      <c r="H669" s="1301"/>
      <c r="I669" s="1301"/>
      <c r="J669" s="1301"/>
      <c r="K669" s="1301"/>
      <c r="L669" s="1301"/>
      <c r="M669" s="1301"/>
      <c r="N669" s="1301"/>
      <c r="O669" s="1329"/>
      <c r="Q669" s="92"/>
      <c r="R669" s="92"/>
      <c r="S669" s="92"/>
      <c r="T669" s="92"/>
      <c r="U669" s="1303"/>
    </row>
    <row r="670" spans="1:21" s="1302" customFormat="1" x14ac:dyDescent="0.3">
      <c r="A670" s="1214"/>
      <c r="B670" s="92"/>
      <c r="C670" s="1298"/>
      <c r="D670" s="1301"/>
      <c r="E670" s="1301"/>
      <c r="F670" s="1301"/>
      <c r="G670" s="1301"/>
      <c r="H670" s="1301"/>
      <c r="I670" s="1301"/>
      <c r="J670" s="1301"/>
      <c r="K670" s="1301"/>
      <c r="L670" s="1301"/>
      <c r="M670" s="1301"/>
      <c r="N670" s="1301"/>
      <c r="O670" s="1329"/>
      <c r="Q670" s="92"/>
      <c r="R670" s="92"/>
      <c r="S670" s="92"/>
      <c r="T670" s="92"/>
      <c r="U670" s="1303"/>
    </row>
    <row r="671" spans="1:21" s="1302" customFormat="1" x14ac:dyDescent="0.3">
      <c r="A671" s="1214"/>
      <c r="B671" s="92"/>
      <c r="C671" s="1298"/>
      <c r="D671" s="1301"/>
      <c r="E671" s="1301"/>
      <c r="F671" s="1301"/>
      <c r="G671" s="1301"/>
      <c r="H671" s="1301"/>
      <c r="I671" s="1301"/>
      <c r="J671" s="1301"/>
      <c r="K671" s="1301"/>
      <c r="L671" s="1301"/>
      <c r="M671" s="1301"/>
      <c r="N671" s="1301"/>
      <c r="O671" s="1329"/>
      <c r="Q671" s="92"/>
      <c r="R671" s="92"/>
      <c r="S671" s="92"/>
      <c r="T671" s="92"/>
      <c r="U671" s="1303"/>
    </row>
    <row r="672" spans="1:21" s="1302" customFormat="1" x14ac:dyDescent="0.3">
      <c r="A672" s="1214"/>
      <c r="B672" s="92"/>
      <c r="C672" s="1298"/>
      <c r="D672" s="1301"/>
      <c r="E672" s="1301"/>
      <c r="F672" s="1301"/>
      <c r="G672" s="1301"/>
      <c r="H672" s="1301"/>
      <c r="I672" s="1301"/>
      <c r="J672" s="1301"/>
      <c r="K672" s="1301"/>
      <c r="L672" s="1301"/>
      <c r="M672" s="1301"/>
      <c r="N672" s="1301"/>
      <c r="O672" s="1329"/>
      <c r="Q672" s="92"/>
      <c r="R672" s="92"/>
      <c r="S672" s="92"/>
      <c r="T672" s="92"/>
      <c r="U672" s="1303"/>
    </row>
    <row r="673" spans="1:21" s="1302" customFormat="1" x14ac:dyDescent="0.3">
      <c r="A673" s="1214"/>
      <c r="B673" s="92"/>
      <c r="C673" s="1298"/>
      <c r="D673" s="1301"/>
      <c r="E673" s="1301"/>
      <c r="F673" s="1301"/>
      <c r="G673" s="1301"/>
      <c r="H673" s="1301"/>
      <c r="I673" s="1301"/>
      <c r="J673" s="1301"/>
      <c r="K673" s="1301"/>
      <c r="L673" s="1301"/>
      <c r="M673" s="1301"/>
      <c r="N673" s="1301"/>
      <c r="O673" s="1329"/>
      <c r="Q673" s="92"/>
      <c r="R673" s="92"/>
      <c r="S673" s="92"/>
      <c r="T673" s="92"/>
      <c r="U673" s="1303"/>
    </row>
    <row r="674" spans="1:21" s="1302" customFormat="1" x14ac:dyDescent="0.3">
      <c r="A674" s="1214"/>
      <c r="B674" s="92"/>
      <c r="C674" s="1298"/>
      <c r="D674" s="1301"/>
      <c r="E674" s="1301"/>
      <c r="F674" s="1301"/>
      <c r="G674" s="1301"/>
      <c r="H674" s="1301"/>
      <c r="I674" s="1301"/>
      <c r="J674" s="1301"/>
      <c r="K674" s="1301"/>
      <c r="L674" s="1301"/>
      <c r="M674" s="1301"/>
      <c r="N674" s="1301"/>
      <c r="O674" s="1329"/>
      <c r="Q674" s="92"/>
      <c r="R674" s="92"/>
      <c r="S674" s="92"/>
      <c r="T674" s="92"/>
      <c r="U674" s="1303"/>
    </row>
    <row r="675" spans="1:21" s="1302" customFormat="1" x14ac:dyDescent="0.3">
      <c r="A675" s="1214"/>
      <c r="B675" s="92"/>
      <c r="C675" s="1298"/>
      <c r="D675" s="1301"/>
      <c r="E675" s="1301"/>
      <c r="F675" s="1301"/>
      <c r="G675" s="1301"/>
      <c r="H675" s="1301"/>
      <c r="I675" s="1301"/>
      <c r="J675" s="1301"/>
      <c r="K675" s="1301"/>
      <c r="L675" s="1301"/>
      <c r="M675" s="1301"/>
      <c r="N675" s="1301"/>
      <c r="O675" s="1329"/>
      <c r="Q675" s="92"/>
      <c r="R675" s="92"/>
      <c r="S675" s="92"/>
      <c r="T675" s="92"/>
      <c r="U675" s="1303"/>
    </row>
    <row r="676" spans="1:21" s="1302" customFormat="1" x14ac:dyDescent="0.3">
      <c r="A676" s="1214"/>
      <c r="B676" s="92"/>
      <c r="C676" s="1298"/>
      <c r="D676" s="1301"/>
      <c r="E676" s="1301"/>
      <c r="F676" s="1301"/>
      <c r="G676" s="1301"/>
      <c r="H676" s="1301"/>
      <c r="I676" s="1301"/>
      <c r="J676" s="1301"/>
      <c r="K676" s="1301"/>
      <c r="L676" s="1301"/>
      <c r="M676" s="1301"/>
      <c r="N676" s="1301"/>
      <c r="O676" s="1329"/>
      <c r="Q676" s="92"/>
      <c r="R676" s="92"/>
      <c r="S676" s="92"/>
      <c r="T676" s="92"/>
      <c r="U676" s="1303"/>
    </row>
    <row r="677" spans="1:21" s="1302" customFormat="1" x14ac:dyDescent="0.3">
      <c r="A677" s="1214"/>
      <c r="B677" s="92"/>
      <c r="C677" s="1298"/>
      <c r="D677" s="1301"/>
      <c r="E677" s="1301"/>
      <c r="F677" s="1301"/>
      <c r="G677" s="1301"/>
      <c r="H677" s="1301"/>
      <c r="I677" s="1301"/>
      <c r="J677" s="1301"/>
      <c r="K677" s="1301"/>
      <c r="L677" s="1301"/>
      <c r="M677" s="1301"/>
      <c r="N677" s="1301"/>
      <c r="O677" s="1329"/>
      <c r="Q677" s="92"/>
      <c r="R677" s="92"/>
      <c r="S677" s="92"/>
      <c r="T677" s="92"/>
      <c r="U677" s="1303"/>
    </row>
    <row r="678" spans="1:21" s="1302" customFormat="1" x14ac:dyDescent="0.3">
      <c r="A678" s="1214"/>
      <c r="B678" s="92"/>
      <c r="C678" s="1298"/>
      <c r="D678" s="1301"/>
      <c r="E678" s="1301"/>
      <c r="F678" s="1301"/>
      <c r="G678" s="1301"/>
      <c r="H678" s="1301"/>
      <c r="I678" s="1301"/>
      <c r="J678" s="1301"/>
      <c r="K678" s="1301"/>
      <c r="L678" s="1301"/>
      <c r="M678" s="1301"/>
      <c r="N678" s="1301"/>
      <c r="O678" s="1329"/>
      <c r="Q678" s="92"/>
      <c r="R678" s="92"/>
      <c r="S678" s="92"/>
      <c r="T678" s="92"/>
      <c r="U678" s="1303"/>
    </row>
    <row r="679" spans="1:21" s="1302" customFormat="1" x14ac:dyDescent="0.3">
      <c r="A679" s="1214"/>
      <c r="B679" s="92"/>
      <c r="C679" s="1298"/>
      <c r="D679" s="1301"/>
      <c r="E679" s="1301"/>
      <c r="F679" s="1301"/>
      <c r="G679" s="1301"/>
      <c r="H679" s="1301"/>
      <c r="I679" s="1301"/>
      <c r="J679" s="1301"/>
      <c r="K679" s="1301"/>
      <c r="L679" s="1301"/>
      <c r="M679" s="1301"/>
      <c r="N679" s="1301"/>
      <c r="O679" s="1329"/>
      <c r="Q679" s="92"/>
      <c r="R679" s="92"/>
      <c r="S679" s="92"/>
      <c r="T679" s="92"/>
      <c r="U679" s="1303"/>
    </row>
    <row r="680" spans="1:21" s="1302" customFormat="1" x14ac:dyDescent="0.3">
      <c r="A680" s="1214"/>
      <c r="B680" s="92"/>
      <c r="C680" s="1298"/>
      <c r="D680" s="1301"/>
      <c r="E680" s="1301"/>
      <c r="F680" s="1301"/>
      <c r="G680" s="1301"/>
      <c r="H680" s="1301"/>
      <c r="I680" s="1301"/>
      <c r="J680" s="1301"/>
      <c r="K680" s="1301"/>
      <c r="L680" s="1301"/>
      <c r="M680" s="1301"/>
      <c r="N680" s="1301"/>
      <c r="O680" s="1329"/>
      <c r="Q680" s="92"/>
      <c r="R680" s="92"/>
      <c r="S680" s="92"/>
      <c r="T680" s="92"/>
      <c r="U680" s="1303"/>
    </row>
    <row r="681" spans="1:21" s="1302" customFormat="1" x14ac:dyDescent="0.3">
      <c r="A681" s="1214"/>
      <c r="B681" s="92"/>
      <c r="C681" s="1298"/>
      <c r="D681" s="1301"/>
      <c r="E681" s="1301"/>
      <c r="F681" s="1301"/>
      <c r="G681" s="1301"/>
      <c r="H681" s="1301"/>
      <c r="I681" s="1301"/>
      <c r="J681" s="1301"/>
      <c r="K681" s="1301"/>
      <c r="L681" s="1301"/>
      <c r="M681" s="1301"/>
      <c r="N681" s="1301"/>
      <c r="O681" s="1329"/>
      <c r="Q681" s="92"/>
      <c r="R681" s="92"/>
      <c r="S681" s="92"/>
      <c r="T681" s="92"/>
      <c r="U681" s="1303"/>
    </row>
    <row r="682" spans="1:21" s="1302" customFormat="1" x14ac:dyDescent="0.3">
      <c r="A682" s="1214"/>
      <c r="B682" s="92"/>
      <c r="C682" s="1298"/>
      <c r="D682" s="1301"/>
      <c r="E682" s="1301"/>
      <c r="F682" s="1301"/>
      <c r="G682" s="1301"/>
      <c r="H682" s="1301"/>
      <c r="I682" s="1301"/>
      <c r="J682" s="1301"/>
      <c r="K682" s="1301"/>
      <c r="L682" s="1301"/>
      <c r="M682" s="1301"/>
      <c r="N682" s="1301"/>
      <c r="O682" s="1329"/>
      <c r="Q682" s="92"/>
      <c r="R682" s="92"/>
      <c r="S682" s="92"/>
      <c r="T682" s="92"/>
      <c r="U682" s="1303"/>
    </row>
    <row r="683" spans="1:21" s="1302" customFormat="1" x14ac:dyDescent="0.3">
      <c r="A683" s="1214"/>
      <c r="B683" s="92"/>
      <c r="C683" s="1298"/>
      <c r="D683" s="1301"/>
      <c r="E683" s="1301"/>
      <c r="F683" s="1301"/>
      <c r="G683" s="1301"/>
      <c r="H683" s="1301"/>
      <c r="I683" s="1301"/>
      <c r="J683" s="1301"/>
      <c r="K683" s="1301"/>
      <c r="L683" s="1301"/>
      <c r="M683" s="1301"/>
      <c r="N683" s="1301"/>
      <c r="O683" s="1329"/>
      <c r="Q683" s="92"/>
      <c r="R683" s="92"/>
      <c r="S683" s="92"/>
      <c r="T683" s="92"/>
      <c r="U683" s="1303"/>
    </row>
    <row r="684" spans="1:21" s="1302" customFormat="1" x14ac:dyDescent="0.3">
      <c r="A684" s="1214"/>
      <c r="B684" s="92"/>
      <c r="C684" s="1298"/>
      <c r="D684" s="1301"/>
      <c r="E684" s="1301"/>
      <c r="F684" s="1301"/>
      <c r="G684" s="1301"/>
      <c r="H684" s="1301"/>
      <c r="I684" s="1301"/>
      <c r="J684" s="1301"/>
      <c r="K684" s="1301"/>
      <c r="L684" s="1301"/>
      <c r="M684" s="1301"/>
      <c r="N684" s="1301"/>
      <c r="O684" s="1329"/>
      <c r="Q684" s="92"/>
      <c r="R684" s="92"/>
      <c r="S684" s="92"/>
      <c r="T684" s="92"/>
      <c r="U684" s="1303"/>
    </row>
    <row r="685" spans="1:21" s="1302" customFormat="1" x14ac:dyDescent="0.3">
      <c r="A685" s="1214"/>
      <c r="B685" s="92"/>
      <c r="C685" s="1298"/>
      <c r="D685" s="1301"/>
      <c r="E685" s="1301"/>
      <c r="F685" s="1301"/>
      <c r="G685" s="1301"/>
      <c r="H685" s="1301"/>
      <c r="I685" s="1301"/>
      <c r="J685" s="1301"/>
      <c r="K685" s="1301"/>
      <c r="L685" s="1301"/>
      <c r="M685" s="1301"/>
      <c r="N685" s="1301"/>
      <c r="O685" s="1329"/>
      <c r="Q685" s="92"/>
      <c r="R685" s="92"/>
      <c r="S685" s="92"/>
      <c r="T685" s="92"/>
      <c r="U685" s="1303"/>
    </row>
    <row r="686" spans="1:21" s="1302" customFormat="1" x14ac:dyDescent="0.3">
      <c r="A686" s="1214"/>
      <c r="B686" s="92"/>
      <c r="C686" s="1298"/>
      <c r="D686" s="1301"/>
      <c r="E686" s="1301"/>
      <c r="F686" s="1301"/>
      <c r="G686" s="1301"/>
      <c r="H686" s="1301"/>
      <c r="I686" s="1301"/>
      <c r="J686" s="1301"/>
      <c r="K686" s="1301"/>
      <c r="L686" s="1301"/>
      <c r="M686" s="1301"/>
      <c r="N686" s="1301"/>
      <c r="O686" s="1329"/>
      <c r="Q686" s="92"/>
      <c r="R686" s="92"/>
      <c r="S686" s="92"/>
      <c r="T686" s="92"/>
      <c r="U686" s="1303"/>
    </row>
    <row r="687" spans="1:21" s="1302" customFormat="1" x14ac:dyDescent="0.3">
      <c r="A687" s="1214"/>
      <c r="B687" s="92"/>
      <c r="C687" s="1298"/>
      <c r="D687" s="1301"/>
      <c r="E687" s="1301"/>
      <c r="F687" s="1301"/>
      <c r="G687" s="1301"/>
      <c r="H687" s="1301"/>
      <c r="I687" s="1301"/>
      <c r="J687" s="1301"/>
      <c r="K687" s="1301"/>
      <c r="L687" s="1301"/>
      <c r="M687" s="1301"/>
      <c r="N687" s="1301"/>
      <c r="O687" s="1329"/>
      <c r="Q687" s="92"/>
      <c r="R687" s="92"/>
      <c r="S687" s="92"/>
      <c r="T687" s="92"/>
      <c r="U687" s="1303"/>
    </row>
    <row r="688" spans="1:21" s="1302" customFormat="1" x14ac:dyDescent="0.3">
      <c r="A688" s="1214"/>
      <c r="B688" s="92"/>
      <c r="C688" s="1298"/>
      <c r="D688" s="1301"/>
      <c r="E688" s="1301"/>
      <c r="F688" s="1301"/>
      <c r="G688" s="1301"/>
      <c r="H688" s="1301"/>
      <c r="I688" s="1301"/>
      <c r="J688" s="1301"/>
      <c r="K688" s="1301"/>
      <c r="L688" s="1301"/>
      <c r="M688" s="1301"/>
      <c r="N688" s="1301"/>
      <c r="O688" s="1329"/>
      <c r="Q688" s="92"/>
      <c r="R688" s="92"/>
      <c r="S688" s="92"/>
      <c r="T688" s="92"/>
      <c r="U688" s="1303"/>
    </row>
    <row r="689" spans="1:21" s="1302" customFormat="1" x14ac:dyDescent="0.3">
      <c r="A689" s="1214"/>
      <c r="B689" s="92"/>
      <c r="C689" s="1298"/>
      <c r="D689" s="1301"/>
      <c r="E689" s="1301"/>
      <c r="F689" s="1301"/>
      <c r="G689" s="1301"/>
      <c r="H689" s="1301"/>
      <c r="I689" s="1301"/>
      <c r="J689" s="1301"/>
      <c r="K689" s="1301"/>
      <c r="L689" s="1301"/>
      <c r="M689" s="1301"/>
      <c r="N689" s="1301"/>
      <c r="O689" s="1329"/>
      <c r="Q689" s="92"/>
      <c r="R689" s="92"/>
      <c r="S689" s="92"/>
      <c r="T689" s="92"/>
      <c r="U689" s="1303"/>
    </row>
    <row r="690" spans="1:21" s="1302" customFormat="1" x14ac:dyDescent="0.3">
      <c r="A690" s="1214"/>
      <c r="B690" s="92"/>
      <c r="C690" s="1298"/>
      <c r="D690" s="1301"/>
      <c r="E690" s="1301"/>
      <c r="F690" s="1301"/>
      <c r="G690" s="1301"/>
      <c r="H690" s="1301"/>
      <c r="I690" s="1301"/>
      <c r="J690" s="1301"/>
      <c r="K690" s="1301"/>
      <c r="L690" s="1301"/>
      <c r="M690" s="1301"/>
      <c r="N690" s="1301"/>
      <c r="O690" s="1329"/>
      <c r="Q690" s="92"/>
      <c r="R690" s="92"/>
      <c r="S690" s="92"/>
      <c r="T690" s="92"/>
      <c r="U690" s="1303"/>
    </row>
    <row r="691" spans="1:21" s="1302" customFormat="1" x14ac:dyDescent="0.3">
      <c r="A691" s="1214"/>
      <c r="B691" s="92"/>
      <c r="C691" s="1298"/>
      <c r="D691" s="1301"/>
      <c r="E691" s="1301"/>
      <c r="F691" s="1301"/>
      <c r="G691" s="1301"/>
      <c r="H691" s="1301"/>
      <c r="I691" s="1301"/>
      <c r="J691" s="1301"/>
      <c r="K691" s="1301"/>
      <c r="L691" s="1301"/>
      <c r="M691" s="1301"/>
      <c r="N691" s="1301"/>
      <c r="O691" s="1329"/>
      <c r="Q691" s="92"/>
      <c r="R691" s="92"/>
      <c r="S691" s="92"/>
      <c r="T691" s="92"/>
      <c r="U691" s="1303"/>
    </row>
    <row r="692" spans="1:21" s="1302" customFormat="1" x14ac:dyDescent="0.3">
      <c r="A692" s="1214"/>
      <c r="B692" s="92"/>
      <c r="C692" s="1298"/>
      <c r="D692" s="1301"/>
      <c r="E692" s="1301"/>
      <c r="F692" s="1301"/>
      <c r="G692" s="1301"/>
      <c r="H692" s="1301"/>
      <c r="I692" s="1301"/>
      <c r="J692" s="1301"/>
      <c r="K692" s="1301"/>
      <c r="L692" s="1301"/>
      <c r="M692" s="1301"/>
      <c r="N692" s="1301"/>
      <c r="O692" s="1329"/>
      <c r="Q692" s="92"/>
      <c r="R692" s="92"/>
      <c r="S692" s="92"/>
      <c r="T692" s="92"/>
      <c r="U692" s="1303"/>
    </row>
    <row r="693" spans="1:21" s="1302" customFormat="1" x14ac:dyDescent="0.3">
      <c r="A693" s="1214"/>
      <c r="B693" s="92"/>
      <c r="C693" s="1298"/>
      <c r="D693" s="1301"/>
      <c r="E693" s="1301"/>
      <c r="F693" s="1301"/>
      <c r="G693" s="1301"/>
      <c r="H693" s="1301"/>
      <c r="I693" s="1301"/>
      <c r="J693" s="1301"/>
      <c r="K693" s="1301"/>
      <c r="L693" s="1301"/>
      <c r="M693" s="1301"/>
      <c r="N693" s="1301"/>
      <c r="O693" s="1329"/>
      <c r="Q693" s="92"/>
      <c r="R693" s="92"/>
      <c r="S693" s="92"/>
      <c r="T693" s="92"/>
      <c r="U693" s="1303"/>
    </row>
    <row r="694" spans="1:21" s="1302" customFormat="1" x14ac:dyDescent="0.3">
      <c r="A694" s="1214"/>
      <c r="B694" s="92"/>
      <c r="C694" s="1298"/>
      <c r="D694" s="1301"/>
      <c r="E694" s="1301"/>
      <c r="F694" s="1301"/>
      <c r="G694" s="1301"/>
      <c r="H694" s="1301"/>
      <c r="I694" s="1301"/>
      <c r="J694" s="1301"/>
      <c r="K694" s="1301"/>
      <c r="L694" s="1301"/>
      <c r="M694" s="1301"/>
      <c r="N694" s="1301"/>
      <c r="O694" s="1329"/>
      <c r="Q694" s="92"/>
      <c r="R694" s="92"/>
      <c r="S694" s="92"/>
      <c r="T694" s="92"/>
      <c r="U694" s="1303"/>
    </row>
    <row r="695" spans="1:21" s="1302" customFormat="1" x14ac:dyDescent="0.3">
      <c r="A695" s="1214"/>
      <c r="B695" s="92"/>
      <c r="C695" s="1298"/>
      <c r="D695" s="1301"/>
      <c r="E695" s="1301"/>
      <c r="F695" s="1301"/>
      <c r="G695" s="1301"/>
      <c r="H695" s="1301"/>
      <c r="I695" s="1301"/>
      <c r="J695" s="1301"/>
      <c r="K695" s="1301"/>
      <c r="L695" s="1301"/>
      <c r="M695" s="1301"/>
      <c r="N695" s="1301"/>
      <c r="O695" s="1329"/>
      <c r="Q695" s="92"/>
      <c r="R695" s="92"/>
      <c r="S695" s="92"/>
      <c r="T695" s="92"/>
      <c r="U695" s="1303"/>
    </row>
    <row r="696" spans="1:21" s="1302" customFormat="1" x14ac:dyDescent="0.3">
      <c r="A696" s="1214"/>
      <c r="B696" s="92"/>
      <c r="C696" s="1298"/>
      <c r="D696" s="1301"/>
      <c r="E696" s="1301"/>
      <c r="F696" s="1301"/>
      <c r="G696" s="1301"/>
      <c r="H696" s="1301"/>
      <c r="I696" s="1301"/>
      <c r="J696" s="1301"/>
      <c r="K696" s="1301"/>
      <c r="L696" s="1301"/>
      <c r="M696" s="1301"/>
      <c r="N696" s="1301"/>
      <c r="O696" s="1329"/>
      <c r="Q696" s="92"/>
      <c r="R696" s="92"/>
      <c r="S696" s="92"/>
      <c r="T696" s="92"/>
      <c r="U696" s="1303"/>
    </row>
    <row r="697" spans="1:21" s="1302" customFormat="1" x14ac:dyDescent="0.3">
      <c r="A697" s="1214"/>
      <c r="B697" s="92"/>
      <c r="C697" s="1298"/>
      <c r="D697" s="1301"/>
      <c r="E697" s="1301"/>
      <c r="F697" s="1301"/>
      <c r="G697" s="1301"/>
      <c r="H697" s="1301"/>
      <c r="I697" s="1301"/>
      <c r="J697" s="1301"/>
      <c r="K697" s="1301"/>
      <c r="L697" s="1301"/>
      <c r="M697" s="1301"/>
      <c r="N697" s="1301"/>
      <c r="O697" s="1329"/>
      <c r="Q697" s="92"/>
      <c r="R697" s="92"/>
      <c r="S697" s="92"/>
      <c r="T697" s="92"/>
      <c r="U697" s="1303"/>
    </row>
    <row r="698" spans="1:21" s="1302" customFormat="1" x14ac:dyDescent="0.3">
      <c r="A698" s="1214"/>
      <c r="B698" s="92"/>
      <c r="C698" s="1298"/>
      <c r="D698" s="1301"/>
      <c r="E698" s="1301"/>
      <c r="F698" s="1301"/>
      <c r="G698" s="1301"/>
      <c r="H698" s="1301"/>
      <c r="I698" s="1301"/>
      <c r="J698" s="1301"/>
      <c r="K698" s="1301"/>
      <c r="L698" s="1301"/>
      <c r="M698" s="1301"/>
      <c r="N698" s="1301"/>
      <c r="O698" s="1329"/>
      <c r="Q698" s="92"/>
      <c r="R698" s="92"/>
      <c r="S698" s="92"/>
      <c r="T698" s="92"/>
      <c r="U698" s="1303"/>
    </row>
    <row r="699" spans="1:21" s="1302" customFormat="1" x14ac:dyDescent="0.3">
      <c r="A699" s="1214"/>
      <c r="B699" s="92"/>
      <c r="C699" s="1298"/>
      <c r="D699" s="1301"/>
      <c r="E699" s="1301"/>
      <c r="F699" s="1301"/>
      <c r="G699" s="1301"/>
      <c r="H699" s="1301"/>
      <c r="I699" s="1301"/>
      <c r="J699" s="1301"/>
      <c r="K699" s="1301"/>
      <c r="L699" s="1301"/>
      <c r="M699" s="1301"/>
      <c r="N699" s="1301"/>
      <c r="O699" s="1329"/>
      <c r="Q699" s="92"/>
      <c r="R699" s="92"/>
      <c r="S699" s="92"/>
      <c r="T699" s="92"/>
      <c r="U699" s="1303"/>
    </row>
    <row r="700" spans="1:21" s="1302" customFormat="1" x14ac:dyDescent="0.3">
      <c r="A700" s="1214"/>
      <c r="B700" s="92"/>
      <c r="C700" s="1298"/>
      <c r="D700" s="1301"/>
      <c r="E700" s="1301"/>
      <c r="F700" s="1301"/>
      <c r="G700" s="1301"/>
      <c r="H700" s="1301"/>
      <c r="I700" s="1301"/>
      <c r="J700" s="1301"/>
      <c r="K700" s="1301"/>
      <c r="L700" s="1301"/>
      <c r="M700" s="1301"/>
      <c r="N700" s="1301"/>
      <c r="O700" s="1329"/>
      <c r="Q700" s="92"/>
      <c r="R700" s="92"/>
      <c r="S700" s="92"/>
      <c r="T700" s="92"/>
      <c r="U700" s="1303"/>
    </row>
    <row r="701" spans="1:21" s="1302" customFormat="1" x14ac:dyDescent="0.3">
      <c r="A701" s="1214"/>
      <c r="B701" s="92"/>
      <c r="C701" s="1298"/>
      <c r="D701" s="1301"/>
      <c r="E701" s="1301"/>
      <c r="F701" s="1301"/>
      <c r="G701" s="1301"/>
      <c r="H701" s="1301"/>
      <c r="I701" s="1301"/>
      <c r="J701" s="1301"/>
      <c r="K701" s="1301"/>
      <c r="L701" s="1301"/>
      <c r="M701" s="1301"/>
      <c r="N701" s="1301"/>
      <c r="O701" s="1329"/>
      <c r="Q701" s="92"/>
      <c r="R701" s="92"/>
      <c r="S701" s="92"/>
      <c r="T701" s="92"/>
      <c r="U701" s="1303"/>
    </row>
    <row r="702" spans="1:21" s="1302" customFormat="1" x14ac:dyDescent="0.3">
      <c r="A702" s="1214"/>
      <c r="B702" s="92"/>
      <c r="C702" s="1298"/>
      <c r="D702" s="1301"/>
      <c r="E702" s="1301"/>
      <c r="F702" s="1301"/>
      <c r="G702" s="1301"/>
      <c r="H702" s="1301"/>
      <c r="I702" s="1301"/>
      <c r="J702" s="1301"/>
      <c r="K702" s="1301"/>
      <c r="L702" s="1301"/>
      <c r="M702" s="1301"/>
      <c r="N702" s="1301"/>
      <c r="O702" s="1329"/>
      <c r="Q702" s="92"/>
      <c r="R702" s="92"/>
      <c r="S702" s="92"/>
      <c r="T702" s="92"/>
      <c r="U702" s="1303"/>
    </row>
    <row r="703" spans="1:21" s="1302" customFormat="1" x14ac:dyDescent="0.3">
      <c r="A703" s="1214"/>
      <c r="B703" s="92"/>
      <c r="C703" s="1298"/>
      <c r="D703" s="1301"/>
      <c r="E703" s="1301"/>
      <c r="F703" s="1301"/>
      <c r="G703" s="1301"/>
      <c r="H703" s="1301"/>
      <c r="I703" s="1301"/>
      <c r="J703" s="1301"/>
      <c r="K703" s="1301"/>
      <c r="L703" s="1301"/>
      <c r="M703" s="1301"/>
      <c r="N703" s="1301"/>
      <c r="O703" s="1329"/>
      <c r="Q703" s="92"/>
      <c r="R703" s="92"/>
      <c r="S703" s="92"/>
      <c r="T703" s="92"/>
      <c r="U703" s="1303"/>
    </row>
    <row r="704" spans="1:21" s="1302" customFormat="1" x14ac:dyDescent="0.3">
      <c r="A704" s="1214"/>
      <c r="B704" s="92"/>
      <c r="C704" s="1298"/>
      <c r="D704" s="1301"/>
      <c r="E704" s="1301"/>
      <c r="F704" s="1301"/>
      <c r="G704" s="1301"/>
      <c r="H704" s="1301"/>
      <c r="I704" s="1301"/>
      <c r="J704" s="1301"/>
      <c r="K704" s="1301"/>
      <c r="L704" s="1301"/>
      <c r="M704" s="1301"/>
      <c r="N704" s="1301"/>
      <c r="O704" s="1329"/>
      <c r="Q704" s="92"/>
      <c r="R704" s="92"/>
      <c r="S704" s="92"/>
      <c r="T704" s="92"/>
      <c r="U704" s="1303"/>
    </row>
    <row r="705" spans="1:21" s="1302" customFormat="1" x14ac:dyDescent="0.3">
      <c r="A705" s="1214"/>
      <c r="B705" s="92"/>
      <c r="C705" s="1298"/>
      <c r="D705" s="1301"/>
      <c r="E705" s="1301"/>
      <c r="F705" s="1301"/>
      <c r="G705" s="1301"/>
      <c r="H705" s="1301"/>
      <c r="I705" s="1301"/>
      <c r="J705" s="1301"/>
      <c r="K705" s="1301"/>
      <c r="L705" s="1301"/>
      <c r="M705" s="1301"/>
      <c r="N705" s="1301"/>
      <c r="O705" s="1329"/>
      <c r="Q705" s="92"/>
      <c r="R705" s="92"/>
      <c r="S705" s="92"/>
      <c r="T705" s="92"/>
      <c r="U705" s="1303"/>
    </row>
    <row r="706" spans="1:21" s="1302" customFormat="1" x14ac:dyDescent="0.3">
      <c r="A706" s="1214"/>
      <c r="B706" s="92"/>
      <c r="C706" s="1298"/>
      <c r="D706" s="1301"/>
      <c r="E706" s="1301"/>
      <c r="F706" s="1301"/>
      <c r="G706" s="1301"/>
      <c r="H706" s="1301"/>
      <c r="I706" s="1301"/>
      <c r="J706" s="1301"/>
      <c r="K706" s="1301"/>
      <c r="L706" s="1301"/>
      <c r="M706" s="1301"/>
      <c r="N706" s="1301"/>
      <c r="O706" s="1329"/>
      <c r="Q706" s="92"/>
      <c r="R706" s="92"/>
      <c r="S706" s="92"/>
      <c r="T706" s="92"/>
      <c r="U706" s="1303"/>
    </row>
    <row r="707" spans="1:21" s="1302" customFormat="1" x14ac:dyDescent="0.3">
      <c r="A707" s="1214"/>
      <c r="B707" s="92"/>
      <c r="C707" s="1298"/>
      <c r="D707" s="1301"/>
      <c r="E707" s="1301"/>
      <c r="F707" s="1301"/>
      <c r="G707" s="1301"/>
      <c r="H707" s="1301"/>
      <c r="I707" s="1301"/>
      <c r="J707" s="1301"/>
      <c r="K707" s="1301"/>
      <c r="L707" s="1301"/>
      <c r="M707" s="1301"/>
      <c r="N707" s="1301"/>
      <c r="O707" s="1329"/>
      <c r="Q707" s="92"/>
      <c r="R707" s="92"/>
      <c r="S707" s="92"/>
      <c r="T707" s="92"/>
      <c r="U707" s="1303"/>
    </row>
    <row r="708" spans="1:21" s="1302" customFormat="1" x14ac:dyDescent="0.3">
      <c r="A708" s="1214"/>
      <c r="B708" s="92"/>
      <c r="C708" s="1298"/>
      <c r="D708" s="1301"/>
      <c r="E708" s="1301"/>
      <c r="F708" s="1301"/>
      <c r="G708" s="1301"/>
      <c r="H708" s="1301"/>
      <c r="I708" s="1301"/>
      <c r="J708" s="1301"/>
      <c r="K708" s="1301"/>
      <c r="L708" s="1301"/>
      <c r="M708" s="1301"/>
      <c r="N708" s="1301"/>
      <c r="O708" s="1329"/>
      <c r="Q708" s="92"/>
      <c r="R708" s="92"/>
      <c r="S708" s="92"/>
      <c r="T708" s="92"/>
      <c r="U708" s="1303"/>
    </row>
    <row r="709" spans="1:21" s="1302" customFormat="1" x14ac:dyDescent="0.3">
      <c r="A709" s="1214"/>
      <c r="B709" s="92"/>
      <c r="C709" s="1298"/>
      <c r="D709" s="1301"/>
      <c r="E709" s="1301"/>
      <c r="F709" s="1301"/>
      <c r="G709" s="1301"/>
      <c r="H709" s="1301"/>
      <c r="I709" s="1301"/>
      <c r="J709" s="1301"/>
      <c r="K709" s="1301"/>
      <c r="L709" s="1301"/>
      <c r="M709" s="1301"/>
      <c r="N709" s="1301"/>
      <c r="O709" s="1329"/>
      <c r="Q709" s="92"/>
      <c r="R709" s="92"/>
      <c r="S709" s="92"/>
      <c r="T709" s="92"/>
      <c r="U709" s="1303"/>
    </row>
    <row r="710" spans="1:21" s="1302" customFormat="1" x14ac:dyDescent="0.3">
      <c r="A710" s="1214"/>
      <c r="B710" s="92"/>
      <c r="C710" s="1298"/>
      <c r="D710" s="1301"/>
      <c r="E710" s="1301"/>
      <c r="F710" s="1301"/>
      <c r="G710" s="1301"/>
      <c r="H710" s="1301"/>
      <c r="I710" s="1301"/>
      <c r="J710" s="1301"/>
      <c r="K710" s="1301"/>
      <c r="L710" s="1301"/>
      <c r="M710" s="1301"/>
      <c r="N710" s="1301"/>
      <c r="O710" s="1329"/>
      <c r="Q710" s="92"/>
      <c r="R710" s="92"/>
      <c r="S710" s="92"/>
      <c r="T710" s="92"/>
      <c r="U710" s="1303"/>
    </row>
    <row r="711" spans="1:21" s="1302" customFormat="1" x14ac:dyDescent="0.3">
      <c r="A711" s="1214"/>
      <c r="B711" s="92"/>
      <c r="C711" s="1298"/>
      <c r="D711" s="1301"/>
      <c r="E711" s="1301"/>
      <c r="F711" s="1301"/>
      <c r="G711" s="1301"/>
      <c r="H711" s="1301"/>
      <c r="I711" s="1301"/>
      <c r="J711" s="1301"/>
      <c r="K711" s="1301"/>
      <c r="L711" s="1301"/>
      <c r="M711" s="1301"/>
      <c r="N711" s="1301"/>
      <c r="O711" s="1329"/>
      <c r="Q711" s="92"/>
      <c r="R711" s="92"/>
      <c r="S711" s="92"/>
      <c r="T711" s="92"/>
      <c r="U711" s="1303"/>
    </row>
    <row r="712" spans="1:21" s="1302" customFormat="1" x14ac:dyDescent="0.3">
      <c r="A712" s="1214"/>
      <c r="B712" s="92"/>
      <c r="C712" s="1298"/>
      <c r="D712" s="1301"/>
      <c r="E712" s="1301"/>
      <c r="F712" s="1301"/>
      <c r="G712" s="1301"/>
      <c r="H712" s="1301"/>
      <c r="I712" s="1301"/>
      <c r="J712" s="1301"/>
      <c r="K712" s="1301"/>
      <c r="L712" s="1301"/>
      <c r="M712" s="1301"/>
      <c r="N712" s="1301"/>
      <c r="O712" s="1329"/>
      <c r="Q712" s="92"/>
      <c r="R712" s="92"/>
      <c r="S712" s="92"/>
      <c r="T712" s="92"/>
      <c r="U712" s="1303"/>
    </row>
    <row r="713" spans="1:21" s="1302" customFormat="1" x14ac:dyDescent="0.3">
      <c r="A713" s="1214"/>
      <c r="B713" s="92"/>
      <c r="C713" s="1298"/>
      <c r="D713" s="1301"/>
      <c r="E713" s="1301"/>
      <c r="F713" s="1301"/>
      <c r="G713" s="1301"/>
      <c r="H713" s="1301"/>
      <c r="I713" s="1301"/>
      <c r="J713" s="1301"/>
      <c r="K713" s="1301"/>
      <c r="L713" s="1301"/>
      <c r="M713" s="1301"/>
      <c r="N713" s="1301"/>
      <c r="O713" s="1329"/>
      <c r="Q713" s="92"/>
      <c r="R713" s="92"/>
      <c r="S713" s="92"/>
      <c r="T713" s="92"/>
      <c r="U713" s="1303"/>
    </row>
    <row r="714" spans="1:21" s="1302" customFormat="1" x14ac:dyDescent="0.3">
      <c r="A714" s="1214"/>
      <c r="B714" s="92"/>
      <c r="C714" s="1298"/>
      <c r="D714" s="1301"/>
      <c r="E714" s="1301"/>
      <c r="F714" s="1301"/>
      <c r="G714" s="1301"/>
      <c r="H714" s="1301"/>
      <c r="I714" s="1301"/>
      <c r="J714" s="1301"/>
      <c r="K714" s="1301"/>
      <c r="L714" s="1301"/>
      <c r="M714" s="1301"/>
      <c r="N714" s="1301"/>
      <c r="O714" s="1329"/>
      <c r="Q714" s="92"/>
      <c r="R714" s="92"/>
      <c r="S714" s="92"/>
      <c r="T714" s="92"/>
      <c r="U714" s="1303"/>
    </row>
    <row r="715" spans="1:21" s="1302" customFormat="1" x14ac:dyDescent="0.3">
      <c r="A715" s="1214"/>
      <c r="B715" s="92"/>
      <c r="C715" s="1298"/>
      <c r="D715" s="1301"/>
      <c r="E715" s="1301"/>
      <c r="F715" s="1301"/>
      <c r="G715" s="1301"/>
      <c r="H715" s="1301"/>
      <c r="I715" s="1301"/>
      <c r="J715" s="1301"/>
      <c r="K715" s="1301"/>
      <c r="L715" s="1301"/>
      <c r="M715" s="1301"/>
      <c r="N715" s="1301"/>
      <c r="O715" s="1329"/>
      <c r="Q715" s="92"/>
      <c r="R715" s="92"/>
      <c r="S715" s="92"/>
      <c r="T715" s="92"/>
      <c r="U715" s="1303"/>
    </row>
    <row r="716" spans="1:21" s="1302" customFormat="1" x14ac:dyDescent="0.3">
      <c r="A716" s="1214"/>
      <c r="B716" s="92"/>
      <c r="C716" s="1298"/>
      <c r="D716" s="1301"/>
      <c r="E716" s="1301"/>
      <c r="F716" s="1301"/>
      <c r="G716" s="1301"/>
      <c r="H716" s="1301"/>
      <c r="I716" s="1301"/>
      <c r="J716" s="1301"/>
      <c r="K716" s="1301"/>
      <c r="L716" s="1301"/>
      <c r="M716" s="1301"/>
      <c r="N716" s="1301"/>
      <c r="O716" s="1329"/>
      <c r="Q716" s="92"/>
      <c r="R716" s="92"/>
      <c r="S716" s="92"/>
      <c r="T716" s="92"/>
      <c r="U716" s="1303"/>
    </row>
    <row r="717" spans="1:21" s="1302" customFormat="1" x14ac:dyDescent="0.3">
      <c r="A717" s="1214"/>
      <c r="B717" s="92"/>
      <c r="C717" s="1298"/>
      <c r="D717" s="1301"/>
      <c r="E717" s="1301"/>
      <c r="F717" s="1301"/>
      <c r="G717" s="1301"/>
      <c r="H717" s="1301"/>
      <c r="I717" s="1301"/>
      <c r="J717" s="1301"/>
      <c r="K717" s="1301"/>
      <c r="L717" s="1301"/>
      <c r="M717" s="1301"/>
      <c r="N717" s="1301"/>
      <c r="O717" s="1329"/>
      <c r="Q717" s="92"/>
      <c r="R717" s="92"/>
      <c r="S717" s="92"/>
      <c r="T717" s="92"/>
      <c r="U717" s="1303"/>
    </row>
    <row r="718" spans="1:21" s="1302" customFormat="1" x14ac:dyDescent="0.3">
      <c r="A718" s="1214"/>
      <c r="B718" s="92"/>
      <c r="C718" s="1298"/>
      <c r="D718" s="1301"/>
      <c r="E718" s="1301"/>
      <c r="F718" s="1301"/>
      <c r="G718" s="1301"/>
      <c r="H718" s="1301"/>
      <c r="I718" s="1301"/>
      <c r="J718" s="1301"/>
      <c r="K718" s="1301"/>
      <c r="L718" s="1301"/>
      <c r="M718" s="1301"/>
      <c r="N718" s="1301"/>
      <c r="O718" s="1329"/>
      <c r="Q718" s="92"/>
      <c r="R718" s="92"/>
      <c r="S718" s="92"/>
      <c r="T718" s="92"/>
      <c r="U718" s="1303"/>
    </row>
    <row r="719" spans="1:21" s="1302" customFormat="1" x14ac:dyDescent="0.3">
      <c r="A719" s="1214"/>
      <c r="B719" s="92"/>
      <c r="C719" s="1298"/>
      <c r="D719" s="1301"/>
      <c r="E719" s="1301"/>
      <c r="F719" s="1301"/>
      <c r="G719" s="1301"/>
      <c r="H719" s="1301"/>
      <c r="I719" s="1301"/>
      <c r="J719" s="1301"/>
      <c r="K719" s="1301"/>
      <c r="L719" s="1301"/>
      <c r="M719" s="1301"/>
      <c r="N719" s="1301"/>
      <c r="O719" s="1329"/>
      <c r="Q719" s="92"/>
      <c r="R719" s="92"/>
      <c r="S719" s="92"/>
      <c r="T719" s="92"/>
      <c r="U719" s="1303"/>
    </row>
    <row r="720" spans="1:21" s="1302" customFormat="1" x14ac:dyDescent="0.3">
      <c r="A720" s="1214"/>
      <c r="B720" s="92"/>
      <c r="C720" s="1298"/>
      <c r="D720" s="1301"/>
      <c r="E720" s="1301"/>
      <c r="F720" s="1301"/>
      <c r="G720" s="1301"/>
      <c r="H720" s="1301"/>
      <c r="I720" s="1301"/>
      <c r="J720" s="1301"/>
      <c r="K720" s="1301"/>
      <c r="L720" s="1301"/>
      <c r="M720" s="1301"/>
      <c r="N720" s="1301"/>
      <c r="O720" s="1329"/>
      <c r="Q720" s="92"/>
      <c r="R720" s="92"/>
      <c r="S720" s="92"/>
      <c r="T720" s="92"/>
      <c r="U720" s="1303"/>
    </row>
    <row r="721" spans="1:21" s="1302" customFormat="1" x14ac:dyDescent="0.3">
      <c r="A721" s="1214"/>
      <c r="B721" s="92"/>
      <c r="C721" s="1298"/>
      <c r="D721" s="1301"/>
      <c r="E721" s="1301"/>
      <c r="F721" s="1301"/>
      <c r="G721" s="1301"/>
      <c r="H721" s="1301"/>
      <c r="I721" s="1301"/>
      <c r="J721" s="1301"/>
      <c r="K721" s="1301"/>
      <c r="L721" s="1301"/>
      <c r="M721" s="1301"/>
      <c r="N721" s="1301"/>
      <c r="O721" s="1329"/>
      <c r="Q721" s="92"/>
      <c r="R721" s="92"/>
      <c r="S721" s="92"/>
      <c r="T721" s="92"/>
      <c r="U721" s="1303"/>
    </row>
    <row r="722" spans="1:21" s="1302" customFormat="1" x14ac:dyDescent="0.3">
      <c r="A722" s="1214"/>
      <c r="B722" s="92"/>
      <c r="C722" s="1298"/>
      <c r="D722" s="1301"/>
      <c r="E722" s="1301"/>
      <c r="F722" s="1301"/>
      <c r="G722" s="1301"/>
      <c r="H722" s="1301"/>
      <c r="I722" s="1301"/>
      <c r="J722" s="1301"/>
      <c r="K722" s="1301"/>
      <c r="L722" s="1301"/>
      <c r="M722" s="1301"/>
      <c r="N722" s="1301"/>
      <c r="O722" s="1329"/>
      <c r="Q722" s="92"/>
      <c r="R722" s="92"/>
      <c r="S722" s="92"/>
      <c r="T722" s="92"/>
      <c r="U722" s="1303"/>
    </row>
    <row r="723" spans="1:21" s="1302" customFormat="1" x14ac:dyDescent="0.3">
      <c r="A723" s="1214"/>
      <c r="B723" s="92"/>
      <c r="C723" s="1298"/>
      <c r="D723" s="1301"/>
      <c r="E723" s="1301"/>
      <c r="F723" s="1301"/>
      <c r="G723" s="1301"/>
      <c r="H723" s="1301"/>
      <c r="I723" s="1301"/>
      <c r="J723" s="1301"/>
      <c r="K723" s="1301"/>
      <c r="L723" s="1301"/>
      <c r="M723" s="1301"/>
      <c r="N723" s="1301"/>
      <c r="O723" s="1329"/>
      <c r="Q723" s="92"/>
      <c r="R723" s="92"/>
      <c r="S723" s="92"/>
      <c r="T723" s="92"/>
      <c r="U723" s="1303"/>
    </row>
    <row r="724" spans="1:21" s="1302" customFormat="1" x14ac:dyDescent="0.3">
      <c r="A724" s="1214"/>
      <c r="B724" s="92"/>
      <c r="C724" s="1298"/>
      <c r="D724" s="1301"/>
      <c r="E724" s="1301"/>
      <c r="F724" s="1301"/>
      <c r="G724" s="1301"/>
      <c r="H724" s="1301"/>
      <c r="I724" s="1301"/>
      <c r="J724" s="1301"/>
      <c r="K724" s="1301"/>
      <c r="L724" s="1301"/>
      <c r="M724" s="1301"/>
      <c r="N724" s="1301"/>
      <c r="O724" s="1329"/>
      <c r="Q724" s="92"/>
      <c r="R724" s="92"/>
      <c r="S724" s="92"/>
      <c r="T724" s="92"/>
      <c r="U724" s="1303"/>
    </row>
    <row r="725" spans="1:21" s="1302" customFormat="1" x14ac:dyDescent="0.3">
      <c r="A725" s="1214"/>
      <c r="B725" s="92"/>
      <c r="C725" s="1298"/>
      <c r="D725" s="1301"/>
      <c r="E725" s="1301"/>
      <c r="F725" s="1301"/>
      <c r="G725" s="1301"/>
      <c r="H725" s="1301"/>
      <c r="I725" s="1301"/>
      <c r="J725" s="1301"/>
      <c r="K725" s="1301"/>
      <c r="L725" s="1301"/>
      <c r="M725" s="1301"/>
      <c r="N725" s="1301"/>
      <c r="O725" s="1329"/>
      <c r="Q725" s="92"/>
      <c r="R725" s="92"/>
      <c r="S725" s="92"/>
      <c r="T725" s="92"/>
      <c r="U725" s="1303"/>
    </row>
    <row r="726" spans="1:21" s="1302" customFormat="1" x14ac:dyDescent="0.3">
      <c r="A726" s="1214"/>
      <c r="B726" s="92"/>
      <c r="C726" s="1298"/>
      <c r="D726" s="1301"/>
      <c r="E726" s="1301"/>
      <c r="F726" s="1301"/>
      <c r="G726" s="1301"/>
      <c r="H726" s="1301"/>
      <c r="I726" s="1301"/>
      <c r="J726" s="1301"/>
      <c r="K726" s="1301"/>
      <c r="L726" s="1301"/>
      <c r="M726" s="1301"/>
      <c r="N726" s="1301"/>
      <c r="O726" s="1329"/>
      <c r="Q726" s="92"/>
      <c r="R726" s="92"/>
      <c r="S726" s="92"/>
      <c r="T726" s="92"/>
      <c r="U726" s="1303"/>
    </row>
    <row r="727" spans="1:21" s="1302" customFormat="1" x14ac:dyDescent="0.3">
      <c r="A727" s="1214"/>
      <c r="B727" s="92"/>
      <c r="C727" s="1298"/>
      <c r="D727" s="1301"/>
      <c r="E727" s="1301"/>
      <c r="F727" s="1301"/>
      <c r="G727" s="1301"/>
      <c r="H727" s="1301"/>
      <c r="I727" s="1301"/>
      <c r="J727" s="1301"/>
      <c r="K727" s="1301"/>
      <c r="L727" s="1301"/>
      <c r="M727" s="1301"/>
      <c r="N727" s="1301"/>
      <c r="O727" s="1329"/>
      <c r="Q727" s="92"/>
      <c r="R727" s="92"/>
      <c r="S727" s="92"/>
      <c r="T727" s="92"/>
      <c r="U727" s="1303"/>
    </row>
    <row r="728" spans="1:21" s="1302" customFormat="1" x14ac:dyDescent="0.3">
      <c r="A728" s="1214"/>
      <c r="B728" s="92"/>
      <c r="C728" s="1298"/>
      <c r="D728" s="1301"/>
      <c r="E728" s="1301"/>
      <c r="F728" s="1301"/>
      <c r="G728" s="1301"/>
      <c r="H728" s="1301"/>
      <c r="I728" s="1301"/>
      <c r="J728" s="1301"/>
      <c r="K728" s="1301"/>
      <c r="L728" s="1301"/>
      <c r="M728" s="1301"/>
      <c r="N728" s="1301"/>
      <c r="O728" s="1329"/>
      <c r="Q728" s="92"/>
      <c r="R728" s="92"/>
      <c r="S728" s="92"/>
      <c r="T728" s="92"/>
      <c r="U728" s="1303"/>
    </row>
    <row r="729" spans="1:21" s="1302" customFormat="1" x14ac:dyDescent="0.3">
      <c r="A729" s="1214"/>
      <c r="B729" s="92"/>
      <c r="C729" s="1298"/>
      <c r="D729" s="1301"/>
      <c r="E729" s="1301"/>
      <c r="F729" s="1301"/>
      <c r="G729" s="1301"/>
      <c r="H729" s="1301"/>
      <c r="I729" s="1301"/>
      <c r="J729" s="1301"/>
      <c r="K729" s="1301"/>
      <c r="L729" s="1301"/>
      <c r="M729" s="1301"/>
      <c r="N729" s="1301"/>
      <c r="O729" s="1329"/>
      <c r="Q729" s="92"/>
      <c r="R729" s="92"/>
      <c r="S729" s="92"/>
      <c r="T729" s="92"/>
      <c r="U729" s="1303"/>
    </row>
    <row r="730" spans="1:21" s="1302" customFormat="1" x14ac:dyDescent="0.3">
      <c r="A730" s="1214"/>
      <c r="B730" s="92"/>
      <c r="C730" s="1298"/>
      <c r="D730" s="1301"/>
      <c r="E730" s="1301"/>
      <c r="F730" s="1301"/>
      <c r="G730" s="1301"/>
      <c r="H730" s="1301"/>
      <c r="I730" s="1301"/>
      <c r="J730" s="1301"/>
      <c r="K730" s="1301"/>
      <c r="L730" s="1301"/>
      <c r="M730" s="1301"/>
      <c r="N730" s="1301"/>
      <c r="O730" s="1329"/>
      <c r="Q730" s="92"/>
      <c r="R730" s="92"/>
      <c r="S730" s="92"/>
      <c r="T730" s="92"/>
      <c r="U730" s="1303"/>
    </row>
    <row r="731" spans="1:21" s="1302" customFormat="1" x14ac:dyDescent="0.3">
      <c r="A731" s="1214"/>
      <c r="B731" s="92"/>
      <c r="C731" s="1298"/>
      <c r="D731" s="1301"/>
      <c r="E731" s="1301"/>
      <c r="F731" s="1301"/>
      <c r="G731" s="1301"/>
      <c r="H731" s="1301"/>
      <c r="I731" s="1301"/>
      <c r="J731" s="1301"/>
      <c r="K731" s="1301"/>
      <c r="L731" s="1301"/>
      <c r="M731" s="1301"/>
      <c r="N731" s="1301"/>
      <c r="O731" s="1329"/>
      <c r="Q731" s="92"/>
      <c r="R731" s="92"/>
      <c r="S731" s="92"/>
      <c r="T731" s="92"/>
      <c r="U731" s="1303"/>
    </row>
    <row r="732" spans="1:21" s="1302" customFormat="1" x14ac:dyDescent="0.3">
      <c r="A732" s="1214"/>
      <c r="B732" s="92"/>
      <c r="C732" s="1298"/>
      <c r="D732" s="1301"/>
      <c r="E732" s="1301"/>
      <c r="F732" s="1301"/>
      <c r="G732" s="1301"/>
      <c r="H732" s="1301"/>
      <c r="I732" s="1301"/>
      <c r="J732" s="1301"/>
      <c r="K732" s="1301"/>
      <c r="L732" s="1301"/>
      <c r="M732" s="1301"/>
      <c r="N732" s="1301"/>
      <c r="O732" s="1329"/>
      <c r="Q732" s="92"/>
      <c r="R732" s="92"/>
      <c r="S732" s="92"/>
      <c r="T732" s="92"/>
      <c r="U732" s="1303"/>
    </row>
    <row r="733" spans="1:21" s="1302" customFormat="1" x14ac:dyDescent="0.3">
      <c r="A733" s="1214"/>
      <c r="B733" s="92"/>
      <c r="C733" s="1298"/>
      <c r="D733" s="1301"/>
      <c r="E733" s="1301"/>
      <c r="F733" s="1301"/>
      <c r="G733" s="1301"/>
      <c r="H733" s="1301"/>
      <c r="I733" s="1301"/>
      <c r="J733" s="1301"/>
      <c r="K733" s="1301"/>
      <c r="L733" s="1301"/>
      <c r="M733" s="1301"/>
      <c r="N733" s="1301"/>
      <c r="O733" s="1329"/>
      <c r="Q733" s="92"/>
      <c r="R733" s="92"/>
      <c r="S733" s="92"/>
      <c r="T733" s="92"/>
      <c r="U733" s="1303"/>
    </row>
    <row r="734" spans="1:21" s="1302" customFormat="1" x14ac:dyDescent="0.3">
      <c r="A734" s="1214"/>
      <c r="B734" s="92"/>
      <c r="C734" s="1298"/>
      <c r="D734" s="1301"/>
      <c r="E734" s="1301"/>
      <c r="F734" s="1301"/>
      <c r="G734" s="1301"/>
      <c r="H734" s="1301"/>
      <c r="I734" s="1301"/>
      <c r="J734" s="1301"/>
      <c r="K734" s="1301"/>
      <c r="L734" s="1301"/>
      <c r="M734" s="1301"/>
      <c r="N734" s="1301"/>
      <c r="O734" s="1329"/>
      <c r="Q734" s="92"/>
      <c r="R734" s="92"/>
      <c r="S734" s="92"/>
      <c r="T734" s="92"/>
      <c r="U734" s="1303"/>
    </row>
    <row r="735" spans="1:21" s="1302" customFormat="1" x14ac:dyDescent="0.3">
      <c r="A735" s="1214"/>
      <c r="B735" s="92"/>
      <c r="C735" s="1298"/>
      <c r="D735" s="1301"/>
      <c r="E735" s="1301"/>
      <c r="F735" s="1301"/>
      <c r="G735" s="1301"/>
      <c r="H735" s="1301"/>
      <c r="I735" s="1301"/>
      <c r="J735" s="1301"/>
      <c r="K735" s="1301"/>
      <c r="L735" s="1301"/>
      <c r="M735" s="1301"/>
      <c r="N735" s="1301"/>
      <c r="O735" s="1329"/>
      <c r="Q735" s="92"/>
      <c r="R735" s="92"/>
      <c r="S735" s="92"/>
      <c r="T735" s="92"/>
      <c r="U735" s="1303"/>
    </row>
    <row r="736" spans="1:21" s="1302" customFormat="1" x14ac:dyDescent="0.3">
      <c r="A736" s="1214"/>
      <c r="B736" s="92"/>
      <c r="C736" s="1298"/>
      <c r="D736" s="1301"/>
      <c r="E736" s="1301"/>
      <c r="F736" s="1301"/>
      <c r="G736" s="1301"/>
      <c r="H736" s="1301"/>
      <c r="I736" s="1301"/>
      <c r="J736" s="1301"/>
      <c r="K736" s="1301"/>
      <c r="L736" s="1301"/>
      <c r="M736" s="1301"/>
      <c r="N736" s="1301"/>
      <c r="O736" s="1329"/>
      <c r="Q736" s="92"/>
      <c r="R736" s="92"/>
      <c r="S736" s="92"/>
      <c r="T736" s="92"/>
      <c r="U736" s="1303"/>
    </row>
    <row r="737" spans="1:21" s="1302" customFormat="1" x14ac:dyDescent="0.3">
      <c r="A737" s="1214"/>
      <c r="B737" s="92"/>
      <c r="C737" s="1298"/>
      <c r="D737" s="1301"/>
      <c r="E737" s="1301"/>
      <c r="F737" s="1301"/>
      <c r="G737" s="1301"/>
      <c r="H737" s="1301"/>
      <c r="I737" s="1301"/>
      <c r="J737" s="1301"/>
      <c r="K737" s="1301"/>
      <c r="L737" s="1301"/>
      <c r="M737" s="1301"/>
      <c r="N737" s="1301"/>
      <c r="O737" s="1329"/>
      <c r="Q737" s="92"/>
      <c r="R737" s="92"/>
      <c r="S737" s="92"/>
      <c r="T737" s="92"/>
      <c r="U737" s="1303"/>
    </row>
    <row r="738" spans="1:21" s="1302" customFormat="1" x14ac:dyDescent="0.3">
      <c r="A738" s="1214"/>
      <c r="B738" s="92"/>
      <c r="C738" s="1298"/>
      <c r="D738" s="1301"/>
      <c r="E738" s="1301"/>
      <c r="F738" s="1301"/>
      <c r="G738" s="1301"/>
      <c r="H738" s="1301"/>
      <c r="I738" s="1301"/>
      <c r="J738" s="1301"/>
      <c r="K738" s="1301"/>
      <c r="L738" s="1301"/>
      <c r="M738" s="1301"/>
      <c r="N738" s="1301"/>
      <c r="O738" s="1329"/>
      <c r="Q738" s="92"/>
      <c r="R738" s="92"/>
      <c r="S738" s="92"/>
      <c r="T738" s="92"/>
      <c r="U738" s="1303"/>
    </row>
    <row r="739" spans="1:21" s="1302" customFormat="1" x14ac:dyDescent="0.3">
      <c r="A739" s="1214"/>
      <c r="B739" s="92"/>
      <c r="C739" s="1298"/>
      <c r="D739" s="1301"/>
      <c r="E739" s="1301"/>
      <c r="F739" s="1301"/>
      <c r="G739" s="1301"/>
      <c r="H739" s="1301"/>
      <c r="I739" s="1301"/>
      <c r="J739" s="1301"/>
      <c r="K739" s="1301"/>
      <c r="L739" s="1301"/>
      <c r="M739" s="1301"/>
      <c r="N739" s="1301"/>
      <c r="O739" s="1329"/>
      <c r="Q739" s="92"/>
      <c r="R739" s="92"/>
      <c r="S739" s="92"/>
      <c r="T739" s="92"/>
      <c r="U739" s="1303"/>
    </row>
    <row r="740" spans="1:21" s="1302" customFormat="1" x14ac:dyDescent="0.3">
      <c r="A740" s="1214"/>
      <c r="B740" s="92"/>
      <c r="C740" s="1298"/>
      <c r="D740" s="1301"/>
      <c r="E740" s="1301"/>
      <c r="F740" s="1301"/>
      <c r="G740" s="1301"/>
      <c r="H740" s="1301"/>
      <c r="I740" s="1301"/>
      <c r="J740" s="1301"/>
      <c r="K740" s="1301"/>
      <c r="L740" s="1301"/>
      <c r="M740" s="1301"/>
      <c r="N740" s="1301"/>
      <c r="O740" s="1329"/>
      <c r="Q740" s="92"/>
      <c r="R740" s="92"/>
      <c r="S740" s="92"/>
      <c r="T740" s="92"/>
      <c r="U740" s="1303"/>
    </row>
    <row r="741" spans="1:21" s="1302" customFormat="1" x14ac:dyDescent="0.3">
      <c r="A741" s="1214"/>
      <c r="B741" s="92"/>
      <c r="C741" s="1298"/>
      <c r="D741" s="1301"/>
      <c r="E741" s="1301"/>
      <c r="F741" s="1301"/>
      <c r="G741" s="1301"/>
      <c r="H741" s="1301"/>
      <c r="I741" s="1301"/>
      <c r="J741" s="1301"/>
      <c r="K741" s="1301"/>
      <c r="L741" s="1301"/>
      <c r="M741" s="1301"/>
      <c r="N741" s="1301"/>
      <c r="O741" s="1329"/>
      <c r="Q741" s="92"/>
      <c r="R741" s="92"/>
      <c r="S741" s="92"/>
      <c r="T741" s="92"/>
      <c r="U741" s="1303"/>
    </row>
    <row r="742" spans="1:21" s="1302" customFormat="1" x14ac:dyDescent="0.3">
      <c r="A742" s="1214"/>
      <c r="B742" s="92"/>
      <c r="C742" s="1298"/>
      <c r="D742" s="1301"/>
      <c r="E742" s="1301"/>
      <c r="F742" s="1301"/>
      <c r="G742" s="1301"/>
      <c r="H742" s="1301"/>
      <c r="I742" s="1301"/>
      <c r="J742" s="1301"/>
      <c r="K742" s="1301"/>
      <c r="L742" s="1301"/>
      <c r="M742" s="1301"/>
      <c r="N742" s="1301"/>
      <c r="O742" s="1329"/>
      <c r="Q742" s="92"/>
      <c r="R742" s="92"/>
      <c r="S742" s="92"/>
      <c r="T742" s="92"/>
      <c r="U742" s="1303"/>
    </row>
    <row r="743" spans="1:21" s="1302" customFormat="1" x14ac:dyDescent="0.3">
      <c r="A743" s="1214"/>
      <c r="B743" s="92"/>
      <c r="C743" s="1298"/>
      <c r="D743" s="1301"/>
      <c r="E743" s="1301"/>
      <c r="F743" s="1301"/>
      <c r="G743" s="1301"/>
      <c r="H743" s="1301"/>
      <c r="I743" s="1301"/>
      <c r="J743" s="1301"/>
      <c r="K743" s="1301"/>
      <c r="L743" s="1301"/>
      <c r="M743" s="1301"/>
      <c r="N743" s="1301"/>
      <c r="O743" s="1329"/>
      <c r="Q743" s="92"/>
      <c r="R743" s="92"/>
      <c r="S743" s="92"/>
      <c r="T743" s="92"/>
      <c r="U743" s="1303"/>
    </row>
    <row r="744" spans="1:21" s="1302" customFormat="1" x14ac:dyDescent="0.3">
      <c r="A744" s="1214"/>
      <c r="B744" s="92"/>
      <c r="C744" s="1298"/>
      <c r="D744" s="1301"/>
      <c r="E744" s="1301"/>
      <c r="F744" s="1301"/>
      <c r="G744" s="1301"/>
      <c r="H744" s="1301"/>
      <c r="I744" s="1301"/>
      <c r="J744" s="1301"/>
      <c r="K744" s="1301"/>
      <c r="L744" s="1301"/>
      <c r="M744" s="1301"/>
      <c r="N744" s="1301"/>
      <c r="O744" s="1329"/>
      <c r="Q744" s="92"/>
      <c r="R744" s="92"/>
      <c r="S744" s="92"/>
      <c r="T744" s="92"/>
      <c r="U744" s="1303"/>
    </row>
    <row r="745" spans="1:21" s="1302" customFormat="1" x14ac:dyDescent="0.3">
      <c r="A745" s="1214"/>
      <c r="B745" s="92"/>
      <c r="C745" s="1298"/>
      <c r="D745" s="1301"/>
      <c r="E745" s="1301"/>
      <c r="F745" s="1301"/>
      <c r="G745" s="1301"/>
      <c r="H745" s="1301"/>
      <c r="I745" s="1301"/>
      <c r="J745" s="1301"/>
      <c r="K745" s="1301"/>
      <c r="L745" s="1301"/>
      <c r="M745" s="1301"/>
      <c r="N745" s="1301"/>
      <c r="O745" s="1329"/>
      <c r="Q745" s="92"/>
      <c r="R745" s="92"/>
      <c r="S745" s="92"/>
      <c r="T745" s="92"/>
      <c r="U745" s="1303"/>
    </row>
    <row r="746" spans="1:21" s="1302" customFormat="1" x14ac:dyDescent="0.3">
      <c r="A746" s="1214"/>
      <c r="B746" s="92"/>
      <c r="C746" s="1298"/>
      <c r="D746" s="1301"/>
      <c r="E746" s="1301"/>
      <c r="F746" s="1301"/>
      <c r="G746" s="1301"/>
      <c r="H746" s="1301"/>
      <c r="I746" s="1301"/>
      <c r="J746" s="1301"/>
      <c r="K746" s="1301"/>
      <c r="L746" s="1301"/>
      <c r="M746" s="1301"/>
      <c r="N746" s="1301"/>
      <c r="O746" s="1329"/>
      <c r="Q746" s="92"/>
      <c r="R746" s="92"/>
      <c r="S746" s="92"/>
      <c r="T746" s="92"/>
      <c r="U746" s="1303"/>
    </row>
    <row r="747" spans="1:21" s="1302" customFormat="1" x14ac:dyDescent="0.3">
      <c r="A747" s="1214"/>
      <c r="B747" s="92"/>
      <c r="C747" s="1298"/>
      <c r="D747" s="1301"/>
      <c r="E747" s="1301"/>
      <c r="F747" s="1301"/>
      <c r="G747" s="1301"/>
      <c r="H747" s="1301"/>
      <c r="I747" s="1301"/>
      <c r="J747" s="1301"/>
      <c r="K747" s="1301"/>
      <c r="L747" s="1301"/>
      <c r="M747" s="1301"/>
      <c r="N747" s="1301"/>
      <c r="O747" s="1329"/>
      <c r="Q747" s="92"/>
      <c r="R747" s="92"/>
      <c r="S747" s="92"/>
      <c r="T747" s="92"/>
      <c r="U747" s="1303"/>
    </row>
    <row r="748" spans="1:21" s="1302" customFormat="1" x14ac:dyDescent="0.3">
      <c r="A748" s="1214"/>
      <c r="B748" s="92"/>
      <c r="C748" s="1298"/>
      <c r="D748" s="1301"/>
      <c r="E748" s="1301"/>
      <c r="F748" s="1301"/>
      <c r="G748" s="1301"/>
      <c r="H748" s="1301"/>
      <c r="I748" s="1301"/>
      <c r="J748" s="1301"/>
      <c r="K748" s="1301"/>
      <c r="L748" s="1301"/>
      <c r="M748" s="1301"/>
      <c r="N748" s="1301"/>
      <c r="O748" s="1329"/>
      <c r="Q748" s="92"/>
      <c r="R748" s="92"/>
      <c r="S748" s="92"/>
      <c r="T748" s="92"/>
      <c r="U748" s="1303"/>
    </row>
    <row r="749" spans="1:21" s="1302" customFormat="1" x14ac:dyDescent="0.3">
      <c r="A749" s="1214"/>
      <c r="B749" s="92"/>
      <c r="C749" s="1298"/>
      <c r="D749" s="1301"/>
      <c r="E749" s="1301"/>
      <c r="F749" s="1301"/>
      <c r="G749" s="1301"/>
      <c r="H749" s="1301"/>
      <c r="I749" s="1301"/>
      <c r="J749" s="1301"/>
      <c r="K749" s="1301"/>
      <c r="L749" s="1301"/>
      <c r="M749" s="1301"/>
      <c r="N749" s="1301"/>
      <c r="O749" s="1329"/>
      <c r="Q749" s="92"/>
      <c r="R749" s="92"/>
      <c r="S749" s="92"/>
      <c r="T749" s="92"/>
      <c r="U749" s="1303"/>
    </row>
    <row r="750" spans="1:21" s="1302" customFormat="1" x14ac:dyDescent="0.3">
      <c r="A750" s="1214"/>
      <c r="B750" s="92"/>
      <c r="C750" s="1298"/>
      <c r="D750" s="1301"/>
      <c r="E750" s="1301"/>
      <c r="F750" s="1301"/>
      <c r="G750" s="1301"/>
      <c r="H750" s="1301"/>
      <c r="I750" s="1301"/>
      <c r="J750" s="1301"/>
      <c r="K750" s="1301"/>
      <c r="L750" s="1301"/>
      <c r="M750" s="1301"/>
      <c r="N750" s="1301"/>
      <c r="O750" s="1329"/>
      <c r="Q750" s="92"/>
      <c r="R750" s="92"/>
      <c r="S750" s="92"/>
      <c r="T750" s="92"/>
      <c r="U750" s="1303"/>
    </row>
    <row r="751" spans="1:21" s="1302" customFormat="1" x14ac:dyDescent="0.3">
      <c r="A751" s="1214"/>
      <c r="B751" s="92"/>
      <c r="C751" s="1298"/>
      <c r="D751" s="1301"/>
      <c r="E751" s="1301"/>
      <c r="F751" s="1301"/>
      <c r="G751" s="1301"/>
      <c r="H751" s="1301"/>
      <c r="I751" s="1301"/>
      <c r="J751" s="1301"/>
      <c r="K751" s="1301"/>
      <c r="L751" s="1301"/>
      <c r="M751" s="1301"/>
      <c r="N751" s="1301"/>
      <c r="O751" s="1329"/>
      <c r="Q751" s="92"/>
      <c r="R751" s="92"/>
      <c r="S751" s="92"/>
      <c r="T751" s="92"/>
      <c r="U751" s="1303"/>
    </row>
    <row r="752" spans="1:21" s="1302" customFormat="1" x14ac:dyDescent="0.3">
      <c r="A752" s="1214"/>
      <c r="B752" s="92"/>
      <c r="C752" s="1298"/>
      <c r="D752" s="1301"/>
      <c r="E752" s="1301"/>
      <c r="F752" s="1301"/>
      <c r="G752" s="1301"/>
      <c r="H752" s="1301"/>
      <c r="I752" s="1301"/>
      <c r="J752" s="1301"/>
      <c r="K752" s="1301"/>
      <c r="L752" s="1301"/>
      <c r="M752" s="1301"/>
      <c r="N752" s="1301"/>
      <c r="O752" s="1329"/>
      <c r="Q752" s="92"/>
      <c r="R752" s="92"/>
      <c r="S752" s="92"/>
      <c r="T752" s="92"/>
      <c r="U752" s="1303"/>
    </row>
    <row r="753" spans="1:21" s="1302" customFormat="1" x14ac:dyDescent="0.3">
      <c r="A753" s="1214"/>
      <c r="B753" s="92"/>
      <c r="C753" s="1298"/>
      <c r="D753" s="1301"/>
      <c r="E753" s="1301"/>
      <c r="F753" s="1301"/>
      <c r="G753" s="1301"/>
      <c r="H753" s="1301"/>
      <c r="I753" s="1301"/>
      <c r="J753" s="1301"/>
      <c r="K753" s="1301"/>
      <c r="L753" s="1301"/>
      <c r="M753" s="1301"/>
      <c r="N753" s="1301"/>
      <c r="O753" s="1329"/>
      <c r="Q753" s="92"/>
      <c r="R753" s="92"/>
      <c r="S753" s="92"/>
      <c r="T753" s="92"/>
      <c r="U753" s="1303"/>
    </row>
    <row r="754" spans="1:21" s="1302" customFormat="1" x14ac:dyDescent="0.3">
      <c r="A754" s="1214"/>
      <c r="B754" s="92"/>
      <c r="C754" s="1298"/>
      <c r="D754" s="1301"/>
      <c r="E754" s="1301"/>
      <c r="F754" s="1301"/>
      <c r="G754" s="1301"/>
      <c r="H754" s="1301"/>
      <c r="I754" s="1301"/>
      <c r="J754" s="1301"/>
      <c r="K754" s="1301"/>
      <c r="L754" s="1301"/>
      <c r="M754" s="1301"/>
      <c r="N754" s="1301"/>
      <c r="O754" s="1329"/>
      <c r="Q754" s="92"/>
      <c r="R754" s="92"/>
      <c r="S754" s="92"/>
      <c r="T754" s="92"/>
      <c r="U754" s="1303"/>
    </row>
    <row r="755" spans="1:21" s="1302" customFormat="1" x14ac:dyDescent="0.3">
      <c r="A755" s="1214"/>
      <c r="B755" s="92"/>
      <c r="C755" s="1298"/>
      <c r="D755" s="1301"/>
      <c r="E755" s="1301"/>
      <c r="F755" s="1301"/>
      <c r="G755" s="1301"/>
      <c r="H755" s="1301"/>
      <c r="I755" s="1301"/>
      <c r="J755" s="1301"/>
      <c r="K755" s="1301"/>
      <c r="L755" s="1301"/>
      <c r="M755" s="1301"/>
      <c r="N755" s="1301"/>
      <c r="O755" s="1329"/>
      <c r="Q755" s="92"/>
      <c r="R755" s="92"/>
      <c r="S755" s="92"/>
      <c r="T755" s="92"/>
      <c r="U755" s="1303"/>
    </row>
    <row r="756" spans="1:21" s="1302" customFormat="1" x14ac:dyDescent="0.3">
      <c r="A756" s="1214"/>
      <c r="B756" s="92"/>
      <c r="C756" s="1298"/>
      <c r="D756" s="1301"/>
      <c r="E756" s="1301"/>
      <c r="F756" s="1301"/>
      <c r="G756" s="1301"/>
      <c r="H756" s="1301"/>
      <c r="I756" s="1301"/>
      <c r="J756" s="1301"/>
      <c r="K756" s="1301"/>
      <c r="L756" s="1301"/>
      <c r="M756" s="1301"/>
      <c r="N756" s="1301"/>
      <c r="O756" s="1329"/>
      <c r="Q756" s="92"/>
      <c r="R756" s="92"/>
      <c r="S756" s="92"/>
      <c r="T756" s="92"/>
      <c r="U756" s="1303"/>
    </row>
    <row r="757" spans="1:21" s="1302" customFormat="1" x14ac:dyDescent="0.3">
      <c r="A757" s="1214"/>
      <c r="B757" s="92"/>
      <c r="C757" s="1298"/>
      <c r="D757" s="1301"/>
      <c r="E757" s="1301"/>
      <c r="F757" s="1301"/>
      <c r="G757" s="1301"/>
      <c r="H757" s="1301"/>
      <c r="I757" s="1301"/>
      <c r="J757" s="1301"/>
      <c r="K757" s="1301"/>
      <c r="L757" s="1301"/>
      <c r="M757" s="1301"/>
      <c r="N757" s="1301"/>
      <c r="O757" s="1329"/>
      <c r="Q757" s="92"/>
      <c r="R757" s="92"/>
      <c r="S757" s="92"/>
      <c r="T757" s="92"/>
      <c r="U757" s="1303"/>
    </row>
    <row r="758" spans="1:21" s="1302" customFormat="1" x14ac:dyDescent="0.3">
      <c r="A758" s="1214"/>
      <c r="B758" s="92"/>
      <c r="C758" s="1298"/>
      <c r="D758" s="1301"/>
      <c r="E758" s="1301"/>
      <c r="F758" s="1301"/>
      <c r="G758" s="1301"/>
      <c r="H758" s="1301"/>
      <c r="I758" s="1301"/>
      <c r="J758" s="1301"/>
      <c r="K758" s="1301"/>
      <c r="L758" s="1301"/>
      <c r="M758" s="1301"/>
      <c r="N758" s="1301"/>
      <c r="O758" s="1329"/>
      <c r="Q758" s="92"/>
      <c r="R758" s="92"/>
      <c r="S758" s="92"/>
      <c r="T758" s="92"/>
      <c r="U758" s="1303"/>
    </row>
    <row r="759" spans="1:21" s="1302" customFormat="1" x14ac:dyDescent="0.3">
      <c r="A759" s="1214"/>
      <c r="B759" s="92"/>
      <c r="C759" s="1298"/>
      <c r="D759" s="1301"/>
      <c r="E759" s="1301"/>
      <c r="F759" s="1301"/>
      <c r="G759" s="1301"/>
      <c r="H759" s="1301"/>
      <c r="I759" s="1301"/>
      <c r="J759" s="1301"/>
      <c r="K759" s="1301"/>
      <c r="L759" s="1301"/>
      <c r="M759" s="1301"/>
      <c r="N759" s="1301"/>
      <c r="O759" s="1329"/>
      <c r="Q759" s="92"/>
      <c r="R759" s="92"/>
      <c r="S759" s="92"/>
      <c r="T759" s="92"/>
      <c r="U759" s="1303"/>
    </row>
    <row r="760" spans="1:21" s="1302" customFormat="1" x14ac:dyDescent="0.3">
      <c r="A760" s="1214"/>
      <c r="B760" s="92"/>
      <c r="C760" s="1298"/>
      <c r="D760" s="1301"/>
      <c r="E760" s="1301"/>
      <c r="F760" s="1301"/>
      <c r="G760" s="1301"/>
      <c r="H760" s="1301"/>
      <c r="I760" s="1301"/>
      <c r="J760" s="1301"/>
      <c r="K760" s="1301"/>
      <c r="L760" s="1301"/>
      <c r="M760" s="1301"/>
      <c r="N760" s="1301"/>
      <c r="O760" s="1329"/>
      <c r="Q760" s="92"/>
      <c r="R760" s="92"/>
      <c r="S760" s="92"/>
      <c r="T760" s="92"/>
      <c r="U760" s="1303"/>
    </row>
    <row r="761" spans="1:21" s="1302" customFormat="1" x14ac:dyDescent="0.3">
      <c r="A761" s="1214"/>
      <c r="B761" s="92"/>
      <c r="C761" s="1298"/>
      <c r="D761" s="1301"/>
      <c r="E761" s="1301"/>
      <c r="F761" s="1301"/>
      <c r="G761" s="1301"/>
      <c r="H761" s="1301"/>
      <c r="I761" s="1301"/>
      <c r="J761" s="1301"/>
      <c r="K761" s="1301"/>
      <c r="L761" s="1301"/>
      <c r="M761" s="1301"/>
      <c r="N761" s="1301"/>
      <c r="O761" s="1329"/>
      <c r="Q761" s="92"/>
      <c r="R761" s="92"/>
      <c r="S761" s="92"/>
      <c r="T761" s="92"/>
      <c r="U761" s="1303"/>
    </row>
    <row r="762" spans="1:21" s="1302" customFormat="1" x14ac:dyDescent="0.3">
      <c r="A762" s="1214"/>
      <c r="B762" s="92"/>
      <c r="C762" s="1298"/>
      <c r="D762" s="1301"/>
      <c r="E762" s="1301"/>
      <c r="F762" s="1301"/>
      <c r="G762" s="1301"/>
      <c r="H762" s="1301"/>
      <c r="I762" s="1301"/>
      <c r="J762" s="1301"/>
      <c r="K762" s="1301"/>
      <c r="L762" s="1301"/>
      <c r="M762" s="1301"/>
      <c r="N762" s="1301"/>
      <c r="O762" s="1329"/>
      <c r="Q762" s="92"/>
      <c r="R762" s="92"/>
      <c r="S762" s="92"/>
      <c r="T762" s="92"/>
      <c r="U762" s="1303"/>
    </row>
    <row r="763" spans="1:21" s="1302" customFormat="1" x14ac:dyDescent="0.3">
      <c r="A763" s="1214"/>
      <c r="B763" s="92"/>
      <c r="C763" s="1298"/>
      <c r="D763" s="1301"/>
      <c r="E763" s="1301"/>
      <c r="F763" s="1301"/>
      <c r="G763" s="1301"/>
      <c r="H763" s="1301"/>
      <c r="I763" s="1301"/>
      <c r="J763" s="1301"/>
      <c r="K763" s="1301"/>
      <c r="L763" s="1301"/>
      <c r="M763" s="1301"/>
      <c r="N763" s="1301"/>
      <c r="O763" s="1329"/>
      <c r="Q763" s="92"/>
      <c r="R763" s="92"/>
      <c r="S763" s="92"/>
      <c r="T763" s="92"/>
      <c r="U763" s="1303"/>
    </row>
    <row r="764" spans="1:21" s="1302" customFormat="1" x14ac:dyDescent="0.3">
      <c r="A764" s="1214"/>
      <c r="B764" s="92"/>
      <c r="C764" s="1298"/>
      <c r="D764" s="1301"/>
      <c r="E764" s="1301"/>
      <c r="F764" s="1301"/>
      <c r="G764" s="1301"/>
      <c r="H764" s="1301"/>
      <c r="I764" s="1301"/>
      <c r="J764" s="1301"/>
      <c r="K764" s="1301"/>
      <c r="L764" s="1301"/>
      <c r="M764" s="1301"/>
      <c r="N764" s="1301"/>
      <c r="O764" s="1329"/>
      <c r="Q764" s="92"/>
      <c r="R764" s="92"/>
      <c r="S764" s="92"/>
      <c r="T764" s="92"/>
      <c r="U764" s="1303"/>
    </row>
    <row r="765" spans="1:21" s="1302" customFormat="1" x14ac:dyDescent="0.3">
      <c r="A765" s="1214"/>
      <c r="B765" s="92"/>
      <c r="C765" s="1298"/>
      <c r="D765" s="1301"/>
      <c r="E765" s="1301"/>
      <c r="F765" s="1301"/>
      <c r="G765" s="1301"/>
      <c r="H765" s="1301"/>
      <c r="I765" s="1301"/>
      <c r="J765" s="1301"/>
      <c r="K765" s="1301"/>
      <c r="L765" s="1301"/>
      <c r="M765" s="1301"/>
      <c r="N765" s="1301"/>
      <c r="O765" s="1329"/>
      <c r="Q765" s="92"/>
      <c r="R765" s="92"/>
      <c r="S765" s="92"/>
      <c r="T765" s="92"/>
      <c r="U765" s="1303"/>
    </row>
    <row r="766" spans="1:21" s="1302" customFormat="1" x14ac:dyDescent="0.3">
      <c r="A766" s="1214"/>
      <c r="B766" s="92"/>
      <c r="C766" s="1298"/>
      <c r="D766" s="1301"/>
      <c r="E766" s="1301"/>
      <c r="F766" s="1301"/>
      <c r="G766" s="1301"/>
      <c r="H766" s="1301"/>
      <c r="I766" s="1301"/>
      <c r="J766" s="1301"/>
      <c r="K766" s="1301"/>
      <c r="L766" s="1301"/>
      <c r="M766" s="1301"/>
      <c r="N766" s="1301"/>
      <c r="O766" s="1329"/>
      <c r="Q766" s="92"/>
      <c r="R766" s="92"/>
      <c r="S766" s="92"/>
      <c r="T766" s="92"/>
      <c r="U766" s="1303"/>
    </row>
    <row r="767" spans="1:21" s="1302" customFormat="1" x14ac:dyDescent="0.3">
      <c r="A767" s="1214"/>
      <c r="B767" s="92"/>
      <c r="C767" s="1298"/>
      <c r="D767" s="1301"/>
      <c r="E767" s="1301"/>
      <c r="F767" s="1301"/>
      <c r="G767" s="1301"/>
      <c r="H767" s="1301"/>
      <c r="I767" s="1301"/>
      <c r="J767" s="1301"/>
      <c r="K767" s="1301"/>
      <c r="L767" s="1301"/>
      <c r="M767" s="1301"/>
      <c r="N767" s="1301"/>
      <c r="O767" s="1329"/>
      <c r="Q767" s="92"/>
      <c r="R767" s="92"/>
      <c r="S767" s="92"/>
      <c r="T767" s="92"/>
      <c r="U767" s="1303"/>
    </row>
    <row r="768" spans="1:21" s="1302" customFormat="1" x14ac:dyDescent="0.3">
      <c r="A768" s="1214"/>
      <c r="B768" s="92"/>
      <c r="C768" s="1298"/>
      <c r="D768" s="1301"/>
      <c r="E768" s="1301"/>
      <c r="F768" s="1301"/>
      <c r="G768" s="1301"/>
      <c r="H768" s="1301"/>
      <c r="I768" s="1301"/>
      <c r="J768" s="1301"/>
      <c r="K768" s="1301"/>
      <c r="L768" s="1301"/>
      <c r="M768" s="1301"/>
      <c r="N768" s="1301"/>
      <c r="O768" s="1329"/>
      <c r="Q768" s="92"/>
      <c r="R768" s="92"/>
      <c r="S768" s="92"/>
      <c r="T768" s="92"/>
      <c r="U768" s="1303"/>
    </row>
    <row r="769" spans="1:21" s="1302" customFormat="1" x14ac:dyDescent="0.3">
      <c r="A769" s="1214"/>
      <c r="B769" s="92"/>
      <c r="C769" s="1298"/>
      <c r="D769" s="1301"/>
      <c r="E769" s="1301"/>
      <c r="F769" s="1301"/>
      <c r="G769" s="1301"/>
      <c r="H769" s="1301"/>
      <c r="I769" s="1301"/>
      <c r="J769" s="1301"/>
      <c r="K769" s="1301"/>
      <c r="L769" s="1301"/>
      <c r="M769" s="1301"/>
      <c r="N769" s="1301"/>
      <c r="O769" s="1329"/>
      <c r="Q769" s="92"/>
      <c r="R769" s="92"/>
      <c r="S769" s="92"/>
      <c r="T769" s="92"/>
      <c r="U769" s="1303"/>
    </row>
    <row r="770" spans="1:21" s="1302" customFormat="1" x14ac:dyDescent="0.3">
      <c r="A770" s="1214"/>
      <c r="B770" s="92"/>
      <c r="C770" s="1298"/>
      <c r="D770" s="1301"/>
      <c r="E770" s="1301"/>
      <c r="F770" s="1301"/>
      <c r="G770" s="1301"/>
      <c r="H770" s="1301"/>
      <c r="I770" s="1301"/>
      <c r="J770" s="1301"/>
      <c r="K770" s="1301"/>
      <c r="L770" s="1301"/>
      <c r="M770" s="1301"/>
      <c r="N770" s="1301"/>
      <c r="O770" s="1329"/>
      <c r="Q770" s="92"/>
      <c r="R770" s="92"/>
      <c r="S770" s="92"/>
      <c r="T770" s="92"/>
      <c r="U770" s="1303"/>
    </row>
    <row r="771" spans="1:21" s="1302" customFormat="1" x14ac:dyDescent="0.3">
      <c r="A771" s="1214"/>
      <c r="B771" s="92"/>
      <c r="C771" s="1298"/>
      <c r="D771" s="1301"/>
      <c r="E771" s="1301"/>
      <c r="F771" s="1301"/>
      <c r="G771" s="1301"/>
      <c r="H771" s="1301"/>
      <c r="I771" s="1301"/>
      <c r="J771" s="1301"/>
      <c r="K771" s="1301"/>
      <c r="L771" s="1301"/>
      <c r="M771" s="1301"/>
      <c r="N771" s="1301"/>
      <c r="O771" s="1329"/>
      <c r="Q771" s="92"/>
      <c r="R771" s="92"/>
      <c r="S771" s="92"/>
      <c r="T771" s="92"/>
      <c r="U771" s="1303"/>
    </row>
    <row r="772" spans="1:21" s="1302" customFormat="1" x14ac:dyDescent="0.3">
      <c r="A772" s="1214"/>
      <c r="B772" s="92"/>
      <c r="C772" s="1298"/>
      <c r="D772" s="1301"/>
      <c r="E772" s="1301"/>
      <c r="F772" s="1301"/>
      <c r="G772" s="1301"/>
      <c r="H772" s="1301"/>
      <c r="I772" s="1301"/>
      <c r="J772" s="1301"/>
      <c r="K772" s="1301"/>
      <c r="L772" s="1301"/>
      <c r="M772" s="1301"/>
      <c r="N772" s="1301"/>
      <c r="O772" s="1329"/>
      <c r="Q772" s="92"/>
      <c r="R772" s="92"/>
      <c r="S772" s="92"/>
      <c r="T772" s="92"/>
      <c r="U772" s="1303"/>
    </row>
    <row r="773" spans="1:21" s="1302" customFormat="1" x14ac:dyDescent="0.3">
      <c r="A773" s="1214"/>
      <c r="B773" s="92"/>
      <c r="C773" s="1298"/>
      <c r="D773" s="1301"/>
      <c r="E773" s="1301"/>
      <c r="F773" s="1301"/>
      <c r="G773" s="1301"/>
      <c r="H773" s="1301"/>
      <c r="I773" s="1301"/>
      <c r="J773" s="1301"/>
      <c r="K773" s="1301"/>
      <c r="L773" s="1301"/>
      <c r="M773" s="1301"/>
      <c r="N773" s="1301"/>
      <c r="O773" s="1329"/>
      <c r="Q773" s="92"/>
      <c r="R773" s="92"/>
      <c r="S773" s="92"/>
      <c r="T773" s="92"/>
      <c r="U773" s="1303"/>
    </row>
    <row r="774" spans="1:21" s="1302" customFormat="1" x14ac:dyDescent="0.3">
      <c r="A774" s="1214"/>
      <c r="B774" s="92"/>
      <c r="C774" s="1298"/>
      <c r="D774" s="1301"/>
      <c r="E774" s="1301"/>
      <c r="F774" s="1301"/>
      <c r="G774" s="1301"/>
      <c r="H774" s="1301"/>
      <c r="I774" s="1301"/>
      <c r="J774" s="1301"/>
      <c r="K774" s="1301"/>
      <c r="L774" s="1301"/>
      <c r="M774" s="1301"/>
      <c r="N774" s="1301"/>
      <c r="O774" s="1329"/>
      <c r="Q774" s="92"/>
      <c r="R774" s="92"/>
      <c r="S774" s="92"/>
      <c r="T774" s="92"/>
      <c r="U774" s="1303"/>
    </row>
    <row r="775" spans="1:21" s="1302" customFormat="1" x14ac:dyDescent="0.3">
      <c r="A775" s="1214"/>
      <c r="B775" s="92"/>
      <c r="C775" s="1298"/>
      <c r="D775" s="1301"/>
      <c r="E775" s="1301"/>
      <c r="F775" s="1301"/>
      <c r="G775" s="1301"/>
      <c r="H775" s="1301"/>
      <c r="I775" s="1301"/>
      <c r="J775" s="1301"/>
      <c r="K775" s="1301"/>
      <c r="L775" s="1301"/>
      <c r="M775" s="1301"/>
      <c r="N775" s="1301"/>
      <c r="O775" s="1329"/>
      <c r="Q775" s="92"/>
      <c r="R775" s="92"/>
      <c r="S775" s="92"/>
      <c r="T775" s="92"/>
      <c r="U775" s="1303"/>
    </row>
    <row r="776" spans="1:21" s="1302" customFormat="1" x14ac:dyDescent="0.3">
      <c r="A776" s="1214"/>
      <c r="B776" s="92"/>
      <c r="C776" s="1298"/>
      <c r="D776" s="1301"/>
      <c r="E776" s="1301"/>
      <c r="F776" s="1301"/>
      <c r="G776" s="1301"/>
      <c r="H776" s="1301"/>
      <c r="I776" s="1301"/>
      <c r="J776" s="1301"/>
      <c r="K776" s="1301"/>
      <c r="L776" s="1301"/>
      <c r="M776" s="1301"/>
      <c r="N776" s="1301"/>
      <c r="O776" s="1329"/>
      <c r="Q776" s="92"/>
      <c r="R776" s="92"/>
      <c r="S776" s="92"/>
      <c r="T776" s="92"/>
      <c r="U776" s="1303"/>
    </row>
    <row r="777" spans="1:21" s="1302" customFormat="1" x14ac:dyDescent="0.3">
      <c r="A777" s="1214"/>
      <c r="B777" s="92"/>
      <c r="C777" s="1298"/>
      <c r="D777" s="1301"/>
      <c r="E777" s="1301"/>
      <c r="F777" s="1301"/>
      <c r="G777" s="1301"/>
      <c r="H777" s="1301"/>
      <c r="I777" s="1301"/>
      <c r="J777" s="1301"/>
      <c r="K777" s="1301"/>
      <c r="L777" s="1301"/>
      <c r="M777" s="1301"/>
      <c r="N777" s="1301"/>
      <c r="O777" s="1329"/>
      <c r="Q777" s="92"/>
      <c r="R777" s="92"/>
      <c r="S777" s="92"/>
      <c r="T777" s="92"/>
      <c r="U777" s="1303"/>
    </row>
    <row r="778" spans="1:21" s="1302" customFormat="1" x14ac:dyDescent="0.3">
      <c r="A778" s="1214"/>
      <c r="B778" s="92"/>
      <c r="C778" s="1298"/>
      <c r="D778" s="1301"/>
      <c r="E778" s="1301"/>
      <c r="F778" s="1301"/>
      <c r="G778" s="1301"/>
      <c r="H778" s="1301"/>
      <c r="I778" s="1301"/>
      <c r="J778" s="1301"/>
      <c r="K778" s="1301"/>
      <c r="L778" s="1301"/>
      <c r="M778" s="1301"/>
      <c r="N778" s="1301"/>
      <c r="O778" s="1329"/>
      <c r="Q778" s="92"/>
      <c r="R778" s="92"/>
      <c r="S778" s="92"/>
      <c r="T778" s="92"/>
      <c r="U778" s="1303"/>
    </row>
    <row r="779" spans="1:21" s="1302" customFormat="1" x14ac:dyDescent="0.3">
      <c r="A779" s="1214"/>
      <c r="B779" s="92"/>
      <c r="C779" s="1298"/>
      <c r="D779" s="1301"/>
      <c r="E779" s="1301"/>
      <c r="F779" s="1301"/>
      <c r="G779" s="1301"/>
      <c r="H779" s="1301"/>
      <c r="I779" s="1301"/>
      <c r="J779" s="1301"/>
      <c r="K779" s="1301"/>
      <c r="L779" s="1301"/>
      <c r="M779" s="1301"/>
      <c r="N779" s="1301"/>
      <c r="O779" s="1329"/>
      <c r="Q779" s="92"/>
      <c r="R779" s="92"/>
      <c r="S779" s="92"/>
      <c r="T779" s="92"/>
      <c r="U779" s="1303"/>
    </row>
    <row r="780" spans="1:21" s="1302" customFormat="1" x14ac:dyDescent="0.3">
      <c r="A780" s="1214"/>
      <c r="B780" s="92"/>
      <c r="C780" s="1298"/>
      <c r="D780" s="1301"/>
      <c r="E780" s="1301"/>
      <c r="F780" s="1301"/>
      <c r="G780" s="1301"/>
      <c r="H780" s="1301"/>
      <c r="I780" s="1301"/>
      <c r="J780" s="1301"/>
      <c r="K780" s="1301"/>
      <c r="L780" s="1301"/>
      <c r="M780" s="1301"/>
      <c r="N780" s="1301"/>
      <c r="O780" s="1329"/>
      <c r="Q780" s="92"/>
      <c r="R780" s="92"/>
      <c r="S780" s="92"/>
      <c r="T780" s="92"/>
      <c r="U780" s="1303"/>
    </row>
    <row r="781" spans="1:21" s="1302" customFormat="1" x14ac:dyDescent="0.3">
      <c r="A781" s="1214"/>
      <c r="B781" s="92"/>
      <c r="C781" s="1298"/>
      <c r="D781" s="1301"/>
      <c r="E781" s="1301"/>
      <c r="F781" s="1301"/>
      <c r="G781" s="1301"/>
      <c r="H781" s="1301"/>
      <c r="I781" s="1301"/>
      <c r="J781" s="1301"/>
      <c r="K781" s="1301"/>
      <c r="L781" s="1301"/>
      <c r="M781" s="1301"/>
      <c r="N781" s="1301"/>
      <c r="O781" s="1329"/>
      <c r="Q781" s="92"/>
      <c r="R781" s="92"/>
      <c r="S781" s="92"/>
      <c r="T781" s="92"/>
      <c r="U781" s="1303"/>
    </row>
    <row r="782" spans="1:21" s="1302" customFormat="1" x14ac:dyDescent="0.3">
      <c r="A782" s="1214"/>
      <c r="B782" s="92"/>
      <c r="C782" s="1298"/>
      <c r="D782" s="1301"/>
      <c r="E782" s="1301"/>
      <c r="F782" s="1301"/>
      <c r="G782" s="1301"/>
      <c r="H782" s="1301"/>
      <c r="I782" s="1301"/>
      <c r="J782" s="1301"/>
      <c r="K782" s="1301"/>
      <c r="L782" s="1301"/>
      <c r="M782" s="1301"/>
      <c r="N782" s="1301"/>
      <c r="O782" s="1329"/>
      <c r="Q782" s="92"/>
      <c r="R782" s="92"/>
      <c r="S782" s="92"/>
      <c r="T782" s="92"/>
      <c r="U782" s="1303"/>
    </row>
    <row r="783" spans="1:21" s="1302" customFormat="1" x14ac:dyDescent="0.3">
      <c r="A783" s="1214"/>
      <c r="B783" s="92"/>
      <c r="C783" s="1298"/>
      <c r="D783" s="1301"/>
      <c r="E783" s="1301"/>
      <c r="F783" s="1301"/>
      <c r="G783" s="1301"/>
      <c r="H783" s="1301"/>
      <c r="I783" s="1301"/>
      <c r="J783" s="1301"/>
      <c r="K783" s="1301"/>
      <c r="L783" s="1301"/>
      <c r="M783" s="1301"/>
      <c r="N783" s="1301"/>
      <c r="O783" s="1329"/>
      <c r="Q783" s="92"/>
      <c r="R783" s="92"/>
      <c r="S783" s="92"/>
      <c r="T783" s="92"/>
      <c r="U783" s="1303"/>
    </row>
    <row r="784" spans="1:21" s="1302" customFormat="1" x14ac:dyDescent="0.3">
      <c r="A784" s="1214"/>
      <c r="B784" s="92"/>
      <c r="C784" s="1298"/>
      <c r="D784" s="1301"/>
      <c r="E784" s="1301"/>
      <c r="F784" s="1301"/>
      <c r="G784" s="1301"/>
      <c r="H784" s="1301"/>
      <c r="I784" s="1301"/>
      <c r="J784" s="1301"/>
      <c r="K784" s="1301"/>
      <c r="L784" s="1301"/>
      <c r="M784" s="1301"/>
      <c r="N784" s="1301"/>
      <c r="O784" s="1329"/>
      <c r="Q784" s="92"/>
      <c r="R784" s="92"/>
      <c r="S784" s="92"/>
      <c r="T784" s="92"/>
      <c r="U784" s="1303"/>
    </row>
    <row r="785" spans="1:21" s="1302" customFormat="1" x14ac:dyDescent="0.3">
      <c r="A785" s="1214"/>
      <c r="B785" s="92"/>
      <c r="C785" s="1298"/>
      <c r="D785" s="1301"/>
      <c r="E785" s="1301"/>
      <c r="F785" s="1301"/>
      <c r="G785" s="1301"/>
      <c r="H785" s="1301"/>
      <c r="I785" s="1301"/>
      <c r="J785" s="1301"/>
      <c r="K785" s="1301"/>
      <c r="L785" s="1301"/>
      <c r="M785" s="1301"/>
      <c r="N785" s="1301"/>
      <c r="O785" s="1329"/>
      <c r="Q785" s="92"/>
      <c r="R785" s="92"/>
      <c r="S785" s="92"/>
      <c r="T785" s="92"/>
      <c r="U785" s="1303"/>
    </row>
    <row r="786" spans="1:21" s="1302" customFormat="1" x14ac:dyDescent="0.3">
      <c r="A786" s="1214"/>
      <c r="B786" s="92"/>
      <c r="C786" s="1298"/>
      <c r="D786" s="1301"/>
      <c r="E786" s="1301"/>
      <c r="F786" s="1301"/>
      <c r="G786" s="1301"/>
      <c r="H786" s="1301"/>
      <c r="I786" s="1301"/>
      <c r="J786" s="1301"/>
      <c r="K786" s="1301"/>
      <c r="L786" s="1301"/>
      <c r="M786" s="1301"/>
      <c r="N786" s="1301"/>
      <c r="O786" s="1329"/>
      <c r="Q786" s="92"/>
      <c r="R786" s="92"/>
      <c r="S786" s="92"/>
      <c r="T786" s="92"/>
      <c r="U786" s="1303"/>
    </row>
    <row r="787" spans="1:21" s="1302" customFormat="1" x14ac:dyDescent="0.3">
      <c r="A787" s="1214"/>
      <c r="B787" s="92"/>
      <c r="C787" s="1298"/>
      <c r="D787" s="1301"/>
      <c r="E787" s="1301"/>
      <c r="F787" s="1301"/>
      <c r="G787" s="1301"/>
      <c r="H787" s="1301"/>
      <c r="I787" s="1301"/>
      <c r="J787" s="1301"/>
      <c r="K787" s="1301"/>
      <c r="L787" s="1301"/>
      <c r="M787" s="1301"/>
      <c r="N787" s="1301"/>
      <c r="O787" s="1329"/>
      <c r="Q787" s="92"/>
      <c r="R787" s="92"/>
      <c r="S787" s="92"/>
      <c r="T787" s="92"/>
      <c r="U787" s="1303"/>
    </row>
    <row r="788" spans="1:21" s="1302" customFormat="1" x14ac:dyDescent="0.3">
      <c r="A788" s="1214"/>
      <c r="B788" s="92"/>
      <c r="C788" s="1298"/>
      <c r="D788" s="1301"/>
      <c r="E788" s="1301"/>
      <c r="F788" s="1301"/>
      <c r="G788" s="1301"/>
      <c r="H788" s="1301"/>
      <c r="I788" s="1301"/>
      <c r="J788" s="1301"/>
      <c r="K788" s="1301"/>
      <c r="L788" s="1301"/>
      <c r="M788" s="1301"/>
      <c r="N788" s="1301"/>
      <c r="O788" s="1329"/>
      <c r="Q788" s="92"/>
      <c r="R788" s="92"/>
      <c r="S788" s="92"/>
      <c r="T788" s="92"/>
      <c r="U788" s="1303"/>
    </row>
    <row r="789" spans="1:21" s="1302" customFormat="1" x14ac:dyDescent="0.3">
      <c r="A789" s="1214"/>
      <c r="B789" s="92"/>
      <c r="C789" s="1298"/>
      <c r="D789" s="1301"/>
      <c r="E789" s="1301"/>
      <c r="F789" s="1301"/>
      <c r="G789" s="1301"/>
      <c r="H789" s="1301"/>
      <c r="I789" s="1301"/>
      <c r="J789" s="1301"/>
      <c r="K789" s="1301"/>
      <c r="L789" s="1301"/>
      <c r="M789" s="1301"/>
      <c r="N789" s="1301"/>
      <c r="O789" s="1329"/>
      <c r="Q789" s="92"/>
      <c r="R789" s="92"/>
      <c r="S789" s="92"/>
      <c r="T789" s="92"/>
      <c r="U789" s="1303"/>
    </row>
    <row r="790" spans="1:21" s="1302" customFormat="1" x14ac:dyDescent="0.3">
      <c r="A790" s="1214"/>
      <c r="B790" s="92"/>
      <c r="C790" s="1298"/>
      <c r="D790" s="1301"/>
      <c r="E790" s="1301"/>
      <c r="F790" s="1301"/>
      <c r="G790" s="1301"/>
      <c r="H790" s="1301"/>
      <c r="I790" s="1301"/>
      <c r="J790" s="1301"/>
      <c r="K790" s="1301"/>
      <c r="L790" s="1301"/>
      <c r="M790" s="1301"/>
      <c r="N790" s="1301"/>
      <c r="O790" s="1329"/>
      <c r="Q790" s="92"/>
      <c r="R790" s="92"/>
      <c r="S790" s="92"/>
      <c r="T790" s="92"/>
      <c r="U790" s="1303"/>
    </row>
    <row r="791" spans="1:21" s="1302" customFormat="1" x14ac:dyDescent="0.3">
      <c r="A791" s="1214"/>
      <c r="B791" s="92"/>
      <c r="C791" s="1298"/>
      <c r="D791" s="1301"/>
      <c r="E791" s="1301"/>
      <c r="F791" s="1301"/>
      <c r="G791" s="1301"/>
      <c r="H791" s="1301"/>
      <c r="I791" s="1301"/>
      <c r="J791" s="1301"/>
      <c r="K791" s="1301"/>
      <c r="L791" s="1301"/>
      <c r="M791" s="1301"/>
      <c r="N791" s="1301"/>
      <c r="O791" s="1329"/>
      <c r="Q791" s="92"/>
      <c r="R791" s="92"/>
      <c r="S791" s="92"/>
      <c r="T791" s="92"/>
      <c r="U791" s="1303"/>
    </row>
    <row r="792" spans="1:21" s="1302" customFormat="1" x14ac:dyDescent="0.3">
      <c r="A792" s="1214"/>
      <c r="B792" s="92"/>
      <c r="C792" s="1298"/>
      <c r="D792" s="1301"/>
      <c r="E792" s="1301"/>
      <c r="F792" s="1301"/>
      <c r="G792" s="1301"/>
      <c r="H792" s="1301"/>
      <c r="I792" s="1301"/>
      <c r="J792" s="1301"/>
      <c r="K792" s="1301"/>
      <c r="L792" s="1301"/>
      <c r="M792" s="1301"/>
      <c r="N792" s="1301"/>
      <c r="O792" s="1329"/>
      <c r="Q792" s="92"/>
      <c r="R792" s="92"/>
      <c r="S792" s="92"/>
      <c r="T792" s="92"/>
      <c r="U792" s="1303"/>
    </row>
    <row r="793" spans="1:21" s="1302" customFormat="1" x14ac:dyDescent="0.3">
      <c r="A793" s="1214"/>
      <c r="B793" s="92"/>
      <c r="C793" s="1298"/>
      <c r="D793" s="1301"/>
      <c r="E793" s="1301"/>
      <c r="F793" s="1301"/>
      <c r="G793" s="1301"/>
      <c r="H793" s="1301"/>
      <c r="I793" s="1301"/>
      <c r="J793" s="1301"/>
      <c r="K793" s="1301"/>
      <c r="L793" s="1301"/>
      <c r="M793" s="1301"/>
      <c r="N793" s="1301"/>
      <c r="O793" s="1329"/>
      <c r="Q793" s="92"/>
      <c r="R793" s="92"/>
      <c r="S793" s="92"/>
      <c r="T793" s="92"/>
      <c r="U793" s="1303"/>
    </row>
    <row r="794" spans="1:21" s="1302" customFormat="1" x14ac:dyDescent="0.3">
      <c r="A794" s="1214"/>
      <c r="B794" s="92"/>
      <c r="C794" s="1298"/>
      <c r="D794" s="1301"/>
      <c r="E794" s="1301"/>
      <c r="F794" s="1301"/>
      <c r="G794" s="1301"/>
      <c r="H794" s="1301"/>
      <c r="I794" s="1301"/>
      <c r="J794" s="1301"/>
      <c r="K794" s="1301"/>
      <c r="L794" s="1301"/>
      <c r="M794" s="1301"/>
      <c r="N794" s="1301"/>
      <c r="O794" s="1329"/>
      <c r="Q794" s="92"/>
      <c r="R794" s="92"/>
      <c r="S794" s="92"/>
      <c r="T794" s="92"/>
      <c r="U794" s="1303"/>
    </row>
    <row r="795" spans="1:21" s="1302" customFormat="1" x14ac:dyDescent="0.3">
      <c r="A795" s="1214"/>
      <c r="B795" s="92"/>
      <c r="C795" s="1298"/>
      <c r="D795" s="1301"/>
      <c r="E795" s="1301"/>
      <c r="F795" s="1301"/>
      <c r="G795" s="1301"/>
      <c r="H795" s="1301"/>
      <c r="I795" s="1301"/>
      <c r="J795" s="1301"/>
      <c r="K795" s="1301"/>
      <c r="L795" s="1301"/>
      <c r="M795" s="1301"/>
      <c r="N795" s="1301"/>
      <c r="O795" s="1329"/>
      <c r="Q795" s="92"/>
      <c r="R795" s="92"/>
      <c r="S795" s="92"/>
      <c r="T795" s="92"/>
      <c r="U795" s="1303"/>
    </row>
    <row r="796" spans="1:21" s="1302" customFormat="1" x14ac:dyDescent="0.3">
      <c r="A796" s="1214"/>
      <c r="B796" s="92"/>
      <c r="C796" s="1298"/>
      <c r="D796" s="1301"/>
      <c r="E796" s="1301"/>
      <c r="F796" s="1301"/>
      <c r="G796" s="1301"/>
      <c r="H796" s="1301"/>
      <c r="I796" s="1301"/>
      <c r="J796" s="1301"/>
      <c r="K796" s="1301"/>
      <c r="L796" s="1301"/>
      <c r="M796" s="1301"/>
      <c r="N796" s="1301"/>
      <c r="O796" s="1329"/>
      <c r="Q796" s="92"/>
      <c r="R796" s="92"/>
      <c r="S796" s="92"/>
      <c r="T796" s="92"/>
      <c r="U796" s="1303"/>
    </row>
    <row r="797" spans="1:21" s="1302" customFormat="1" x14ac:dyDescent="0.3">
      <c r="A797" s="1214"/>
      <c r="B797" s="92"/>
      <c r="C797" s="1298"/>
      <c r="D797" s="1301"/>
      <c r="E797" s="1301"/>
      <c r="F797" s="1301"/>
      <c r="G797" s="1301"/>
      <c r="H797" s="1301"/>
      <c r="I797" s="1301"/>
      <c r="J797" s="1301"/>
      <c r="K797" s="1301"/>
      <c r="L797" s="1301"/>
      <c r="M797" s="1301"/>
      <c r="N797" s="1301"/>
      <c r="O797" s="1329"/>
      <c r="Q797" s="92"/>
      <c r="R797" s="92"/>
      <c r="S797" s="92"/>
      <c r="T797" s="92"/>
      <c r="U797" s="1303"/>
    </row>
    <row r="798" spans="1:21" s="1302" customFormat="1" x14ac:dyDescent="0.3">
      <c r="A798" s="1214"/>
      <c r="B798" s="92"/>
      <c r="C798" s="1298"/>
      <c r="D798" s="1301"/>
      <c r="E798" s="1301"/>
      <c r="F798" s="1301"/>
      <c r="G798" s="1301"/>
      <c r="H798" s="1301"/>
      <c r="I798" s="1301"/>
      <c r="J798" s="1301"/>
      <c r="K798" s="1301"/>
      <c r="L798" s="1301"/>
      <c r="M798" s="1301"/>
      <c r="N798" s="1301"/>
      <c r="O798" s="1329"/>
      <c r="Q798" s="92"/>
      <c r="R798" s="92"/>
      <c r="S798" s="92"/>
      <c r="T798" s="92"/>
      <c r="U798" s="1303"/>
    </row>
    <row r="799" spans="1:21" s="1302" customFormat="1" x14ac:dyDescent="0.3">
      <c r="A799" s="1214"/>
      <c r="B799" s="92"/>
      <c r="C799" s="1298"/>
      <c r="D799" s="1301"/>
      <c r="E799" s="1301"/>
      <c r="F799" s="1301"/>
      <c r="G799" s="1301"/>
      <c r="H799" s="1301"/>
      <c r="I799" s="1301"/>
      <c r="J799" s="1301"/>
      <c r="K799" s="1301"/>
      <c r="L799" s="1301"/>
      <c r="M799" s="1301"/>
      <c r="N799" s="1301"/>
      <c r="O799" s="1329"/>
      <c r="Q799" s="92"/>
      <c r="R799" s="92"/>
      <c r="S799" s="92"/>
      <c r="T799" s="92"/>
      <c r="U799" s="1303"/>
    </row>
    <row r="800" spans="1:21" s="1302" customFormat="1" x14ac:dyDescent="0.3">
      <c r="A800" s="1214"/>
      <c r="B800" s="92"/>
      <c r="C800" s="1298"/>
      <c r="D800" s="1301"/>
      <c r="E800" s="1301"/>
      <c r="F800" s="1301"/>
      <c r="G800" s="1301"/>
      <c r="H800" s="1301"/>
      <c r="I800" s="1301"/>
      <c r="J800" s="1301"/>
      <c r="K800" s="1301"/>
      <c r="L800" s="1301"/>
      <c r="M800" s="1301"/>
      <c r="N800" s="1301"/>
      <c r="O800" s="1329"/>
      <c r="Q800" s="92"/>
      <c r="R800" s="92"/>
      <c r="S800" s="92"/>
      <c r="T800" s="92"/>
      <c r="U800" s="1303"/>
    </row>
    <row r="801" spans="1:21" s="1302" customFormat="1" x14ac:dyDescent="0.3">
      <c r="A801" s="1214"/>
      <c r="B801" s="92"/>
      <c r="C801" s="1298"/>
      <c r="D801" s="1301"/>
      <c r="E801" s="1301"/>
      <c r="F801" s="1301"/>
      <c r="G801" s="1301"/>
      <c r="H801" s="1301"/>
      <c r="I801" s="1301"/>
      <c r="J801" s="1301"/>
      <c r="K801" s="1301"/>
      <c r="L801" s="1301"/>
      <c r="M801" s="1301"/>
      <c r="N801" s="1301"/>
      <c r="O801" s="1329"/>
      <c r="Q801" s="92"/>
      <c r="R801" s="92"/>
      <c r="S801" s="92"/>
      <c r="T801" s="92"/>
      <c r="U801" s="1303"/>
    </row>
    <row r="802" spans="1:21" s="1302" customFormat="1" x14ac:dyDescent="0.3">
      <c r="A802" s="1214"/>
      <c r="B802" s="92"/>
      <c r="C802" s="1298"/>
      <c r="D802" s="1301"/>
      <c r="E802" s="1301"/>
      <c r="F802" s="1301"/>
      <c r="G802" s="1301"/>
      <c r="H802" s="1301"/>
      <c r="I802" s="1301"/>
      <c r="J802" s="1301"/>
      <c r="K802" s="1301"/>
      <c r="L802" s="1301"/>
      <c r="M802" s="1301"/>
      <c r="N802" s="1301"/>
      <c r="O802" s="1329"/>
      <c r="Q802" s="92"/>
      <c r="R802" s="92"/>
      <c r="S802" s="92"/>
      <c r="T802" s="92"/>
      <c r="U802" s="1303"/>
    </row>
    <row r="803" spans="1:21" s="1302" customFormat="1" x14ac:dyDescent="0.3">
      <c r="A803" s="1214"/>
      <c r="B803" s="92"/>
      <c r="C803" s="1298"/>
      <c r="D803" s="1301"/>
      <c r="E803" s="1301"/>
      <c r="F803" s="1301"/>
      <c r="G803" s="1301"/>
      <c r="H803" s="1301"/>
      <c r="I803" s="1301"/>
      <c r="J803" s="1301"/>
      <c r="K803" s="1301"/>
      <c r="L803" s="1301"/>
      <c r="M803" s="1301"/>
      <c r="N803" s="1301"/>
      <c r="O803" s="1329"/>
      <c r="Q803" s="92"/>
      <c r="R803" s="92"/>
      <c r="S803" s="92"/>
      <c r="T803" s="92"/>
      <c r="U803" s="1303"/>
    </row>
    <row r="804" spans="1:21" s="1302" customFormat="1" x14ac:dyDescent="0.3">
      <c r="A804" s="1214"/>
      <c r="B804" s="92"/>
      <c r="C804" s="1298"/>
      <c r="D804" s="1301"/>
      <c r="E804" s="1301"/>
      <c r="F804" s="1301"/>
      <c r="G804" s="1301"/>
      <c r="H804" s="1301"/>
      <c r="I804" s="1301"/>
      <c r="J804" s="1301"/>
      <c r="K804" s="1301"/>
      <c r="L804" s="1301"/>
      <c r="M804" s="1301"/>
      <c r="N804" s="1301"/>
      <c r="O804" s="1329"/>
      <c r="Q804" s="92"/>
      <c r="R804" s="92"/>
      <c r="S804" s="92"/>
      <c r="T804" s="92"/>
      <c r="U804" s="1303"/>
    </row>
    <row r="805" spans="1:21" s="1302" customFormat="1" x14ac:dyDescent="0.3">
      <c r="A805" s="1214"/>
      <c r="B805" s="92"/>
      <c r="C805" s="1298"/>
      <c r="D805" s="1301"/>
      <c r="E805" s="1301"/>
      <c r="F805" s="1301"/>
      <c r="G805" s="1301"/>
      <c r="H805" s="1301"/>
      <c r="I805" s="1301"/>
      <c r="J805" s="1301"/>
      <c r="K805" s="1301"/>
      <c r="L805" s="1301"/>
      <c r="M805" s="1301"/>
      <c r="N805" s="1301"/>
      <c r="O805" s="1329"/>
      <c r="Q805" s="92"/>
      <c r="R805" s="92"/>
      <c r="S805" s="92"/>
      <c r="T805" s="92"/>
      <c r="U805" s="1303"/>
    </row>
    <row r="806" spans="1:21" s="1302" customFormat="1" x14ac:dyDescent="0.3">
      <c r="A806" s="1214"/>
      <c r="B806" s="92"/>
      <c r="C806" s="1298"/>
      <c r="D806" s="1301"/>
      <c r="E806" s="1301"/>
      <c r="F806" s="1301"/>
      <c r="G806" s="1301"/>
      <c r="H806" s="1301"/>
      <c r="I806" s="1301"/>
      <c r="J806" s="1301"/>
      <c r="K806" s="1301"/>
      <c r="L806" s="1301"/>
      <c r="M806" s="1301"/>
      <c r="N806" s="1301"/>
      <c r="O806" s="1329"/>
      <c r="Q806" s="92"/>
      <c r="R806" s="92"/>
      <c r="S806" s="92"/>
      <c r="T806" s="92"/>
      <c r="U806" s="1303"/>
    </row>
    <row r="807" spans="1:21" s="1302" customFormat="1" x14ac:dyDescent="0.3">
      <c r="A807" s="1214"/>
      <c r="B807" s="92"/>
      <c r="C807" s="1298"/>
      <c r="D807" s="1301"/>
      <c r="E807" s="1301"/>
      <c r="F807" s="1301"/>
      <c r="G807" s="1301"/>
      <c r="H807" s="1301"/>
      <c r="I807" s="1301"/>
      <c r="J807" s="1301"/>
      <c r="K807" s="1301"/>
      <c r="L807" s="1301"/>
      <c r="M807" s="1301"/>
      <c r="N807" s="1301"/>
      <c r="O807" s="1329"/>
      <c r="Q807" s="92"/>
      <c r="R807" s="92"/>
      <c r="S807" s="92"/>
      <c r="T807" s="92"/>
      <c r="U807" s="1303"/>
    </row>
    <row r="808" spans="1:21" s="1302" customFormat="1" x14ac:dyDescent="0.3">
      <c r="A808" s="1214"/>
      <c r="B808" s="92"/>
      <c r="C808" s="1298"/>
      <c r="D808" s="1301"/>
      <c r="E808" s="1301"/>
      <c r="F808" s="1301"/>
      <c r="G808" s="1301"/>
      <c r="H808" s="1301"/>
      <c r="I808" s="1301"/>
      <c r="J808" s="1301"/>
      <c r="K808" s="1301"/>
      <c r="L808" s="1301"/>
      <c r="M808" s="1301"/>
      <c r="N808" s="1301"/>
      <c r="O808" s="1329"/>
      <c r="Q808" s="92"/>
      <c r="R808" s="92"/>
      <c r="S808" s="92"/>
      <c r="T808" s="92"/>
      <c r="U808" s="1303"/>
    </row>
    <row r="809" spans="1:21" s="1302" customFormat="1" x14ac:dyDescent="0.3">
      <c r="A809" s="1214"/>
      <c r="B809" s="92"/>
      <c r="C809" s="1298"/>
      <c r="D809" s="1301"/>
      <c r="E809" s="1301"/>
      <c r="F809" s="1301"/>
      <c r="G809" s="1301"/>
      <c r="H809" s="1301"/>
      <c r="I809" s="1301"/>
      <c r="J809" s="1301"/>
      <c r="K809" s="1301"/>
      <c r="L809" s="1301"/>
      <c r="M809" s="1301"/>
      <c r="N809" s="1301"/>
      <c r="O809" s="1329"/>
      <c r="Q809" s="92"/>
      <c r="R809" s="92"/>
      <c r="S809" s="92"/>
      <c r="T809" s="92"/>
      <c r="U809" s="1303"/>
    </row>
    <row r="810" spans="1:21" s="1302" customFormat="1" x14ac:dyDescent="0.3">
      <c r="A810" s="1214"/>
      <c r="B810" s="92"/>
      <c r="C810" s="1298"/>
      <c r="D810" s="1301"/>
      <c r="E810" s="1301"/>
      <c r="F810" s="1301"/>
      <c r="G810" s="1301"/>
      <c r="H810" s="1301"/>
      <c r="I810" s="1301"/>
      <c r="J810" s="1301"/>
      <c r="K810" s="1301"/>
      <c r="L810" s="1301"/>
      <c r="M810" s="1301"/>
      <c r="N810" s="1301"/>
      <c r="O810" s="1329"/>
      <c r="Q810" s="92"/>
      <c r="R810" s="92"/>
      <c r="S810" s="92"/>
      <c r="T810" s="92"/>
      <c r="U810" s="1303"/>
    </row>
    <row r="811" spans="1:21" s="1302" customFormat="1" x14ac:dyDescent="0.3">
      <c r="A811" s="1214"/>
      <c r="B811" s="92"/>
      <c r="C811" s="1298"/>
      <c r="D811" s="1301"/>
      <c r="E811" s="1301"/>
      <c r="F811" s="1301"/>
      <c r="G811" s="1301"/>
      <c r="H811" s="1301"/>
      <c r="I811" s="1301"/>
      <c r="J811" s="1301"/>
      <c r="K811" s="1301"/>
      <c r="L811" s="1301"/>
      <c r="M811" s="1301"/>
      <c r="N811" s="1301"/>
      <c r="O811" s="1329"/>
      <c r="Q811" s="92"/>
      <c r="R811" s="92"/>
      <c r="S811" s="92"/>
      <c r="T811" s="92"/>
      <c r="U811" s="1303"/>
    </row>
    <row r="812" spans="1:21" s="1302" customFormat="1" x14ac:dyDescent="0.3">
      <c r="A812" s="1214"/>
      <c r="B812" s="92"/>
      <c r="C812" s="1298"/>
      <c r="D812" s="1301"/>
      <c r="E812" s="1301"/>
      <c r="F812" s="1301"/>
      <c r="G812" s="1301"/>
      <c r="H812" s="1301"/>
      <c r="I812" s="1301"/>
      <c r="J812" s="1301"/>
      <c r="K812" s="1301"/>
      <c r="L812" s="1301"/>
      <c r="M812" s="1301"/>
      <c r="N812" s="1301"/>
      <c r="O812" s="1329"/>
      <c r="Q812" s="92"/>
      <c r="R812" s="92"/>
      <c r="S812" s="92"/>
      <c r="T812" s="92"/>
      <c r="U812" s="1303"/>
    </row>
    <row r="813" spans="1:21" s="1302" customFormat="1" x14ac:dyDescent="0.3">
      <c r="A813" s="1214"/>
      <c r="B813" s="92"/>
      <c r="C813" s="1298"/>
      <c r="D813" s="1301"/>
      <c r="E813" s="1301"/>
      <c r="F813" s="1301"/>
      <c r="G813" s="1301"/>
      <c r="H813" s="1301"/>
      <c r="I813" s="1301"/>
      <c r="J813" s="1301"/>
      <c r="K813" s="1301"/>
      <c r="L813" s="1301"/>
      <c r="M813" s="1301"/>
      <c r="N813" s="1301"/>
      <c r="O813" s="1329"/>
      <c r="Q813" s="92"/>
      <c r="R813" s="92"/>
      <c r="S813" s="92"/>
      <c r="T813" s="92"/>
      <c r="U813" s="1303"/>
    </row>
    <row r="814" spans="1:21" s="1302" customFormat="1" x14ac:dyDescent="0.3">
      <c r="A814" s="1214"/>
      <c r="B814" s="92"/>
      <c r="C814" s="1298"/>
      <c r="D814" s="1301"/>
      <c r="E814" s="1301"/>
      <c r="F814" s="1301"/>
      <c r="G814" s="1301"/>
      <c r="H814" s="1301"/>
      <c r="I814" s="1301"/>
      <c r="J814" s="1301"/>
      <c r="K814" s="1301"/>
      <c r="L814" s="1301"/>
      <c r="M814" s="1301"/>
      <c r="N814" s="1301"/>
      <c r="O814" s="1329"/>
      <c r="Q814" s="92"/>
      <c r="R814" s="92"/>
      <c r="S814" s="92"/>
      <c r="T814" s="92"/>
      <c r="U814" s="1303"/>
    </row>
    <row r="815" spans="1:21" s="1302" customFormat="1" x14ac:dyDescent="0.3">
      <c r="A815" s="1214"/>
      <c r="B815" s="92"/>
      <c r="C815" s="1298"/>
      <c r="D815" s="1301"/>
      <c r="E815" s="1301"/>
      <c r="F815" s="1301"/>
      <c r="G815" s="1301"/>
      <c r="H815" s="1301"/>
      <c r="I815" s="1301"/>
      <c r="J815" s="1301"/>
      <c r="K815" s="1301"/>
      <c r="L815" s="1301"/>
      <c r="M815" s="1301"/>
      <c r="N815" s="1301"/>
      <c r="O815" s="1329"/>
      <c r="Q815" s="92"/>
      <c r="R815" s="92"/>
      <c r="S815" s="92"/>
      <c r="T815" s="92"/>
      <c r="U815" s="1303"/>
    </row>
    <row r="816" spans="1:21" s="1302" customFormat="1" x14ac:dyDescent="0.3">
      <c r="A816" s="1214"/>
      <c r="B816" s="92"/>
      <c r="C816" s="1298"/>
      <c r="D816" s="1301"/>
      <c r="E816" s="1301"/>
      <c r="F816" s="1301"/>
      <c r="G816" s="1301"/>
      <c r="H816" s="1301"/>
      <c r="I816" s="1301"/>
      <c r="J816" s="1301"/>
      <c r="K816" s="1301"/>
      <c r="L816" s="1301"/>
      <c r="M816" s="1301"/>
      <c r="N816" s="1301"/>
      <c r="O816" s="1329"/>
      <c r="Q816" s="92"/>
      <c r="R816" s="92"/>
      <c r="S816" s="92"/>
      <c r="T816" s="92"/>
      <c r="U816" s="1303"/>
    </row>
    <row r="817" spans="1:21" s="1302" customFormat="1" x14ac:dyDescent="0.3">
      <c r="A817" s="1214"/>
      <c r="B817" s="92"/>
      <c r="C817" s="1298"/>
      <c r="D817" s="1301"/>
      <c r="E817" s="1301"/>
      <c r="F817" s="1301"/>
      <c r="G817" s="1301"/>
      <c r="H817" s="1301"/>
      <c r="I817" s="1301"/>
      <c r="J817" s="1301"/>
      <c r="K817" s="1301"/>
      <c r="L817" s="1301"/>
      <c r="M817" s="1301"/>
      <c r="N817" s="1301"/>
      <c r="O817" s="1329"/>
      <c r="Q817" s="92"/>
      <c r="R817" s="92"/>
      <c r="S817" s="92"/>
      <c r="T817" s="92"/>
      <c r="U817" s="1303"/>
    </row>
    <row r="818" spans="1:21" s="1302" customFormat="1" x14ac:dyDescent="0.3">
      <c r="A818" s="1214"/>
      <c r="B818" s="92"/>
      <c r="C818" s="1298"/>
      <c r="D818" s="1301"/>
      <c r="E818" s="1301"/>
      <c r="F818" s="1301"/>
      <c r="G818" s="1301"/>
      <c r="H818" s="1301"/>
      <c r="I818" s="1301"/>
      <c r="J818" s="1301"/>
      <c r="K818" s="1301"/>
      <c r="L818" s="1301"/>
      <c r="M818" s="1301"/>
      <c r="N818" s="1301"/>
      <c r="O818" s="1329"/>
      <c r="Q818" s="92"/>
      <c r="R818" s="92"/>
      <c r="S818" s="92"/>
      <c r="T818" s="92"/>
      <c r="U818" s="1303"/>
    </row>
    <row r="819" spans="1:21" s="1302" customFormat="1" x14ac:dyDescent="0.3">
      <c r="A819" s="1214"/>
      <c r="B819" s="92"/>
      <c r="C819" s="1298"/>
      <c r="D819" s="1301"/>
      <c r="E819" s="1301"/>
      <c r="F819" s="1301"/>
      <c r="G819" s="1301"/>
      <c r="H819" s="1301"/>
      <c r="I819" s="1301"/>
      <c r="J819" s="1301"/>
      <c r="K819" s="1301"/>
      <c r="L819" s="1301"/>
      <c r="M819" s="1301"/>
      <c r="N819" s="1301"/>
      <c r="O819" s="1329"/>
      <c r="Q819" s="92"/>
      <c r="R819" s="92"/>
      <c r="S819" s="92"/>
      <c r="T819" s="92"/>
      <c r="U819" s="1303"/>
    </row>
    <row r="820" spans="1:21" s="1302" customFormat="1" x14ac:dyDescent="0.3">
      <c r="A820" s="1214"/>
      <c r="B820" s="92"/>
      <c r="C820" s="1298"/>
      <c r="D820" s="1301"/>
      <c r="E820" s="1301"/>
      <c r="F820" s="1301"/>
      <c r="G820" s="1301"/>
      <c r="H820" s="1301"/>
      <c r="I820" s="1301"/>
      <c r="J820" s="1301"/>
      <c r="K820" s="1301"/>
      <c r="L820" s="1301"/>
      <c r="M820" s="1301"/>
      <c r="N820" s="1301"/>
      <c r="O820" s="1329"/>
      <c r="Q820" s="92"/>
      <c r="R820" s="92"/>
      <c r="S820" s="92"/>
      <c r="T820" s="92"/>
      <c r="U820" s="1303"/>
    </row>
    <row r="821" spans="1:21" s="1302" customFormat="1" x14ac:dyDescent="0.3">
      <c r="A821" s="1214"/>
      <c r="B821" s="92"/>
      <c r="C821" s="1298"/>
      <c r="D821" s="1301"/>
      <c r="E821" s="1301"/>
      <c r="F821" s="1301"/>
      <c r="G821" s="1301"/>
      <c r="H821" s="1301"/>
      <c r="I821" s="1301"/>
      <c r="J821" s="1301"/>
      <c r="K821" s="1301"/>
      <c r="L821" s="1301"/>
      <c r="M821" s="1301"/>
      <c r="N821" s="1301"/>
      <c r="O821" s="1329"/>
      <c r="Q821" s="92"/>
      <c r="R821" s="92"/>
      <c r="S821" s="92"/>
      <c r="T821" s="92"/>
      <c r="U821" s="1303"/>
    </row>
    <row r="822" spans="1:21" s="1302" customFormat="1" x14ac:dyDescent="0.3">
      <c r="A822" s="1214"/>
      <c r="B822" s="92"/>
      <c r="C822" s="1298"/>
      <c r="D822" s="1301"/>
      <c r="E822" s="1301"/>
      <c r="F822" s="1301"/>
      <c r="G822" s="1301"/>
      <c r="H822" s="1301"/>
      <c r="I822" s="1301"/>
      <c r="J822" s="1301"/>
      <c r="K822" s="1301"/>
      <c r="L822" s="1301"/>
      <c r="M822" s="1301"/>
      <c r="N822" s="1301"/>
      <c r="O822" s="1329"/>
      <c r="Q822" s="92"/>
      <c r="R822" s="92"/>
      <c r="S822" s="92"/>
      <c r="T822" s="92"/>
      <c r="U822" s="1303"/>
    </row>
    <row r="823" spans="1:21" s="1302" customFormat="1" x14ac:dyDescent="0.3">
      <c r="A823" s="1214"/>
      <c r="B823" s="92"/>
      <c r="C823" s="1298"/>
      <c r="D823" s="1301"/>
      <c r="E823" s="1301"/>
      <c r="F823" s="1301"/>
      <c r="G823" s="1301"/>
      <c r="H823" s="1301"/>
      <c r="I823" s="1301"/>
      <c r="J823" s="1301"/>
      <c r="K823" s="1301"/>
      <c r="L823" s="1301"/>
      <c r="M823" s="1301"/>
      <c r="N823" s="1301"/>
      <c r="O823" s="1329"/>
      <c r="Q823" s="92"/>
      <c r="R823" s="92"/>
      <c r="S823" s="92"/>
      <c r="T823" s="92"/>
      <c r="U823" s="1303"/>
    </row>
    <row r="824" spans="1:21" s="1302" customFormat="1" x14ac:dyDescent="0.3">
      <c r="A824" s="1214"/>
      <c r="B824" s="92"/>
      <c r="C824" s="1298"/>
      <c r="D824" s="1301"/>
      <c r="E824" s="1301"/>
      <c r="F824" s="1301"/>
      <c r="G824" s="1301"/>
      <c r="H824" s="1301"/>
      <c r="I824" s="1301"/>
      <c r="J824" s="1301"/>
      <c r="K824" s="1301"/>
      <c r="L824" s="1301"/>
      <c r="M824" s="1301"/>
      <c r="N824" s="1301"/>
      <c r="O824" s="1329"/>
      <c r="Q824" s="92"/>
      <c r="R824" s="92"/>
      <c r="S824" s="92"/>
      <c r="T824" s="92"/>
      <c r="U824" s="1303"/>
    </row>
    <row r="825" spans="1:21" s="1302" customFormat="1" x14ac:dyDescent="0.3">
      <c r="A825" s="1214"/>
      <c r="B825" s="92"/>
      <c r="C825" s="1298"/>
      <c r="D825" s="1301"/>
      <c r="E825" s="1301"/>
      <c r="F825" s="1301"/>
      <c r="G825" s="1301"/>
      <c r="H825" s="1301"/>
      <c r="I825" s="1301"/>
      <c r="J825" s="1301"/>
      <c r="K825" s="1301"/>
      <c r="L825" s="1301"/>
      <c r="M825" s="1301"/>
      <c r="N825" s="1301"/>
      <c r="O825" s="1329"/>
      <c r="Q825" s="92"/>
      <c r="R825" s="92"/>
      <c r="S825" s="92"/>
      <c r="T825" s="92"/>
      <c r="U825" s="1303"/>
    </row>
    <row r="826" spans="1:21" s="1302" customFormat="1" x14ac:dyDescent="0.3">
      <c r="A826" s="1214"/>
      <c r="B826" s="92"/>
      <c r="C826" s="1298"/>
      <c r="D826" s="1301"/>
      <c r="E826" s="1301"/>
      <c r="F826" s="1301"/>
      <c r="G826" s="1301"/>
      <c r="H826" s="1301"/>
      <c r="I826" s="1301"/>
      <c r="J826" s="1301"/>
      <c r="K826" s="1301"/>
      <c r="L826" s="1301"/>
      <c r="M826" s="1301"/>
      <c r="N826" s="1301"/>
      <c r="O826" s="1329"/>
      <c r="Q826" s="92"/>
      <c r="R826" s="92"/>
      <c r="S826" s="92"/>
      <c r="T826" s="92"/>
      <c r="U826" s="1303"/>
    </row>
    <row r="827" spans="1:21" s="1302" customFormat="1" x14ac:dyDescent="0.3">
      <c r="A827" s="1214"/>
      <c r="B827" s="92"/>
      <c r="C827" s="1298"/>
      <c r="D827" s="1301"/>
      <c r="E827" s="1301"/>
      <c r="F827" s="1301"/>
      <c r="G827" s="1301"/>
      <c r="H827" s="1301"/>
      <c r="I827" s="1301"/>
      <c r="J827" s="1301"/>
      <c r="K827" s="1301"/>
      <c r="L827" s="1301"/>
      <c r="M827" s="1301"/>
      <c r="N827" s="1301"/>
      <c r="O827" s="1329"/>
      <c r="Q827" s="92"/>
      <c r="R827" s="92"/>
      <c r="S827" s="92"/>
      <c r="T827" s="92"/>
      <c r="U827" s="1303"/>
    </row>
    <row r="828" spans="1:21" s="1302" customFormat="1" x14ac:dyDescent="0.3">
      <c r="A828" s="1214"/>
      <c r="B828" s="92"/>
      <c r="C828" s="1298"/>
      <c r="D828" s="1301"/>
      <c r="E828" s="1301"/>
      <c r="F828" s="1301"/>
      <c r="G828" s="1301"/>
      <c r="H828" s="1301"/>
      <c r="I828" s="1301"/>
      <c r="J828" s="1301"/>
      <c r="K828" s="1301"/>
      <c r="L828" s="1301"/>
      <c r="M828" s="1301"/>
      <c r="N828" s="1301"/>
      <c r="O828" s="1329"/>
      <c r="Q828" s="92"/>
      <c r="R828" s="92"/>
      <c r="S828" s="92"/>
      <c r="T828" s="92"/>
      <c r="U828" s="1303"/>
    </row>
    <row r="829" spans="1:21" s="1302" customFormat="1" x14ac:dyDescent="0.3">
      <c r="A829" s="1214"/>
      <c r="B829" s="92"/>
      <c r="C829" s="1298"/>
      <c r="D829" s="1301"/>
      <c r="E829" s="1301"/>
      <c r="F829" s="1301"/>
      <c r="G829" s="1301"/>
      <c r="H829" s="1301"/>
      <c r="I829" s="1301"/>
      <c r="J829" s="1301"/>
      <c r="K829" s="1301"/>
      <c r="L829" s="1301"/>
      <c r="M829" s="1301"/>
      <c r="N829" s="1301"/>
      <c r="O829" s="1329"/>
      <c r="Q829" s="92"/>
      <c r="R829" s="92"/>
      <c r="S829" s="92"/>
      <c r="T829" s="92"/>
      <c r="U829" s="1303"/>
    </row>
    <row r="830" spans="1:21" s="1302" customFormat="1" x14ac:dyDescent="0.3">
      <c r="A830" s="1214"/>
      <c r="B830" s="92"/>
      <c r="C830" s="1298"/>
      <c r="D830" s="1301"/>
      <c r="E830" s="1301"/>
      <c r="F830" s="1301"/>
      <c r="G830" s="1301"/>
      <c r="H830" s="1301"/>
      <c r="I830" s="1301"/>
      <c r="J830" s="1301"/>
      <c r="K830" s="1301"/>
      <c r="L830" s="1301"/>
      <c r="M830" s="1301"/>
      <c r="N830" s="1301"/>
      <c r="O830" s="1329"/>
      <c r="Q830" s="92"/>
      <c r="R830" s="92"/>
      <c r="S830" s="92"/>
      <c r="T830" s="92"/>
      <c r="U830" s="1303"/>
    </row>
    <row r="831" spans="1:21" s="1302" customFormat="1" x14ac:dyDescent="0.3">
      <c r="A831" s="1214"/>
      <c r="B831" s="92"/>
      <c r="C831" s="1298"/>
      <c r="D831" s="1301"/>
      <c r="E831" s="1301"/>
      <c r="F831" s="1301"/>
      <c r="G831" s="1301"/>
      <c r="H831" s="1301"/>
      <c r="I831" s="1301"/>
      <c r="J831" s="1301"/>
      <c r="K831" s="1301"/>
      <c r="L831" s="1301"/>
      <c r="M831" s="1301"/>
      <c r="N831" s="1301"/>
      <c r="O831" s="1329"/>
      <c r="Q831" s="92"/>
      <c r="R831" s="92"/>
      <c r="S831" s="92"/>
      <c r="T831" s="92"/>
      <c r="U831" s="1303"/>
    </row>
    <row r="832" spans="1:21" s="1302" customFormat="1" x14ac:dyDescent="0.3">
      <c r="A832" s="1214"/>
      <c r="B832" s="92"/>
      <c r="C832" s="1298"/>
      <c r="D832" s="1301"/>
      <c r="E832" s="1301"/>
      <c r="F832" s="1301"/>
      <c r="G832" s="1301"/>
      <c r="H832" s="1301"/>
      <c r="I832" s="1301"/>
      <c r="J832" s="1301"/>
      <c r="K832" s="1301"/>
      <c r="L832" s="1301"/>
      <c r="M832" s="1301"/>
      <c r="N832" s="1301"/>
      <c r="O832" s="1329"/>
      <c r="Q832" s="92"/>
      <c r="R832" s="92"/>
      <c r="S832" s="92"/>
      <c r="T832" s="92"/>
      <c r="U832" s="1303"/>
    </row>
    <row r="833" spans="1:21" s="1302" customFormat="1" x14ac:dyDescent="0.3">
      <c r="A833" s="1214"/>
      <c r="B833" s="92"/>
      <c r="C833" s="1298"/>
      <c r="D833" s="1301"/>
      <c r="E833" s="1301"/>
      <c r="F833" s="1301"/>
      <c r="G833" s="1301"/>
      <c r="H833" s="1301"/>
      <c r="I833" s="1301"/>
      <c r="J833" s="1301"/>
      <c r="K833" s="1301"/>
      <c r="L833" s="1301"/>
      <c r="M833" s="1301"/>
      <c r="N833" s="1301"/>
      <c r="O833" s="1329"/>
      <c r="Q833" s="92"/>
      <c r="R833" s="92"/>
      <c r="S833" s="92"/>
      <c r="T833" s="92"/>
      <c r="U833" s="1303"/>
    </row>
    <row r="834" spans="1:21" s="1302" customFormat="1" x14ac:dyDescent="0.3">
      <c r="A834" s="1214"/>
      <c r="B834" s="92"/>
      <c r="C834" s="1298"/>
      <c r="D834" s="1301"/>
      <c r="E834" s="1301"/>
      <c r="F834" s="1301"/>
      <c r="G834" s="1301"/>
      <c r="H834" s="1301"/>
      <c r="I834" s="1301"/>
      <c r="J834" s="1301"/>
      <c r="K834" s="1301"/>
      <c r="L834" s="1301"/>
      <c r="M834" s="1301"/>
      <c r="N834" s="1301"/>
      <c r="O834" s="1329"/>
      <c r="Q834" s="92"/>
      <c r="R834" s="92"/>
      <c r="S834" s="92"/>
      <c r="T834" s="92"/>
      <c r="U834" s="1303"/>
    </row>
    <row r="835" spans="1:21" s="1302" customFormat="1" x14ac:dyDescent="0.3">
      <c r="A835" s="1214"/>
      <c r="B835" s="92"/>
      <c r="C835" s="1298"/>
      <c r="D835" s="1301"/>
      <c r="E835" s="1301"/>
      <c r="F835" s="1301"/>
      <c r="G835" s="1301"/>
      <c r="H835" s="1301"/>
      <c r="I835" s="1301"/>
      <c r="J835" s="1301"/>
      <c r="K835" s="1301"/>
      <c r="L835" s="1301"/>
      <c r="M835" s="1301"/>
      <c r="N835" s="1301"/>
      <c r="O835" s="1329"/>
      <c r="Q835" s="92"/>
      <c r="R835" s="92"/>
      <c r="S835" s="92"/>
      <c r="T835" s="92"/>
      <c r="U835" s="1303"/>
    </row>
    <row r="836" spans="1:21" s="1302" customFormat="1" x14ac:dyDescent="0.3">
      <c r="A836" s="1214"/>
      <c r="B836" s="92"/>
      <c r="C836" s="1298"/>
      <c r="D836" s="1301"/>
      <c r="E836" s="1301"/>
      <c r="F836" s="1301"/>
      <c r="G836" s="1301"/>
      <c r="H836" s="1301"/>
      <c r="I836" s="1301"/>
      <c r="J836" s="1301"/>
      <c r="K836" s="1301"/>
      <c r="L836" s="1301"/>
      <c r="M836" s="1301"/>
      <c r="N836" s="1301"/>
      <c r="O836" s="1329"/>
      <c r="Q836" s="92"/>
      <c r="R836" s="92"/>
      <c r="S836" s="92"/>
      <c r="T836" s="92"/>
      <c r="U836" s="1303"/>
    </row>
    <row r="837" spans="1:21" s="1302" customFormat="1" x14ac:dyDescent="0.3">
      <c r="A837" s="1214"/>
      <c r="B837" s="92"/>
      <c r="C837" s="1298"/>
      <c r="D837" s="1301"/>
      <c r="E837" s="1301"/>
      <c r="F837" s="1301"/>
      <c r="G837" s="1301"/>
      <c r="H837" s="1301"/>
      <c r="I837" s="1301"/>
      <c r="J837" s="1301"/>
      <c r="K837" s="1301"/>
      <c r="L837" s="1301"/>
      <c r="M837" s="1301"/>
      <c r="N837" s="1301"/>
      <c r="O837" s="1329"/>
      <c r="Q837" s="92"/>
      <c r="R837" s="92"/>
      <c r="S837" s="92"/>
      <c r="T837" s="92"/>
      <c r="U837" s="1303"/>
    </row>
    <row r="838" spans="1:21" s="1302" customFormat="1" x14ac:dyDescent="0.3">
      <c r="A838" s="1214"/>
      <c r="B838" s="92"/>
      <c r="C838" s="1298"/>
      <c r="D838" s="1301"/>
      <c r="E838" s="1301"/>
      <c r="F838" s="1301"/>
      <c r="G838" s="1301"/>
      <c r="H838" s="1301"/>
      <c r="I838" s="1301"/>
      <c r="J838" s="1301"/>
      <c r="K838" s="1301"/>
      <c r="L838" s="1301"/>
      <c r="M838" s="1301"/>
      <c r="N838" s="1301"/>
      <c r="O838" s="1329"/>
      <c r="Q838" s="92"/>
      <c r="R838" s="92"/>
      <c r="S838" s="92"/>
      <c r="T838" s="92"/>
      <c r="U838" s="1303"/>
    </row>
    <row r="839" spans="1:21" s="1302" customFormat="1" x14ac:dyDescent="0.3">
      <c r="A839" s="1214"/>
      <c r="B839" s="92"/>
      <c r="C839" s="1298"/>
      <c r="D839" s="1301"/>
      <c r="E839" s="1301"/>
      <c r="F839" s="1301"/>
      <c r="G839" s="1301"/>
      <c r="H839" s="1301"/>
      <c r="I839" s="1301"/>
      <c r="J839" s="1301"/>
      <c r="K839" s="1301"/>
      <c r="L839" s="1301"/>
      <c r="M839" s="1301"/>
      <c r="N839" s="1301"/>
      <c r="O839" s="1329"/>
      <c r="Q839" s="92"/>
      <c r="R839" s="92"/>
      <c r="S839" s="92"/>
      <c r="T839" s="92"/>
      <c r="U839" s="1303"/>
    </row>
    <row r="840" spans="1:21" s="1302" customFormat="1" x14ac:dyDescent="0.3">
      <c r="A840" s="1214"/>
      <c r="B840" s="92"/>
      <c r="C840" s="1298"/>
      <c r="D840" s="1301"/>
      <c r="E840" s="1301"/>
      <c r="F840" s="1301"/>
      <c r="G840" s="1301"/>
      <c r="H840" s="1301"/>
      <c r="I840" s="1301"/>
      <c r="J840" s="1301"/>
      <c r="K840" s="1301"/>
      <c r="L840" s="1301"/>
      <c r="M840" s="1301"/>
      <c r="N840" s="1301"/>
      <c r="O840" s="1329"/>
      <c r="Q840" s="92"/>
      <c r="R840" s="92"/>
      <c r="S840" s="92"/>
      <c r="T840" s="92"/>
      <c r="U840" s="1303"/>
    </row>
    <row r="841" spans="1:21" s="1302" customFormat="1" x14ac:dyDescent="0.3">
      <c r="A841" s="1214"/>
      <c r="B841" s="92"/>
      <c r="C841" s="1298"/>
      <c r="D841" s="1301"/>
      <c r="E841" s="1301"/>
      <c r="F841" s="1301"/>
      <c r="G841" s="1301"/>
      <c r="H841" s="1301"/>
      <c r="I841" s="1301"/>
      <c r="J841" s="1301"/>
      <c r="K841" s="1301"/>
      <c r="L841" s="1301"/>
      <c r="M841" s="1301"/>
      <c r="N841" s="1301"/>
      <c r="O841" s="1329"/>
      <c r="Q841" s="92"/>
      <c r="R841" s="92"/>
      <c r="S841" s="92"/>
      <c r="T841" s="92"/>
      <c r="U841" s="1303"/>
    </row>
    <row r="842" spans="1:21" s="1302" customFormat="1" x14ac:dyDescent="0.3">
      <c r="A842" s="1214"/>
      <c r="B842" s="92"/>
      <c r="C842" s="1298"/>
      <c r="D842" s="1301"/>
      <c r="E842" s="1301"/>
      <c r="F842" s="1301"/>
      <c r="G842" s="1301"/>
      <c r="H842" s="1301"/>
      <c r="I842" s="1301"/>
      <c r="J842" s="1301"/>
      <c r="K842" s="1301"/>
      <c r="L842" s="1301"/>
      <c r="M842" s="1301"/>
      <c r="N842" s="1301"/>
      <c r="O842" s="1329"/>
      <c r="Q842" s="92"/>
      <c r="R842" s="92"/>
      <c r="S842" s="92"/>
      <c r="T842" s="92"/>
      <c r="U842" s="1303"/>
    </row>
    <row r="843" spans="1:21" s="1302" customFormat="1" x14ac:dyDescent="0.3">
      <c r="A843" s="1214"/>
      <c r="B843" s="92"/>
      <c r="C843" s="1298"/>
      <c r="D843" s="1301"/>
      <c r="E843" s="1301"/>
      <c r="F843" s="1301"/>
      <c r="G843" s="1301"/>
      <c r="H843" s="1301"/>
      <c r="I843" s="1301"/>
      <c r="J843" s="1301"/>
      <c r="K843" s="1301"/>
      <c r="L843" s="1301"/>
      <c r="M843" s="1301"/>
      <c r="N843" s="1301"/>
      <c r="O843" s="1329"/>
      <c r="Q843" s="92"/>
      <c r="R843" s="92"/>
      <c r="S843" s="92"/>
      <c r="T843" s="92"/>
      <c r="U843" s="1303"/>
    </row>
    <row r="844" spans="1:21" s="1302" customFormat="1" x14ac:dyDescent="0.3">
      <c r="A844" s="1214"/>
      <c r="B844" s="92"/>
      <c r="C844" s="1298"/>
      <c r="D844" s="1301"/>
      <c r="E844" s="1301"/>
      <c r="F844" s="1301"/>
      <c r="G844" s="1301"/>
      <c r="H844" s="1301"/>
      <c r="I844" s="1301"/>
      <c r="J844" s="1301"/>
      <c r="K844" s="1301"/>
      <c r="L844" s="1301"/>
      <c r="M844" s="1301"/>
      <c r="N844" s="1301"/>
      <c r="O844" s="1329"/>
      <c r="Q844" s="92"/>
      <c r="R844" s="92"/>
      <c r="S844" s="92"/>
      <c r="T844" s="92"/>
      <c r="U844" s="1303"/>
    </row>
    <row r="845" spans="1:21" s="1302" customFormat="1" x14ac:dyDescent="0.3">
      <c r="A845" s="1214"/>
      <c r="B845" s="92"/>
      <c r="C845" s="1298"/>
      <c r="D845" s="1301"/>
      <c r="E845" s="1301"/>
      <c r="F845" s="1301"/>
      <c r="G845" s="1301"/>
      <c r="H845" s="1301"/>
      <c r="I845" s="1301"/>
      <c r="J845" s="1301"/>
      <c r="K845" s="1301"/>
      <c r="L845" s="1301"/>
      <c r="M845" s="1301"/>
      <c r="N845" s="1301"/>
      <c r="O845" s="1329"/>
      <c r="Q845" s="92"/>
      <c r="R845" s="92"/>
      <c r="S845" s="92"/>
      <c r="T845" s="92"/>
      <c r="U845" s="1303"/>
    </row>
    <row r="846" spans="1:21" s="1302" customFormat="1" x14ac:dyDescent="0.3">
      <c r="A846" s="1214"/>
      <c r="B846" s="92"/>
      <c r="C846" s="1298"/>
      <c r="D846" s="1301"/>
      <c r="E846" s="1301"/>
      <c r="F846" s="1301"/>
      <c r="G846" s="1301"/>
      <c r="H846" s="1301"/>
      <c r="I846" s="1301"/>
      <c r="J846" s="1301"/>
      <c r="K846" s="1301"/>
      <c r="L846" s="1301"/>
      <c r="M846" s="1301"/>
      <c r="N846" s="1301"/>
      <c r="O846" s="1329"/>
      <c r="Q846" s="92"/>
      <c r="R846" s="92"/>
      <c r="S846" s="92"/>
      <c r="T846" s="92"/>
      <c r="U846" s="1303"/>
    </row>
    <row r="847" spans="1:21" s="1302" customFormat="1" x14ac:dyDescent="0.3">
      <c r="A847" s="1214"/>
      <c r="B847" s="92"/>
      <c r="C847" s="1298"/>
      <c r="D847" s="1301"/>
      <c r="E847" s="1301"/>
      <c r="F847" s="1301"/>
      <c r="G847" s="1301"/>
      <c r="H847" s="1301"/>
      <c r="I847" s="1301"/>
      <c r="J847" s="1301"/>
      <c r="K847" s="1301"/>
      <c r="L847" s="1301"/>
      <c r="M847" s="1301"/>
      <c r="N847" s="1301"/>
      <c r="O847" s="1329"/>
      <c r="Q847" s="92"/>
      <c r="R847" s="92"/>
      <c r="S847" s="92"/>
      <c r="T847" s="92"/>
      <c r="U847" s="1303"/>
    </row>
    <row r="848" spans="1:21" s="1302" customFormat="1" x14ac:dyDescent="0.3">
      <c r="A848" s="1214"/>
      <c r="B848" s="92"/>
      <c r="C848" s="1298"/>
      <c r="D848" s="1301"/>
      <c r="E848" s="1301"/>
      <c r="F848" s="1301"/>
      <c r="G848" s="1301"/>
      <c r="H848" s="1301"/>
      <c r="I848" s="1301"/>
      <c r="J848" s="1301"/>
      <c r="K848" s="1301"/>
      <c r="L848" s="1301"/>
      <c r="M848" s="1301"/>
      <c r="N848" s="1301"/>
      <c r="O848" s="1329"/>
      <c r="Q848" s="92"/>
      <c r="R848" s="92"/>
      <c r="S848" s="92"/>
      <c r="T848" s="92"/>
      <c r="U848" s="1303"/>
    </row>
    <row r="849" spans="1:21" s="1302" customFormat="1" x14ac:dyDescent="0.3">
      <c r="A849" s="1214"/>
      <c r="B849" s="92"/>
      <c r="C849" s="1298"/>
      <c r="D849" s="1301"/>
      <c r="E849" s="1301"/>
      <c r="F849" s="1301"/>
      <c r="G849" s="1301"/>
      <c r="H849" s="1301"/>
      <c r="I849" s="1301"/>
      <c r="J849" s="1301"/>
      <c r="K849" s="1301"/>
      <c r="L849" s="1301"/>
      <c r="M849" s="1301"/>
      <c r="N849" s="1301"/>
      <c r="O849" s="1329"/>
      <c r="Q849" s="92"/>
      <c r="R849" s="92"/>
      <c r="S849" s="92"/>
      <c r="T849" s="92"/>
      <c r="U849" s="1303"/>
    </row>
    <row r="850" spans="1:21" s="1302" customFormat="1" x14ac:dyDescent="0.3">
      <c r="A850" s="1214"/>
      <c r="B850" s="92"/>
      <c r="C850" s="1298"/>
      <c r="D850" s="1301"/>
      <c r="E850" s="1301"/>
      <c r="F850" s="1301"/>
      <c r="G850" s="1301"/>
      <c r="H850" s="1301"/>
      <c r="I850" s="1301"/>
      <c r="J850" s="1301"/>
      <c r="K850" s="1301"/>
      <c r="L850" s="1301"/>
      <c r="M850" s="1301"/>
      <c r="N850" s="1301"/>
      <c r="O850" s="1329"/>
      <c r="Q850" s="92"/>
      <c r="R850" s="92"/>
      <c r="S850" s="92"/>
      <c r="T850" s="92"/>
      <c r="U850" s="1303"/>
    </row>
    <row r="851" spans="1:21" s="1302" customFormat="1" x14ac:dyDescent="0.3">
      <c r="A851" s="1214"/>
      <c r="B851" s="92"/>
      <c r="C851" s="1298"/>
      <c r="D851" s="1301"/>
      <c r="E851" s="1301"/>
      <c r="F851" s="1301"/>
      <c r="G851" s="1301"/>
      <c r="H851" s="1301"/>
      <c r="I851" s="1301"/>
      <c r="J851" s="1301"/>
      <c r="K851" s="1301"/>
      <c r="L851" s="1301"/>
      <c r="M851" s="1301"/>
      <c r="N851" s="1301"/>
      <c r="O851" s="1329"/>
      <c r="Q851" s="92"/>
      <c r="R851" s="92"/>
      <c r="S851" s="92"/>
      <c r="T851" s="92"/>
      <c r="U851" s="1303"/>
    </row>
    <row r="852" spans="1:21" s="1302" customFormat="1" x14ac:dyDescent="0.3">
      <c r="A852" s="1214"/>
      <c r="B852" s="92"/>
      <c r="C852" s="1298"/>
      <c r="D852" s="1301"/>
      <c r="E852" s="1301"/>
      <c r="F852" s="1301"/>
      <c r="G852" s="1301"/>
      <c r="H852" s="1301"/>
      <c r="I852" s="1301"/>
      <c r="J852" s="1301"/>
      <c r="K852" s="1301"/>
      <c r="L852" s="1301"/>
      <c r="M852" s="1301"/>
      <c r="N852" s="1301"/>
      <c r="O852" s="1329"/>
      <c r="Q852" s="92"/>
      <c r="R852" s="92"/>
      <c r="S852" s="92"/>
      <c r="T852" s="92"/>
      <c r="U852" s="1303"/>
    </row>
    <row r="853" spans="1:21" s="1302" customFormat="1" x14ac:dyDescent="0.3">
      <c r="A853" s="1214"/>
      <c r="B853" s="92"/>
      <c r="C853" s="1298"/>
      <c r="D853" s="1301"/>
      <c r="E853" s="1301"/>
      <c r="F853" s="1301"/>
      <c r="G853" s="1301"/>
      <c r="H853" s="1301"/>
      <c r="I853" s="1301"/>
      <c r="J853" s="1301"/>
      <c r="K853" s="1301"/>
      <c r="L853" s="1301"/>
      <c r="M853" s="1301"/>
      <c r="N853" s="1301"/>
      <c r="O853" s="1329"/>
      <c r="Q853" s="92"/>
      <c r="R853" s="92"/>
      <c r="S853" s="92"/>
      <c r="T853" s="92"/>
      <c r="U853" s="1303"/>
    </row>
    <row r="854" spans="1:21" s="1302" customFormat="1" x14ac:dyDescent="0.3">
      <c r="A854" s="1214"/>
      <c r="B854" s="92"/>
      <c r="C854" s="1298"/>
      <c r="D854" s="1301"/>
      <c r="E854" s="1301"/>
      <c r="F854" s="1301"/>
      <c r="G854" s="1301"/>
      <c r="H854" s="1301"/>
      <c r="I854" s="1301"/>
      <c r="J854" s="1301"/>
      <c r="K854" s="1301"/>
      <c r="L854" s="1301"/>
      <c r="M854" s="1301"/>
      <c r="N854" s="1301"/>
      <c r="O854" s="1329"/>
      <c r="Q854" s="92"/>
      <c r="R854" s="92"/>
      <c r="S854" s="92"/>
      <c r="T854" s="92"/>
      <c r="U854" s="1303"/>
    </row>
    <row r="855" spans="1:21" s="1302" customFormat="1" x14ac:dyDescent="0.3">
      <c r="A855" s="1214"/>
      <c r="B855" s="92"/>
      <c r="C855" s="1298"/>
      <c r="D855" s="1301"/>
      <c r="E855" s="1301"/>
      <c r="F855" s="1301"/>
      <c r="G855" s="1301"/>
      <c r="H855" s="1301"/>
      <c r="I855" s="1301"/>
      <c r="J855" s="1301"/>
      <c r="K855" s="1301"/>
      <c r="L855" s="1301"/>
      <c r="M855" s="1301"/>
      <c r="N855" s="1301"/>
      <c r="O855" s="1329"/>
      <c r="Q855" s="92"/>
      <c r="R855" s="92"/>
      <c r="S855" s="92"/>
      <c r="T855" s="92"/>
      <c r="U855" s="1303"/>
    </row>
    <row r="856" spans="1:21" s="1302" customFormat="1" x14ac:dyDescent="0.3">
      <c r="A856" s="1214"/>
      <c r="B856" s="92"/>
      <c r="C856" s="1298"/>
      <c r="D856" s="1301"/>
      <c r="E856" s="1301"/>
      <c r="F856" s="1301"/>
      <c r="G856" s="1301"/>
      <c r="H856" s="1301"/>
      <c r="I856" s="1301"/>
      <c r="J856" s="1301"/>
      <c r="K856" s="1301"/>
      <c r="L856" s="1301"/>
      <c r="M856" s="1301"/>
      <c r="N856" s="1301"/>
      <c r="O856" s="1329"/>
      <c r="Q856" s="92"/>
      <c r="R856" s="92"/>
      <c r="S856" s="92"/>
      <c r="T856" s="92"/>
      <c r="U856" s="1303"/>
    </row>
    <row r="857" spans="1:21" s="1302" customFormat="1" x14ac:dyDescent="0.3">
      <c r="A857" s="1214"/>
      <c r="B857" s="92"/>
      <c r="C857" s="1298"/>
      <c r="D857" s="1301"/>
      <c r="E857" s="1301"/>
      <c r="F857" s="1301"/>
      <c r="G857" s="1301"/>
      <c r="H857" s="1301"/>
      <c r="I857" s="1301"/>
      <c r="J857" s="1301"/>
      <c r="K857" s="1301"/>
      <c r="L857" s="1301"/>
      <c r="M857" s="1301"/>
      <c r="N857" s="1301"/>
      <c r="O857" s="1329"/>
      <c r="Q857" s="92"/>
      <c r="R857" s="92"/>
      <c r="S857" s="92"/>
      <c r="T857" s="92"/>
      <c r="U857" s="1303"/>
    </row>
    <row r="858" spans="1:21" s="1302" customFormat="1" x14ac:dyDescent="0.3">
      <c r="A858" s="1214"/>
      <c r="B858" s="92"/>
      <c r="C858" s="1298"/>
      <c r="D858" s="1301"/>
      <c r="E858" s="1301"/>
      <c r="F858" s="1301"/>
      <c r="G858" s="1301"/>
      <c r="H858" s="1301"/>
      <c r="I858" s="1301"/>
      <c r="J858" s="1301"/>
      <c r="K858" s="1301"/>
      <c r="L858" s="1301"/>
      <c r="M858" s="1301"/>
      <c r="N858" s="1301"/>
      <c r="O858" s="1329"/>
      <c r="Q858" s="92"/>
      <c r="R858" s="92"/>
      <c r="S858" s="92"/>
      <c r="T858" s="92"/>
      <c r="U858" s="1303"/>
    </row>
    <row r="859" spans="1:21" s="1302" customFormat="1" x14ac:dyDescent="0.3">
      <c r="A859" s="1214"/>
      <c r="B859" s="92"/>
      <c r="C859" s="1298"/>
      <c r="D859" s="1301"/>
      <c r="E859" s="1301"/>
      <c r="F859" s="1301"/>
      <c r="G859" s="1301"/>
      <c r="H859" s="1301"/>
      <c r="I859" s="1301"/>
      <c r="J859" s="1301"/>
      <c r="K859" s="1301"/>
      <c r="L859" s="1301"/>
      <c r="M859" s="1301"/>
      <c r="N859" s="1301"/>
      <c r="O859" s="1329"/>
      <c r="Q859" s="92"/>
      <c r="R859" s="92"/>
      <c r="S859" s="92"/>
      <c r="T859" s="92"/>
      <c r="U859" s="1303"/>
    </row>
    <row r="860" spans="1:21" s="1302" customFormat="1" x14ac:dyDescent="0.3">
      <c r="A860" s="1214"/>
      <c r="B860" s="92"/>
      <c r="C860" s="1298"/>
      <c r="D860" s="1301"/>
      <c r="E860" s="1301"/>
      <c r="F860" s="1301"/>
      <c r="G860" s="1301"/>
      <c r="H860" s="1301"/>
      <c r="I860" s="1301"/>
      <c r="J860" s="1301"/>
      <c r="K860" s="1301"/>
      <c r="L860" s="1301"/>
      <c r="M860" s="1301"/>
      <c r="N860" s="1301"/>
      <c r="O860" s="1329"/>
      <c r="Q860" s="92"/>
      <c r="R860" s="92"/>
      <c r="S860" s="92"/>
      <c r="T860" s="92"/>
      <c r="U860" s="1303"/>
    </row>
    <row r="861" spans="1:21" s="1302" customFormat="1" x14ac:dyDescent="0.3">
      <c r="A861" s="1214"/>
      <c r="B861" s="92"/>
      <c r="C861" s="1298"/>
      <c r="D861" s="1301"/>
      <c r="E861" s="1301"/>
      <c r="F861" s="1301"/>
      <c r="G861" s="1301"/>
      <c r="H861" s="1301"/>
      <c r="I861" s="1301"/>
      <c r="J861" s="1301"/>
      <c r="K861" s="1301"/>
      <c r="L861" s="1301"/>
      <c r="M861" s="1301"/>
      <c r="N861" s="1301"/>
      <c r="O861" s="1329"/>
      <c r="Q861" s="92"/>
      <c r="R861" s="92"/>
      <c r="S861" s="92"/>
      <c r="T861" s="92"/>
      <c r="U861" s="1303"/>
    </row>
    <row r="862" spans="1:21" s="1302" customFormat="1" x14ac:dyDescent="0.3">
      <c r="A862" s="1214"/>
      <c r="B862" s="92"/>
      <c r="C862" s="1298"/>
      <c r="D862" s="1301"/>
      <c r="E862" s="1301"/>
      <c r="F862" s="1301"/>
      <c r="G862" s="1301"/>
      <c r="H862" s="1301"/>
      <c r="I862" s="1301"/>
      <c r="J862" s="1301"/>
      <c r="K862" s="1301"/>
      <c r="L862" s="1301"/>
      <c r="M862" s="1301"/>
      <c r="N862" s="1301"/>
      <c r="O862" s="1329"/>
      <c r="Q862" s="92"/>
      <c r="R862" s="92"/>
      <c r="S862" s="92"/>
      <c r="T862" s="92"/>
      <c r="U862" s="1303"/>
    </row>
    <row r="863" spans="1:21" s="1302" customFormat="1" x14ac:dyDescent="0.3">
      <c r="A863" s="1214"/>
      <c r="B863" s="92"/>
      <c r="C863" s="1298"/>
      <c r="D863" s="1301"/>
      <c r="E863" s="1301"/>
      <c r="F863" s="1301"/>
      <c r="G863" s="1301"/>
      <c r="H863" s="1301"/>
      <c r="I863" s="1301"/>
      <c r="J863" s="1301"/>
      <c r="K863" s="1301"/>
      <c r="L863" s="1301"/>
      <c r="M863" s="1301"/>
      <c r="N863" s="1301"/>
      <c r="O863" s="1329"/>
      <c r="Q863" s="92"/>
      <c r="R863" s="92"/>
      <c r="S863" s="92"/>
      <c r="T863" s="92"/>
      <c r="U863" s="1303"/>
    </row>
    <row r="864" spans="1:21" s="1302" customFormat="1" x14ac:dyDescent="0.3">
      <c r="A864" s="1214"/>
      <c r="B864" s="92"/>
      <c r="C864" s="1298"/>
      <c r="D864" s="1301"/>
      <c r="E864" s="1301"/>
      <c r="F864" s="1301"/>
      <c r="G864" s="1301"/>
      <c r="H864" s="1301"/>
      <c r="I864" s="1301"/>
      <c r="J864" s="1301"/>
      <c r="K864" s="1301"/>
      <c r="L864" s="1301"/>
      <c r="M864" s="1301"/>
      <c r="N864" s="1301"/>
      <c r="O864" s="1329"/>
      <c r="Q864" s="92"/>
      <c r="R864" s="92"/>
      <c r="S864" s="92"/>
      <c r="T864" s="92"/>
      <c r="U864" s="1303"/>
    </row>
    <row r="865" spans="1:21" s="1302" customFormat="1" x14ac:dyDescent="0.3">
      <c r="A865" s="1214"/>
      <c r="B865" s="92"/>
      <c r="C865" s="1298"/>
      <c r="D865" s="1301"/>
      <c r="E865" s="1301"/>
      <c r="F865" s="1301"/>
      <c r="G865" s="1301"/>
      <c r="H865" s="1301"/>
      <c r="I865" s="1301"/>
      <c r="J865" s="1301"/>
      <c r="K865" s="1301"/>
      <c r="L865" s="1301"/>
      <c r="M865" s="1301"/>
      <c r="N865" s="1301"/>
      <c r="O865" s="1329"/>
      <c r="Q865" s="92"/>
      <c r="R865" s="92"/>
      <c r="S865" s="92"/>
      <c r="T865" s="92"/>
      <c r="U865" s="1303"/>
    </row>
    <row r="866" spans="1:21" s="1302" customFormat="1" x14ac:dyDescent="0.3">
      <c r="A866" s="1214"/>
      <c r="B866" s="92"/>
      <c r="C866" s="1298"/>
      <c r="D866" s="1301"/>
      <c r="E866" s="1301"/>
      <c r="F866" s="1301"/>
      <c r="G866" s="1301"/>
      <c r="H866" s="1301"/>
      <c r="I866" s="1301"/>
      <c r="J866" s="1301"/>
      <c r="K866" s="1301"/>
      <c r="L866" s="1301"/>
      <c r="M866" s="1301"/>
      <c r="N866" s="1301"/>
      <c r="O866" s="1329"/>
      <c r="Q866" s="92"/>
      <c r="R866" s="92"/>
      <c r="S866" s="92"/>
      <c r="T866" s="92"/>
      <c r="U866" s="1303"/>
    </row>
    <row r="867" spans="1:21" s="1302" customFormat="1" x14ac:dyDescent="0.3">
      <c r="A867" s="1214"/>
      <c r="B867" s="92"/>
      <c r="C867" s="1298"/>
      <c r="D867" s="1301"/>
      <c r="E867" s="1301"/>
      <c r="F867" s="1301"/>
      <c r="G867" s="1301"/>
      <c r="H867" s="1301"/>
      <c r="I867" s="1301"/>
      <c r="J867" s="1301"/>
      <c r="K867" s="1301"/>
      <c r="L867" s="1301"/>
      <c r="M867" s="1301"/>
      <c r="N867" s="1301"/>
      <c r="O867" s="1329"/>
      <c r="Q867" s="92"/>
      <c r="R867" s="92"/>
      <c r="S867" s="92"/>
      <c r="T867" s="92"/>
      <c r="U867" s="1303"/>
    </row>
    <row r="868" spans="1:21" s="1302" customFormat="1" x14ac:dyDescent="0.3">
      <c r="A868" s="1214"/>
      <c r="B868" s="92"/>
      <c r="C868" s="1298"/>
      <c r="D868" s="1301"/>
      <c r="E868" s="1301"/>
      <c r="F868" s="1301"/>
      <c r="G868" s="1301"/>
      <c r="H868" s="1301"/>
      <c r="I868" s="1301"/>
      <c r="J868" s="1301"/>
      <c r="K868" s="1301"/>
      <c r="L868" s="1301"/>
      <c r="M868" s="1301"/>
      <c r="N868" s="1301"/>
      <c r="O868" s="1329"/>
      <c r="Q868" s="92"/>
      <c r="R868" s="92"/>
      <c r="S868" s="92"/>
      <c r="T868" s="92"/>
      <c r="U868" s="1303"/>
    </row>
    <row r="869" spans="1:21" s="1302" customFormat="1" x14ac:dyDescent="0.3">
      <c r="A869" s="1214"/>
      <c r="B869" s="92"/>
      <c r="C869" s="1298"/>
      <c r="D869" s="1301"/>
      <c r="E869" s="1301"/>
      <c r="F869" s="1301"/>
      <c r="G869" s="1301"/>
      <c r="H869" s="1301"/>
      <c r="I869" s="1301"/>
      <c r="J869" s="1301"/>
      <c r="K869" s="1301"/>
      <c r="L869" s="1301"/>
      <c r="M869" s="1301"/>
      <c r="N869" s="1301"/>
      <c r="O869" s="1329"/>
      <c r="Q869" s="92"/>
      <c r="R869" s="92"/>
      <c r="S869" s="92"/>
      <c r="T869" s="92"/>
      <c r="U869" s="1303"/>
    </row>
    <row r="870" spans="1:21" s="1302" customFormat="1" x14ac:dyDescent="0.3">
      <c r="A870" s="1214"/>
      <c r="B870" s="92"/>
      <c r="C870" s="1298"/>
      <c r="D870" s="1301"/>
      <c r="E870" s="1301"/>
      <c r="F870" s="1301"/>
      <c r="G870" s="1301"/>
      <c r="H870" s="1301"/>
      <c r="I870" s="1301"/>
      <c r="J870" s="1301"/>
      <c r="K870" s="1301"/>
      <c r="L870" s="1301"/>
      <c r="M870" s="1301"/>
      <c r="N870" s="1301"/>
      <c r="O870" s="1329"/>
      <c r="Q870" s="92"/>
      <c r="R870" s="92"/>
      <c r="S870" s="92"/>
      <c r="T870" s="92"/>
      <c r="U870" s="1303"/>
    </row>
    <row r="871" spans="1:21" s="1302" customFormat="1" x14ac:dyDescent="0.3">
      <c r="A871" s="1214"/>
      <c r="B871" s="92"/>
      <c r="C871" s="1298"/>
      <c r="D871" s="1301"/>
      <c r="E871" s="1301"/>
      <c r="F871" s="1301"/>
      <c r="G871" s="1301"/>
      <c r="H871" s="1301"/>
      <c r="I871" s="1301"/>
      <c r="J871" s="1301"/>
      <c r="K871" s="1301"/>
      <c r="L871" s="1301"/>
      <c r="M871" s="1301"/>
      <c r="N871" s="1301"/>
      <c r="O871" s="1329"/>
      <c r="Q871" s="92"/>
      <c r="R871" s="92"/>
      <c r="S871" s="92"/>
      <c r="T871" s="92"/>
      <c r="U871" s="1303"/>
    </row>
    <row r="872" spans="1:21" s="1302" customFormat="1" x14ac:dyDescent="0.3">
      <c r="A872" s="1214"/>
      <c r="B872" s="92"/>
      <c r="C872" s="1298"/>
      <c r="D872" s="1301"/>
      <c r="E872" s="1301"/>
      <c r="F872" s="1301"/>
      <c r="G872" s="1301"/>
      <c r="H872" s="1301"/>
      <c r="I872" s="1301"/>
      <c r="J872" s="1301"/>
      <c r="K872" s="1301"/>
      <c r="L872" s="1301"/>
      <c r="M872" s="1301"/>
      <c r="N872" s="1301"/>
      <c r="O872" s="1329"/>
      <c r="Q872" s="92"/>
      <c r="R872" s="92"/>
      <c r="S872" s="92"/>
      <c r="T872" s="92"/>
      <c r="U872" s="1303"/>
    </row>
    <row r="873" spans="1:21" s="1302" customFormat="1" x14ac:dyDescent="0.3">
      <c r="A873" s="1214"/>
      <c r="B873" s="92"/>
      <c r="C873" s="1298"/>
      <c r="D873" s="1301"/>
      <c r="E873" s="1301"/>
      <c r="F873" s="1301"/>
      <c r="G873" s="1301"/>
      <c r="H873" s="1301"/>
      <c r="I873" s="1301"/>
      <c r="J873" s="1301"/>
      <c r="K873" s="1301"/>
      <c r="L873" s="1301"/>
      <c r="M873" s="1301"/>
      <c r="N873" s="1301"/>
      <c r="O873" s="1329"/>
      <c r="Q873" s="92"/>
      <c r="R873" s="92"/>
      <c r="S873" s="92"/>
      <c r="T873" s="92"/>
      <c r="U873" s="1303"/>
    </row>
    <row r="874" spans="1:21" s="1302" customFormat="1" x14ac:dyDescent="0.3">
      <c r="A874" s="1214"/>
      <c r="B874" s="92"/>
      <c r="C874" s="1298"/>
      <c r="D874" s="1301"/>
      <c r="E874" s="1301"/>
      <c r="F874" s="1301"/>
      <c r="G874" s="1301"/>
      <c r="H874" s="1301"/>
      <c r="I874" s="1301"/>
      <c r="J874" s="1301"/>
      <c r="K874" s="1301"/>
      <c r="L874" s="1301"/>
      <c r="M874" s="1301"/>
      <c r="N874" s="1301"/>
      <c r="O874" s="1329"/>
      <c r="Q874" s="92"/>
      <c r="R874" s="92"/>
      <c r="S874" s="92"/>
      <c r="T874" s="92"/>
      <c r="U874" s="1303"/>
    </row>
    <row r="875" spans="1:21" s="1302" customFormat="1" x14ac:dyDescent="0.3">
      <c r="A875" s="1214"/>
      <c r="B875" s="92"/>
      <c r="C875" s="1298"/>
      <c r="D875" s="1301"/>
      <c r="E875" s="1301"/>
      <c r="F875" s="1301"/>
      <c r="G875" s="1301"/>
      <c r="H875" s="1301"/>
      <c r="I875" s="1301"/>
      <c r="J875" s="1301"/>
      <c r="K875" s="1301"/>
      <c r="L875" s="1301"/>
      <c r="M875" s="1301"/>
      <c r="N875" s="1301"/>
      <c r="O875" s="1329"/>
      <c r="Q875" s="92"/>
      <c r="R875" s="92"/>
      <c r="S875" s="92"/>
      <c r="T875" s="92"/>
      <c r="U875" s="1303"/>
    </row>
    <row r="876" spans="1:21" s="1302" customFormat="1" x14ac:dyDescent="0.3">
      <c r="A876" s="1214"/>
      <c r="B876" s="92"/>
      <c r="C876" s="1298"/>
      <c r="D876" s="1301"/>
      <c r="E876" s="1301"/>
      <c r="F876" s="1301"/>
      <c r="G876" s="1301"/>
      <c r="H876" s="1301"/>
      <c r="I876" s="1301"/>
      <c r="J876" s="1301"/>
      <c r="K876" s="1301"/>
      <c r="L876" s="1301"/>
      <c r="M876" s="1301"/>
      <c r="N876" s="1301"/>
      <c r="O876" s="1329"/>
      <c r="Q876" s="92"/>
      <c r="R876" s="92"/>
      <c r="S876" s="92"/>
      <c r="T876" s="92"/>
      <c r="U876" s="1303"/>
    </row>
    <row r="877" spans="1:21" s="1302" customFormat="1" x14ac:dyDescent="0.3">
      <c r="A877" s="1214"/>
      <c r="B877" s="92"/>
      <c r="C877" s="1298"/>
      <c r="D877" s="1301"/>
      <c r="E877" s="1301"/>
      <c r="F877" s="1301"/>
      <c r="G877" s="1301"/>
      <c r="H877" s="1301"/>
      <c r="I877" s="1301"/>
      <c r="J877" s="1301"/>
      <c r="K877" s="1301"/>
      <c r="L877" s="1301"/>
      <c r="M877" s="1301"/>
      <c r="N877" s="1301"/>
      <c r="O877" s="1329"/>
      <c r="Q877" s="92"/>
      <c r="R877" s="92"/>
      <c r="S877" s="92"/>
      <c r="T877" s="92"/>
      <c r="U877" s="1303"/>
    </row>
    <row r="878" spans="1:21" s="1302" customFormat="1" x14ac:dyDescent="0.3">
      <c r="A878" s="1214"/>
      <c r="B878" s="92"/>
      <c r="C878" s="1298"/>
      <c r="D878" s="1301"/>
      <c r="E878" s="1301"/>
      <c r="F878" s="1301"/>
      <c r="G878" s="1301"/>
      <c r="H878" s="1301"/>
      <c r="I878" s="1301"/>
      <c r="J878" s="1301"/>
      <c r="K878" s="1301"/>
      <c r="L878" s="1301"/>
      <c r="M878" s="1301"/>
      <c r="N878" s="1301"/>
      <c r="O878" s="1329"/>
      <c r="Q878" s="92"/>
      <c r="R878" s="92"/>
      <c r="S878" s="92"/>
      <c r="T878" s="92"/>
      <c r="U878" s="1303"/>
    </row>
    <row r="879" spans="1:21" s="1302" customFormat="1" x14ac:dyDescent="0.3">
      <c r="A879" s="1214"/>
      <c r="B879" s="92"/>
      <c r="C879" s="1298"/>
      <c r="D879" s="1301"/>
      <c r="E879" s="1301"/>
      <c r="F879" s="1301"/>
      <c r="G879" s="1301"/>
      <c r="H879" s="1301"/>
      <c r="I879" s="1301"/>
      <c r="J879" s="1301"/>
      <c r="K879" s="1301"/>
      <c r="L879" s="1301"/>
      <c r="M879" s="1301"/>
      <c r="N879" s="1301"/>
      <c r="O879" s="1329"/>
      <c r="Q879" s="92"/>
      <c r="R879" s="92"/>
      <c r="S879" s="92"/>
      <c r="T879" s="92"/>
      <c r="U879" s="1303"/>
    </row>
    <row r="880" spans="1:21" s="1302" customFormat="1" x14ac:dyDescent="0.3">
      <c r="A880" s="1214"/>
      <c r="B880" s="92"/>
      <c r="C880" s="1298"/>
      <c r="D880" s="1301"/>
      <c r="E880" s="1301"/>
      <c r="F880" s="1301"/>
      <c r="G880" s="1301"/>
      <c r="H880" s="1301"/>
      <c r="I880" s="1301"/>
      <c r="J880" s="1301"/>
      <c r="K880" s="1301"/>
      <c r="L880" s="1301"/>
      <c r="M880" s="1301"/>
      <c r="N880" s="1301"/>
      <c r="O880" s="1329"/>
      <c r="Q880" s="92"/>
      <c r="R880" s="92"/>
      <c r="S880" s="92"/>
      <c r="T880" s="92"/>
      <c r="U880" s="1303"/>
    </row>
    <row r="881" spans="1:21" s="1302" customFormat="1" x14ac:dyDescent="0.3">
      <c r="A881" s="1214"/>
      <c r="B881" s="92"/>
      <c r="C881" s="1298"/>
      <c r="D881" s="1301"/>
      <c r="E881" s="1301"/>
      <c r="F881" s="1301"/>
      <c r="G881" s="1301"/>
      <c r="H881" s="1301"/>
      <c r="I881" s="1301"/>
      <c r="J881" s="1301"/>
      <c r="K881" s="1301"/>
      <c r="L881" s="1301"/>
      <c r="M881" s="1301"/>
      <c r="N881" s="1301"/>
      <c r="O881" s="1329"/>
      <c r="Q881" s="92"/>
      <c r="R881" s="92"/>
      <c r="S881" s="92"/>
      <c r="T881" s="92"/>
      <c r="U881" s="1303"/>
    </row>
    <row r="882" spans="1:21" s="1302" customFormat="1" x14ac:dyDescent="0.3">
      <c r="A882" s="1214"/>
      <c r="B882" s="92"/>
      <c r="C882" s="1298"/>
      <c r="D882" s="1301"/>
      <c r="E882" s="1301"/>
      <c r="F882" s="1301"/>
      <c r="G882" s="1301"/>
      <c r="H882" s="1301"/>
      <c r="I882" s="1301"/>
      <c r="J882" s="1301"/>
      <c r="K882" s="1301"/>
      <c r="L882" s="1301"/>
      <c r="M882" s="1301"/>
      <c r="N882" s="1301"/>
      <c r="O882" s="1329"/>
      <c r="Q882" s="92"/>
      <c r="R882" s="92"/>
      <c r="S882" s="92"/>
      <c r="T882" s="92"/>
      <c r="U882" s="1303"/>
    </row>
    <row r="883" spans="1:21" s="1302" customFormat="1" x14ac:dyDescent="0.3">
      <c r="A883" s="1214"/>
      <c r="B883" s="92"/>
      <c r="C883" s="1298"/>
      <c r="D883" s="1301"/>
      <c r="E883" s="1301"/>
      <c r="F883" s="1301"/>
      <c r="G883" s="1301"/>
      <c r="H883" s="1301"/>
      <c r="I883" s="1301"/>
      <c r="J883" s="1301"/>
      <c r="K883" s="1301"/>
      <c r="L883" s="1301"/>
      <c r="M883" s="1301"/>
      <c r="N883" s="1301"/>
      <c r="O883" s="1329"/>
      <c r="Q883" s="92"/>
      <c r="R883" s="92"/>
      <c r="S883" s="92"/>
      <c r="T883" s="92"/>
      <c r="U883" s="1303"/>
    </row>
    <row r="884" spans="1:21" s="1302" customFormat="1" x14ac:dyDescent="0.3">
      <c r="A884" s="1214"/>
      <c r="B884" s="92"/>
      <c r="C884" s="1298"/>
      <c r="D884" s="1301"/>
      <c r="E884" s="1301"/>
      <c r="F884" s="1301"/>
      <c r="G884" s="1301"/>
      <c r="H884" s="1301"/>
      <c r="I884" s="1301"/>
      <c r="J884" s="1301"/>
      <c r="K884" s="1301"/>
      <c r="L884" s="1301"/>
      <c r="M884" s="1301"/>
      <c r="N884" s="1301"/>
      <c r="O884" s="1329"/>
      <c r="Q884" s="92"/>
      <c r="R884" s="92"/>
      <c r="S884" s="92"/>
      <c r="T884" s="92"/>
      <c r="U884" s="1303"/>
    </row>
    <row r="885" spans="1:21" s="1302" customFormat="1" x14ac:dyDescent="0.3">
      <c r="A885" s="1214"/>
      <c r="B885" s="92"/>
      <c r="C885" s="1298"/>
      <c r="D885" s="1301"/>
      <c r="E885" s="1301"/>
      <c r="F885" s="1301"/>
      <c r="G885" s="1301"/>
      <c r="H885" s="1301"/>
      <c r="I885" s="1301"/>
      <c r="J885" s="1301"/>
      <c r="K885" s="1301"/>
      <c r="L885" s="1301"/>
      <c r="M885" s="1301"/>
      <c r="N885" s="1301"/>
      <c r="O885" s="1329"/>
      <c r="Q885" s="92"/>
      <c r="R885" s="92"/>
      <c r="S885" s="92"/>
      <c r="T885" s="92"/>
      <c r="U885" s="1303"/>
    </row>
    <row r="886" spans="1:21" s="1302" customFormat="1" x14ac:dyDescent="0.3">
      <c r="A886" s="1214"/>
      <c r="B886" s="92"/>
      <c r="C886" s="1298"/>
      <c r="D886" s="1301"/>
      <c r="E886" s="1301"/>
      <c r="F886" s="1301"/>
      <c r="G886" s="1301"/>
      <c r="H886" s="1301"/>
      <c r="I886" s="1301"/>
      <c r="J886" s="1301"/>
      <c r="K886" s="1301"/>
      <c r="L886" s="1301"/>
      <c r="M886" s="1301"/>
      <c r="N886" s="1301"/>
      <c r="O886" s="1329"/>
      <c r="Q886" s="92"/>
      <c r="R886" s="92"/>
      <c r="S886" s="92"/>
      <c r="T886" s="92"/>
      <c r="U886" s="1303"/>
    </row>
    <row r="887" spans="1:21" s="1302" customFormat="1" x14ac:dyDescent="0.3">
      <c r="A887" s="1214"/>
      <c r="B887" s="92"/>
      <c r="C887" s="1298"/>
      <c r="D887" s="1301"/>
      <c r="E887" s="1301"/>
      <c r="F887" s="1301"/>
      <c r="G887" s="1301"/>
      <c r="H887" s="1301"/>
      <c r="I887" s="1301"/>
      <c r="J887" s="1301"/>
      <c r="K887" s="1301"/>
      <c r="L887" s="1301"/>
      <c r="M887" s="1301"/>
      <c r="N887" s="1301"/>
      <c r="O887" s="1329"/>
      <c r="Q887" s="92"/>
      <c r="R887" s="92"/>
      <c r="S887" s="92"/>
      <c r="T887" s="92"/>
      <c r="U887" s="1303"/>
    </row>
    <row r="888" spans="1:21" s="1302" customFormat="1" x14ac:dyDescent="0.3">
      <c r="A888" s="1214"/>
      <c r="B888" s="92"/>
      <c r="C888" s="1298"/>
      <c r="D888" s="1301"/>
      <c r="E888" s="1301"/>
      <c r="F888" s="1301"/>
      <c r="G888" s="1301"/>
      <c r="H888" s="1301"/>
      <c r="I888" s="1301"/>
      <c r="J888" s="1301"/>
      <c r="K888" s="1301"/>
      <c r="L888" s="1301"/>
      <c r="M888" s="1301"/>
      <c r="N888" s="1301"/>
      <c r="O888" s="1329"/>
      <c r="Q888" s="92"/>
      <c r="R888" s="92"/>
      <c r="S888" s="92"/>
      <c r="T888" s="92"/>
      <c r="U888" s="1303"/>
    </row>
    <row r="889" spans="1:21" s="1302" customFormat="1" x14ac:dyDescent="0.3">
      <c r="A889" s="1214"/>
      <c r="B889" s="92"/>
      <c r="C889" s="1298"/>
      <c r="D889" s="1301"/>
      <c r="E889" s="1301"/>
      <c r="F889" s="1301"/>
      <c r="G889" s="1301"/>
      <c r="H889" s="1301"/>
      <c r="I889" s="1301"/>
      <c r="J889" s="1301"/>
      <c r="K889" s="1301"/>
      <c r="L889" s="1301"/>
      <c r="M889" s="1301"/>
      <c r="N889" s="1301"/>
      <c r="O889" s="1329"/>
      <c r="Q889" s="92"/>
      <c r="R889" s="92"/>
      <c r="S889" s="92"/>
      <c r="T889" s="92"/>
      <c r="U889" s="1303"/>
    </row>
    <row r="890" spans="1:21" s="1302" customFormat="1" x14ac:dyDescent="0.3">
      <c r="A890" s="1214"/>
      <c r="B890" s="92"/>
      <c r="C890" s="1298"/>
      <c r="D890" s="1301"/>
      <c r="E890" s="1301"/>
      <c r="F890" s="1301"/>
      <c r="G890" s="1301"/>
      <c r="H890" s="1301"/>
      <c r="I890" s="1301"/>
      <c r="J890" s="1301"/>
      <c r="K890" s="1301"/>
      <c r="L890" s="1301"/>
      <c r="M890" s="1301"/>
      <c r="N890" s="1301"/>
      <c r="O890" s="1329"/>
      <c r="Q890" s="92"/>
      <c r="R890" s="92"/>
      <c r="S890" s="92"/>
      <c r="T890" s="92"/>
      <c r="U890" s="1303"/>
    </row>
    <row r="891" spans="1:21" s="1302" customFormat="1" x14ac:dyDescent="0.3">
      <c r="A891" s="1214"/>
      <c r="B891" s="92"/>
      <c r="C891" s="1298"/>
      <c r="D891" s="1301"/>
      <c r="E891" s="1301"/>
      <c r="F891" s="1301"/>
      <c r="G891" s="1301"/>
      <c r="H891" s="1301"/>
      <c r="I891" s="1301"/>
      <c r="J891" s="1301"/>
      <c r="K891" s="1301"/>
      <c r="L891" s="1301"/>
      <c r="M891" s="1301"/>
      <c r="N891" s="1301"/>
      <c r="O891" s="1329"/>
      <c r="Q891" s="92"/>
      <c r="R891" s="92"/>
      <c r="S891" s="92"/>
      <c r="T891" s="92"/>
      <c r="U891" s="1303"/>
    </row>
    <row r="892" spans="1:21" s="1302" customFormat="1" x14ac:dyDescent="0.3">
      <c r="A892" s="1214"/>
      <c r="B892" s="92"/>
      <c r="C892" s="1298"/>
      <c r="D892" s="1301"/>
      <c r="E892" s="1301"/>
      <c r="F892" s="1301"/>
      <c r="G892" s="1301"/>
      <c r="H892" s="1301"/>
      <c r="I892" s="1301"/>
      <c r="J892" s="1301"/>
      <c r="K892" s="1301"/>
      <c r="L892" s="1301"/>
      <c r="M892" s="1301"/>
      <c r="N892" s="1301"/>
      <c r="O892" s="1329"/>
      <c r="Q892" s="92"/>
      <c r="R892" s="92"/>
      <c r="S892" s="92"/>
      <c r="T892" s="92"/>
      <c r="U892" s="1303"/>
    </row>
    <row r="893" spans="1:21" s="1302" customFormat="1" x14ac:dyDescent="0.3">
      <c r="A893" s="1214"/>
      <c r="B893" s="92"/>
      <c r="C893" s="1298"/>
      <c r="D893" s="1301"/>
      <c r="E893" s="1301"/>
      <c r="F893" s="1301"/>
      <c r="G893" s="1301"/>
      <c r="H893" s="1301"/>
      <c r="I893" s="1301"/>
      <c r="J893" s="1301"/>
      <c r="K893" s="1301"/>
      <c r="L893" s="1301"/>
      <c r="M893" s="1301"/>
      <c r="N893" s="1301"/>
      <c r="O893" s="1329"/>
      <c r="Q893" s="92"/>
      <c r="R893" s="92"/>
      <c r="S893" s="92"/>
      <c r="T893" s="92"/>
      <c r="U893" s="1303"/>
    </row>
    <row r="894" spans="1:21" s="1302" customFormat="1" x14ac:dyDescent="0.3">
      <c r="A894" s="1214"/>
      <c r="B894" s="92"/>
      <c r="C894" s="1298"/>
      <c r="D894" s="1301"/>
      <c r="E894" s="1301"/>
      <c r="F894" s="1301"/>
      <c r="G894" s="1301"/>
      <c r="H894" s="1301"/>
      <c r="I894" s="1301"/>
      <c r="J894" s="1301"/>
      <c r="K894" s="1301"/>
      <c r="L894" s="1301"/>
      <c r="M894" s="1301"/>
      <c r="N894" s="1301"/>
      <c r="O894" s="1329"/>
      <c r="Q894" s="92"/>
      <c r="R894" s="92"/>
      <c r="S894" s="92"/>
      <c r="T894" s="92"/>
      <c r="U894" s="1303"/>
    </row>
    <row r="895" spans="1:21" s="1302" customFormat="1" x14ac:dyDescent="0.3">
      <c r="A895" s="1214"/>
      <c r="B895" s="92"/>
      <c r="C895" s="1298"/>
      <c r="D895" s="1301"/>
      <c r="E895" s="1301"/>
      <c r="F895" s="1301"/>
      <c r="G895" s="1301"/>
      <c r="H895" s="1301"/>
      <c r="I895" s="1301"/>
      <c r="J895" s="1301"/>
      <c r="K895" s="1301"/>
      <c r="L895" s="1301"/>
      <c r="M895" s="1301"/>
      <c r="N895" s="1301"/>
      <c r="O895" s="1329"/>
      <c r="Q895" s="92"/>
      <c r="R895" s="92"/>
      <c r="S895" s="92"/>
      <c r="T895" s="92"/>
      <c r="U895" s="1303"/>
    </row>
    <row r="896" spans="1:21" s="1302" customFormat="1" x14ac:dyDescent="0.3">
      <c r="A896" s="1214"/>
      <c r="B896" s="92"/>
      <c r="C896" s="1298"/>
      <c r="D896" s="1301"/>
      <c r="E896" s="1301"/>
      <c r="F896" s="1301"/>
      <c r="G896" s="1301"/>
      <c r="H896" s="1301"/>
      <c r="I896" s="1301"/>
      <c r="J896" s="1301"/>
      <c r="K896" s="1301"/>
      <c r="L896" s="1301"/>
      <c r="M896" s="1301"/>
      <c r="N896" s="1301"/>
      <c r="O896" s="1329"/>
      <c r="Q896" s="92"/>
      <c r="R896" s="92"/>
      <c r="S896" s="92"/>
      <c r="T896" s="92"/>
      <c r="U896" s="1303"/>
    </row>
    <row r="897" spans="1:21" s="1302" customFormat="1" x14ac:dyDescent="0.3">
      <c r="A897" s="1214"/>
      <c r="B897" s="92"/>
      <c r="C897" s="1298"/>
      <c r="D897" s="1301"/>
      <c r="E897" s="1301"/>
      <c r="F897" s="1301"/>
      <c r="G897" s="1301"/>
      <c r="H897" s="1301"/>
      <c r="I897" s="1301"/>
      <c r="J897" s="1301"/>
      <c r="K897" s="1301"/>
      <c r="L897" s="1301"/>
      <c r="M897" s="1301"/>
      <c r="N897" s="1301"/>
      <c r="O897" s="1329"/>
      <c r="Q897" s="92"/>
      <c r="R897" s="92"/>
      <c r="S897" s="92"/>
      <c r="T897" s="92"/>
      <c r="U897" s="1303"/>
    </row>
    <row r="898" spans="1:21" s="1302" customFormat="1" x14ac:dyDescent="0.3">
      <c r="A898" s="1214"/>
      <c r="B898" s="92"/>
      <c r="C898" s="1298"/>
      <c r="D898" s="1301"/>
      <c r="E898" s="1301"/>
      <c r="F898" s="1301"/>
      <c r="G898" s="1301"/>
      <c r="H898" s="1301"/>
      <c r="I898" s="1301"/>
      <c r="J898" s="1301"/>
      <c r="K898" s="1301"/>
      <c r="L898" s="1301"/>
      <c r="M898" s="1301"/>
      <c r="N898" s="1301"/>
      <c r="O898" s="1329"/>
      <c r="Q898" s="92"/>
      <c r="R898" s="92"/>
      <c r="S898" s="92"/>
      <c r="T898" s="92"/>
      <c r="U898" s="1303"/>
    </row>
    <row r="899" spans="1:21" s="1302" customFormat="1" x14ac:dyDescent="0.3">
      <c r="A899" s="1214"/>
      <c r="B899" s="92"/>
      <c r="C899" s="1298"/>
      <c r="D899" s="1301"/>
      <c r="E899" s="1301"/>
      <c r="F899" s="1301"/>
      <c r="G899" s="1301"/>
      <c r="H899" s="1301"/>
      <c r="I899" s="1301"/>
      <c r="J899" s="1301"/>
      <c r="K899" s="1301"/>
      <c r="L899" s="1301"/>
      <c r="M899" s="1301"/>
      <c r="N899" s="1301"/>
      <c r="O899" s="1329"/>
      <c r="Q899" s="92"/>
      <c r="R899" s="92"/>
      <c r="S899" s="92"/>
      <c r="T899" s="92"/>
      <c r="U899" s="1303"/>
    </row>
    <row r="900" spans="1:21" s="1302" customFormat="1" x14ac:dyDescent="0.3">
      <c r="A900" s="1214"/>
      <c r="B900" s="92"/>
      <c r="C900" s="1298"/>
      <c r="D900" s="1301"/>
      <c r="E900" s="1301"/>
      <c r="F900" s="1301"/>
      <c r="G900" s="1301"/>
      <c r="H900" s="1301"/>
      <c r="I900" s="1301"/>
      <c r="J900" s="1301"/>
      <c r="K900" s="1301"/>
      <c r="L900" s="1301"/>
      <c r="M900" s="1301"/>
      <c r="N900" s="1301"/>
      <c r="O900" s="1329"/>
      <c r="Q900" s="92"/>
      <c r="R900" s="92"/>
      <c r="S900" s="92"/>
      <c r="T900" s="92"/>
      <c r="U900" s="1303"/>
    </row>
    <row r="901" spans="1:21" s="1302" customFormat="1" x14ac:dyDescent="0.3">
      <c r="A901" s="1214"/>
      <c r="B901" s="92"/>
      <c r="C901" s="1298"/>
      <c r="D901" s="1301"/>
      <c r="E901" s="1301"/>
      <c r="F901" s="1301"/>
      <c r="G901" s="1301"/>
      <c r="H901" s="1301"/>
      <c r="I901" s="1301"/>
      <c r="J901" s="1301"/>
      <c r="K901" s="1301"/>
      <c r="L901" s="1301"/>
      <c r="M901" s="1301"/>
      <c r="N901" s="1301"/>
      <c r="O901" s="1329"/>
      <c r="Q901" s="92"/>
      <c r="R901" s="92"/>
      <c r="S901" s="92"/>
      <c r="T901" s="92"/>
      <c r="U901" s="1303"/>
    </row>
    <row r="902" spans="1:21" s="1302" customFormat="1" x14ac:dyDescent="0.3">
      <c r="A902" s="1214"/>
      <c r="B902" s="92"/>
      <c r="C902" s="1298"/>
      <c r="D902" s="1301"/>
      <c r="E902" s="1301"/>
      <c r="F902" s="1301"/>
      <c r="G902" s="1301"/>
      <c r="H902" s="1301"/>
      <c r="I902" s="1301"/>
      <c r="J902" s="1301"/>
      <c r="K902" s="1301"/>
      <c r="L902" s="1301"/>
      <c r="M902" s="1301"/>
      <c r="N902" s="1301"/>
      <c r="O902" s="1329"/>
      <c r="Q902" s="92"/>
      <c r="R902" s="92"/>
      <c r="S902" s="92"/>
      <c r="T902" s="92"/>
      <c r="U902" s="1303"/>
    </row>
    <row r="903" spans="1:21" s="1302" customFormat="1" x14ac:dyDescent="0.3">
      <c r="A903" s="1214"/>
      <c r="B903" s="92"/>
      <c r="C903" s="1298"/>
      <c r="D903" s="1301"/>
      <c r="E903" s="1301"/>
      <c r="F903" s="1301"/>
      <c r="G903" s="1301"/>
      <c r="H903" s="1301"/>
      <c r="I903" s="1301"/>
      <c r="J903" s="1301"/>
      <c r="K903" s="1301"/>
      <c r="L903" s="1301"/>
      <c r="M903" s="1301"/>
      <c r="N903" s="1301"/>
      <c r="O903" s="1329"/>
      <c r="Q903" s="92"/>
      <c r="R903" s="92"/>
      <c r="S903" s="92"/>
      <c r="T903" s="92"/>
      <c r="U903" s="1303"/>
    </row>
    <row r="904" spans="1:21" s="1302" customFormat="1" x14ac:dyDescent="0.3">
      <c r="A904" s="1214"/>
      <c r="B904" s="92"/>
      <c r="C904" s="1298"/>
      <c r="D904" s="1301"/>
      <c r="E904" s="1301"/>
      <c r="F904" s="1301"/>
      <c r="G904" s="1301"/>
      <c r="H904" s="1301"/>
      <c r="I904" s="1301"/>
      <c r="J904" s="1301"/>
      <c r="K904" s="1301"/>
      <c r="L904" s="1301"/>
      <c r="M904" s="1301"/>
      <c r="N904" s="1301"/>
      <c r="O904" s="1329"/>
      <c r="Q904" s="92"/>
      <c r="R904" s="92"/>
      <c r="S904" s="92"/>
      <c r="T904" s="92"/>
      <c r="U904" s="1303"/>
    </row>
    <row r="905" spans="1:21" s="1302" customFormat="1" x14ac:dyDescent="0.3">
      <c r="A905" s="1214"/>
      <c r="B905" s="92"/>
      <c r="C905" s="1298"/>
      <c r="D905" s="1301"/>
      <c r="E905" s="1301"/>
      <c r="F905" s="1301"/>
      <c r="G905" s="1301"/>
      <c r="H905" s="1301"/>
      <c r="I905" s="1301"/>
      <c r="J905" s="1301"/>
      <c r="K905" s="1301"/>
      <c r="L905" s="1301"/>
      <c r="M905" s="1301"/>
      <c r="N905" s="1301"/>
      <c r="O905" s="1329"/>
      <c r="Q905" s="92"/>
      <c r="R905" s="92"/>
      <c r="S905" s="92"/>
      <c r="T905" s="92"/>
      <c r="U905" s="1303"/>
    </row>
    <row r="906" spans="1:21" s="1302" customFormat="1" x14ac:dyDescent="0.3">
      <c r="A906" s="1214"/>
      <c r="B906" s="92"/>
      <c r="C906" s="1298"/>
      <c r="D906" s="1301"/>
      <c r="E906" s="1301"/>
      <c r="F906" s="1301"/>
      <c r="G906" s="1301"/>
      <c r="H906" s="1301"/>
      <c r="I906" s="1301"/>
      <c r="J906" s="1301"/>
      <c r="K906" s="1301"/>
      <c r="L906" s="1301"/>
      <c r="M906" s="1301"/>
      <c r="N906" s="1301"/>
      <c r="O906" s="1329"/>
      <c r="Q906" s="92"/>
      <c r="R906" s="92"/>
      <c r="S906" s="92"/>
      <c r="T906" s="92"/>
      <c r="U906" s="1303"/>
    </row>
    <row r="907" spans="1:21" s="1302" customFormat="1" x14ac:dyDescent="0.3">
      <c r="A907" s="1214"/>
      <c r="B907" s="92"/>
      <c r="C907" s="1298"/>
      <c r="D907" s="1301"/>
      <c r="E907" s="1301"/>
      <c r="F907" s="1301"/>
      <c r="G907" s="1301"/>
      <c r="H907" s="1301"/>
      <c r="I907" s="1301"/>
      <c r="J907" s="1301"/>
      <c r="K907" s="1301"/>
      <c r="L907" s="1301"/>
      <c r="M907" s="1301"/>
      <c r="N907" s="1301"/>
      <c r="O907" s="1329"/>
      <c r="Q907" s="92"/>
      <c r="R907" s="92"/>
      <c r="S907" s="92"/>
      <c r="T907" s="92"/>
      <c r="U907" s="1303"/>
    </row>
    <row r="908" spans="1:21" s="1302" customFormat="1" x14ac:dyDescent="0.3">
      <c r="A908" s="1214"/>
      <c r="B908" s="92"/>
      <c r="C908" s="1298"/>
      <c r="D908" s="1301"/>
      <c r="E908" s="1301"/>
      <c r="F908" s="1301"/>
      <c r="G908" s="1301"/>
      <c r="H908" s="1301"/>
      <c r="I908" s="1301"/>
      <c r="J908" s="1301"/>
      <c r="K908" s="1301"/>
      <c r="L908" s="1301"/>
      <c r="M908" s="1301"/>
      <c r="N908" s="1301"/>
      <c r="O908" s="1329"/>
      <c r="Q908" s="92"/>
      <c r="R908" s="92"/>
      <c r="S908" s="92"/>
      <c r="T908" s="92"/>
      <c r="U908" s="1303"/>
    </row>
    <row r="909" spans="1:21" s="1302" customFormat="1" x14ac:dyDescent="0.3">
      <c r="A909" s="1214"/>
      <c r="B909" s="92"/>
      <c r="C909" s="1298"/>
      <c r="D909" s="1301"/>
      <c r="E909" s="1301"/>
      <c r="F909" s="1301"/>
      <c r="G909" s="1301"/>
      <c r="H909" s="1301"/>
      <c r="I909" s="1301"/>
      <c r="J909" s="1301"/>
      <c r="K909" s="1301"/>
      <c r="L909" s="1301"/>
      <c r="M909" s="1301"/>
      <c r="N909" s="1301"/>
      <c r="O909" s="1329"/>
      <c r="Q909" s="92"/>
      <c r="R909" s="92"/>
      <c r="S909" s="92"/>
      <c r="T909" s="92"/>
      <c r="U909" s="1303"/>
    </row>
    <row r="910" spans="1:21" s="1302" customFormat="1" x14ac:dyDescent="0.3">
      <c r="A910" s="1214"/>
      <c r="B910" s="92"/>
      <c r="C910" s="1298"/>
      <c r="D910" s="1301"/>
      <c r="E910" s="1301"/>
      <c r="F910" s="1301"/>
      <c r="G910" s="1301"/>
      <c r="H910" s="1301"/>
      <c r="I910" s="1301"/>
      <c r="J910" s="1301"/>
      <c r="K910" s="1301"/>
      <c r="L910" s="1301"/>
      <c r="M910" s="1301"/>
      <c r="N910" s="1301"/>
      <c r="O910" s="1329"/>
      <c r="Q910" s="92"/>
      <c r="R910" s="92"/>
      <c r="S910" s="92"/>
      <c r="T910" s="92"/>
      <c r="U910" s="1303"/>
    </row>
    <row r="911" spans="1:21" s="1302" customFormat="1" x14ac:dyDescent="0.3">
      <c r="A911" s="1214"/>
      <c r="B911" s="92"/>
      <c r="C911" s="1298"/>
      <c r="D911" s="1301"/>
      <c r="E911" s="1301"/>
      <c r="F911" s="1301"/>
      <c r="G911" s="1301"/>
      <c r="H911" s="1301"/>
      <c r="I911" s="1301"/>
      <c r="J911" s="1301"/>
      <c r="K911" s="1301"/>
      <c r="L911" s="1301"/>
      <c r="M911" s="1301"/>
      <c r="N911" s="1301"/>
      <c r="O911" s="1329"/>
      <c r="Q911" s="92"/>
      <c r="R911" s="92"/>
      <c r="S911" s="92"/>
      <c r="T911" s="92"/>
      <c r="U911" s="1303"/>
    </row>
    <row r="912" spans="1:21" s="1302" customFormat="1" x14ac:dyDescent="0.3">
      <c r="A912" s="1214"/>
      <c r="B912" s="92"/>
      <c r="C912" s="1298"/>
      <c r="D912" s="1301"/>
      <c r="E912" s="1301"/>
      <c r="F912" s="1301"/>
      <c r="G912" s="1301"/>
      <c r="H912" s="1301"/>
      <c r="I912" s="1301"/>
      <c r="J912" s="1301"/>
      <c r="K912" s="1301"/>
      <c r="L912" s="1301"/>
      <c r="M912" s="1301"/>
      <c r="N912" s="1301"/>
      <c r="O912" s="1329"/>
      <c r="Q912" s="92"/>
      <c r="R912" s="92"/>
      <c r="S912" s="92"/>
      <c r="T912" s="92"/>
      <c r="U912" s="1303"/>
    </row>
    <row r="913" spans="1:21" s="1302" customFormat="1" x14ac:dyDescent="0.3">
      <c r="A913" s="1214"/>
      <c r="B913" s="92"/>
      <c r="C913" s="1298"/>
      <c r="D913" s="1301"/>
      <c r="E913" s="1301"/>
      <c r="F913" s="1301"/>
      <c r="G913" s="1301"/>
      <c r="H913" s="1301"/>
      <c r="I913" s="1301"/>
      <c r="J913" s="1301"/>
      <c r="K913" s="1301"/>
      <c r="L913" s="1301"/>
      <c r="M913" s="1301"/>
      <c r="N913" s="1301"/>
      <c r="O913" s="1329"/>
      <c r="Q913" s="92"/>
      <c r="R913" s="92"/>
      <c r="S913" s="92"/>
      <c r="T913" s="92"/>
      <c r="U913" s="1303"/>
    </row>
    <row r="914" spans="1:21" s="1302" customFormat="1" x14ac:dyDescent="0.3">
      <c r="A914" s="1214"/>
      <c r="B914" s="92"/>
      <c r="C914" s="1298"/>
      <c r="D914" s="1301"/>
      <c r="E914" s="1301"/>
      <c r="F914" s="1301"/>
      <c r="G914" s="1301"/>
      <c r="H914" s="1301"/>
      <c r="I914" s="1301"/>
      <c r="J914" s="1301"/>
      <c r="K914" s="1301"/>
      <c r="L914" s="1301"/>
      <c r="M914" s="1301"/>
      <c r="N914" s="1301"/>
      <c r="O914" s="1329"/>
      <c r="Q914" s="92"/>
      <c r="R914" s="92"/>
      <c r="S914" s="92"/>
      <c r="T914" s="92"/>
      <c r="U914" s="1303"/>
    </row>
    <row r="915" spans="1:21" s="1302" customFormat="1" x14ac:dyDescent="0.3">
      <c r="A915" s="1214"/>
      <c r="B915" s="92"/>
      <c r="C915" s="1298"/>
      <c r="D915" s="1301"/>
      <c r="E915" s="1301"/>
      <c r="F915" s="1301"/>
      <c r="G915" s="1301"/>
      <c r="H915" s="1301"/>
      <c r="I915" s="1301"/>
      <c r="J915" s="1301"/>
      <c r="K915" s="1301"/>
      <c r="L915" s="1301"/>
      <c r="M915" s="1301"/>
      <c r="N915" s="1301"/>
      <c r="O915" s="1329"/>
      <c r="Q915" s="92"/>
      <c r="R915" s="92"/>
      <c r="S915" s="92"/>
      <c r="T915" s="92"/>
      <c r="U915" s="1303"/>
    </row>
    <row r="916" spans="1:21" s="1302" customFormat="1" x14ac:dyDescent="0.3">
      <c r="A916" s="1214"/>
      <c r="B916" s="92"/>
      <c r="C916" s="1298"/>
      <c r="D916" s="1301"/>
      <c r="E916" s="1301"/>
      <c r="F916" s="1301"/>
      <c r="G916" s="1301"/>
      <c r="H916" s="1301"/>
      <c r="I916" s="1301"/>
      <c r="J916" s="1301"/>
      <c r="K916" s="1301"/>
      <c r="L916" s="1301"/>
      <c r="M916" s="1301"/>
      <c r="N916" s="1301"/>
      <c r="O916" s="1329"/>
      <c r="Q916" s="92"/>
      <c r="R916" s="92"/>
      <c r="S916" s="92"/>
      <c r="T916" s="92"/>
      <c r="U916" s="1303"/>
    </row>
    <row r="917" spans="1:21" s="1302" customFormat="1" x14ac:dyDescent="0.3">
      <c r="A917" s="1214"/>
      <c r="B917" s="92"/>
      <c r="C917" s="1298"/>
      <c r="D917" s="1301"/>
      <c r="E917" s="1301"/>
      <c r="F917" s="1301"/>
      <c r="G917" s="1301"/>
      <c r="H917" s="1301"/>
      <c r="I917" s="1301"/>
      <c r="J917" s="1301"/>
      <c r="K917" s="1301"/>
      <c r="L917" s="1301"/>
      <c r="M917" s="1301"/>
      <c r="N917" s="1301"/>
      <c r="O917" s="1329"/>
      <c r="Q917" s="92"/>
      <c r="R917" s="92"/>
      <c r="S917" s="92"/>
      <c r="T917" s="92"/>
      <c r="U917" s="1303"/>
    </row>
    <row r="918" spans="1:21" s="1302" customFormat="1" x14ac:dyDescent="0.3">
      <c r="A918" s="1214"/>
      <c r="B918" s="92"/>
      <c r="C918" s="1298"/>
      <c r="D918" s="1301"/>
      <c r="E918" s="1301"/>
      <c r="F918" s="1301"/>
      <c r="G918" s="1301"/>
      <c r="H918" s="1301"/>
      <c r="I918" s="1301"/>
      <c r="J918" s="1301"/>
      <c r="K918" s="1301"/>
      <c r="L918" s="1301"/>
      <c r="M918" s="1301"/>
      <c r="N918" s="1301"/>
      <c r="O918" s="1329"/>
      <c r="Q918" s="92"/>
      <c r="R918" s="92"/>
      <c r="S918" s="92"/>
      <c r="T918" s="92"/>
      <c r="U918" s="1303"/>
    </row>
    <row r="919" spans="1:21" s="1302" customFormat="1" x14ac:dyDescent="0.3">
      <c r="A919" s="1214"/>
      <c r="B919" s="92"/>
      <c r="C919" s="1298"/>
      <c r="D919" s="1301"/>
      <c r="E919" s="1301"/>
      <c r="F919" s="1301"/>
      <c r="G919" s="1301"/>
      <c r="H919" s="1301"/>
      <c r="I919" s="1301"/>
      <c r="J919" s="1301"/>
      <c r="K919" s="1301"/>
      <c r="L919" s="1301"/>
      <c r="M919" s="1301"/>
      <c r="N919" s="1301"/>
      <c r="O919" s="1329"/>
      <c r="Q919" s="92"/>
      <c r="R919" s="92"/>
      <c r="S919" s="92"/>
      <c r="T919" s="92"/>
      <c r="U919" s="1303"/>
    </row>
    <row r="920" spans="1:21" s="1302" customFormat="1" x14ac:dyDescent="0.3">
      <c r="A920" s="1214"/>
      <c r="B920" s="92"/>
      <c r="C920" s="1298"/>
      <c r="D920" s="1301"/>
      <c r="E920" s="1301"/>
      <c r="F920" s="1301"/>
      <c r="G920" s="1301"/>
      <c r="H920" s="1301"/>
      <c r="I920" s="1301"/>
      <c r="J920" s="1301"/>
      <c r="K920" s="1301"/>
      <c r="L920" s="1301"/>
      <c r="M920" s="1301"/>
      <c r="N920" s="1301"/>
      <c r="O920" s="1329"/>
      <c r="Q920" s="92"/>
      <c r="R920" s="92"/>
      <c r="S920" s="92"/>
      <c r="T920" s="92"/>
      <c r="U920" s="1303"/>
    </row>
    <row r="921" spans="1:21" s="1302" customFormat="1" x14ac:dyDescent="0.3">
      <c r="A921" s="1214"/>
      <c r="B921" s="92"/>
      <c r="C921" s="1298"/>
      <c r="D921" s="1301"/>
      <c r="E921" s="1301"/>
      <c r="F921" s="1301"/>
      <c r="G921" s="1301"/>
      <c r="H921" s="1301"/>
      <c r="I921" s="1301"/>
      <c r="J921" s="1301"/>
      <c r="K921" s="1301"/>
      <c r="L921" s="1301"/>
      <c r="M921" s="1301"/>
      <c r="N921" s="1301"/>
      <c r="O921" s="1329"/>
      <c r="Q921" s="92"/>
      <c r="R921" s="92"/>
      <c r="S921" s="92"/>
      <c r="T921" s="92"/>
      <c r="U921" s="1303"/>
    </row>
    <row r="922" spans="1:21" s="1302" customFormat="1" x14ac:dyDescent="0.3">
      <c r="A922" s="1214"/>
      <c r="B922" s="92"/>
      <c r="C922" s="1298"/>
      <c r="D922" s="1301"/>
      <c r="E922" s="1301"/>
      <c r="F922" s="1301"/>
      <c r="G922" s="1301"/>
      <c r="H922" s="1301"/>
      <c r="I922" s="1301"/>
      <c r="J922" s="1301"/>
      <c r="K922" s="1301"/>
      <c r="L922" s="1301"/>
      <c r="M922" s="1301"/>
      <c r="N922" s="1301"/>
      <c r="O922" s="1329"/>
      <c r="Q922" s="92"/>
      <c r="R922" s="92"/>
      <c r="S922" s="92"/>
      <c r="T922" s="92"/>
      <c r="U922" s="1303"/>
    </row>
    <row r="923" spans="1:21" s="1302" customFormat="1" x14ac:dyDescent="0.3">
      <c r="A923" s="1214"/>
      <c r="B923" s="92"/>
      <c r="C923" s="1298"/>
      <c r="D923" s="1301"/>
      <c r="E923" s="1301"/>
      <c r="F923" s="1301"/>
      <c r="G923" s="1301"/>
      <c r="H923" s="1301"/>
      <c r="I923" s="1301"/>
      <c r="J923" s="1301"/>
      <c r="K923" s="1301"/>
      <c r="L923" s="1301"/>
      <c r="M923" s="1301"/>
      <c r="N923" s="1301"/>
      <c r="O923" s="1329"/>
      <c r="Q923" s="92"/>
      <c r="R923" s="92"/>
      <c r="S923" s="92"/>
      <c r="T923" s="92"/>
      <c r="U923" s="1303"/>
    </row>
    <row r="924" spans="1:21" s="1302" customFormat="1" x14ac:dyDescent="0.3">
      <c r="A924" s="1214"/>
      <c r="B924" s="92"/>
      <c r="C924" s="1298"/>
      <c r="D924" s="1301"/>
      <c r="E924" s="1301"/>
      <c r="F924" s="1301"/>
      <c r="G924" s="1301"/>
      <c r="H924" s="1301"/>
      <c r="I924" s="1301"/>
      <c r="J924" s="1301"/>
      <c r="K924" s="1301"/>
      <c r="L924" s="1301"/>
      <c r="M924" s="1301"/>
      <c r="N924" s="1301"/>
      <c r="O924" s="1329"/>
      <c r="Q924" s="92"/>
      <c r="R924" s="92"/>
      <c r="S924" s="92"/>
      <c r="T924" s="92"/>
      <c r="U924" s="1303"/>
    </row>
    <row r="925" spans="1:21" s="1302" customFormat="1" x14ac:dyDescent="0.3">
      <c r="A925" s="1214"/>
      <c r="B925" s="92"/>
      <c r="C925" s="1298"/>
      <c r="D925" s="1301"/>
      <c r="E925" s="1301"/>
      <c r="F925" s="1301"/>
      <c r="G925" s="1301"/>
      <c r="H925" s="1301"/>
      <c r="I925" s="1301"/>
      <c r="J925" s="1301"/>
      <c r="K925" s="1301"/>
      <c r="L925" s="1301"/>
      <c r="M925" s="1301"/>
      <c r="N925" s="1301"/>
      <c r="O925" s="1329"/>
      <c r="Q925" s="92"/>
      <c r="R925" s="92"/>
      <c r="S925" s="92"/>
      <c r="T925" s="92"/>
      <c r="U925" s="1303"/>
    </row>
    <row r="926" spans="1:21" s="1302" customFormat="1" x14ac:dyDescent="0.3">
      <c r="A926" s="1214"/>
      <c r="B926" s="92"/>
      <c r="C926" s="1298"/>
      <c r="D926" s="1301"/>
      <c r="E926" s="1301"/>
      <c r="F926" s="1301"/>
      <c r="G926" s="1301"/>
      <c r="H926" s="1301"/>
      <c r="I926" s="1301"/>
      <c r="J926" s="1301"/>
      <c r="K926" s="1301"/>
      <c r="L926" s="1301"/>
      <c r="M926" s="1301"/>
      <c r="N926" s="1301"/>
      <c r="O926" s="1329"/>
      <c r="Q926" s="92"/>
      <c r="R926" s="92"/>
      <c r="S926" s="92"/>
      <c r="T926" s="92"/>
      <c r="U926" s="1303"/>
    </row>
    <row r="927" spans="1:21" s="1302" customFormat="1" x14ac:dyDescent="0.3">
      <c r="A927" s="1214"/>
      <c r="B927" s="92"/>
      <c r="C927" s="1298"/>
      <c r="D927" s="1301"/>
      <c r="E927" s="1301"/>
      <c r="F927" s="1301"/>
      <c r="G927" s="1301"/>
      <c r="H927" s="1301"/>
      <c r="I927" s="1301"/>
      <c r="J927" s="1301"/>
      <c r="K927" s="1301"/>
      <c r="L927" s="1301"/>
      <c r="M927" s="1301"/>
      <c r="N927" s="1301"/>
      <c r="O927" s="1329"/>
      <c r="Q927" s="92"/>
      <c r="R927" s="92"/>
      <c r="S927" s="92"/>
      <c r="T927" s="92"/>
      <c r="U927" s="1303"/>
    </row>
    <row r="928" spans="1:21" s="1302" customFormat="1" x14ac:dyDescent="0.3">
      <c r="A928" s="1214"/>
      <c r="B928" s="92"/>
      <c r="C928" s="1298"/>
      <c r="D928" s="1301"/>
      <c r="E928" s="1301"/>
      <c r="F928" s="1301"/>
      <c r="G928" s="1301"/>
      <c r="H928" s="1301"/>
      <c r="I928" s="1301"/>
      <c r="J928" s="1301"/>
      <c r="K928" s="1301"/>
      <c r="L928" s="1301"/>
      <c r="M928" s="1301"/>
      <c r="N928" s="1301"/>
      <c r="O928" s="1329"/>
      <c r="Q928" s="92"/>
      <c r="R928" s="92"/>
      <c r="S928" s="92"/>
      <c r="T928" s="92"/>
      <c r="U928" s="1303"/>
    </row>
    <row r="929" spans="1:21" s="1302" customFormat="1" x14ac:dyDescent="0.3">
      <c r="A929" s="1214"/>
      <c r="B929" s="92"/>
      <c r="C929" s="1298"/>
      <c r="D929" s="1301"/>
      <c r="E929" s="1301"/>
      <c r="F929" s="1301"/>
      <c r="G929" s="1301"/>
      <c r="H929" s="1301"/>
      <c r="I929" s="1301"/>
      <c r="J929" s="1301"/>
      <c r="K929" s="1301"/>
      <c r="L929" s="1301"/>
      <c r="M929" s="1301"/>
      <c r="N929" s="1301"/>
      <c r="O929" s="1329"/>
      <c r="Q929" s="92"/>
      <c r="R929" s="92"/>
      <c r="S929" s="92"/>
      <c r="T929" s="92"/>
      <c r="U929" s="1303"/>
    </row>
    <row r="930" spans="1:21" s="1302" customFormat="1" x14ac:dyDescent="0.3">
      <c r="A930" s="1214"/>
      <c r="B930" s="92"/>
      <c r="C930" s="1298"/>
      <c r="D930" s="1301"/>
      <c r="E930" s="1301"/>
      <c r="F930" s="1301"/>
      <c r="G930" s="1301"/>
      <c r="H930" s="1301"/>
      <c r="I930" s="1301"/>
      <c r="J930" s="1301"/>
      <c r="K930" s="1301"/>
      <c r="L930" s="1301"/>
      <c r="M930" s="1301"/>
      <c r="N930" s="1301"/>
      <c r="O930" s="1329"/>
      <c r="Q930" s="92"/>
      <c r="R930" s="92"/>
      <c r="S930" s="92"/>
      <c r="T930" s="92"/>
      <c r="U930" s="1303"/>
    </row>
    <row r="931" spans="1:21" s="1302" customFormat="1" x14ac:dyDescent="0.3">
      <c r="A931" s="1214"/>
      <c r="B931" s="92"/>
      <c r="C931" s="1298"/>
      <c r="D931" s="1301"/>
      <c r="E931" s="1301"/>
      <c r="F931" s="1301"/>
      <c r="G931" s="1301"/>
      <c r="H931" s="1301"/>
      <c r="I931" s="1301"/>
      <c r="J931" s="1301"/>
      <c r="K931" s="1301"/>
      <c r="L931" s="1301"/>
      <c r="M931" s="1301"/>
      <c r="N931" s="1301"/>
      <c r="O931" s="1329"/>
      <c r="Q931" s="92"/>
      <c r="R931" s="92"/>
      <c r="S931" s="92"/>
      <c r="T931" s="92"/>
      <c r="U931" s="1303"/>
    </row>
    <row r="932" spans="1:21" s="1302" customFormat="1" x14ac:dyDescent="0.3">
      <c r="A932" s="1214"/>
      <c r="B932" s="92"/>
      <c r="C932" s="1298"/>
      <c r="D932" s="1301"/>
      <c r="E932" s="1301"/>
      <c r="F932" s="1301"/>
      <c r="G932" s="1301"/>
      <c r="H932" s="1301"/>
      <c r="I932" s="1301"/>
      <c r="J932" s="1301"/>
      <c r="K932" s="1301"/>
      <c r="L932" s="1301"/>
      <c r="M932" s="1301"/>
      <c r="N932" s="1301"/>
      <c r="O932" s="1329"/>
      <c r="Q932" s="92"/>
      <c r="R932" s="92"/>
      <c r="S932" s="92"/>
      <c r="T932" s="92"/>
      <c r="U932" s="1303"/>
    </row>
    <row r="933" spans="1:21" s="1302" customFormat="1" x14ac:dyDescent="0.3">
      <c r="A933" s="1214"/>
      <c r="B933" s="92"/>
      <c r="C933" s="1298"/>
      <c r="D933" s="1301"/>
      <c r="E933" s="1301"/>
      <c r="F933" s="1301"/>
      <c r="G933" s="1301"/>
      <c r="H933" s="1301"/>
      <c r="I933" s="1301"/>
      <c r="J933" s="1301"/>
      <c r="K933" s="1301"/>
      <c r="L933" s="1301"/>
      <c r="M933" s="1301"/>
      <c r="N933" s="1301"/>
      <c r="O933" s="1329"/>
      <c r="Q933" s="92"/>
      <c r="R933" s="92"/>
      <c r="S933" s="92"/>
      <c r="T933" s="92"/>
      <c r="U933" s="1303"/>
    </row>
    <row r="934" spans="1:21" s="1302" customFormat="1" x14ac:dyDescent="0.3">
      <c r="A934" s="1214"/>
      <c r="B934" s="92"/>
      <c r="C934" s="1298"/>
      <c r="D934" s="1301"/>
      <c r="E934" s="1301"/>
      <c r="F934" s="1301"/>
      <c r="G934" s="1301"/>
      <c r="H934" s="1301"/>
      <c r="I934" s="1301"/>
      <c r="J934" s="1301"/>
      <c r="K934" s="1301"/>
      <c r="L934" s="1301"/>
      <c r="M934" s="1301"/>
      <c r="N934" s="1301"/>
      <c r="O934" s="1329"/>
      <c r="Q934" s="92"/>
      <c r="R934" s="92"/>
      <c r="S934" s="92"/>
      <c r="T934" s="92"/>
      <c r="U934" s="1303"/>
    </row>
    <row r="935" spans="1:21" s="1302" customFormat="1" x14ac:dyDescent="0.3">
      <c r="A935" s="1214"/>
      <c r="B935" s="92"/>
      <c r="C935" s="1298"/>
      <c r="D935" s="1301"/>
      <c r="E935" s="1301"/>
      <c r="F935" s="1301"/>
      <c r="G935" s="1301"/>
      <c r="H935" s="1301"/>
      <c r="I935" s="1301"/>
      <c r="J935" s="1301"/>
      <c r="K935" s="1301"/>
      <c r="L935" s="1301"/>
      <c r="M935" s="1301"/>
      <c r="N935" s="1301"/>
      <c r="O935" s="1329"/>
      <c r="Q935" s="92"/>
      <c r="R935" s="92"/>
      <c r="S935" s="92"/>
      <c r="T935" s="92"/>
      <c r="U935" s="1303"/>
    </row>
    <row r="936" spans="1:21" s="1302" customFormat="1" x14ac:dyDescent="0.3">
      <c r="A936" s="1214"/>
      <c r="B936" s="92"/>
      <c r="C936" s="1298"/>
      <c r="D936" s="1301"/>
      <c r="E936" s="1301"/>
      <c r="F936" s="1301"/>
      <c r="G936" s="1301"/>
      <c r="H936" s="1301"/>
      <c r="I936" s="1301"/>
      <c r="J936" s="1301"/>
      <c r="K936" s="1301"/>
      <c r="L936" s="1301"/>
      <c r="M936" s="1301"/>
      <c r="N936" s="1301"/>
      <c r="O936" s="1329"/>
      <c r="Q936" s="92"/>
      <c r="R936" s="92"/>
      <c r="S936" s="92"/>
      <c r="T936" s="92"/>
      <c r="U936" s="1303"/>
    </row>
    <row r="937" spans="1:21" s="1302" customFormat="1" x14ac:dyDescent="0.3">
      <c r="A937" s="1214"/>
      <c r="B937" s="92"/>
      <c r="C937" s="1298"/>
      <c r="D937" s="1301"/>
      <c r="E937" s="1301"/>
      <c r="F937" s="1301"/>
      <c r="G937" s="1301"/>
      <c r="H937" s="1301"/>
      <c r="I937" s="1301"/>
      <c r="J937" s="1301"/>
      <c r="K937" s="1301"/>
      <c r="L937" s="1301"/>
      <c r="M937" s="1301"/>
      <c r="N937" s="1301"/>
      <c r="O937" s="1329"/>
      <c r="Q937" s="92"/>
      <c r="R937" s="92"/>
      <c r="S937" s="92"/>
      <c r="T937" s="92"/>
      <c r="U937" s="1303"/>
    </row>
    <row r="938" spans="1:21" s="1302" customFormat="1" x14ac:dyDescent="0.3">
      <c r="A938" s="1214"/>
      <c r="B938" s="92"/>
      <c r="C938" s="1298"/>
      <c r="D938" s="1301"/>
      <c r="E938" s="1301"/>
      <c r="F938" s="1301"/>
      <c r="G938" s="1301"/>
      <c r="H938" s="1301"/>
      <c r="I938" s="1301"/>
      <c r="J938" s="1301"/>
      <c r="K938" s="1301"/>
      <c r="L938" s="1301"/>
      <c r="M938" s="1301"/>
      <c r="N938" s="1301"/>
      <c r="O938" s="1329"/>
      <c r="Q938" s="92"/>
      <c r="R938" s="92"/>
      <c r="S938" s="92"/>
      <c r="T938" s="92"/>
      <c r="U938" s="1303"/>
    </row>
    <row r="939" spans="1:21" s="1302" customFormat="1" x14ac:dyDescent="0.3">
      <c r="A939" s="1214"/>
      <c r="B939" s="92"/>
      <c r="C939" s="1298"/>
      <c r="D939" s="1301"/>
      <c r="E939" s="1301"/>
      <c r="F939" s="1301"/>
      <c r="G939" s="1301"/>
      <c r="H939" s="1301"/>
      <c r="I939" s="1301"/>
      <c r="J939" s="1301"/>
      <c r="K939" s="1301"/>
      <c r="L939" s="1301"/>
      <c r="M939" s="1301"/>
      <c r="N939" s="1301"/>
      <c r="O939" s="1329"/>
      <c r="Q939" s="92"/>
      <c r="R939" s="92"/>
      <c r="S939" s="92"/>
      <c r="T939" s="92"/>
      <c r="U939" s="1303"/>
    </row>
    <row r="940" spans="1:21" s="1302" customFormat="1" x14ac:dyDescent="0.3">
      <c r="A940" s="1214"/>
      <c r="B940" s="92"/>
      <c r="C940" s="1298"/>
      <c r="D940" s="1301"/>
      <c r="E940" s="1301"/>
      <c r="F940" s="1301"/>
      <c r="G940" s="1301"/>
      <c r="H940" s="1301"/>
      <c r="I940" s="1301"/>
      <c r="J940" s="1301"/>
      <c r="K940" s="1301"/>
      <c r="L940" s="1301"/>
      <c r="M940" s="1301"/>
      <c r="N940" s="1301"/>
      <c r="O940" s="1329"/>
      <c r="Q940" s="92"/>
      <c r="R940" s="92"/>
      <c r="S940" s="92"/>
      <c r="T940" s="92"/>
      <c r="U940" s="1303"/>
    </row>
    <row r="941" spans="1:21" s="1302" customFormat="1" x14ac:dyDescent="0.3">
      <c r="A941" s="1214"/>
      <c r="B941" s="92"/>
      <c r="C941" s="1298"/>
      <c r="D941" s="1301"/>
      <c r="E941" s="1301"/>
      <c r="F941" s="1301"/>
      <c r="G941" s="1301"/>
      <c r="H941" s="1301"/>
      <c r="I941" s="1301"/>
      <c r="J941" s="1301"/>
      <c r="K941" s="1301"/>
      <c r="L941" s="1301"/>
      <c r="M941" s="1301"/>
      <c r="N941" s="1301"/>
      <c r="O941" s="1329"/>
      <c r="Q941" s="92"/>
      <c r="R941" s="92"/>
      <c r="S941" s="92"/>
      <c r="T941" s="92"/>
      <c r="U941" s="1303"/>
    </row>
    <row r="942" spans="1:21" s="1302" customFormat="1" x14ac:dyDescent="0.3">
      <c r="A942" s="1214"/>
      <c r="B942" s="92"/>
      <c r="C942" s="1298"/>
      <c r="D942" s="1301"/>
      <c r="E942" s="1301"/>
      <c r="F942" s="1301"/>
      <c r="G942" s="1301"/>
      <c r="H942" s="1301"/>
      <c r="I942" s="1301"/>
      <c r="J942" s="1301"/>
      <c r="K942" s="1301"/>
      <c r="L942" s="1301"/>
      <c r="M942" s="1301"/>
      <c r="N942" s="1301"/>
      <c r="O942" s="1329"/>
      <c r="Q942" s="92"/>
      <c r="R942" s="92"/>
      <c r="S942" s="92"/>
      <c r="T942" s="92"/>
      <c r="U942" s="1303"/>
    </row>
    <row r="943" spans="1:21" s="1302" customFormat="1" x14ac:dyDescent="0.3">
      <c r="A943" s="1214"/>
      <c r="B943" s="92"/>
      <c r="C943" s="1298"/>
      <c r="D943" s="1301"/>
      <c r="E943" s="1301"/>
      <c r="F943" s="1301"/>
      <c r="G943" s="1301"/>
      <c r="H943" s="1301"/>
      <c r="I943" s="1301"/>
      <c r="J943" s="1301"/>
      <c r="K943" s="1301"/>
      <c r="L943" s="1301"/>
      <c r="M943" s="1301"/>
      <c r="N943" s="1301"/>
      <c r="O943" s="1329"/>
      <c r="Q943" s="92"/>
      <c r="R943" s="92"/>
      <c r="S943" s="92"/>
      <c r="T943" s="92"/>
      <c r="U943" s="1303"/>
    </row>
    <row r="944" spans="1:21" s="1302" customFormat="1" x14ac:dyDescent="0.3">
      <c r="A944" s="1214"/>
      <c r="B944" s="92"/>
      <c r="C944" s="1298"/>
      <c r="D944" s="1301"/>
      <c r="E944" s="1301"/>
      <c r="F944" s="1301"/>
      <c r="G944" s="1301"/>
      <c r="H944" s="1301"/>
      <c r="I944" s="1301"/>
      <c r="J944" s="1301"/>
      <c r="K944" s="1301"/>
      <c r="L944" s="1301"/>
      <c r="M944" s="1301"/>
      <c r="N944" s="1301"/>
      <c r="O944" s="1329"/>
      <c r="Q944" s="92"/>
      <c r="R944" s="92"/>
      <c r="S944" s="92"/>
      <c r="T944" s="92"/>
      <c r="U944" s="1303"/>
    </row>
    <row r="945" spans="1:21" s="1302" customFormat="1" x14ac:dyDescent="0.3">
      <c r="A945" s="1214"/>
      <c r="B945" s="92"/>
      <c r="C945" s="1298"/>
      <c r="D945" s="1301"/>
      <c r="E945" s="1301"/>
      <c r="F945" s="1301"/>
      <c r="G945" s="1301"/>
      <c r="H945" s="1301"/>
      <c r="I945" s="1301"/>
      <c r="J945" s="1301"/>
      <c r="K945" s="1301"/>
      <c r="L945" s="1301"/>
      <c r="M945" s="1301"/>
      <c r="N945" s="1301"/>
      <c r="O945" s="1329"/>
      <c r="Q945" s="92"/>
      <c r="R945" s="92"/>
      <c r="S945" s="92"/>
      <c r="T945" s="92"/>
      <c r="U945" s="1303"/>
    </row>
    <row r="946" spans="1:21" s="1302" customFormat="1" x14ac:dyDescent="0.3">
      <c r="A946" s="1214"/>
      <c r="B946" s="92"/>
      <c r="C946" s="1298"/>
      <c r="D946" s="1301"/>
      <c r="E946" s="1301"/>
      <c r="F946" s="1301"/>
      <c r="G946" s="1301"/>
      <c r="H946" s="1301"/>
      <c r="I946" s="1301"/>
      <c r="J946" s="1301"/>
      <c r="K946" s="1301"/>
      <c r="L946" s="1301"/>
      <c r="M946" s="1301"/>
      <c r="N946" s="1301"/>
      <c r="O946" s="1329"/>
      <c r="Q946" s="92"/>
      <c r="R946" s="92"/>
      <c r="S946" s="92"/>
      <c r="T946" s="92"/>
      <c r="U946" s="1303"/>
    </row>
    <row r="947" spans="1:21" s="1302" customFormat="1" x14ac:dyDescent="0.3">
      <c r="A947" s="1214"/>
      <c r="B947" s="92"/>
      <c r="C947" s="1298"/>
      <c r="D947" s="1301"/>
      <c r="E947" s="1301"/>
      <c r="F947" s="1301"/>
      <c r="G947" s="1301"/>
      <c r="H947" s="1301"/>
      <c r="I947" s="1301"/>
      <c r="J947" s="1301"/>
      <c r="K947" s="1301"/>
      <c r="L947" s="1301"/>
      <c r="M947" s="1301"/>
      <c r="N947" s="1301"/>
      <c r="O947" s="1329"/>
      <c r="Q947" s="92"/>
      <c r="R947" s="92"/>
      <c r="S947" s="92"/>
      <c r="T947" s="92"/>
      <c r="U947" s="1303"/>
    </row>
    <row r="948" spans="1:21" s="1302" customFormat="1" x14ac:dyDescent="0.3">
      <c r="A948" s="1214"/>
      <c r="B948" s="92"/>
      <c r="C948" s="1298"/>
      <c r="D948" s="1301"/>
      <c r="E948" s="1301"/>
      <c r="F948" s="1301"/>
      <c r="G948" s="1301"/>
      <c r="H948" s="1301"/>
      <c r="I948" s="1301"/>
      <c r="J948" s="1301"/>
      <c r="K948" s="1301"/>
      <c r="L948" s="1301"/>
      <c r="M948" s="1301"/>
      <c r="N948" s="1301"/>
      <c r="O948" s="1329"/>
      <c r="Q948" s="92"/>
      <c r="R948" s="92"/>
      <c r="S948" s="92"/>
      <c r="T948" s="92"/>
      <c r="U948" s="1303"/>
    </row>
    <row r="949" spans="1:21" s="1302" customFormat="1" x14ac:dyDescent="0.3">
      <c r="A949" s="1214"/>
      <c r="B949" s="92"/>
      <c r="C949" s="1298"/>
      <c r="D949" s="1301"/>
      <c r="E949" s="1301"/>
      <c r="F949" s="1301"/>
      <c r="G949" s="1301"/>
      <c r="H949" s="1301"/>
      <c r="I949" s="1301"/>
      <c r="J949" s="1301"/>
      <c r="K949" s="1301"/>
      <c r="L949" s="1301"/>
      <c r="M949" s="1301"/>
      <c r="N949" s="1301"/>
      <c r="O949" s="1329"/>
      <c r="Q949" s="92"/>
      <c r="R949" s="92"/>
      <c r="S949" s="92"/>
      <c r="T949" s="92"/>
      <c r="U949" s="1303"/>
    </row>
    <row r="950" spans="1:21" s="1302" customFormat="1" x14ac:dyDescent="0.3">
      <c r="A950" s="1214"/>
      <c r="B950" s="92"/>
      <c r="C950" s="1298"/>
      <c r="D950" s="1301"/>
      <c r="E950" s="1301"/>
      <c r="F950" s="1301"/>
      <c r="G950" s="1301"/>
      <c r="H950" s="1301"/>
      <c r="I950" s="1301"/>
      <c r="J950" s="1301"/>
      <c r="K950" s="1301"/>
      <c r="L950" s="1301"/>
      <c r="M950" s="1301"/>
      <c r="N950" s="1301"/>
      <c r="O950" s="1329"/>
      <c r="Q950" s="92"/>
      <c r="R950" s="92"/>
      <c r="S950" s="92"/>
      <c r="T950" s="92"/>
      <c r="U950" s="1303"/>
    </row>
    <row r="951" spans="1:21" s="1302" customFormat="1" x14ac:dyDescent="0.3">
      <c r="A951" s="1214"/>
      <c r="B951" s="92"/>
      <c r="C951" s="1298"/>
      <c r="D951" s="1301"/>
      <c r="E951" s="1301"/>
      <c r="F951" s="1301"/>
      <c r="G951" s="1301"/>
      <c r="H951" s="1301"/>
      <c r="I951" s="1301"/>
      <c r="J951" s="1301"/>
      <c r="K951" s="1301"/>
      <c r="L951" s="1301"/>
      <c r="M951" s="1301"/>
      <c r="N951" s="1301"/>
      <c r="O951" s="1329"/>
      <c r="Q951" s="92"/>
      <c r="R951" s="92"/>
      <c r="S951" s="92"/>
      <c r="T951" s="92"/>
      <c r="U951" s="1303"/>
    </row>
    <row r="952" spans="1:21" s="1302" customFormat="1" x14ac:dyDescent="0.3">
      <c r="A952" s="1214"/>
      <c r="B952" s="92"/>
      <c r="C952" s="1298"/>
      <c r="D952" s="1301"/>
      <c r="E952" s="1301"/>
      <c r="F952" s="1301"/>
      <c r="G952" s="1301"/>
      <c r="H952" s="1301"/>
      <c r="I952" s="1301"/>
      <c r="J952" s="1301"/>
      <c r="K952" s="1301"/>
      <c r="L952" s="1301"/>
      <c r="M952" s="1301"/>
      <c r="N952" s="1301"/>
      <c r="O952" s="1329"/>
      <c r="Q952" s="92"/>
      <c r="R952" s="92"/>
      <c r="S952" s="92"/>
      <c r="T952" s="92"/>
      <c r="U952" s="1303"/>
    </row>
    <row r="953" spans="1:21" s="1302" customFormat="1" x14ac:dyDescent="0.3">
      <c r="A953" s="1214"/>
      <c r="B953" s="92"/>
      <c r="C953" s="1298"/>
      <c r="D953" s="1301"/>
      <c r="E953" s="1301"/>
      <c r="F953" s="1301"/>
      <c r="G953" s="1301"/>
      <c r="H953" s="1301"/>
      <c r="I953" s="1301"/>
      <c r="J953" s="1301"/>
      <c r="K953" s="1301"/>
      <c r="L953" s="1301"/>
      <c r="M953" s="1301"/>
      <c r="N953" s="1301"/>
      <c r="O953" s="1329"/>
      <c r="Q953" s="92"/>
      <c r="R953" s="92"/>
      <c r="S953" s="92"/>
      <c r="T953" s="92"/>
      <c r="U953" s="1303"/>
    </row>
    <row r="954" spans="1:21" s="1302" customFormat="1" x14ac:dyDescent="0.3">
      <c r="A954" s="1214"/>
      <c r="B954" s="92"/>
      <c r="C954" s="1298"/>
      <c r="D954" s="1301"/>
      <c r="E954" s="1301"/>
      <c r="F954" s="1301"/>
      <c r="G954" s="1301"/>
      <c r="H954" s="1301"/>
      <c r="I954" s="1301"/>
      <c r="J954" s="1301"/>
      <c r="K954" s="1301"/>
      <c r="L954" s="1301"/>
      <c r="M954" s="1301"/>
      <c r="N954" s="1301"/>
      <c r="O954" s="1329"/>
      <c r="Q954" s="92"/>
      <c r="R954" s="92"/>
      <c r="S954" s="92"/>
      <c r="T954" s="92"/>
      <c r="U954" s="1303"/>
    </row>
    <row r="955" spans="1:21" s="1302" customFormat="1" x14ac:dyDescent="0.3">
      <c r="A955" s="1214"/>
      <c r="B955" s="92"/>
      <c r="C955" s="1298"/>
      <c r="D955" s="1301"/>
      <c r="E955" s="1301"/>
      <c r="F955" s="1301"/>
      <c r="G955" s="1301"/>
      <c r="H955" s="1301"/>
      <c r="I955" s="1301"/>
      <c r="J955" s="1301"/>
      <c r="K955" s="1301"/>
      <c r="L955" s="1301"/>
      <c r="M955" s="1301"/>
      <c r="N955" s="1301"/>
      <c r="O955" s="1329"/>
      <c r="Q955" s="92"/>
      <c r="R955" s="92"/>
      <c r="S955" s="92"/>
      <c r="T955" s="92"/>
      <c r="U955" s="1303"/>
    </row>
    <row r="956" spans="1:21" s="1302" customFormat="1" x14ac:dyDescent="0.3">
      <c r="A956" s="1214"/>
      <c r="B956" s="92"/>
      <c r="C956" s="1298"/>
      <c r="D956" s="1301"/>
      <c r="E956" s="1301"/>
      <c r="F956" s="1301"/>
      <c r="G956" s="1301"/>
      <c r="H956" s="1301"/>
      <c r="I956" s="1301"/>
      <c r="J956" s="1301"/>
      <c r="K956" s="1301"/>
      <c r="L956" s="1301"/>
      <c r="M956" s="1301"/>
      <c r="N956" s="1301"/>
      <c r="O956" s="1329"/>
      <c r="Q956" s="92"/>
      <c r="R956" s="92"/>
      <c r="S956" s="92"/>
      <c r="T956" s="92"/>
      <c r="U956" s="1303"/>
    </row>
    <row r="957" spans="1:21" s="1302" customFormat="1" x14ac:dyDescent="0.3">
      <c r="A957" s="1214"/>
      <c r="B957" s="92"/>
      <c r="C957" s="1298"/>
      <c r="D957" s="1301"/>
      <c r="E957" s="1301"/>
      <c r="F957" s="1301"/>
      <c r="G957" s="1301"/>
      <c r="H957" s="1301"/>
      <c r="I957" s="1301"/>
      <c r="J957" s="1301"/>
      <c r="K957" s="1301"/>
      <c r="L957" s="1301"/>
      <c r="M957" s="1301"/>
      <c r="N957" s="1301"/>
      <c r="O957" s="1329"/>
      <c r="Q957" s="92"/>
      <c r="R957" s="92"/>
      <c r="S957" s="92"/>
      <c r="T957" s="92"/>
      <c r="U957" s="1303"/>
    </row>
    <row r="958" spans="1:21" s="1302" customFormat="1" x14ac:dyDescent="0.3">
      <c r="A958" s="1214"/>
      <c r="B958" s="92"/>
      <c r="C958" s="1298"/>
      <c r="D958" s="1301"/>
      <c r="E958" s="1301"/>
      <c r="F958" s="1301"/>
      <c r="G958" s="1301"/>
      <c r="H958" s="1301"/>
      <c r="I958" s="1301"/>
      <c r="J958" s="1301"/>
      <c r="K958" s="1301"/>
      <c r="L958" s="1301"/>
      <c r="M958" s="1301"/>
      <c r="N958" s="1301"/>
      <c r="O958" s="1329"/>
      <c r="Q958" s="92"/>
      <c r="R958" s="92"/>
      <c r="S958" s="92"/>
      <c r="T958" s="92"/>
      <c r="U958" s="1303"/>
    </row>
    <row r="959" spans="1:21" s="1302" customFormat="1" x14ac:dyDescent="0.3">
      <c r="A959" s="1214"/>
      <c r="B959" s="92"/>
      <c r="C959" s="1298"/>
      <c r="D959" s="1301"/>
      <c r="E959" s="1301"/>
      <c r="F959" s="1301"/>
      <c r="G959" s="1301"/>
      <c r="H959" s="1301"/>
      <c r="I959" s="1301"/>
      <c r="J959" s="1301"/>
      <c r="K959" s="1301"/>
      <c r="L959" s="1301"/>
      <c r="M959" s="1301"/>
      <c r="N959" s="1301"/>
      <c r="O959" s="1329"/>
      <c r="Q959" s="92"/>
      <c r="R959" s="92"/>
      <c r="S959" s="92"/>
      <c r="T959" s="92"/>
      <c r="U959" s="1303"/>
    </row>
    <row r="960" spans="1:21" s="1302" customFormat="1" x14ac:dyDescent="0.3">
      <c r="A960" s="1214"/>
      <c r="B960" s="92"/>
      <c r="C960" s="1298"/>
      <c r="D960" s="1301"/>
      <c r="E960" s="1301"/>
      <c r="F960" s="1301"/>
      <c r="G960" s="1301"/>
      <c r="H960" s="1301"/>
      <c r="I960" s="1301"/>
      <c r="J960" s="1301"/>
      <c r="K960" s="1301"/>
      <c r="L960" s="1301"/>
      <c r="M960" s="1301"/>
      <c r="N960" s="1301"/>
      <c r="O960" s="1329"/>
      <c r="Q960" s="92"/>
      <c r="R960" s="92"/>
      <c r="S960" s="92"/>
      <c r="T960" s="92"/>
      <c r="U960" s="1303"/>
    </row>
    <row r="961" spans="1:21" s="1302" customFormat="1" x14ac:dyDescent="0.3">
      <c r="A961" s="1214"/>
      <c r="B961" s="92"/>
      <c r="C961" s="1298"/>
      <c r="D961" s="1301"/>
      <c r="E961" s="1301"/>
      <c r="F961" s="1301"/>
      <c r="G961" s="1301"/>
      <c r="H961" s="1301"/>
      <c r="I961" s="1301"/>
      <c r="J961" s="1301"/>
      <c r="K961" s="1301"/>
      <c r="L961" s="1301"/>
      <c r="M961" s="1301"/>
      <c r="N961" s="1301"/>
      <c r="O961" s="1329"/>
      <c r="Q961" s="92"/>
      <c r="R961" s="92"/>
      <c r="S961" s="92"/>
      <c r="T961" s="92"/>
      <c r="U961" s="1303"/>
    </row>
    <row r="962" spans="1:21" s="1302" customFormat="1" x14ac:dyDescent="0.3">
      <c r="A962" s="1214"/>
      <c r="B962" s="92"/>
      <c r="C962" s="1298"/>
      <c r="D962" s="1301"/>
      <c r="E962" s="1301"/>
      <c r="F962" s="1301"/>
      <c r="G962" s="1301"/>
      <c r="H962" s="1301"/>
      <c r="I962" s="1301"/>
      <c r="J962" s="1301"/>
      <c r="K962" s="1301"/>
      <c r="L962" s="1301"/>
      <c r="M962" s="1301"/>
      <c r="N962" s="1301"/>
      <c r="O962" s="1329"/>
      <c r="Q962" s="92"/>
      <c r="R962" s="92"/>
      <c r="S962" s="92"/>
      <c r="T962" s="92"/>
      <c r="U962" s="1303"/>
    </row>
    <row r="963" spans="1:21" s="1302" customFormat="1" x14ac:dyDescent="0.3">
      <c r="A963" s="1214"/>
      <c r="B963" s="92"/>
      <c r="C963" s="1298"/>
      <c r="D963" s="1301"/>
      <c r="E963" s="1301"/>
      <c r="F963" s="1301"/>
      <c r="G963" s="1301"/>
      <c r="H963" s="1301"/>
      <c r="I963" s="1301"/>
      <c r="J963" s="1301"/>
      <c r="K963" s="1301"/>
      <c r="L963" s="1301"/>
      <c r="M963" s="1301"/>
      <c r="N963" s="1301"/>
      <c r="O963" s="1329"/>
      <c r="Q963" s="92"/>
      <c r="R963" s="92"/>
      <c r="S963" s="92"/>
      <c r="T963" s="92"/>
      <c r="U963" s="1303"/>
    </row>
    <row r="964" spans="1:21" s="1302" customFormat="1" x14ac:dyDescent="0.3">
      <c r="A964" s="1214"/>
      <c r="B964" s="92"/>
      <c r="C964" s="1298"/>
      <c r="D964" s="1301"/>
      <c r="E964" s="1301"/>
      <c r="F964" s="1301"/>
      <c r="G964" s="1301"/>
      <c r="H964" s="1301"/>
      <c r="I964" s="1301"/>
      <c r="J964" s="1301"/>
      <c r="K964" s="1301"/>
      <c r="L964" s="1301"/>
      <c r="M964" s="1301"/>
      <c r="N964" s="1301"/>
      <c r="O964" s="1329"/>
      <c r="Q964" s="92"/>
      <c r="R964" s="92"/>
      <c r="S964" s="92"/>
      <c r="T964" s="92"/>
      <c r="U964" s="1303"/>
    </row>
    <row r="965" spans="1:21" s="1302" customFormat="1" x14ac:dyDescent="0.3">
      <c r="A965" s="1214"/>
      <c r="B965" s="92"/>
      <c r="C965" s="1298"/>
      <c r="D965" s="1301"/>
      <c r="E965" s="1301"/>
      <c r="F965" s="1301"/>
      <c r="G965" s="1301"/>
      <c r="H965" s="1301"/>
      <c r="I965" s="1301"/>
      <c r="J965" s="1301"/>
      <c r="K965" s="1301"/>
      <c r="L965" s="1301"/>
      <c r="M965" s="1301"/>
      <c r="N965" s="1301"/>
      <c r="O965" s="1329"/>
      <c r="Q965" s="92"/>
      <c r="R965" s="92"/>
      <c r="S965" s="92"/>
      <c r="T965" s="92"/>
      <c r="U965" s="1303"/>
    </row>
    <row r="966" spans="1:21" s="1302" customFormat="1" x14ac:dyDescent="0.3">
      <c r="A966" s="1214"/>
      <c r="B966" s="92"/>
      <c r="C966" s="1298"/>
      <c r="D966" s="1301"/>
      <c r="E966" s="1301"/>
      <c r="F966" s="1301"/>
      <c r="G966" s="1301"/>
      <c r="H966" s="1301"/>
      <c r="I966" s="1301"/>
      <c r="J966" s="1301"/>
      <c r="K966" s="1301"/>
      <c r="L966" s="1301"/>
      <c r="M966" s="1301"/>
      <c r="N966" s="1301"/>
      <c r="O966" s="1329"/>
      <c r="Q966" s="92"/>
      <c r="R966" s="92"/>
      <c r="S966" s="92"/>
      <c r="T966" s="92"/>
      <c r="U966" s="1303"/>
    </row>
    <row r="967" spans="1:21" s="1302" customFormat="1" x14ac:dyDescent="0.3">
      <c r="A967" s="1214"/>
      <c r="B967" s="92"/>
      <c r="C967" s="1298"/>
      <c r="D967" s="1301"/>
      <c r="E967" s="1301"/>
      <c r="F967" s="1301"/>
      <c r="G967" s="1301"/>
      <c r="H967" s="1301"/>
      <c r="I967" s="1301"/>
      <c r="J967" s="1301"/>
      <c r="K967" s="1301"/>
      <c r="L967" s="1301"/>
      <c r="M967" s="1301"/>
      <c r="N967" s="1301"/>
      <c r="O967" s="1329"/>
      <c r="Q967" s="92"/>
      <c r="R967" s="92"/>
      <c r="S967" s="92"/>
      <c r="T967" s="92"/>
      <c r="U967" s="1303"/>
    </row>
    <row r="968" spans="1:21" s="1302" customFormat="1" x14ac:dyDescent="0.3">
      <c r="A968" s="1214"/>
      <c r="B968" s="92"/>
      <c r="C968" s="1298"/>
      <c r="D968" s="1301"/>
      <c r="E968" s="1301"/>
      <c r="F968" s="1301"/>
      <c r="G968" s="1301"/>
      <c r="H968" s="1301"/>
      <c r="I968" s="1301"/>
      <c r="J968" s="1301"/>
      <c r="K968" s="1301"/>
      <c r="L968" s="1301"/>
      <c r="M968" s="1301"/>
      <c r="N968" s="1301"/>
      <c r="O968" s="1329"/>
      <c r="Q968" s="92"/>
      <c r="R968" s="92"/>
      <c r="S968" s="92"/>
      <c r="T968" s="92"/>
      <c r="U968" s="1303"/>
    </row>
    <row r="969" spans="1:21" s="1302" customFormat="1" x14ac:dyDescent="0.3">
      <c r="A969" s="1214"/>
      <c r="B969" s="92"/>
      <c r="C969" s="1298"/>
      <c r="D969" s="1301"/>
      <c r="E969" s="1301"/>
      <c r="F969" s="1301"/>
      <c r="G969" s="1301"/>
      <c r="H969" s="1301"/>
      <c r="I969" s="1301"/>
      <c r="J969" s="1301"/>
      <c r="K969" s="1301"/>
      <c r="L969" s="1301"/>
      <c r="M969" s="1301"/>
      <c r="N969" s="1301"/>
      <c r="O969" s="1329"/>
      <c r="Q969" s="92"/>
      <c r="R969" s="92"/>
      <c r="S969" s="92"/>
      <c r="T969" s="92"/>
      <c r="U969" s="1303"/>
    </row>
    <row r="970" spans="1:21" s="1302" customFormat="1" x14ac:dyDescent="0.3">
      <c r="A970" s="1214"/>
      <c r="B970" s="92"/>
      <c r="C970" s="1298"/>
      <c r="D970" s="1301"/>
      <c r="E970" s="1301"/>
      <c r="F970" s="1301"/>
      <c r="G970" s="1301"/>
      <c r="H970" s="1301"/>
      <c r="I970" s="1301"/>
      <c r="J970" s="1301"/>
      <c r="K970" s="1301"/>
      <c r="L970" s="1301"/>
      <c r="M970" s="1301"/>
      <c r="N970" s="1301"/>
      <c r="O970" s="1329"/>
      <c r="Q970" s="92"/>
      <c r="R970" s="92"/>
      <c r="S970" s="92"/>
      <c r="T970" s="92"/>
      <c r="U970" s="1303"/>
    </row>
    <row r="971" spans="1:21" s="1302" customFormat="1" x14ac:dyDescent="0.3">
      <c r="A971" s="1214"/>
      <c r="B971" s="92"/>
      <c r="C971" s="1298"/>
      <c r="D971" s="1301"/>
      <c r="E971" s="1301"/>
      <c r="F971" s="1301"/>
      <c r="G971" s="1301"/>
      <c r="H971" s="1301"/>
      <c r="I971" s="1301"/>
      <c r="J971" s="1301"/>
      <c r="K971" s="1301"/>
      <c r="L971" s="1301"/>
      <c r="M971" s="1301"/>
      <c r="N971" s="1301"/>
      <c r="O971" s="1329"/>
      <c r="Q971" s="92"/>
      <c r="R971" s="92"/>
      <c r="S971" s="92"/>
      <c r="T971" s="92"/>
      <c r="U971" s="1303"/>
    </row>
    <row r="972" spans="1:21" s="1302" customFormat="1" x14ac:dyDescent="0.3">
      <c r="A972" s="1214"/>
      <c r="B972" s="92"/>
      <c r="C972" s="1298"/>
      <c r="D972" s="1301"/>
      <c r="E972" s="1301"/>
      <c r="F972" s="1301"/>
      <c r="G972" s="1301"/>
      <c r="H972" s="1301"/>
      <c r="I972" s="1301"/>
      <c r="J972" s="1301"/>
      <c r="K972" s="1301"/>
      <c r="L972" s="1301"/>
      <c r="M972" s="1301"/>
      <c r="N972" s="1301"/>
      <c r="O972" s="1329"/>
      <c r="Q972" s="92"/>
      <c r="R972" s="92"/>
      <c r="S972" s="92"/>
      <c r="T972" s="92"/>
      <c r="U972" s="1303"/>
    </row>
    <row r="973" spans="1:21" s="1302" customFormat="1" x14ac:dyDescent="0.3">
      <c r="A973" s="1214"/>
      <c r="B973" s="92"/>
      <c r="C973" s="1298"/>
      <c r="D973" s="1301"/>
      <c r="E973" s="1301"/>
      <c r="F973" s="1301"/>
      <c r="G973" s="1301"/>
      <c r="H973" s="1301"/>
      <c r="I973" s="1301"/>
      <c r="J973" s="1301"/>
      <c r="K973" s="1301"/>
      <c r="L973" s="1301"/>
      <c r="M973" s="1301"/>
      <c r="N973" s="1301"/>
      <c r="O973" s="1329"/>
      <c r="Q973" s="92"/>
      <c r="R973" s="92"/>
      <c r="S973" s="92"/>
      <c r="T973" s="92"/>
      <c r="U973" s="1303"/>
    </row>
    <row r="974" spans="1:21" s="1302" customFormat="1" x14ac:dyDescent="0.3">
      <c r="A974" s="1214"/>
      <c r="B974" s="92"/>
      <c r="C974" s="1298"/>
      <c r="D974" s="1301"/>
      <c r="E974" s="1301"/>
      <c r="F974" s="1301"/>
      <c r="G974" s="1301"/>
      <c r="H974" s="1301"/>
      <c r="I974" s="1301"/>
      <c r="J974" s="1301"/>
      <c r="K974" s="1301"/>
      <c r="L974" s="1301"/>
      <c r="M974" s="1301"/>
      <c r="N974" s="1301"/>
      <c r="O974" s="1329"/>
      <c r="Q974" s="92"/>
      <c r="R974" s="92"/>
      <c r="S974" s="92"/>
      <c r="T974" s="92"/>
      <c r="U974" s="1303"/>
    </row>
    <row r="975" spans="1:21" s="1302" customFormat="1" x14ac:dyDescent="0.3">
      <c r="A975" s="1214"/>
      <c r="B975" s="92"/>
      <c r="C975" s="1298"/>
      <c r="D975" s="1301"/>
      <c r="E975" s="1301"/>
      <c r="F975" s="1301"/>
      <c r="G975" s="1301"/>
      <c r="H975" s="1301"/>
      <c r="I975" s="1301"/>
      <c r="J975" s="1301"/>
      <c r="K975" s="1301"/>
      <c r="L975" s="1301"/>
      <c r="M975" s="1301"/>
      <c r="N975" s="1301"/>
      <c r="O975" s="1329"/>
      <c r="Q975" s="92"/>
      <c r="R975" s="92"/>
      <c r="S975" s="92"/>
      <c r="T975" s="92"/>
      <c r="U975" s="1303"/>
    </row>
    <row r="976" spans="1:21" s="1302" customFormat="1" x14ac:dyDescent="0.3">
      <c r="A976" s="1214"/>
      <c r="B976" s="92"/>
      <c r="C976" s="1298"/>
      <c r="D976" s="1301"/>
      <c r="E976" s="1301"/>
      <c r="F976" s="1301"/>
      <c r="G976" s="1301"/>
      <c r="H976" s="1301"/>
      <c r="I976" s="1301"/>
      <c r="J976" s="1301"/>
      <c r="K976" s="1301"/>
      <c r="L976" s="1301"/>
      <c r="M976" s="1301"/>
      <c r="N976" s="1301"/>
      <c r="O976" s="1329"/>
      <c r="Q976" s="92"/>
      <c r="R976" s="92"/>
      <c r="S976" s="92"/>
      <c r="T976" s="92"/>
      <c r="U976" s="1303"/>
    </row>
    <row r="977" spans="1:21" s="1302" customFormat="1" x14ac:dyDescent="0.3">
      <c r="A977" s="1214"/>
      <c r="B977" s="92"/>
      <c r="C977" s="1298"/>
      <c r="D977" s="1301"/>
      <c r="E977" s="1301"/>
      <c r="F977" s="1301"/>
      <c r="G977" s="1301"/>
      <c r="H977" s="1301"/>
      <c r="I977" s="1301"/>
      <c r="J977" s="1301"/>
      <c r="K977" s="1301"/>
      <c r="L977" s="1301"/>
      <c r="M977" s="1301"/>
      <c r="N977" s="1301"/>
      <c r="O977" s="1329"/>
      <c r="Q977" s="92"/>
      <c r="R977" s="92"/>
      <c r="S977" s="92"/>
      <c r="T977" s="92"/>
      <c r="U977" s="1303"/>
    </row>
    <row r="978" spans="1:21" s="1302" customFormat="1" x14ac:dyDescent="0.3">
      <c r="A978" s="1214"/>
      <c r="B978" s="92"/>
      <c r="C978" s="1298"/>
      <c r="D978" s="1301"/>
      <c r="E978" s="1301"/>
      <c r="F978" s="1301"/>
      <c r="G978" s="1301"/>
      <c r="H978" s="1301"/>
      <c r="I978" s="1301"/>
      <c r="J978" s="1301"/>
      <c r="K978" s="1301"/>
      <c r="L978" s="1301"/>
      <c r="M978" s="1301"/>
      <c r="N978" s="1301"/>
      <c r="O978" s="1329"/>
      <c r="Q978" s="92"/>
      <c r="R978" s="92"/>
      <c r="S978" s="92"/>
      <c r="T978" s="92"/>
      <c r="U978" s="1303"/>
    </row>
    <row r="979" spans="1:21" s="1302" customFormat="1" x14ac:dyDescent="0.3">
      <c r="A979" s="1214"/>
      <c r="B979" s="92"/>
      <c r="C979" s="1298"/>
      <c r="D979" s="1301"/>
      <c r="E979" s="1301"/>
      <c r="F979" s="1301"/>
      <c r="G979" s="1301"/>
      <c r="H979" s="1301"/>
      <c r="I979" s="1301"/>
      <c r="J979" s="1301"/>
      <c r="K979" s="1301"/>
      <c r="L979" s="1301"/>
      <c r="M979" s="1301"/>
      <c r="N979" s="1301"/>
      <c r="O979" s="1329"/>
      <c r="Q979" s="92"/>
      <c r="R979" s="92"/>
      <c r="S979" s="92"/>
      <c r="T979" s="92"/>
      <c r="U979" s="1303"/>
    </row>
    <row r="980" spans="1:21" s="1302" customFormat="1" x14ac:dyDescent="0.3">
      <c r="A980" s="1214"/>
      <c r="B980" s="92"/>
      <c r="C980" s="1298"/>
      <c r="D980" s="1301"/>
      <c r="E980" s="1301"/>
      <c r="F980" s="1301"/>
      <c r="G980" s="1301"/>
      <c r="H980" s="1301"/>
      <c r="I980" s="1301"/>
      <c r="J980" s="1301"/>
      <c r="K980" s="1301"/>
      <c r="L980" s="1301"/>
      <c r="M980" s="1301"/>
      <c r="N980" s="1301"/>
      <c r="O980" s="1329"/>
      <c r="Q980" s="92"/>
      <c r="R980" s="92"/>
      <c r="S980" s="92"/>
      <c r="T980" s="92"/>
      <c r="U980" s="1303"/>
    </row>
    <row r="981" spans="1:21" s="1302" customFormat="1" x14ac:dyDescent="0.3">
      <c r="A981" s="1214"/>
      <c r="B981" s="92"/>
      <c r="C981" s="1298"/>
      <c r="D981" s="1301"/>
      <c r="E981" s="1301"/>
      <c r="F981" s="1301"/>
      <c r="G981" s="1301"/>
      <c r="H981" s="1301"/>
      <c r="I981" s="1301"/>
      <c r="J981" s="1301"/>
      <c r="K981" s="1301"/>
      <c r="L981" s="1301"/>
      <c r="M981" s="1301"/>
      <c r="N981" s="1301"/>
      <c r="O981" s="1329"/>
      <c r="Q981" s="92"/>
      <c r="R981" s="92"/>
      <c r="S981" s="92"/>
      <c r="T981" s="92"/>
      <c r="U981" s="1303"/>
    </row>
    <row r="982" spans="1:21" s="1302" customFormat="1" x14ac:dyDescent="0.3">
      <c r="A982" s="1214"/>
      <c r="B982" s="92"/>
      <c r="C982" s="1298"/>
      <c r="D982" s="1301"/>
      <c r="E982" s="1301"/>
      <c r="F982" s="1301"/>
      <c r="G982" s="1301"/>
      <c r="H982" s="1301"/>
      <c r="I982" s="1301"/>
      <c r="J982" s="1301"/>
      <c r="K982" s="1301"/>
      <c r="L982" s="1301"/>
      <c r="M982" s="1301"/>
      <c r="N982" s="1301"/>
      <c r="O982" s="1329"/>
      <c r="Q982" s="92"/>
      <c r="R982" s="92"/>
      <c r="S982" s="92"/>
      <c r="T982" s="92"/>
      <c r="U982" s="1303"/>
    </row>
    <row r="983" spans="1:21" s="1302" customFormat="1" x14ac:dyDescent="0.3">
      <c r="A983" s="1214"/>
      <c r="B983" s="92"/>
      <c r="C983" s="1298"/>
      <c r="D983" s="1301"/>
      <c r="E983" s="1301"/>
      <c r="F983" s="1301"/>
      <c r="G983" s="1301"/>
      <c r="H983" s="1301"/>
      <c r="I983" s="1301"/>
      <c r="J983" s="1301"/>
      <c r="K983" s="1301"/>
      <c r="L983" s="1301"/>
      <c r="M983" s="1301"/>
      <c r="N983" s="1301"/>
      <c r="O983" s="1329"/>
      <c r="Q983" s="92"/>
      <c r="R983" s="92"/>
      <c r="S983" s="92"/>
      <c r="T983" s="92"/>
      <c r="U983" s="1303"/>
    </row>
    <row r="984" spans="1:21" s="1302" customFormat="1" x14ac:dyDescent="0.3">
      <c r="A984" s="1214"/>
      <c r="B984" s="92"/>
      <c r="C984" s="1298"/>
      <c r="D984" s="1301"/>
      <c r="E984" s="1301"/>
      <c r="F984" s="1301"/>
      <c r="G984" s="1301"/>
      <c r="H984" s="1301"/>
      <c r="I984" s="1301"/>
      <c r="J984" s="1301"/>
      <c r="K984" s="1301"/>
      <c r="L984" s="1301"/>
      <c r="M984" s="1301"/>
      <c r="N984" s="1301"/>
      <c r="O984" s="1329"/>
      <c r="Q984" s="92"/>
      <c r="R984" s="92"/>
      <c r="S984" s="92"/>
      <c r="T984" s="92"/>
      <c r="U984" s="1303"/>
    </row>
    <row r="985" spans="1:21" s="1302" customFormat="1" x14ac:dyDescent="0.3">
      <c r="A985" s="1214"/>
      <c r="B985" s="92"/>
      <c r="C985" s="1298"/>
      <c r="D985" s="1301"/>
      <c r="E985" s="1301"/>
      <c r="F985" s="1301"/>
      <c r="G985" s="1301"/>
      <c r="H985" s="1301"/>
      <c r="I985" s="1301"/>
      <c r="J985" s="1301"/>
      <c r="K985" s="1301"/>
      <c r="L985" s="1301"/>
      <c r="M985" s="1301"/>
      <c r="N985" s="1301"/>
      <c r="O985" s="1329"/>
      <c r="Q985" s="92"/>
      <c r="R985" s="92"/>
      <c r="S985" s="92"/>
      <c r="T985" s="92"/>
      <c r="U985" s="1303"/>
    </row>
    <row r="986" spans="1:21" s="1302" customFormat="1" x14ac:dyDescent="0.3">
      <c r="A986" s="1214"/>
      <c r="B986" s="92"/>
      <c r="C986" s="1298"/>
      <c r="D986" s="1301"/>
      <c r="E986" s="1301"/>
      <c r="F986" s="1301"/>
      <c r="G986" s="1301"/>
      <c r="H986" s="1301"/>
      <c r="I986" s="1301"/>
      <c r="J986" s="1301"/>
      <c r="K986" s="1301"/>
      <c r="L986" s="1301"/>
      <c r="M986" s="1301"/>
      <c r="N986" s="1301"/>
      <c r="O986" s="1329"/>
      <c r="Q986" s="92"/>
      <c r="R986" s="92"/>
      <c r="S986" s="92"/>
      <c r="T986" s="92"/>
      <c r="U986" s="1303"/>
    </row>
    <row r="987" spans="1:21" s="1302" customFormat="1" x14ac:dyDescent="0.3">
      <c r="A987" s="1214"/>
      <c r="B987" s="92"/>
      <c r="C987" s="1298"/>
      <c r="D987" s="1301"/>
      <c r="E987" s="1301"/>
      <c r="F987" s="1301"/>
      <c r="G987" s="1301"/>
      <c r="H987" s="1301"/>
      <c r="I987" s="1301"/>
      <c r="J987" s="1301"/>
      <c r="K987" s="1301"/>
      <c r="L987" s="1301"/>
      <c r="M987" s="1301"/>
      <c r="N987" s="1301"/>
      <c r="O987" s="1329"/>
      <c r="Q987" s="92"/>
      <c r="R987" s="92"/>
      <c r="S987" s="92"/>
      <c r="T987" s="92"/>
      <c r="U987" s="1303"/>
    </row>
    <row r="988" spans="1:21" s="1302" customFormat="1" x14ac:dyDescent="0.3">
      <c r="A988" s="1214"/>
      <c r="B988" s="92"/>
      <c r="C988" s="1298"/>
      <c r="D988" s="1301"/>
      <c r="E988" s="1301"/>
      <c r="F988" s="1301"/>
      <c r="G988" s="1301"/>
      <c r="H988" s="1301"/>
      <c r="I988" s="1301"/>
      <c r="J988" s="1301"/>
      <c r="K988" s="1301"/>
      <c r="L988" s="1301"/>
      <c r="M988" s="1301"/>
      <c r="N988" s="1301"/>
      <c r="O988" s="1329"/>
      <c r="Q988" s="92"/>
      <c r="R988" s="92"/>
      <c r="S988" s="92"/>
      <c r="T988" s="92"/>
      <c r="U988" s="1303"/>
    </row>
    <row r="989" spans="1:21" s="1302" customFormat="1" x14ac:dyDescent="0.3">
      <c r="A989" s="1214"/>
      <c r="B989" s="92"/>
      <c r="C989" s="1298"/>
      <c r="D989" s="1301"/>
      <c r="E989" s="1301"/>
      <c r="F989" s="1301"/>
      <c r="G989" s="1301"/>
      <c r="H989" s="1301"/>
      <c r="I989" s="1301"/>
      <c r="J989" s="1301"/>
      <c r="K989" s="1301"/>
      <c r="L989" s="1301"/>
      <c r="M989" s="1301"/>
      <c r="N989" s="1301"/>
      <c r="O989" s="1329"/>
      <c r="Q989" s="92"/>
      <c r="R989" s="92"/>
      <c r="S989" s="92"/>
      <c r="T989" s="92"/>
      <c r="U989" s="1303"/>
    </row>
    <row r="990" spans="1:21" s="1302" customFormat="1" x14ac:dyDescent="0.3">
      <c r="A990" s="1214"/>
      <c r="B990" s="92"/>
      <c r="C990" s="1298"/>
      <c r="D990" s="1301"/>
      <c r="E990" s="1301"/>
      <c r="F990" s="1301"/>
      <c r="G990" s="1301"/>
      <c r="H990" s="1301"/>
      <c r="I990" s="1301"/>
      <c r="J990" s="1301"/>
      <c r="K990" s="1301"/>
      <c r="L990" s="1301"/>
      <c r="M990" s="1301"/>
      <c r="N990" s="1301"/>
      <c r="O990" s="1329"/>
      <c r="Q990" s="92"/>
      <c r="R990" s="92"/>
      <c r="S990" s="92"/>
      <c r="T990" s="92"/>
      <c r="U990" s="1303"/>
    </row>
    <row r="991" spans="1:21" s="1302" customFormat="1" x14ac:dyDescent="0.3">
      <c r="A991" s="1214"/>
      <c r="B991" s="92"/>
      <c r="C991" s="1298"/>
      <c r="D991" s="1301"/>
      <c r="E991" s="1301"/>
      <c r="F991" s="1301"/>
      <c r="G991" s="1301"/>
      <c r="H991" s="1301"/>
      <c r="I991" s="1301"/>
      <c r="J991" s="1301"/>
      <c r="K991" s="1301"/>
      <c r="L991" s="1301"/>
      <c r="M991" s="1301"/>
      <c r="N991" s="1301"/>
      <c r="O991" s="1329"/>
      <c r="Q991" s="92"/>
      <c r="R991" s="92"/>
      <c r="S991" s="92"/>
      <c r="T991" s="92"/>
      <c r="U991" s="1303"/>
    </row>
    <row r="992" spans="1:21" s="1302" customFormat="1" x14ac:dyDescent="0.3">
      <c r="A992" s="1214"/>
      <c r="B992" s="92"/>
      <c r="C992" s="1298"/>
      <c r="D992" s="1301"/>
      <c r="E992" s="1301"/>
      <c r="F992" s="1301"/>
      <c r="G992" s="1301"/>
      <c r="H992" s="1301"/>
      <c r="I992" s="1301"/>
      <c r="J992" s="1301"/>
      <c r="K992" s="1301"/>
      <c r="L992" s="1301"/>
      <c r="M992" s="1301"/>
      <c r="N992" s="1301"/>
      <c r="O992" s="1329"/>
      <c r="Q992" s="92"/>
      <c r="R992" s="92"/>
      <c r="S992" s="92"/>
      <c r="T992" s="92"/>
      <c r="U992" s="1303"/>
    </row>
    <row r="993" spans="1:21" s="1302" customFormat="1" x14ac:dyDescent="0.3">
      <c r="A993" s="1214"/>
      <c r="B993" s="92"/>
      <c r="C993" s="1298"/>
      <c r="D993" s="1301"/>
      <c r="E993" s="1301"/>
      <c r="F993" s="1301"/>
      <c r="G993" s="1301"/>
      <c r="H993" s="1301"/>
      <c r="I993" s="1301"/>
      <c r="J993" s="1301"/>
      <c r="K993" s="1301"/>
      <c r="L993" s="1301"/>
      <c r="M993" s="1301"/>
      <c r="N993" s="1301"/>
      <c r="O993" s="1329"/>
      <c r="Q993" s="92"/>
      <c r="R993" s="92"/>
      <c r="S993" s="92"/>
      <c r="T993" s="92"/>
      <c r="U993" s="1303"/>
    </row>
    <row r="994" spans="1:21" s="1302" customFormat="1" x14ac:dyDescent="0.3">
      <c r="A994" s="1214"/>
      <c r="B994" s="92"/>
      <c r="C994" s="1298"/>
      <c r="D994" s="1301"/>
      <c r="E994" s="1301"/>
      <c r="F994" s="1301"/>
      <c r="G994" s="1301"/>
      <c r="H994" s="1301"/>
      <c r="I994" s="1301"/>
      <c r="J994" s="1301"/>
      <c r="K994" s="1301"/>
      <c r="L994" s="1301"/>
      <c r="M994" s="1301"/>
      <c r="N994" s="1301"/>
      <c r="O994" s="1329"/>
      <c r="Q994" s="92"/>
      <c r="R994" s="92"/>
      <c r="S994" s="92"/>
      <c r="T994" s="92"/>
      <c r="U994" s="1303"/>
    </row>
    <row r="995" spans="1:21" s="1302" customFormat="1" x14ac:dyDescent="0.3">
      <c r="A995" s="1214"/>
      <c r="B995" s="92"/>
      <c r="C995" s="1298"/>
      <c r="D995" s="1301"/>
      <c r="E995" s="1301"/>
      <c r="F995" s="1301"/>
      <c r="G995" s="1301"/>
      <c r="H995" s="1301"/>
      <c r="I995" s="1301"/>
      <c r="J995" s="1301"/>
      <c r="K995" s="1301"/>
      <c r="L995" s="1301"/>
      <c r="M995" s="1301"/>
      <c r="N995" s="1301"/>
      <c r="O995" s="1329"/>
      <c r="Q995" s="92"/>
      <c r="R995" s="92"/>
      <c r="S995" s="92"/>
      <c r="T995" s="92"/>
      <c r="U995" s="1303"/>
    </row>
    <row r="996" spans="1:21" s="1302" customFormat="1" x14ac:dyDescent="0.3">
      <c r="A996" s="1214"/>
      <c r="B996" s="92"/>
      <c r="C996" s="1298"/>
      <c r="D996" s="1301"/>
      <c r="E996" s="1301"/>
      <c r="F996" s="1301"/>
      <c r="G996" s="1301"/>
      <c r="H996" s="1301"/>
      <c r="I996" s="1301"/>
      <c r="J996" s="1301"/>
      <c r="K996" s="1301"/>
      <c r="L996" s="1301"/>
      <c r="M996" s="1301"/>
      <c r="N996" s="1301"/>
      <c r="O996" s="1329"/>
      <c r="Q996" s="92"/>
      <c r="R996" s="92"/>
      <c r="S996" s="92"/>
      <c r="T996" s="92"/>
      <c r="U996" s="1303"/>
    </row>
    <row r="997" spans="1:21" s="1302" customFormat="1" x14ac:dyDescent="0.3">
      <c r="A997" s="1214"/>
      <c r="B997" s="92"/>
      <c r="C997" s="1298"/>
      <c r="D997" s="1301"/>
      <c r="E997" s="1301"/>
      <c r="F997" s="1301"/>
      <c r="G997" s="1301"/>
      <c r="H997" s="1301"/>
      <c r="I997" s="1301"/>
      <c r="J997" s="1301"/>
      <c r="K997" s="1301"/>
      <c r="L997" s="1301"/>
      <c r="M997" s="1301"/>
      <c r="N997" s="1301"/>
      <c r="O997" s="1329"/>
      <c r="Q997" s="92"/>
      <c r="R997" s="92"/>
      <c r="S997" s="92"/>
      <c r="T997" s="92"/>
      <c r="U997" s="1303"/>
    </row>
    <row r="998" spans="1:21" s="1302" customFormat="1" x14ac:dyDescent="0.3">
      <c r="A998" s="1214"/>
      <c r="B998" s="92"/>
      <c r="C998" s="1298"/>
      <c r="D998" s="1301"/>
      <c r="E998" s="1301"/>
      <c r="F998" s="1301"/>
      <c r="G998" s="1301"/>
      <c r="H998" s="1301"/>
      <c r="I998" s="1301"/>
      <c r="J998" s="1301"/>
      <c r="K998" s="1301"/>
      <c r="L998" s="1301"/>
      <c r="M998" s="1301"/>
      <c r="N998" s="1301"/>
      <c r="O998" s="1329"/>
      <c r="Q998" s="92"/>
      <c r="R998" s="92"/>
      <c r="S998" s="92"/>
      <c r="T998" s="92"/>
      <c r="U998" s="1303"/>
    </row>
    <row r="999" spans="1:21" s="1302" customFormat="1" x14ac:dyDescent="0.3">
      <c r="A999" s="1214"/>
      <c r="B999" s="92"/>
      <c r="C999" s="1298"/>
      <c r="D999" s="1301"/>
      <c r="E999" s="1301"/>
      <c r="F999" s="1301"/>
      <c r="G999" s="1301"/>
      <c r="H999" s="1301"/>
      <c r="I999" s="1301"/>
      <c r="J999" s="1301"/>
      <c r="K999" s="1301"/>
      <c r="L999" s="1301"/>
      <c r="M999" s="1301"/>
      <c r="N999" s="1301"/>
      <c r="O999" s="1329"/>
      <c r="Q999" s="92"/>
      <c r="R999" s="92"/>
      <c r="S999" s="92"/>
      <c r="T999" s="92"/>
      <c r="U999" s="1303"/>
    </row>
    <row r="1000" spans="1:21" s="1302" customFormat="1" x14ac:dyDescent="0.3">
      <c r="A1000" s="1214"/>
      <c r="B1000" s="92"/>
      <c r="C1000" s="1298"/>
      <c r="D1000" s="1301"/>
      <c r="E1000" s="1301"/>
      <c r="F1000" s="1301"/>
      <c r="G1000" s="1301"/>
      <c r="H1000" s="1301"/>
      <c r="I1000" s="1301"/>
      <c r="J1000" s="1301"/>
      <c r="K1000" s="1301"/>
      <c r="L1000" s="1301"/>
      <c r="M1000" s="1301"/>
      <c r="N1000" s="1301"/>
      <c r="O1000" s="1329"/>
      <c r="Q1000" s="92"/>
      <c r="R1000" s="92"/>
      <c r="S1000" s="92"/>
      <c r="T1000" s="92"/>
      <c r="U1000" s="1303"/>
    </row>
    <row r="1001" spans="1:21" s="1302" customFormat="1" x14ac:dyDescent="0.3">
      <c r="A1001" s="1214"/>
      <c r="B1001" s="92"/>
      <c r="C1001" s="1298"/>
      <c r="D1001" s="1301"/>
      <c r="E1001" s="1301"/>
      <c r="F1001" s="1301"/>
      <c r="G1001" s="1301"/>
      <c r="H1001" s="1301"/>
      <c r="I1001" s="1301"/>
      <c r="J1001" s="1301"/>
      <c r="K1001" s="1301"/>
      <c r="L1001" s="1301"/>
      <c r="M1001" s="1301"/>
      <c r="N1001" s="1301"/>
      <c r="O1001" s="1329"/>
      <c r="Q1001" s="92"/>
      <c r="R1001" s="92"/>
      <c r="S1001" s="92"/>
      <c r="T1001" s="92"/>
      <c r="U1001" s="1303"/>
    </row>
    <row r="1002" spans="1:21" s="1302" customFormat="1" x14ac:dyDescent="0.3">
      <c r="A1002" s="1214"/>
      <c r="B1002" s="92"/>
      <c r="C1002" s="1298"/>
      <c r="D1002" s="1301"/>
      <c r="E1002" s="1301"/>
      <c r="F1002" s="1301"/>
      <c r="G1002" s="1301"/>
      <c r="H1002" s="1301"/>
      <c r="I1002" s="1301"/>
      <c r="J1002" s="1301"/>
      <c r="K1002" s="1301"/>
      <c r="L1002" s="1301"/>
      <c r="M1002" s="1301"/>
      <c r="N1002" s="1301"/>
      <c r="O1002" s="1329"/>
      <c r="Q1002" s="92"/>
      <c r="R1002" s="92"/>
      <c r="S1002" s="92"/>
      <c r="T1002" s="92"/>
      <c r="U1002" s="1303"/>
    </row>
    <row r="1003" spans="1:21" s="1302" customFormat="1" x14ac:dyDescent="0.3">
      <c r="A1003" s="1214"/>
      <c r="B1003" s="92"/>
      <c r="C1003" s="1298"/>
      <c r="D1003" s="1301"/>
      <c r="E1003" s="1301"/>
      <c r="F1003" s="1301"/>
      <c r="G1003" s="1301"/>
      <c r="H1003" s="1301"/>
      <c r="I1003" s="1301"/>
      <c r="J1003" s="1301"/>
      <c r="K1003" s="1301"/>
      <c r="L1003" s="1301"/>
      <c r="M1003" s="1301"/>
      <c r="N1003" s="1301"/>
      <c r="O1003" s="1329"/>
      <c r="Q1003" s="92"/>
      <c r="R1003" s="92"/>
      <c r="S1003" s="92"/>
      <c r="T1003" s="92"/>
      <c r="U1003" s="1303"/>
    </row>
    <row r="1004" spans="1:21" s="1302" customFormat="1" x14ac:dyDescent="0.3">
      <c r="A1004" s="1214"/>
      <c r="B1004" s="92"/>
      <c r="C1004" s="1298"/>
      <c r="D1004" s="1301"/>
      <c r="E1004" s="1301"/>
      <c r="F1004" s="1301"/>
      <c r="G1004" s="1301"/>
      <c r="H1004" s="1301"/>
      <c r="I1004" s="1301"/>
      <c r="J1004" s="1301"/>
      <c r="K1004" s="1301"/>
      <c r="L1004" s="1301"/>
      <c r="M1004" s="1301"/>
      <c r="N1004" s="1301"/>
      <c r="O1004" s="1329"/>
      <c r="Q1004" s="92"/>
      <c r="R1004" s="92"/>
      <c r="S1004" s="92"/>
      <c r="T1004" s="92"/>
      <c r="U1004" s="1303"/>
    </row>
    <row r="1005" spans="1:21" s="1302" customFormat="1" x14ac:dyDescent="0.3">
      <c r="A1005" s="1214"/>
      <c r="B1005" s="92"/>
      <c r="C1005" s="1298"/>
      <c r="D1005" s="1301"/>
      <c r="E1005" s="1301"/>
      <c r="F1005" s="1301"/>
      <c r="G1005" s="1301"/>
      <c r="H1005" s="1301"/>
      <c r="I1005" s="1301"/>
      <c r="J1005" s="1301"/>
      <c r="K1005" s="1301"/>
      <c r="L1005" s="1301"/>
      <c r="M1005" s="1301"/>
      <c r="N1005" s="1301"/>
      <c r="O1005" s="1329"/>
      <c r="Q1005" s="92"/>
      <c r="R1005" s="92"/>
      <c r="S1005" s="92"/>
      <c r="T1005" s="92"/>
      <c r="U1005" s="1303"/>
    </row>
    <row r="1006" spans="1:21" s="1302" customFormat="1" x14ac:dyDescent="0.3">
      <c r="A1006" s="1214"/>
      <c r="B1006" s="92"/>
      <c r="C1006" s="1298"/>
      <c r="D1006" s="1301"/>
      <c r="E1006" s="1301"/>
      <c r="F1006" s="1301"/>
      <c r="G1006" s="1301"/>
      <c r="H1006" s="1301"/>
      <c r="I1006" s="1301"/>
      <c r="J1006" s="1301"/>
      <c r="K1006" s="1301"/>
      <c r="L1006" s="1301"/>
      <c r="M1006" s="1301"/>
      <c r="N1006" s="1301"/>
      <c r="O1006" s="1329"/>
      <c r="Q1006" s="92"/>
      <c r="R1006" s="92"/>
      <c r="S1006" s="92"/>
      <c r="T1006" s="92"/>
      <c r="U1006" s="1303"/>
    </row>
    <row r="1007" spans="1:21" s="1302" customFormat="1" x14ac:dyDescent="0.3">
      <c r="A1007" s="1214"/>
      <c r="B1007" s="92"/>
      <c r="C1007" s="1298"/>
      <c r="D1007" s="1301"/>
      <c r="E1007" s="1301"/>
      <c r="F1007" s="1301"/>
      <c r="G1007" s="1301"/>
      <c r="H1007" s="1301"/>
      <c r="I1007" s="1301"/>
      <c r="J1007" s="1301"/>
      <c r="K1007" s="1301"/>
      <c r="L1007" s="1301"/>
      <c r="M1007" s="1301"/>
      <c r="N1007" s="1301"/>
      <c r="O1007" s="1329"/>
      <c r="Q1007" s="92"/>
      <c r="R1007" s="92"/>
      <c r="S1007" s="92"/>
      <c r="T1007" s="92"/>
      <c r="U1007" s="1303"/>
    </row>
    <row r="1008" spans="1:21" s="1302" customFormat="1" x14ac:dyDescent="0.3">
      <c r="A1008" s="1214"/>
      <c r="B1008" s="92"/>
      <c r="C1008" s="1298"/>
      <c r="D1008" s="1301"/>
      <c r="E1008" s="1301"/>
      <c r="F1008" s="1301"/>
      <c r="G1008" s="1301"/>
      <c r="H1008" s="1301"/>
      <c r="I1008" s="1301"/>
      <c r="J1008" s="1301"/>
      <c r="K1008" s="1301"/>
      <c r="L1008" s="1301"/>
      <c r="M1008" s="1301"/>
      <c r="N1008" s="1301"/>
      <c r="O1008" s="1329"/>
      <c r="Q1008" s="92"/>
      <c r="R1008" s="92"/>
      <c r="S1008" s="92"/>
      <c r="T1008" s="92"/>
      <c r="U1008" s="1303"/>
    </row>
    <row r="1009" spans="1:21" s="1302" customFormat="1" x14ac:dyDescent="0.3">
      <c r="A1009" s="1214"/>
      <c r="B1009" s="92"/>
      <c r="C1009" s="1298"/>
      <c r="D1009" s="1301"/>
      <c r="E1009" s="1301"/>
      <c r="F1009" s="1301"/>
      <c r="G1009" s="1301"/>
      <c r="H1009" s="1301"/>
      <c r="I1009" s="1301"/>
      <c r="J1009" s="1301"/>
      <c r="K1009" s="1301"/>
      <c r="L1009" s="1301"/>
      <c r="M1009" s="1301"/>
      <c r="N1009" s="1301"/>
      <c r="O1009" s="1329"/>
      <c r="Q1009" s="92"/>
      <c r="R1009" s="92"/>
      <c r="S1009" s="92"/>
      <c r="T1009" s="92"/>
      <c r="U1009" s="1303"/>
    </row>
    <row r="1010" spans="1:21" s="1302" customFormat="1" x14ac:dyDescent="0.3">
      <c r="A1010" s="1214"/>
      <c r="B1010" s="92"/>
      <c r="C1010" s="1298"/>
      <c r="D1010" s="1301"/>
      <c r="E1010" s="1301"/>
      <c r="F1010" s="1301"/>
      <c r="G1010" s="1301"/>
      <c r="H1010" s="1301"/>
      <c r="I1010" s="1301"/>
      <c r="J1010" s="1301"/>
      <c r="K1010" s="1301"/>
      <c r="L1010" s="1301"/>
      <c r="M1010" s="1301"/>
      <c r="N1010" s="1301"/>
      <c r="O1010" s="1329"/>
      <c r="Q1010" s="92"/>
      <c r="R1010" s="92"/>
      <c r="S1010" s="92"/>
      <c r="T1010" s="92"/>
      <c r="U1010" s="1303"/>
    </row>
    <row r="1011" spans="1:21" s="1302" customFormat="1" x14ac:dyDescent="0.3">
      <c r="A1011" s="1214"/>
      <c r="B1011" s="92"/>
      <c r="C1011" s="1298"/>
      <c r="D1011" s="1301"/>
      <c r="E1011" s="1301"/>
      <c r="F1011" s="1301"/>
      <c r="G1011" s="1301"/>
      <c r="H1011" s="1301"/>
      <c r="I1011" s="1301"/>
      <c r="J1011" s="1301"/>
      <c r="K1011" s="1301"/>
      <c r="L1011" s="1301"/>
      <c r="M1011" s="1301"/>
      <c r="N1011" s="1301"/>
      <c r="O1011" s="1329"/>
      <c r="Q1011" s="92"/>
      <c r="R1011" s="92"/>
      <c r="S1011" s="92"/>
      <c r="T1011" s="92"/>
      <c r="U1011" s="1303"/>
    </row>
    <row r="1012" spans="1:21" s="1302" customFormat="1" x14ac:dyDescent="0.3">
      <c r="A1012" s="1214"/>
      <c r="B1012" s="92"/>
      <c r="C1012" s="1298"/>
      <c r="D1012" s="1301"/>
      <c r="E1012" s="1301"/>
      <c r="F1012" s="1301"/>
      <c r="G1012" s="1301"/>
      <c r="H1012" s="1301"/>
      <c r="I1012" s="1301"/>
      <c r="J1012" s="1301"/>
      <c r="K1012" s="1301"/>
      <c r="L1012" s="1301"/>
      <c r="M1012" s="1301"/>
      <c r="N1012" s="1301"/>
      <c r="O1012" s="1329"/>
      <c r="Q1012" s="92"/>
      <c r="R1012" s="92"/>
      <c r="S1012" s="92"/>
      <c r="T1012" s="92"/>
      <c r="U1012" s="1303"/>
    </row>
    <row r="1013" spans="1:21" s="1302" customFormat="1" x14ac:dyDescent="0.3">
      <c r="A1013" s="1214"/>
      <c r="B1013" s="92"/>
      <c r="C1013" s="1298"/>
      <c r="D1013" s="1301"/>
      <c r="E1013" s="1301"/>
      <c r="F1013" s="1301"/>
      <c r="G1013" s="1301"/>
      <c r="H1013" s="1301"/>
      <c r="I1013" s="1301"/>
      <c r="J1013" s="1301"/>
      <c r="K1013" s="1301"/>
      <c r="L1013" s="1301"/>
      <c r="M1013" s="1301"/>
      <c r="N1013" s="1301"/>
      <c r="O1013" s="1329"/>
      <c r="Q1013" s="92"/>
      <c r="R1013" s="92"/>
      <c r="S1013" s="92"/>
      <c r="T1013" s="92"/>
      <c r="U1013" s="1303"/>
    </row>
    <row r="1014" spans="1:21" s="1302" customFormat="1" x14ac:dyDescent="0.3">
      <c r="A1014" s="1214"/>
      <c r="B1014" s="92"/>
      <c r="C1014" s="1298"/>
      <c r="D1014" s="1301"/>
      <c r="E1014" s="1301"/>
      <c r="F1014" s="1301"/>
      <c r="G1014" s="1301"/>
      <c r="H1014" s="1301"/>
      <c r="I1014" s="1301"/>
      <c r="J1014" s="1301"/>
      <c r="K1014" s="1301"/>
      <c r="L1014" s="1301"/>
      <c r="M1014" s="1301"/>
      <c r="N1014" s="1301"/>
      <c r="O1014" s="1329"/>
      <c r="Q1014" s="92"/>
      <c r="R1014" s="92"/>
      <c r="S1014" s="92"/>
      <c r="T1014" s="92"/>
      <c r="U1014" s="1303"/>
    </row>
    <row r="1015" spans="1:21" s="1302" customFormat="1" x14ac:dyDescent="0.3">
      <c r="A1015" s="1214"/>
      <c r="B1015" s="92"/>
      <c r="C1015" s="1298"/>
      <c r="D1015" s="1301"/>
      <c r="E1015" s="1301"/>
      <c r="F1015" s="1301"/>
      <c r="G1015" s="1301"/>
      <c r="H1015" s="1301"/>
      <c r="I1015" s="1301"/>
      <c r="J1015" s="1301"/>
      <c r="K1015" s="1301"/>
      <c r="L1015" s="1301"/>
      <c r="M1015" s="1301"/>
      <c r="N1015" s="1301"/>
      <c r="O1015" s="1329"/>
      <c r="Q1015" s="92"/>
      <c r="R1015" s="92"/>
      <c r="S1015" s="92"/>
      <c r="T1015" s="92"/>
      <c r="U1015" s="1303"/>
    </row>
    <row r="1016" spans="1:21" s="1302" customFormat="1" x14ac:dyDescent="0.3">
      <c r="A1016" s="1214"/>
      <c r="B1016" s="92"/>
      <c r="C1016" s="1298"/>
      <c r="D1016" s="1301"/>
      <c r="E1016" s="1301"/>
      <c r="F1016" s="1301"/>
      <c r="G1016" s="1301"/>
      <c r="H1016" s="1301"/>
      <c r="I1016" s="1301"/>
      <c r="J1016" s="1301"/>
      <c r="K1016" s="1301"/>
      <c r="L1016" s="1301"/>
      <c r="M1016" s="1301"/>
      <c r="N1016" s="1301"/>
      <c r="O1016" s="1329"/>
      <c r="Q1016" s="92"/>
      <c r="R1016" s="92"/>
      <c r="S1016" s="92"/>
      <c r="T1016" s="92"/>
      <c r="U1016" s="1303"/>
    </row>
    <row r="1017" spans="1:21" s="1302" customFormat="1" x14ac:dyDescent="0.3">
      <c r="A1017" s="1214"/>
      <c r="B1017" s="92"/>
      <c r="C1017" s="1298"/>
      <c r="D1017" s="1301"/>
      <c r="E1017" s="1301"/>
      <c r="F1017" s="1301"/>
      <c r="G1017" s="1301"/>
      <c r="H1017" s="1301"/>
      <c r="I1017" s="1301"/>
      <c r="J1017" s="1301"/>
      <c r="K1017" s="1301"/>
      <c r="L1017" s="1301"/>
      <c r="M1017" s="1301"/>
      <c r="N1017" s="1301"/>
      <c r="O1017" s="1329"/>
      <c r="Q1017" s="92"/>
      <c r="R1017" s="92"/>
      <c r="S1017" s="92"/>
      <c r="T1017" s="92"/>
      <c r="U1017" s="1303"/>
    </row>
    <row r="1018" spans="1:21" s="1302" customFormat="1" x14ac:dyDescent="0.3">
      <c r="A1018" s="1214"/>
      <c r="B1018" s="92"/>
      <c r="C1018" s="1298"/>
      <c r="D1018" s="1301"/>
      <c r="E1018" s="1301"/>
      <c r="F1018" s="1301"/>
      <c r="G1018" s="1301"/>
      <c r="H1018" s="1301"/>
      <c r="I1018" s="1301"/>
      <c r="J1018" s="1301"/>
      <c r="K1018" s="1301"/>
      <c r="L1018" s="1301"/>
      <c r="M1018" s="1301"/>
      <c r="N1018" s="1301"/>
      <c r="O1018" s="1329"/>
      <c r="Q1018" s="92"/>
      <c r="R1018" s="92"/>
      <c r="S1018" s="92"/>
      <c r="T1018" s="92"/>
      <c r="U1018" s="1303"/>
    </row>
    <row r="1019" spans="1:21" s="1302" customFormat="1" x14ac:dyDescent="0.3">
      <c r="A1019" s="1214"/>
      <c r="B1019" s="92"/>
      <c r="C1019" s="1298"/>
      <c r="D1019" s="1301"/>
      <c r="E1019" s="1301"/>
      <c r="F1019" s="1301"/>
      <c r="G1019" s="1301"/>
      <c r="H1019" s="1301"/>
      <c r="I1019" s="1301"/>
      <c r="J1019" s="1301"/>
      <c r="K1019" s="1301"/>
      <c r="L1019" s="1301"/>
      <c r="M1019" s="1301"/>
      <c r="N1019" s="1301"/>
      <c r="O1019" s="1329"/>
      <c r="Q1019" s="92"/>
      <c r="R1019" s="92"/>
      <c r="S1019" s="92"/>
      <c r="T1019" s="92"/>
      <c r="U1019" s="1303"/>
    </row>
    <row r="1020" spans="1:21" s="1302" customFormat="1" x14ac:dyDescent="0.3">
      <c r="A1020" s="1214"/>
      <c r="B1020" s="92"/>
      <c r="C1020" s="1298"/>
      <c r="D1020" s="1301"/>
      <c r="E1020" s="1301"/>
      <c r="F1020" s="1301"/>
      <c r="G1020" s="1301"/>
      <c r="H1020" s="1301"/>
      <c r="I1020" s="1301"/>
      <c r="J1020" s="1301"/>
      <c r="K1020" s="1301"/>
      <c r="L1020" s="1301"/>
      <c r="M1020" s="1301"/>
      <c r="N1020" s="1301"/>
      <c r="O1020" s="1329"/>
      <c r="Q1020" s="92"/>
      <c r="R1020" s="92"/>
      <c r="S1020" s="92"/>
      <c r="T1020" s="92"/>
      <c r="U1020" s="1303"/>
    </row>
    <row r="1021" spans="1:21" s="1302" customFormat="1" x14ac:dyDescent="0.3">
      <c r="A1021" s="1214"/>
      <c r="B1021" s="92"/>
      <c r="C1021" s="1298"/>
      <c r="D1021" s="1301"/>
      <c r="E1021" s="1301"/>
      <c r="F1021" s="1301"/>
      <c r="G1021" s="1301"/>
      <c r="H1021" s="1301"/>
      <c r="I1021" s="1301"/>
      <c r="J1021" s="1301"/>
      <c r="K1021" s="1301"/>
      <c r="L1021" s="1301"/>
      <c r="M1021" s="1301"/>
      <c r="N1021" s="1301"/>
      <c r="O1021" s="1329"/>
      <c r="Q1021" s="92"/>
      <c r="R1021" s="92"/>
      <c r="S1021" s="92"/>
      <c r="T1021" s="92"/>
      <c r="U1021" s="1303"/>
    </row>
    <row r="1022" spans="1:21" s="1302" customFormat="1" x14ac:dyDescent="0.3">
      <c r="A1022" s="1214"/>
      <c r="B1022" s="92"/>
      <c r="C1022" s="1298"/>
      <c r="D1022" s="1301"/>
      <c r="E1022" s="1301"/>
      <c r="F1022" s="1301"/>
      <c r="G1022" s="1301"/>
      <c r="H1022" s="1301"/>
      <c r="I1022" s="1301"/>
      <c r="J1022" s="1301"/>
      <c r="K1022" s="1301"/>
      <c r="L1022" s="1301"/>
      <c r="M1022" s="1301"/>
      <c r="N1022" s="1301"/>
      <c r="O1022" s="1329"/>
      <c r="Q1022" s="92"/>
      <c r="R1022" s="92"/>
      <c r="S1022" s="92"/>
      <c r="T1022" s="92"/>
      <c r="U1022" s="1303"/>
    </row>
    <row r="1023" spans="1:21" s="1302" customFormat="1" x14ac:dyDescent="0.3">
      <c r="A1023" s="1214"/>
      <c r="B1023" s="92"/>
      <c r="C1023" s="1298"/>
      <c r="D1023" s="1301"/>
      <c r="E1023" s="1301"/>
      <c r="F1023" s="1301"/>
      <c r="G1023" s="1301"/>
      <c r="H1023" s="1301"/>
      <c r="I1023" s="1301"/>
      <c r="J1023" s="1301"/>
      <c r="K1023" s="1301"/>
      <c r="L1023" s="1301"/>
      <c r="M1023" s="1301"/>
      <c r="N1023" s="1301"/>
      <c r="O1023" s="1329"/>
      <c r="Q1023" s="92"/>
      <c r="R1023" s="92"/>
      <c r="S1023" s="92"/>
      <c r="T1023" s="92"/>
      <c r="U1023" s="1303"/>
    </row>
    <row r="1024" spans="1:21" s="1302" customFormat="1" x14ac:dyDescent="0.3">
      <c r="A1024" s="1214"/>
      <c r="B1024" s="92"/>
      <c r="C1024" s="1298"/>
      <c r="D1024" s="1301"/>
      <c r="E1024" s="1301"/>
      <c r="F1024" s="1301"/>
      <c r="G1024" s="1301"/>
      <c r="H1024" s="1301"/>
      <c r="I1024" s="1301"/>
      <c r="J1024" s="1301"/>
      <c r="K1024" s="1301"/>
      <c r="L1024" s="1301"/>
      <c r="M1024" s="1301"/>
      <c r="N1024" s="1301"/>
      <c r="O1024" s="1329"/>
      <c r="Q1024" s="92"/>
      <c r="R1024" s="92"/>
      <c r="S1024" s="92"/>
      <c r="T1024" s="92"/>
      <c r="U1024" s="1303"/>
    </row>
    <row r="1025" spans="1:21" s="1302" customFormat="1" x14ac:dyDescent="0.3">
      <c r="A1025" s="1214"/>
      <c r="B1025" s="92"/>
      <c r="C1025" s="1298"/>
      <c r="D1025" s="1301"/>
      <c r="E1025" s="1301"/>
      <c r="F1025" s="1301"/>
      <c r="G1025" s="1301"/>
      <c r="H1025" s="1301"/>
      <c r="I1025" s="1301"/>
      <c r="J1025" s="1301"/>
      <c r="K1025" s="1301"/>
      <c r="L1025" s="1301"/>
      <c r="M1025" s="1301"/>
      <c r="N1025" s="1301"/>
      <c r="O1025" s="1329"/>
      <c r="Q1025" s="92"/>
      <c r="R1025" s="92"/>
      <c r="S1025" s="92"/>
      <c r="T1025" s="92"/>
      <c r="U1025" s="1303"/>
    </row>
    <row r="1026" spans="1:21" s="1302" customFormat="1" x14ac:dyDescent="0.3">
      <c r="A1026" s="1214"/>
      <c r="B1026" s="92"/>
      <c r="C1026" s="1298"/>
      <c r="D1026" s="1301"/>
      <c r="E1026" s="1301"/>
      <c r="F1026" s="1301"/>
      <c r="G1026" s="1301"/>
      <c r="H1026" s="1301"/>
      <c r="I1026" s="1301"/>
      <c r="J1026" s="1301"/>
      <c r="K1026" s="1301"/>
      <c r="L1026" s="1301"/>
      <c r="M1026" s="1301"/>
      <c r="N1026" s="1301"/>
      <c r="O1026" s="1329"/>
      <c r="Q1026" s="92"/>
      <c r="R1026" s="92"/>
      <c r="S1026" s="92"/>
      <c r="T1026" s="92"/>
      <c r="U1026" s="1303"/>
    </row>
    <row r="1027" spans="1:21" s="1302" customFormat="1" x14ac:dyDescent="0.3">
      <c r="A1027" s="1214"/>
      <c r="B1027" s="92"/>
      <c r="C1027" s="1298"/>
      <c r="D1027" s="1301"/>
      <c r="E1027" s="1301"/>
      <c r="F1027" s="1301"/>
      <c r="G1027" s="1301"/>
      <c r="H1027" s="1301"/>
      <c r="I1027" s="1301"/>
      <c r="J1027" s="1301"/>
      <c r="K1027" s="1301"/>
      <c r="L1027" s="1301"/>
      <c r="M1027" s="1301"/>
      <c r="N1027" s="1301"/>
      <c r="O1027" s="1329"/>
      <c r="Q1027" s="92"/>
      <c r="R1027" s="92"/>
      <c r="S1027" s="92"/>
      <c r="T1027" s="92"/>
      <c r="U1027" s="1303"/>
    </row>
    <row r="1028" spans="1:21" s="1302" customFormat="1" x14ac:dyDescent="0.3">
      <c r="A1028" s="1214"/>
      <c r="B1028" s="92"/>
      <c r="C1028" s="1298"/>
      <c r="D1028" s="1301"/>
      <c r="E1028" s="1301"/>
      <c r="F1028" s="1301"/>
      <c r="G1028" s="1301"/>
      <c r="H1028" s="1301"/>
      <c r="I1028" s="1301"/>
      <c r="J1028" s="1301"/>
      <c r="K1028" s="1301"/>
      <c r="L1028" s="1301"/>
      <c r="M1028" s="1301"/>
      <c r="N1028" s="1301"/>
      <c r="O1028" s="1329"/>
      <c r="Q1028" s="92"/>
      <c r="R1028" s="92"/>
      <c r="S1028" s="92"/>
      <c r="T1028" s="92"/>
      <c r="U1028" s="1303"/>
    </row>
    <row r="1029" spans="1:21" s="1302" customFormat="1" x14ac:dyDescent="0.3">
      <c r="A1029" s="1214"/>
      <c r="B1029" s="92"/>
      <c r="C1029" s="1298"/>
      <c r="D1029" s="1301"/>
      <c r="E1029" s="1301"/>
      <c r="F1029" s="1301"/>
      <c r="G1029" s="1301"/>
      <c r="H1029" s="1301"/>
      <c r="I1029" s="1301"/>
      <c r="J1029" s="1301"/>
      <c r="K1029" s="1301"/>
      <c r="L1029" s="1301"/>
      <c r="M1029" s="1301"/>
      <c r="N1029" s="1301"/>
      <c r="O1029" s="1329"/>
      <c r="Q1029" s="92"/>
      <c r="R1029" s="92"/>
      <c r="S1029" s="92"/>
      <c r="T1029" s="92"/>
      <c r="U1029" s="1303"/>
    </row>
    <row r="1030" spans="1:21" s="1302" customFormat="1" x14ac:dyDescent="0.3">
      <c r="A1030" s="1214"/>
      <c r="B1030" s="92"/>
      <c r="C1030" s="1298"/>
      <c r="D1030" s="1301"/>
      <c r="E1030" s="1301"/>
      <c r="F1030" s="1301"/>
      <c r="G1030" s="1301"/>
      <c r="H1030" s="1301"/>
      <c r="I1030" s="1301"/>
      <c r="J1030" s="1301"/>
      <c r="K1030" s="1301"/>
      <c r="L1030" s="1301"/>
      <c r="M1030" s="1301"/>
      <c r="N1030" s="1301"/>
      <c r="O1030" s="1329"/>
      <c r="Q1030" s="92"/>
      <c r="R1030" s="92"/>
      <c r="S1030" s="92"/>
      <c r="T1030" s="92"/>
      <c r="U1030" s="1303"/>
    </row>
    <row r="1031" spans="1:21" s="1302" customFormat="1" x14ac:dyDescent="0.3">
      <c r="A1031" s="1214"/>
      <c r="B1031" s="92"/>
      <c r="C1031" s="1298"/>
      <c r="D1031" s="1301"/>
      <c r="E1031" s="1301"/>
      <c r="F1031" s="1301"/>
      <c r="G1031" s="1301"/>
      <c r="H1031" s="1301"/>
      <c r="I1031" s="1301"/>
      <c r="J1031" s="1301"/>
      <c r="K1031" s="1301"/>
      <c r="L1031" s="1301"/>
      <c r="M1031" s="1301"/>
      <c r="N1031" s="1301"/>
      <c r="O1031" s="1329"/>
      <c r="Q1031" s="92"/>
      <c r="R1031" s="92"/>
      <c r="S1031" s="92"/>
      <c r="T1031" s="92"/>
      <c r="U1031" s="1303"/>
    </row>
    <row r="1032" spans="1:21" s="1302" customFormat="1" x14ac:dyDescent="0.3">
      <c r="A1032" s="1214"/>
      <c r="B1032" s="92"/>
      <c r="C1032" s="1298"/>
      <c r="D1032" s="1301"/>
      <c r="E1032" s="1301"/>
      <c r="F1032" s="1301"/>
      <c r="G1032" s="1301"/>
      <c r="H1032" s="1301"/>
      <c r="I1032" s="1301"/>
      <c r="J1032" s="1301"/>
      <c r="K1032" s="1301"/>
      <c r="L1032" s="1301"/>
      <c r="M1032" s="1301"/>
      <c r="N1032" s="1301"/>
      <c r="O1032" s="1329"/>
      <c r="Q1032" s="92"/>
      <c r="R1032" s="92"/>
      <c r="S1032" s="92"/>
      <c r="T1032" s="92"/>
      <c r="U1032" s="1303"/>
    </row>
    <row r="1033" spans="1:21" s="1302" customFormat="1" x14ac:dyDescent="0.3">
      <c r="A1033" s="1214"/>
      <c r="B1033" s="92"/>
      <c r="C1033" s="1298"/>
      <c r="D1033" s="1301"/>
      <c r="E1033" s="1301"/>
      <c r="F1033" s="1301"/>
      <c r="G1033" s="1301"/>
      <c r="H1033" s="1301"/>
      <c r="I1033" s="1301"/>
      <c r="J1033" s="1301"/>
      <c r="K1033" s="1301"/>
      <c r="L1033" s="1301"/>
      <c r="M1033" s="1301"/>
      <c r="N1033" s="1301"/>
      <c r="O1033" s="1329"/>
      <c r="Q1033" s="92"/>
      <c r="R1033" s="92"/>
      <c r="S1033" s="92"/>
      <c r="T1033" s="92"/>
      <c r="U1033" s="1303"/>
    </row>
    <row r="1034" spans="1:21" s="1302" customFormat="1" x14ac:dyDescent="0.3">
      <c r="A1034" s="1214"/>
      <c r="B1034" s="92"/>
      <c r="C1034" s="1298"/>
      <c r="D1034" s="1301"/>
      <c r="E1034" s="1301"/>
      <c r="F1034" s="1301"/>
      <c r="G1034" s="1301"/>
      <c r="H1034" s="1301"/>
      <c r="I1034" s="1301"/>
      <c r="J1034" s="1301"/>
      <c r="K1034" s="1301"/>
      <c r="L1034" s="1301"/>
      <c r="M1034" s="1301"/>
      <c r="N1034" s="1301"/>
      <c r="O1034" s="1329"/>
      <c r="Q1034" s="92"/>
      <c r="R1034" s="92"/>
      <c r="S1034" s="92"/>
      <c r="T1034" s="92"/>
      <c r="U1034" s="1303"/>
    </row>
    <row r="1035" spans="1:21" s="1302" customFormat="1" x14ac:dyDescent="0.3">
      <c r="A1035" s="1214"/>
      <c r="B1035" s="92"/>
      <c r="C1035" s="1298"/>
      <c r="D1035" s="1301"/>
      <c r="E1035" s="1301"/>
      <c r="F1035" s="1301"/>
      <c r="G1035" s="1301"/>
      <c r="H1035" s="1301"/>
      <c r="I1035" s="1301"/>
      <c r="J1035" s="1301"/>
      <c r="K1035" s="1301"/>
      <c r="L1035" s="1301"/>
      <c r="M1035" s="1301"/>
      <c r="N1035" s="1301"/>
      <c r="O1035" s="1329"/>
      <c r="Q1035" s="92"/>
      <c r="R1035" s="92"/>
      <c r="S1035" s="92"/>
      <c r="T1035" s="92"/>
      <c r="U1035" s="1303"/>
    </row>
    <row r="1036" spans="1:21" s="1302" customFormat="1" x14ac:dyDescent="0.3">
      <c r="A1036" s="1214"/>
      <c r="B1036" s="92"/>
      <c r="C1036" s="1298"/>
      <c r="D1036" s="1301"/>
      <c r="E1036" s="1301"/>
      <c r="F1036" s="1301"/>
      <c r="G1036" s="1301"/>
      <c r="H1036" s="1301"/>
      <c r="I1036" s="1301"/>
      <c r="J1036" s="1301"/>
      <c r="K1036" s="1301"/>
      <c r="L1036" s="1301"/>
      <c r="M1036" s="1301"/>
      <c r="N1036" s="1301"/>
      <c r="O1036" s="1329"/>
      <c r="Q1036" s="92"/>
      <c r="R1036" s="92"/>
      <c r="S1036" s="92"/>
      <c r="T1036" s="92"/>
      <c r="U1036" s="1303"/>
    </row>
    <row r="1037" spans="1:21" s="1302" customFormat="1" x14ac:dyDescent="0.3">
      <c r="A1037" s="1214"/>
      <c r="B1037" s="92"/>
      <c r="C1037" s="1298"/>
      <c r="D1037" s="1301"/>
      <c r="E1037" s="1301"/>
      <c r="F1037" s="1301"/>
      <c r="G1037" s="1301"/>
      <c r="H1037" s="1301"/>
      <c r="I1037" s="1301"/>
      <c r="J1037" s="1301"/>
      <c r="K1037" s="1301"/>
      <c r="L1037" s="1301"/>
      <c r="M1037" s="1301"/>
      <c r="N1037" s="1301"/>
      <c r="O1037" s="1329"/>
      <c r="Q1037" s="92"/>
      <c r="R1037" s="92"/>
      <c r="S1037" s="92"/>
      <c r="T1037" s="92"/>
      <c r="U1037" s="1303"/>
    </row>
    <row r="1038" spans="1:21" s="1302" customFormat="1" x14ac:dyDescent="0.3">
      <c r="A1038" s="1214"/>
      <c r="B1038" s="92"/>
      <c r="C1038" s="1298"/>
      <c r="D1038" s="1301"/>
      <c r="E1038" s="1301"/>
      <c r="F1038" s="1301"/>
      <c r="G1038" s="1301"/>
      <c r="H1038" s="1301"/>
      <c r="I1038" s="1301"/>
      <c r="J1038" s="1301"/>
      <c r="K1038" s="1301"/>
      <c r="L1038" s="1301"/>
      <c r="M1038" s="1301"/>
      <c r="N1038" s="1301"/>
      <c r="O1038" s="1329"/>
      <c r="Q1038" s="92"/>
      <c r="R1038" s="92"/>
      <c r="S1038" s="92"/>
      <c r="T1038" s="92"/>
      <c r="U1038" s="1303"/>
    </row>
    <row r="1039" spans="1:21" s="1302" customFormat="1" x14ac:dyDescent="0.3">
      <c r="A1039" s="1214"/>
      <c r="B1039" s="92"/>
      <c r="C1039" s="1298"/>
      <c r="D1039" s="1301"/>
      <c r="E1039" s="1301"/>
      <c r="F1039" s="1301"/>
      <c r="G1039" s="1301"/>
      <c r="H1039" s="1301"/>
      <c r="I1039" s="1301"/>
      <c r="J1039" s="1301"/>
      <c r="K1039" s="1301"/>
      <c r="L1039" s="1301"/>
      <c r="M1039" s="1301"/>
      <c r="N1039" s="1301"/>
      <c r="O1039" s="1329"/>
      <c r="Q1039" s="92"/>
      <c r="R1039" s="92"/>
      <c r="S1039" s="92"/>
      <c r="T1039" s="92"/>
      <c r="U1039" s="1303"/>
    </row>
    <row r="1040" spans="1:21" s="1302" customFormat="1" x14ac:dyDescent="0.3">
      <c r="A1040" s="1214"/>
      <c r="B1040" s="92"/>
      <c r="C1040" s="1298"/>
      <c r="D1040" s="1301"/>
      <c r="E1040" s="1301"/>
      <c r="F1040" s="1301"/>
      <c r="G1040" s="1301"/>
      <c r="H1040" s="1301"/>
      <c r="I1040" s="1301"/>
      <c r="J1040" s="1301"/>
      <c r="K1040" s="1301"/>
      <c r="L1040" s="1301"/>
      <c r="M1040" s="1301"/>
      <c r="N1040" s="1301"/>
      <c r="O1040" s="1329"/>
      <c r="Q1040" s="92"/>
      <c r="R1040" s="92"/>
      <c r="S1040" s="92"/>
      <c r="T1040" s="92"/>
      <c r="U1040" s="1303"/>
    </row>
    <row r="1041" spans="1:21" s="1302" customFormat="1" x14ac:dyDescent="0.3">
      <c r="A1041" s="1214"/>
      <c r="B1041" s="92"/>
      <c r="C1041" s="1298"/>
      <c r="D1041" s="1301"/>
      <c r="E1041" s="1301"/>
      <c r="F1041" s="1301"/>
      <c r="G1041" s="1301"/>
      <c r="H1041" s="1301"/>
      <c r="I1041" s="1301"/>
      <c r="J1041" s="1301"/>
      <c r="K1041" s="1301"/>
      <c r="L1041" s="1301"/>
      <c r="M1041" s="1301"/>
      <c r="N1041" s="1301"/>
      <c r="O1041" s="1329"/>
      <c r="Q1041" s="92"/>
      <c r="R1041" s="92"/>
      <c r="S1041" s="92"/>
      <c r="T1041" s="92"/>
      <c r="U1041" s="1303"/>
    </row>
    <row r="1042" spans="1:21" s="1302" customFormat="1" x14ac:dyDescent="0.3">
      <c r="A1042" s="1214"/>
      <c r="B1042" s="92"/>
      <c r="C1042" s="1298"/>
      <c r="D1042" s="1301"/>
      <c r="E1042" s="1301"/>
      <c r="F1042" s="1301"/>
      <c r="G1042" s="1301"/>
      <c r="H1042" s="1301"/>
      <c r="I1042" s="1301"/>
      <c r="J1042" s="1301"/>
      <c r="K1042" s="1301"/>
      <c r="L1042" s="1301"/>
      <c r="M1042" s="1301"/>
      <c r="N1042" s="1301"/>
      <c r="O1042" s="1329"/>
      <c r="Q1042" s="92"/>
      <c r="R1042" s="92"/>
      <c r="S1042" s="92"/>
      <c r="T1042" s="92"/>
      <c r="U1042" s="1303"/>
    </row>
    <row r="1043" spans="1:21" s="1302" customFormat="1" x14ac:dyDescent="0.3">
      <c r="A1043" s="1214"/>
      <c r="B1043" s="92"/>
      <c r="C1043" s="1298"/>
      <c r="D1043" s="1301"/>
      <c r="E1043" s="1301"/>
      <c r="F1043" s="1301"/>
      <c r="G1043" s="1301"/>
      <c r="H1043" s="1301"/>
      <c r="I1043" s="1301"/>
      <c r="J1043" s="1301"/>
      <c r="K1043" s="1301"/>
      <c r="L1043" s="1301"/>
      <c r="M1043" s="1301"/>
      <c r="N1043" s="1301"/>
      <c r="O1043" s="1329"/>
      <c r="Q1043" s="92"/>
      <c r="R1043" s="92"/>
      <c r="S1043" s="92"/>
      <c r="T1043" s="92"/>
      <c r="U1043" s="1303"/>
    </row>
    <row r="1044" spans="1:21" s="1302" customFormat="1" x14ac:dyDescent="0.3">
      <c r="A1044" s="1214"/>
      <c r="B1044" s="92"/>
      <c r="C1044" s="1298"/>
      <c r="D1044" s="1301"/>
      <c r="E1044" s="1301"/>
      <c r="F1044" s="1301"/>
      <c r="G1044" s="1301"/>
      <c r="H1044" s="1301"/>
      <c r="I1044" s="1301"/>
      <c r="J1044" s="1301"/>
      <c r="K1044" s="1301"/>
      <c r="L1044" s="1301"/>
      <c r="M1044" s="1301"/>
      <c r="N1044" s="1301"/>
      <c r="O1044" s="1329"/>
      <c r="Q1044" s="92"/>
      <c r="R1044" s="92"/>
      <c r="S1044" s="92"/>
      <c r="T1044" s="92"/>
      <c r="U1044" s="1303"/>
    </row>
    <row r="1045" spans="1:21" s="1302" customFormat="1" x14ac:dyDescent="0.3">
      <c r="A1045" s="1214"/>
      <c r="B1045" s="92"/>
      <c r="C1045" s="1298"/>
      <c r="D1045" s="1301"/>
      <c r="E1045" s="1301"/>
      <c r="F1045" s="1301"/>
      <c r="G1045" s="1301"/>
      <c r="H1045" s="1301"/>
      <c r="I1045" s="1301"/>
      <c r="J1045" s="1301"/>
      <c r="K1045" s="1301"/>
      <c r="L1045" s="1301"/>
      <c r="M1045" s="1301"/>
      <c r="N1045" s="1301"/>
      <c r="O1045" s="1329"/>
      <c r="Q1045" s="92"/>
      <c r="R1045" s="92"/>
      <c r="S1045" s="92"/>
      <c r="T1045" s="92"/>
      <c r="U1045" s="1303"/>
    </row>
    <row r="1046" spans="1:21" s="1302" customFormat="1" x14ac:dyDescent="0.3">
      <c r="A1046" s="1214"/>
      <c r="B1046" s="92"/>
      <c r="C1046" s="1298"/>
      <c r="D1046" s="1301"/>
      <c r="E1046" s="1301"/>
      <c r="F1046" s="1301"/>
      <c r="G1046" s="1301"/>
      <c r="H1046" s="1301"/>
      <c r="I1046" s="1301"/>
      <c r="J1046" s="1301"/>
      <c r="K1046" s="1301"/>
      <c r="L1046" s="1301"/>
      <c r="M1046" s="1301"/>
      <c r="N1046" s="1301"/>
      <c r="O1046" s="1329"/>
      <c r="Q1046" s="92"/>
      <c r="R1046" s="92"/>
      <c r="S1046" s="92"/>
      <c r="T1046" s="92"/>
      <c r="U1046" s="1303"/>
    </row>
    <row r="1047" spans="1:21" s="1302" customFormat="1" x14ac:dyDescent="0.3">
      <c r="A1047" s="1214"/>
      <c r="B1047" s="92"/>
      <c r="C1047" s="1298"/>
      <c r="D1047" s="1301"/>
      <c r="E1047" s="1301"/>
      <c r="F1047" s="1301"/>
      <c r="G1047" s="1301"/>
      <c r="H1047" s="1301"/>
      <c r="I1047" s="1301"/>
      <c r="J1047" s="1301"/>
      <c r="K1047" s="1301"/>
      <c r="L1047" s="1301"/>
      <c r="M1047" s="1301"/>
      <c r="N1047" s="1301"/>
      <c r="O1047" s="1329"/>
      <c r="Q1047" s="92"/>
      <c r="R1047" s="92"/>
      <c r="S1047" s="92"/>
      <c r="T1047" s="92"/>
      <c r="U1047" s="1303"/>
    </row>
    <row r="1048" spans="1:21" s="1302" customFormat="1" x14ac:dyDescent="0.3">
      <c r="A1048" s="1214"/>
      <c r="B1048" s="92"/>
      <c r="C1048" s="1298"/>
      <c r="D1048" s="1301"/>
      <c r="E1048" s="1301"/>
      <c r="F1048" s="1301"/>
      <c r="G1048" s="1301"/>
      <c r="H1048" s="1301"/>
      <c r="I1048" s="1301"/>
      <c r="J1048" s="1301"/>
      <c r="K1048" s="1301"/>
      <c r="L1048" s="1301"/>
      <c r="M1048" s="1301"/>
      <c r="N1048" s="1301"/>
      <c r="O1048" s="1329"/>
      <c r="Q1048" s="92"/>
      <c r="R1048" s="92"/>
      <c r="S1048" s="92"/>
      <c r="T1048" s="92"/>
      <c r="U1048" s="1303"/>
    </row>
    <row r="1049" spans="1:21" s="1302" customFormat="1" x14ac:dyDescent="0.3">
      <c r="A1049" s="1214"/>
      <c r="B1049" s="92"/>
      <c r="C1049" s="1298"/>
      <c r="D1049" s="1301"/>
      <c r="E1049" s="1301"/>
      <c r="F1049" s="1301"/>
      <c r="G1049" s="1301"/>
      <c r="H1049" s="1301"/>
      <c r="I1049" s="1301"/>
      <c r="J1049" s="1301"/>
      <c r="K1049" s="1301"/>
      <c r="L1049" s="1301"/>
      <c r="M1049" s="1301"/>
      <c r="N1049" s="1301"/>
      <c r="O1049" s="1329"/>
      <c r="Q1049" s="92"/>
      <c r="R1049" s="92"/>
      <c r="S1049" s="92"/>
      <c r="T1049" s="92"/>
      <c r="U1049" s="1303"/>
    </row>
    <row r="1050" spans="1:21" s="1302" customFormat="1" x14ac:dyDescent="0.3">
      <c r="A1050" s="1214"/>
      <c r="B1050" s="92"/>
      <c r="C1050" s="1298"/>
      <c r="D1050" s="1301"/>
      <c r="E1050" s="1301"/>
      <c r="F1050" s="1301"/>
      <c r="G1050" s="1301"/>
      <c r="H1050" s="1301"/>
      <c r="I1050" s="1301"/>
      <c r="J1050" s="1301"/>
      <c r="K1050" s="1301"/>
      <c r="L1050" s="1301"/>
      <c r="M1050" s="1301"/>
      <c r="N1050" s="1301"/>
      <c r="O1050" s="1329"/>
      <c r="Q1050" s="92"/>
      <c r="R1050" s="92"/>
      <c r="S1050" s="92"/>
      <c r="T1050" s="92"/>
      <c r="U1050" s="1303"/>
    </row>
    <row r="1051" spans="1:21" s="1302" customFormat="1" x14ac:dyDescent="0.3">
      <c r="A1051" s="1214"/>
      <c r="B1051" s="92"/>
      <c r="C1051" s="1298"/>
      <c r="D1051" s="1301"/>
      <c r="E1051" s="1301"/>
      <c r="F1051" s="1301"/>
      <c r="G1051" s="1301"/>
      <c r="H1051" s="1301"/>
      <c r="I1051" s="1301"/>
      <c r="J1051" s="1301"/>
      <c r="K1051" s="1301"/>
      <c r="L1051" s="1301"/>
      <c r="M1051" s="1301"/>
      <c r="N1051" s="1301"/>
      <c r="O1051" s="1329"/>
      <c r="Q1051" s="92"/>
      <c r="R1051" s="92"/>
      <c r="S1051" s="92"/>
      <c r="T1051" s="92"/>
      <c r="U1051" s="1303"/>
    </row>
    <row r="1052" spans="1:21" s="1302" customFormat="1" x14ac:dyDescent="0.3">
      <c r="A1052" s="1214"/>
      <c r="B1052" s="92"/>
      <c r="C1052" s="1298"/>
      <c r="D1052" s="1301"/>
      <c r="E1052" s="1301"/>
      <c r="F1052" s="1301"/>
      <c r="G1052" s="1301"/>
      <c r="H1052" s="1301"/>
      <c r="I1052" s="1301"/>
      <c r="J1052" s="1301"/>
      <c r="K1052" s="1301"/>
      <c r="L1052" s="1301"/>
      <c r="M1052" s="1301"/>
      <c r="N1052" s="1301"/>
      <c r="O1052" s="1329"/>
      <c r="Q1052" s="92"/>
      <c r="R1052" s="92"/>
      <c r="S1052" s="92"/>
      <c r="T1052" s="92"/>
      <c r="U1052" s="1303"/>
    </row>
    <row r="1053" spans="1:21" s="1302" customFormat="1" x14ac:dyDescent="0.3">
      <c r="A1053" s="1214"/>
      <c r="B1053" s="92"/>
      <c r="C1053" s="1298"/>
      <c r="D1053" s="1301"/>
      <c r="E1053" s="1301"/>
      <c r="F1053" s="1301"/>
      <c r="G1053" s="1301"/>
      <c r="H1053" s="1301"/>
      <c r="I1053" s="1301"/>
      <c r="J1053" s="1301"/>
      <c r="K1053" s="1301"/>
      <c r="L1053" s="1301"/>
      <c r="M1053" s="1301"/>
      <c r="N1053" s="1301"/>
      <c r="O1053" s="1329"/>
      <c r="Q1053" s="92"/>
      <c r="R1053" s="92"/>
      <c r="S1053" s="92"/>
      <c r="T1053" s="92"/>
      <c r="U1053" s="1303"/>
    </row>
    <row r="1054" spans="1:21" s="1302" customFormat="1" x14ac:dyDescent="0.3">
      <c r="A1054" s="1214"/>
      <c r="B1054" s="92"/>
      <c r="C1054" s="1298"/>
      <c r="D1054" s="1301"/>
      <c r="E1054" s="1301"/>
      <c r="F1054" s="1301"/>
      <c r="G1054" s="1301"/>
      <c r="H1054" s="1301"/>
      <c r="I1054" s="1301"/>
      <c r="J1054" s="1301"/>
      <c r="K1054" s="1301"/>
      <c r="L1054" s="1301"/>
      <c r="M1054" s="1301"/>
      <c r="N1054" s="1301"/>
      <c r="O1054" s="1329"/>
      <c r="Q1054" s="92"/>
      <c r="R1054" s="92"/>
      <c r="S1054" s="92"/>
      <c r="T1054" s="92"/>
      <c r="U1054" s="1303"/>
    </row>
    <row r="1055" spans="1:21" s="1302" customFormat="1" x14ac:dyDescent="0.3">
      <c r="A1055" s="1214"/>
      <c r="B1055" s="92"/>
      <c r="C1055" s="1298"/>
      <c r="D1055" s="1301"/>
      <c r="E1055" s="1301"/>
      <c r="F1055" s="1301"/>
      <c r="G1055" s="1301"/>
      <c r="H1055" s="1301"/>
      <c r="I1055" s="1301"/>
      <c r="J1055" s="1301"/>
      <c r="K1055" s="1301"/>
      <c r="L1055" s="1301"/>
      <c r="M1055" s="1301"/>
      <c r="N1055" s="1301"/>
      <c r="O1055" s="1329"/>
      <c r="Q1055" s="92"/>
      <c r="R1055" s="92"/>
      <c r="S1055" s="92"/>
      <c r="T1055" s="92"/>
      <c r="U1055" s="1303"/>
    </row>
    <row r="1056" spans="1:21" s="1302" customFormat="1" x14ac:dyDescent="0.3">
      <c r="A1056" s="1214"/>
      <c r="B1056" s="92"/>
      <c r="C1056" s="1298"/>
      <c r="D1056" s="1301"/>
      <c r="E1056" s="1301"/>
      <c r="F1056" s="1301"/>
      <c r="G1056" s="1301"/>
      <c r="H1056" s="1301"/>
      <c r="I1056" s="1301"/>
      <c r="J1056" s="1301"/>
      <c r="K1056" s="1301"/>
      <c r="L1056" s="1301"/>
      <c r="M1056" s="1301"/>
      <c r="N1056" s="1301"/>
      <c r="O1056" s="1329"/>
      <c r="Q1056" s="92"/>
      <c r="R1056" s="92"/>
      <c r="S1056" s="92"/>
      <c r="T1056" s="92"/>
      <c r="U1056" s="1303"/>
    </row>
    <row r="1057" spans="1:21" s="1302" customFormat="1" x14ac:dyDescent="0.3">
      <c r="A1057" s="1214"/>
      <c r="B1057" s="92"/>
      <c r="C1057" s="1298"/>
      <c r="D1057" s="1301"/>
      <c r="E1057" s="1301"/>
      <c r="F1057" s="1301"/>
      <c r="G1057" s="1301"/>
      <c r="H1057" s="1301"/>
      <c r="I1057" s="1301"/>
      <c r="J1057" s="1301"/>
      <c r="K1057" s="1301"/>
      <c r="L1057" s="1301"/>
      <c r="M1057" s="1301"/>
      <c r="N1057" s="1301"/>
      <c r="O1057" s="1329"/>
      <c r="Q1057" s="92"/>
      <c r="R1057" s="92"/>
      <c r="S1057" s="92"/>
      <c r="T1057" s="92"/>
      <c r="U1057" s="1303"/>
    </row>
    <row r="1058" spans="1:21" s="1302" customFormat="1" x14ac:dyDescent="0.3">
      <c r="A1058" s="1214"/>
      <c r="B1058" s="92"/>
      <c r="C1058" s="1298"/>
      <c r="D1058" s="1301"/>
      <c r="E1058" s="1301"/>
      <c r="F1058" s="1301"/>
      <c r="G1058" s="1301"/>
      <c r="H1058" s="1301"/>
      <c r="I1058" s="1301"/>
      <c r="J1058" s="1301"/>
      <c r="K1058" s="1301"/>
      <c r="L1058" s="1301"/>
      <c r="M1058" s="1301"/>
      <c r="N1058" s="1301"/>
      <c r="O1058" s="1329"/>
      <c r="Q1058" s="92"/>
      <c r="R1058" s="92"/>
      <c r="S1058" s="92"/>
      <c r="T1058" s="92"/>
      <c r="U1058" s="1303"/>
    </row>
    <row r="1059" spans="1:21" s="1302" customFormat="1" x14ac:dyDescent="0.3">
      <c r="A1059" s="1214"/>
      <c r="B1059" s="92"/>
      <c r="C1059" s="1298"/>
      <c r="D1059" s="1301"/>
      <c r="E1059" s="1301"/>
      <c r="F1059" s="1301"/>
      <c r="G1059" s="1301"/>
      <c r="H1059" s="1301"/>
      <c r="I1059" s="1301"/>
      <c r="J1059" s="1301"/>
      <c r="K1059" s="1301"/>
      <c r="L1059" s="1301"/>
      <c r="M1059" s="1301"/>
      <c r="N1059" s="1301"/>
      <c r="O1059" s="1329"/>
      <c r="Q1059" s="92"/>
      <c r="R1059" s="92"/>
      <c r="S1059" s="92"/>
      <c r="T1059" s="92"/>
      <c r="U1059" s="1303"/>
    </row>
    <row r="1060" spans="1:21" s="1302" customFormat="1" x14ac:dyDescent="0.3">
      <c r="A1060" s="1214"/>
      <c r="B1060" s="92"/>
      <c r="C1060" s="1298"/>
      <c r="D1060" s="1301"/>
      <c r="E1060" s="1301"/>
      <c r="F1060" s="1301"/>
      <c r="G1060" s="1301"/>
      <c r="H1060" s="1301"/>
      <c r="I1060" s="1301"/>
      <c r="J1060" s="1301"/>
      <c r="K1060" s="1301"/>
      <c r="L1060" s="1301"/>
      <c r="M1060" s="1301"/>
      <c r="N1060" s="1301"/>
      <c r="O1060" s="1329"/>
      <c r="Q1060" s="92"/>
      <c r="R1060" s="92"/>
      <c r="S1060" s="92"/>
      <c r="T1060" s="92"/>
      <c r="U1060" s="1303"/>
    </row>
    <row r="1061" spans="1:21" s="1302" customFormat="1" x14ac:dyDescent="0.3">
      <c r="A1061" s="1214"/>
      <c r="B1061" s="92"/>
      <c r="C1061" s="1298"/>
      <c r="D1061" s="1301"/>
      <c r="E1061" s="1301"/>
      <c r="F1061" s="1301"/>
      <c r="G1061" s="1301"/>
      <c r="H1061" s="1301"/>
      <c r="I1061" s="1301"/>
      <c r="J1061" s="1301"/>
      <c r="K1061" s="1301"/>
      <c r="L1061" s="1301"/>
      <c r="M1061" s="1301"/>
      <c r="N1061" s="1301"/>
      <c r="O1061" s="1329"/>
      <c r="Q1061" s="92"/>
      <c r="R1061" s="92"/>
      <c r="S1061" s="92"/>
      <c r="T1061" s="92"/>
      <c r="U1061" s="1303"/>
    </row>
    <row r="1062" spans="1:21" s="1302" customFormat="1" x14ac:dyDescent="0.3">
      <c r="A1062" s="1214"/>
      <c r="B1062" s="92"/>
      <c r="C1062" s="1298"/>
      <c r="D1062" s="1301"/>
      <c r="E1062" s="1301"/>
      <c r="F1062" s="1301"/>
      <c r="G1062" s="1301"/>
      <c r="H1062" s="1301"/>
      <c r="I1062" s="1301"/>
      <c r="J1062" s="1301"/>
      <c r="K1062" s="1301"/>
      <c r="L1062" s="1301"/>
      <c r="M1062" s="1301"/>
      <c r="N1062" s="1301"/>
      <c r="O1062" s="1329"/>
      <c r="Q1062" s="92"/>
      <c r="R1062" s="92"/>
      <c r="S1062" s="92"/>
      <c r="T1062" s="92"/>
      <c r="U1062" s="1303"/>
    </row>
    <row r="1063" spans="1:21" s="1302" customFormat="1" x14ac:dyDescent="0.3">
      <c r="A1063" s="1214"/>
      <c r="B1063" s="92"/>
      <c r="C1063" s="1298"/>
      <c r="D1063" s="1301"/>
      <c r="E1063" s="1301"/>
      <c r="F1063" s="1301"/>
      <c r="G1063" s="1301"/>
      <c r="H1063" s="1301"/>
      <c r="I1063" s="1301"/>
      <c r="J1063" s="1301"/>
      <c r="K1063" s="1301"/>
      <c r="L1063" s="1301"/>
      <c r="M1063" s="1301"/>
      <c r="N1063" s="1301"/>
      <c r="O1063" s="1329"/>
      <c r="Q1063" s="92"/>
      <c r="R1063" s="92"/>
      <c r="S1063" s="92"/>
      <c r="T1063" s="92"/>
      <c r="U1063" s="1303"/>
    </row>
    <row r="1064" spans="1:21" s="1302" customFormat="1" x14ac:dyDescent="0.3">
      <c r="A1064" s="1214"/>
      <c r="B1064" s="92"/>
      <c r="C1064" s="1298"/>
      <c r="D1064" s="1301"/>
      <c r="E1064" s="1301"/>
      <c r="F1064" s="1301"/>
      <c r="G1064" s="1301"/>
      <c r="H1064" s="1301"/>
      <c r="I1064" s="1301"/>
      <c r="J1064" s="1301"/>
      <c r="K1064" s="1301"/>
      <c r="L1064" s="1301"/>
      <c r="M1064" s="1301"/>
      <c r="N1064" s="1301"/>
      <c r="O1064" s="1329"/>
      <c r="Q1064" s="92"/>
      <c r="R1064" s="92"/>
      <c r="S1064" s="92"/>
      <c r="T1064" s="92"/>
      <c r="U1064" s="1303"/>
    </row>
    <row r="1065" spans="1:21" s="1302" customFormat="1" x14ac:dyDescent="0.3">
      <c r="A1065" s="1214"/>
      <c r="B1065" s="92"/>
      <c r="C1065" s="1298"/>
      <c r="D1065" s="1301"/>
      <c r="E1065" s="1301"/>
      <c r="F1065" s="1301"/>
      <c r="G1065" s="1301"/>
      <c r="H1065" s="1301"/>
      <c r="I1065" s="1301"/>
      <c r="J1065" s="1301"/>
      <c r="K1065" s="1301"/>
      <c r="L1065" s="1301"/>
      <c r="M1065" s="1301"/>
      <c r="N1065" s="1301"/>
      <c r="O1065" s="1329"/>
      <c r="Q1065" s="92"/>
      <c r="R1065" s="92"/>
      <c r="S1065" s="92"/>
      <c r="T1065" s="92"/>
      <c r="U1065" s="1303"/>
    </row>
    <row r="1066" spans="1:21" s="1302" customFormat="1" x14ac:dyDescent="0.3">
      <c r="A1066" s="1214"/>
      <c r="B1066" s="92"/>
      <c r="C1066" s="1298"/>
      <c r="D1066" s="1301"/>
      <c r="E1066" s="1301"/>
      <c r="F1066" s="1301"/>
      <c r="G1066" s="1301"/>
      <c r="H1066" s="1301"/>
      <c r="I1066" s="1301"/>
      <c r="J1066" s="1301"/>
      <c r="K1066" s="1301"/>
      <c r="L1066" s="1301"/>
      <c r="M1066" s="1301"/>
      <c r="N1066" s="1301"/>
      <c r="O1066" s="1329"/>
      <c r="Q1066" s="92"/>
      <c r="R1066" s="92"/>
      <c r="S1066" s="92"/>
      <c r="T1066" s="92"/>
      <c r="U1066" s="1303"/>
    </row>
    <row r="1067" spans="1:21" s="1302" customFormat="1" x14ac:dyDescent="0.3">
      <c r="A1067" s="1214"/>
      <c r="B1067" s="92"/>
      <c r="C1067" s="1298"/>
      <c r="D1067" s="1301"/>
      <c r="E1067" s="1301"/>
      <c r="F1067" s="1301"/>
      <c r="G1067" s="1301"/>
      <c r="H1067" s="1301"/>
      <c r="I1067" s="1301"/>
      <c r="J1067" s="1301"/>
      <c r="K1067" s="1301"/>
      <c r="L1067" s="1301"/>
      <c r="M1067" s="1301"/>
      <c r="N1067" s="1301"/>
      <c r="O1067" s="1329"/>
      <c r="Q1067" s="92"/>
      <c r="R1067" s="92"/>
      <c r="S1067" s="92"/>
      <c r="T1067" s="92"/>
      <c r="U1067" s="1303"/>
    </row>
    <row r="1068" spans="1:21" s="1302" customFormat="1" x14ac:dyDescent="0.3">
      <c r="A1068" s="1214"/>
      <c r="B1068" s="92"/>
      <c r="C1068" s="1298"/>
      <c r="D1068" s="1301"/>
      <c r="E1068" s="1301"/>
      <c r="F1068" s="1301"/>
      <c r="G1068" s="1301"/>
      <c r="H1068" s="1301"/>
      <c r="I1068" s="1301"/>
      <c r="J1068" s="1301"/>
      <c r="K1068" s="1301"/>
      <c r="L1068" s="1301"/>
      <c r="M1068" s="1301"/>
      <c r="N1068" s="1301"/>
      <c r="O1068" s="1329"/>
      <c r="Q1068" s="92"/>
      <c r="R1068" s="92"/>
      <c r="S1068" s="92"/>
      <c r="T1068" s="92"/>
      <c r="U1068" s="1303"/>
    </row>
    <row r="1069" spans="1:21" s="1302" customFormat="1" x14ac:dyDescent="0.3">
      <c r="A1069" s="1214"/>
      <c r="B1069" s="92"/>
      <c r="C1069" s="1298"/>
      <c r="D1069" s="1301"/>
      <c r="E1069" s="1301"/>
      <c r="F1069" s="1301"/>
      <c r="G1069" s="1301"/>
      <c r="H1069" s="1301"/>
      <c r="I1069" s="1301"/>
      <c r="J1069" s="1301"/>
      <c r="K1069" s="1301"/>
      <c r="L1069" s="1301"/>
      <c r="M1069" s="1301"/>
      <c r="N1069" s="1301"/>
      <c r="O1069" s="1329"/>
      <c r="Q1069" s="92"/>
      <c r="R1069" s="92"/>
      <c r="S1069" s="92"/>
      <c r="T1069" s="92"/>
      <c r="U1069" s="1303"/>
    </row>
    <row r="1070" spans="1:21" s="1302" customFormat="1" x14ac:dyDescent="0.3">
      <c r="A1070" s="1214"/>
      <c r="B1070" s="92"/>
      <c r="C1070" s="1298"/>
      <c r="D1070" s="1301"/>
      <c r="E1070" s="1301"/>
      <c r="F1070" s="1301"/>
      <c r="G1070" s="1301"/>
      <c r="H1070" s="1301"/>
      <c r="I1070" s="1301"/>
      <c r="J1070" s="1301"/>
      <c r="K1070" s="1301"/>
      <c r="L1070" s="1301"/>
      <c r="M1070" s="1301"/>
      <c r="N1070" s="1301"/>
      <c r="O1070" s="1329"/>
      <c r="Q1070" s="92"/>
      <c r="R1070" s="92"/>
      <c r="S1070" s="92"/>
      <c r="T1070" s="92"/>
      <c r="U1070" s="1303"/>
    </row>
    <row r="1071" spans="1:21" s="1302" customFormat="1" x14ac:dyDescent="0.3">
      <c r="A1071" s="1214"/>
      <c r="B1071" s="92"/>
      <c r="C1071" s="1298"/>
      <c r="D1071" s="1301"/>
      <c r="E1071" s="1301"/>
      <c r="F1071" s="1301"/>
      <c r="G1071" s="1301"/>
      <c r="H1071" s="1301"/>
      <c r="I1071" s="1301"/>
      <c r="J1071" s="1301"/>
      <c r="K1071" s="1301"/>
      <c r="L1071" s="1301"/>
      <c r="M1071" s="1301"/>
      <c r="N1071" s="1301"/>
      <c r="O1071" s="1329"/>
      <c r="Q1071" s="92"/>
      <c r="R1071" s="92"/>
      <c r="S1071" s="92"/>
      <c r="T1071" s="92"/>
      <c r="U1071" s="1303"/>
    </row>
    <row r="1072" spans="1:21" s="1302" customFormat="1" x14ac:dyDescent="0.3">
      <c r="A1072" s="1214"/>
      <c r="B1072" s="92"/>
      <c r="C1072" s="1298"/>
      <c r="D1072" s="1301"/>
      <c r="E1072" s="1301"/>
      <c r="F1072" s="1301"/>
      <c r="G1072" s="1301"/>
      <c r="H1072" s="1301"/>
      <c r="I1072" s="1301"/>
      <c r="J1072" s="1301"/>
      <c r="K1072" s="1301"/>
      <c r="L1072" s="1301"/>
      <c r="M1072" s="1301"/>
      <c r="N1072" s="1301"/>
      <c r="O1072" s="1329"/>
      <c r="Q1072" s="92"/>
      <c r="R1072" s="92"/>
      <c r="S1072" s="92"/>
      <c r="T1072" s="92"/>
      <c r="U1072" s="1303"/>
    </row>
    <row r="1073" spans="1:21" s="1302" customFormat="1" x14ac:dyDescent="0.3">
      <c r="A1073" s="1214"/>
      <c r="B1073" s="92"/>
      <c r="C1073" s="1298"/>
      <c r="D1073" s="1301"/>
      <c r="E1073" s="1301"/>
      <c r="F1073" s="1301"/>
      <c r="G1073" s="1301"/>
      <c r="H1073" s="1301"/>
      <c r="I1073" s="1301"/>
      <c r="J1073" s="1301"/>
      <c r="K1073" s="1301"/>
      <c r="L1073" s="1301"/>
      <c r="M1073" s="1301"/>
      <c r="N1073" s="1301"/>
      <c r="O1073" s="1329"/>
      <c r="Q1073" s="92"/>
      <c r="R1073" s="92"/>
      <c r="S1073" s="92"/>
      <c r="T1073" s="92"/>
      <c r="U1073" s="1303"/>
    </row>
    <row r="1074" spans="1:21" s="1302" customFormat="1" x14ac:dyDescent="0.3">
      <c r="A1074" s="1214"/>
      <c r="B1074" s="92"/>
      <c r="C1074" s="1298"/>
      <c r="D1074" s="1301"/>
      <c r="E1074" s="1301"/>
      <c r="F1074" s="1301"/>
      <c r="G1074" s="1301"/>
      <c r="H1074" s="1301"/>
      <c r="I1074" s="1301"/>
      <c r="J1074" s="1301"/>
      <c r="K1074" s="1301"/>
      <c r="L1074" s="1301"/>
      <c r="M1074" s="1301"/>
      <c r="N1074" s="1301"/>
      <c r="O1074" s="1329"/>
      <c r="Q1074" s="92"/>
      <c r="R1074" s="92"/>
      <c r="S1074" s="92"/>
      <c r="T1074" s="92"/>
      <c r="U1074" s="1303"/>
    </row>
    <row r="1075" spans="1:21" s="1302" customFormat="1" x14ac:dyDescent="0.3">
      <c r="A1075" s="1214"/>
      <c r="B1075" s="92"/>
      <c r="C1075" s="1298"/>
      <c r="D1075" s="1301"/>
      <c r="E1075" s="1301"/>
      <c r="F1075" s="1301"/>
      <c r="G1075" s="1301"/>
      <c r="H1075" s="1301"/>
      <c r="I1075" s="1301"/>
      <c r="J1075" s="1301"/>
      <c r="K1075" s="1301"/>
      <c r="L1075" s="1301"/>
      <c r="M1075" s="1301"/>
      <c r="N1075" s="1301"/>
      <c r="O1075" s="1329"/>
      <c r="Q1075" s="92"/>
      <c r="R1075" s="92"/>
      <c r="S1075" s="92"/>
      <c r="T1075" s="92"/>
      <c r="U1075" s="1303"/>
    </row>
    <row r="1076" spans="1:21" s="1302" customFormat="1" x14ac:dyDescent="0.3">
      <c r="A1076" s="1214"/>
      <c r="B1076" s="92"/>
      <c r="C1076" s="1298"/>
      <c r="D1076" s="1301"/>
      <c r="E1076" s="1301"/>
      <c r="F1076" s="1301"/>
      <c r="G1076" s="1301"/>
      <c r="H1076" s="1301"/>
      <c r="I1076" s="1301"/>
      <c r="J1076" s="1301"/>
      <c r="K1076" s="1301"/>
      <c r="L1076" s="1301"/>
      <c r="M1076" s="1301"/>
      <c r="N1076" s="1301"/>
      <c r="O1076" s="1329"/>
      <c r="Q1076" s="92"/>
      <c r="R1076" s="92"/>
      <c r="S1076" s="92"/>
      <c r="T1076" s="92"/>
      <c r="U1076" s="1303"/>
    </row>
    <row r="1077" spans="1:21" s="1302" customFormat="1" x14ac:dyDescent="0.3">
      <c r="A1077" s="1214"/>
      <c r="B1077" s="92"/>
      <c r="C1077" s="1298"/>
      <c r="D1077" s="1301"/>
      <c r="E1077" s="1301"/>
      <c r="F1077" s="1301"/>
      <c r="G1077" s="1301"/>
      <c r="H1077" s="1301"/>
      <c r="I1077" s="1301"/>
      <c r="J1077" s="1301"/>
      <c r="K1077" s="1301"/>
      <c r="L1077" s="1301"/>
      <c r="M1077" s="1301"/>
      <c r="N1077" s="1301"/>
      <c r="O1077" s="1329"/>
      <c r="Q1077" s="92"/>
      <c r="R1077" s="92"/>
      <c r="S1077" s="92"/>
      <c r="T1077" s="92"/>
      <c r="U1077" s="1303"/>
    </row>
    <row r="1078" spans="1:21" s="1302" customFormat="1" x14ac:dyDescent="0.3">
      <c r="A1078" s="1214"/>
      <c r="B1078" s="92"/>
      <c r="C1078" s="1298"/>
      <c r="D1078" s="1301"/>
      <c r="E1078" s="1301"/>
      <c r="F1078" s="1301"/>
      <c r="G1078" s="1301"/>
      <c r="H1078" s="1301"/>
      <c r="I1078" s="1301"/>
      <c r="J1078" s="1301"/>
      <c r="K1078" s="1301"/>
      <c r="L1078" s="1301"/>
      <c r="M1078" s="1301"/>
      <c r="N1078" s="1301"/>
      <c r="O1078" s="1329"/>
      <c r="Q1078" s="92"/>
      <c r="R1078" s="92"/>
      <c r="S1078" s="92"/>
      <c r="T1078" s="92"/>
      <c r="U1078" s="1303"/>
    </row>
    <row r="1079" spans="1:21" s="1302" customFormat="1" x14ac:dyDescent="0.3">
      <c r="A1079" s="1214"/>
      <c r="B1079" s="92"/>
      <c r="C1079" s="1298"/>
      <c r="D1079" s="1301"/>
      <c r="E1079" s="1301"/>
      <c r="F1079" s="1301"/>
      <c r="G1079" s="1301"/>
      <c r="H1079" s="1301"/>
      <c r="I1079" s="1301"/>
      <c r="J1079" s="1301"/>
      <c r="K1079" s="1301"/>
      <c r="L1079" s="1301"/>
      <c r="M1079" s="1301"/>
      <c r="N1079" s="1301"/>
      <c r="O1079" s="1329"/>
      <c r="Q1079" s="92"/>
      <c r="R1079" s="92"/>
      <c r="S1079" s="92"/>
      <c r="T1079" s="92"/>
      <c r="U1079" s="1303"/>
    </row>
    <row r="1080" spans="1:21" s="1302" customFormat="1" x14ac:dyDescent="0.3">
      <c r="A1080" s="1214"/>
      <c r="B1080" s="92"/>
      <c r="C1080" s="1298"/>
      <c r="D1080" s="1301"/>
      <c r="E1080" s="1301"/>
      <c r="F1080" s="1301"/>
      <c r="G1080" s="1301"/>
      <c r="H1080" s="1301"/>
      <c r="I1080" s="1301"/>
      <c r="J1080" s="1301"/>
      <c r="K1080" s="1301"/>
      <c r="L1080" s="1301"/>
      <c r="M1080" s="1301"/>
      <c r="N1080" s="1301"/>
      <c r="O1080" s="1329"/>
      <c r="Q1080" s="92"/>
      <c r="R1080" s="92"/>
      <c r="S1080" s="92"/>
      <c r="T1080" s="92"/>
      <c r="U1080" s="1303"/>
    </row>
    <row r="1081" spans="1:21" s="1302" customFormat="1" x14ac:dyDescent="0.3">
      <c r="A1081" s="1214"/>
      <c r="B1081" s="92"/>
      <c r="C1081" s="1298"/>
      <c r="D1081" s="1301"/>
      <c r="E1081" s="1301"/>
      <c r="F1081" s="1301"/>
      <c r="G1081" s="1301"/>
      <c r="H1081" s="1301"/>
      <c r="I1081" s="1301"/>
      <c r="J1081" s="1301"/>
      <c r="K1081" s="1301"/>
      <c r="L1081" s="1301"/>
      <c r="M1081" s="1301"/>
      <c r="N1081" s="1301"/>
      <c r="O1081" s="1329"/>
      <c r="Q1081" s="92"/>
      <c r="R1081" s="92"/>
      <c r="S1081" s="92"/>
      <c r="T1081" s="92"/>
      <c r="U1081" s="1303"/>
    </row>
    <row r="1082" spans="1:21" s="1302" customFormat="1" x14ac:dyDescent="0.3">
      <c r="A1082" s="1214"/>
      <c r="B1082" s="92"/>
      <c r="C1082" s="1298"/>
      <c r="D1082" s="1301"/>
      <c r="E1082" s="1301"/>
      <c r="F1082" s="1301"/>
      <c r="G1082" s="1301"/>
      <c r="H1082" s="1301"/>
      <c r="I1082" s="1301"/>
      <c r="J1082" s="1301"/>
      <c r="K1082" s="1301"/>
      <c r="L1082" s="1301"/>
      <c r="M1082" s="1301"/>
      <c r="N1082" s="1301"/>
      <c r="O1082" s="1329"/>
      <c r="Q1082" s="92"/>
      <c r="R1082" s="92"/>
      <c r="S1082" s="92"/>
      <c r="T1082" s="92"/>
      <c r="U1082" s="1303"/>
    </row>
    <row r="1083" spans="1:21" s="1302" customFormat="1" x14ac:dyDescent="0.3">
      <c r="A1083" s="1214"/>
      <c r="B1083" s="92"/>
      <c r="C1083" s="1298"/>
      <c r="D1083" s="1301"/>
      <c r="E1083" s="1301"/>
      <c r="F1083" s="1301"/>
      <c r="G1083" s="1301"/>
      <c r="H1083" s="1301"/>
      <c r="I1083" s="1301"/>
      <c r="J1083" s="1301"/>
      <c r="K1083" s="1301"/>
      <c r="L1083" s="1301"/>
      <c r="M1083" s="1301"/>
      <c r="N1083" s="1301"/>
      <c r="O1083" s="1329"/>
      <c r="Q1083" s="92"/>
      <c r="R1083" s="92"/>
      <c r="S1083" s="92"/>
      <c r="T1083" s="92"/>
      <c r="U1083" s="1303"/>
    </row>
    <row r="1084" spans="1:21" s="1302" customFormat="1" x14ac:dyDescent="0.3">
      <c r="A1084" s="1214"/>
      <c r="B1084" s="92"/>
      <c r="C1084" s="1298"/>
      <c r="D1084" s="1301"/>
      <c r="E1084" s="1301"/>
      <c r="F1084" s="1301"/>
      <c r="G1084" s="1301"/>
      <c r="H1084" s="1301"/>
      <c r="I1084" s="1301"/>
      <c r="J1084" s="1301"/>
      <c r="K1084" s="1301"/>
      <c r="L1084" s="1301"/>
      <c r="M1084" s="1301"/>
      <c r="N1084" s="1301"/>
      <c r="O1084" s="1329"/>
      <c r="Q1084" s="92"/>
      <c r="R1084" s="92"/>
      <c r="S1084" s="92"/>
      <c r="T1084" s="92"/>
      <c r="U1084" s="1303"/>
    </row>
    <row r="1085" spans="1:21" s="1302" customFormat="1" x14ac:dyDescent="0.3">
      <c r="A1085" s="1214"/>
      <c r="B1085" s="92"/>
      <c r="C1085" s="1298"/>
      <c r="D1085" s="1301"/>
      <c r="E1085" s="1301"/>
      <c r="F1085" s="1301"/>
      <c r="G1085" s="1301"/>
      <c r="H1085" s="1301"/>
      <c r="I1085" s="1301"/>
      <c r="J1085" s="1301"/>
      <c r="K1085" s="1301"/>
      <c r="L1085" s="1301"/>
      <c r="M1085" s="1301"/>
      <c r="N1085" s="1301"/>
      <c r="O1085" s="1329"/>
      <c r="Q1085" s="92"/>
      <c r="R1085" s="92"/>
      <c r="S1085" s="92"/>
      <c r="T1085" s="92"/>
      <c r="U1085" s="1303"/>
    </row>
    <row r="1086" spans="1:21" s="1302" customFormat="1" x14ac:dyDescent="0.3">
      <c r="A1086" s="1214"/>
      <c r="B1086" s="92"/>
      <c r="C1086" s="1298"/>
      <c r="D1086" s="1301"/>
      <c r="E1086" s="1301"/>
      <c r="F1086" s="1301"/>
      <c r="G1086" s="1301"/>
      <c r="H1086" s="1301"/>
      <c r="I1086" s="1301"/>
      <c r="J1086" s="1301"/>
      <c r="K1086" s="1301"/>
      <c r="L1086" s="1301"/>
      <c r="M1086" s="1301"/>
      <c r="N1086" s="1301"/>
      <c r="O1086" s="1329"/>
      <c r="Q1086" s="92"/>
      <c r="R1086" s="92"/>
      <c r="S1086" s="92"/>
      <c r="T1086" s="92"/>
      <c r="U1086" s="1303"/>
    </row>
    <row r="1087" spans="1:21" s="1302" customFormat="1" x14ac:dyDescent="0.3">
      <c r="A1087" s="1214"/>
      <c r="B1087" s="92"/>
      <c r="C1087" s="1298"/>
      <c r="D1087" s="1301"/>
      <c r="E1087" s="1301"/>
      <c r="F1087" s="1301"/>
      <c r="G1087" s="1301"/>
      <c r="H1087" s="1301"/>
      <c r="I1087" s="1301"/>
      <c r="J1087" s="1301"/>
      <c r="K1087" s="1301"/>
      <c r="L1087" s="1301"/>
      <c r="M1087" s="1301"/>
      <c r="N1087" s="1301"/>
      <c r="O1087" s="1329"/>
      <c r="Q1087" s="92"/>
      <c r="R1087" s="92"/>
      <c r="S1087" s="92"/>
      <c r="T1087" s="92"/>
      <c r="U1087" s="1303"/>
    </row>
    <row r="1088" spans="1:21" s="1302" customFormat="1" x14ac:dyDescent="0.3">
      <c r="A1088" s="1214"/>
      <c r="B1088" s="92"/>
      <c r="C1088" s="1298"/>
      <c r="D1088" s="1301"/>
      <c r="E1088" s="1301"/>
      <c r="F1088" s="1301"/>
      <c r="G1088" s="1301"/>
      <c r="H1088" s="1301"/>
      <c r="I1088" s="1301"/>
      <c r="J1088" s="1301"/>
      <c r="K1088" s="1301"/>
      <c r="L1088" s="1301"/>
      <c r="M1088" s="1301"/>
      <c r="N1088" s="1301"/>
      <c r="O1088" s="1329"/>
      <c r="Q1088" s="92"/>
      <c r="R1088" s="92"/>
      <c r="S1088" s="92"/>
      <c r="T1088" s="92"/>
      <c r="U1088" s="1303"/>
    </row>
    <row r="1089" spans="1:21" s="1302" customFormat="1" x14ac:dyDescent="0.3">
      <c r="A1089" s="1214"/>
      <c r="B1089" s="92"/>
      <c r="C1089" s="1298"/>
      <c r="D1089" s="1301"/>
      <c r="E1089" s="1301"/>
      <c r="F1089" s="1301"/>
      <c r="G1089" s="1301"/>
      <c r="H1089" s="1301"/>
      <c r="I1089" s="1301"/>
      <c r="J1089" s="1301"/>
      <c r="K1089" s="1301"/>
      <c r="L1089" s="1301"/>
      <c r="M1089" s="1301"/>
      <c r="N1089" s="1301"/>
      <c r="O1089" s="1329"/>
      <c r="Q1089" s="92"/>
      <c r="R1089" s="92"/>
      <c r="S1089" s="92"/>
      <c r="T1089" s="92"/>
      <c r="U1089" s="1303"/>
    </row>
    <row r="1090" spans="1:21" s="1302" customFormat="1" x14ac:dyDescent="0.3">
      <c r="A1090" s="1214"/>
      <c r="B1090" s="92"/>
      <c r="C1090" s="1298"/>
      <c r="D1090" s="1301"/>
      <c r="E1090" s="1301"/>
      <c r="F1090" s="1301"/>
      <c r="G1090" s="1301"/>
      <c r="H1090" s="1301"/>
      <c r="I1090" s="1301"/>
      <c r="J1090" s="1301"/>
      <c r="K1090" s="1301"/>
      <c r="L1090" s="1301"/>
      <c r="M1090" s="1301"/>
      <c r="N1090" s="1301"/>
      <c r="O1090" s="1329"/>
      <c r="Q1090" s="92"/>
      <c r="R1090" s="92"/>
      <c r="S1090" s="92"/>
      <c r="T1090" s="92"/>
      <c r="U1090" s="1303"/>
    </row>
    <row r="1091" spans="1:21" s="1302" customFormat="1" x14ac:dyDescent="0.3">
      <c r="A1091" s="1214"/>
      <c r="B1091" s="92"/>
      <c r="C1091" s="1298"/>
      <c r="D1091" s="1301"/>
      <c r="E1091" s="1301"/>
      <c r="F1091" s="1301"/>
      <c r="G1091" s="1301"/>
      <c r="H1091" s="1301"/>
      <c r="I1091" s="1301"/>
      <c r="J1091" s="1301"/>
      <c r="K1091" s="1301"/>
      <c r="L1091" s="1301"/>
      <c r="M1091" s="1301"/>
      <c r="N1091" s="1301"/>
      <c r="O1091" s="1329"/>
      <c r="Q1091" s="92"/>
      <c r="R1091" s="92"/>
      <c r="S1091" s="92"/>
      <c r="T1091" s="92"/>
      <c r="U1091" s="1303"/>
    </row>
    <row r="1092" spans="1:21" s="1302" customFormat="1" x14ac:dyDescent="0.3">
      <c r="A1092" s="1214"/>
      <c r="B1092" s="92"/>
      <c r="C1092" s="1298"/>
      <c r="D1092" s="1301"/>
      <c r="E1092" s="1301"/>
      <c r="F1092" s="1301"/>
      <c r="G1092" s="1301"/>
      <c r="H1092" s="1301"/>
      <c r="I1092" s="1301"/>
      <c r="J1092" s="1301"/>
      <c r="K1092" s="1301"/>
      <c r="L1092" s="1301"/>
      <c r="M1092" s="1301"/>
      <c r="N1092" s="1301"/>
      <c r="O1092" s="1329"/>
      <c r="Q1092" s="92"/>
      <c r="R1092" s="92"/>
      <c r="S1092" s="92"/>
      <c r="T1092" s="92"/>
      <c r="U1092" s="1303"/>
    </row>
    <row r="1093" spans="1:21" s="1302" customFormat="1" x14ac:dyDescent="0.3">
      <c r="A1093" s="1214"/>
      <c r="B1093" s="92"/>
      <c r="C1093" s="1298"/>
      <c r="D1093" s="1301"/>
      <c r="E1093" s="1301"/>
      <c r="F1093" s="1301"/>
      <c r="G1093" s="1301"/>
      <c r="H1093" s="1301"/>
      <c r="I1093" s="1301"/>
      <c r="J1093" s="1301"/>
      <c r="K1093" s="1301"/>
      <c r="L1093" s="1301"/>
      <c r="M1093" s="1301"/>
      <c r="N1093" s="1301"/>
      <c r="O1093" s="1329"/>
      <c r="Q1093" s="92"/>
      <c r="R1093" s="92"/>
      <c r="S1093" s="92"/>
      <c r="T1093" s="92"/>
      <c r="U1093" s="1303"/>
    </row>
    <row r="1094" spans="1:21" s="1302" customFormat="1" x14ac:dyDescent="0.3">
      <c r="A1094" s="1214"/>
      <c r="B1094" s="92"/>
      <c r="C1094" s="1298"/>
      <c r="D1094" s="1301"/>
      <c r="E1094" s="1301"/>
      <c r="F1094" s="1301"/>
      <c r="G1094" s="1301"/>
      <c r="H1094" s="1301"/>
      <c r="I1094" s="1301"/>
      <c r="J1094" s="1301"/>
      <c r="K1094" s="1301"/>
      <c r="L1094" s="1301"/>
      <c r="M1094" s="1301"/>
      <c r="N1094" s="1301"/>
      <c r="O1094" s="1329"/>
      <c r="Q1094" s="92"/>
      <c r="R1094" s="92"/>
      <c r="S1094" s="92"/>
      <c r="T1094" s="92"/>
      <c r="U1094" s="1303"/>
    </row>
    <row r="1095" spans="1:21" s="1302" customFormat="1" x14ac:dyDescent="0.3">
      <c r="A1095" s="1214"/>
      <c r="B1095" s="92"/>
      <c r="C1095" s="1298"/>
      <c r="D1095" s="1301"/>
      <c r="E1095" s="1301"/>
      <c r="F1095" s="1301"/>
      <c r="G1095" s="1301"/>
      <c r="H1095" s="1301"/>
      <c r="I1095" s="1301"/>
      <c r="J1095" s="1301"/>
      <c r="K1095" s="1301"/>
      <c r="L1095" s="1301"/>
      <c r="M1095" s="1301"/>
      <c r="N1095" s="1301"/>
      <c r="O1095" s="1329"/>
      <c r="Q1095" s="92"/>
      <c r="R1095" s="92"/>
      <c r="S1095" s="92"/>
      <c r="T1095" s="92"/>
      <c r="U1095" s="1303"/>
    </row>
    <row r="1096" spans="1:21" s="1302" customFormat="1" x14ac:dyDescent="0.3">
      <c r="A1096" s="1214"/>
      <c r="B1096" s="92"/>
      <c r="C1096" s="1298"/>
      <c r="D1096" s="1301"/>
      <c r="E1096" s="1301"/>
      <c r="F1096" s="1301"/>
      <c r="G1096" s="1301"/>
      <c r="H1096" s="1301"/>
      <c r="I1096" s="1301"/>
      <c r="J1096" s="1301"/>
      <c r="K1096" s="1301"/>
      <c r="L1096" s="1301"/>
      <c r="M1096" s="1301"/>
      <c r="N1096" s="1301"/>
      <c r="O1096" s="1329"/>
      <c r="Q1096" s="92"/>
      <c r="R1096" s="92"/>
      <c r="S1096" s="92"/>
      <c r="T1096" s="92"/>
      <c r="U1096" s="1303"/>
    </row>
    <row r="1097" spans="1:21" s="1302" customFormat="1" x14ac:dyDescent="0.3">
      <c r="A1097" s="1214"/>
      <c r="B1097" s="92"/>
      <c r="C1097" s="1298"/>
      <c r="D1097" s="1301"/>
      <c r="E1097" s="1301"/>
      <c r="F1097" s="1301"/>
      <c r="G1097" s="1301"/>
      <c r="H1097" s="1301"/>
      <c r="I1097" s="1301"/>
      <c r="J1097" s="1301"/>
      <c r="K1097" s="1301"/>
      <c r="L1097" s="1301"/>
      <c r="M1097" s="1301"/>
      <c r="N1097" s="1301"/>
      <c r="O1097" s="1329"/>
      <c r="Q1097" s="92"/>
      <c r="R1097" s="92"/>
      <c r="S1097" s="92"/>
      <c r="T1097" s="92"/>
      <c r="U1097" s="1303"/>
    </row>
    <row r="1098" spans="1:21" s="1302" customFormat="1" x14ac:dyDescent="0.3">
      <c r="A1098" s="1214"/>
      <c r="B1098" s="92"/>
      <c r="C1098" s="1298"/>
      <c r="D1098" s="1301"/>
      <c r="E1098" s="1301"/>
      <c r="F1098" s="1301"/>
      <c r="G1098" s="1301"/>
      <c r="H1098" s="1301"/>
      <c r="I1098" s="1301"/>
      <c r="J1098" s="1301"/>
      <c r="K1098" s="1301"/>
      <c r="L1098" s="1301"/>
      <c r="M1098" s="1301"/>
      <c r="N1098" s="1301"/>
      <c r="O1098" s="1329"/>
      <c r="Q1098" s="92"/>
      <c r="R1098" s="92"/>
      <c r="S1098" s="92"/>
      <c r="T1098" s="92"/>
      <c r="U1098" s="1303"/>
    </row>
    <row r="1099" spans="1:21" s="1302" customFormat="1" x14ac:dyDescent="0.3">
      <c r="A1099" s="1214"/>
      <c r="B1099" s="92"/>
      <c r="C1099" s="1298"/>
      <c r="D1099" s="1301"/>
      <c r="E1099" s="1301"/>
      <c r="F1099" s="1301"/>
      <c r="G1099" s="1301"/>
      <c r="H1099" s="1301"/>
      <c r="I1099" s="1301"/>
      <c r="J1099" s="1301"/>
      <c r="K1099" s="1301"/>
      <c r="L1099" s="1301"/>
      <c r="M1099" s="1301"/>
      <c r="N1099" s="1301"/>
      <c r="O1099" s="1329"/>
      <c r="Q1099" s="92"/>
      <c r="R1099" s="92"/>
      <c r="S1099" s="92"/>
      <c r="T1099" s="92"/>
      <c r="U1099" s="1303"/>
    </row>
    <row r="1100" spans="1:21" s="1302" customFormat="1" x14ac:dyDescent="0.3">
      <c r="A1100" s="1214"/>
      <c r="B1100" s="92"/>
      <c r="C1100" s="1298"/>
      <c r="D1100" s="1301"/>
      <c r="E1100" s="1301"/>
      <c r="F1100" s="1301"/>
      <c r="G1100" s="1301"/>
      <c r="H1100" s="1301"/>
      <c r="I1100" s="1301"/>
      <c r="J1100" s="1301"/>
      <c r="K1100" s="1301"/>
      <c r="L1100" s="1301"/>
      <c r="M1100" s="1301"/>
      <c r="N1100" s="1301"/>
      <c r="O1100" s="1329"/>
      <c r="Q1100" s="92"/>
      <c r="R1100" s="92"/>
      <c r="S1100" s="92"/>
      <c r="T1100" s="92"/>
      <c r="U1100" s="1303"/>
    </row>
    <row r="1101" spans="1:21" s="1302" customFormat="1" x14ac:dyDescent="0.3">
      <c r="A1101" s="1214"/>
      <c r="B1101" s="92"/>
      <c r="C1101" s="1298"/>
      <c r="D1101" s="1301"/>
      <c r="E1101" s="1301"/>
      <c r="F1101" s="1301"/>
      <c r="G1101" s="1301"/>
      <c r="H1101" s="1301"/>
      <c r="I1101" s="1301"/>
      <c r="J1101" s="1301"/>
      <c r="K1101" s="1301"/>
      <c r="L1101" s="1301"/>
      <c r="M1101" s="1301"/>
      <c r="N1101" s="1301"/>
      <c r="O1101" s="1329"/>
      <c r="Q1101" s="92"/>
      <c r="R1101" s="92"/>
      <c r="S1101" s="92"/>
      <c r="T1101" s="92"/>
      <c r="U1101" s="1303"/>
    </row>
    <row r="1102" spans="1:21" s="1302" customFormat="1" x14ac:dyDescent="0.3">
      <c r="A1102" s="1214"/>
      <c r="B1102" s="92"/>
      <c r="C1102" s="1298"/>
      <c r="D1102" s="1301"/>
      <c r="E1102" s="1301"/>
      <c r="F1102" s="1301"/>
      <c r="G1102" s="1301"/>
      <c r="H1102" s="1301"/>
      <c r="I1102" s="1301"/>
      <c r="J1102" s="1301"/>
      <c r="K1102" s="1301"/>
      <c r="L1102" s="1301"/>
      <c r="M1102" s="1301"/>
      <c r="N1102" s="1301"/>
      <c r="O1102" s="1329"/>
      <c r="Q1102" s="92"/>
      <c r="R1102" s="92"/>
      <c r="S1102" s="92"/>
      <c r="T1102" s="92"/>
      <c r="U1102" s="1303"/>
    </row>
    <row r="1103" spans="1:21" s="1302" customFormat="1" x14ac:dyDescent="0.3">
      <c r="A1103" s="1214"/>
      <c r="B1103" s="92"/>
      <c r="C1103" s="1298"/>
      <c r="D1103" s="1301"/>
      <c r="E1103" s="1301"/>
      <c r="F1103" s="1301"/>
      <c r="G1103" s="1301"/>
      <c r="H1103" s="1301"/>
      <c r="I1103" s="1301"/>
      <c r="J1103" s="1301"/>
      <c r="K1103" s="1301"/>
      <c r="L1103" s="1301"/>
      <c r="M1103" s="1301"/>
      <c r="N1103" s="1301"/>
      <c r="O1103" s="1329"/>
      <c r="Q1103" s="92"/>
      <c r="R1103" s="92"/>
      <c r="S1103" s="92"/>
      <c r="T1103" s="92"/>
      <c r="U1103" s="1303"/>
    </row>
    <row r="1104" spans="1:21" s="1302" customFormat="1" x14ac:dyDescent="0.3">
      <c r="A1104" s="1214"/>
      <c r="B1104" s="92"/>
      <c r="C1104" s="1298"/>
      <c r="D1104" s="1301"/>
      <c r="E1104" s="1301"/>
      <c r="F1104" s="1301"/>
      <c r="G1104" s="1301"/>
      <c r="H1104" s="1301"/>
      <c r="I1104" s="1301"/>
      <c r="J1104" s="1301"/>
      <c r="K1104" s="1301"/>
      <c r="L1104" s="1301"/>
      <c r="M1104" s="1301"/>
      <c r="N1104" s="1301"/>
      <c r="O1104" s="1329"/>
      <c r="Q1104" s="92"/>
      <c r="R1104" s="92"/>
      <c r="S1104" s="92"/>
      <c r="T1104" s="92"/>
      <c r="U1104" s="1303"/>
    </row>
    <row r="1105" spans="1:21" s="1302" customFormat="1" x14ac:dyDescent="0.3">
      <c r="A1105" s="1214"/>
      <c r="B1105" s="92"/>
      <c r="C1105" s="1298"/>
      <c r="D1105" s="1301"/>
      <c r="E1105" s="1301"/>
      <c r="F1105" s="1301"/>
      <c r="G1105" s="1301"/>
      <c r="H1105" s="1301"/>
      <c r="I1105" s="1301"/>
      <c r="J1105" s="1301"/>
      <c r="K1105" s="1301"/>
      <c r="L1105" s="1301"/>
      <c r="M1105" s="1301"/>
      <c r="N1105" s="1301"/>
      <c r="O1105" s="1329"/>
      <c r="Q1105" s="92"/>
      <c r="R1105" s="92"/>
      <c r="S1105" s="92"/>
      <c r="T1105" s="92"/>
      <c r="U1105" s="1303"/>
    </row>
    <row r="1106" spans="1:21" s="1302" customFormat="1" x14ac:dyDescent="0.3">
      <c r="A1106" s="1214"/>
      <c r="B1106" s="92"/>
      <c r="C1106" s="1298"/>
      <c r="D1106" s="1301"/>
      <c r="E1106" s="1301"/>
      <c r="F1106" s="1301"/>
      <c r="G1106" s="1301"/>
      <c r="H1106" s="1301"/>
      <c r="I1106" s="1301"/>
      <c r="J1106" s="1301"/>
      <c r="K1106" s="1301"/>
      <c r="L1106" s="1301"/>
      <c r="M1106" s="1301"/>
      <c r="N1106" s="1301"/>
      <c r="O1106" s="1329"/>
      <c r="Q1106" s="92"/>
      <c r="R1106" s="92"/>
      <c r="S1106" s="92"/>
      <c r="T1106" s="92"/>
      <c r="U1106" s="1303"/>
    </row>
    <row r="1107" spans="1:21" s="1302" customFormat="1" x14ac:dyDescent="0.3">
      <c r="A1107" s="1214"/>
      <c r="B1107" s="92"/>
      <c r="C1107" s="1298"/>
      <c r="D1107" s="1301"/>
      <c r="E1107" s="1301"/>
      <c r="F1107" s="1301"/>
      <c r="G1107" s="1301"/>
      <c r="H1107" s="1301"/>
      <c r="I1107" s="1301"/>
      <c r="J1107" s="1301"/>
      <c r="K1107" s="1301"/>
      <c r="L1107" s="1301"/>
      <c r="M1107" s="1301"/>
      <c r="N1107" s="1301"/>
      <c r="O1107" s="1329"/>
      <c r="Q1107" s="92"/>
      <c r="R1107" s="92"/>
      <c r="S1107" s="92"/>
      <c r="T1107" s="92"/>
      <c r="U1107" s="1303"/>
    </row>
    <row r="1108" spans="1:21" s="1302" customFormat="1" x14ac:dyDescent="0.3">
      <c r="A1108" s="1214"/>
      <c r="B1108" s="92"/>
      <c r="C1108" s="1298"/>
      <c r="D1108" s="1301"/>
      <c r="E1108" s="1301"/>
      <c r="F1108" s="1301"/>
      <c r="G1108" s="1301"/>
      <c r="H1108" s="1301"/>
      <c r="I1108" s="1301"/>
      <c r="J1108" s="1301"/>
      <c r="K1108" s="1301"/>
      <c r="L1108" s="1301"/>
      <c r="M1108" s="1301"/>
      <c r="N1108" s="1301"/>
      <c r="O1108" s="1329"/>
      <c r="Q1108" s="92"/>
      <c r="R1108" s="92"/>
      <c r="S1108" s="92"/>
      <c r="T1108" s="92"/>
      <c r="U1108" s="1303"/>
    </row>
    <row r="1109" spans="1:21" s="1302" customFormat="1" x14ac:dyDescent="0.3">
      <c r="A1109" s="1214"/>
      <c r="B1109" s="92"/>
      <c r="C1109" s="1298"/>
      <c r="D1109" s="1301"/>
      <c r="E1109" s="1301"/>
      <c r="F1109" s="1301"/>
      <c r="G1109" s="1301"/>
      <c r="H1109" s="1301"/>
      <c r="I1109" s="1301"/>
      <c r="J1109" s="1301"/>
      <c r="K1109" s="1301"/>
      <c r="L1109" s="1301"/>
      <c r="M1109" s="1301"/>
      <c r="N1109" s="1301"/>
      <c r="O1109" s="1329"/>
      <c r="Q1109" s="92"/>
      <c r="R1109" s="92"/>
      <c r="S1109" s="92"/>
      <c r="T1109" s="92"/>
      <c r="U1109" s="1303"/>
    </row>
    <row r="1110" spans="1:21" s="1302" customFormat="1" x14ac:dyDescent="0.3">
      <c r="A1110" s="1214"/>
      <c r="B1110" s="92"/>
      <c r="C1110" s="1298"/>
      <c r="D1110" s="1301"/>
      <c r="E1110" s="1301"/>
      <c r="F1110" s="1301"/>
      <c r="G1110" s="1301"/>
      <c r="H1110" s="1301"/>
      <c r="I1110" s="1301"/>
      <c r="J1110" s="1301"/>
      <c r="K1110" s="1301"/>
      <c r="L1110" s="1301"/>
      <c r="M1110" s="1301"/>
      <c r="N1110" s="1301"/>
      <c r="O1110" s="1329"/>
      <c r="Q1110" s="92"/>
      <c r="R1110" s="92"/>
      <c r="S1110" s="92"/>
      <c r="T1110" s="92"/>
      <c r="U1110" s="1303"/>
    </row>
    <row r="1111" spans="1:21" s="1302" customFormat="1" x14ac:dyDescent="0.3">
      <c r="A1111" s="1214"/>
      <c r="B1111" s="92"/>
      <c r="C1111" s="1298"/>
      <c r="D1111" s="1301"/>
      <c r="E1111" s="1301"/>
      <c r="F1111" s="1301"/>
      <c r="G1111" s="1301"/>
      <c r="H1111" s="1301"/>
      <c r="I1111" s="1301"/>
      <c r="J1111" s="1301"/>
      <c r="K1111" s="1301"/>
      <c r="L1111" s="1301"/>
      <c r="M1111" s="1301"/>
      <c r="N1111" s="1301"/>
      <c r="O1111" s="1329"/>
      <c r="Q1111" s="92"/>
      <c r="R1111" s="92"/>
      <c r="S1111" s="92"/>
      <c r="T1111" s="92"/>
      <c r="U1111" s="1303"/>
    </row>
    <row r="1112" spans="1:21" s="1302" customFormat="1" x14ac:dyDescent="0.3">
      <c r="A1112" s="1214"/>
      <c r="B1112" s="92"/>
      <c r="C1112" s="1298"/>
      <c r="D1112" s="1301"/>
      <c r="E1112" s="1301"/>
      <c r="F1112" s="1301"/>
      <c r="G1112" s="1301"/>
      <c r="H1112" s="1301"/>
      <c r="I1112" s="1301"/>
      <c r="J1112" s="1301"/>
      <c r="K1112" s="1301"/>
      <c r="L1112" s="1301"/>
      <c r="M1112" s="1301"/>
      <c r="N1112" s="1301"/>
      <c r="O1112" s="1329"/>
      <c r="Q1112" s="92"/>
      <c r="R1112" s="92"/>
      <c r="S1112" s="92"/>
      <c r="T1112" s="92"/>
      <c r="U1112" s="1303"/>
    </row>
    <row r="1113" spans="1:21" s="1302" customFormat="1" x14ac:dyDescent="0.3">
      <c r="A1113" s="1214"/>
      <c r="B1113" s="92"/>
      <c r="C1113" s="1298"/>
      <c r="D1113" s="1301"/>
      <c r="E1113" s="1301"/>
      <c r="F1113" s="1301"/>
      <c r="G1113" s="1301"/>
      <c r="H1113" s="1301"/>
      <c r="I1113" s="1301"/>
      <c r="J1113" s="1301"/>
      <c r="K1113" s="1301"/>
      <c r="L1113" s="1301"/>
      <c r="M1113" s="1301"/>
      <c r="N1113" s="1301"/>
      <c r="O1113" s="1329"/>
      <c r="Q1113" s="92"/>
      <c r="R1113" s="92"/>
      <c r="S1113" s="92"/>
      <c r="T1113" s="92"/>
      <c r="U1113" s="1303"/>
    </row>
    <row r="1114" spans="1:21" s="1302" customFormat="1" x14ac:dyDescent="0.3">
      <c r="A1114" s="1214"/>
      <c r="B1114" s="92"/>
      <c r="C1114" s="1298"/>
      <c r="D1114" s="1301"/>
      <c r="E1114" s="1301"/>
      <c r="F1114" s="1301"/>
      <c r="G1114" s="1301"/>
      <c r="H1114" s="1301"/>
      <c r="I1114" s="1301"/>
      <c r="J1114" s="1301"/>
      <c r="K1114" s="1301"/>
      <c r="L1114" s="1301"/>
      <c r="M1114" s="1301"/>
      <c r="N1114" s="1301"/>
      <c r="O1114" s="1329"/>
      <c r="Q1114" s="92"/>
      <c r="R1114" s="92"/>
      <c r="S1114" s="92"/>
      <c r="T1114" s="92"/>
      <c r="U1114" s="1303"/>
    </row>
    <row r="1115" spans="1:21" s="1302" customFormat="1" x14ac:dyDescent="0.3">
      <c r="A1115" s="1214"/>
      <c r="B1115" s="92"/>
      <c r="C1115" s="1298"/>
      <c r="D1115" s="1301"/>
      <c r="E1115" s="1301"/>
      <c r="F1115" s="1301"/>
      <c r="G1115" s="1301"/>
      <c r="H1115" s="1301"/>
      <c r="I1115" s="1301"/>
      <c r="J1115" s="1301"/>
      <c r="K1115" s="1301"/>
      <c r="L1115" s="1301"/>
      <c r="M1115" s="1301"/>
      <c r="N1115" s="1301"/>
      <c r="O1115" s="1329"/>
      <c r="Q1115" s="92"/>
      <c r="R1115" s="92"/>
      <c r="S1115" s="92"/>
      <c r="T1115" s="92"/>
      <c r="U1115" s="1303"/>
    </row>
    <row r="1116" spans="1:21" s="1302" customFormat="1" x14ac:dyDescent="0.3">
      <c r="A1116" s="1214"/>
      <c r="B1116" s="92"/>
      <c r="C1116" s="1298"/>
      <c r="D1116" s="1301"/>
      <c r="E1116" s="1301"/>
      <c r="F1116" s="1301"/>
      <c r="G1116" s="1301"/>
      <c r="H1116" s="1301"/>
      <c r="I1116" s="1301"/>
      <c r="J1116" s="1301"/>
      <c r="K1116" s="1301"/>
      <c r="L1116" s="1301"/>
      <c r="M1116" s="1301"/>
      <c r="N1116" s="1301"/>
      <c r="O1116" s="1329"/>
      <c r="Q1116" s="92"/>
      <c r="R1116" s="92"/>
      <c r="S1116" s="92"/>
      <c r="T1116" s="92"/>
      <c r="U1116" s="1303"/>
    </row>
    <row r="1117" spans="1:21" s="1302" customFormat="1" x14ac:dyDescent="0.3">
      <c r="A1117" s="1214"/>
      <c r="B1117" s="92"/>
      <c r="C1117" s="1298"/>
      <c r="D1117" s="1301"/>
      <c r="E1117" s="1301"/>
      <c r="F1117" s="1301"/>
      <c r="G1117" s="1301"/>
      <c r="H1117" s="1301"/>
      <c r="I1117" s="1301"/>
      <c r="J1117" s="1301"/>
      <c r="K1117" s="1301"/>
      <c r="L1117" s="1301"/>
      <c r="M1117" s="1301"/>
      <c r="N1117" s="1301"/>
      <c r="O1117" s="1329"/>
      <c r="Q1117" s="92"/>
      <c r="R1117" s="92"/>
      <c r="S1117" s="92"/>
      <c r="T1117" s="92"/>
      <c r="U1117" s="1303"/>
    </row>
    <row r="1118" spans="1:21" s="1302" customFormat="1" x14ac:dyDescent="0.3">
      <c r="A1118" s="1214"/>
      <c r="B1118" s="92"/>
      <c r="C1118" s="1298"/>
      <c r="D1118" s="1301"/>
      <c r="E1118" s="1301"/>
      <c r="F1118" s="1301"/>
      <c r="G1118" s="1301"/>
      <c r="H1118" s="1301"/>
      <c r="I1118" s="1301"/>
      <c r="J1118" s="1301"/>
      <c r="K1118" s="1301"/>
      <c r="L1118" s="1301"/>
      <c r="M1118" s="1301"/>
      <c r="N1118" s="1301"/>
      <c r="O1118" s="1329"/>
      <c r="Q1118" s="92"/>
      <c r="R1118" s="92"/>
      <c r="S1118" s="92"/>
      <c r="T1118" s="92"/>
      <c r="U1118" s="1303"/>
    </row>
    <row r="1119" spans="1:21" s="1302" customFormat="1" x14ac:dyDescent="0.3">
      <c r="A1119" s="1214"/>
      <c r="B1119" s="92"/>
      <c r="C1119" s="1298"/>
      <c r="D1119" s="1301"/>
      <c r="E1119" s="1301"/>
      <c r="F1119" s="1301"/>
      <c r="G1119" s="1301"/>
      <c r="H1119" s="1301"/>
      <c r="I1119" s="1301"/>
      <c r="J1119" s="1301"/>
      <c r="K1119" s="1301"/>
      <c r="L1119" s="1301"/>
      <c r="M1119" s="1301"/>
      <c r="N1119" s="1301"/>
      <c r="O1119" s="1329"/>
      <c r="Q1119" s="92"/>
      <c r="R1119" s="92"/>
      <c r="S1119" s="92"/>
      <c r="T1119" s="92"/>
      <c r="U1119" s="1303"/>
    </row>
    <row r="1120" spans="1:21" s="1302" customFormat="1" x14ac:dyDescent="0.3">
      <c r="A1120" s="1214"/>
      <c r="B1120" s="92"/>
      <c r="C1120" s="1298"/>
      <c r="D1120" s="1301"/>
      <c r="E1120" s="1301"/>
      <c r="F1120" s="1301"/>
      <c r="G1120" s="1301"/>
      <c r="H1120" s="1301"/>
      <c r="I1120" s="1301"/>
      <c r="J1120" s="1301"/>
      <c r="K1120" s="1301"/>
      <c r="L1120" s="1301"/>
      <c r="M1120" s="1301"/>
      <c r="N1120" s="1301"/>
      <c r="O1120" s="1329"/>
      <c r="Q1120" s="92"/>
      <c r="R1120" s="92"/>
      <c r="S1120" s="92"/>
      <c r="T1120" s="92"/>
      <c r="U1120" s="1303"/>
    </row>
    <row r="1121" spans="1:21" s="1302" customFormat="1" x14ac:dyDescent="0.3">
      <c r="A1121" s="1214"/>
      <c r="B1121" s="92"/>
      <c r="C1121" s="1298"/>
      <c r="D1121" s="1301"/>
      <c r="E1121" s="1301"/>
      <c r="F1121" s="1301"/>
      <c r="G1121" s="1301"/>
      <c r="H1121" s="1301"/>
      <c r="I1121" s="1301"/>
      <c r="J1121" s="1301"/>
      <c r="K1121" s="1301"/>
      <c r="L1121" s="1301"/>
      <c r="M1121" s="1301"/>
      <c r="N1121" s="1301"/>
      <c r="O1121" s="1329"/>
      <c r="Q1121" s="92"/>
      <c r="R1121" s="92"/>
      <c r="S1121" s="92"/>
      <c r="T1121" s="92"/>
      <c r="U1121" s="1303"/>
    </row>
    <row r="1122" spans="1:21" s="1302" customFormat="1" x14ac:dyDescent="0.3">
      <c r="A1122" s="1214"/>
      <c r="B1122" s="92"/>
      <c r="C1122" s="1298"/>
      <c r="D1122" s="1301"/>
      <c r="E1122" s="1301"/>
      <c r="F1122" s="1301"/>
      <c r="G1122" s="1301"/>
      <c r="H1122" s="1301"/>
      <c r="I1122" s="1301"/>
      <c r="J1122" s="1301"/>
      <c r="K1122" s="1301"/>
      <c r="L1122" s="1301"/>
      <c r="M1122" s="1301"/>
      <c r="N1122" s="1301"/>
      <c r="O1122" s="1329"/>
      <c r="Q1122" s="92"/>
      <c r="R1122" s="92"/>
      <c r="S1122" s="92"/>
      <c r="T1122" s="92"/>
      <c r="U1122" s="1303"/>
    </row>
    <row r="1123" spans="1:21" s="1302" customFormat="1" x14ac:dyDescent="0.3">
      <c r="A1123" s="1214"/>
      <c r="B1123" s="92"/>
      <c r="C1123" s="1298"/>
      <c r="D1123" s="1301"/>
      <c r="E1123" s="1301"/>
      <c r="F1123" s="1301"/>
      <c r="G1123" s="1301"/>
      <c r="H1123" s="1301"/>
      <c r="I1123" s="1301"/>
      <c r="J1123" s="1301"/>
      <c r="K1123" s="1301"/>
      <c r="L1123" s="1301"/>
      <c r="M1123" s="1301"/>
      <c r="N1123" s="1301"/>
      <c r="O1123" s="1329"/>
      <c r="Q1123" s="92"/>
      <c r="R1123" s="92"/>
      <c r="S1123" s="92"/>
      <c r="T1123" s="92"/>
      <c r="U1123" s="1303"/>
    </row>
    <row r="1124" spans="1:21" s="1302" customFormat="1" x14ac:dyDescent="0.3">
      <c r="A1124" s="1214"/>
      <c r="B1124" s="92"/>
      <c r="C1124" s="1298"/>
      <c r="D1124" s="1301"/>
      <c r="E1124" s="1301"/>
      <c r="F1124" s="1301"/>
      <c r="G1124" s="1301"/>
      <c r="H1124" s="1301"/>
      <c r="I1124" s="1301"/>
      <c r="J1124" s="1301"/>
      <c r="K1124" s="1301"/>
      <c r="L1124" s="1301"/>
      <c r="M1124" s="1301"/>
      <c r="N1124" s="1301"/>
      <c r="O1124" s="1329"/>
      <c r="Q1124" s="92"/>
      <c r="R1124" s="92"/>
      <c r="S1124" s="92"/>
      <c r="T1124" s="92"/>
      <c r="U1124" s="1303"/>
    </row>
    <row r="1125" spans="1:21" s="1302" customFormat="1" x14ac:dyDescent="0.3">
      <c r="A1125" s="1214"/>
      <c r="B1125" s="92"/>
      <c r="C1125" s="1298"/>
      <c r="D1125" s="1301"/>
      <c r="E1125" s="1301"/>
      <c r="F1125" s="1301"/>
      <c r="G1125" s="1301"/>
      <c r="H1125" s="1301"/>
      <c r="I1125" s="1301"/>
      <c r="J1125" s="1301"/>
      <c r="K1125" s="1301"/>
      <c r="L1125" s="1301"/>
      <c r="M1125" s="1301"/>
      <c r="N1125" s="1301"/>
      <c r="O1125" s="1329"/>
      <c r="Q1125" s="92"/>
      <c r="R1125" s="92"/>
      <c r="S1125" s="92"/>
      <c r="T1125" s="92"/>
      <c r="U1125" s="1303"/>
    </row>
    <row r="1126" spans="1:21" s="1302" customFormat="1" x14ac:dyDescent="0.3">
      <c r="A1126" s="1214"/>
      <c r="B1126" s="92"/>
      <c r="C1126" s="1298"/>
      <c r="D1126" s="1301"/>
      <c r="E1126" s="1301"/>
      <c r="F1126" s="1301"/>
      <c r="G1126" s="1301"/>
      <c r="H1126" s="1301"/>
      <c r="I1126" s="1301"/>
      <c r="J1126" s="1301"/>
      <c r="K1126" s="1301"/>
      <c r="L1126" s="1301"/>
      <c r="M1126" s="1301"/>
      <c r="N1126" s="1301"/>
      <c r="O1126" s="1329"/>
      <c r="Q1126" s="92"/>
      <c r="R1126" s="92"/>
      <c r="S1126" s="92"/>
      <c r="T1126" s="92"/>
      <c r="U1126" s="1303"/>
    </row>
    <row r="1127" spans="1:21" s="1302" customFormat="1" x14ac:dyDescent="0.3">
      <c r="A1127" s="1214"/>
      <c r="B1127" s="92"/>
      <c r="C1127" s="1298"/>
      <c r="D1127" s="1301"/>
      <c r="E1127" s="1301"/>
      <c r="F1127" s="1301"/>
      <c r="G1127" s="1301"/>
      <c r="H1127" s="1301"/>
      <c r="I1127" s="1301"/>
      <c r="J1127" s="1301"/>
      <c r="K1127" s="1301"/>
      <c r="L1127" s="1301"/>
      <c r="M1127" s="1301"/>
      <c r="N1127" s="1301"/>
      <c r="O1127" s="1329"/>
      <c r="Q1127" s="92"/>
      <c r="R1127" s="92"/>
      <c r="S1127" s="92"/>
      <c r="T1127" s="92"/>
      <c r="U1127" s="1303"/>
    </row>
    <row r="1128" spans="1:21" s="1302" customFormat="1" x14ac:dyDescent="0.3">
      <c r="A1128" s="1214"/>
      <c r="B1128" s="92"/>
      <c r="C1128" s="1298"/>
      <c r="D1128" s="1301"/>
      <c r="E1128" s="1301"/>
      <c r="F1128" s="1301"/>
      <c r="G1128" s="1301"/>
      <c r="H1128" s="1301"/>
      <c r="I1128" s="1301"/>
      <c r="J1128" s="1301"/>
      <c r="K1128" s="1301"/>
      <c r="L1128" s="1301"/>
      <c r="M1128" s="1301"/>
      <c r="N1128" s="1301"/>
      <c r="O1128" s="1329"/>
      <c r="Q1128" s="92"/>
      <c r="R1128" s="92"/>
      <c r="S1128" s="92"/>
      <c r="T1128" s="92"/>
      <c r="U1128" s="1303"/>
    </row>
    <row r="1129" spans="1:21" s="1302" customFormat="1" x14ac:dyDescent="0.3">
      <c r="A1129" s="1214"/>
      <c r="B1129" s="92"/>
      <c r="C1129" s="1298"/>
      <c r="D1129" s="1301"/>
      <c r="E1129" s="1301"/>
      <c r="F1129" s="1301"/>
      <c r="G1129" s="1301"/>
      <c r="H1129" s="1301"/>
      <c r="I1129" s="1301"/>
      <c r="J1129" s="1301"/>
      <c r="K1129" s="1301"/>
      <c r="L1129" s="1301"/>
      <c r="M1129" s="1301"/>
      <c r="N1129" s="1301"/>
      <c r="O1129" s="1329"/>
      <c r="Q1129" s="92"/>
      <c r="R1129" s="92"/>
      <c r="S1129" s="92"/>
      <c r="T1129" s="92"/>
      <c r="U1129" s="1303"/>
    </row>
    <row r="1130" spans="1:21" s="1302" customFormat="1" x14ac:dyDescent="0.3">
      <c r="A1130" s="1214"/>
      <c r="B1130" s="92"/>
      <c r="C1130" s="1298"/>
      <c r="D1130" s="1301"/>
      <c r="E1130" s="1301"/>
      <c r="F1130" s="1301"/>
      <c r="G1130" s="1301"/>
      <c r="H1130" s="1301"/>
      <c r="I1130" s="1301"/>
      <c r="J1130" s="1301"/>
      <c r="K1130" s="1301"/>
      <c r="L1130" s="1301"/>
      <c r="M1130" s="1301"/>
      <c r="N1130" s="1301"/>
      <c r="O1130" s="1329"/>
      <c r="Q1130" s="92"/>
      <c r="R1130" s="92"/>
      <c r="S1130" s="92"/>
      <c r="T1130" s="92"/>
      <c r="U1130" s="1303"/>
    </row>
    <row r="1131" spans="1:21" s="1302" customFormat="1" x14ac:dyDescent="0.3">
      <c r="A1131" s="1214"/>
      <c r="B1131" s="92"/>
      <c r="C1131" s="1298"/>
      <c r="D1131" s="1301"/>
      <c r="E1131" s="1301"/>
      <c r="F1131" s="1301"/>
      <c r="G1131" s="1301"/>
      <c r="H1131" s="1301"/>
      <c r="I1131" s="1301"/>
      <c r="J1131" s="1301"/>
      <c r="K1131" s="1301"/>
      <c r="L1131" s="1301"/>
      <c r="M1131" s="1301"/>
      <c r="N1131" s="1301"/>
      <c r="O1131" s="1329"/>
      <c r="Q1131" s="92"/>
      <c r="R1131" s="92"/>
      <c r="S1131" s="92"/>
      <c r="T1131" s="92"/>
      <c r="U1131" s="1303"/>
    </row>
    <row r="1132" spans="1:21" s="1302" customFormat="1" x14ac:dyDescent="0.3">
      <c r="A1132" s="1214"/>
      <c r="B1132" s="92"/>
      <c r="C1132" s="1298"/>
      <c r="D1132" s="1301"/>
      <c r="E1132" s="1301"/>
      <c r="F1132" s="1301"/>
      <c r="G1132" s="1301"/>
      <c r="H1132" s="1301"/>
      <c r="I1132" s="1301"/>
      <c r="J1132" s="1301"/>
      <c r="K1132" s="1301"/>
      <c r="L1132" s="1301"/>
      <c r="M1132" s="1301"/>
      <c r="N1132" s="1301"/>
      <c r="O1132" s="1329"/>
      <c r="Q1132" s="92"/>
      <c r="R1132" s="92"/>
      <c r="S1132" s="92"/>
      <c r="T1132" s="92"/>
      <c r="U1132" s="1303"/>
    </row>
    <row r="1133" spans="1:21" s="1302" customFormat="1" x14ac:dyDescent="0.3">
      <c r="A1133" s="1214"/>
      <c r="B1133" s="92"/>
      <c r="C1133" s="1298"/>
      <c r="D1133" s="1301"/>
      <c r="E1133" s="1301"/>
      <c r="F1133" s="1301"/>
      <c r="G1133" s="1301"/>
      <c r="H1133" s="1301"/>
      <c r="I1133" s="1301"/>
      <c r="J1133" s="1301"/>
      <c r="K1133" s="1301"/>
      <c r="L1133" s="1301"/>
      <c r="M1133" s="1301"/>
      <c r="N1133" s="1301"/>
      <c r="O1133" s="1329"/>
      <c r="Q1133" s="92"/>
      <c r="R1133" s="92"/>
      <c r="S1133" s="92"/>
      <c r="T1133" s="92"/>
      <c r="U1133" s="1303"/>
    </row>
    <row r="1134" spans="1:21" s="1302" customFormat="1" x14ac:dyDescent="0.3">
      <c r="A1134" s="1214"/>
      <c r="B1134" s="92"/>
      <c r="C1134" s="1298"/>
      <c r="D1134" s="1301"/>
      <c r="E1134" s="1301"/>
      <c r="F1134" s="1301"/>
      <c r="G1134" s="1301"/>
      <c r="H1134" s="1301"/>
      <c r="I1134" s="1301"/>
      <c r="J1134" s="1301"/>
      <c r="K1134" s="1301"/>
      <c r="L1134" s="1301"/>
      <c r="M1134" s="1301"/>
      <c r="N1134" s="1301"/>
      <c r="O1134" s="1329"/>
      <c r="Q1134" s="92"/>
      <c r="R1134" s="92"/>
      <c r="S1134" s="92"/>
      <c r="T1134" s="92"/>
      <c r="U1134" s="1303"/>
    </row>
    <row r="1135" spans="1:21" s="1302" customFormat="1" x14ac:dyDescent="0.3">
      <c r="A1135" s="1214"/>
      <c r="B1135" s="92"/>
      <c r="C1135" s="1298"/>
      <c r="D1135" s="1301"/>
      <c r="E1135" s="1301"/>
      <c r="F1135" s="1301"/>
      <c r="G1135" s="1301"/>
      <c r="H1135" s="1301"/>
      <c r="I1135" s="1301"/>
      <c r="J1135" s="1301"/>
      <c r="K1135" s="1301"/>
      <c r="L1135" s="1301"/>
      <c r="M1135" s="1301"/>
      <c r="N1135" s="1301"/>
      <c r="O1135" s="1329"/>
      <c r="Q1135" s="92"/>
      <c r="R1135" s="92"/>
      <c r="S1135" s="92"/>
      <c r="T1135" s="92"/>
      <c r="U1135" s="1303"/>
    </row>
    <row r="1136" spans="1:21" s="1302" customFormat="1" x14ac:dyDescent="0.3">
      <c r="A1136" s="1214"/>
      <c r="B1136" s="92"/>
      <c r="C1136" s="1298"/>
      <c r="D1136" s="1301"/>
      <c r="E1136" s="1301"/>
      <c r="F1136" s="1301"/>
      <c r="G1136" s="1301"/>
      <c r="H1136" s="1301"/>
      <c r="I1136" s="1301"/>
      <c r="J1136" s="1301"/>
      <c r="K1136" s="1301"/>
      <c r="L1136" s="1301"/>
      <c r="M1136" s="1301"/>
      <c r="N1136" s="1301"/>
      <c r="O1136" s="1329"/>
      <c r="Q1136" s="92"/>
      <c r="R1136" s="92"/>
      <c r="S1136" s="92"/>
      <c r="T1136" s="92"/>
      <c r="U1136" s="1303"/>
    </row>
    <row r="1137" spans="1:21" s="1302" customFormat="1" x14ac:dyDescent="0.3">
      <c r="A1137" s="1214"/>
      <c r="B1137" s="92"/>
      <c r="C1137" s="1298"/>
      <c r="D1137" s="1301"/>
      <c r="E1137" s="1301"/>
      <c r="F1137" s="1301"/>
      <c r="G1137" s="1301"/>
      <c r="H1137" s="1301"/>
      <c r="I1137" s="1301"/>
      <c r="J1137" s="1301"/>
      <c r="K1137" s="1301"/>
      <c r="L1137" s="1301"/>
      <c r="M1137" s="1301"/>
      <c r="N1137" s="1301"/>
      <c r="O1137" s="1329"/>
      <c r="Q1137" s="92"/>
      <c r="R1137" s="92"/>
      <c r="S1137" s="92"/>
      <c r="T1137" s="92"/>
      <c r="U1137" s="1303"/>
    </row>
    <row r="1138" spans="1:21" s="1302" customFormat="1" x14ac:dyDescent="0.3">
      <c r="A1138" s="1214"/>
      <c r="B1138" s="92"/>
      <c r="C1138" s="1298"/>
      <c r="D1138" s="1301"/>
      <c r="E1138" s="1301"/>
      <c r="F1138" s="1301"/>
      <c r="G1138" s="1301"/>
      <c r="H1138" s="1301"/>
      <c r="I1138" s="1301"/>
      <c r="J1138" s="1301"/>
      <c r="K1138" s="1301"/>
      <c r="L1138" s="1301"/>
      <c r="M1138" s="1301"/>
      <c r="N1138" s="1301"/>
      <c r="O1138" s="1329"/>
      <c r="Q1138" s="92"/>
      <c r="R1138" s="92"/>
      <c r="S1138" s="92"/>
      <c r="T1138" s="92"/>
      <c r="U1138" s="1303"/>
    </row>
    <row r="1139" spans="1:21" s="1302" customFormat="1" x14ac:dyDescent="0.3">
      <c r="A1139" s="1214"/>
      <c r="B1139" s="92"/>
      <c r="C1139" s="1298"/>
      <c r="D1139" s="1301"/>
      <c r="E1139" s="1301"/>
      <c r="F1139" s="1301"/>
      <c r="G1139" s="1301"/>
      <c r="H1139" s="1301"/>
      <c r="I1139" s="1301"/>
      <c r="J1139" s="1301"/>
      <c r="K1139" s="1301"/>
      <c r="L1139" s="1301"/>
      <c r="M1139" s="1301"/>
      <c r="N1139" s="1301"/>
      <c r="O1139" s="1329"/>
      <c r="Q1139" s="92"/>
      <c r="R1139" s="92"/>
      <c r="S1139" s="92"/>
      <c r="T1139" s="92"/>
      <c r="U1139" s="1303"/>
    </row>
    <row r="1140" spans="1:21" s="1302" customFormat="1" x14ac:dyDescent="0.3">
      <c r="A1140" s="1214"/>
      <c r="B1140" s="92"/>
      <c r="C1140" s="1298"/>
      <c r="D1140" s="1301"/>
      <c r="E1140" s="1301"/>
      <c r="F1140" s="1301"/>
      <c r="G1140" s="1301"/>
      <c r="H1140" s="1301"/>
      <c r="I1140" s="1301"/>
      <c r="J1140" s="1301"/>
      <c r="K1140" s="1301"/>
      <c r="L1140" s="1301"/>
      <c r="M1140" s="1301"/>
      <c r="N1140" s="1301"/>
      <c r="O1140" s="1329"/>
      <c r="Q1140" s="92"/>
      <c r="R1140" s="92"/>
      <c r="S1140" s="92"/>
      <c r="T1140" s="92"/>
      <c r="U1140" s="1303"/>
    </row>
    <row r="1141" spans="1:21" s="1302" customFormat="1" x14ac:dyDescent="0.3">
      <c r="A1141" s="1214"/>
      <c r="B1141" s="92"/>
      <c r="C1141" s="1298"/>
      <c r="D1141" s="1301"/>
      <c r="E1141" s="1301"/>
      <c r="F1141" s="1301"/>
      <c r="G1141" s="1301"/>
      <c r="H1141" s="1301"/>
      <c r="I1141" s="1301"/>
      <c r="J1141" s="1301"/>
      <c r="K1141" s="1301"/>
      <c r="L1141" s="1301"/>
      <c r="M1141" s="1301"/>
      <c r="N1141" s="1301"/>
      <c r="O1141" s="1329"/>
      <c r="Q1141" s="92"/>
      <c r="R1141" s="92"/>
      <c r="S1141" s="92"/>
      <c r="T1141" s="92"/>
      <c r="U1141" s="1303"/>
    </row>
    <row r="1142" spans="1:21" s="1302" customFormat="1" x14ac:dyDescent="0.3">
      <c r="A1142" s="1214"/>
      <c r="B1142" s="92"/>
      <c r="C1142" s="1298"/>
      <c r="D1142" s="1301"/>
      <c r="E1142" s="1301"/>
      <c r="F1142" s="1301"/>
      <c r="G1142" s="1301"/>
      <c r="H1142" s="1301"/>
      <c r="I1142" s="1301"/>
      <c r="J1142" s="1301"/>
      <c r="K1142" s="1301"/>
      <c r="L1142" s="1301"/>
      <c r="M1142" s="1301"/>
      <c r="N1142" s="1301"/>
      <c r="O1142" s="1329"/>
      <c r="Q1142" s="92"/>
      <c r="R1142" s="92"/>
      <c r="S1142" s="92"/>
      <c r="T1142" s="92"/>
      <c r="U1142" s="1303"/>
    </row>
    <row r="1143" spans="1:21" s="1302" customFormat="1" x14ac:dyDescent="0.3">
      <c r="A1143" s="1214"/>
      <c r="B1143" s="92"/>
      <c r="C1143" s="1298"/>
      <c r="D1143" s="1301"/>
      <c r="E1143" s="1301"/>
      <c r="F1143" s="1301"/>
      <c r="G1143" s="1301"/>
      <c r="H1143" s="1301"/>
      <c r="I1143" s="1301"/>
      <c r="J1143" s="1301"/>
      <c r="K1143" s="1301"/>
      <c r="L1143" s="1301"/>
      <c r="M1143" s="1301"/>
      <c r="N1143" s="1301"/>
      <c r="O1143" s="1329"/>
      <c r="Q1143" s="92"/>
      <c r="R1143" s="92"/>
      <c r="S1143" s="92"/>
      <c r="T1143" s="92"/>
      <c r="U1143" s="1303"/>
    </row>
    <row r="1144" spans="1:21" s="1302" customFormat="1" x14ac:dyDescent="0.3">
      <c r="A1144" s="1214"/>
      <c r="B1144" s="92"/>
      <c r="C1144" s="1298"/>
      <c r="D1144" s="1301"/>
      <c r="E1144" s="1301"/>
      <c r="F1144" s="1301"/>
      <c r="G1144" s="1301"/>
      <c r="H1144" s="1301"/>
      <c r="I1144" s="1301"/>
      <c r="J1144" s="1301"/>
      <c r="K1144" s="1301"/>
      <c r="L1144" s="1301"/>
      <c r="M1144" s="1301"/>
      <c r="N1144" s="1301"/>
      <c r="O1144" s="1329"/>
      <c r="Q1144" s="92"/>
      <c r="R1144" s="92"/>
      <c r="S1144" s="92"/>
      <c r="T1144" s="92"/>
      <c r="U1144" s="1303"/>
    </row>
    <row r="1145" spans="1:21" s="1302" customFormat="1" x14ac:dyDescent="0.3">
      <c r="A1145" s="1214"/>
      <c r="B1145" s="92"/>
      <c r="C1145" s="1298"/>
      <c r="D1145" s="1301"/>
      <c r="E1145" s="1301"/>
      <c r="F1145" s="1301"/>
      <c r="G1145" s="1301"/>
      <c r="H1145" s="1301"/>
      <c r="I1145" s="1301"/>
      <c r="J1145" s="1301"/>
      <c r="K1145" s="1301"/>
      <c r="L1145" s="1301"/>
      <c r="M1145" s="1301"/>
      <c r="N1145" s="1301"/>
      <c r="O1145" s="1329"/>
      <c r="Q1145" s="92"/>
      <c r="R1145" s="92"/>
      <c r="S1145" s="92"/>
      <c r="T1145" s="92"/>
      <c r="U1145" s="1303"/>
    </row>
    <row r="1146" spans="1:21" s="1302" customFormat="1" x14ac:dyDescent="0.3">
      <c r="A1146" s="1214"/>
      <c r="B1146" s="92"/>
      <c r="C1146" s="1298"/>
      <c r="D1146" s="1301"/>
      <c r="E1146" s="1301"/>
      <c r="F1146" s="1301"/>
      <c r="G1146" s="1301"/>
      <c r="H1146" s="1301"/>
      <c r="I1146" s="1301"/>
      <c r="J1146" s="1301"/>
      <c r="K1146" s="1301"/>
      <c r="L1146" s="1301"/>
      <c r="M1146" s="1301"/>
      <c r="N1146" s="1301"/>
      <c r="O1146" s="1329"/>
      <c r="Q1146" s="92"/>
      <c r="R1146" s="92"/>
      <c r="S1146" s="92"/>
      <c r="T1146" s="92"/>
      <c r="U1146" s="1303"/>
    </row>
    <row r="1147" spans="1:21" s="1302" customFormat="1" x14ac:dyDescent="0.3">
      <c r="A1147" s="1214"/>
      <c r="B1147" s="92"/>
      <c r="C1147" s="1298"/>
      <c r="D1147" s="1301"/>
      <c r="E1147" s="1301"/>
      <c r="F1147" s="1301"/>
      <c r="G1147" s="1301"/>
      <c r="H1147" s="1301"/>
      <c r="I1147" s="1301"/>
      <c r="J1147" s="1301"/>
      <c r="K1147" s="1301"/>
      <c r="L1147" s="1301"/>
      <c r="M1147" s="1301"/>
      <c r="N1147" s="1301"/>
      <c r="O1147" s="1329"/>
      <c r="Q1147" s="92"/>
      <c r="R1147" s="92"/>
      <c r="S1147" s="92"/>
      <c r="T1147" s="92"/>
      <c r="U1147" s="1303"/>
    </row>
    <row r="1148" spans="1:21" s="1302" customFormat="1" x14ac:dyDescent="0.3">
      <c r="A1148" s="1214"/>
      <c r="B1148" s="92"/>
      <c r="C1148" s="1298"/>
      <c r="D1148" s="1301"/>
      <c r="E1148" s="1301"/>
      <c r="F1148" s="1301"/>
      <c r="G1148" s="1301"/>
      <c r="H1148" s="1301"/>
      <c r="I1148" s="1301"/>
      <c r="J1148" s="1301"/>
      <c r="K1148" s="1301"/>
      <c r="L1148" s="1301"/>
      <c r="M1148" s="1301"/>
      <c r="N1148" s="1301"/>
      <c r="O1148" s="1329"/>
      <c r="Q1148" s="92"/>
      <c r="R1148" s="92"/>
      <c r="S1148" s="92"/>
      <c r="T1148" s="92"/>
      <c r="U1148" s="1303"/>
    </row>
    <row r="1149" spans="1:21" s="1302" customFormat="1" x14ac:dyDescent="0.3">
      <c r="A1149" s="1214"/>
      <c r="B1149" s="92"/>
      <c r="C1149" s="1298"/>
      <c r="D1149" s="1301"/>
      <c r="E1149" s="1301"/>
      <c r="F1149" s="1301"/>
      <c r="G1149" s="1301"/>
      <c r="H1149" s="1301"/>
      <c r="I1149" s="1301"/>
      <c r="J1149" s="1301"/>
      <c r="K1149" s="1301"/>
      <c r="L1149" s="1301"/>
      <c r="M1149" s="1301"/>
      <c r="N1149" s="1301"/>
      <c r="O1149" s="1329"/>
      <c r="Q1149" s="92"/>
      <c r="R1149" s="92"/>
      <c r="S1149" s="92"/>
      <c r="T1149" s="92"/>
      <c r="U1149" s="1303"/>
    </row>
    <row r="1150" spans="1:21" s="1302" customFormat="1" x14ac:dyDescent="0.3">
      <c r="A1150" s="1214"/>
      <c r="B1150" s="92"/>
      <c r="C1150" s="1298"/>
      <c r="D1150" s="1301"/>
      <c r="E1150" s="1301"/>
      <c r="F1150" s="1301"/>
      <c r="G1150" s="1301"/>
      <c r="H1150" s="1301"/>
      <c r="I1150" s="1301"/>
      <c r="J1150" s="1301"/>
      <c r="K1150" s="1301"/>
      <c r="L1150" s="1301"/>
      <c r="M1150" s="1301"/>
      <c r="N1150" s="1301"/>
      <c r="O1150" s="1329"/>
      <c r="Q1150" s="92"/>
      <c r="R1150" s="92"/>
      <c r="S1150" s="92"/>
      <c r="T1150" s="92"/>
      <c r="U1150" s="1303"/>
    </row>
    <row r="1151" spans="1:21" s="1302" customFormat="1" x14ac:dyDescent="0.3">
      <c r="A1151" s="1214"/>
      <c r="B1151" s="92"/>
      <c r="C1151" s="1298"/>
      <c r="D1151" s="1301"/>
      <c r="E1151" s="1301"/>
      <c r="F1151" s="1301"/>
      <c r="G1151" s="1301"/>
      <c r="H1151" s="1301"/>
      <c r="I1151" s="1301"/>
      <c r="J1151" s="1301"/>
      <c r="K1151" s="1301"/>
      <c r="L1151" s="1301"/>
      <c r="M1151" s="1301"/>
      <c r="N1151" s="1301"/>
      <c r="O1151" s="1329"/>
      <c r="Q1151" s="92"/>
      <c r="R1151" s="92"/>
      <c r="S1151" s="92"/>
      <c r="T1151" s="92"/>
      <c r="U1151" s="1303"/>
    </row>
    <row r="1152" spans="1:21" s="1302" customFormat="1" x14ac:dyDescent="0.3">
      <c r="A1152" s="1214"/>
      <c r="B1152" s="92"/>
      <c r="C1152" s="1298"/>
      <c r="D1152" s="1301"/>
      <c r="E1152" s="1301"/>
      <c r="F1152" s="1301"/>
      <c r="G1152" s="1301"/>
      <c r="H1152" s="1301"/>
      <c r="I1152" s="1301"/>
      <c r="J1152" s="1301"/>
      <c r="K1152" s="1301"/>
      <c r="L1152" s="1301"/>
      <c r="M1152" s="1301"/>
      <c r="N1152" s="1301"/>
      <c r="O1152" s="1329"/>
      <c r="Q1152" s="92"/>
      <c r="R1152" s="92"/>
      <c r="S1152" s="92"/>
      <c r="T1152" s="92"/>
      <c r="U1152" s="1303"/>
    </row>
    <row r="1153" spans="1:21" s="1302" customFormat="1" x14ac:dyDescent="0.3">
      <c r="A1153" s="1214"/>
      <c r="B1153" s="92"/>
      <c r="C1153" s="1298"/>
      <c r="D1153" s="1301"/>
      <c r="E1153" s="1301"/>
      <c r="F1153" s="1301"/>
      <c r="G1153" s="1301"/>
      <c r="H1153" s="1301"/>
      <c r="I1153" s="1301"/>
      <c r="J1153" s="1301"/>
      <c r="K1153" s="1301"/>
      <c r="L1153" s="1301"/>
      <c r="M1153" s="1301"/>
      <c r="N1153" s="1301"/>
      <c r="O1153" s="1329"/>
      <c r="Q1153" s="92"/>
      <c r="R1153" s="92"/>
      <c r="S1153" s="92"/>
      <c r="T1153" s="92"/>
      <c r="U1153" s="1303"/>
    </row>
    <row r="1154" spans="1:21" s="1302" customFormat="1" x14ac:dyDescent="0.3">
      <c r="A1154" s="1214"/>
      <c r="B1154" s="92"/>
      <c r="C1154" s="1298"/>
      <c r="D1154" s="1301"/>
      <c r="E1154" s="1301"/>
      <c r="F1154" s="1301"/>
      <c r="G1154" s="1301"/>
      <c r="H1154" s="1301"/>
      <c r="I1154" s="1301"/>
      <c r="J1154" s="1301"/>
      <c r="K1154" s="1301"/>
      <c r="L1154" s="1301"/>
      <c r="M1154" s="1301"/>
      <c r="N1154" s="1301"/>
      <c r="O1154" s="1329"/>
      <c r="Q1154" s="92"/>
      <c r="R1154" s="92"/>
      <c r="S1154" s="92"/>
      <c r="T1154" s="92"/>
      <c r="U1154" s="1303"/>
    </row>
    <row r="1155" spans="1:21" s="1302" customFormat="1" x14ac:dyDescent="0.3">
      <c r="A1155" s="1214"/>
      <c r="B1155" s="92"/>
      <c r="C1155" s="1298"/>
      <c r="D1155" s="1301"/>
      <c r="E1155" s="1301"/>
      <c r="F1155" s="1301"/>
      <c r="G1155" s="1301"/>
      <c r="H1155" s="1301"/>
      <c r="I1155" s="1301"/>
      <c r="J1155" s="1301"/>
      <c r="K1155" s="1301"/>
      <c r="L1155" s="1301"/>
      <c r="M1155" s="1301"/>
      <c r="N1155" s="1301"/>
      <c r="O1155" s="1329"/>
      <c r="Q1155" s="92"/>
      <c r="R1155" s="92"/>
      <c r="S1155" s="92"/>
      <c r="T1155" s="92"/>
      <c r="U1155" s="1303"/>
    </row>
    <row r="1156" spans="1:21" s="1302" customFormat="1" x14ac:dyDescent="0.3">
      <c r="A1156" s="1214"/>
      <c r="B1156" s="92"/>
      <c r="C1156" s="1298"/>
      <c r="D1156" s="1301"/>
      <c r="E1156" s="1301"/>
      <c r="F1156" s="1301"/>
      <c r="G1156" s="1301"/>
      <c r="H1156" s="1301"/>
      <c r="I1156" s="1301"/>
      <c r="J1156" s="1301"/>
      <c r="K1156" s="1301"/>
      <c r="L1156" s="1301"/>
      <c r="M1156" s="1301"/>
      <c r="N1156" s="1301"/>
      <c r="O1156" s="1329"/>
      <c r="Q1156" s="92"/>
      <c r="R1156" s="92"/>
      <c r="S1156" s="92"/>
      <c r="T1156" s="92"/>
      <c r="U1156" s="1303"/>
    </row>
    <row r="1157" spans="1:21" s="1302" customFormat="1" x14ac:dyDescent="0.3">
      <c r="A1157" s="1214"/>
      <c r="B1157" s="92"/>
      <c r="C1157" s="1298"/>
      <c r="D1157" s="1301"/>
      <c r="E1157" s="1301"/>
      <c r="F1157" s="1301"/>
      <c r="G1157" s="1301"/>
      <c r="H1157" s="1301"/>
      <c r="I1157" s="1301"/>
      <c r="J1157" s="1301"/>
      <c r="K1157" s="1301"/>
      <c r="L1157" s="1301"/>
      <c r="M1157" s="1301"/>
      <c r="N1157" s="1301"/>
      <c r="O1157" s="1329"/>
      <c r="Q1157" s="92"/>
      <c r="R1157" s="92"/>
      <c r="S1157" s="92"/>
      <c r="T1157" s="92"/>
      <c r="U1157" s="1303"/>
    </row>
    <row r="1158" spans="1:21" s="1302" customFormat="1" x14ac:dyDescent="0.3">
      <c r="A1158" s="1214"/>
      <c r="B1158" s="92"/>
      <c r="C1158" s="1298"/>
      <c r="D1158" s="1301"/>
      <c r="E1158" s="1301"/>
      <c r="F1158" s="1301"/>
      <c r="G1158" s="1301"/>
      <c r="H1158" s="1301"/>
      <c r="I1158" s="1301"/>
      <c r="J1158" s="1301"/>
      <c r="K1158" s="1301"/>
      <c r="L1158" s="1301"/>
      <c r="M1158" s="1301"/>
      <c r="N1158" s="1301"/>
      <c r="O1158" s="1329"/>
      <c r="Q1158" s="92"/>
      <c r="R1158" s="92"/>
      <c r="S1158" s="92"/>
      <c r="T1158" s="92"/>
      <c r="U1158" s="1303"/>
    </row>
    <row r="1159" spans="1:21" s="1302" customFormat="1" x14ac:dyDescent="0.3">
      <c r="A1159" s="1214"/>
      <c r="B1159" s="92"/>
      <c r="C1159" s="1298"/>
      <c r="D1159" s="1301"/>
      <c r="E1159" s="1301"/>
      <c r="F1159" s="1301"/>
      <c r="G1159" s="1301"/>
      <c r="H1159" s="1301"/>
      <c r="I1159" s="1301"/>
      <c r="J1159" s="1301"/>
      <c r="K1159" s="1301"/>
      <c r="L1159" s="1301"/>
      <c r="M1159" s="1301"/>
      <c r="N1159" s="1301"/>
      <c r="O1159" s="1329"/>
      <c r="Q1159" s="92"/>
      <c r="R1159" s="92"/>
      <c r="S1159" s="92"/>
      <c r="T1159" s="92"/>
      <c r="U1159" s="1303"/>
    </row>
    <row r="1160" spans="1:21" s="1302" customFormat="1" x14ac:dyDescent="0.3">
      <c r="A1160" s="1214"/>
      <c r="B1160" s="92"/>
      <c r="C1160" s="1298"/>
      <c r="D1160" s="1301"/>
      <c r="E1160" s="1301"/>
      <c r="F1160" s="1301"/>
      <c r="G1160" s="1301"/>
      <c r="H1160" s="1301"/>
      <c r="I1160" s="1301"/>
      <c r="J1160" s="1301"/>
      <c r="K1160" s="1301"/>
      <c r="L1160" s="1301"/>
      <c r="M1160" s="1301"/>
      <c r="N1160" s="1301"/>
      <c r="O1160" s="1329"/>
      <c r="Q1160" s="92"/>
      <c r="R1160" s="92"/>
      <c r="S1160" s="92"/>
      <c r="T1160" s="92"/>
      <c r="U1160" s="1303"/>
    </row>
    <row r="1161" spans="1:21" s="1302" customFormat="1" x14ac:dyDescent="0.3">
      <c r="A1161" s="1214"/>
      <c r="B1161" s="92"/>
      <c r="C1161" s="1298"/>
      <c r="D1161" s="1301"/>
      <c r="E1161" s="1301"/>
      <c r="F1161" s="1301"/>
      <c r="G1161" s="1301"/>
      <c r="H1161" s="1301"/>
      <c r="I1161" s="1301"/>
      <c r="J1161" s="1301"/>
      <c r="K1161" s="1301"/>
      <c r="L1161" s="1301"/>
      <c r="M1161" s="1301"/>
      <c r="N1161" s="1301"/>
      <c r="O1161" s="1329"/>
      <c r="Q1161" s="92"/>
      <c r="R1161" s="92"/>
      <c r="S1161" s="92"/>
      <c r="T1161" s="92"/>
      <c r="U1161" s="1303"/>
    </row>
    <row r="1162" spans="1:21" s="1302" customFormat="1" x14ac:dyDescent="0.3">
      <c r="A1162" s="1214"/>
      <c r="B1162" s="92"/>
      <c r="C1162" s="1298"/>
      <c r="D1162" s="1301"/>
      <c r="E1162" s="1301"/>
      <c r="F1162" s="1301"/>
      <c r="G1162" s="1301"/>
      <c r="H1162" s="1301"/>
      <c r="I1162" s="1301"/>
      <c r="J1162" s="1301"/>
      <c r="K1162" s="1301"/>
      <c r="L1162" s="1301"/>
      <c r="M1162" s="1301"/>
      <c r="N1162" s="1301"/>
      <c r="O1162" s="1329"/>
      <c r="Q1162" s="92"/>
      <c r="R1162" s="92"/>
      <c r="S1162" s="92"/>
      <c r="T1162" s="92"/>
      <c r="U1162" s="1303"/>
    </row>
    <row r="1163" spans="1:21" s="1302" customFormat="1" x14ac:dyDescent="0.3">
      <c r="A1163" s="1214"/>
      <c r="B1163" s="92"/>
      <c r="C1163" s="1298"/>
      <c r="D1163" s="1301"/>
      <c r="E1163" s="1301"/>
      <c r="F1163" s="1301"/>
      <c r="G1163" s="1301"/>
      <c r="H1163" s="1301"/>
      <c r="I1163" s="1301"/>
      <c r="J1163" s="1301"/>
      <c r="K1163" s="1301"/>
      <c r="L1163" s="1301"/>
      <c r="M1163" s="1301"/>
      <c r="N1163" s="1301"/>
      <c r="O1163" s="1329"/>
      <c r="Q1163" s="92"/>
      <c r="R1163" s="92"/>
      <c r="S1163" s="92"/>
      <c r="T1163" s="92"/>
      <c r="U1163" s="1303"/>
    </row>
    <row r="1164" spans="1:21" s="1302" customFormat="1" x14ac:dyDescent="0.3">
      <c r="A1164" s="1214"/>
      <c r="B1164" s="92"/>
      <c r="C1164" s="1298"/>
      <c r="D1164" s="1301"/>
      <c r="E1164" s="1301"/>
      <c r="F1164" s="1301"/>
      <c r="G1164" s="1301"/>
      <c r="H1164" s="1301"/>
      <c r="I1164" s="1301"/>
      <c r="J1164" s="1301"/>
      <c r="K1164" s="1301"/>
      <c r="L1164" s="1301"/>
      <c r="M1164" s="1301"/>
      <c r="N1164" s="1301"/>
      <c r="O1164" s="1329"/>
      <c r="Q1164" s="92"/>
      <c r="R1164" s="92"/>
      <c r="S1164" s="92"/>
      <c r="T1164" s="92"/>
      <c r="U1164" s="1303"/>
    </row>
    <row r="1165" spans="1:21" s="1302" customFormat="1" x14ac:dyDescent="0.3">
      <c r="A1165" s="1214"/>
      <c r="B1165" s="92"/>
      <c r="C1165" s="1298"/>
      <c r="D1165" s="1301"/>
      <c r="E1165" s="1301"/>
      <c r="F1165" s="1301"/>
      <c r="G1165" s="1301"/>
      <c r="H1165" s="1301"/>
      <c r="I1165" s="1301"/>
      <c r="J1165" s="1301"/>
      <c r="K1165" s="1301"/>
      <c r="L1165" s="1301"/>
      <c r="M1165" s="1301"/>
      <c r="N1165" s="1301"/>
      <c r="O1165" s="1329"/>
      <c r="Q1165" s="92"/>
      <c r="R1165" s="92"/>
      <c r="S1165" s="92"/>
      <c r="T1165" s="92"/>
      <c r="U1165" s="1303"/>
    </row>
    <row r="1166" spans="1:21" s="1302" customFormat="1" x14ac:dyDescent="0.3">
      <c r="A1166" s="1214"/>
      <c r="B1166" s="92"/>
      <c r="C1166" s="1298"/>
      <c r="D1166" s="1301"/>
      <c r="E1166" s="1301"/>
      <c r="F1166" s="1301"/>
      <c r="G1166" s="1301"/>
      <c r="H1166" s="1301"/>
      <c r="I1166" s="1301"/>
      <c r="J1166" s="1301"/>
      <c r="K1166" s="1301"/>
      <c r="L1166" s="1301"/>
      <c r="M1166" s="1301"/>
      <c r="N1166" s="1301"/>
      <c r="O1166" s="1329"/>
      <c r="Q1166" s="92"/>
      <c r="R1166" s="92"/>
      <c r="S1166" s="92"/>
      <c r="T1166" s="92"/>
      <c r="U1166" s="1303"/>
    </row>
    <row r="1167" spans="1:21" s="1302" customFormat="1" x14ac:dyDescent="0.3">
      <c r="A1167" s="1214"/>
      <c r="B1167" s="92"/>
      <c r="C1167" s="1298"/>
      <c r="D1167" s="1301"/>
      <c r="E1167" s="1301"/>
      <c r="F1167" s="1301"/>
      <c r="G1167" s="1301"/>
      <c r="H1167" s="1301"/>
      <c r="I1167" s="1301"/>
      <c r="J1167" s="1301"/>
      <c r="K1167" s="1301"/>
      <c r="L1167" s="1301"/>
      <c r="M1167" s="1301"/>
      <c r="N1167" s="1301"/>
      <c r="O1167" s="1329"/>
      <c r="Q1167" s="92"/>
      <c r="R1167" s="92"/>
      <c r="S1167" s="92"/>
      <c r="T1167" s="92"/>
      <c r="U1167" s="1303"/>
    </row>
    <row r="1168" spans="1:21" s="1302" customFormat="1" x14ac:dyDescent="0.3">
      <c r="A1168" s="1214"/>
      <c r="B1168" s="92"/>
      <c r="C1168" s="1298"/>
      <c r="D1168" s="1301"/>
      <c r="E1168" s="1301"/>
      <c r="F1168" s="1301"/>
      <c r="G1168" s="1301"/>
      <c r="H1168" s="1301"/>
      <c r="I1168" s="1301"/>
      <c r="J1168" s="1301"/>
      <c r="K1168" s="1301"/>
      <c r="L1168" s="1301"/>
      <c r="M1168" s="1301"/>
      <c r="N1168" s="1301"/>
      <c r="O1168" s="1329"/>
      <c r="Q1168" s="92"/>
      <c r="R1168" s="92"/>
      <c r="S1168" s="92"/>
      <c r="T1168" s="92"/>
      <c r="U1168" s="1303"/>
    </row>
    <row r="1169" spans="1:21" s="1302" customFormat="1" x14ac:dyDescent="0.3">
      <c r="A1169" s="1214"/>
      <c r="B1169" s="92"/>
      <c r="C1169" s="1298"/>
      <c r="D1169" s="1301"/>
      <c r="E1169" s="1301"/>
      <c r="F1169" s="1301"/>
      <c r="G1169" s="1301"/>
      <c r="H1169" s="1301"/>
      <c r="I1169" s="1301"/>
      <c r="J1169" s="1301"/>
      <c r="K1169" s="1301"/>
      <c r="L1169" s="1301"/>
      <c r="M1169" s="1301"/>
      <c r="N1169" s="1301"/>
      <c r="O1169" s="1329"/>
      <c r="Q1169" s="92"/>
      <c r="R1169" s="92"/>
      <c r="S1169" s="92"/>
      <c r="T1169" s="92"/>
      <c r="U1169" s="1303"/>
    </row>
    <row r="1170" spans="1:21" s="1302" customFormat="1" x14ac:dyDescent="0.3">
      <c r="A1170" s="1214"/>
      <c r="B1170" s="92"/>
      <c r="C1170" s="1298"/>
      <c r="D1170" s="1301"/>
      <c r="E1170" s="1301"/>
      <c r="F1170" s="1301"/>
      <c r="G1170" s="1301"/>
      <c r="H1170" s="1301"/>
      <c r="I1170" s="1301"/>
      <c r="J1170" s="1301"/>
      <c r="K1170" s="1301"/>
      <c r="L1170" s="1301"/>
      <c r="M1170" s="1301"/>
      <c r="N1170" s="1301"/>
      <c r="O1170" s="1329"/>
      <c r="Q1170" s="92"/>
      <c r="R1170" s="92"/>
      <c r="S1170" s="92"/>
      <c r="T1170" s="92"/>
      <c r="U1170" s="1303"/>
    </row>
    <row r="1171" spans="1:21" s="1302" customFormat="1" x14ac:dyDescent="0.3">
      <c r="A1171" s="1214"/>
      <c r="B1171" s="92"/>
      <c r="C1171" s="1298"/>
      <c r="D1171" s="1301"/>
      <c r="E1171" s="1301"/>
      <c r="F1171" s="1301"/>
      <c r="G1171" s="1301"/>
      <c r="H1171" s="1301"/>
      <c r="I1171" s="1301"/>
      <c r="J1171" s="1301"/>
      <c r="K1171" s="1301"/>
      <c r="L1171" s="1301"/>
      <c r="M1171" s="1301"/>
      <c r="N1171" s="1301"/>
      <c r="O1171" s="1329"/>
      <c r="Q1171" s="92"/>
      <c r="R1171" s="92"/>
      <c r="S1171" s="92"/>
      <c r="T1171" s="92"/>
      <c r="U1171" s="1303"/>
    </row>
    <row r="1172" spans="1:21" s="1302" customFormat="1" x14ac:dyDescent="0.3">
      <c r="A1172" s="1214"/>
      <c r="B1172" s="92"/>
      <c r="C1172" s="1298"/>
      <c r="D1172" s="1301"/>
      <c r="E1172" s="1301"/>
      <c r="F1172" s="1301"/>
      <c r="G1172" s="1301"/>
      <c r="H1172" s="1301"/>
      <c r="I1172" s="1301"/>
      <c r="J1172" s="1301"/>
      <c r="K1172" s="1301"/>
      <c r="L1172" s="1301"/>
      <c r="M1172" s="1301"/>
      <c r="N1172" s="1301"/>
      <c r="O1172" s="1329"/>
      <c r="Q1172" s="92"/>
      <c r="R1172" s="92"/>
      <c r="S1172" s="92"/>
      <c r="T1172" s="92"/>
      <c r="U1172" s="1303"/>
    </row>
    <row r="1173" spans="1:21" s="1302" customFormat="1" x14ac:dyDescent="0.3">
      <c r="A1173" s="1214"/>
      <c r="B1173" s="92"/>
      <c r="C1173" s="1298"/>
      <c r="D1173" s="1301"/>
      <c r="E1173" s="1301"/>
      <c r="F1173" s="1301"/>
      <c r="G1173" s="1301"/>
      <c r="H1173" s="1301"/>
      <c r="I1173" s="1301"/>
      <c r="J1173" s="1301"/>
      <c r="K1173" s="1301"/>
      <c r="L1173" s="1301"/>
      <c r="M1173" s="1301"/>
      <c r="N1173" s="1301"/>
      <c r="O1173" s="1329"/>
      <c r="Q1173" s="92"/>
      <c r="R1173" s="92"/>
      <c r="S1173" s="92"/>
      <c r="T1173" s="92"/>
      <c r="U1173" s="1303"/>
    </row>
    <row r="1174" spans="1:21" s="1302" customFormat="1" x14ac:dyDescent="0.3">
      <c r="A1174" s="1214"/>
      <c r="B1174" s="92"/>
      <c r="C1174" s="1298"/>
      <c r="D1174" s="1301"/>
      <c r="E1174" s="1301"/>
      <c r="F1174" s="1301"/>
      <c r="G1174" s="1301"/>
      <c r="H1174" s="1301"/>
      <c r="I1174" s="1301"/>
      <c r="J1174" s="1301"/>
      <c r="K1174" s="1301"/>
      <c r="L1174" s="1301"/>
      <c r="M1174" s="1301"/>
      <c r="N1174" s="1301"/>
      <c r="O1174" s="1329"/>
      <c r="Q1174" s="92"/>
      <c r="R1174" s="92"/>
      <c r="S1174" s="92"/>
      <c r="T1174" s="92"/>
      <c r="U1174" s="1303"/>
    </row>
    <row r="1175" spans="1:21" s="1302" customFormat="1" x14ac:dyDescent="0.3">
      <c r="A1175" s="1214"/>
      <c r="B1175" s="92"/>
      <c r="C1175" s="1298"/>
      <c r="D1175" s="1301"/>
      <c r="E1175" s="1301"/>
      <c r="F1175" s="1301"/>
      <c r="G1175" s="1301"/>
      <c r="H1175" s="1301"/>
      <c r="I1175" s="1301"/>
      <c r="J1175" s="1301"/>
      <c r="K1175" s="1301"/>
      <c r="L1175" s="1301"/>
      <c r="M1175" s="1301"/>
      <c r="N1175" s="1301"/>
      <c r="O1175" s="1329"/>
      <c r="Q1175" s="92"/>
      <c r="R1175" s="92"/>
      <c r="S1175" s="92"/>
      <c r="T1175" s="92"/>
      <c r="U1175" s="1303"/>
    </row>
    <row r="1176" spans="1:21" s="1302" customFormat="1" x14ac:dyDescent="0.3">
      <c r="A1176" s="1214"/>
      <c r="B1176" s="92"/>
      <c r="C1176" s="1298"/>
      <c r="D1176" s="1301"/>
      <c r="E1176" s="1301"/>
      <c r="F1176" s="1301"/>
      <c r="G1176" s="1301"/>
      <c r="H1176" s="1301"/>
      <c r="I1176" s="1301"/>
      <c r="J1176" s="1301"/>
      <c r="K1176" s="1301"/>
      <c r="L1176" s="1301"/>
      <c r="M1176" s="1301"/>
      <c r="N1176" s="1301"/>
      <c r="O1176" s="1329"/>
      <c r="Q1176" s="92"/>
      <c r="R1176" s="92"/>
      <c r="S1176" s="92"/>
      <c r="T1176" s="92"/>
      <c r="U1176" s="1303"/>
    </row>
    <row r="1177" spans="1:21" s="1302" customFormat="1" x14ac:dyDescent="0.3">
      <c r="A1177" s="1214"/>
      <c r="B1177" s="92"/>
      <c r="C1177" s="1298"/>
      <c r="D1177" s="1301"/>
      <c r="E1177" s="1301"/>
      <c r="F1177" s="1301"/>
      <c r="G1177" s="1301"/>
      <c r="H1177" s="1301"/>
      <c r="I1177" s="1301"/>
      <c r="J1177" s="1301"/>
      <c r="K1177" s="1301"/>
      <c r="L1177" s="1301"/>
      <c r="M1177" s="1301"/>
      <c r="N1177" s="1301"/>
      <c r="O1177" s="1329"/>
      <c r="Q1177" s="92"/>
      <c r="R1177" s="92"/>
      <c r="S1177" s="92"/>
      <c r="T1177" s="92"/>
      <c r="U1177" s="1303"/>
    </row>
    <row r="1178" spans="1:21" s="1302" customFormat="1" x14ac:dyDescent="0.3">
      <c r="A1178" s="1214"/>
      <c r="B1178" s="92"/>
      <c r="C1178" s="1298"/>
      <c r="D1178" s="1301"/>
      <c r="E1178" s="1301"/>
      <c r="F1178" s="1301"/>
      <c r="G1178" s="1301"/>
      <c r="H1178" s="1301"/>
      <c r="I1178" s="1301"/>
      <c r="J1178" s="1301"/>
      <c r="K1178" s="1301"/>
      <c r="L1178" s="1301"/>
      <c r="M1178" s="1301"/>
      <c r="N1178" s="1301"/>
      <c r="O1178" s="1329"/>
      <c r="Q1178" s="92"/>
      <c r="R1178" s="92"/>
      <c r="S1178" s="92"/>
      <c r="T1178" s="92"/>
      <c r="U1178" s="1303"/>
    </row>
    <row r="1179" spans="1:21" s="1302" customFormat="1" x14ac:dyDescent="0.3">
      <c r="A1179" s="1214"/>
      <c r="B1179" s="92"/>
      <c r="C1179" s="1298"/>
      <c r="D1179" s="1301"/>
      <c r="E1179" s="1301"/>
      <c r="F1179" s="1301"/>
      <c r="G1179" s="1301"/>
      <c r="H1179" s="1301"/>
      <c r="I1179" s="1301"/>
      <c r="J1179" s="1301"/>
      <c r="K1179" s="1301"/>
      <c r="L1179" s="1301"/>
      <c r="M1179" s="1301"/>
      <c r="N1179" s="1301"/>
      <c r="O1179" s="1329"/>
      <c r="Q1179" s="92"/>
      <c r="R1179" s="92"/>
      <c r="S1179" s="92"/>
      <c r="T1179" s="92"/>
      <c r="U1179" s="1303"/>
    </row>
    <row r="1180" spans="1:21" s="1302" customFormat="1" x14ac:dyDescent="0.3">
      <c r="A1180" s="1214"/>
      <c r="B1180" s="92"/>
      <c r="C1180" s="1298"/>
      <c r="D1180" s="1301"/>
      <c r="E1180" s="1301"/>
      <c r="F1180" s="1301"/>
      <c r="G1180" s="1301"/>
      <c r="H1180" s="1301"/>
      <c r="I1180" s="1301"/>
      <c r="J1180" s="1301"/>
      <c r="K1180" s="1301"/>
      <c r="L1180" s="1301"/>
      <c r="M1180" s="1301"/>
      <c r="N1180" s="1301"/>
      <c r="O1180" s="1329"/>
      <c r="Q1180" s="92"/>
      <c r="R1180" s="92"/>
      <c r="S1180" s="92"/>
      <c r="T1180" s="92"/>
      <c r="U1180" s="1303"/>
    </row>
    <row r="1181" spans="1:21" s="1302" customFormat="1" x14ac:dyDescent="0.3">
      <c r="A1181" s="1214"/>
      <c r="B1181" s="92"/>
      <c r="C1181" s="1298"/>
      <c r="D1181" s="1301"/>
      <c r="E1181" s="1301"/>
      <c r="F1181" s="1301"/>
      <c r="G1181" s="1301"/>
      <c r="H1181" s="1301"/>
      <c r="I1181" s="1301"/>
      <c r="J1181" s="1301"/>
      <c r="K1181" s="1301"/>
      <c r="L1181" s="1301"/>
      <c r="M1181" s="1301"/>
      <c r="N1181" s="1301"/>
      <c r="O1181" s="1329"/>
      <c r="Q1181" s="92"/>
      <c r="R1181" s="92"/>
      <c r="S1181" s="92"/>
      <c r="T1181" s="92"/>
      <c r="U1181" s="1303"/>
    </row>
    <row r="1182" spans="1:21" s="1302" customFormat="1" x14ac:dyDescent="0.3">
      <c r="A1182" s="1214"/>
      <c r="B1182" s="92"/>
      <c r="C1182" s="1298"/>
      <c r="D1182" s="1301"/>
      <c r="E1182" s="1301"/>
      <c r="F1182" s="1301"/>
      <c r="G1182" s="1301"/>
      <c r="H1182" s="1301"/>
      <c r="I1182" s="1301"/>
      <c r="J1182" s="1301"/>
      <c r="K1182" s="1301"/>
      <c r="L1182" s="1301"/>
      <c r="M1182" s="1301"/>
      <c r="N1182" s="1301"/>
      <c r="O1182" s="1329"/>
      <c r="Q1182" s="92"/>
      <c r="R1182" s="92"/>
      <c r="S1182" s="92"/>
      <c r="T1182" s="92"/>
      <c r="U1182" s="1303"/>
    </row>
    <row r="1183" spans="1:21" s="1302" customFormat="1" x14ac:dyDescent="0.3">
      <c r="A1183" s="1214"/>
      <c r="B1183" s="92"/>
      <c r="C1183" s="1298"/>
      <c r="D1183" s="1301"/>
      <c r="E1183" s="1301"/>
      <c r="F1183" s="1301"/>
      <c r="G1183" s="1301"/>
      <c r="H1183" s="1301"/>
      <c r="I1183" s="1301"/>
      <c r="J1183" s="1301"/>
      <c r="K1183" s="1301"/>
      <c r="L1183" s="1301"/>
      <c r="M1183" s="1301"/>
      <c r="N1183" s="1301"/>
      <c r="O1183" s="1329"/>
      <c r="Q1183" s="92"/>
      <c r="R1183" s="92"/>
      <c r="S1183" s="92"/>
      <c r="T1183" s="92"/>
      <c r="U1183" s="1303"/>
    </row>
    <row r="1184" spans="1:21" s="1302" customFormat="1" x14ac:dyDescent="0.3">
      <c r="A1184" s="1214"/>
      <c r="B1184" s="92"/>
      <c r="C1184" s="1298"/>
      <c r="D1184" s="1301"/>
      <c r="E1184" s="1301"/>
      <c r="F1184" s="1301"/>
      <c r="G1184" s="1301"/>
      <c r="H1184" s="1301"/>
      <c r="I1184" s="1301"/>
      <c r="J1184" s="1301"/>
      <c r="K1184" s="1301"/>
      <c r="L1184" s="1301"/>
      <c r="M1184" s="1301"/>
      <c r="N1184" s="1301"/>
      <c r="O1184" s="1329"/>
      <c r="Q1184" s="92"/>
      <c r="R1184" s="92"/>
      <c r="S1184" s="92"/>
      <c r="T1184" s="92"/>
      <c r="U1184" s="1303"/>
    </row>
    <row r="1185" spans="1:21" s="1302" customFormat="1" x14ac:dyDescent="0.3">
      <c r="A1185" s="1214"/>
      <c r="B1185" s="92"/>
      <c r="C1185" s="1298"/>
      <c r="D1185" s="1301"/>
      <c r="E1185" s="1301"/>
      <c r="F1185" s="1301"/>
      <c r="G1185" s="1301"/>
      <c r="H1185" s="1301"/>
      <c r="I1185" s="1301"/>
      <c r="J1185" s="1301"/>
      <c r="K1185" s="1301"/>
      <c r="L1185" s="1301"/>
      <c r="M1185" s="1301"/>
      <c r="N1185" s="1301"/>
      <c r="O1185" s="1329"/>
      <c r="Q1185" s="92"/>
      <c r="R1185" s="92"/>
      <c r="S1185" s="92"/>
      <c r="T1185" s="92"/>
      <c r="U1185" s="1303"/>
    </row>
    <row r="1186" spans="1:21" s="1302" customFormat="1" x14ac:dyDescent="0.3">
      <c r="A1186" s="1214"/>
      <c r="B1186" s="92"/>
      <c r="C1186" s="1298"/>
      <c r="D1186" s="1301"/>
      <c r="E1186" s="1301"/>
      <c r="F1186" s="1301"/>
      <c r="G1186" s="1301"/>
      <c r="H1186" s="1301"/>
      <c r="I1186" s="1301"/>
      <c r="J1186" s="1301"/>
      <c r="K1186" s="1301"/>
      <c r="L1186" s="1301"/>
      <c r="M1186" s="1301"/>
      <c r="N1186" s="1301"/>
      <c r="O1186" s="1329"/>
      <c r="Q1186" s="92"/>
      <c r="R1186" s="92"/>
      <c r="S1186" s="92"/>
      <c r="T1186" s="92"/>
      <c r="U1186" s="1303"/>
    </row>
    <row r="1187" spans="1:21" s="1302" customFormat="1" x14ac:dyDescent="0.3">
      <c r="A1187" s="1214"/>
      <c r="B1187" s="92"/>
      <c r="C1187" s="1298"/>
      <c r="D1187" s="1301"/>
      <c r="E1187" s="1301"/>
      <c r="F1187" s="1301"/>
      <c r="G1187" s="1301"/>
      <c r="H1187" s="1301"/>
      <c r="I1187" s="1301"/>
      <c r="J1187" s="1301"/>
      <c r="K1187" s="1301"/>
      <c r="L1187" s="1301"/>
      <c r="M1187" s="1301"/>
      <c r="N1187" s="1301"/>
      <c r="O1187" s="1329"/>
      <c r="Q1187" s="92"/>
      <c r="R1187" s="92"/>
      <c r="S1187" s="92"/>
      <c r="T1187" s="92"/>
      <c r="U1187" s="1303"/>
    </row>
    <row r="1188" spans="1:21" s="1302" customFormat="1" x14ac:dyDescent="0.3">
      <c r="A1188" s="1214"/>
      <c r="B1188" s="92"/>
      <c r="C1188" s="1298"/>
      <c r="D1188" s="1301"/>
      <c r="E1188" s="1301"/>
      <c r="F1188" s="1301"/>
      <c r="G1188" s="1301"/>
      <c r="H1188" s="1301"/>
      <c r="I1188" s="1301"/>
      <c r="J1188" s="1301"/>
      <c r="K1188" s="1301"/>
      <c r="L1188" s="1301"/>
      <c r="M1188" s="1301"/>
      <c r="N1188" s="1301"/>
      <c r="O1188" s="1329"/>
      <c r="Q1188" s="92"/>
      <c r="R1188" s="92"/>
      <c r="S1188" s="92"/>
      <c r="T1188" s="92"/>
      <c r="U1188" s="1303"/>
    </row>
    <row r="1189" spans="1:21" s="1302" customFormat="1" x14ac:dyDescent="0.3">
      <c r="A1189" s="1214"/>
      <c r="B1189" s="92"/>
      <c r="C1189" s="1298"/>
      <c r="D1189" s="1301"/>
      <c r="E1189" s="1301"/>
      <c r="F1189" s="1301"/>
      <c r="G1189" s="1301"/>
      <c r="H1189" s="1301"/>
      <c r="I1189" s="1301"/>
      <c r="J1189" s="1301"/>
      <c r="K1189" s="1301"/>
      <c r="L1189" s="1301"/>
      <c r="M1189" s="1301"/>
      <c r="N1189" s="1301"/>
      <c r="O1189" s="1329"/>
      <c r="Q1189" s="92"/>
      <c r="R1189" s="92"/>
      <c r="S1189" s="92"/>
      <c r="T1189" s="92"/>
      <c r="U1189" s="1303"/>
    </row>
    <row r="1190" spans="1:21" s="1302" customFormat="1" x14ac:dyDescent="0.3">
      <c r="A1190" s="1214"/>
      <c r="B1190" s="92"/>
      <c r="C1190" s="1298"/>
      <c r="D1190" s="1301"/>
      <c r="E1190" s="1301"/>
      <c r="F1190" s="1301"/>
      <c r="G1190" s="1301"/>
      <c r="H1190" s="1301"/>
      <c r="I1190" s="1301"/>
      <c r="J1190" s="1301"/>
      <c r="K1190" s="1301"/>
      <c r="L1190" s="1301"/>
      <c r="M1190" s="1301"/>
      <c r="N1190" s="1301"/>
      <c r="O1190" s="1329"/>
      <c r="Q1190" s="92"/>
      <c r="R1190" s="92"/>
      <c r="S1190" s="92"/>
      <c r="T1190" s="92"/>
      <c r="U1190" s="1303"/>
    </row>
    <row r="1191" spans="1:21" s="1302" customFormat="1" x14ac:dyDescent="0.3">
      <c r="A1191" s="1214"/>
      <c r="B1191" s="92"/>
      <c r="C1191" s="1298"/>
      <c r="D1191" s="1301"/>
      <c r="E1191" s="1301"/>
      <c r="F1191" s="1301"/>
      <c r="G1191" s="1301"/>
      <c r="H1191" s="1301"/>
      <c r="I1191" s="1301"/>
      <c r="J1191" s="1301"/>
      <c r="K1191" s="1301"/>
      <c r="L1191" s="1301"/>
      <c r="M1191" s="1301"/>
      <c r="N1191" s="1301"/>
      <c r="O1191" s="1329"/>
      <c r="Q1191" s="92"/>
      <c r="R1191" s="92"/>
      <c r="S1191" s="92"/>
      <c r="T1191" s="92"/>
      <c r="U1191" s="1303"/>
    </row>
    <row r="1192" spans="1:21" s="1302" customFormat="1" x14ac:dyDescent="0.3">
      <c r="A1192" s="1214"/>
      <c r="B1192" s="92"/>
      <c r="C1192" s="1298"/>
      <c r="D1192" s="1301"/>
      <c r="E1192" s="1301"/>
      <c r="F1192" s="1301"/>
      <c r="G1192" s="1301"/>
      <c r="H1192" s="1301"/>
      <c r="I1192" s="1301"/>
      <c r="J1192" s="1301"/>
      <c r="K1192" s="1301"/>
      <c r="L1192" s="1301"/>
      <c r="M1192" s="1301"/>
      <c r="N1192" s="1301"/>
      <c r="O1192" s="1329"/>
      <c r="Q1192" s="92"/>
      <c r="R1192" s="92"/>
      <c r="S1192" s="92"/>
      <c r="T1192" s="92"/>
      <c r="U1192" s="1303"/>
    </row>
    <row r="1193" spans="1:21" s="1302" customFormat="1" x14ac:dyDescent="0.3">
      <c r="A1193" s="1214"/>
      <c r="B1193" s="92"/>
      <c r="C1193" s="1298"/>
      <c r="D1193" s="1301"/>
      <c r="E1193" s="1301"/>
      <c r="F1193" s="1301"/>
      <c r="G1193" s="1301"/>
      <c r="H1193" s="1301"/>
      <c r="I1193" s="1301"/>
      <c r="J1193" s="1301"/>
      <c r="K1193" s="1301"/>
      <c r="L1193" s="1301"/>
      <c r="M1193" s="1301"/>
      <c r="N1193" s="1301"/>
      <c r="O1193" s="1329"/>
      <c r="Q1193" s="92"/>
      <c r="R1193" s="92"/>
      <c r="S1193" s="92"/>
      <c r="T1193" s="92"/>
      <c r="U1193" s="1303"/>
    </row>
    <row r="1194" spans="1:21" s="1302" customFormat="1" x14ac:dyDescent="0.3">
      <c r="A1194" s="1214"/>
      <c r="B1194" s="92"/>
      <c r="C1194" s="1298"/>
      <c r="D1194" s="1301"/>
      <c r="E1194" s="1301"/>
      <c r="F1194" s="1301"/>
      <c r="G1194" s="1301"/>
      <c r="H1194" s="1301"/>
      <c r="I1194" s="1301"/>
      <c r="J1194" s="1301"/>
      <c r="K1194" s="1301"/>
      <c r="L1194" s="1301"/>
      <c r="M1194" s="1301"/>
      <c r="N1194" s="1301"/>
      <c r="O1194" s="1329"/>
      <c r="Q1194" s="92"/>
      <c r="R1194" s="92"/>
      <c r="S1194" s="92"/>
      <c r="T1194" s="92"/>
      <c r="U1194" s="1303"/>
    </row>
    <row r="1195" spans="1:21" s="1302" customFormat="1" x14ac:dyDescent="0.3">
      <c r="A1195" s="1214"/>
      <c r="B1195" s="92"/>
      <c r="C1195" s="1298"/>
      <c r="D1195" s="1301"/>
      <c r="E1195" s="1301"/>
      <c r="F1195" s="1301"/>
      <c r="G1195" s="1301"/>
      <c r="H1195" s="1301"/>
      <c r="I1195" s="1301"/>
      <c r="J1195" s="1301"/>
      <c r="K1195" s="1301"/>
      <c r="L1195" s="1301"/>
      <c r="M1195" s="1301"/>
      <c r="N1195" s="1301"/>
      <c r="O1195" s="1329"/>
      <c r="Q1195" s="92"/>
      <c r="R1195" s="92"/>
      <c r="S1195" s="92"/>
      <c r="T1195" s="92"/>
      <c r="U1195" s="1303"/>
    </row>
    <row r="1196" spans="1:21" s="1302" customFormat="1" x14ac:dyDescent="0.3">
      <c r="A1196" s="1214"/>
      <c r="B1196" s="92"/>
      <c r="C1196" s="1298"/>
      <c r="D1196" s="1301"/>
      <c r="E1196" s="1301"/>
      <c r="F1196" s="1301"/>
      <c r="G1196" s="1301"/>
      <c r="H1196" s="1301"/>
      <c r="I1196" s="1301"/>
      <c r="J1196" s="1301"/>
      <c r="K1196" s="1301"/>
      <c r="L1196" s="1301"/>
      <c r="M1196" s="1301"/>
      <c r="N1196" s="1301"/>
      <c r="O1196" s="1329"/>
      <c r="Q1196" s="92"/>
      <c r="R1196" s="92"/>
      <c r="S1196" s="92"/>
      <c r="T1196" s="92"/>
      <c r="U1196" s="1303"/>
    </row>
    <row r="1197" spans="1:21" s="1302" customFormat="1" x14ac:dyDescent="0.3">
      <c r="A1197" s="1214"/>
      <c r="B1197" s="92"/>
      <c r="C1197" s="1298"/>
      <c r="D1197" s="1301"/>
      <c r="E1197" s="1301"/>
      <c r="F1197" s="1301"/>
      <c r="G1197" s="1301"/>
      <c r="H1197" s="1301"/>
      <c r="I1197" s="1301"/>
      <c r="J1197" s="1301"/>
      <c r="K1197" s="1301"/>
      <c r="L1197" s="1301"/>
      <c r="M1197" s="1301"/>
      <c r="N1197" s="1301"/>
      <c r="O1197" s="1329"/>
      <c r="Q1197" s="92"/>
      <c r="R1197" s="92"/>
      <c r="S1197" s="92"/>
      <c r="T1197" s="92"/>
      <c r="U1197" s="1303"/>
    </row>
    <row r="1198" spans="1:21" s="1302" customFormat="1" x14ac:dyDescent="0.3">
      <c r="A1198" s="1214"/>
      <c r="B1198" s="92"/>
      <c r="C1198" s="1298"/>
      <c r="D1198" s="1301"/>
      <c r="E1198" s="1301"/>
      <c r="F1198" s="1301"/>
      <c r="G1198" s="1301"/>
      <c r="H1198" s="1301"/>
      <c r="I1198" s="1301"/>
      <c r="J1198" s="1301"/>
      <c r="K1198" s="1301"/>
      <c r="L1198" s="1301"/>
      <c r="M1198" s="1301"/>
      <c r="N1198" s="1301"/>
      <c r="O1198" s="1329"/>
      <c r="Q1198" s="92"/>
      <c r="R1198" s="92"/>
      <c r="S1198" s="92"/>
      <c r="T1198" s="92"/>
      <c r="U1198" s="1303"/>
    </row>
    <row r="1199" spans="1:21" s="1302" customFormat="1" x14ac:dyDescent="0.3">
      <c r="A1199" s="1214"/>
      <c r="B1199" s="92"/>
      <c r="C1199" s="1298"/>
      <c r="D1199" s="1301"/>
      <c r="E1199" s="1301"/>
      <c r="F1199" s="1301"/>
      <c r="G1199" s="1301"/>
      <c r="H1199" s="1301"/>
      <c r="I1199" s="1301"/>
      <c r="J1199" s="1301"/>
      <c r="K1199" s="1301"/>
      <c r="L1199" s="1301"/>
      <c r="M1199" s="1301"/>
      <c r="N1199" s="1301"/>
      <c r="O1199" s="1329"/>
      <c r="Q1199" s="92"/>
      <c r="R1199" s="92"/>
      <c r="S1199" s="92"/>
      <c r="T1199" s="92"/>
      <c r="U1199" s="1303"/>
    </row>
    <row r="1200" spans="1:21" s="1302" customFormat="1" x14ac:dyDescent="0.3">
      <c r="A1200" s="1214"/>
      <c r="B1200" s="92"/>
      <c r="C1200" s="1298"/>
      <c r="D1200" s="1301"/>
      <c r="E1200" s="1301"/>
      <c r="F1200" s="1301"/>
      <c r="G1200" s="1301"/>
      <c r="H1200" s="1301"/>
      <c r="I1200" s="1301"/>
      <c r="J1200" s="1301"/>
      <c r="K1200" s="1301"/>
      <c r="L1200" s="1301"/>
      <c r="M1200" s="1301"/>
      <c r="N1200" s="1301"/>
      <c r="O1200" s="1329"/>
      <c r="Q1200" s="92"/>
      <c r="R1200" s="92"/>
      <c r="S1200" s="92"/>
      <c r="T1200" s="92"/>
      <c r="U1200" s="1303"/>
    </row>
    <row r="1201" spans="1:21" s="1302" customFormat="1" x14ac:dyDescent="0.3">
      <c r="A1201" s="1214"/>
      <c r="B1201" s="92"/>
      <c r="C1201" s="1298"/>
      <c r="D1201" s="1301"/>
      <c r="E1201" s="1301"/>
      <c r="F1201" s="1301"/>
      <c r="G1201" s="1301"/>
      <c r="H1201" s="1301"/>
      <c r="I1201" s="1301"/>
      <c r="J1201" s="1301"/>
      <c r="K1201" s="1301"/>
      <c r="L1201" s="1301"/>
      <c r="M1201" s="1301"/>
      <c r="N1201" s="1301"/>
      <c r="O1201" s="1329"/>
      <c r="Q1201" s="92"/>
      <c r="R1201" s="92"/>
      <c r="S1201" s="92"/>
      <c r="T1201" s="92"/>
      <c r="U1201" s="1303"/>
    </row>
    <row r="1202" spans="1:21" s="1302" customFormat="1" x14ac:dyDescent="0.3">
      <c r="A1202" s="1214"/>
      <c r="B1202" s="92"/>
      <c r="C1202" s="1298"/>
      <c r="D1202" s="1301"/>
      <c r="E1202" s="1301"/>
      <c r="F1202" s="1301"/>
      <c r="G1202" s="1301"/>
      <c r="H1202" s="1301"/>
      <c r="I1202" s="1301"/>
      <c r="J1202" s="1301"/>
      <c r="K1202" s="1301"/>
      <c r="L1202" s="1301"/>
      <c r="M1202" s="1301"/>
      <c r="N1202" s="1301"/>
      <c r="O1202" s="1329"/>
      <c r="Q1202" s="92"/>
      <c r="R1202" s="92"/>
      <c r="S1202" s="92"/>
      <c r="T1202" s="92"/>
      <c r="U1202" s="1303"/>
    </row>
    <row r="1203" spans="1:21" s="1302" customFormat="1" x14ac:dyDescent="0.3">
      <c r="A1203" s="1214"/>
      <c r="B1203" s="92"/>
      <c r="C1203" s="1298"/>
      <c r="D1203" s="1301"/>
      <c r="E1203" s="1301"/>
      <c r="F1203" s="1301"/>
      <c r="G1203" s="1301"/>
      <c r="H1203" s="1301"/>
      <c r="I1203" s="1301"/>
      <c r="J1203" s="1301"/>
      <c r="K1203" s="1301"/>
      <c r="L1203" s="1301"/>
      <c r="M1203" s="1301"/>
      <c r="N1203" s="1301"/>
      <c r="O1203" s="1329"/>
      <c r="Q1203" s="92"/>
      <c r="R1203" s="92"/>
      <c r="S1203" s="92"/>
      <c r="T1203" s="92"/>
      <c r="U1203" s="1303"/>
    </row>
    <row r="1204" spans="1:21" s="1302" customFormat="1" x14ac:dyDescent="0.3">
      <c r="A1204" s="1214"/>
      <c r="B1204" s="92"/>
      <c r="C1204" s="1298"/>
      <c r="D1204" s="1301"/>
      <c r="E1204" s="1301"/>
      <c r="F1204" s="1301"/>
      <c r="G1204" s="1301"/>
      <c r="H1204" s="1301"/>
      <c r="I1204" s="1301"/>
      <c r="J1204" s="1301"/>
      <c r="K1204" s="1301"/>
      <c r="L1204" s="1301"/>
      <c r="M1204" s="1301"/>
      <c r="N1204" s="1301"/>
      <c r="O1204" s="1329"/>
      <c r="Q1204" s="92"/>
      <c r="R1204" s="92"/>
      <c r="S1204" s="92"/>
      <c r="T1204" s="92"/>
      <c r="U1204" s="1303"/>
    </row>
    <row r="1205" spans="1:21" s="1302" customFormat="1" x14ac:dyDescent="0.3">
      <c r="A1205" s="1214"/>
      <c r="B1205" s="92"/>
      <c r="C1205" s="1298"/>
      <c r="D1205" s="1301"/>
      <c r="E1205" s="1301"/>
      <c r="F1205" s="1301"/>
      <c r="G1205" s="1301"/>
      <c r="H1205" s="1301"/>
      <c r="I1205" s="1301"/>
      <c r="J1205" s="1301"/>
      <c r="K1205" s="1301"/>
      <c r="L1205" s="1301"/>
      <c r="M1205" s="1301"/>
      <c r="N1205" s="1301"/>
      <c r="O1205" s="1329"/>
      <c r="Q1205" s="92"/>
      <c r="R1205" s="92"/>
      <c r="S1205" s="92"/>
      <c r="T1205" s="92"/>
      <c r="U1205" s="1303"/>
    </row>
    <row r="1206" spans="1:21" s="1302" customFormat="1" x14ac:dyDescent="0.3">
      <c r="A1206" s="1214"/>
      <c r="B1206" s="92"/>
      <c r="C1206" s="1298"/>
      <c r="D1206" s="1301"/>
      <c r="E1206" s="1301"/>
      <c r="F1206" s="1301"/>
      <c r="G1206" s="1301"/>
      <c r="H1206" s="1301"/>
      <c r="I1206" s="1301"/>
      <c r="J1206" s="1301"/>
      <c r="K1206" s="1301"/>
      <c r="L1206" s="1301"/>
      <c r="M1206" s="1301"/>
      <c r="N1206" s="1301"/>
      <c r="O1206" s="1329"/>
      <c r="Q1206" s="92"/>
      <c r="R1206" s="92"/>
      <c r="S1206" s="92"/>
      <c r="T1206" s="92"/>
      <c r="U1206" s="1303"/>
    </row>
    <row r="1207" spans="1:21" s="1302" customFormat="1" x14ac:dyDescent="0.3">
      <c r="A1207" s="1214"/>
      <c r="B1207" s="92"/>
      <c r="C1207" s="1298"/>
      <c r="D1207" s="1301"/>
      <c r="E1207" s="1301"/>
      <c r="F1207" s="1301"/>
      <c r="G1207" s="1301"/>
      <c r="H1207" s="1301"/>
      <c r="I1207" s="1301"/>
      <c r="J1207" s="1301"/>
      <c r="K1207" s="1301"/>
      <c r="L1207" s="1301"/>
      <c r="M1207" s="1301"/>
      <c r="N1207" s="1301"/>
      <c r="O1207" s="1329"/>
      <c r="Q1207" s="92"/>
      <c r="R1207" s="92"/>
      <c r="S1207" s="92"/>
      <c r="T1207" s="92"/>
      <c r="U1207" s="1303"/>
    </row>
    <row r="1208" spans="1:21" s="1302" customFormat="1" x14ac:dyDescent="0.3">
      <c r="A1208" s="1214"/>
      <c r="B1208" s="92"/>
      <c r="C1208" s="1298"/>
      <c r="D1208" s="1301"/>
      <c r="E1208" s="1301"/>
      <c r="F1208" s="1301"/>
      <c r="G1208" s="1301"/>
      <c r="H1208" s="1301"/>
      <c r="I1208" s="1301"/>
      <c r="J1208" s="1301"/>
      <c r="K1208" s="1301"/>
      <c r="L1208" s="1301"/>
      <c r="M1208" s="1301"/>
      <c r="N1208" s="1301"/>
      <c r="O1208" s="1329"/>
      <c r="Q1208" s="92"/>
      <c r="R1208" s="92"/>
      <c r="S1208" s="92"/>
      <c r="T1208" s="92"/>
      <c r="U1208" s="1303"/>
    </row>
    <row r="1209" spans="1:21" s="1302" customFormat="1" x14ac:dyDescent="0.3">
      <c r="A1209" s="1214"/>
      <c r="B1209" s="92"/>
      <c r="C1209" s="1298"/>
      <c r="D1209" s="1301"/>
      <c r="E1209" s="1301"/>
      <c r="F1209" s="1301"/>
      <c r="G1209" s="1301"/>
      <c r="H1209" s="1301"/>
      <c r="I1209" s="1301"/>
      <c r="J1209" s="1301"/>
      <c r="K1209" s="1301"/>
      <c r="L1209" s="1301"/>
      <c r="M1209" s="1301"/>
      <c r="N1209" s="1301"/>
      <c r="O1209" s="1329"/>
      <c r="Q1209" s="92"/>
      <c r="R1209" s="92"/>
      <c r="S1209" s="92"/>
      <c r="T1209" s="92"/>
      <c r="U1209" s="1303"/>
    </row>
    <row r="1210" spans="1:21" s="1302" customFormat="1" x14ac:dyDescent="0.3">
      <c r="A1210" s="1214"/>
      <c r="B1210" s="92"/>
      <c r="C1210" s="1298"/>
      <c r="D1210" s="1301"/>
      <c r="E1210" s="1301"/>
      <c r="F1210" s="1301"/>
      <c r="G1210" s="1301"/>
      <c r="H1210" s="1301"/>
      <c r="I1210" s="1301"/>
      <c r="J1210" s="1301"/>
      <c r="K1210" s="1301"/>
      <c r="L1210" s="1301"/>
      <c r="M1210" s="1301"/>
      <c r="N1210" s="1301"/>
      <c r="O1210" s="1329"/>
      <c r="Q1210" s="92"/>
      <c r="R1210" s="92"/>
      <c r="S1210" s="92"/>
      <c r="T1210" s="92"/>
      <c r="U1210" s="1303"/>
    </row>
    <row r="1211" spans="1:21" s="1302" customFormat="1" x14ac:dyDescent="0.3">
      <c r="A1211" s="1214"/>
      <c r="B1211" s="92"/>
      <c r="C1211" s="1298"/>
      <c r="D1211" s="1301"/>
      <c r="E1211" s="1301"/>
      <c r="F1211" s="1301"/>
      <c r="G1211" s="1301"/>
      <c r="H1211" s="1301"/>
      <c r="I1211" s="1301"/>
      <c r="J1211" s="1301"/>
      <c r="K1211" s="1301"/>
      <c r="L1211" s="1301"/>
      <c r="M1211" s="1301"/>
      <c r="N1211" s="1301"/>
      <c r="O1211" s="1329"/>
      <c r="Q1211" s="92"/>
      <c r="R1211" s="92"/>
      <c r="S1211" s="92"/>
      <c r="T1211" s="92"/>
      <c r="U1211" s="1303"/>
    </row>
    <row r="1212" spans="1:21" s="1302" customFormat="1" x14ac:dyDescent="0.3">
      <c r="A1212" s="1214"/>
      <c r="B1212" s="92"/>
      <c r="C1212" s="1298"/>
      <c r="D1212" s="1301"/>
      <c r="E1212" s="1301"/>
      <c r="F1212" s="1301"/>
      <c r="G1212" s="1301"/>
      <c r="H1212" s="1301"/>
      <c r="I1212" s="1301"/>
      <c r="J1212" s="1301"/>
      <c r="K1212" s="1301"/>
      <c r="L1212" s="1301"/>
      <c r="M1212" s="1301"/>
      <c r="N1212" s="1301"/>
      <c r="O1212" s="1329"/>
      <c r="Q1212" s="92"/>
      <c r="R1212" s="92"/>
      <c r="S1212" s="92"/>
      <c r="T1212" s="92"/>
      <c r="U1212" s="1303"/>
    </row>
    <row r="1213" spans="1:21" s="1302" customFormat="1" x14ac:dyDescent="0.3">
      <c r="A1213" s="1214"/>
      <c r="B1213" s="92"/>
      <c r="C1213" s="1298"/>
      <c r="D1213" s="1301"/>
      <c r="E1213" s="1301"/>
      <c r="F1213" s="1301"/>
      <c r="G1213" s="1301"/>
      <c r="H1213" s="1301"/>
      <c r="I1213" s="1301"/>
      <c r="J1213" s="1301"/>
      <c r="K1213" s="1301"/>
      <c r="L1213" s="1301"/>
      <c r="M1213" s="1301"/>
      <c r="N1213" s="1301"/>
      <c r="O1213" s="1329"/>
      <c r="Q1213" s="92"/>
      <c r="R1213" s="92"/>
      <c r="S1213" s="92"/>
      <c r="T1213" s="92"/>
      <c r="U1213" s="1303"/>
    </row>
    <row r="1214" spans="1:21" s="1302" customFormat="1" x14ac:dyDescent="0.3">
      <c r="A1214" s="1214"/>
      <c r="B1214" s="92"/>
      <c r="C1214" s="1298"/>
      <c r="D1214" s="1301"/>
      <c r="E1214" s="1301"/>
      <c r="F1214" s="1301"/>
      <c r="G1214" s="1301"/>
      <c r="H1214" s="1301"/>
      <c r="I1214" s="1301"/>
      <c r="J1214" s="1301"/>
      <c r="K1214" s="1301"/>
      <c r="L1214" s="1301"/>
      <c r="M1214" s="1301"/>
      <c r="N1214" s="1301"/>
      <c r="O1214" s="1329"/>
      <c r="Q1214" s="92"/>
      <c r="R1214" s="92"/>
      <c r="S1214" s="92"/>
      <c r="T1214" s="92"/>
      <c r="U1214" s="1303"/>
    </row>
    <row r="1215" spans="1:21" s="1302" customFormat="1" x14ac:dyDescent="0.3">
      <c r="A1215" s="1214"/>
      <c r="B1215" s="92"/>
      <c r="C1215" s="1298"/>
      <c r="D1215" s="1301"/>
      <c r="E1215" s="1301"/>
      <c r="F1215" s="1301"/>
      <c r="G1215" s="1301"/>
      <c r="H1215" s="1301"/>
      <c r="I1215" s="1301"/>
      <c r="J1215" s="1301"/>
      <c r="K1215" s="1301"/>
      <c r="L1215" s="1301"/>
      <c r="M1215" s="1301"/>
      <c r="N1215" s="1301"/>
      <c r="O1215" s="1329"/>
      <c r="Q1215" s="92"/>
      <c r="R1215" s="92"/>
      <c r="S1215" s="92"/>
      <c r="T1215" s="92"/>
      <c r="U1215" s="1303"/>
    </row>
    <row r="1216" spans="1:21" s="1302" customFormat="1" x14ac:dyDescent="0.3">
      <c r="A1216" s="1214"/>
      <c r="B1216" s="92"/>
      <c r="C1216" s="1298"/>
      <c r="D1216" s="1301"/>
      <c r="E1216" s="1301"/>
      <c r="F1216" s="1301"/>
      <c r="G1216" s="1301"/>
      <c r="H1216" s="1301"/>
      <c r="I1216" s="1301"/>
      <c r="J1216" s="1301"/>
      <c r="K1216" s="1301"/>
      <c r="L1216" s="1301"/>
      <c r="M1216" s="1301"/>
      <c r="N1216" s="1301"/>
      <c r="O1216" s="1329"/>
      <c r="Q1216" s="92"/>
      <c r="R1216" s="92"/>
      <c r="S1216" s="92"/>
      <c r="T1216" s="92"/>
      <c r="U1216" s="1303"/>
    </row>
    <row r="1217" spans="1:21" s="1302" customFormat="1" x14ac:dyDescent="0.3">
      <c r="A1217" s="1214"/>
      <c r="B1217" s="92"/>
      <c r="C1217" s="1298"/>
      <c r="D1217" s="1301"/>
      <c r="E1217" s="1301"/>
      <c r="F1217" s="1301"/>
      <c r="G1217" s="1301"/>
      <c r="H1217" s="1301"/>
      <c r="I1217" s="1301"/>
      <c r="J1217" s="1301"/>
      <c r="K1217" s="1301"/>
      <c r="L1217" s="1301"/>
      <c r="M1217" s="1301"/>
      <c r="N1217" s="1301"/>
      <c r="O1217" s="1329"/>
      <c r="Q1217" s="92"/>
      <c r="R1217" s="92"/>
      <c r="S1217" s="92"/>
      <c r="T1217" s="92"/>
      <c r="U1217" s="1303"/>
    </row>
    <row r="1218" spans="1:21" s="1302" customFormat="1" x14ac:dyDescent="0.3">
      <c r="A1218" s="1214"/>
      <c r="B1218" s="92"/>
      <c r="C1218" s="1298"/>
      <c r="D1218" s="1301"/>
      <c r="E1218" s="1301"/>
      <c r="F1218" s="1301"/>
      <c r="G1218" s="1301"/>
      <c r="H1218" s="1301"/>
      <c r="I1218" s="1301"/>
      <c r="J1218" s="1301"/>
      <c r="K1218" s="1301"/>
      <c r="L1218" s="1301"/>
      <c r="M1218" s="1301"/>
      <c r="N1218" s="1301"/>
      <c r="O1218" s="1329"/>
      <c r="Q1218" s="92"/>
      <c r="R1218" s="92"/>
      <c r="S1218" s="92"/>
      <c r="T1218" s="92"/>
      <c r="U1218" s="1303"/>
    </row>
    <row r="1219" spans="1:21" s="1302" customFormat="1" x14ac:dyDescent="0.3">
      <c r="A1219" s="1214"/>
      <c r="B1219" s="92"/>
      <c r="C1219" s="1298"/>
      <c r="D1219" s="1301"/>
      <c r="E1219" s="1301"/>
      <c r="F1219" s="1301"/>
      <c r="G1219" s="1301"/>
      <c r="H1219" s="1301"/>
      <c r="I1219" s="1301"/>
      <c r="J1219" s="1301"/>
      <c r="K1219" s="1301"/>
      <c r="L1219" s="1301"/>
      <c r="M1219" s="1301"/>
      <c r="N1219" s="1301"/>
      <c r="O1219" s="1329"/>
      <c r="Q1219" s="92"/>
      <c r="R1219" s="92"/>
      <c r="S1219" s="92"/>
      <c r="T1219" s="92"/>
      <c r="U1219" s="1303"/>
    </row>
    <row r="1220" spans="1:21" s="1302" customFormat="1" x14ac:dyDescent="0.3">
      <c r="A1220" s="1214"/>
      <c r="B1220" s="92"/>
      <c r="C1220" s="1298"/>
      <c r="D1220" s="1301"/>
      <c r="E1220" s="1301"/>
      <c r="F1220" s="1301"/>
      <c r="G1220" s="1301"/>
      <c r="H1220" s="1301"/>
      <c r="I1220" s="1301"/>
      <c r="J1220" s="1301"/>
      <c r="K1220" s="1301"/>
      <c r="L1220" s="1301"/>
      <c r="M1220" s="1301"/>
      <c r="N1220" s="1301"/>
      <c r="O1220" s="1329"/>
      <c r="Q1220" s="92"/>
      <c r="R1220" s="92"/>
      <c r="S1220" s="92"/>
      <c r="T1220" s="92"/>
      <c r="U1220" s="1303"/>
    </row>
    <row r="1221" spans="1:21" s="1302" customFormat="1" x14ac:dyDescent="0.3">
      <c r="A1221" s="1214"/>
      <c r="B1221" s="92"/>
      <c r="C1221" s="1298"/>
      <c r="D1221" s="1301"/>
      <c r="E1221" s="1301"/>
      <c r="F1221" s="1301"/>
      <c r="G1221" s="1301"/>
      <c r="H1221" s="1301"/>
      <c r="I1221" s="1301"/>
      <c r="J1221" s="1301"/>
      <c r="K1221" s="1301"/>
      <c r="L1221" s="1301"/>
      <c r="M1221" s="1301"/>
      <c r="N1221" s="1301"/>
      <c r="O1221" s="1329"/>
      <c r="Q1221" s="92"/>
      <c r="R1221" s="92"/>
      <c r="S1221" s="92"/>
      <c r="T1221" s="92"/>
      <c r="U1221" s="1303"/>
    </row>
    <row r="1222" spans="1:21" s="1302" customFormat="1" x14ac:dyDescent="0.3">
      <c r="A1222" s="1214"/>
      <c r="B1222" s="92"/>
      <c r="C1222" s="1298"/>
      <c r="D1222" s="1301"/>
      <c r="E1222" s="1301"/>
      <c r="F1222" s="1301"/>
      <c r="G1222" s="1301"/>
      <c r="H1222" s="1301"/>
      <c r="I1222" s="1301"/>
      <c r="J1222" s="1301"/>
      <c r="K1222" s="1301"/>
      <c r="L1222" s="1301"/>
      <c r="M1222" s="1301"/>
      <c r="N1222" s="1301"/>
      <c r="O1222" s="1329"/>
      <c r="Q1222" s="92"/>
      <c r="R1222" s="92"/>
      <c r="S1222" s="92"/>
      <c r="T1222" s="92"/>
      <c r="U1222" s="1303"/>
    </row>
    <row r="1223" spans="1:21" s="1302" customFormat="1" x14ac:dyDescent="0.3">
      <c r="A1223" s="1214"/>
      <c r="B1223" s="92"/>
      <c r="C1223" s="1298"/>
      <c r="D1223" s="1301"/>
      <c r="E1223" s="1301"/>
      <c r="F1223" s="1301"/>
      <c r="G1223" s="1301"/>
      <c r="H1223" s="1301"/>
      <c r="I1223" s="1301"/>
      <c r="J1223" s="1301"/>
      <c r="K1223" s="1301"/>
      <c r="L1223" s="1301"/>
      <c r="M1223" s="1301"/>
      <c r="N1223" s="1301"/>
      <c r="O1223" s="1329"/>
      <c r="Q1223" s="92"/>
      <c r="R1223" s="92"/>
      <c r="S1223" s="92"/>
      <c r="T1223" s="92"/>
      <c r="U1223" s="1303"/>
    </row>
    <row r="1224" spans="1:21" s="1302" customFormat="1" x14ac:dyDescent="0.3">
      <c r="A1224" s="1214"/>
      <c r="B1224" s="92"/>
      <c r="C1224" s="1298"/>
      <c r="D1224" s="1301"/>
      <c r="E1224" s="1301"/>
      <c r="F1224" s="1301"/>
      <c r="G1224" s="1301"/>
      <c r="H1224" s="1301"/>
      <c r="I1224" s="1301"/>
      <c r="J1224" s="1301"/>
      <c r="K1224" s="1301"/>
      <c r="L1224" s="1301"/>
      <c r="M1224" s="1301"/>
      <c r="N1224" s="1301"/>
      <c r="O1224" s="1329"/>
      <c r="Q1224" s="92"/>
      <c r="R1224" s="92"/>
      <c r="S1224" s="92"/>
      <c r="T1224" s="92"/>
      <c r="U1224" s="1303"/>
    </row>
    <row r="1225" spans="1:21" s="1302" customFormat="1" x14ac:dyDescent="0.3">
      <c r="A1225" s="1214"/>
      <c r="B1225" s="92"/>
      <c r="C1225" s="1298"/>
      <c r="D1225" s="1301"/>
      <c r="E1225" s="1301"/>
      <c r="F1225" s="1301"/>
      <c r="G1225" s="1301"/>
      <c r="H1225" s="1301"/>
      <c r="I1225" s="1301"/>
      <c r="J1225" s="1301"/>
      <c r="K1225" s="1301"/>
      <c r="L1225" s="1301"/>
      <c r="M1225" s="1301"/>
      <c r="N1225" s="1301"/>
      <c r="O1225" s="1329"/>
      <c r="Q1225" s="92"/>
      <c r="R1225" s="92"/>
      <c r="S1225" s="92"/>
      <c r="T1225" s="92"/>
      <c r="U1225" s="1303"/>
    </row>
    <row r="1226" spans="1:21" s="1302" customFormat="1" x14ac:dyDescent="0.3">
      <c r="A1226" s="1214"/>
      <c r="B1226" s="92"/>
      <c r="C1226" s="1298"/>
      <c r="D1226" s="1301"/>
      <c r="E1226" s="1301"/>
      <c r="F1226" s="1301"/>
      <c r="G1226" s="1301"/>
      <c r="H1226" s="1301"/>
      <c r="I1226" s="1301"/>
      <c r="J1226" s="1301"/>
      <c r="K1226" s="1301"/>
      <c r="L1226" s="1301"/>
      <c r="M1226" s="1301"/>
      <c r="N1226" s="1301"/>
      <c r="O1226" s="1329"/>
      <c r="Q1226" s="92"/>
      <c r="R1226" s="92"/>
      <c r="S1226" s="92"/>
      <c r="T1226" s="92"/>
      <c r="U1226" s="1303"/>
    </row>
    <row r="1227" spans="1:21" s="1302" customFormat="1" x14ac:dyDescent="0.3">
      <c r="A1227" s="1214"/>
      <c r="B1227" s="92"/>
      <c r="C1227" s="1298"/>
      <c r="D1227" s="1301"/>
      <c r="E1227" s="1301"/>
      <c r="F1227" s="1301"/>
      <c r="G1227" s="1301"/>
      <c r="H1227" s="1301"/>
      <c r="I1227" s="1301"/>
      <c r="J1227" s="1301"/>
      <c r="K1227" s="1301"/>
      <c r="L1227" s="1301"/>
      <c r="M1227" s="1301"/>
      <c r="N1227" s="1301"/>
      <c r="O1227" s="1329"/>
      <c r="Q1227" s="92"/>
      <c r="R1227" s="92"/>
      <c r="S1227" s="92"/>
      <c r="T1227" s="92"/>
      <c r="U1227" s="1303"/>
    </row>
    <row r="1228" spans="1:21" s="1302" customFormat="1" x14ac:dyDescent="0.3">
      <c r="A1228" s="1214"/>
      <c r="B1228" s="92"/>
      <c r="C1228" s="1298"/>
      <c r="D1228" s="1301"/>
      <c r="E1228" s="1301"/>
      <c r="F1228" s="1301"/>
      <c r="G1228" s="1301"/>
      <c r="H1228" s="1301"/>
      <c r="I1228" s="1301"/>
      <c r="J1228" s="1301"/>
      <c r="K1228" s="1301"/>
      <c r="L1228" s="1301"/>
      <c r="M1228" s="1301"/>
      <c r="N1228" s="1301"/>
      <c r="O1228" s="1329"/>
      <c r="Q1228" s="92"/>
      <c r="R1228" s="92"/>
      <c r="S1228" s="92"/>
      <c r="T1228" s="92"/>
      <c r="U1228" s="1303"/>
    </row>
    <row r="1229" spans="1:21" s="1302" customFormat="1" x14ac:dyDescent="0.3">
      <c r="A1229" s="1214"/>
      <c r="B1229" s="92"/>
      <c r="C1229" s="1298"/>
      <c r="D1229" s="1301"/>
      <c r="E1229" s="1301"/>
      <c r="F1229" s="1301"/>
      <c r="G1229" s="1301"/>
      <c r="H1229" s="1301"/>
      <c r="I1229" s="1301"/>
      <c r="J1229" s="1301"/>
      <c r="K1229" s="1301"/>
      <c r="L1229" s="1301"/>
      <c r="M1229" s="1301"/>
      <c r="N1229" s="1301"/>
      <c r="O1229" s="1329"/>
      <c r="Q1229" s="92"/>
      <c r="R1229" s="92"/>
      <c r="S1229" s="92"/>
      <c r="T1229" s="92"/>
      <c r="U1229" s="1303"/>
    </row>
    <row r="1230" spans="1:21" s="1302" customFormat="1" x14ac:dyDescent="0.3">
      <c r="A1230" s="1214"/>
      <c r="B1230" s="92"/>
      <c r="C1230" s="1298"/>
      <c r="D1230" s="1301"/>
      <c r="E1230" s="1301"/>
      <c r="F1230" s="1301"/>
      <c r="G1230" s="1301"/>
      <c r="H1230" s="1301"/>
      <c r="I1230" s="1301"/>
      <c r="J1230" s="1301"/>
      <c r="K1230" s="1301"/>
      <c r="L1230" s="1301"/>
      <c r="M1230" s="1301"/>
      <c r="N1230" s="1301"/>
      <c r="O1230" s="1329"/>
      <c r="Q1230" s="92"/>
      <c r="R1230" s="92"/>
      <c r="S1230" s="92"/>
      <c r="T1230" s="92"/>
      <c r="U1230" s="1303"/>
    </row>
    <row r="1231" spans="1:21" s="1302" customFormat="1" x14ac:dyDescent="0.3">
      <c r="A1231" s="1214"/>
      <c r="B1231" s="92"/>
      <c r="C1231" s="1298"/>
      <c r="D1231" s="1301"/>
      <c r="E1231" s="1301"/>
      <c r="F1231" s="1301"/>
      <c r="G1231" s="1301"/>
      <c r="H1231" s="1301"/>
      <c r="I1231" s="1301"/>
      <c r="J1231" s="1301"/>
      <c r="K1231" s="1301"/>
      <c r="L1231" s="1301"/>
      <c r="M1231" s="1301"/>
      <c r="N1231" s="1301"/>
      <c r="O1231" s="1329"/>
      <c r="Q1231" s="92"/>
      <c r="R1231" s="92"/>
      <c r="S1231" s="92"/>
      <c r="T1231" s="92"/>
      <c r="U1231" s="1303"/>
    </row>
    <row r="1232" spans="1:21" s="1302" customFormat="1" x14ac:dyDescent="0.3">
      <c r="A1232" s="1214"/>
      <c r="B1232" s="92"/>
      <c r="C1232" s="1298"/>
      <c r="D1232" s="1301"/>
      <c r="E1232" s="1301"/>
      <c r="F1232" s="1301"/>
      <c r="G1232" s="1301"/>
      <c r="H1232" s="1301"/>
      <c r="I1232" s="1301"/>
      <c r="J1232" s="1301"/>
      <c r="K1232" s="1301"/>
      <c r="L1232" s="1301"/>
      <c r="M1232" s="1301"/>
      <c r="N1232" s="1301"/>
      <c r="O1232" s="1329"/>
      <c r="Q1232" s="92"/>
      <c r="R1232" s="92"/>
      <c r="S1232" s="92"/>
      <c r="T1232" s="92"/>
      <c r="U1232" s="1303"/>
    </row>
    <row r="1233" spans="1:21" s="1302" customFormat="1" x14ac:dyDescent="0.3">
      <c r="A1233" s="1214"/>
      <c r="B1233" s="92"/>
      <c r="C1233" s="1298"/>
      <c r="D1233" s="1301"/>
      <c r="E1233" s="1301"/>
      <c r="F1233" s="1301"/>
      <c r="G1233" s="1301"/>
      <c r="H1233" s="1301"/>
      <c r="I1233" s="1301"/>
      <c r="J1233" s="1301"/>
      <c r="K1233" s="1301"/>
      <c r="L1233" s="1301"/>
      <c r="M1233" s="1301"/>
      <c r="N1233" s="1301"/>
      <c r="O1233" s="1329"/>
      <c r="Q1233" s="92"/>
      <c r="R1233" s="92"/>
      <c r="S1233" s="92"/>
      <c r="T1233" s="92"/>
      <c r="U1233" s="1303"/>
    </row>
    <row r="1234" spans="1:21" s="1302" customFormat="1" x14ac:dyDescent="0.3">
      <c r="A1234" s="1214"/>
      <c r="B1234" s="92"/>
      <c r="C1234" s="1298"/>
      <c r="D1234" s="1301"/>
      <c r="E1234" s="1301"/>
      <c r="F1234" s="1301"/>
      <c r="G1234" s="1301"/>
      <c r="H1234" s="1301"/>
      <c r="I1234" s="1301"/>
      <c r="J1234" s="1301"/>
      <c r="K1234" s="1301"/>
      <c r="L1234" s="1301"/>
      <c r="M1234" s="1301"/>
      <c r="N1234" s="1301"/>
      <c r="O1234" s="1329"/>
      <c r="Q1234" s="92"/>
      <c r="R1234" s="92"/>
      <c r="S1234" s="92"/>
      <c r="T1234" s="92"/>
      <c r="U1234" s="1303"/>
    </row>
    <row r="1235" spans="1:21" s="1302" customFormat="1" x14ac:dyDescent="0.3">
      <c r="A1235" s="1214"/>
      <c r="B1235" s="92"/>
      <c r="C1235" s="1298"/>
      <c r="D1235" s="1301"/>
      <c r="E1235" s="1301"/>
      <c r="F1235" s="1301"/>
      <c r="G1235" s="1301"/>
      <c r="H1235" s="1301"/>
      <c r="I1235" s="1301"/>
      <c r="J1235" s="1301"/>
      <c r="K1235" s="1301"/>
      <c r="L1235" s="1301"/>
      <c r="M1235" s="1301"/>
      <c r="N1235" s="1301"/>
      <c r="O1235" s="1329"/>
      <c r="Q1235" s="92"/>
      <c r="R1235" s="92"/>
      <c r="S1235" s="92"/>
      <c r="T1235" s="92"/>
      <c r="U1235" s="1303"/>
    </row>
    <row r="1236" spans="1:21" s="1302" customFormat="1" x14ac:dyDescent="0.3">
      <c r="A1236" s="1214"/>
      <c r="B1236" s="92"/>
      <c r="C1236" s="1298"/>
      <c r="D1236" s="1301"/>
      <c r="E1236" s="1301"/>
      <c r="F1236" s="1301"/>
      <c r="G1236" s="1301"/>
      <c r="H1236" s="1301"/>
      <c r="I1236" s="1301"/>
      <c r="J1236" s="1301"/>
      <c r="K1236" s="1301"/>
      <c r="L1236" s="1301"/>
      <c r="M1236" s="1301"/>
      <c r="N1236" s="1301"/>
      <c r="O1236" s="1329"/>
      <c r="Q1236" s="92"/>
      <c r="R1236" s="92"/>
      <c r="S1236" s="92"/>
      <c r="T1236" s="92"/>
      <c r="U1236" s="1303"/>
    </row>
    <row r="1237" spans="1:21" s="1302" customFormat="1" x14ac:dyDescent="0.3">
      <c r="A1237" s="1214"/>
      <c r="B1237" s="92"/>
      <c r="C1237" s="1298"/>
      <c r="D1237" s="1301"/>
      <c r="E1237" s="1301"/>
      <c r="F1237" s="1301"/>
      <c r="G1237" s="1301"/>
      <c r="H1237" s="1301"/>
      <c r="I1237" s="1301"/>
      <c r="J1237" s="1301"/>
      <c r="K1237" s="1301"/>
      <c r="L1237" s="1301"/>
      <c r="M1237" s="1301"/>
      <c r="N1237" s="1301"/>
      <c r="O1237" s="1329"/>
      <c r="Q1237" s="92"/>
      <c r="R1237" s="92"/>
      <c r="S1237" s="92"/>
      <c r="T1237" s="92"/>
      <c r="U1237" s="1303"/>
    </row>
    <row r="1238" spans="1:21" s="1302" customFormat="1" x14ac:dyDescent="0.3">
      <c r="A1238" s="1214"/>
      <c r="B1238" s="92"/>
      <c r="C1238" s="1298"/>
      <c r="D1238" s="1301"/>
      <c r="E1238" s="1301"/>
      <c r="F1238" s="1301"/>
      <c r="G1238" s="1301"/>
      <c r="H1238" s="1301"/>
      <c r="I1238" s="1301"/>
      <c r="J1238" s="1301"/>
      <c r="K1238" s="1301"/>
      <c r="L1238" s="1301"/>
      <c r="M1238" s="1301"/>
      <c r="N1238" s="1301"/>
      <c r="O1238" s="1329"/>
      <c r="Q1238" s="92"/>
      <c r="R1238" s="92"/>
      <c r="S1238" s="92"/>
      <c r="T1238" s="92"/>
      <c r="U1238" s="1303"/>
    </row>
    <row r="1239" spans="1:21" s="1302" customFormat="1" x14ac:dyDescent="0.3">
      <c r="A1239" s="1214"/>
      <c r="B1239" s="92"/>
      <c r="C1239" s="1298"/>
      <c r="D1239" s="1301"/>
      <c r="E1239" s="1301"/>
      <c r="F1239" s="1301"/>
      <c r="G1239" s="1301"/>
      <c r="H1239" s="1301"/>
      <c r="I1239" s="1301"/>
      <c r="J1239" s="1301"/>
      <c r="K1239" s="1301"/>
      <c r="L1239" s="1301"/>
      <c r="M1239" s="1301"/>
      <c r="N1239" s="1301"/>
      <c r="O1239" s="1329"/>
      <c r="Q1239" s="92"/>
      <c r="R1239" s="92"/>
      <c r="S1239" s="92"/>
      <c r="T1239" s="92"/>
      <c r="U1239" s="1303"/>
    </row>
    <row r="1240" spans="1:21" s="1302" customFormat="1" x14ac:dyDescent="0.3">
      <c r="A1240" s="1214"/>
      <c r="B1240" s="92"/>
      <c r="C1240" s="1298"/>
      <c r="D1240" s="1301"/>
      <c r="E1240" s="1301"/>
      <c r="F1240" s="1301"/>
      <c r="G1240" s="1301"/>
      <c r="H1240" s="1301"/>
      <c r="I1240" s="1301"/>
      <c r="J1240" s="1301"/>
      <c r="K1240" s="1301"/>
      <c r="L1240" s="1301"/>
      <c r="M1240" s="1301"/>
      <c r="N1240" s="1301"/>
      <c r="O1240" s="1329"/>
      <c r="Q1240" s="92"/>
      <c r="R1240" s="92"/>
      <c r="S1240" s="92"/>
      <c r="T1240" s="92"/>
      <c r="U1240" s="1303"/>
    </row>
    <row r="1241" spans="1:21" s="1302" customFormat="1" x14ac:dyDescent="0.3">
      <c r="A1241" s="1214"/>
      <c r="B1241" s="92"/>
      <c r="C1241" s="1298"/>
      <c r="D1241" s="1301"/>
      <c r="E1241" s="1301"/>
      <c r="F1241" s="1301"/>
      <c r="G1241" s="1301"/>
      <c r="H1241" s="1301"/>
      <c r="I1241" s="1301"/>
      <c r="J1241" s="1301"/>
      <c r="K1241" s="1301"/>
      <c r="L1241" s="1301"/>
      <c r="M1241" s="1301"/>
      <c r="N1241" s="1301"/>
      <c r="O1241" s="1329"/>
      <c r="Q1241" s="92"/>
      <c r="R1241" s="92"/>
      <c r="S1241" s="92"/>
      <c r="T1241" s="92"/>
      <c r="U1241" s="1303"/>
    </row>
    <row r="1242" spans="1:21" s="1302" customFormat="1" x14ac:dyDescent="0.3">
      <c r="A1242" s="1214"/>
      <c r="B1242" s="92"/>
      <c r="C1242" s="1298"/>
      <c r="D1242" s="1301"/>
      <c r="E1242" s="1301"/>
      <c r="F1242" s="1301"/>
      <c r="G1242" s="1301"/>
      <c r="H1242" s="1301"/>
      <c r="I1242" s="1301"/>
      <c r="J1242" s="1301"/>
      <c r="K1242" s="1301"/>
      <c r="L1242" s="1301"/>
      <c r="M1242" s="1301"/>
      <c r="N1242" s="1301"/>
      <c r="O1242" s="1329"/>
      <c r="Q1242" s="92"/>
      <c r="R1242" s="92"/>
      <c r="S1242" s="92"/>
      <c r="T1242" s="92"/>
      <c r="U1242" s="1303"/>
    </row>
    <row r="1243" spans="1:21" s="1302" customFormat="1" x14ac:dyDescent="0.3">
      <c r="A1243" s="1214"/>
      <c r="B1243" s="92"/>
      <c r="C1243" s="1298"/>
      <c r="D1243" s="1301"/>
      <c r="E1243" s="1301"/>
      <c r="F1243" s="1301"/>
      <c r="G1243" s="1301"/>
      <c r="H1243" s="1301"/>
      <c r="I1243" s="1301"/>
      <c r="J1243" s="1301"/>
      <c r="K1243" s="1301"/>
      <c r="L1243" s="1301"/>
      <c r="M1243" s="1301"/>
      <c r="N1243" s="1301"/>
      <c r="O1243" s="1329"/>
      <c r="Q1243" s="92"/>
      <c r="R1243" s="92"/>
      <c r="S1243" s="92"/>
      <c r="T1243" s="92"/>
      <c r="U1243" s="1303"/>
    </row>
    <row r="1244" spans="1:21" s="1302" customFormat="1" x14ac:dyDescent="0.3">
      <c r="A1244" s="1214"/>
      <c r="B1244" s="92"/>
      <c r="C1244" s="1298"/>
      <c r="D1244" s="1301"/>
      <c r="E1244" s="1301"/>
      <c r="F1244" s="1301"/>
      <c r="G1244" s="1301"/>
      <c r="H1244" s="1301"/>
      <c r="I1244" s="1301"/>
      <c r="J1244" s="1301"/>
      <c r="K1244" s="1301"/>
      <c r="L1244" s="1301"/>
      <c r="M1244" s="1301"/>
      <c r="N1244" s="1301"/>
      <c r="O1244" s="1329"/>
      <c r="Q1244" s="92"/>
      <c r="R1244" s="92"/>
      <c r="S1244" s="92"/>
      <c r="T1244" s="92"/>
      <c r="U1244" s="1303"/>
    </row>
    <row r="1245" spans="1:21" s="1302" customFormat="1" x14ac:dyDescent="0.3">
      <c r="A1245" s="1214"/>
      <c r="B1245" s="92"/>
      <c r="C1245" s="1298"/>
      <c r="D1245" s="1301"/>
      <c r="E1245" s="1301"/>
      <c r="F1245" s="1301"/>
      <c r="G1245" s="1301"/>
      <c r="H1245" s="1301"/>
      <c r="I1245" s="1301"/>
      <c r="J1245" s="1301"/>
      <c r="K1245" s="1301"/>
      <c r="L1245" s="1301"/>
      <c r="M1245" s="1301"/>
      <c r="N1245" s="1301"/>
      <c r="O1245" s="1329"/>
      <c r="Q1245" s="92"/>
      <c r="R1245" s="92"/>
      <c r="S1245" s="92"/>
      <c r="T1245" s="92"/>
      <c r="U1245" s="1303"/>
    </row>
    <row r="1246" spans="1:21" s="1302" customFormat="1" x14ac:dyDescent="0.3">
      <c r="A1246" s="1214"/>
      <c r="B1246" s="92"/>
      <c r="C1246" s="1298"/>
      <c r="D1246" s="1301"/>
      <c r="E1246" s="1301"/>
      <c r="F1246" s="1301"/>
      <c r="G1246" s="1301"/>
      <c r="H1246" s="1301"/>
      <c r="I1246" s="1301"/>
      <c r="J1246" s="1301"/>
      <c r="K1246" s="1301"/>
      <c r="L1246" s="1301"/>
      <c r="M1246" s="1301"/>
      <c r="N1246" s="1301"/>
      <c r="O1246" s="1329"/>
      <c r="Q1246" s="92"/>
      <c r="R1246" s="92"/>
      <c r="S1246" s="92"/>
      <c r="T1246" s="92"/>
      <c r="U1246" s="1303"/>
    </row>
    <row r="1247" spans="1:21" s="1302" customFormat="1" x14ac:dyDescent="0.3">
      <c r="A1247" s="1214"/>
      <c r="B1247" s="92"/>
      <c r="C1247" s="1298"/>
      <c r="D1247" s="1301"/>
      <c r="E1247" s="1301"/>
      <c r="F1247" s="1301"/>
      <c r="G1247" s="1301"/>
      <c r="H1247" s="1301"/>
      <c r="I1247" s="1301"/>
      <c r="J1247" s="1301"/>
      <c r="K1247" s="1301"/>
      <c r="L1247" s="1301"/>
      <c r="M1247" s="1301"/>
      <c r="N1247" s="1301"/>
      <c r="O1247" s="1329"/>
      <c r="Q1247" s="92"/>
      <c r="R1247" s="92"/>
      <c r="S1247" s="92"/>
      <c r="T1247" s="92"/>
      <c r="U1247" s="1303"/>
    </row>
    <row r="1248" spans="1:21" s="1302" customFormat="1" x14ac:dyDescent="0.3">
      <c r="A1248" s="1214"/>
      <c r="B1248" s="92"/>
      <c r="C1248" s="1298"/>
      <c r="D1248" s="1301"/>
      <c r="E1248" s="1301"/>
      <c r="F1248" s="1301"/>
      <c r="G1248" s="1301"/>
      <c r="H1248" s="1301"/>
      <c r="I1248" s="1301"/>
      <c r="J1248" s="1301"/>
      <c r="K1248" s="1301"/>
      <c r="L1248" s="1301"/>
      <c r="M1248" s="1301"/>
      <c r="N1248" s="1301"/>
      <c r="O1248" s="1329"/>
      <c r="Q1248" s="92"/>
      <c r="R1248" s="92"/>
      <c r="S1248" s="92"/>
      <c r="T1248" s="92"/>
      <c r="U1248" s="1303"/>
    </row>
    <row r="1249" spans="1:21" s="1302" customFormat="1" x14ac:dyDescent="0.3">
      <c r="A1249" s="1214"/>
      <c r="B1249" s="92"/>
      <c r="C1249" s="1298"/>
      <c r="D1249" s="1301"/>
      <c r="E1249" s="1301"/>
      <c r="F1249" s="1301"/>
      <c r="G1249" s="1301"/>
      <c r="H1249" s="1301"/>
      <c r="I1249" s="1301"/>
      <c r="J1249" s="1301"/>
      <c r="K1249" s="1301"/>
      <c r="L1249" s="1301"/>
      <c r="M1249" s="1301"/>
      <c r="N1249" s="1301"/>
      <c r="O1249" s="1329"/>
      <c r="Q1249" s="92"/>
      <c r="R1249" s="92"/>
      <c r="S1249" s="92"/>
      <c r="T1249" s="92"/>
      <c r="U1249" s="1303"/>
    </row>
    <row r="1250" spans="1:21" s="1302" customFormat="1" x14ac:dyDescent="0.3">
      <c r="A1250" s="1214"/>
      <c r="B1250" s="92"/>
      <c r="C1250" s="1298"/>
      <c r="D1250" s="1301"/>
      <c r="E1250" s="1301"/>
      <c r="F1250" s="1301"/>
      <c r="G1250" s="1301"/>
      <c r="H1250" s="1301"/>
      <c r="I1250" s="1301"/>
      <c r="J1250" s="1301"/>
      <c r="K1250" s="1301"/>
      <c r="L1250" s="1301"/>
      <c r="M1250" s="1301"/>
      <c r="N1250" s="1301"/>
      <c r="O1250" s="1329"/>
      <c r="Q1250" s="92"/>
      <c r="R1250" s="92"/>
      <c r="S1250" s="92"/>
      <c r="T1250" s="92"/>
      <c r="U1250" s="1303"/>
    </row>
    <row r="1251" spans="1:21" s="1302" customFormat="1" x14ac:dyDescent="0.3">
      <c r="A1251" s="1214"/>
      <c r="B1251" s="92"/>
      <c r="C1251" s="1298"/>
      <c r="D1251" s="1301"/>
      <c r="E1251" s="1301"/>
      <c r="F1251" s="1301"/>
      <c r="G1251" s="1301"/>
      <c r="H1251" s="1301"/>
      <c r="I1251" s="1301"/>
      <c r="J1251" s="1301"/>
      <c r="K1251" s="1301"/>
      <c r="L1251" s="1301"/>
      <c r="M1251" s="1301"/>
      <c r="N1251" s="1301"/>
      <c r="O1251" s="1329"/>
      <c r="Q1251" s="92"/>
      <c r="R1251" s="92"/>
      <c r="S1251" s="92"/>
      <c r="T1251" s="92"/>
      <c r="U1251" s="1303"/>
    </row>
    <row r="1252" spans="1:21" s="1302" customFormat="1" x14ac:dyDescent="0.3">
      <c r="A1252" s="1214"/>
      <c r="B1252" s="92"/>
      <c r="C1252" s="1298"/>
      <c r="D1252" s="1301"/>
      <c r="E1252" s="1301"/>
      <c r="F1252" s="1301"/>
      <c r="G1252" s="1301"/>
      <c r="H1252" s="1301"/>
      <c r="I1252" s="1301"/>
      <c r="J1252" s="1301"/>
      <c r="K1252" s="1301"/>
      <c r="L1252" s="1301"/>
      <c r="M1252" s="1301"/>
      <c r="N1252" s="1301"/>
      <c r="O1252" s="1329"/>
      <c r="Q1252" s="92"/>
      <c r="R1252" s="92"/>
      <c r="S1252" s="92"/>
      <c r="T1252" s="92"/>
      <c r="U1252" s="1303"/>
    </row>
    <row r="1253" spans="1:21" s="1302" customFormat="1" x14ac:dyDescent="0.3">
      <c r="A1253" s="1214"/>
      <c r="B1253" s="92"/>
      <c r="C1253" s="1298"/>
      <c r="D1253" s="1301"/>
      <c r="E1253" s="1301"/>
      <c r="F1253" s="1301"/>
      <c r="G1253" s="1301"/>
      <c r="H1253" s="1301"/>
      <c r="I1253" s="1301"/>
      <c r="J1253" s="1301"/>
      <c r="K1253" s="1301"/>
      <c r="L1253" s="1301"/>
      <c r="M1253" s="1301"/>
      <c r="N1253" s="1301"/>
      <c r="O1253" s="1329"/>
      <c r="Q1253" s="92"/>
      <c r="R1253" s="92"/>
      <c r="S1253" s="92"/>
      <c r="T1253" s="92"/>
      <c r="U1253" s="1303"/>
    </row>
    <row r="1254" spans="1:21" s="1302" customFormat="1" x14ac:dyDescent="0.3">
      <c r="A1254" s="1214"/>
      <c r="B1254" s="92"/>
      <c r="C1254" s="1298"/>
      <c r="D1254" s="1301"/>
      <c r="E1254" s="1301"/>
      <c r="F1254" s="1301"/>
      <c r="G1254" s="1301"/>
      <c r="H1254" s="1301"/>
      <c r="I1254" s="1301"/>
      <c r="J1254" s="1301"/>
      <c r="K1254" s="1301"/>
      <c r="L1254" s="1301"/>
      <c r="M1254" s="1301"/>
      <c r="N1254" s="1301"/>
      <c r="O1254" s="1329"/>
      <c r="Q1254" s="92"/>
      <c r="R1254" s="92"/>
      <c r="S1254" s="92"/>
      <c r="T1254" s="92"/>
      <c r="U1254" s="1303"/>
    </row>
    <row r="1255" spans="1:21" s="1302" customFormat="1" x14ac:dyDescent="0.3">
      <c r="A1255" s="1214"/>
      <c r="B1255" s="92"/>
      <c r="C1255" s="1298"/>
      <c r="D1255" s="1301"/>
      <c r="E1255" s="1301"/>
      <c r="F1255" s="1301"/>
      <c r="G1255" s="1301"/>
      <c r="H1255" s="1301"/>
      <c r="I1255" s="1301"/>
      <c r="J1255" s="1301"/>
      <c r="K1255" s="1301"/>
      <c r="L1255" s="1301"/>
      <c r="M1255" s="1301"/>
      <c r="N1255" s="1301"/>
      <c r="O1255" s="1329"/>
      <c r="Q1255" s="92"/>
      <c r="R1255" s="92"/>
      <c r="S1255" s="92"/>
      <c r="T1255" s="92"/>
      <c r="U1255" s="1303"/>
    </row>
    <row r="1256" spans="1:21" s="1302" customFormat="1" x14ac:dyDescent="0.3">
      <c r="A1256" s="1214"/>
      <c r="B1256" s="92"/>
      <c r="C1256" s="1298"/>
      <c r="D1256" s="1301"/>
      <c r="E1256" s="1301"/>
      <c r="F1256" s="1301"/>
      <c r="G1256" s="1301"/>
      <c r="H1256" s="1301"/>
      <c r="I1256" s="1301"/>
      <c r="J1256" s="1301"/>
      <c r="K1256" s="1301"/>
      <c r="L1256" s="1301"/>
      <c r="M1256" s="1301"/>
      <c r="N1256" s="1301"/>
      <c r="O1256" s="1329"/>
      <c r="Q1256" s="92"/>
      <c r="R1256" s="92"/>
      <c r="S1256" s="92"/>
      <c r="T1256" s="92"/>
      <c r="U1256" s="1303"/>
    </row>
    <row r="1257" spans="1:21" s="1302" customFormat="1" x14ac:dyDescent="0.3">
      <c r="A1257" s="1214"/>
      <c r="B1257" s="92"/>
      <c r="C1257" s="1298"/>
      <c r="D1257" s="1301"/>
      <c r="E1257" s="1301"/>
      <c r="F1257" s="1301"/>
      <c r="G1257" s="1301"/>
      <c r="H1257" s="1301"/>
      <c r="I1257" s="1301"/>
      <c r="J1257" s="1301"/>
      <c r="K1257" s="1301"/>
      <c r="L1257" s="1301"/>
      <c r="M1257" s="1301"/>
      <c r="N1257" s="1301"/>
      <c r="O1257" s="1329"/>
      <c r="Q1257" s="92"/>
      <c r="R1257" s="92"/>
      <c r="S1257" s="92"/>
      <c r="T1257" s="92"/>
      <c r="U1257" s="1303"/>
    </row>
    <row r="1258" spans="1:21" s="1302" customFormat="1" x14ac:dyDescent="0.3">
      <c r="A1258" s="1214"/>
      <c r="B1258" s="92"/>
      <c r="C1258" s="1298"/>
      <c r="D1258" s="1301"/>
      <c r="E1258" s="1301"/>
      <c r="F1258" s="1301"/>
      <c r="G1258" s="1301"/>
      <c r="H1258" s="1301"/>
      <c r="I1258" s="1301"/>
      <c r="J1258" s="1301"/>
      <c r="K1258" s="1301"/>
      <c r="L1258" s="1301"/>
      <c r="M1258" s="1301"/>
      <c r="N1258" s="1301"/>
      <c r="O1258" s="1329"/>
      <c r="Q1258" s="92"/>
      <c r="R1258" s="92"/>
      <c r="S1258" s="92"/>
      <c r="T1258" s="92"/>
      <c r="U1258" s="1303"/>
    </row>
    <row r="1259" spans="1:21" s="1302" customFormat="1" x14ac:dyDescent="0.3">
      <c r="A1259" s="1214"/>
      <c r="B1259" s="92"/>
      <c r="C1259" s="1298"/>
      <c r="D1259" s="1301"/>
      <c r="E1259" s="1301"/>
      <c r="F1259" s="1301"/>
      <c r="G1259" s="1301"/>
      <c r="H1259" s="1301"/>
      <c r="I1259" s="1301"/>
      <c r="J1259" s="1301"/>
      <c r="K1259" s="1301"/>
      <c r="L1259" s="1301"/>
      <c r="M1259" s="1301"/>
      <c r="N1259" s="1301"/>
      <c r="O1259" s="1329"/>
      <c r="Q1259" s="92"/>
      <c r="R1259" s="92"/>
      <c r="S1259" s="92"/>
      <c r="T1259" s="92"/>
      <c r="U1259" s="1303"/>
    </row>
    <row r="1260" spans="1:21" s="1302" customFormat="1" x14ac:dyDescent="0.3">
      <c r="A1260" s="1214"/>
      <c r="B1260" s="92"/>
      <c r="C1260" s="1298"/>
      <c r="D1260" s="1301"/>
      <c r="E1260" s="1301"/>
      <c r="F1260" s="1301"/>
      <c r="G1260" s="1301"/>
      <c r="H1260" s="1301"/>
      <c r="I1260" s="1301"/>
      <c r="J1260" s="1301"/>
      <c r="K1260" s="1301"/>
      <c r="L1260" s="1301"/>
      <c r="M1260" s="1301"/>
      <c r="N1260" s="1301"/>
      <c r="O1260" s="1329"/>
      <c r="Q1260" s="92"/>
      <c r="R1260" s="92"/>
      <c r="S1260" s="92"/>
      <c r="T1260" s="92"/>
      <c r="U1260" s="1303"/>
    </row>
    <row r="1261" spans="1:21" s="1302" customFormat="1" x14ac:dyDescent="0.3">
      <c r="A1261" s="1214"/>
      <c r="B1261" s="92"/>
      <c r="C1261" s="1298"/>
      <c r="D1261" s="1301"/>
      <c r="E1261" s="1301"/>
      <c r="F1261" s="1301"/>
      <c r="G1261" s="1301"/>
      <c r="H1261" s="1301"/>
      <c r="I1261" s="1301"/>
      <c r="J1261" s="1301"/>
      <c r="K1261" s="1301"/>
      <c r="L1261" s="1301"/>
      <c r="M1261" s="1301"/>
      <c r="N1261" s="1301"/>
      <c r="O1261" s="1329"/>
      <c r="Q1261" s="92"/>
      <c r="R1261" s="92"/>
      <c r="S1261" s="92"/>
      <c r="T1261" s="92"/>
      <c r="U1261" s="1303"/>
    </row>
    <row r="1262" spans="1:21" s="1302" customFormat="1" x14ac:dyDescent="0.3">
      <c r="A1262" s="1214"/>
      <c r="B1262" s="92"/>
      <c r="C1262" s="1298"/>
      <c r="D1262" s="1301"/>
      <c r="E1262" s="1301"/>
      <c r="F1262" s="1301"/>
      <c r="G1262" s="1301"/>
      <c r="H1262" s="1301"/>
      <c r="I1262" s="1301"/>
      <c r="J1262" s="1301"/>
      <c r="K1262" s="1301"/>
      <c r="L1262" s="1301"/>
      <c r="M1262" s="1301"/>
      <c r="N1262" s="1301"/>
      <c r="O1262" s="1329"/>
      <c r="Q1262" s="92"/>
      <c r="R1262" s="92"/>
      <c r="S1262" s="92"/>
      <c r="T1262" s="92"/>
      <c r="U1262" s="1303"/>
    </row>
    <row r="1263" spans="1:21" s="1302" customFormat="1" x14ac:dyDescent="0.3">
      <c r="A1263" s="1214"/>
      <c r="B1263" s="92"/>
      <c r="C1263" s="1298"/>
      <c r="D1263" s="1301"/>
      <c r="E1263" s="1301"/>
      <c r="F1263" s="1301"/>
      <c r="G1263" s="1301"/>
      <c r="H1263" s="1301"/>
      <c r="I1263" s="1301"/>
      <c r="J1263" s="1301"/>
      <c r="K1263" s="1301"/>
      <c r="L1263" s="1301"/>
      <c r="M1263" s="1301"/>
      <c r="N1263" s="1301"/>
      <c r="O1263" s="1329"/>
      <c r="Q1263" s="92"/>
      <c r="R1263" s="92"/>
      <c r="S1263" s="92"/>
      <c r="T1263" s="92"/>
      <c r="U1263" s="1303"/>
    </row>
    <row r="1264" spans="1:21" s="1302" customFormat="1" x14ac:dyDescent="0.3">
      <c r="A1264" s="1214"/>
      <c r="B1264" s="92"/>
      <c r="C1264" s="1298"/>
      <c r="D1264" s="1301"/>
      <c r="E1264" s="1301"/>
      <c r="F1264" s="1301"/>
      <c r="G1264" s="1301"/>
      <c r="H1264" s="1301"/>
      <c r="I1264" s="1301"/>
      <c r="J1264" s="1301"/>
      <c r="K1264" s="1301"/>
      <c r="L1264" s="1301"/>
      <c r="M1264" s="1301"/>
      <c r="N1264" s="1301"/>
      <c r="O1264" s="1329"/>
      <c r="Q1264" s="92"/>
      <c r="R1264" s="92"/>
      <c r="S1264" s="92"/>
      <c r="T1264" s="92"/>
      <c r="U1264" s="1303"/>
    </row>
    <row r="1265" spans="1:21" s="1302" customFormat="1" x14ac:dyDescent="0.3">
      <c r="A1265" s="1214"/>
      <c r="B1265" s="92"/>
      <c r="C1265" s="1298"/>
      <c r="D1265" s="1301"/>
      <c r="E1265" s="1301"/>
      <c r="F1265" s="1301"/>
      <c r="G1265" s="1301"/>
      <c r="H1265" s="1301"/>
      <c r="I1265" s="1301"/>
      <c r="J1265" s="1301"/>
      <c r="K1265" s="1301"/>
      <c r="L1265" s="1301"/>
      <c r="M1265" s="1301"/>
      <c r="N1265" s="1301"/>
      <c r="O1265" s="1329"/>
      <c r="Q1265" s="92"/>
      <c r="R1265" s="92"/>
      <c r="S1265" s="92"/>
      <c r="T1265" s="92"/>
      <c r="U1265" s="1303"/>
    </row>
    <row r="1266" spans="1:21" s="1302" customFormat="1" x14ac:dyDescent="0.3">
      <c r="A1266" s="1214"/>
      <c r="B1266" s="92"/>
      <c r="C1266" s="1298"/>
      <c r="D1266" s="1301"/>
      <c r="E1266" s="1301"/>
      <c r="F1266" s="1301"/>
      <c r="G1266" s="1301"/>
      <c r="H1266" s="1301"/>
      <c r="I1266" s="1301"/>
      <c r="J1266" s="1301"/>
      <c r="K1266" s="1301"/>
      <c r="L1266" s="1301"/>
      <c r="M1266" s="1301"/>
      <c r="N1266" s="1301"/>
      <c r="O1266" s="1329"/>
      <c r="Q1266" s="92"/>
      <c r="R1266" s="92"/>
      <c r="S1266" s="92"/>
      <c r="T1266" s="92"/>
      <c r="U1266" s="1303"/>
    </row>
    <row r="1267" spans="1:21" s="1302" customFormat="1" x14ac:dyDescent="0.3">
      <c r="A1267" s="1214"/>
      <c r="B1267" s="92"/>
      <c r="C1267" s="1298"/>
      <c r="D1267" s="1301"/>
      <c r="E1267" s="1301"/>
      <c r="F1267" s="1301"/>
      <c r="G1267" s="1301"/>
      <c r="H1267" s="1301"/>
      <c r="I1267" s="1301"/>
      <c r="J1267" s="1301"/>
      <c r="K1267" s="1301"/>
      <c r="L1267" s="1301"/>
      <c r="M1267" s="1301"/>
      <c r="N1267" s="1301"/>
      <c r="O1267" s="1329"/>
      <c r="Q1267" s="92"/>
      <c r="R1267" s="92"/>
      <c r="S1267" s="92"/>
      <c r="T1267" s="92"/>
      <c r="U1267" s="1303"/>
    </row>
    <row r="1268" spans="1:21" s="1302" customFormat="1" x14ac:dyDescent="0.3">
      <c r="A1268" s="1214"/>
      <c r="B1268" s="92"/>
      <c r="C1268" s="1298"/>
      <c r="D1268" s="1301"/>
      <c r="E1268" s="1301"/>
      <c r="F1268" s="1301"/>
      <c r="G1268" s="1301"/>
      <c r="H1268" s="1301"/>
      <c r="I1268" s="1301"/>
      <c r="J1268" s="1301"/>
      <c r="K1268" s="1301"/>
      <c r="L1268" s="1301"/>
      <c r="M1268" s="1301"/>
      <c r="N1268" s="1301"/>
      <c r="O1268" s="1329"/>
      <c r="Q1268" s="92"/>
      <c r="R1268" s="92"/>
      <c r="S1268" s="92"/>
      <c r="T1268" s="92"/>
      <c r="U1268" s="1303"/>
    </row>
    <row r="1269" spans="1:21" s="1302" customFormat="1" x14ac:dyDescent="0.3">
      <c r="A1269" s="1214"/>
      <c r="B1269" s="92"/>
      <c r="C1269" s="1298"/>
      <c r="D1269" s="1301"/>
      <c r="E1269" s="1301"/>
      <c r="F1269" s="1301"/>
      <c r="G1269" s="1301"/>
      <c r="H1269" s="1301"/>
      <c r="I1269" s="1301"/>
      <c r="J1269" s="1301"/>
      <c r="K1269" s="1301"/>
      <c r="L1269" s="1301"/>
      <c r="M1269" s="1301"/>
      <c r="N1269" s="1301"/>
      <c r="O1269" s="1329"/>
      <c r="Q1269" s="92"/>
      <c r="R1269" s="92"/>
      <c r="S1269" s="92"/>
      <c r="T1269" s="92"/>
      <c r="U1269" s="1303"/>
    </row>
    <row r="1270" spans="1:21" s="1302" customFormat="1" x14ac:dyDescent="0.3">
      <c r="A1270" s="1214"/>
      <c r="B1270" s="92"/>
      <c r="C1270" s="1298"/>
      <c r="D1270" s="1301"/>
      <c r="E1270" s="1301"/>
      <c r="F1270" s="1301"/>
      <c r="G1270" s="1301"/>
      <c r="H1270" s="1301"/>
      <c r="I1270" s="1301"/>
      <c r="J1270" s="1301"/>
      <c r="K1270" s="1301"/>
      <c r="L1270" s="1301"/>
      <c r="M1270" s="1301"/>
      <c r="N1270" s="1301"/>
      <c r="O1270" s="1329"/>
      <c r="Q1270" s="92"/>
      <c r="R1270" s="92"/>
      <c r="S1270" s="92"/>
      <c r="T1270" s="92"/>
      <c r="U1270" s="1303"/>
    </row>
    <row r="1271" spans="1:21" s="1302" customFormat="1" x14ac:dyDescent="0.3">
      <c r="A1271" s="1214"/>
      <c r="B1271" s="92"/>
      <c r="C1271" s="1298"/>
      <c r="D1271" s="1301"/>
      <c r="E1271" s="1301"/>
      <c r="F1271" s="1301"/>
      <c r="G1271" s="1301"/>
      <c r="H1271" s="1301"/>
      <c r="I1271" s="1301"/>
      <c r="J1271" s="1301"/>
      <c r="K1271" s="1301"/>
      <c r="L1271" s="1301"/>
      <c r="M1271" s="1301"/>
      <c r="N1271" s="1301"/>
      <c r="O1271" s="1329"/>
      <c r="Q1271" s="92"/>
      <c r="R1271" s="92"/>
      <c r="S1271" s="92"/>
      <c r="T1271" s="92"/>
      <c r="U1271" s="1303"/>
    </row>
    <row r="1272" spans="1:21" s="1302" customFormat="1" x14ac:dyDescent="0.3">
      <c r="A1272" s="1214"/>
      <c r="B1272" s="92"/>
      <c r="C1272" s="1298"/>
      <c r="D1272" s="1301"/>
      <c r="E1272" s="1301"/>
      <c r="F1272" s="1301"/>
      <c r="G1272" s="1301"/>
      <c r="H1272" s="1301"/>
      <c r="I1272" s="1301"/>
      <c r="J1272" s="1301"/>
      <c r="K1272" s="1301"/>
      <c r="L1272" s="1301"/>
      <c r="M1272" s="1301"/>
      <c r="N1272" s="1301"/>
      <c r="O1272" s="1329"/>
      <c r="Q1272" s="92"/>
      <c r="R1272" s="92"/>
      <c r="S1272" s="92"/>
      <c r="T1272" s="92"/>
      <c r="U1272" s="1303"/>
    </row>
    <row r="1273" spans="1:21" s="1302" customFormat="1" x14ac:dyDescent="0.3">
      <c r="A1273" s="1214"/>
      <c r="B1273" s="92"/>
      <c r="C1273" s="1298"/>
      <c r="D1273" s="1301"/>
      <c r="E1273" s="1301"/>
      <c r="F1273" s="1301"/>
      <c r="G1273" s="1301"/>
      <c r="H1273" s="1301"/>
      <c r="I1273" s="1301"/>
      <c r="J1273" s="1301"/>
      <c r="K1273" s="1301"/>
      <c r="L1273" s="1301"/>
      <c r="M1273" s="1301"/>
      <c r="N1273" s="1301"/>
      <c r="O1273" s="1329"/>
      <c r="Q1273" s="92"/>
      <c r="R1273" s="92"/>
      <c r="S1273" s="92"/>
      <c r="T1273" s="92"/>
      <c r="U1273" s="1303"/>
    </row>
    <row r="1274" spans="1:21" s="1302" customFormat="1" x14ac:dyDescent="0.3">
      <c r="A1274" s="1214"/>
      <c r="B1274" s="92"/>
      <c r="C1274" s="1298"/>
      <c r="D1274" s="1301"/>
      <c r="E1274" s="1301"/>
      <c r="F1274" s="1301"/>
      <c r="G1274" s="1301"/>
      <c r="H1274" s="1301"/>
      <c r="I1274" s="1301"/>
      <c r="J1274" s="1301"/>
      <c r="K1274" s="1301"/>
      <c r="L1274" s="1301"/>
      <c r="M1274" s="1301"/>
      <c r="N1274" s="1301"/>
      <c r="O1274" s="1329"/>
      <c r="Q1274" s="92"/>
      <c r="R1274" s="92"/>
      <c r="S1274" s="92"/>
      <c r="T1274" s="92"/>
      <c r="U1274" s="1303"/>
    </row>
    <row r="1275" spans="1:21" s="1302" customFormat="1" x14ac:dyDescent="0.3">
      <c r="A1275" s="1214"/>
      <c r="B1275" s="92"/>
      <c r="C1275" s="1298"/>
      <c r="D1275" s="1301"/>
      <c r="E1275" s="1301"/>
      <c r="F1275" s="1301"/>
      <c r="G1275" s="1301"/>
      <c r="H1275" s="1301"/>
      <c r="I1275" s="1301"/>
      <c r="J1275" s="1301"/>
      <c r="K1275" s="1301"/>
      <c r="L1275" s="1301"/>
      <c r="M1275" s="1301"/>
      <c r="N1275" s="1301"/>
      <c r="O1275" s="1329"/>
      <c r="Q1275" s="92"/>
      <c r="R1275" s="92"/>
      <c r="S1275" s="92"/>
      <c r="T1275" s="92"/>
      <c r="U1275" s="1303"/>
    </row>
    <row r="1276" spans="1:21" s="1302" customFormat="1" x14ac:dyDescent="0.3">
      <c r="A1276" s="1214"/>
      <c r="B1276" s="92"/>
      <c r="C1276" s="1298"/>
      <c r="D1276" s="1301"/>
      <c r="E1276" s="1301"/>
      <c r="F1276" s="1301"/>
      <c r="G1276" s="1301"/>
      <c r="H1276" s="1301"/>
      <c r="I1276" s="1301"/>
      <c r="J1276" s="1301"/>
      <c r="K1276" s="1301"/>
      <c r="L1276" s="1301"/>
      <c r="M1276" s="1301"/>
      <c r="N1276" s="1301"/>
      <c r="O1276" s="1329"/>
      <c r="Q1276" s="92"/>
      <c r="R1276" s="92"/>
      <c r="S1276" s="92"/>
      <c r="T1276" s="92"/>
      <c r="U1276" s="1303"/>
    </row>
    <row r="1277" spans="1:21" s="1302" customFormat="1" x14ac:dyDescent="0.3">
      <c r="A1277" s="1214"/>
      <c r="B1277" s="92"/>
      <c r="C1277" s="1298"/>
      <c r="D1277" s="1301"/>
      <c r="E1277" s="1301"/>
      <c r="F1277" s="1301"/>
      <c r="G1277" s="1301"/>
      <c r="H1277" s="1301"/>
      <c r="I1277" s="1301"/>
      <c r="J1277" s="1301"/>
      <c r="K1277" s="1301"/>
      <c r="L1277" s="1301"/>
      <c r="M1277" s="1301"/>
      <c r="N1277" s="1301"/>
      <c r="O1277" s="1329"/>
      <c r="Q1277" s="92"/>
      <c r="R1277" s="92"/>
      <c r="S1277" s="92"/>
      <c r="T1277" s="92"/>
      <c r="U1277" s="1303"/>
    </row>
    <row r="1278" spans="1:21" s="1302" customFormat="1" x14ac:dyDescent="0.3">
      <c r="A1278" s="1214"/>
      <c r="B1278" s="92"/>
      <c r="C1278" s="1298"/>
      <c r="D1278" s="1301"/>
      <c r="E1278" s="1301"/>
      <c r="F1278" s="1301"/>
      <c r="G1278" s="1301"/>
      <c r="H1278" s="1301"/>
      <c r="I1278" s="1301"/>
      <c r="J1278" s="1301"/>
      <c r="K1278" s="1301"/>
      <c r="L1278" s="1301"/>
      <c r="M1278" s="1301"/>
      <c r="N1278" s="1301"/>
      <c r="O1278" s="1329"/>
      <c r="Q1278" s="92"/>
      <c r="R1278" s="92"/>
      <c r="S1278" s="92"/>
      <c r="T1278" s="92"/>
      <c r="U1278" s="1303"/>
    </row>
    <row r="1279" spans="1:21" s="1302" customFormat="1" x14ac:dyDescent="0.3">
      <c r="A1279" s="1214"/>
      <c r="B1279" s="92"/>
      <c r="C1279" s="1298"/>
      <c r="D1279" s="1301"/>
      <c r="E1279" s="1301"/>
      <c r="F1279" s="1301"/>
      <c r="G1279" s="1301"/>
      <c r="H1279" s="1301"/>
      <c r="I1279" s="1301"/>
      <c r="J1279" s="1301"/>
      <c r="K1279" s="1301"/>
      <c r="L1279" s="1301"/>
      <c r="M1279" s="1301"/>
      <c r="N1279" s="1301"/>
      <c r="O1279" s="1329"/>
      <c r="Q1279" s="92"/>
      <c r="R1279" s="92"/>
      <c r="S1279" s="92"/>
      <c r="T1279" s="92"/>
      <c r="U1279" s="1303"/>
    </row>
    <row r="1280" spans="1:21" s="1302" customFormat="1" x14ac:dyDescent="0.3">
      <c r="A1280" s="1214"/>
      <c r="B1280" s="92"/>
      <c r="C1280" s="1298"/>
      <c r="D1280" s="1301"/>
      <c r="E1280" s="1301"/>
      <c r="F1280" s="1301"/>
      <c r="G1280" s="1301"/>
      <c r="H1280" s="1301"/>
      <c r="I1280" s="1301"/>
      <c r="J1280" s="1301"/>
      <c r="K1280" s="1301"/>
      <c r="L1280" s="1301"/>
      <c r="M1280" s="1301"/>
      <c r="N1280" s="1301"/>
      <c r="O1280" s="1329"/>
      <c r="Q1280" s="92"/>
      <c r="R1280" s="92"/>
      <c r="S1280" s="92"/>
      <c r="T1280" s="92"/>
      <c r="U1280" s="1303"/>
    </row>
    <row r="1281" spans="1:21" s="1302" customFormat="1" x14ac:dyDescent="0.3">
      <c r="A1281" s="1214"/>
      <c r="B1281" s="92"/>
      <c r="C1281" s="1298"/>
      <c r="D1281" s="1301"/>
      <c r="E1281" s="1301"/>
      <c r="F1281" s="1301"/>
      <c r="G1281" s="1301"/>
      <c r="H1281" s="1301"/>
      <c r="I1281" s="1301"/>
      <c r="J1281" s="1301"/>
      <c r="K1281" s="1301"/>
      <c r="L1281" s="1301"/>
      <c r="M1281" s="1301"/>
      <c r="N1281" s="1301"/>
      <c r="O1281" s="1329"/>
      <c r="Q1281" s="92"/>
      <c r="R1281" s="92"/>
      <c r="S1281" s="92"/>
      <c r="T1281" s="92"/>
      <c r="U1281" s="1303"/>
    </row>
    <row r="1282" spans="1:21" s="1302" customFormat="1" x14ac:dyDescent="0.3">
      <c r="A1282" s="1214"/>
      <c r="B1282" s="92"/>
      <c r="C1282" s="1298"/>
      <c r="D1282" s="1301"/>
      <c r="E1282" s="1301"/>
      <c r="F1282" s="1301"/>
      <c r="G1282" s="1301"/>
      <c r="H1282" s="1301"/>
      <c r="I1282" s="1301"/>
      <c r="J1282" s="1301"/>
      <c r="K1282" s="1301"/>
      <c r="L1282" s="1301"/>
      <c r="M1282" s="1301"/>
      <c r="N1282" s="1301"/>
      <c r="O1282" s="1329"/>
      <c r="Q1282" s="92"/>
      <c r="R1282" s="92"/>
      <c r="S1282" s="92"/>
      <c r="T1282" s="92"/>
      <c r="U1282" s="1303"/>
    </row>
    <row r="1283" spans="1:21" s="1302" customFormat="1" x14ac:dyDescent="0.3">
      <c r="A1283" s="1214"/>
      <c r="B1283" s="92"/>
      <c r="C1283" s="1298"/>
      <c r="D1283" s="1301"/>
      <c r="E1283" s="1301"/>
      <c r="F1283" s="1301"/>
      <c r="G1283" s="1301"/>
      <c r="H1283" s="1301"/>
      <c r="I1283" s="1301"/>
      <c r="J1283" s="1301"/>
      <c r="K1283" s="1301"/>
      <c r="L1283" s="1301"/>
      <c r="M1283" s="1301"/>
      <c r="N1283" s="1301"/>
      <c r="O1283" s="1329"/>
      <c r="Q1283" s="92"/>
      <c r="R1283" s="92"/>
      <c r="S1283" s="92"/>
      <c r="T1283" s="92"/>
      <c r="U1283" s="1303"/>
    </row>
    <row r="1284" spans="1:21" s="1302" customFormat="1" x14ac:dyDescent="0.3">
      <c r="A1284" s="1214"/>
      <c r="B1284" s="92"/>
      <c r="C1284" s="1298"/>
      <c r="D1284" s="1301"/>
      <c r="E1284" s="1301"/>
      <c r="F1284" s="1301"/>
      <c r="G1284" s="1301"/>
      <c r="H1284" s="1301"/>
      <c r="I1284" s="1301"/>
      <c r="J1284" s="1301"/>
      <c r="K1284" s="1301"/>
      <c r="L1284" s="1301"/>
      <c r="M1284" s="1301"/>
      <c r="N1284" s="1301"/>
      <c r="O1284" s="1329"/>
      <c r="Q1284" s="92"/>
      <c r="R1284" s="92"/>
      <c r="S1284" s="92"/>
      <c r="T1284" s="92"/>
      <c r="U1284" s="1303"/>
    </row>
    <row r="1285" spans="1:21" s="1302" customFormat="1" x14ac:dyDescent="0.3">
      <c r="A1285" s="1214"/>
      <c r="B1285" s="92"/>
      <c r="C1285" s="1298"/>
      <c r="D1285" s="1301"/>
      <c r="E1285" s="1301"/>
      <c r="F1285" s="1301"/>
      <c r="G1285" s="1301"/>
      <c r="H1285" s="1301"/>
      <c r="I1285" s="1301"/>
      <c r="J1285" s="1301"/>
      <c r="K1285" s="1301"/>
      <c r="L1285" s="1301"/>
      <c r="M1285" s="1301"/>
      <c r="N1285" s="1301"/>
      <c r="O1285" s="1329"/>
      <c r="Q1285" s="92"/>
      <c r="R1285" s="92"/>
      <c r="S1285" s="92"/>
      <c r="T1285" s="92"/>
      <c r="U1285" s="1303"/>
    </row>
    <row r="1286" spans="1:21" s="1302" customFormat="1" x14ac:dyDescent="0.3">
      <c r="A1286" s="1214"/>
      <c r="B1286" s="92"/>
      <c r="C1286" s="1298"/>
      <c r="D1286" s="1301"/>
      <c r="E1286" s="1301"/>
      <c r="F1286" s="1301"/>
      <c r="G1286" s="1301"/>
      <c r="H1286" s="1301"/>
      <c r="I1286" s="1301"/>
      <c r="J1286" s="1301"/>
      <c r="K1286" s="1301"/>
      <c r="L1286" s="1301"/>
      <c r="M1286" s="1301"/>
      <c r="N1286" s="1301"/>
      <c r="O1286" s="1329"/>
      <c r="Q1286" s="92"/>
      <c r="R1286" s="92"/>
      <c r="S1286" s="92"/>
      <c r="T1286" s="92"/>
      <c r="U1286" s="1303"/>
    </row>
    <row r="1287" spans="1:21" s="1302" customFormat="1" x14ac:dyDescent="0.3">
      <c r="A1287" s="1214"/>
      <c r="B1287" s="92"/>
      <c r="C1287" s="1298"/>
      <c r="D1287" s="1301"/>
      <c r="E1287" s="1301"/>
      <c r="F1287" s="1301"/>
      <c r="G1287" s="1301"/>
      <c r="H1287" s="1301"/>
      <c r="I1287" s="1301"/>
      <c r="J1287" s="1301"/>
      <c r="K1287" s="1301"/>
      <c r="L1287" s="1301"/>
      <c r="M1287" s="1301"/>
      <c r="N1287" s="1301"/>
      <c r="O1287" s="1329"/>
      <c r="Q1287" s="92"/>
      <c r="R1287" s="92"/>
      <c r="S1287" s="92"/>
      <c r="T1287" s="92"/>
      <c r="U1287" s="1303"/>
    </row>
    <row r="1288" spans="1:21" s="1302" customFormat="1" x14ac:dyDescent="0.3">
      <c r="A1288" s="1214"/>
      <c r="B1288" s="92"/>
      <c r="C1288" s="1298"/>
      <c r="D1288" s="1301"/>
      <c r="E1288" s="1301"/>
      <c r="F1288" s="1301"/>
      <c r="G1288" s="1301"/>
      <c r="H1288" s="1301"/>
      <c r="I1288" s="1301"/>
      <c r="J1288" s="1301"/>
      <c r="K1288" s="1301"/>
      <c r="L1288" s="1301"/>
      <c r="M1288" s="1301"/>
      <c r="N1288" s="1301"/>
      <c r="O1288" s="1329"/>
      <c r="Q1288" s="92"/>
      <c r="R1288" s="92"/>
      <c r="S1288" s="92"/>
      <c r="T1288" s="92"/>
      <c r="U1288" s="1303"/>
    </row>
    <row r="1289" spans="1:21" s="1302" customFormat="1" x14ac:dyDescent="0.3">
      <c r="A1289" s="1214"/>
      <c r="B1289" s="92"/>
      <c r="C1289" s="1298"/>
      <c r="D1289" s="1301"/>
      <c r="E1289" s="1301"/>
      <c r="F1289" s="1301"/>
      <c r="G1289" s="1301"/>
      <c r="H1289" s="1301"/>
      <c r="I1289" s="1301"/>
      <c r="J1289" s="1301"/>
      <c r="K1289" s="1301"/>
      <c r="L1289" s="1301"/>
      <c r="M1289" s="1301"/>
      <c r="N1289" s="1301"/>
      <c r="O1289" s="1329"/>
      <c r="Q1289" s="92"/>
      <c r="R1289" s="92"/>
      <c r="S1289" s="92"/>
      <c r="T1289" s="92"/>
      <c r="U1289" s="1303"/>
    </row>
    <row r="1290" spans="1:21" s="1302" customFormat="1" x14ac:dyDescent="0.3">
      <c r="A1290" s="1214"/>
      <c r="B1290" s="92"/>
      <c r="C1290" s="1298"/>
      <c r="D1290" s="1301"/>
      <c r="E1290" s="1301"/>
      <c r="F1290" s="1301"/>
      <c r="G1290" s="1301"/>
      <c r="H1290" s="1301"/>
      <c r="I1290" s="1301"/>
      <c r="J1290" s="1301"/>
      <c r="K1290" s="1301"/>
      <c r="L1290" s="1301"/>
      <c r="M1290" s="1301"/>
      <c r="N1290" s="1301"/>
      <c r="O1290" s="1329"/>
      <c r="Q1290" s="92"/>
      <c r="R1290" s="92"/>
      <c r="S1290" s="92"/>
      <c r="T1290" s="92"/>
      <c r="U1290" s="1303"/>
    </row>
    <row r="1291" spans="1:21" s="1302" customFormat="1" x14ac:dyDescent="0.3">
      <c r="A1291" s="1214"/>
      <c r="B1291" s="92"/>
      <c r="C1291" s="1298"/>
      <c r="D1291" s="1301"/>
      <c r="E1291" s="1301"/>
      <c r="F1291" s="1301"/>
      <c r="G1291" s="1301"/>
      <c r="H1291" s="1301"/>
      <c r="I1291" s="1301"/>
      <c r="J1291" s="1301"/>
      <c r="K1291" s="1301"/>
      <c r="L1291" s="1301"/>
      <c r="M1291" s="1301"/>
      <c r="N1291" s="1301"/>
      <c r="O1291" s="1329"/>
      <c r="Q1291" s="92"/>
      <c r="R1291" s="92"/>
      <c r="S1291" s="92"/>
      <c r="T1291" s="92"/>
      <c r="U1291" s="1303"/>
    </row>
    <row r="1292" spans="1:21" s="1302" customFormat="1" x14ac:dyDescent="0.3">
      <c r="A1292" s="1214"/>
      <c r="B1292" s="92"/>
      <c r="C1292" s="1298"/>
      <c r="D1292" s="1301"/>
      <c r="E1292" s="1301"/>
      <c r="F1292" s="1301"/>
      <c r="G1292" s="1301"/>
      <c r="H1292" s="1301"/>
      <c r="I1292" s="1301"/>
      <c r="J1292" s="1301"/>
      <c r="K1292" s="1301"/>
      <c r="L1292" s="1301"/>
      <c r="M1292" s="1301"/>
      <c r="N1292" s="1301"/>
      <c r="O1292" s="1329"/>
      <c r="Q1292" s="92"/>
      <c r="R1292" s="92"/>
      <c r="S1292" s="92"/>
      <c r="T1292" s="92"/>
      <c r="U1292" s="1303"/>
    </row>
    <row r="1293" spans="1:21" s="1302" customFormat="1" x14ac:dyDescent="0.3">
      <c r="A1293" s="1214"/>
      <c r="B1293" s="92"/>
      <c r="C1293" s="1298"/>
      <c r="D1293" s="1301"/>
      <c r="E1293" s="1301"/>
      <c r="F1293" s="1301"/>
      <c r="G1293" s="1301"/>
      <c r="H1293" s="1301"/>
      <c r="I1293" s="1301"/>
      <c r="J1293" s="1301"/>
      <c r="K1293" s="1301"/>
      <c r="L1293" s="1301"/>
      <c r="M1293" s="1301"/>
      <c r="N1293" s="1301"/>
      <c r="O1293" s="1329"/>
      <c r="Q1293" s="92"/>
      <c r="R1293" s="92"/>
      <c r="S1293" s="92"/>
      <c r="T1293" s="92"/>
      <c r="U1293" s="1303"/>
    </row>
    <row r="1294" spans="1:21" s="1302" customFormat="1" x14ac:dyDescent="0.3">
      <c r="A1294" s="1214"/>
      <c r="B1294" s="92"/>
      <c r="C1294" s="1298"/>
      <c r="D1294" s="1301"/>
      <c r="E1294" s="1301"/>
      <c r="F1294" s="1301"/>
      <c r="G1294" s="1301"/>
      <c r="H1294" s="1301"/>
      <c r="I1294" s="1301"/>
      <c r="J1294" s="1301"/>
      <c r="K1294" s="1301"/>
      <c r="L1294" s="1301"/>
      <c r="M1294" s="1301"/>
      <c r="N1294" s="1301"/>
      <c r="O1294" s="1329"/>
      <c r="Q1294" s="92"/>
      <c r="R1294" s="92"/>
      <c r="S1294" s="92"/>
      <c r="T1294" s="92"/>
      <c r="U1294" s="1303"/>
    </row>
    <row r="1295" spans="1:21" s="1302" customFormat="1" x14ac:dyDescent="0.3">
      <c r="A1295" s="1214"/>
      <c r="B1295" s="92"/>
      <c r="C1295" s="1298"/>
      <c r="D1295" s="1301"/>
      <c r="E1295" s="1301"/>
      <c r="F1295" s="1301"/>
      <c r="G1295" s="1301"/>
      <c r="H1295" s="1301"/>
      <c r="I1295" s="1301"/>
      <c r="J1295" s="1301"/>
      <c r="K1295" s="1301"/>
      <c r="L1295" s="1301"/>
      <c r="M1295" s="1301"/>
      <c r="N1295" s="1301"/>
      <c r="O1295" s="1329"/>
      <c r="Q1295" s="92"/>
      <c r="R1295" s="92"/>
      <c r="S1295" s="92"/>
      <c r="T1295" s="92"/>
      <c r="U1295" s="1303"/>
    </row>
    <row r="1296" spans="1:21" s="1302" customFormat="1" x14ac:dyDescent="0.3">
      <c r="A1296" s="1214"/>
      <c r="B1296" s="92"/>
      <c r="C1296" s="1298"/>
      <c r="D1296" s="1301"/>
      <c r="E1296" s="1301"/>
      <c r="F1296" s="1301"/>
      <c r="G1296" s="1301"/>
      <c r="H1296" s="1301"/>
      <c r="I1296" s="1301"/>
      <c r="J1296" s="1301"/>
      <c r="K1296" s="1301"/>
      <c r="L1296" s="1301"/>
      <c r="M1296" s="1301"/>
      <c r="N1296" s="1301"/>
      <c r="O1296" s="1329"/>
      <c r="Q1296" s="92"/>
      <c r="R1296" s="92"/>
      <c r="S1296" s="92"/>
      <c r="T1296" s="92"/>
      <c r="U1296" s="1303"/>
    </row>
    <row r="1297" spans="1:21" s="1302" customFormat="1" x14ac:dyDescent="0.3">
      <c r="A1297" s="1214"/>
      <c r="B1297" s="92"/>
      <c r="C1297" s="1298"/>
      <c r="D1297" s="1301"/>
      <c r="E1297" s="1301"/>
      <c r="F1297" s="1301"/>
      <c r="G1297" s="1301"/>
      <c r="H1297" s="1301"/>
      <c r="I1297" s="1301"/>
      <c r="J1297" s="1301"/>
      <c r="K1297" s="1301"/>
      <c r="L1297" s="1301"/>
      <c r="M1297" s="1301"/>
      <c r="N1297" s="1301"/>
      <c r="O1297" s="1329"/>
      <c r="Q1297" s="92"/>
      <c r="R1297" s="92"/>
      <c r="S1297" s="92"/>
      <c r="T1297" s="92"/>
      <c r="U1297" s="1303"/>
    </row>
    <row r="1298" spans="1:21" s="1302" customFormat="1" x14ac:dyDescent="0.3">
      <c r="A1298" s="1214"/>
      <c r="B1298" s="92"/>
      <c r="C1298" s="1298"/>
      <c r="D1298" s="1301"/>
      <c r="E1298" s="1301"/>
      <c r="F1298" s="1301"/>
      <c r="G1298" s="1301"/>
      <c r="H1298" s="1301"/>
      <c r="I1298" s="1301"/>
      <c r="J1298" s="1301"/>
      <c r="K1298" s="1301"/>
      <c r="L1298" s="1301"/>
      <c r="M1298" s="1301"/>
      <c r="N1298" s="1301"/>
      <c r="O1298" s="1329"/>
      <c r="Q1298" s="92"/>
      <c r="R1298" s="92"/>
      <c r="S1298" s="92"/>
      <c r="T1298" s="92"/>
      <c r="U1298" s="1303"/>
    </row>
    <row r="1299" spans="1:21" s="1302" customFormat="1" x14ac:dyDescent="0.3">
      <c r="A1299" s="1214"/>
      <c r="B1299" s="92"/>
      <c r="C1299" s="1298"/>
      <c r="D1299" s="1301"/>
      <c r="E1299" s="1301"/>
      <c r="F1299" s="1301"/>
      <c r="G1299" s="1301"/>
      <c r="H1299" s="1301"/>
      <c r="I1299" s="1301"/>
      <c r="J1299" s="1301"/>
      <c r="K1299" s="1301"/>
      <c r="L1299" s="1301"/>
      <c r="M1299" s="1301"/>
      <c r="N1299" s="1301"/>
      <c r="O1299" s="1329"/>
      <c r="Q1299" s="92"/>
      <c r="R1299" s="92"/>
      <c r="S1299" s="92"/>
      <c r="T1299" s="92"/>
      <c r="U1299" s="1303"/>
    </row>
    <row r="1300" spans="1:21" s="1302" customFormat="1" x14ac:dyDescent="0.3">
      <c r="A1300" s="1214"/>
      <c r="B1300" s="92"/>
      <c r="C1300" s="1298"/>
      <c r="D1300" s="1301"/>
      <c r="E1300" s="1301"/>
      <c r="F1300" s="1301"/>
      <c r="G1300" s="1301"/>
      <c r="H1300" s="1301"/>
      <c r="I1300" s="1301"/>
      <c r="J1300" s="1301"/>
      <c r="K1300" s="1301"/>
      <c r="L1300" s="1301"/>
      <c r="M1300" s="1301"/>
      <c r="N1300" s="1301"/>
      <c r="O1300" s="1329"/>
      <c r="Q1300" s="92"/>
      <c r="R1300" s="92"/>
      <c r="S1300" s="92"/>
      <c r="T1300" s="92"/>
      <c r="U1300" s="1303"/>
    </row>
    <row r="1301" spans="1:21" s="1302" customFormat="1" x14ac:dyDescent="0.3">
      <c r="A1301" s="1214"/>
      <c r="B1301" s="92"/>
      <c r="C1301" s="1298"/>
      <c r="D1301" s="1301"/>
      <c r="E1301" s="1301"/>
      <c r="F1301" s="1301"/>
      <c r="G1301" s="1301"/>
      <c r="H1301" s="1301"/>
      <c r="I1301" s="1301"/>
      <c r="J1301" s="1301"/>
      <c r="K1301" s="1301"/>
      <c r="L1301" s="1301"/>
      <c r="M1301" s="1301"/>
      <c r="N1301" s="1301"/>
      <c r="O1301" s="1329"/>
      <c r="Q1301" s="92"/>
      <c r="R1301" s="92"/>
      <c r="S1301" s="92"/>
      <c r="T1301" s="92"/>
      <c r="U1301" s="1303"/>
    </row>
    <row r="1302" spans="1:21" s="1302" customFormat="1" x14ac:dyDescent="0.3">
      <c r="A1302" s="1214"/>
      <c r="B1302" s="92"/>
      <c r="C1302" s="1298"/>
      <c r="D1302" s="1301"/>
      <c r="E1302" s="1301"/>
      <c r="F1302" s="1301"/>
      <c r="G1302" s="1301"/>
      <c r="H1302" s="1301"/>
      <c r="I1302" s="1301"/>
      <c r="J1302" s="1301"/>
      <c r="K1302" s="1301"/>
      <c r="L1302" s="1301"/>
      <c r="M1302" s="1301"/>
      <c r="N1302" s="1301"/>
      <c r="O1302" s="1329"/>
      <c r="Q1302" s="92"/>
      <c r="R1302" s="92"/>
      <c r="S1302" s="92"/>
      <c r="T1302" s="92"/>
      <c r="U1302" s="1303"/>
    </row>
    <row r="1303" spans="1:21" s="1302" customFormat="1" x14ac:dyDescent="0.3">
      <c r="A1303" s="1214"/>
      <c r="B1303" s="92"/>
      <c r="C1303" s="1298"/>
      <c r="D1303" s="1301"/>
      <c r="E1303" s="1301"/>
      <c r="F1303" s="1301"/>
      <c r="G1303" s="1301"/>
      <c r="H1303" s="1301"/>
      <c r="I1303" s="1301"/>
      <c r="J1303" s="1301"/>
      <c r="K1303" s="1301"/>
      <c r="L1303" s="1301"/>
      <c r="M1303" s="1301"/>
      <c r="N1303" s="1301"/>
      <c r="O1303" s="1329"/>
      <c r="Q1303" s="92"/>
      <c r="R1303" s="92"/>
      <c r="S1303" s="92"/>
      <c r="T1303" s="92"/>
      <c r="U1303" s="1303"/>
    </row>
    <row r="1304" spans="1:21" s="1302" customFormat="1" x14ac:dyDescent="0.3">
      <c r="A1304" s="1214"/>
      <c r="B1304" s="92"/>
      <c r="C1304" s="1298"/>
      <c r="D1304" s="1301"/>
      <c r="E1304" s="1301"/>
      <c r="F1304" s="1301"/>
      <c r="G1304" s="1301"/>
      <c r="H1304" s="1301"/>
      <c r="I1304" s="1301"/>
      <c r="J1304" s="1301"/>
      <c r="K1304" s="1301"/>
      <c r="L1304" s="1301"/>
      <c r="M1304" s="1301"/>
      <c r="N1304" s="1301"/>
      <c r="O1304" s="1329"/>
      <c r="Q1304" s="92"/>
      <c r="R1304" s="92"/>
      <c r="S1304" s="92"/>
      <c r="T1304" s="92"/>
      <c r="U1304" s="1303"/>
    </row>
    <row r="1305" spans="1:21" s="1302" customFormat="1" x14ac:dyDescent="0.3">
      <c r="A1305" s="1214"/>
      <c r="B1305" s="92"/>
      <c r="C1305" s="1298"/>
      <c r="D1305" s="1301"/>
      <c r="E1305" s="1301"/>
      <c r="F1305" s="1301"/>
      <c r="G1305" s="1301"/>
      <c r="H1305" s="1301"/>
      <c r="I1305" s="1301"/>
      <c r="J1305" s="1301"/>
      <c r="K1305" s="1301"/>
      <c r="L1305" s="1301"/>
      <c r="M1305" s="1301"/>
      <c r="N1305" s="1301"/>
      <c r="O1305" s="1329"/>
      <c r="Q1305" s="92"/>
      <c r="R1305" s="92"/>
      <c r="S1305" s="92"/>
      <c r="T1305" s="92"/>
      <c r="U1305" s="1303"/>
    </row>
    <row r="1306" spans="1:21" s="1302" customFormat="1" x14ac:dyDescent="0.3">
      <c r="A1306" s="1214"/>
      <c r="B1306" s="92"/>
      <c r="C1306" s="1298"/>
      <c r="D1306" s="1301"/>
      <c r="E1306" s="1301"/>
      <c r="F1306" s="1301"/>
      <c r="G1306" s="1301"/>
      <c r="H1306" s="1301"/>
      <c r="I1306" s="1301"/>
      <c r="J1306" s="1301"/>
      <c r="K1306" s="1301"/>
      <c r="L1306" s="1301"/>
      <c r="M1306" s="1301"/>
      <c r="N1306" s="1301"/>
      <c r="O1306" s="1329"/>
      <c r="Q1306" s="92"/>
      <c r="R1306" s="92"/>
      <c r="S1306" s="92"/>
      <c r="T1306" s="92"/>
      <c r="U1306" s="1303"/>
    </row>
    <row r="1307" spans="1:21" s="1302" customFormat="1" x14ac:dyDescent="0.3">
      <c r="A1307" s="1214"/>
      <c r="B1307" s="92"/>
      <c r="C1307" s="1298"/>
      <c r="D1307" s="1301"/>
      <c r="E1307" s="1301"/>
      <c r="F1307" s="1301"/>
      <c r="G1307" s="1301"/>
      <c r="H1307" s="1301"/>
      <c r="I1307" s="1301"/>
      <c r="J1307" s="1301"/>
      <c r="K1307" s="1301"/>
      <c r="L1307" s="1301"/>
      <c r="M1307" s="1301"/>
      <c r="N1307" s="1301"/>
      <c r="O1307" s="1329"/>
      <c r="Q1307" s="92"/>
      <c r="R1307" s="92"/>
      <c r="S1307" s="92"/>
      <c r="T1307" s="92"/>
      <c r="U1307" s="1303"/>
    </row>
    <row r="1308" spans="1:21" s="1302" customFormat="1" x14ac:dyDescent="0.3">
      <c r="A1308" s="1214"/>
      <c r="B1308" s="92"/>
      <c r="C1308" s="1298"/>
      <c r="D1308" s="1301"/>
      <c r="E1308" s="1301"/>
      <c r="F1308" s="1301"/>
      <c r="G1308" s="1301"/>
      <c r="H1308" s="1301"/>
      <c r="I1308" s="1301"/>
      <c r="J1308" s="1301"/>
      <c r="K1308" s="1301"/>
      <c r="L1308" s="1301"/>
      <c r="M1308" s="1301"/>
      <c r="N1308" s="1301"/>
      <c r="O1308" s="1329"/>
      <c r="Q1308" s="92"/>
      <c r="R1308" s="92"/>
      <c r="S1308" s="92"/>
      <c r="T1308" s="92"/>
      <c r="U1308" s="1303"/>
    </row>
    <row r="1309" spans="1:21" s="1302" customFormat="1" x14ac:dyDescent="0.3">
      <c r="A1309" s="1214"/>
      <c r="B1309" s="92"/>
      <c r="C1309" s="1298"/>
      <c r="D1309" s="1301"/>
      <c r="E1309" s="1301"/>
      <c r="F1309" s="1301"/>
      <c r="G1309" s="1301"/>
      <c r="H1309" s="1301"/>
      <c r="I1309" s="1301"/>
      <c r="J1309" s="1301"/>
      <c r="K1309" s="1301"/>
      <c r="L1309" s="1301"/>
      <c r="M1309" s="1301"/>
      <c r="N1309" s="1301"/>
      <c r="O1309" s="1329"/>
      <c r="Q1309" s="92"/>
      <c r="R1309" s="92"/>
      <c r="S1309" s="92"/>
      <c r="T1309" s="92"/>
      <c r="U1309" s="1303"/>
    </row>
    <row r="1310" spans="1:21" s="1302" customFormat="1" x14ac:dyDescent="0.3">
      <c r="A1310" s="1214"/>
      <c r="B1310" s="92"/>
      <c r="C1310" s="1298"/>
      <c r="D1310" s="1301"/>
      <c r="E1310" s="1301"/>
      <c r="F1310" s="1301"/>
      <c r="G1310" s="1301"/>
      <c r="H1310" s="1301"/>
      <c r="I1310" s="1301"/>
      <c r="J1310" s="1301"/>
      <c r="K1310" s="1301"/>
      <c r="L1310" s="1301"/>
      <c r="M1310" s="1301"/>
      <c r="N1310" s="1301"/>
      <c r="O1310" s="1329"/>
      <c r="Q1310" s="92"/>
      <c r="R1310" s="92"/>
      <c r="S1310" s="92"/>
      <c r="T1310" s="92"/>
      <c r="U1310" s="1303"/>
    </row>
    <row r="1311" spans="1:21" s="1302" customFormat="1" x14ac:dyDescent="0.3">
      <c r="A1311" s="1214"/>
      <c r="B1311" s="92"/>
      <c r="C1311" s="1298"/>
      <c r="D1311" s="1301"/>
      <c r="E1311" s="1301"/>
      <c r="F1311" s="1301"/>
      <c r="G1311" s="1301"/>
      <c r="H1311" s="1301"/>
      <c r="I1311" s="1301"/>
      <c r="J1311" s="1301"/>
      <c r="K1311" s="1301"/>
      <c r="L1311" s="1301"/>
      <c r="M1311" s="1301"/>
      <c r="N1311" s="1301"/>
      <c r="O1311" s="1329"/>
      <c r="Q1311" s="92"/>
      <c r="R1311" s="92"/>
      <c r="S1311" s="92"/>
      <c r="T1311" s="92"/>
      <c r="U1311" s="1303"/>
    </row>
    <row r="1312" spans="1:21" s="1302" customFormat="1" x14ac:dyDescent="0.3">
      <c r="A1312" s="1214"/>
      <c r="B1312" s="92"/>
      <c r="C1312" s="1298"/>
      <c r="D1312" s="1301"/>
      <c r="E1312" s="1301"/>
      <c r="F1312" s="1301"/>
      <c r="G1312" s="1301"/>
      <c r="H1312" s="1301"/>
      <c r="I1312" s="1301"/>
      <c r="J1312" s="1301"/>
      <c r="K1312" s="1301"/>
      <c r="L1312" s="1301"/>
      <c r="M1312" s="1301"/>
      <c r="N1312" s="1301"/>
      <c r="O1312" s="1329"/>
      <c r="Q1312" s="92"/>
      <c r="R1312" s="92"/>
      <c r="S1312" s="92"/>
      <c r="T1312" s="92"/>
      <c r="U1312" s="1303"/>
    </row>
    <row r="1313" spans="1:21" s="1302" customFormat="1" x14ac:dyDescent="0.3">
      <c r="A1313" s="1214"/>
      <c r="B1313" s="92"/>
      <c r="C1313" s="1298"/>
      <c r="D1313" s="1301"/>
      <c r="E1313" s="1301"/>
      <c r="F1313" s="1301"/>
      <c r="G1313" s="1301"/>
      <c r="H1313" s="1301"/>
      <c r="I1313" s="1301"/>
      <c r="J1313" s="1301"/>
      <c r="K1313" s="1301"/>
      <c r="L1313" s="1301"/>
      <c r="M1313" s="1301"/>
      <c r="N1313" s="1301"/>
      <c r="O1313" s="1329"/>
      <c r="Q1313" s="92"/>
      <c r="R1313" s="92"/>
      <c r="S1313" s="92"/>
      <c r="T1313" s="92"/>
      <c r="U1313" s="1303"/>
    </row>
    <row r="1314" spans="1:21" s="1302" customFormat="1" x14ac:dyDescent="0.3">
      <c r="A1314" s="1214"/>
      <c r="B1314" s="92"/>
      <c r="C1314" s="1298"/>
      <c r="D1314" s="1301"/>
      <c r="E1314" s="1301"/>
      <c r="F1314" s="1301"/>
      <c r="G1314" s="1301"/>
      <c r="H1314" s="1301"/>
      <c r="I1314" s="1301"/>
      <c r="J1314" s="1301"/>
      <c r="K1314" s="1301"/>
      <c r="L1314" s="1301"/>
      <c r="M1314" s="1301"/>
      <c r="N1314" s="1301"/>
      <c r="O1314" s="1329"/>
      <c r="Q1314" s="92"/>
      <c r="R1314" s="92"/>
      <c r="S1314" s="92"/>
      <c r="T1314" s="92"/>
      <c r="U1314" s="1303"/>
    </row>
    <row r="1315" spans="1:21" s="1302" customFormat="1" x14ac:dyDescent="0.3">
      <c r="A1315" s="1214"/>
      <c r="B1315" s="92"/>
      <c r="C1315" s="1298"/>
      <c r="D1315" s="1301"/>
      <c r="E1315" s="1301"/>
      <c r="F1315" s="1301"/>
      <c r="G1315" s="1301"/>
      <c r="H1315" s="1301"/>
      <c r="I1315" s="1301"/>
      <c r="J1315" s="1301"/>
      <c r="K1315" s="1301"/>
      <c r="L1315" s="1301"/>
      <c r="M1315" s="1301"/>
      <c r="N1315" s="1301"/>
      <c r="O1315" s="1329"/>
      <c r="Q1315" s="92"/>
      <c r="R1315" s="92"/>
      <c r="S1315" s="92"/>
      <c r="T1315" s="92"/>
      <c r="U1315" s="1303"/>
    </row>
    <row r="1316" spans="1:21" s="1302" customFormat="1" x14ac:dyDescent="0.3">
      <c r="A1316" s="1214"/>
      <c r="B1316" s="92"/>
      <c r="C1316" s="1298"/>
      <c r="D1316" s="1301"/>
      <c r="E1316" s="1301"/>
      <c r="F1316" s="1301"/>
      <c r="G1316" s="1301"/>
      <c r="H1316" s="1301"/>
      <c r="I1316" s="1301"/>
      <c r="J1316" s="1301"/>
      <c r="K1316" s="1301"/>
      <c r="L1316" s="1301"/>
      <c r="M1316" s="1301"/>
      <c r="N1316" s="1301"/>
      <c r="O1316" s="1329"/>
      <c r="Q1316" s="92"/>
      <c r="R1316" s="92"/>
      <c r="S1316" s="92"/>
      <c r="T1316" s="92"/>
      <c r="U1316" s="1303"/>
    </row>
    <row r="1317" spans="1:21" s="1302" customFormat="1" x14ac:dyDescent="0.3">
      <c r="A1317" s="1214"/>
      <c r="B1317" s="92"/>
      <c r="C1317" s="1298"/>
      <c r="D1317" s="1301"/>
      <c r="E1317" s="1301"/>
      <c r="F1317" s="1301"/>
      <c r="G1317" s="1301"/>
      <c r="H1317" s="1301"/>
      <c r="I1317" s="1301"/>
      <c r="J1317" s="1301"/>
      <c r="K1317" s="1301"/>
      <c r="L1317" s="1301"/>
      <c r="M1317" s="1301"/>
      <c r="N1317" s="1301"/>
      <c r="O1317" s="1329"/>
      <c r="Q1317" s="92"/>
      <c r="R1317" s="92"/>
      <c r="S1317" s="92"/>
      <c r="T1317" s="92"/>
      <c r="U1317" s="1303"/>
    </row>
    <row r="1318" spans="1:21" s="1302" customFormat="1" x14ac:dyDescent="0.3">
      <c r="A1318" s="1214"/>
      <c r="B1318" s="92"/>
      <c r="C1318" s="1298"/>
      <c r="D1318" s="1301"/>
      <c r="E1318" s="1301"/>
      <c r="F1318" s="1301"/>
      <c r="G1318" s="1301"/>
      <c r="H1318" s="1301"/>
      <c r="I1318" s="1301"/>
      <c r="J1318" s="1301"/>
      <c r="K1318" s="1301"/>
      <c r="L1318" s="1301"/>
      <c r="M1318" s="1301"/>
      <c r="N1318" s="1301"/>
      <c r="O1318" s="1329"/>
      <c r="Q1318" s="92"/>
      <c r="R1318" s="92"/>
      <c r="S1318" s="92"/>
      <c r="T1318" s="92"/>
      <c r="U1318" s="1303"/>
    </row>
    <row r="1319" spans="1:21" s="1302" customFormat="1" x14ac:dyDescent="0.3">
      <c r="A1319" s="1214"/>
      <c r="B1319" s="92"/>
      <c r="C1319" s="1298"/>
      <c r="D1319" s="1301"/>
      <c r="E1319" s="1301"/>
      <c r="F1319" s="1301"/>
      <c r="G1319" s="1301"/>
      <c r="H1319" s="1301"/>
      <c r="I1319" s="1301"/>
      <c r="J1319" s="1301"/>
      <c r="K1319" s="1301"/>
      <c r="L1319" s="1301"/>
      <c r="M1319" s="1301"/>
      <c r="N1319" s="1301"/>
      <c r="O1319" s="1329"/>
      <c r="Q1319" s="92"/>
      <c r="R1319" s="92"/>
      <c r="S1319" s="92"/>
      <c r="T1319" s="92"/>
      <c r="U1319" s="1303"/>
    </row>
    <row r="1320" spans="1:21" s="1302" customFormat="1" x14ac:dyDescent="0.3">
      <c r="A1320" s="1214"/>
      <c r="B1320" s="92"/>
      <c r="C1320" s="1298"/>
      <c r="D1320" s="1301"/>
      <c r="E1320" s="1301"/>
      <c r="F1320" s="1301"/>
      <c r="G1320" s="1301"/>
      <c r="H1320" s="1301"/>
      <c r="I1320" s="1301"/>
      <c r="J1320" s="1301"/>
      <c r="K1320" s="1301"/>
      <c r="L1320" s="1301"/>
      <c r="M1320" s="1301"/>
      <c r="N1320" s="1301"/>
      <c r="O1320" s="1329"/>
      <c r="Q1320" s="92"/>
      <c r="R1320" s="92"/>
      <c r="S1320" s="92"/>
      <c r="T1320" s="92"/>
      <c r="U1320" s="1303"/>
    </row>
    <row r="1321" spans="1:21" s="1302" customFormat="1" x14ac:dyDescent="0.3">
      <c r="A1321" s="1214"/>
      <c r="B1321" s="92"/>
      <c r="C1321" s="1298"/>
      <c r="D1321" s="1301"/>
      <c r="E1321" s="1301"/>
      <c r="F1321" s="1301"/>
      <c r="G1321" s="1301"/>
      <c r="H1321" s="1301"/>
      <c r="I1321" s="1301"/>
      <c r="J1321" s="1301"/>
      <c r="K1321" s="1301"/>
      <c r="L1321" s="1301"/>
      <c r="M1321" s="1301"/>
      <c r="N1321" s="1301"/>
      <c r="O1321" s="1329"/>
      <c r="Q1321" s="92"/>
      <c r="R1321" s="92"/>
      <c r="S1321" s="92"/>
      <c r="T1321" s="92"/>
      <c r="U1321" s="1303"/>
    </row>
    <row r="1322" spans="1:21" s="1302" customFormat="1" x14ac:dyDescent="0.3">
      <c r="A1322" s="1214"/>
      <c r="B1322" s="92"/>
      <c r="C1322" s="1298"/>
      <c r="D1322" s="1301"/>
      <c r="E1322" s="1301"/>
      <c r="F1322" s="1301"/>
      <c r="G1322" s="1301"/>
      <c r="H1322" s="1301"/>
      <c r="I1322" s="1301"/>
      <c r="J1322" s="1301"/>
      <c r="K1322" s="1301"/>
      <c r="L1322" s="1301"/>
      <c r="M1322" s="1301"/>
      <c r="N1322" s="1301"/>
      <c r="O1322" s="1329"/>
      <c r="Q1322" s="92"/>
      <c r="R1322" s="92"/>
      <c r="S1322" s="92"/>
      <c r="T1322" s="92"/>
      <c r="U1322" s="1303"/>
    </row>
    <row r="1323" spans="1:21" s="1302" customFormat="1" x14ac:dyDescent="0.3">
      <c r="A1323" s="1214"/>
      <c r="B1323" s="92"/>
      <c r="C1323" s="1298"/>
      <c r="D1323" s="1301"/>
      <c r="E1323" s="1301"/>
      <c r="F1323" s="1301"/>
      <c r="G1323" s="1301"/>
      <c r="H1323" s="1301"/>
      <c r="I1323" s="1301"/>
      <c r="J1323" s="1301"/>
      <c r="K1323" s="1301"/>
      <c r="L1323" s="1301"/>
      <c r="M1323" s="1301"/>
      <c r="N1323" s="1301"/>
      <c r="O1323" s="1329"/>
      <c r="Q1323" s="92"/>
      <c r="R1323" s="92"/>
      <c r="S1323" s="92"/>
      <c r="T1323" s="92"/>
      <c r="U1323" s="1303"/>
    </row>
    <row r="1324" spans="1:21" s="1302" customFormat="1" x14ac:dyDescent="0.3">
      <c r="A1324" s="1214"/>
      <c r="B1324" s="92"/>
      <c r="C1324" s="1298"/>
      <c r="D1324" s="1301"/>
      <c r="E1324" s="1301"/>
      <c r="F1324" s="1301"/>
      <c r="G1324" s="1301"/>
      <c r="H1324" s="1301"/>
      <c r="I1324" s="1301"/>
      <c r="J1324" s="1301"/>
      <c r="K1324" s="1301"/>
      <c r="L1324" s="1301"/>
      <c r="M1324" s="1301"/>
      <c r="N1324" s="1301"/>
      <c r="O1324" s="1329"/>
      <c r="Q1324" s="92"/>
      <c r="R1324" s="92"/>
      <c r="S1324" s="92"/>
      <c r="T1324" s="92"/>
      <c r="U1324" s="1303"/>
    </row>
    <row r="1325" spans="1:21" s="1302" customFormat="1" x14ac:dyDescent="0.3">
      <c r="A1325" s="1214"/>
      <c r="B1325" s="92"/>
      <c r="C1325" s="1298"/>
      <c r="D1325" s="1301"/>
      <c r="E1325" s="1301"/>
      <c r="F1325" s="1301"/>
      <c r="G1325" s="1301"/>
      <c r="H1325" s="1301"/>
      <c r="I1325" s="1301"/>
      <c r="J1325" s="1301"/>
      <c r="K1325" s="1301"/>
      <c r="L1325" s="1301"/>
      <c r="M1325" s="1301"/>
      <c r="N1325" s="1301"/>
      <c r="O1325" s="1329"/>
      <c r="Q1325" s="92"/>
      <c r="R1325" s="92"/>
      <c r="S1325" s="92"/>
      <c r="T1325" s="92"/>
      <c r="U1325" s="1303"/>
    </row>
    <row r="1326" spans="1:21" s="1302" customFormat="1" x14ac:dyDescent="0.3">
      <c r="A1326" s="1214"/>
      <c r="B1326" s="92"/>
      <c r="C1326" s="1298"/>
      <c r="D1326" s="1301"/>
      <c r="E1326" s="1301"/>
      <c r="F1326" s="1301"/>
      <c r="G1326" s="1301"/>
      <c r="H1326" s="1301"/>
      <c r="I1326" s="1301"/>
      <c r="J1326" s="1301"/>
      <c r="K1326" s="1301"/>
      <c r="L1326" s="1301"/>
      <c r="M1326" s="1301"/>
      <c r="N1326" s="1301"/>
      <c r="O1326" s="1329"/>
      <c r="Q1326" s="92"/>
      <c r="R1326" s="92"/>
      <c r="S1326" s="92"/>
      <c r="T1326" s="92"/>
      <c r="U1326" s="1303"/>
    </row>
    <row r="1327" spans="1:21" s="1302" customFormat="1" x14ac:dyDescent="0.3">
      <c r="A1327" s="1214"/>
      <c r="B1327" s="92"/>
      <c r="C1327" s="1298"/>
      <c r="D1327" s="1301"/>
      <c r="E1327" s="1301"/>
      <c r="F1327" s="1301"/>
      <c r="G1327" s="1301"/>
      <c r="H1327" s="1301"/>
      <c r="I1327" s="1301"/>
      <c r="J1327" s="1301"/>
      <c r="K1327" s="1301"/>
      <c r="L1327" s="1301"/>
      <c r="M1327" s="1301"/>
      <c r="N1327" s="1301"/>
      <c r="O1327" s="1329"/>
      <c r="Q1327" s="92"/>
      <c r="R1327" s="92"/>
      <c r="S1327" s="92"/>
      <c r="T1327" s="92"/>
      <c r="U1327" s="1303"/>
    </row>
    <row r="1328" spans="1:21" s="1302" customFormat="1" x14ac:dyDescent="0.3">
      <c r="A1328" s="1214"/>
      <c r="B1328" s="92"/>
      <c r="C1328" s="1298"/>
      <c r="D1328" s="1301"/>
      <c r="E1328" s="1301"/>
      <c r="F1328" s="1301"/>
      <c r="G1328" s="1301"/>
      <c r="H1328" s="1301"/>
      <c r="I1328" s="1301"/>
      <c r="J1328" s="1301"/>
      <c r="K1328" s="1301"/>
      <c r="L1328" s="1301"/>
      <c r="M1328" s="1301"/>
      <c r="N1328" s="1301"/>
      <c r="O1328" s="1329"/>
      <c r="Q1328" s="92"/>
      <c r="R1328" s="92"/>
      <c r="S1328" s="92"/>
      <c r="T1328" s="92"/>
      <c r="U1328" s="1303"/>
    </row>
    <row r="1329" spans="1:21" s="1302" customFormat="1" x14ac:dyDescent="0.3">
      <c r="A1329" s="1214"/>
      <c r="B1329" s="92"/>
      <c r="C1329" s="1298"/>
      <c r="D1329" s="1301"/>
      <c r="E1329" s="1301"/>
      <c r="F1329" s="1301"/>
      <c r="G1329" s="1301"/>
      <c r="H1329" s="1301"/>
      <c r="I1329" s="1301"/>
      <c r="J1329" s="1301"/>
      <c r="K1329" s="1301"/>
      <c r="L1329" s="1301"/>
      <c r="M1329" s="1301"/>
      <c r="N1329" s="1301"/>
      <c r="O1329" s="1329"/>
      <c r="Q1329" s="92"/>
      <c r="R1329" s="92"/>
      <c r="S1329" s="92"/>
      <c r="T1329" s="92"/>
      <c r="U1329" s="1303"/>
    </row>
    <row r="1330" spans="1:21" s="1302" customFormat="1" x14ac:dyDescent="0.3">
      <c r="A1330" s="1214"/>
      <c r="B1330" s="92"/>
      <c r="C1330" s="1298"/>
      <c r="D1330" s="1301"/>
      <c r="E1330" s="1301"/>
      <c r="F1330" s="1301"/>
      <c r="G1330" s="1301"/>
      <c r="H1330" s="1301"/>
      <c r="I1330" s="1301"/>
      <c r="J1330" s="1301"/>
      <c r="K1330" s="1301"/>
      <c r="L1330" s="1301"/>
      <c r="M1330" s="1301"/>
      <c r="N1330" s="1301"/>
      <c r="O1330" s="1329"/>
      <c r="Q1330" s="92"/>
      <c r="R1330" s="92"/>
      <c r="S1330" s="92"/>
      <c r="T1330" s="92"/>
      <c r="U1330" s="1303"/>
    </row>
    <row r="1331" spans="1:21" s="1302" customFormat="1" x14ac:dyDescent="0.3">
      <c r="A1331" s="1214"/>
      <c r="B1331" s="92"/>
      <c r="C1331" s="1298"/>
      <c r="D1331" s="1301"/>
      <c r="E1331" s="1301"/>
      <c r="F1331" s="1301"/>
      <c r="G1331" s="1301"/>
      <c r="H1331" s="1301"/>
      <c r="I1331" s="1301"/>
      <c r="J1331" s="1301"/>
      <c r="K1331" s="1301"/>
      <c r="L1331" s="1301"/>
      <c r="M1331" s="1301"/>
      <c r="N1331" s="1301"/>
      <c r="O1331" s="1329"/>
      <c r="Q1331" s="92"/>
      <c r="R1331" s="92"/>
      <c r="S1331" s="92"/>
      <c r="T1331" s="92"/>
      <c r="U1331" s="1303"/>
    </row>
    <row r="1332" spans="1:21" s="1302" customFormat="1" x14ac:dyDescent="0.3">
      <c r="A1332" s="1214"/>
      <c r="B1332" s="92"/>
      <c r="C1332" s="1298"/>
      <c r="D1332" s="1301"/>
      <c r="E1332" s="1301"/>
      <c r="F1332" s="1301"/>
      <c r="G1332" s="1301"/>
      <c r="H1332" s="1301"/>
      <c r="I1332" s="1301"/>
      <c r="J1332" s="1301"/>
      <c r="K1332" s="1301"/>
      <c r="L1332" s="1301"/>
      <c r="M1332" s="1301"/>
      <c r="N1332" s="1301"/>
      <c r="O1332" s="1329"/>
      <c r="Q1332" s="92"/>
      <c r="R1332" s="92"/>
      <c r="S1332" s="92"/>
      <c r="T1332" s="92"/>
      <c r="U1332" s="1303"/>
    </row>
    <row r="1333" spans="1:21" s="1302" customFormat="1" x14ac:dyDescent="0.3">
      <c r="A1333" s="1214"/>
      <c r="B1333" s="92"/>
      <c r="C1333" s="1298"/>
      <c r="D1333" s="1301"/>
      <c r="E1333" s="1301"/>
      <c r="F1333" s="1301"/>
      <c r="G1333" s="1301"/>
      <c r="H1333" s="1301"/>
      <c r="I1333" s="1301"/>
      <c r="J1333" s="1301"/>
      <c r="K1333" s="1301"/>
      <c r="L1333" s="1301"/>
      <c r="M1333" s="1301"/>
      <c r="N1333" s="1301"/>
      <c r="O1333" s="1329"/>
      <c r="Q1333" s="92"/>
      <c r="R1333" s="92"/>
      <c r="S1333" s="92"/>
      <c r="T1333" s="92"/>
      <c r="U1333" s="1303"/>
    </row>
    <row r="1334" spans="1:21" s="1302" customFormat="1" x14ac:dyDescent="0.3">
      <c r="A1334" s="1214"/>
      <c r="B1334" s="92"/>
      <c r="C1334" s="1298"/>
      <c r="D1334" s="1301"/>
      <c r="E1334" s="1301"/>
      <c r="F1334" s="1301"/>
      <c r="G1334" s="1301"/>
      <c r="H1334" s="1301"/>
      <c r="I1334" s="1301"/>
      <c r="J1334" s="1301"/>
      <c r="K1334" s="1301"/>
      <c r="L1334" s="1301"/>
      <c r="M1334" s="1301"/>
      <c r="N1334" s="1301"/>
      <c r="O1334" s="1329"/>
      <c r="Q1334" s="92"/>
      <c r="R1334" s="92"/>
      <c r="S1334" s="92"/>
      <c r="T1334" s="92"/>
      <c r="U1334" s="1303"/>
    </row>
    <row r="1335" spans="1:21" s="1302" customFormat="1" x14ac:dyDescent="0.3">
      <c r="A1335" s="1214"/>
      <c r="B1335" s="92"/>
      <c r="C1335" s="1298"/>
      <c r="D1335" s="1301"/>
      <c r="E1335" s="1301"/>
      <c r="F1335" s="1301"/>
      <c r="G1335" s="1301"/>
      <c r="H1335" s="1301"/>
      <c r="I1335" s="1301"/>
      <c r="J1335" s="1301"/>
      <c r="K1335" s="1301"/>
      <c r="L1335" s="1301"/>
      <c r="M1335" s="1301"/>
      <c r="N1335" s="1301"/>
      <c r="O1335" s="1329"/>
      <c r="Q1335" s="92"/>
      <c r="R1335" s="92"/>
      <c r="S1335" s="92"/>
      <c r="T1335" s="92"/>
      <c r="U1335" s="1303"/>
    </row>
    <row r="1336" spans="1:21" s="1302" customFormat="1" x14ac:dyDescent="0.3">
      <c r="A1336" s="1214"/>
      <c r="B1336" s="92"/>
      <c r="C1336" s="1298"/>
      <c r="D1336" s="1301"/>
      <c r="E1336" s="1301"/>
      <c r="F1336" s="1301"/>
      <c r="G1336" s="1301"/>
      <c r="H1336" s="1301"/>
      <c r="I1336" s="1301"/>
      <c r="J1336" s="1301"/>
      <c r="K1336" s="1301"/>
      <c r="L1336" s="1301"/>
      <c r="M1336" s="1301"/>
      <c r="N1336" s="1301"/>
      <c r="O1336" s="1329"/>
      <c r="Q1336" s="92"/>
      <c r="R1336" s="92"/>
      <c r="S1336" s="92"/>
      <c r="T1336" s="92"/>
      <c r="U1336" s="1303"/>
    </row>
    <row r="1337" spans="1:21" s="1302" customFormat="1" x14ac:dyDescent="0.3">
      <c r="A1337" s="1214"/>
      <c r="B1337" s="92"/>
      <c r="C1337" s="1298"/>
      <c r="D1337" s="1301"/>
      <c r="E1337" s="1301"/>
      <c r="F1337" s="1301"/>
      <c r="G1337" s="1301"/>
      <c r="H1337" s="1301"/>
      <c r="I1337" s="1301"/>
      <c r="J1337" s="1301"/>
      <c r="K1337" s="1301"/>
      <c r="L1337" s="1301"/>
      <c r="M1337" s="1301"/>
      <c r="N1337" s="1301"/>
      <c r="O1337" s="1329"/>
      <c r="Q1337" s="92"/>
      <c r="R1337" s="92"/>
      <c r="S1337" s="92"/>
      <c r="T1337" s="92"/>
      <c r="U1337" s="1303"/>
    </row>
    <row r="1338" spans="1:21" s="1302" customFormat="1" x14ac:dyDescent="0.3">
      <c r="A1338" s="1214"/>
      <c r="B1338" s="92"/>
      <c r="C1338" s="1298"/>
      <c r="D1338" s="1301"/>
      <c r="E1338" s="1301"/>
      <c r="F1338" s="1301"/>
      <c r="G1338" s="1301"/>
      <c r="H1338" s="1301"/>
      <c r="I1338" s="1301"/>
      <c r="J1338" s="1301"/>
      <c r="K1338" s="1301"/>
      <c r="L1338" s="1301"/>
      <c r="M1338" s="1301"/>
      <c r="N1338" s="1301"/>
      <c r="O1338" s="1329"/>
      <c r="Q1338" s="92"/>
      <c r="R1338" s="92"/>
      <c r="S1338" s="92"/>
      <c r="T1338" s="92"/>
      <c r="U1338" s="1303"/>
    </row>
    <row r="1339" spans="1:21" s="1302" customFormat="1" x14ac:dyDescent="0.3">
      <c r="A1339" s="1214"/>
      <c r="B1339" s="92"/>
      <c r="C1339" s="1298"/>
      <c r="D1339" s="1301"/>
      <c r="E1339" s="1301"/>
      <c r="F1339" s="1301"/>
      <c r="G1339" s="1301"/>
      <c r="H1339" s="1301"/>
      <c r="I1339" s="1301"/>
      <c r="J1339" s="1301"/>
      <c r="K1339" s="1301"/>
      <c r="L1339" s="1301"/>
      <c r="M1339" s="1301"/>
      <c r="N1339" s="1301"/>
      <c r="O1339" s="1329"/>
      <c r="Q1339" s="92"/>
      <c r="R1339" s="92"/>
      <c r="S1339" s="92"/>
      <c r="T1339" s="92"/>
      <c r="U1339" s="1303"/>
    </row>
    <row r="1340" spans="1:21" s="1302" customFormat="1" x14ac:dyDescent="0.3">
      <c r="A1340" s="1214"/>
      <c r="B1340" s="92"/>
      <c r="C1340" s="1298"/>
      <c r="D1340" s="1301"/>
      <c r="E1340" s="1301"/>
      <c r="F1340" s="1301"/>
      <c r="G1340" s="1301"/>
      <c r="H1340" s="1301"/>
      <c r="I1340" s="1301"/>
      <c r="J1340" s="1301"/>
      <c r="K1340" s="1301"/>
      <c r="L1340" s="1301"/>
      <c r="M1340" s="1301"/>
      <c r="N1340" s="1301"/>
      <c r="O1340" s="1329"/>
      <c r="Q1340" s="92"/>
      <c r="R1340" s="92"/>
      <c r="S1340" s="92"/>
      <c r="T1340" s="92"/>
      <c r="U1340" s="1303"/>
    </row>
    <row r="1341" spans="1:21" s="1302" customFormat="1" x14ac:dyDescent="0.3">
      <c r="A1341" s="1214"/>
      <c r="B1341" s="92"/>
      <c r="C1341" s="1298"/>
      <c r="D1341" s="1301"/>
      <c r="E1341" s="1301"/>
      <c r="F1341" s="1301"/>
      <c r="G1341" s="1301"/>
      <c r="H1341" s="1301"/>
      <c r="I1341" s="1301"/>
      <c r="J1341" s="1301"/>
      <c r="K1341" s="1301"/>
      <c r="L1341" s="1301"/>
      <c r="M1341" s="1301"/>
      <c r="N1341" s="1301"/>
      <c r="O1341" s="1329"/>
      <c r="Q1341" s="92"/>
      <c r="R1341" s="92"/>
      <c r="S1341" s="92"/>
      <c r="T1341" s="92"/>
      <c r="U1341" s="1303"/>
    </row>
    <row r="1342" spans="1:21" s="1302" customFormat="1" x14ac:dyDescent="0.3">
      <c r="A1342" s="1214"/>
      <c r="B1342" s="92"/>
      <c r="C1342" s="1298"/>
      <c r="D1342" s="1301"/>
      <c r="E1342" s="1301"/>
      <c r="F1342" s="1301"/>
      <c r="G1342" s="1301"/>
      <c r="H1342" s="1301"/>
      <c r="I1342" s="1301"/>
      <c r="J1342" s="1301"/>
      <c r="K1342" s="1301"/>
      <c r="L1342" s="1301"/>
      <c r="M1342" s="1301"/>
      <c r="N1342" s="1301"/>
      <c r="O1342" s="1329"/>
      <c r="Q1342" s="92"/>
      <c r="R1342" s="92"/>
      <c r="S1342" s="92"/>
      <c r="T1342" s="92"/>
      <c r="U1342" s="1303"/>
    </row>
    <row r="1343" spans="1:21" s="1302" customFormat="1" x14ac:dyDescent="0.3">
      <c r="A1343" s="1214"/>
      <c r="B1343" s="92"/>
      <c r="C1343" s="1298"/>
      <c r="D1343" s="1301"/>
      <c r="E1343" s="1301"/>
      <c r="F1343" s="1301"/>
      <c r="G1343" s="1301"/>
      <c r="H1343" s="1301"/>
      <c r="I1343" s="1301"/>
      <c r="J1343" s="1301"/>
      <c r="K1343" s="1301"/>
      <c r="L1343" s="1301"/>
      <c r="M1343" s="1301"/>
      <c r="N1343" s="1301"/>
      <c r="O1343" s="1329"/>
      <c r="Q1343" s="92"/>
      <c r="R1343" s="92"/>
      <c r="S1343" s="92"/>
      <c r="T1343" s="92"/>
      <c r="U1343" s="1303"/>
    </row>
    <row r="1344" spans="1:21" s="1302" customFormat="1" x14ac:dyDescent="0.3">
      <c r="A1344" s="1214"/>
      <c r="B1344" s="92"/>
      <c r="C1344" s="1298"/>
      <c r="D1344" s="1301"/>
      <c r="E1344" s="1301"/>
      <c r="F1344" s="1301"/>
      <c r="G1344" s="1301"/>
      <c r="H1344" s="1301"/>
      <c r="I1344" s="1301"/>
      <c r="J1344" s="1301"/>
      <c r="K1344" s="1301"/>
      <c r="L1344" s="1301"/>
      <c r="M1344" s="1301"/>
      <c r="N1344" s="1301"/>
      <c r="O1344" s="1329"/>
      <c r="Q1344" s="92"/>
      <c r="R1344" s="92"/>
      <c r="S1344" s="92"/>
      <c r="T1344" s="92"/>
      <c r="U1344" s="1303"/>
    </row>
    <row r="1345" spans="1:21" s="1302" customFormat="1" x14ac:dyDescent="0.3">
      <c r="A1345" s="1214"/>
      <c r="B1345" s="92"/>
      <c r="C1345" s="1298"/>
      <c r="D1345" s="1301"/>
      <c r="E1345" s="1301"/>
      <c r="F1345" s="1301"/>
      <c r="G1345" s="1301"/>
      <c r="H1345" s="1301"/>
      <c r="I1345" s="1301"/>
      <c r="J1345" s="1301"/>
      <c r="K1345" s="1301"/>
      <c r="L1345" s="1301"/>
      <c r="M1345" s="1301"/>
      <c r="N1345" s="1301"/>
      <c r="O1345" s="1329"/>
      <c r="Q1345" s="92"/>
      <c r="R1345" s="92"/>
      <c r="S1345" s="92"/>
      <c r="T1345" s="92"/>
      <c r="U1345" s="1303"/>
    </row>
    <row r="1346" spans="1:21" s="1302" customFormat="1" x14ac:dyDescent="0.3">
      <c r="A1346" s="1214"/>
      <c r="B1346" s="92"/>
      <c r="C1346" s="1298"/>
      <c r="D1346" s="1301"/>
      <c r="E1346" s="1301"/>
      <c r="F1346" s="1301"/>
      <c r="G1346" s="1301"/>
      <c r="H1346" s="1301"/>
      <c r="I1346" s="1301"/>
      <c r="J1346" s="1301"/>
      <c r="K1346" s="1301"/>
      <c r="L1346" s="1301"/>
      <c r="M1346" s="1301"/>
      <c r="N1346" s="1301"/>
      <c r="O1346" s="1329"/>
      <c r="Q1346" s="92"/>
      <c r="R1346" s="92"/>
      <c r="S1346" s="92"/>
      <c r="T1346" s="92"/>
      <c r="U1346" s="1303"/>
    </row>
    <row r="1347" spans="1:21" s="1302" customFormat="1" x14ac:dyDescent="0.3">
      <c r="A1347" s="1214"/>
      <c r="B1347" s="92"/>
      <c r="C1347" s="1298"/>
      <c r="D1347" s="1301"/>
      <c r="E1347" s="1301"/>
      <c r="F1347" s="1301"/>
      <c r="G1347" s="1301"/>
      <c r="H1347" s="1301"/>
      <c r="I1347" s="1301"/>
      <c r="J1347" s="1301"/>
      <c r="K1347" s="1301"/>
      <c r="L1347" s="1301"/>
      <c r="M1347" s="1301"/>
      <c r="N1347" s="1301"/>
      <c r="O1347" s="1329"/>
      <c r="Q1347" s="92"/>
      <c r="R1347" s="92"/>
      <c r="S1347" s="92"/>
      <c r="T1347" s="92"/>
      <c r="U1347" s="1303"/>
    </row>
    <row r="1348" spans="1:21" s="1302" customFormat="1" x14ac:dyDescent="0.3">
      <c r="A1348" s="1214"/>
      <c r="B1348" s="92"/>
      <c r="C1348" s="1298"/>
      <c r="D1348" s="1301"/>
      <c r="E1348" s="1301"/>
      <c r="F1348" s="1301"/>
      <c r="G1348" s="1301"/>
      <c r="H1348" s="1301"/>
      <c r="I1348" s="1301"/>
      <c r="J1348" s="1301"/>
      <c r="K1348" s="1301"/>
      <c r="L1348" s="1301"/>
      <c r="M1348" s="1301"/>
      <c r="N1348" s="1301"/>
      <c r="O1348" s="1329"/>
      <c r="Q1348" s="92"/>
      <c r="R1348" s="92"/>
      <c r="S1348" s="92"/>
      <c r="T1348" s="92"/>
      <c r="U1348" s="1303"/>
    </row>
    <row r="1349" spans="1:21" s="1302" customFormat="1" x14ac:dyDescent="0.3">
      <c r="A1349" s="1214"/>
      <c r="B1349" s="92"/>
      <c r="C1349" s="1298"/>
      <c r="D1349" s="1301"/>
      <c r="E1349" s="1301"/>
      <c r="F1349" s="1301"/>
      <c r="G1349" s="1301"/>
      <c r="H1349" s="1301"/>
      <c r="I1349" s="1301"/>
      <c r="J1349" s="1301"/>
      <c r="K1349" s="1301"/>
      <c r="L1349" s="1301"/>
      <c r="M1349" s="1301"/>
      <c r="N1349" s="1301"/>
      <c r="O1349" s="1329"/>
      <c r="Q1349" s="92"/>
      <c r="R1349" s="92"/>
      <c r="S1349" s="92"/>
      <c r="T1349" s="92"/>
      <c r="U1349" s="1303"/>
    </row>
    <row r="1350" spans="1:21" s="1302" customFormat="1" x14ac:dyDescent="0.3">
      <c r="A1350" s="1214"/>
      <c r="B1350" s="92"/>
      <c r="C1350" s="1298"/>
      <c r="D1350" s="1301"/>
      <c r="E1350" s="1301"/>
      <c r="F1350" s="1301"/>
      <c r="G1350" s="1301"/>
      <c r="H1350" s="1301"/>
      <c r="I1350" s="1301"/>
      <c r="J1350" s="1301"/>
      <c r="K1350" s="1301"/>
      <c r="L1350" s="1301"/>
      <c r="M1350" s="1301"/>
      <c r="N1350" s="1301"/>
      <c r="O1350" s="1329"/>
      <c r="Q1350" s="92"/>
      <c r="R1350" s="92"/>
      <c r="S1350" s="92"/>
      <c r="T1350" s="92"/>
      <c r="U1350" s="1303"/>
    </row>
    <row r="1351" spans="1:21" s="1302" customFormat="1" x14ac:dyDescent="0.3">
      <c r="A1351" s="1214"/>
      <c r="B1351" s="92"/>
      <c r="C1351" s="1298"/>
      <c r="D1351" s="1301"/>
      <c r="E1351" s="1301"/>
      <c r="F1351" s="1301"/>
      <c r="G1351" s="1301"/>
      <c r="H1351" s="1301"/>
      <c r="I1351" s="1301"/>
      <c r="J1351" s="1301"/>
      <c r="K1351" s="1301"/>
      <c r="L1351" s="1301"/>
      <c r="M1351" s="1301"/>
      <c r="N1351" s="1301"/>
      <c r="O1351" s="1329"/>
      <c r="Q1351" s="92"/>
      <c r="R1351" s="92"/>
      <c r="S1351" s="92"/>
      <c r="T1351" s="92"/>
      <c r="U1351" s="1303"/>
    </row>
    <row r="1352" spans="1:21" s="1302" customFormat="1" x14ac:dyDescent="0.3">
      <c r="A1352" s="1214"/>
      <c r="B1352" s="92"/>
      <c r="C1352" s="1298"/>
      <c r="D1352" s="1301"/>
      <c r="E1352" s="1301"/>
      <c r="F1352" s="1301"/>
      <c r="G1352" s="1301"/>
      <c r="H1352" s="1301"/>
      <c r="I1352" s="1301"/>
      <c r="J1352" s="1301"/>
      <c r="K1352" s="1301"/>
      <c r="L1352" s="1301"/>
      <c r="M1352" s="1301"/>
      <c r="N1352" s="1301"/>
      <c r="O1352" s="1329"/>
      <c r="Q1352" s="92"/>
      <c r="R1352" s="92"/>
      <c r="S1352" s="92"/>
      <c r="T1352" s="92"/>
      <c r="U1352" s="1303"/>
    </row>
    <row r="1353" spans="1:21" s="1302" customFormat="1" x14ac:dyDescent="0.3">
      <c r="A1353" s="1214"/>
      <c r="B1353" s="92"/>
      <c r="C1353" s="1298"/>
      <c r="D1353" s="1301"/>
      <c r="E1353" s="1301"/>
      <c r="F1353" s="1301"/>
      <c r="G1353" s="1301"/>
      <c r="H1353" s="1301"/>
      <c r="I1353" s="1301"/>
      <c r="J1353" s="1301"/>
      <c r="K1353" s="1301"/>
      <c r="L1353" s="1301"/>
      <c r="M1353" s="1301"/>
      <c r="N1353" s="1301"/>
      <c r="O1353" s="1329"/>
      <c r="Q1353" s="92"/>
      <c r="R1353" s="92"/>
      <c r="S1353" s="92"/>
      <c r="T1353" s="92"/>
      <c r="U1353" s="1303"/>
    </row>
    <row r="1354" spans="1:21" s="1302" customFormat="1" x14ac:dyDescent="0.3">
      <c r="A1354" s="1214"/>
      <c r="B1354" s="92"/>
      <c r="C1354" s="1298"/>
      <c r="D1354" s="1301"/>
      <c r="E1354" s="1301"/>
      <c r="F1354" s="1301"/>
      <c r="G1354" s="1301"/>
      <c r="H1354" s="1301"/>
      <c r="I1354" s="1301"/>
      <c r="J1354" s="1301"/>
      <c r="K1354" s="1301"/>
      <c r="L1354" s="1301"/>
      <c r="M1354" s="1301"/>
      <c r="N1354" s="1301"/>
      <c r="O1354" s="1329"/>
      <c r="Q1354" s="92"/>
      <c r="R1354" s="92"/>
      <c r="S1354" s="92"/>
      <c r="T1354" s="92"/>
      <c r="U1354" s="1303"/>
    </row>
    <row r="1355" spans="1:21" s="1302" customFormat="1" x14ac:dyDescent="0.3">
      <c r="A1355" s="1214"/>
      <c r="B1355" s="92"/>
      <c r="C1355" s="1298"/>
      <c r="D1355" s="1301"/>
      <c r="E1355" s="1301"/>
      <c r="F1355" s="1301"/>
      <c r="G1355" s="1301"/>
      <c r="H1355" s="1301"/>
      <c r="I1355" s="1301"/>
      <c r="J1355" s="1301"/>
      <c r="K1355" s="1301"/>
      <c r="L1355" s="1301"/>
      <c r="M1355" s="1301"/>
      <c r="N1355" s="1301"/>
      <c r="O1355" s="1329"/>
      <c r="Q1355" s="92"/>
      <c r="R1355" s="92"/>
      <c r="S1355" s="92"/>
      <c r="T1355" s="92"/>
      <c r="U1355" s="1303"/>
    </row>
    <row r="1356" spans="1:21" s="1302" customFormat="1" x14ac:dyDescent="0.3">
      <c r="A1356" s="1214"/>
      <c r="B1356" s="92"/>
      <c r="C1356" s="1298"/>
      <c r="D1356" s="1301"/>
      <c r="E1356" s="1301"/>
      <c r="F1356" s="1301"/>
      <c r="G1356" s="1301"/>
      <c r="H1356" s="1301"/>
      <c r="I1356" s="1301"/>
      <c r="J1356" s="1301"/>
      <c r="K1356" s="1301"/>
      <c r="L1356" s="1301"/>
      <c r="M1356" s="1301"/>
      <c r="N1356" s="1301"/>
      <c r="O1356" s="1329"/>
      <c r="Q1356" s="92"/>
      <c r="R1356" s="92"/>
      <c r="S1356" s="92"/>
      <c r="T1356" s="92"/>
      <c r="U1356" s="1303"/>
    </row>
    <row r="1357" spans="1:21" s="1302" customFormat="1" x14ac:dyDescent="0.3">
      <c r="A1357" s="1214"/>
      <c r="B1357" s="92"/>
      <c r="C1357" s="1298"/>
      <c r="D1357" s="1301"/>
      <c r="E1357" s="1301"/>
      <c r="F1357" s="1301"/>
      <c r="G1357" s="1301"/>
      <c r="H1357" s="1301"/>
      <c r="I1357" s="1301"/>
      <c r="J1357" s="1301"/>
      <c r="K1357" s="1301"/>
      <c r="L1357" s="1301"/>
      <c r="M1357" s="1301"/>
      <c r="N1357" s="1301"/>
      <c r="O1357" s="1329"/>
      <c r="Q1357" s="92"/>
      <c r="R1357" s="92"/>
      <c r="S1357" s="92"/>
      <c r="T1357" s="92"/>
      <c r="U1357" s="1303"/>
    </row>
    <row r="1358" spans="1:21" s="1302" customFormat="1" x14ac:dyDescent="0.3">
      <c r="A1358" s="1214"/>
      <c r="B1358" s="92"/>
      <c r="C1358" s="1298"/>
      <c r="D1358" s="1301"/>
      <c r="E1358" s="1301"/>
      <c r="F1358" s="1301"/>
      <c r="G1358" s="1301"/>
      <c r="H1358" s="1301"/>
      <c r="I1358" s="1301"/>
      <c r="J1358" s="1301"/>
      <c r="K1358" s="1301"/>
      <c r="L1358" s="1301"/>
      <c r="M1358" s="1301"/>
      <c r="N1358" s="1301"/>
      <c r="O1358" s="1329"/>
      <c r="Q1358" s="92"/>
      <c r="R1358" s="92"/>
      <c r="S1358" s="92"/>
      <c r="T1358" s="92"/>
      <c r="U1358" s="1303"/>
    </row>
    <row r="1359" spans="1:21" s="1302" customFormat="1" x14ac:dyDescent="0.3">
      <c r="A1359" s="1214"/>
      <c r="B1359" s="92"/>
      <c r="C1359" s="1298"/>
      <c r="D1359" s="1301"/>
      <c r="E1359" s="1301"/>
      <c r="F1359" s="1301"/>
      <c r="G1359" s="1301"/>
      <c r="H1359" s="1301"/>
      <c r="I1359" s="1301"/>
      <c r="J1359" s="1301"/>
      <c r="K1359" s="1301"/>
      <c r="L1359" s="1301"/>
      <c r="M1359" s="1301"/>
      <c r="N1359" s="1301"/>
      <c r="O1359" s="1329"/>
      <c r="Q1359" s="92"/>
      <c r="R1359" s="92"/>
      <c r="S1359" s="92"/>
      <c r="T1359" s="92"/>
      <c r="U1359" s="1303"/>
    </row>
    <row r="1360" spans="1:21" s="1302" customFormat="1" x14ac:dyDescent="0.3">
      <c r="A1360" s="1214"/>
      <c r="B1360" s="92"/>
      <c r="C1360" s="1298"/>
      <c r="D1360" s="1301"/>
      <c r="E1360" s="1301"/>
      <c r="F1360" s="1301"/>
      <c r="G1360" s="1301"/>
      <c r="H1360" s="1301"/>
      <c r="I1360" s="1301"/>
      <c r="J1360" s="1301"/>
      <c r="K1360" s="1301"/>
      <c r="L1360" s="1301"/>
      <c r="M1360" s="1301"/>
      <c r="N1360" s="1301"/>
      <c r="O1360" s="1329"/>
      <c r="Q1360" s="92"/>
      <c r="R1360" s="92"/>
      <c r="S1360" s="92"/>
      <c r="T1360" s="92"/>
      <c r="U1360" s="1303"/>
    </row>
    <row r="1361" spans="1:21" s="1302" customFormat="1" x14ac:dyDescent="0.3">
      <c r="A1361" s="1214"/>
      <c r="B1361" s="92"/>
      <c r="C1361" s="1298"/>
      <c r="D1361" s="1301"/>
      <c r="E1361" s="1301"/>
      <c r="F1361" s="1301"/>
      <c r="G1361" s="1301"/>
      <c r="H1361" s="1301"/>
      <c r="I1361" s="1301"/>
      <c r="J1361" s="1301"/>
      <c r="K1361" s="1301"/>
      <c r="L1361" s="1301"/>
      <c r="M1361" s="1301"/>
      <c r="N1361" s="1301"/>
      <c r="O1361" s="1329"/>
      <c r="Q1361" s="92"/>
      <c r="R1361" s="92"/>
      <c r="S1361" s="92"/>
      <c r="T1361" s="92"/>
      <c r="U1361" s="1303"/>
    </row>
    <row r="1362" spans="1:21" s="1302" customFormat="1" x14ac:dyDescent="0.3">
      <c r="A1362" s="1214"/>
      <c r="B1362" s="92"/>
      <c r="C1362" s="1298"/>
      <c r="D1362" s="1301"/>
      <c r="E1362" s="1301"/>
      <c r="F1362" s="1301"/>
      <c r="G1362" s="1301"/>
      <c r="H1362" s="1301"/>
      <c r="I1362" s="1301"/>
      <c r="J1362" s="1301"/>
      <c r="K1362" s="1301"/>
      <c r="L1362" s="1301"/>
      <c r="M1362" s="1301"/>
      <c r="N1362" s="1301"/>
      <c r="O1362" s="1329"/>
      <c r="Q1362" s="92"/>
      <c r="R1362" s="92"/>
      <c r="S1362" s="92"/>
      <c r="T1362" s="92"/>
      <c r="U1362" s="1303"/>
    </row>
    <row r="1363" spans="1:21" s="1302" customFormat="1" x14ac:dyDescent="0.3">
      <c r="A1363" s="1214"/>
      <c r="B1363" s="92"/>
      <c r="C1363" s="1298"/>
      <c r="D1363" s="1301"/>
      <c r="E1363" s="1301"/>
      <c r="F1363" s="1301"/>
      <c r="G1363" s="1301"/>
      <c r="H1363" s="1301"/>
      <c r="I1363" s="1301"/>
      <c r="J1363" s="1301"/>
      <c r="K1363" s="1301"/>
      <c r="L1363" s="1301"/>
      <c r="M1363" s="1301"/>
      <c r="N1363" s="1301"/>
      <c r="O1363" s="1329"/>
      <c r="Q1363" s="92"/>
      <c r="R1363" s="92"/>
      <c r="S1363" s="92"/>
      <c r="T1363" s="92"/>
      <c r="U1363" s="1303"/>
    </row>
    <row r="1364" spans="1:21" s="1302" customFormat="1" x14ac:dyDescent="0.3">
      <c r="A1364" s="1214"/>
      <c r="B1364" s="92"/>
      <c r="C1364" s="1298"/>
      <c r="D1364" s="1301"/>
      <c r="E1364" s="1301"/>
      <c r="F1364" s="1301"/>
      <c r="G1364" s="1301"/>
      <c r="H1364" s="1301"/>
      <c r="I1364" s="1301"/>
      <c r="J1364" s="1301"/>
      <c r="K1364" s="1301"/>
      <c r="L1364" s="1301"/>
      <c r="M1364" s="1301"/>
      <c r="N1364" s="1301"/>
      <c r="O1364" s="1329"/>
      <c r="Q1364" s="92"/>
      <c r="R1364" s="92"/>
      <c r="S1364" s="92"/>
      <c r="T1364" s="92"/>
      <c r="U1364" s="1303"/>
    </row>
    <row r="1365" spans="1:21" s="1302" customFormat="1" x14ac:dyDescent="0.3">
      <c r="A1365" s="1214"/>
      <c r="B1365" s="92"/>
      <c r="C1365" s="1298"/>
      <c r="D1365" s="1301"/>
      <c r="E1365" s="1301"/>
      <c r="F1365" s="1301"/>
      <c r="G1365" s="1301"/>
      <c r="H1365" s="1301"/>
      <c r="I1365" s="1301"/>
      <c r="J1365" s="1301"/>
      <c r="K1365" s="1301"/>
      <c r="L1365" s="1301"/>
      <c r="M1365" s="1301"/>
      <c r="N1365" s="1301"/>
      <c r="O1365" s="1329"/>
      <c r="Q1365" s="92"/>
      <c r="R1365" s="92"/>
      <c r="S1365" s="92"/>
      <c r="T1365" s="92"/>
      <c r="U1365" s="1303"/>
    </row>
    <row r="1366" spans="1:21" s="1302" customFormat="1" x14ac:dyDescent="0.3">
      <c r="A1366" s="1214"/>
      <c r="B1366" s="92"/>
      <c r="C1366" s="1298"/>
      <c r="D1366" s="1301"/>
      <c r="E1366" s="1301"/>
      <c r="F1366" s="1301"/>
      <c r="G1366" s="1301"/>
      <c r="H1366" s="1301"/>
      <c r="I1366" s="1301"/>
      <c r="J1366" s="1301"/>
      <c r="K1366" s="1301"/>
      <c r="L1366" s="1301"/>
      <c r="M1366" s="1301"/>
      <c r="N1366" s="1301"/>
      <c r="O1366" s="1329"/>
      <c r="Q1366" s="92"/>
      <c r="R1366" s="92"/>
      <c r="S1366" s="92"/>
      <c r="T1366" s="92"/>
      <c r="U1366" s="1303"/>
    </row>
    <row r="1367" spans="1:21" s="1302" customFormat="1" x14ac:dyDescent="0.3">
      <c r="A1367" s="1214"/>
      <c r="B1367" s="92"/>
      <c r="C1367" s="1298"/>
      <c r="D1367" s="1301"/>
      <c r="E1367" s="1301"/>
      <c r="F1367" s="1301"/>
      <c r="G1367" s="1301"/>
      <c r="H1367" s="1301"/>
      <c r="I1367" s="1301"/>
      <c r="J1367" s="1301"/>
      <c r="K1367" s="1301"/>
      <c r="L1367" s="1301"/>
      <c r="M1367" s="1301"/>
      <c r="N1367" s="1301"/>
      <c r="O1367" s="1329"/>
      <c r="Q1367" s="92"/>
      <c r="R1367" s="92"/>
      <c r="S1367" s="92"/>
      <c r="T1367" s="92"/>
      <c r="U1367" s="1303"/>
    </row>
    <row r="1368" spans="1:21" s="1302" customFormat="1" x14ac:dyDescent="0.3">
      <c r="A1368" s="1214"/>
      <c r="B1368" s="92"/>
      <c r="C1368" s="1298"/>
      <c r="D1368" s="1301"/>
      <c r="E1368" s="1301"/>
      <c r="F1368" s="1301"/>
      <c r="G1368" s="1301"/>
      <c r="H1368" s="1301"/>
      <c r="I1368" s="1301"/>
      <c r="J1368" s="1301"/>
      <c r="K1368" s="1301"/>
      <c r="L1368" s="1301"/>
      <c r="M1368" s="1301"/>
      <c r="N1368" s="1301"/>
      <c r="O1368" s="1329"/>
      <c r="Q1368" s="92"/>
      <c r="R1368" s="92"/>
      <c r="S1368" s="92"/>
      <c r="T1368" s="92"/>
      <c r="U1368" s="1303"/>
    </row>
    <row r="1369" spans="1:21" s="1302" customFormat="1" x14ac:dyDescent="0.3">
      <c r="A1369" s="1214"/>
      <c r="B1369" s="92"/>
      <c r="C1369" s="1298"/>
      <c r="D1369" s="1301"/>
      <c r="E1369" s="1301"/>
      <c r="F1369" s="1301"/>
      <c r="G1369" s="1301"/>
      <c r="H1369" s="1301"/>
      <c r="I1369" s="1301"/>
      <c r="J1369" s="1301"/>
      <c r="K1369" s="1301"/>
      <c r="L1369" s="1301"/>
      <c r="M1369" s="1301"/>
      <c r="N1369" s="1301"/>
      <c r="O1369" s="1329"/>
      <c r="Q1369" s="92"/>
      <c r="R1369" s="92"/>
      <c r="S1369" s="92"/>
      <c r="T1369" s="92"/>
      <c r="U1369" s="1303"/>
    </row>
    <row r="1370" spans="1:21" s="1302" customFormat="1" x14ac:dyDescent="0.3">
      <c r="A1370" s="1214"/>
      <c r="B1370" s="92"/>
      <c r="C1370" s="1298"/>
      <c r="D1370" s="1301"/>
      <c r="E1370" s="1301"/>
      <c r="F1370" s="1301"/>
      <c r="G1370" s="1301"/>
      <c r="H1370" s="1301"/>
      <c r="I1370" s="1301"/>
      <c r="J1370" s="1301"/>
      <c r="K1370" s="1301"/>
      <c r="L1370" s="1301"/>
      <c r="M1370" s="1301"/>
      <c r="N1370" s="1301"/>
      <c r="O1370" s="1329"/>
      <c r="Q1370" s="92"/>
      <c r="R1370" s="92"/>
      <c r="S1370" s="92"/>
      <c r="T1370" s="92"/>
      <c r="U1370" s="1303"/>
    </row>
    <row r="1371" spans="1:21" s="1302" customFormat="1" x14ac:dyDescent="0.3">
      <c r="A1371" s="1214"/>
      <c r="B1371" s="92"/>
      <c r="C1371" s="1298"/>
      <c r="D1371" s="1301"/>
      <c r="E1371" s="1301"/>
      <c r="F1371" s="1301"/>
      <c r="G1371" s="1301"/>
      <c r="H1371" s="1301"/>
      <c r="I1371" s="1301"/>
      <c r="J1371" s="1301"/>
      <c r="K1371" s="1301"/>
      <c r="L1371" s="1301"/>
      <c r="M1371" s="1301"/>
      <c r="N1371" s="1301"/>
      <c r="O1371" s="1329"/>
      <c r="Q1371" s="92"/>
      <c r="R1371" s="92"/>
      <c r="S1371" s="92"/>
      <c r="T1371" s="92"/>
      <c r="U1371" s="1303"/>
    </row>
    <row r="1372" spans="1:21" s="1302" customFormat="1" x14ac:dyDescent="0.3">
      <c r="A1372" s="1214"/>
      <c r="B1372" s="92"/>
      <c r="C1372" s="1298"/>
      <c r="D1372" s="1301"/>
      <c r="E1372" s="1301"/>
      <c r="F1372" s="1301"/>
      <c r="G1372" s="1301"/>
      <c r="H1372" s="1301"/>
      <c r="I1372" s="1301"/>
      <c r="J1372" s="1301"/>
      <c r="K1372" s="1301"/>
      <c r="L1372" s="1301"/>
      <c r="M1372" s="1301"/>
      <c r="N1372" s="1301"/>
      <c r="O1372" s="1329"/>
      <c r="Q1372" s="92"/>
      <c r="R1372" s="92"/>
      <c r="S1372" s="92"/>
      <c r="T1372" s="92"/>
      <c r="U1372" s="1303"/>
    </row>
    <row r="1373" spans="1:21" s="1302" customFormat="1" x14ac:dyDescent="0.3">
      <c r="A1373" s="1214"/>
      <c r="B1373" s="92"/>
      <c r="C1373" s="1298"/>
      <c r="D1373" s="1301"/>
      <c r="E1373" s="1301"/>
      <c r="F1373" s="1301"/>
      <c r="G1373" s="1301"/>
      <c r="H1373" s="1301"/>
      <c r="I1373" s="1301"/>
      <c r="J1373" s="1301"/>
      <c r="K1373" s="1301"/>
      <c r="L1373" s="1301"/>
      <c r="M1373" s="1301"/>
      <c r="N1373" s="1301"/>
      <c r="O1373" s="1329"/>
      <c r="Q1373" s="92"/>
      <c r="R1373" s="92"/>
      <c r="S1373" s="92"/>
      <c r="T1373" s="92"/>
      <c r="U1373" s="1303"/>
    </row>
    <row r="1374" spans="1:21" s="1302" customFormat="1" x14ac:dyDescent="0.3">
      <c r="A1374" s="1214"/>
      <c r="B1374" s="92"/>
      <c r="C1374" s="1298"/>
      <c r="D1374" s="1301"/>
      <c r="E1374" s="1301"/>
      <c r="F1374" s="1301"/>
      <c r="G1374" s="1301"/>
      <c r="H1374" s="1301"/>
      <c r="I1374" s="1301"/>
      <c r="J1374" s="1301"/>
      <c r="K1374" s="1301"/>
      <c r="L1374" s="1301"/>
      <c r="M1374" s="1301"/>
      <c r="N1374" s="1301"/>
      <c r="O1374" s="1329"/>
      <c r="Q1374" s="92"/>
      <c r="R1374" s="92"/>
      <c r="S1374" s="92"/>
      <c r="T1374" s="92"/>
      <c r="U1374" s="1303"/>
    </row>
    <row r="1375" spans="1:21" s="1302" customFormat="1" x14ac:dyDescent="0.3">
      <c r="A1375" s="1214"/>
      <c r="B1375" s="92"/>
      <c r="C1375" s="1298"/>
      <c r="D1375" s="1301"/>
      <c r="E1375" s="1301"/>
      <c r="F1375" s="1301"/>
      <c r="G1375" s="1301"/>
      <c r="H1375" s="1301"/>
      <c r="I1375" s="1301"/>
      <c r="J1375" s="1301"/>
      <c r="K1375" s="1301"/>
      <c r="L1375" s="1301"/>
      <c r="M1375" s="1301"/>
      <c r="N1375" s="1301"/>
      <c r="O1375" s="1329"/>
      <c r="Q1375" s="92"/>
      <c r="R1375" s="92"/>
      <c r="S1375" s="92"/>
      <c r="T1375" s="92"/>
      <c r="U1375" s="1303"/>
    </row>
    <row r="1376" spans="1:21" s="1302" customFormat="1" x14ac:dyDescent="0.3">
      <c r="A1376" s="1214"/>
      <c r="B1376" s="92"/>
      <c r="C1376" s="1298"/>
      <c r="D1376" s="1301"/>
      <c r="E1376" s="1301"/>
      <c r="F1376" s="1301"/>
      <c r="G1376" s="1301"/>
      <c r="H1376" s="1301"/>
      <c r="I1376" s="1301"/>
      <c r="J1376" s="1301"/>
      <c r="K1376" s="1301"/>
      <c r="L1376" s="1301"/>
      <c r="M1376" s="1301"/>
      <c r="N1376" s="1301"/>
      <c r="O1376" s="1329"/>
      <c r="Q1376" s="92"/>
      <c r="R1376" s="92"/>
      <c r="S1376" s="92"/>
      <c r="T1376" s="92"/>
      <c r="U1376" s="1303"/>
    </row>
    <row r="1377" spans="1:21" s="1302" customFormat="1" x14ac:dyDescent="0.3">
      <c r="A1377" s="1214"/>
      <c r="B1377" s="92"/>
      <c r="C1377" s="1298"/>
      <c r="D1377" s="1301"/>
      <c r="E1377" s="1301"/>
      <c r="F1377" s="1301"/>
      <c r="G1377" s="1301"/>
      <c r="H1377" s="1301"/>
      <c r="I1377" s="1301"/>
      <c r="J1377" s="1301"/>
      <c r="K1377" s="1301"/>
      <c r="L1377" s="1301"/>
      <c r="M1377" s="1301"/>
      <c r="N1377" s="1301"/>
      <c r="O1377" s="1329"/>
      <c r="Q1377" s="92"/>
      <c r="R1377" s="92"/>
      <c r="S1377" s="92"/>
      <c r="T1377" s="92"/>
      <c r="U1377" s="1303"/>
    </row>
    <row r="1378" spans="1:21" s="1302" customFormat="1" x14ac:dyDescent="0.3">
      <c r="A1378" s="1214"/>
      <c r="B1378" s="92"/>
      <c r="C1378" s="1298"/>
      <c r="D1378" s="1301"/>
      <c r="E1378" s="1301"/>
      <c r="F1378" s="1301"/>
      <c r="G1378" s="1301"/>
      <c r="H1378" s="1301"/>
      <c r="I1378" s="1301"/>
      <c r="J1378" s="1301"/>
      <c r="K1378" s="1301"/>
      <c r="L1378" s="1301"/>
      <c r="M1378" s="1301"/>
      <c r="N1378" s="1301"/>
      <c r="O1378" s="1329"/>
      <c r="Q1378" s="92"/>
      <c r="R1378" s="92"/>
      <c r="S1378" s="92"/>
      <c r="T1378" s="92"/>
      <c r="U1378" s="1303"/>
    </row>
    <row r="1379" spans="1:21" s="1302" customFormat="1" x14ac:dyDescent="0.3">
      <c r="A1379" s="1214"/>
      <c r="B1379" s="92"/>
      <c r="C1379" s="1298"/>
      <c r="D1379" s="1301"/>
      <c r="E1379" s="1301"/>
      <c r="F1379" s="1301"/>
      <c r="G1379" s="1301"/>
      <c r="H1379" s="1301"/>
      <c r="I1379" s="1301"/>
      <c r="J1379" s="1301"/>
      <c r="K1379" s="1301"/>
      <c r="L1379" s="1301"/>
      <c r="M1379" s="1301"/>
      <c r="N1379" s="1301"/>
      <c r="O1379" s="1329"/>
      <c r="Q1379" s="92"/>
      <c r="R1379" s="92"/>
      <c r="S1379" s="92"/>
      <c r="T1379" s="92"/>
      <c r="U1379" s="1303"/>
    </row>
    <row r="1380" spans="1:21" s="1302" customFormat="1" x14ac:dyDescent="0.3">
      <c r="A1380" s="1214"/>
      <c r="B1380" s="92"/>
      <c r="C1380" s="1298"/>
      <c r="D1380" s="1301"/>
      <c r="E1380" s="1301"/>
      <c r="F1380" s="1301"/>
      <c r="G1380" s="1301"/>
      <c r="H1380" s="1301"/>
      <c r="I1380" s="1301"/>
      <c r="J1380" s="1301"/>
      <c r="K1380" s="1301"/>
      <c r="L1380" s="1301"/>
      <c r="M1380" s="1301"/>
      <c r="N1380" s="1301"/>
      <c r="O1380" s="1329"/>
      <c r="Q1380" s="92"/>
      <c r="R1380" s="92"/>
      <c r="S1380" s="92"/>
      <c r="T1380" s="92"/>
      <c r="U1380" s="1303"/>
    </row>
    <row r="1381" spans="1:21" s="1302" customFormat="1" x14ac:dyDescent="0.3">
      <c r="A1381" s="1214"/>
      <c r="B1381" s="92"/>
      <c r="C1381" s="1298"/>
      <c r="D1381" s="1301"/>
      <c r="E1381" s="1301"/>
      <c r="F1381" s="1301"/>
      <c r="G1381" s="1301"/>
      <c r="H1381" s="1301"/>
      <c r="I1381" s="1301"/>
      <c r="J1381" s="1301"/>
      <c r="K1381" s="1301"/>
      <c r="L1381" s="1301"/>
      <c r="M1381" s="1301"/>
      <c r="N1381" s="1301"/>
      <c r="O1381" s="1329"/>
      <c r="Q1381" s="92"/>
      <c r="R1381" s="92"/>
      <c r="S1381" s="92"/>
      <c r="T1381" s="92"/>
      <c r="U1381" s="1303"/>
    </row>
    <row r="1382" spans="1:21" s="1302" customFormat="1" x14ac:dyDescent="0.3">
      <c r="A1382" s="1214"/>
      <c r="B1382" s="92"/>
      <c r="C1382" s="1298"/>
      <c r="D1382" s="1301"/>
      <c r="E1382" s="1301"/>
      <c r="F1382" s="1301"/>
      <c r="G1382" s="1301"/>
      <c r="H1382" s="1301"/>
      <c r="I1382" s="1301"/>
      <c r="J1382" s="1301"/>
      <c r="K1382" s="1301"/>
      <c r="L1382" s="1301"/>
      <c r="M1382" s="1301"/>
      <c r="N1382" s="1301"/>
      <c r="O1382" s="1329"/>
      <c r="Q1382" s="92"/>
      <c r="R1382" s="92"/>
      <c r="S1382" s="92"/>
      <c r="T1382" s="92"/>
      <c r="U1382" s="1303"/>
    </row>
    <row r="1383" spans="1:21" s="1302" customFormat="1" x14ac:dyDescent="0.3">
      <c r="A1383" s="1214"/>
      <c r="B1383" s="92"/>
      <c r="C1383" s="1298"/>
      <c r="D1383" s="1301"/>
      <c r="E1383" s="1301"/>
      <c r="F1383" s="1301"/>
      <c r="G1383" s="1301"/>
      <c r="H1383" s="1301"/>
      <c r="I1383" s="1301"/>
      <c r="J1383" s="1301"/>
      <c r="K1383" s="1301"/>
      <c r="L1383" s="1301"/>
      <c r="M1383" s="1301"/>
      <c r="N1383" s="1301"/>
      <c r="O1383" s="1329"/>
      <c r="Q1383" s="92"/>
      <c r="R1383" s="92"/>
      <c r="S1383" s="92"/>
      <c r="T1383" s="92"/>
      <c r="U1383" s="1303"/>
    </row>
    <row r="1384" spans="1:21" s="1302" customFormat="1" x14ac:dyDescent="0.3">
      <c r="A1384" s="1214"/>
      <c r="B1384" s="92"/>
      <c r="C1384" s="1298"/>
      <c r="D1384" s="1301"/>
      <c r="E1384" s="1301"/>
      <c r="F1384" s="1301"/>
      <c r="G1384" s="1301"/>
      <c r="H1384" s="1301"/>
      <c r="I1384" s="1301"/>
      <c r="J1384" s="1301"/>
      <c r="K1384" s="1301"/>
      <c r="L1384" s="1301"/>
      <c r="M1384" s="1301"/>
      <c r="N1384" s="1301"/>
      <c r="O1384" s="1329"/>
      <c r="Q1384" s="92"/>
      <c r="R1384" s="92"/>
      <c r="S1384" s="92"/>
      <c r="T1384" s="92"/>
      <c r="U1384" s="1303"/>
    </row>
    <row r="1385" spans="1:21" s="1302" customFormat="1" x14ac:dyDescent="0.3">
      <c r="A1385" s="1214"/>
      <c r="B1385" s="92"/>
      <c r="C1385" s="1298"/>
      <c r="D1385" s="1301"/>
      <c r="E1385" s="1301"/>
      <c r="F1385" s="1301"/>
      <c r="G1385" s="1301"/>
      <c r="H1385" s="1301"/>
      <c r="I1385" s="1301"/>
      <c r="J1385" s="1301"/>
      <c r="K1385" s="1301"/>
      <c r="L1385" s="1301"/>
      <c r="M1385" s="1301"/>
      <c r="N1385" s="1301"/>
      <c r="O1385" s="1329"/>
      <c r="Q1385" s="92"/>
      <c r="R1385" s="92"/>
      <c r="S1385" s="92"/>
      <c r="T1385" s="92"/>
      <c r="U1385" s="1303"/>
    </row>
    <row r="1386" spans="1:21" s="1302" customFormat="1" x14ac:dyDescent="0.3">
      <c r="A1386" s="1214"/>
      <c r="B1386" s="92"/>
      <c r="C1386" s="1298"/>
      <c r="D1386" s="1301"/>
      <c r="E1386" s="1301"/>
      <c r="F1386" s="1301"/>
      <c r="G1386" s="1301"/>
      <c r="H1386" s="1301"/>
      <c r="I1386" s="1301"/>
      <c r="J1386" s="1301"/>
      <c r="K1386" s="1301"/>
      <c r="L1386" s="1301"/>
      <c r="M1386" s="1301"/>
      <c r="N1386" s="1301"/>
      <c r="O1386" s="1329"/>
      <c r="Q1386" s="92"/>
      <c r="R1386" s="92"/>
      <c r="S1386" s="92"/>
      <c r="T1386" s="92"/>
      <c r="U1386" s="1303"/>
    </row>
    <row r="1387" spans="1:21" s="1302" customFormat="1" x14ac:dyDescent="0.3">
      <c r="A1387" s="1214"/>
      <c r="B1387" s="92"/>
      <c r="C1387" s="1298"/>
      <c r="D1387" s="1301"/>
      <c r="E1387" s="1301"/>
      <c r="F1387" s="1301"/>
      <c r="G1387" s="1301"/>
      <c r="H1387" s="1301"/>
      <c r="I1387" s="1301"/>
      <c r="J1387" s="1301"/>
      <c r="K1387" s="1301"/>
      <c r="L1387" s="1301"/>
      <c r="M1387" s="1301"/>
      <c r="N1387" s="1301"/>
      <c r="O1387" s="1329"/>
      <c r="Q1387" s="92"/>
      <c r="R1387" s="92"/>
      <c r="S1387" s="92"/>
      <c r="T1387" s="92"/>
      <c r="U1387" s="1303"/>
    </row>
    <row r="1388" spans="1:21" s="1302" customFormat="1" x14ac:dyDescent="0.3">
      <c r="A1388" s="1214"/>
      <c r="B1388" s="92"/>
      <c r="C1388" s="1298"/>
      <c r="D1388" s="1301"/>
      <c r="E1388" s="1301"/>
      <c r="F1388" s="1301"/>
      <c r="G1388" s="1301"/>
      <c r="H1388" s="1301"/>
      <c r="I1388" s="1301"/>
      <c r="J1388" s="1301"/>
      <c r="K1388" s="1301"/>
      <c r="L1388" s="1301"/>
      <c r="M1388" s="1301"/>
      <c r="N1388" s="1301"/>
      <c r="O1388" s="1329"/>
      <c r="Q1388" s="92"/>
      <c r="R1388" s="92"/>
      <c r="S1388" s="92"/>
      <c r="T1388" s="92"/>
      <c r="U1388" s="1303"/>
    </row>
    <row r="1389" spans="1:21" s="1302" customFormat="1" x14ac:dyDescent="0.3">
      <c r="A1389" s="1214"/>
      <c r="B1389" s="92"/>
      <c r="C1389" s="1298"/>
      <c r="D1389" s="1301"/>
      <c r="E1389" s="1301"/>
      <c r="F1389" s="1301"/>
      <c r="G1389" s="1301"/>
      <c r="H1389" s="1301"/>
      <c r="I1389" s="1301"/>
      <c r="J1389" s="1301"/>
      <c r="K1389" s="1301"/>
      <c r="L1389" s="1301"/>
      <c r="M1389" s="1301"/>
      <c r="N1389" s="1301"/>
      <c r="O1389" s="1329"/>
      <c r="Q1389" s="92"/>
      <c r="R1389" s="92"/>
      <c r="S1389" s="92"/>
      <c r="T1389" s="92"/>
      <c r="U1389" s="1303"/>
    </row>
    <row r="1390" spans="1:21" s="1302" customFormat="1" x14ac:dyDescent="0.3">
      <c r="A1390" s="1214"/>
      <c r="B1390" s="92"/>
      <c r="C1390" s="1298"/>
      <c r="D1390" s="1301"/>
      <c r="E1390" s="1301"/>
      <c r="F1390" s="1301"/>
      <c r="G1390" s="1301"/>
      <c r="H1390" s="1301"/>
      <c r="I1390" s="1301"/>
      <c r="J1390" s="1301"/>
      <c r="K1390" s="1301"/>
      <c r="L1390" s="1301"/>
      <c r="M1390" s="1301"/>
      <c r="N1390" s="1301"/>
      <c r="O1390" s="1329"/>
      <c r="Q1390" s="92"/>
      <c r="R1390" s="92"/>
      <c r="S1390" s="92"/>
      <c r="T1390" s="92"/>
      <c r="U1390" s="1303"/>
    </row>
    <row r="1391" spans="1:21" s="1302" customFormat="1" x14ac:dyDescent="0.3">
      <c r="A1391" s="1214"/>
      <c r="B1391" s="92"/>
      <c r="C1391" s="1298"/>
      <c r="D1391" s="1301"/>
      <c r="E1391" s="1301"/>
      <c r="F1391" s="1301"/>
      <c r="G1391" s="1301"/>
      <c r="H1391" s="1301"/>
      <c r="I1391" s="1301"/>
      <c r="J1391" s="1301"/>
      <c r="K1391" s="1301"/>
      <c r="L1391" s="1301"/>
      <c r="M1391" s="1301"/>
      <c r="N1391" s="1301"/>
      <c r="O1391" s="1329"/>
      <c r="Q1391" s="92"/>
      <c r="R1391" s="92"/>
      <c r="S1391" s="92"/>
      <c r="T1391" s="92"/>
      <c r="U1391" s="1303"/>
    </row>
    <row r="1392" spans="1:21" s="1302" customFormat="1" x14ac:dyDescent="0.3">
      <c r="A1392" s="1214"/>
      <c r="B1392" s="92"/>
      <c r="C1392" s="1298"/>
      <c r="D1392" s="1301"/>
      <c r="E1392" s="1301"/>
      <c r="F1392" s="1301"/>
      <c r="G1392" s="1301"/>
      <c r="H1392" s="1301"/>
      <c r="I1392" s="1301"/>
      <c r="J1392" s="1301"/>
      <c r="K1392" s="1301"/>
      <c r="L1392" s="1301"/>
      <c r="M1392" s="1301"/>
      <c r="N1392" s="1301"/>
      <c r="O1392" s="1329"/>
      <c r="Q1392" s="92"/>
      <c r="R1392" s="92"/>
      <c r="S1392" s="92"/>
      <c r="T1392" s="92"/>
      <c r="U1392" s="1303"/>
    </row>
    <row r="1393" spans="1:21" s="1302" customFormat="1" x14ac:dyDescent="0.3">
      <c r="A1393" s="1214"/>
      <c r="B1393" s="92"/>
      <c r="C1393" s="1298"/>
      <c r="D1393" s="1301"/>
      <c r="E1393" s="1301"/>
      <c r="F1393" s="1301"/>
      <c r="G1393" s="1301"/>
      <c r="H1393" s="1301"/>
      <c r="I1393" s="1301"/>
      <c r="J1393" s="1301"/>
      <c r="K1393" s="1301"/>
      <c r="L1393" s="1301"/>
      <c r="M1393" s="1301"/>
      <c r="N1393" s="1301"/>
      <c r="O1393" s="1329"/>
      <c r="Q1393" s="92"/>
      <c r="R1393" s="92"/>
      <c r="S1393" s="92"/>
      <c r="T1393" s="92"/>
      <c r="U1393" s="1303"/>
    </row>
    <row r="1394" spans="1:21" s="1302" customFormat="1" x14ac:dyDescent="0.3">
      <c r="A1394" s="1214"/>
      <c r="B1394" s="92"/>
      <c r="C1394" s="1298"/>
      <c r="D1394" s="1301"/>
      <c r="E1394" s="1301"/>
      <c r="F1394" s="1301"/>
      <c r="G1394" s="1301"/>
      <c r="H1394" s="1301"/>
      <c r="I1394" s="1301"/>
      <c r="J1394" s="1301"/>
      <c r="K1394" s="1301"/>
      <c r="L1394" s="1301"/>
      <c r="M1394" s="1301"/>
      <c r="N1394" s="1301"/>
      <c r="O1394" s="1329"/>
      <c r="Q1394" s="92"/>
      <c r="R1394" s="92"/>
      <c r="S1394" s="92"/>
      <c r="T1394" s="92"/>
      <c r="U1394" s="1303"/>
    </row>
    <row r="1395" spans="1:21" s="1302" customFormat="1" x14ac:dyDescent="0.3">
      <c r="A1395" s="1214"/>
      <c r="B1395" s="92"/>
      <c r="C1395" s="1298"/>
      <c r="D1395" s="1301"/>
      <c r="E1395" s="1301"/>
      <c r="F1395" s="1301"/>
      <c r="G1395" s="1301"/>
      <c r="H1395" s="1301"/>
      <c r="I1395" s="1301"/>
      <c r="J1395" s="1301"/>
      <c r="K1395" s="1301"/>
      <c r="L1395" s="1301"/>
      <c r="M1395" s="1301"/>
      <c r="N1395" s="1301"/>
      <c r="O1395" s="1329"/>
      <c r="Q1395" s="92"/>
      <c r="R1395" s="92"/>
      <c r="S1395" s="92"/>
      <c r="T1395" s="92"/>
      <c r="U1395" s="1303"/>
    </row>
    <row r="1396" spans="1:21" s="1302" customFormat="1" x14ac:dyDescent="0.3">
      <c r="A1396" s="1214"/>
      <c r="B1396" s="92"/>
      <c r="C1396" s="1298"/>
      <c r="D1396" s="1301"/>
      <c r="E1396" s="1301"/>
      <c r="F1396" s="1301"/>
      <c r="G1396" s="1301"/>
      <c r="H1396" s="1301"/>
      <c r="I1396" s="1301"/>
      <c r="J1396" s="1301"/>
      <c r="K1396" s="1301"/>
      <c r="L1396" s="1301"/>
      <c r="M1396" s="1301"/>
      <c r="N1396" s="1301"/>
      <c r="O1396" s="1329"/>
      <c r="Q1396" s="92"/>
      <c r="R1396" s="92"/>
      <c r="S1396" s="92"/>
      <c r="T1396" s="92"/>
      <c r="U1396" s="1303"/>
    </row>
    <row r="1397" spans="1:21" s="1302" customFormat="1" x14ac:dyDescent="0.3">
      <c r="A1397" s="1214"/>
      <c r="B1397" s="92"/>
      <c r="C1397" s="1298"/>
      <c r="D1397" s="1301"/>
      <c r="E1397" s="1301"/>
      <c r="F1397" s="1301"/>
      <c r="G1397" s="1301"/>
      <c r="H1397" s="1301"/>
      <c r="I1397" s="1301"/>
      <c r="J1397" s="1301"/>
      <c r="K1397" s="1301"/>
      <c r="L1397" s="1301"/>
      <c r="M1397" s="1301"/>
      <c r="N1397" s="1301"/>
      <c r="O1397" s="1329"/>
      <c r="Q1397" s="92"/>
      <c r="R1397" s="92"/>
      <c r="S1397" s="92"/>
      <c r="T1397" s="92"/>
      <c r="U1397" s="1303"/>
    </row>
    <row r="1398" spans="1:21" s="1302" customFormat="1" x14ac:dyDescent="0.3">
      <c r="A1398" s="1214"/>
      <c r="B1398" s="92"/>
      <c r="C1398" s="1298"/>
      <c r="D1398" s="1301"/>
      <c r="E1398" s="1301"/>
      <c r="F1398" s="1301"/>
      <c r="G1398" s="1301"/>
      <c r="H1398" s="1301"/>
      <c r="I1398" s="1301"/>
      <c r="J1398" s="1301"/>
      <c r="K1398" s="1301"/>
      <c r="L1398" s="1301"/>
      <c r="M1398" s="1301"/>
      <c r="N1398" s="1301"/>
      <c r="O1398" s="1329"/>
      <c r="Q1398" s="92"/>
      <c r="R1398" s="92"/>
      <c r="S1398" s="92"/>
      <c r="T1398" s="92"/>
      <c r="U1398" s="1303"/>
    </row>
    <row r="1399" spans="1:21" s="1302" customFormat="1" x14ac:dyDescent="0.3">
      <c r="A1399" s="1214"/>
      <c r="B1399" s="92"/>
      <c r="C1399" s="1298"/>
      <c r="D1399" s="1301"/>
      <c r="E1399" s="1301"/>
      <c r="F1399" s="1301"/>
      <c r="G1399" s="1301"/>
      <c r="H1399" s="1301"/>
      <c r="I1399" s="1301"/>
      <c r="J1399" s="1301"/>
      <c r="K1399" s="1301"/>
      <c r="L1399" s="1301"/>
      <c r="M1399" s="1301"/>
      <c r="N1399" s="1301"/>
      <c r="O1399" s="1329"/>
      <c r="Q1399" s="92"/>
      <c r="R1399" s="92"/>
      <c r="S1399" s="92"/>
      <c r="T1399" s="92"/>
      <c r="U1399" s="1303"/>
    </row>
    <row r="1400" spans="1:21" s="1302" customFormat="1" x14ac:dyDescent="0.3">
      <c r="A1400" s="1214"/>
      <c r="B1400" s="92"/>
      <c r="C1400" s="1298"/>
      <c r="D1400" s="1301"/>
      <c r="E1400" s="1301"/>
      <c r="F1400" s="1301"/>
      <c r="G1400" s="1301"/>
      <c r="H1400" s="1301"/>
      <c r="I1400" s="1301"/>
      <c r="J1400" s="1301"/>
      <c r="K1400" s="1301"/>
      <c r="L1400" s="1301"/>
      <c r="M1400" s="1301"/>
      <c r="N1400" s="1301"/>
      <c r="O1400" s="1329"/>
      <c r="Q1400" s="92"/>
      <c r="R1400" s="92"/>
      <c r="S1400" s="92"/>
      <c r="T1400" s="92"/>
      <c r="U1400" s="1303"/>
    </row>
    <row r="1401" spans="1:21" s="1302" customFormat="1" x14ac:dyDescent="0.3">
      <c r="A1401" s="1214"/>
      <c r="B1401" s="92"/>
      <c r="C1401" s="1298"/>
      <c r="D1401" s="1301"/>
      <c r="E1401" s="1301"/>
      <c r="F1401" s="1301"/>
      <c r="G1401" s="1301"/>
      <c r="H1401" s="1301"/>
      <c r="I1401" s="1301"/>
      <c r="J1401" s="1301"/>
      <c r="K1401" s="1301"/>
      <c r="L1401" s="1301"/>
      <c r="M1401" s="1301"/>
      <c r="N1401" s="1301"/>
      <c r="O1401" s="1329"/>
      <c r="Q1401" s="92"/>
      <c r="R1401" s="92"/>
      <c r="S1401" s="92"/>
      <c r="T1401" s="92"/>
      <c r="U1401" s="1303"/>
    </row>
    <row r="1402" spans="1:21" s="1302" customFormat="1" x14ac:dyDescent="0.3">
      <c r="A1402" s="1214"/>
      <c r="B1402" s="92"/>
      <c r="C1402" s="1298"/>
      <c r="D1402" s="1301"/>
      <c r="E1402" s="1301"/>
      <c r="F1402" s="1301"/>
      <c r="G1402" s="1301"/>
      <c r="H1402" s="1301"/>
      <c r="I1402" s="1301"/>
      <c r="J1402" s="1301"/>
      <c r="K1402" s="1301"/>
      <c r="L1402" s="1301"/>
      <c r="M1402" s="1301"/>
      <c r="N1402" s="1301"/>
      <c r="O1402" s="1329"/>
      <c r="Q1402" s="92"/>
      <c r="R1402" s="92"/>
      <c r="S1402" s="92"/>
      <c r="T1402" s="92"/>
      <c r="U1402" s="1303"/>
    </row>
    <row r="1403" spans="1:21" s="1302" customFormat="1" x14ac:dyDescent="0.3">
      <c r="A1403" s="1214"/>
      <c r="B1403" s="92"/>
      <c r="C1403" s="1298"/>
      <c r="D1403" s="1301"/>
      <c r="E1403" s="1301"/>
      <c r="F1403" s="1301"/>
      <c r="G1403" s="1301"/>
      <c r="H1403" s="1301"/>
      <c r="I1403" s="1301"/>
      <c r="J1403" s="1301"/>
      <c r="K1403" s="1301"/>
      <c r="L1403" s="1301"/>
      <c r="M1403" s="1301"/>
      <c r="N1403" s="1301"/>
      <c r="O1403" s="1329"/>
      <c r="Q1403" s="92"/>
      <c r="R1403" s="92"/>
      <c r="S1403" s="92"/>
      <c r="T1403" s="92"/>
      <c r="U1403" s="1303"/>
    </row>
    <row r="1404" spans="1:21" s="1302" customFormat="1" x14ac:dyDescent="0.3">
      <c r="A1404" s="1214"/>
      <c r="B1404" s="92"/>
      <c r="C1404" s="1298"/>
      <c r="D1404" s="1301"/>
      <c r="E1404" s="1301"/>
      <c r="F1404" s="1301"/>
      <c r="G1404" s="1301"/>
      <c r="H1404" s="1301"/>
      <c r="I1404" s="1301"/>
      <c r="J1404" s="1301"/>
      <c r="K1404" s="1301"/>
      <c r="L1404" s="1301"/>
      <c r="M1404" s="1301"/>
      <c r="N1404" s="1301"/>
      <c r="O1404" s="1329"/>
      <c r="Q1404" s="92"/>
      <c r="R1404" s="92"/>
      <c r="S1404" s="92"/>
      <c r="T1404" s="92"/>
      <c r="U1404" s="1303"/>
    </row>
    <row r="1405" spans="1:21" s="1302" customFormat="1" x14ac:dyDescent="0.3">
      <c r="A1405" s="1214"/>
      <c r="B1405" s="92"/>
      <c r="C1405" s="1298"/>
      <c r="D1405" s="1301"/>
      <c r="E1405" s="1301"/>
      <c r="F1405" s="1301"/>
      <c r="G1405" s="1301"/>
      <c r="H1405" s="1301"/>
      <c r="I1405" s="1301"/>
      <c r="J1405" s="1301"/>
      <c r="K1405" s="1301"/>
      <c r="L1405" s="1301"/>
      <c r="M1405" s="1301"/>
      <c r="N1405" s="1301"/>
      <c r="O1405" s="1329"/>
      <c r="Q1405" s="92"/>
      <c r="R1405" s="92"/>
      <c r="S1405" s="92"/>
      <c r="T1405" s="92"/>
      <c r="U1405" s="1303"/>
    </row>
    <row r="1406" spans="1:21" s="1302" customFormat="1" x14ac:dyDescent="0.3">
      <c r="A1406" s="1214"/>
      <c r="B1406" s="92"/>
      <c r="C1406" s="1298"/>
      <c r="D1406" s="1301"/>
      <c r="E1406" s="1301"/>
      <c r="F1406" s="1301"/>
      <c r="G1406" s="1301"/>
      <c r="H1406" s="1301"/>
      <c r="I1406" s="1301"/>
      <c r="J1406" s="1301"/>
      <c r="K1406" s="1301"/>
      <c r="L1406" s="1301"/>
      <c r="M1406" s="1301"/>
      <c r="N1406" s="1301"/>
      <c r="O1406" s="1329"/>
      <c r="Q1406" s="92"/>
      <c r="R1406" s="92"/>
      <c r="S1406" s="92"/>
      <c r="T1406" s="92"/>
      <c r="U1406" s="1303"/>
    </row>
    <row r="1407" spans="1:21" s="1302" customFormat="1" x14ac:dyDescent="0.3">
      <c r="A1407" s="1214"/>
      <c r="B1407" s="92"/>
      <c r="C1407" s="1298"/>
      <c r="D1407" s="1301"/>
      <c r="E1407" s="1301"/>
      <c r="F1407" s="1301"/>
      <c r="G1407" s="1301"/>
      <c r="H1407" s="1301"/>
      <c r="I1407" s="1301"/>
      <c r="J1407" s="1301"/>
      <c r="K1407" s="1301"/>
      <c r="L1407" s="1301"/>
      <c r="M1407" s="1301"/>
      <c r="N1407" s="1301"/>
      <c r="O1407" s="1329"/>
      <c r="Q1407" s="92"/>
      <c r="R1407" s="92"/>
      <c r="S1407" s="92"/>
      <c r="T1407" s="92"/>
      <c r="U1407" s="1303"/>
    </row>
    <row r="1408" spans="1:21" s="1302" customFormat="1" x14ac:dyDescent="0.3">
      <c r="A1408" s="1214"/>
      <c r="B1408" s="92"/>
      <c r="C1408" s="1298"/>
      <c r="D1408" s="1301"/>
      <c r="E1408" s="1301"/>
      <c r="F1408" s="1301"/>
      <c r="G1408" s="1301"/>
      <c r="H1408" s="1301"/>
      <c r="I1408" s="1301"/>
      <c r="J1408" s="1301"/>
      <c r="K1408" s="1301"/>
      <c r="L1408" s="1301"/>
      <c r="M1408" s="1301"/>
      <c r="N1408" s="1301"/>
      <c r="O1408" s="1329"/>
      <c r="Q1408" s="92"/>
      <c r="R1408" s="92"/>
      <c r="S1408" s="92"/>
      <c r="T1408" s="92"/>
      <c r="U1408" s="1303"/>
    </row>
    <row r="1409" spans="1:21" s="1302" customFormat="1" x14ac:dyDescent="0.3">
      <c r="A1409" s="1214"/>
      <c r="B1409" s="92"/>
      <c r="C1409" s="1298"/>
      <c r="D1409" s="1301"/>
      <c r="E1409" s="1301"/>
      <c r="F1409" s="1301"/>
      <c r="G1409" s="1301"/>
      <c r="H1409" s="1301"/>
      <c r="I1409" s="1301"/>
      <c r="J1409" s="1301"/>
      <c r="K1409" s="1301"/>
      <c r="L1409" s="1301"/>
      <c r="M1409" s="1301"/>
      <c r="N1409" s="1301"/>
      <c r="O1409" s="1329"/>
      <c r="Q1409" s="92"/>
      <c r="R1409" s="92"/>
      <c r="S1409" s="92"/>
      <c r="T1409" s="92"/>
      <c r="U1409" s="1303"/>
    </row>
    <row r="1410" spans="1:21" s="1302" customFormat="1" x14ac:dyDescent="0.3">
      <c r="A1410" s="1214"/>
      <c r="B1410" s="92"/>
      <c r="C1410" s="1298"/>
      <c r="D1410" s="1301"/>
      <c r="E1410" s="1301"/>
      <c r="F1410" s="1301"/>
      <c r="G1410" s="1301"/>
      <c r="H1410" s="1301"/>
      <c r="I1410" s="1301"/>
      <c r="J1410" s="1301"/>
      <c r="K1410" s="1301"/>
      <c r="L1410" s="1301"/>
      <c r="M1410" s="1301"/>
      <c r="N1410" s="1301"/>
      <c r="O1410" s="1329"/>
      <c r="Q1410" s="92"/>
      <c r="R1410" s="92"/>
      <c r="S1410" s="92"/>
      <c r="T1410" s="92"/>
      <c r="U1410" s="1303"/>
    </row>
    <row r="1411" spans="1:21" s="1302" customFormat="1" x14ac:dyDescent="0.3">
      <c r="A1411" s="1214"/>
      <c r="B1411" s="92"/>
      <c r="C1411" s="1298"/>
      <c r="D1411" s="1301"/>
      <c r="E1411" s="1301"/>
      <c r="F1411" s="1301"/>
      <c r="G1411" s="1301"/>
      <c r="H1411" s="1301"/>
      <c r="I1411" s="1301"/>
      <c r="J1411" s="1301"/>
      <c r="K1411" s="1301"/>
      <c r="L1411" s="1301"/>
      <c r="M1411" s="1301"/>
      <c r="N1411" s="1301"/>
      <c r="O1411" s="1329"/>
      <c r="Q1411" s="92"/>
      <c r="R1411" s="92"/>
      <c r="S1411" s="92"/>
      <c r="T1411" s="92"/>
      <c r="U1411" s="1303"/>
    </row>
    <row r="1412" spans="1:21" s="1302" customFormat="1" x14ac:dyDescent="0.3">
      <c r="A1412" s="1214"/>
      <c r="B1412" s="92"/>
      <c r="C1412" s="1298"/>
      <c r="D1412" s="1301"/>
      <c r="E1412" s="1301"/>
      <c r="F1412" s="1301"/>
      <c r="G1412" s="1301"/>
      <c r="H1412" s="1301"/>
      <c r="I1412" s="1301"/>
      <c r="J1412" s="1301"/>
      <c r="K1412" s="1301"/>
      <c r="L1412" s="1301"/>
      <c r="M1412" s="1301"/>
      <c r="N1412" s="1301"/>
      <c r="O1412" s="1329"/>
      <c r="Q1412" s="92"/>
      <c r="R1412" s="92"/>
      <c r="S1412" s="92"/>
      <c r="T1412" s="92"/>
      <c r="U1412" s="1303"/>
    </row>
    <row r="1413" spans="1:21" s="1302" customFormat="1" x14ac:dyDescent="0.3">
      <c r="A1413" s="1214"/>
      <c r="B1413" s="92"/>
      <c r="C1413" s="1298"/>
      <c r="D1413" s="1301"/>
      <c r="E1413" s="1301"/>
      <c r="F1413" s="1301"/>
      <c r="G1413" s="1301"/>
      <c r="H1413" s="1301"/>
      <c r="I1413" s="1301"/>
      <c r="J1413" s="1301"/>
      <c r="K1413" s="1301"/>
      <c r="L1413" s="1301"/>
      <c r="M1413" s="1301"/>
      <c r="N1413" s="1301"/>
      <c r="O1413" s="1329"/>
      <c r="Q1413" s="92"/>
      <c r="R1413" s="92"/>
      <c r="S1413" s="92"/>
      <c r="T1413" s="92"/>
      <c r="U1413" s="1303"/>
    </row>
    <row r="1414" spans="1:21" s="1302" customFormat="1" x14ac:dyDescent="0.3">
      <c r="A1414" s="1214"/>
      <c r="B1414" s="92"/>
      <c r="C1414" s="1298"/>
      <c r="D1414" s="1301"/>
      <c r="E1414" s="1301"/>
      <c r="F1414" s="1301"/>
      <c r="G1414" s="1301"/>
      <c r="H1414" s="1301"/>
      <c r="I1414" s="1301"/>
      <c r="J1414" s="1301"/>
      <c r="K1414" s="1301"/>
      <c r="L1414" s="1301"/>
      <c r="M1414" s="1301"/>
      <c r="N1414" s="1301"/>
      <c r="O1414" s="1329"/>
      <c r="Q1414" s="92"/>
      <c r="R1414" s="92"/>
      <c r="S1414" s="92"/>
      <c r="T1414" s="92"/>
      <c r="U1414" s="1303"/>
    </row>
    <row r="1415" spans="1:21" s="1302" customFormat="1" x14ac:dyDescent="0.3">
      <c r="A1415" s="1214"/>
      <c r="B1415" s="92"/>
      <c r="C1415" s="1298"/>
      <c r="D1415" s="1301"/>
      <c r="E1415" s="1301"/>
      <c r="F1415" s="1301"/>
      <c r="G1415" s="1301"/>
      <c r="H1415" s="1301"/>
      <c r="I1415" s="1301"/>
      <c r="J1415" s="1301"/>
      <c r="K1415" s="1301"/>
      <c r="L1415" s="1301"/>
      <c r="M1415" s="1301"/>
      <c r="N1415" s="1301"/>
      <c r="O1415" s="1329"/>
      <c r="Q1415" s="92"/>
      <c r="R1415" s="92"/>
      <c r="S1415" s="92"/>
      <c r="T1415" s="92"/>
      <c r="U1415" s="1303"/>
    </row>
    <row r="1416" spans="1:21" s="1302" customFormat="1" x14ac:dyDescent="0.3">
      <c r="A1416" s="1214"/>
      <c r="B1416" s="92"/>
      <c r="C1416" s="1298"/>
      <c r="D1416" s="1301"/>
      <c r="E1416" s="1301"/>
      <c r="F1416" s="1301"/>
      <c r="G1416" s="1301"/>
      <c r="H1416" s="1301"/>
      <c r="I1416" s="1301"/>
      <c r="J1416" s="1301"/>
      <c r="K1416" s="1301"/>
      <c r="L1416" s="1301"/>
      <c r="M1416" s="1301"/>
      <c r="N1416" s="1301"/>
      <c r="O1416" s="1329"/>
      <c r="Q1416" s="92"/>
      <c r="R1416" s="92"/>
      <c r="S1416" s="92"/>
      <c r="T1416" s="92"/>
      <c r="U1416" s="1303"/>
    </row>
    <row r="1417" spans="1:21" s="1302" customFormat="1" x14ac:dyDescent="0.3">
      <c r="A1417" s="1214"/>
      <c r="B1417" s="92"/>
      <c r="C1417" s="1298"/>
      <c r="D1417" s="1301"/>
      <c r="E1417" s="1301"/>
      <c r="F1417" s="1301"/>
      <c r="G1417" s="1301"/>
      <c r="H1417" s="1301"/>
      <c r="I1417" s="1301"/>
      <c r="J1417" s="1301"/>
      <c r="K1417" s="1301"/>
      <c r="L1417" s="1301"/>
      <c r="M1417" s="1301"/>
      <c r="N1417" s="1301"/>
      <c r="O1417" s="1329"/>
      <c r="Q1417" s="92"/>
      <c r="R1417" s="92"/>
      <c r="S1417" s="92"/>
      <c r="T1417" s="92"/>
      <c r="U1417" s="1303"/>
    </row>
    <row r="1418" spans="1:21" s="1302" customFormat="1" x14ac:dyDescent="0.3">
      <c r="A1418" s="1214"/>
      <c r="B1418" s="92"/>
      <c r="C1418" s="1298"/>
      <c r="D1418" s="1301"/>
      <c r="E1418" s="1301"/>
      <c r="F1418" s="1301"/>
      <c r="G1418" s="1301"/>
      <c r="H1418" s="1301"/>
      <c r="I1418" s="1301"/>
      <c r="J1418" s="1301"/>
      <c r="K1418" s="1301"/>
      <c r="L1418" s="1301"/>
      <c r="M1418" s="1301"/>
      <c r="N1418" s="1301"/>
      <c r="O1418" s="1329"/>
      <c r="Q1418" s="92"/>
      <c r="R1418" s="92"/>
      <c r="S1418" s="92"/>
      <c r="T1418" s="92"/>
      <c r="U1418" s="1303"/>
    </row>
    <row r="1419" spans="1:21" s="1302" customFormat="1" x14ac:dyDescent="0.3">
      <c r="A1419" s="1214"/>
      <c r="B1419" s="92"/>
      <c r="C1419" s="1298"/>
      <c r="D1419" s="1301"/>
      <c r="E1419" s="1301"/>
      <c r="F1419" s="1301"/>
      <c r="G1419" s="1301"/>
      <c r="H1419" s="1301"/>
      <c r="I1419" s="1301"/>
      <c r="J1419" s="1301"/>
      <c r="K1419" s="1301"/>
      <c r="L1419" s="1301"/>
      <c r="M1419" s="1301"/>
      <c r="N1419" s="1301"/>
      <c r="O1419" s="1329"/>
      <c r="Q1419" s="92"/>
      <c r="R1419" s="92"/>
      <c r="S1419" s="92"/>
      <c r="T1419" s="92"/>
      <c r="U1419" s="1303"/>
    </row>
    <row r="1420" spans="1:21" s="1302" customFormat="1" x14ac:dyDescent="0.3">
      <c r="A1420" s="1214"/>
      <c r="B1420" s="92"/>
      <c r="C1420" s="1298"/>
      <c r="D1420" s="1301"/>
      <c r="E1420" s="1301"/>
      <c r="F1420" s="1301"/>
      <c r="G1420" s="1301"/>
      <c r="H1420" s="1301"/>
      <c r="I1420" s="1301"/>
      <c r="J1420" s="1301"/>
      <c r="K1420" s="1301"/>
      <c r="L1420" s="1301"/>
      <c r="M1420" s="1301"/>
      <c r="N1420" s="1301"/>
      <c r="O1420" s="1329"/>
      <c r="Q1420" s="92"/>
      <c r="R1420" s="92"/>
      <c r="S1420" s="92"/>
      <c r="T1420" s="92"/>
      <c r="U1420" s="1303"/>
    </row>
    <row r="1421" spans="1:21" s="1302" customFormat="1" x14ac:dyDescent="0.3">
      <c r="A1421" s="1214"/>
      <c r="B1421" s="92"/>
      <c r="C1421" s="1298"/>
      <c r="D1421" s="1301"/>
      <c r="E1421" s="1301"/>
      <c r="F1421" s="1301"/>
      <c r="G1421" s="1301"/>
      <c r="H1421" s="1301"/>
      <c r="I1421" s="1301"/>
      <c r="J1421" s="1301"/>
      <c r="K1421" s="1301"/>
      <c r="L1421" s="1301"/>
      <c r="M1421" s="1301"/>
      <c r="N1421" s="1301"/>
      <c r="O1421" s="1329"/>
      <c r="Q1421" s="92"/>
      <c r="R1421" s="92"/>
      <c r="S1421" s="92"/>
      <c r="T1421" s="92"/>
      <c r="U1421" s="1303"/>
    </row>
    <row r="1422" spans="1:21" s="1302" customFormat="1" x14ac:dyDescent="0.3">
      <c r="A1422" s="1214"/>
      <c r="B1422" s="92"/>
      <c r="C1422" s="1298"/>
      <c r="D1422" s="1301"/>
      <c r="E1422" s="1301"/>
      <c r="F1422" s="1301"/>
      <c r="G1422" s="1301"/>
      <c r="H1422" s="1301"/>
      <c r="I1422" s="1301"/>
      <c r="J1422" s="1301"/>
      <c r="K1422" s="1301"/>
      <c r="L1422" s="1301"/>
      <c r="M1422" s="1301"/>
      <c r="N1422" s="1301"/>
      <c r="O1422" s="1329"/>
      <c r="Q1422" s="92"/>
      <c r="R1422" s="92"/>
      <c r="S1422" s="92"/>
      <c r="T1422" s="92"/>
      <c r="U1422" s="1303"/>
    </row>
    <row r="1423" spans="1:21" s="1302" customFormat="1" x14ac:dyDescent="0.3">
      <c r="A1423" s="1214"/>
      <c r="B1423" s="92"/>
      <c r="C1423" s="1298"/>
      <c r="D1423" s="1301"/>
      <c r="E1423" s="1301"/>
      <c r="F1423" s="1301"/>
      <c r="G1423" s="1301"/>
      <c r="H1423" s="1301"/>
      <c r="I1423" s="1301"/>
      <c r="J1423" s="1301"/>
      <c r="K1423" s="1301"/>
      <c r="L1423" s="1301"/>
      <c r="M1423" s="1301"/>
      <c r="N1423" s="1301"/>
      <c r="O1423" s="1329"/>
      <c r="Q1423" s="92"/>
      <c r="R1423" s="92"/>
      <c r="S1423" s="92"/>
      <c r="T1423" s="92"/>
      <c r="U1423" s="1303"/>
    </row>
    <row r="1424" spans="1:21" s="1302" customFormat="1" x14ac:dyDescent="0.3">
      <c r="A1424" s="1214"/>
      <c r="B1424" s="92"/>
      <c r="C1424" s="1298"/>
      <c r="D1424" s="1301"/>
      <c r="E1424" s="1301"/>
      <c r="F1424" s="1301"/>
      <c r="G1424" s="1301"/>
      <c r="H1424" s="1301"/>
      <c r="I1424" s="1301"/>
      <c r="J1424" s="1301"/>
      <c r="K1424" s="1301"/>
      <c r="L1424" s="1301"/>
      <c r="M1424" s="1301"/>
      <c r="N1424" s="1301"/>
      <c r="O1424" s="1329"/>
      <c r="Q1424" s="92"/>
      <c r="R1424" s="92"/>
      <c r="S1424" s="92"/>
      <c r="T1424" s="92"/>
      <c r="U1424" s="1303"/>
    </row>
    <row r="1425" spans="1:21" s="1302" customFormat="1" x14ac:dyDescent="0.3">
      <c r="A1425" s="1214"/>
      <c r="B1425" s="92"/>
      <c r="C1425" s="1298"/>
      <c r="D1425" s="1301"/>
      <c r="E1425" s="1301"/>
      <c r="F1425" s="1301"/>
      <c r="G1425" s="1301"/>
      <c r="H1425" s="1301"/>
      <c r="I1425" s="1301"/>
      <c r="J1425" s="1301"/>
      <c r="K1425" s="1301"/>
      <c r="L1425" s="1301"/>
      <c r="M1425" s="1301"/>
      <c r="N1425" s="1301"/>
      <c r="O1425" s="1329"/>
      <c r="Q1425" s="92"/>
      <c r="R1425" s="92"/>
      <c r="S1425" s="92"/>
      <c r="T1425" s="92"/>
      <c r="U1425" s="1303"/>
    </row>
    <row r="1426" spans="1:21" s="1302" customFormat="1" x14ac:dyDescent="0.3">
      <c r="A1426" s="1214"/>
      <c r="B1426" s="92"/>
      <c r="C1426" s="1298"/>
      <c r="D1426" s="1301"/>
      <c r="E1426" s="1301"/>
      <c r="F1426" s="1301"/>
      <c r="G1426" s="1301"/>
      <c r="H1426" s="1301"/>
      <c r="I1426" s="1301"/>
      <c r="J1426" s="1301"/>
      <c r="K1426" s="1301"/>
      <c r="L1426" s="1301"/>
      <c r="M1426" s="1301"/>
      <c r="N1426" s="1301"/>
      <c r="O1426" s="1329"/>
      <c r="Q1426" s="92"/>
      <c r="R1426" s="92"/>
      <c r="S1426" s="92"/>
      <c r="T1426" s="92"/>
      <c r="U1426" s="1303"/>
    </row>
    <row r="1427" spans="1:21" s="1302" customFormat="1" x14ac:dyDescent="0.3">
      <c r="A1427" s="1214"/>
      <c r="B1427" s="92"/>
      <c r="C1427" s="1298"/>
      <c r="D1427" s="1301"/>
      <c r="E1427" s="1301"/>
      <c r="F1427" s="1301"/>
      <c r="G1427" s="1301"/>
      <c r="H1427" s="1301"/>
      <c r="I1427" s="1301"/>
      <c r="J1427" s="1301"/>
      <c r="K1427" s="1301"/>
      <c r="L1427" s="1301"/>
      <c r="M1427" s="1301"/>
      <c r="N1427" s="1301"/>
      <c r="O1427" s="1329"/>
      <c r="Q1427" s="92"/>
      <c r="R1427" s="92"/>
      <c r="S1427" s="92"/>
      <c r="T1427" s="92"/>
      <c r="U1427" s="1303"/>
    </row>
    <row r="1428" spans="1:21" s="1302" customFormat="1" x14ac:dyDescent="0.3">
      <c r="A1428" s="1214"/>
      <c r="B1428" s="92"/>
      <c r="C1428" s="1298"/>
      <c r="D1428" s="1301"/>
      <c r="E1428" s="1301"/>
      <c r="F1428" s="1301"/>
      <c r="G1428" s="1301"/>
      <c r="H1428" s="1301"/>
      <c r="I1428" s="1301"/>
      <c r="J1428" s="1301"/>
      <c r="K1428" s="1301"/>
      <c r="L1428" s="1301"/>
      <c r="M1428" s="1301"/>
      <c r="N1428" s="1301"/>
      <c r="O1428" s="1329"/>
      <c r="Q1428" s="92"/>
      <c r="R1428" s="92"/>
      <c r="S1428" s="92"/>
      <c r="T1428" s="92"/>
      <c r="U1428" s="1303"/>
    </row>
    <row r="1429" spans="1:21" s="1302" customFormat="1" x14ac:dyDescent="0.3">
      <c r="A1429" s="1214"/>
      <c r="B1429" s="92"/>
      <c r="C1429" s="1298"/>
      <c r="D1429" s="1301"/>
      <c r="E1429" s="1301"/>
      <c r="F1429" s="1301"/>
      <c r="G1429" s="1301"/>
      <c r="H1429" s="1301"/>
      <c r="I1429" s="1301"/>
      <c r="J1429" s="1301"/>
      <c r="K1429" s="1301"/>
      <c r="L1429" s="1301"/>
      <c r="M1429" s="1301"/>
      <c r="N1429" s="1301"/>
      <c r="O1429" s="1329"/>
      <c r="Q1429" s="92"/>
      <c r="R1429" s="92"/>
      <c r="S1429" s="92"/>
      <c r="T1429" s="92"/>
      <c r="U1429" s="1303"/>
    </row>
    <row r="1430" spans="1:21" s="1302" customFormat="1" x14ac:dyDescent="0.3">
      <c r="A1430" s="1214"/>
      <c r="B1430" s="92"/>
      <c r="C1430" s="1298"/>
      <c r="D1430" s="1301"/>
      <c r="E1430" s="1301"/>
      <c r="F1430" s="1301"/>
      <c r="G1430" s="1301"/>
      <c r="H1430" s="1301"/>
      <c r="I1430" s="1301"/>
      <c r="J1430" s="1301"/>
      <c r="K1430" s="1301"/>
      <c r="L1430" s="1301"/>
      <c r="M1430" s="1301"/>
      <c r="N1430" s="1301"/>
      <c r="O1430" s="1329"/>
      <c r="Q1430" s="92"/>
      <c r="R1430" s="92"/>
      <c r="S1430" s="92"/>
      <c r="T1430" s="92"/>
      <c r="U1430" s="1303"/>
    </row>
    <row r="1431" spans="1:21" s="1302" customFormat="1" x14ac:dyDescent="0.3">
      <c r="A1431" s="1214"/>
      <c r="B1431" s="92"/>
      <c r="C1431" s="1298"/>
      <c r="D1431" s="1301"/>
      <c r="E1431" s="1301"/>
      <c r="F1431" s="1301"/>
      <c r="G1431" s="1301"/>
      <c r="H1431" s="1301"/>
      <c r="I1431" s="1301"/>
      <c r="J1431" s="1301"/>
      <c r="K1431" s="1301"/>
      <c r="L1431" s="1301"/>
      <c r="M1431" s="1301"/>
      <c r="N1431" s="1301"/>
      <c r="O1431" s="1329"/>
      <c r="Q1431" s="92"/>
      <c r="R1431" s="92"/>
      <c r="S1431" s="92"/>
      <c r="T1431" s="92"/>
      <c r="U1431" s="1303"/>
    </row>
    <row r="1432" spans="1:21" s="1302" customFormat="1" x14ac:dyDescent="0.3">
      <c r="A1432" s="1214"/>
      <c r="B1432" s="92"/>
      <c r="C1432" s="1298"/>
      <c r="D1432" s="1301"/>
      <c r="E1432" s="1301"/>
      <c r="F1432" s="1301"/>
      <c r="G1432" s="1301"/>
      <c r="H1432" s="1301"/>
      <c r="I1432" s="1301"/>
      <c r="J1432" s="1301"/>
      <c r="K1432" s="1301"/>
      <c r="L1432" s="1301"/>
      <c r="M1432" s="1301"/>
      <c r="N1432" s="1301"/>
      <c r="O1432" s="1329"/>
      <c r="Q1432" s="92"/>
      <c r="R1432" s="92"/>
      <c r="S1432" s="92"/>
      <c r="T1432" s="92"/>
      <c r="U1432" s="1303"/>
    </row>
    <row r="1433" spans="1:21" s="1302" customFormat="1" x14ac:dyDescent="0.3">
      <c r="A1433" s="1214"/>
      <c r="B1433" s="92"/>
      <c r="C1433" s="1298"/>
      <c r="D1433" s="1301"/>
      <c r="E1433" s="1301"/>
      <c r="F1433" s="1301"/>
      <c r="G1433" s="1301"/>
      <c r="H1433" s="1301"/>
      <c r="I1433" s="1301"/>
      <c r="J1433" s="1301"/>
      <c r="K1433" s="1301"/>
      <c r="L1433" s="1301"/>
      <c r="M1433" s="1301"/>
      <c r="N1433" s="1301"/>
      <c r="O1433" s="1329"/>
      <c r="Q1433" s="92"/>
      <c r="R1433" s="92"/>
      <c r="S1433" s="92"/>
      <c r="T1433" s="92"/>
      <c r="U1433" s="1303"/>
    </row>
    <row r="1434" spans="1:21" s="1302" customFormat="1" x14ac:dyDescent="0.3">
      <c r="A1434" s="1214"/>
      <c r="B1434" s="92"/>
      <c r="C1434" s="1298"/>
      <c r="D1434" s="1301"/>
      <c r="E1434" s="1301"/>
      <c r="F1434" s="1301"/>
      <c r="G1434" s="1301"/>
      <c r="H1434" s="1301"/>
      <c r="I1434" s="1301"/>
      <c r="J1434" s="1301"/>
      <c r="K1434" s="1301"/>
      <c r="L1434" s="1301"/>
      <c r="M1434" s="1301"/>
      <c r="N1434" s="1301"/>
      <c r="O1434" s="1329"/>
      <c r="Q1434" s="92"/>
      <c r="R1434" s="92"/>
      <c r="S1434" s="92"/>
      <c r="T1434" s="92"/>
      <c r="U1434" s="1303"/>
    </row>
    <row r="1435" spans="1:21" s="1302" customFormat="1" x14ac:dyDescent="0.3">
      <c r="A1435" s="1214"/>
      <c r="B1435" s="92"/>
      <c r="C1435" s="1298"/>
      <c r="D1435" s="1301"/>
      <c r="E1435" s="1301"/>
      <c r="F1435" s="1301"/>
      <c r="G1435" s="1301"/>
      <c r="H1435" s="1301"/>
      <c r="I1435" s="1301"/>
      <c r="J1435" s="1301"/>
      <c r="K1435" s="1301"/>
      <c r="L1435" s="1301"/>
      <c r="M1435" s="1301"/>
      <c r="N1435" s="1301"/>
      <c r="O1435" s="1329"/>
      <c r="Q1435" s="92"/>
      <c r="R1435" s="92"/>
      <c r="S1435" s="92"/>
      <c r="T1435" s="92"/>
      <c r="U1435" s="1303"/>
    </row>
    <row r="1436" spans="1:21" s="1302" customFormat="1" x14ac:dyDescent="0.3">
      <c r="A1436" s="1214"/>
      <c r="B1436" s="92"/>
      <c r="C1436" s="1298"/>
      <c r="D1436" s="1301"/>
      <c r="E1436" s="1301"/>
      <c r="F1436" s="1301"/>
      <c r="G1436" s="1301"/>
      <c r="H1436" s="1301"/>
      <c r="I1436" s="1301"/>
      <c r="J1436" s="1301"/>
      <c r="K1436" s="1301"/>
      <c r="L1436" s="1301"/>
      <c r="M1436" s="1301"/>
      <c r="N1436" s="1301"/>
      <c r="O1436" s="1329"/>
      <c r="Q1436" s="92"/>
      <c r="R1436" s="92"/>
      <c r="S1436" s="92"/>
      <c r="T1436" s="92"/>
      <c r="U1436" s="1303"/>
    </row>
    <row r="1437" spans="1:21" s="1302" customFormat="1" x14ac:dyDescent="0.3">
      <c r="A1437" s="1214"/>
      <c r="B1437" s="92"/>
      <c r="C1437" s="1298"/>
      <c r="D1437" s="1301"/>
      <c r="E1437" s="1301"/>
      <c r="F1437" s="1301"/>
      <c r="G1437" s="1301"/>
      <c r="H1437" s="1301"/>
      <c r="I1437" s="1301"/>
      <c r="J1437" s="1301"/>
      <c r="K1437" s="1301"/>
      <c r="L1437" s="1301"/>
      <c r="M1437" s="1301"/>
      <c r="N1437" s="1301"/>
      <c r="O1437" s="1329"/>
      <c r="Q1437" s="92"/>
      <c r="R1437" s="92"/>
      <c r="S1437" s="92"/>
      <c r="T1437" s="92"/>
      <c r="U1437" s="1303"/>
    </row>
    <row r="1438" spans="1:21" s="1302" customFormat="1" x14ac:dyDescent="0.3">
      <c r="A1438" s="1214"/>
      <c r="B1438" s="92"/>
      <c r="C1438" s="1298"/>
      <c r="D1438" s="1301"/>
      <c r="E1438" s="1301"/>
      <c r="F1438" s="1301"/>
      <c r="G1438" s="1301"/>
      <c r="H1438" s="1301"/>
      <c r="I1438" s="1301"/>
      <c r="J1438" s="1301"/>
      <c r="K1438" s="1301"/>
      <c r="L1438" s="1301"/>
      <c r="M1438" s="1301"/>
      <c r="N1438" s="1301"/>
      <c r="O1438" s="1329"/>
      <c r="Q1438" s="92"/>
      <c r="R1438" s="92"/>
      <c r="S1438" s="92"/>
      <c r="T1438" s="92"/>
      <c r="U1438" s="1303"/>
    </row>
    <row r="1439" spans="1:21" s="1302" customFormat="1" x14ac:dyDescent="0.3">
      <c r="A1439" s="1214"/>
      <c r="B1439" s="92"/>
      <c r="C1439" s="1298"/>
      <c r="D1439" s="1301"/>
      <c r="E1439" s="1301"/>
      <c r="F1439" s="1301"/>
      <c r="G1439" s="1301"/>
      <c r="H1439" s="1301"/>
      <c r="I1439" s="1301"/>
      <c r="J1439" s="1301"/>
      <c r="K1439" s="1301"/>
      <c r="L1439" s="1301"/>
      <c r="M1439" s="1301"/>
      <c r="N1439" s="1301"/>
      <c r="O1439" s="1329"/>
      <c r="Q1439" s="92"/>
      <c r="R1439" s="92"/>
      <c r="S1439" s="92"/>
      <c r="T1439" s="92"/>
      <c r="U1439" s="1303"/>
    </row>
    <row r="1440" spans="1:21" s="1302" customFormat="1" x14ac:dyDescent="0.3">
      <c r="A1440" s="1214"/>
      <c r="B1440" s="92"/>
      <c r="C1440" s="1298"/>
      <c r="D1440" s="1301"/>
      <c r="E1440" s="1301"/>
      <c r="F1440" s="1301"/>
      <c r="G1440" s="1301"/>
      <c r="H1440" s="1301"/>
      <c r="I1440" s="1301"/>
      <c r="J1440" s="1301"/>
      <c r="K1440" s="1301"/>
      <c r="L1440" s="1301"/>
      <c r="M1440" s="1301"/>
      <c r="N1440" s="1301"/>
      <c r="O1440" s="1329"/>
      <c r="Q1440" s="92"/>
      <c r="R1440" s="92"/>
      <c r="S1440" s="92"/>
      <c r="T1440" s="92"/>
      <c r="U1440" s="1303"/>
    </row>
    <row r="1441" spans="1:21" s="1302" customFormat="1" x14ac:dyDescent="0.3">
      <c r="A1441" s="1214"/>
      <c r="B1441" s="92"/>
      <c r="C1441" s="1298"/>
      <c r="D1441" s="1301"/>
      <c r="E1441" s="1301"/>
      <c r="F1441" s="1301"/>
      <c r="G1441" s="1301"/>
      <c r="H1441" s="1301"/>
      <c r="I1441" s="1301"/>
      <c r="J1441" s="1301"/>
      <c r="K1441" s="1301"/>
      <c r="L1441" s="1301"/>
      <c r="M1441" s="1301"/>
      <c r="N1441" s="1301"/>
      <c r="O1441" s="1329"/>
      <c r="Q1441" s="92"/>
      <c r="R1441" s="92"/>
      <c r="S1441" s="92"/>
      <c r="T1441" s="92"/>
      <c r="U1441" s="1303"/>
    </row>
    <row r="1442" spans="1:21" s="1302" customFormat="1" x14ac:dyDescent="0.3">
      <c r="A1442" s="1214"/>
      <c r="B1442" s="92"/>
      <c r="C1442" s="1298"/>
      <c r="D1442" s="1301"/>
      <c r="E1442" s="1301"/>
      <c r="F1442" s="1301"/>
      <c r="G1442" s="1301"/>
      <c r="H1442" s="1301"/>
      <c r="I1442" s="1301"/>
      <c r="J1442" s="1301"/>
      <c r="K1442" s="1301"/>
      <c r="L1442" s="1301"/>
      <c r="M1442" s="1301"/>
      <c r="N1442" s="1301"/>
      <c r="O1442" s="1329"/>
      <c r="Q1442" s="92"/>
      <c r="R1442" s="92"/>
      <c r="S1442" s="92"/>
      <c r="T1442" s="92"/>
      <c r="U1442" s="1303"/>
    </row>
    <row r="1443" spans="1:21" s="1302" customFormat="1" x14ac:dyDescent="0.3">
      <c r="A1443" s="1214"/>
      <c r="B1443" s="92"/>
      <c r="C1443" s="1298"/>
      <c r="D1443" s="1301"/>
      <c r="E1443" s="1301"/>
      <c r="F1443" s="1301"/>
      <c r="G1443" s="1301"/>
      <c r="H1443" s="1301"/>
      <c r="I1443" s="1301"/>
      <c r="J1443" s="1301"/>
      <c r="K1443" s="1301"/>
      <c r="L1443" s="1301"/>
      <c r="M1443" s="1301"/>
      <c r="N1443" s="1301"/>
      <c r="O1443" s="1329"/>
      <c r="Q1443" s="92"/>
      <c r="R1443" s="92"/>
      <c r="S1443" s="92"/>
      <c r="T1443" s="92"/>
      <c r="U1443" s="1303"/>
    </row>
    <row r="1444" spans="1:21" s="1302" customFormat="1" x14ac:dyDescent="0.3">
      <c r="A1444" s="1214"/>
      <c r="B1444" s="92"/>
      <c r="C1444" s="1298"/>
      <c r="D1444" s="1301"/>
      <c r="E1444" s="1301"/>
      <c r="F1444" s="1301"/>
      <c r="G1444" s="1301"/>
      <c r="H1444" s="1301"/>
      <c r="I1444" s="1301"/>
      <c r="J1444" s="1301"/>
      <c r="K1444" s="1301"/>
      <c r="L1444" s="1301"/>
      <c r="M1444" s="1301"/>
      <c r="N1444" s="1301"/>
      <c r="O1444" s="1329"/>
      <c r="Q1444" s="92"/>
      <c r="R1444" s="92"/>
      <c r="S1444" s="92"/>
      <c r="T1444" s="92"/>
      <c r="U1444" s="1303"/>
    </row>
    <row r="1445" spans="1:21" s="1302" customFormat="1" x14ac:dyDescent="0.3">
      <c r="A1445" s="1214"/>
      <c r="B1445" s="92"/>
      <c r="C1445" s="1298"/>
      <c r="D1445" s="1301"/>
      <c r="E1445" s="1301"/>
      <c r="F1445" s="1301"/>
      <c r="G1445" s="1301"/>
      <c r="H1445" s="1301"/>
      <c r="I1445" s="1301"/>
      <c r="J1445" s="1301"/>
      <c r="K1445" s="1301"/>
      <c r="L1445" s="1301"/>
      <c r="M1445" s="1301"/>
      <c r="N1445" s="1301"/>
      <c r="O1445" s="1329"/>
      <c r="Q1445" s="92"/>
      <c r="R1445" s="92"/>
      <c r="S1445" s="92"/>
      <c r="T1445" s="92"/>
      <c r="U1445" s="1303"/>
    </row>
    <row r="1446" spans="1:21" s="1302" customFormat="1" x14ac:dyDescent="0.3">
      <c r="A1446" s="1214"/>
      <c r="B1446" s="92"/>
      <c r="C1446" s="1298"/>
      <c r="D1446" s="1301"/>
      <c r="E1446" s="1301"/>
      <c r="F1446" s="1301"/>
      <c r="G1446" s="1301"/>
      <c r="H1446" s="1301"/>
      <c r="I1446" s="1301"/>
      <c r="J1446" s="1301"/>
      <c r="K1446" s="1301"/>
      <c r="L1446" s="1301"/>
      <c r="M1446" s="1301"/>
      <c r="N1446" s="1301"/>
      <c r="O1446" s="1329"/>
      <c r="Q1446" s="92"/>
      <c r="R1446" s="92"/>
      <c r="S1446" s="92"/>
      <c r="T1446" s="92"/>
      <c r="U1446" s="1303"/>
    </row>
    <row r="1447" spans="1:21" s="1302" customFormat="1" x14ac:dyDescent="0.3">
      <c r="A1447" s="1214"/>
      <c r="B1447" s="92"/>
      <c r="C1447" s="1298"/>
      <c r="D1447" s="1301"/>
      <c r="E1447" s="1301"/>
      <c r="F1447" s="1301"/>
      <c r="G1447" s="1301"/>
      <c r="H1447" s="1301"/>
      <c r="I1447" s="1301"/>
      <c r="J1447" s="1301"/>
      <c r="K1447" s="1301"/>
      <c r="L1447" s="1301"/>
      <c r="M1447" s="1301"/>
      <c r="N1447" s="1301"/>
      <c r="O1447" s="1329"/>
      <c r="Q1447" s="92"/>
      <c r="R1447" s="92"/>
      <c r="S1447" s="92"/>
      <c r="T1447" s="92"/>
      <c r="U1447" s="1303"/>
    </row>
    <row r="1448" spans="1:21" s="1302" customFormat="1" x14ac:dyDescent="0.3">
      <c r="A1448" s="1214"/>
      <c r="B1448" s="92"/>
      <c r="C1448" s="1298"/>
      <c r="D1448" s="1301"/>
      <c r="E1448" s="1301"/>
      <c r="F1448" s="1301"/>
      <c r="G1448" s="1301"/>
      <c r="H1448" s="1301"/>
      <c r="I1448" s="1301"/>
      <c r="J1448" s="1301"/>
      <c r="K1448" s="1301"/>
      <c r="L1448" s="1301"/>
      <c r="M1448" s="1301"/>
      <c r="N1448" s="1301"/>
      <c r="O1448" s="1329"/>
      <c r="Q1448" s="92"/>
      <c r="R1448" s="92"/>
      <c r="S1448" s="92"/>
      <c r="T1448" s="92"/>
      <c r="U1448" s="1303"/>
    </row>
    <row r="1449" spans="1:21" s="1302" customFormat="1" x14ac:dyDescent="0.3">
      <c r="A1449" s="1214"/>
      <c r="B1449" s="92"/>
      <c r="C1449" s="1298"/>
      <c r="D1449" s="1301"/>
      <c r="E1449" s="1301"/>
      <c r="F1449" s="1301"/>
      <c r="G1449" s="1301"/>
      <c r="H1449" s="1301"/>
      <c r="I1449" s="1301"/>
      <c r="J1449" s="1301"/>
      <c r="K1449" s="1301"/>
      <c r="L1449" s="1301"/>
      <c r="M1449" s="1301"/>
      <c r="N1449" s="1301"/>
      <c r="O1449" s="1329"/>
      <c r="Q1449" s="92"/>
      <c r="R1449" s="92"/>
      <c r="S1449" s="92"/>
      <c r="T1449" s="92"/>
      <c r="U1449" s="1303"/>
    </row>
    <row r="1450" spans="1:21" s="1302" customFormat="1" x14ac:dyDescent="0.3">
      <c r="A1450" s="1214"/>
      <c r="B1450" s="92"/>
      <c r="C1450" s="1298"/>
      <c r="D1450" s="1301"/>
      <c r="E1450" s="1301"/>
      <c r="F1450" s="1301"/>
      <c r="G1450" s="1301"/>
      <c r="H1450" s="1301"/>
      <c r="I1450" s="1301"/>
      <c r="J1450" s="1301"/>
      <c r="K1450" s="1301"/>
      <c r="L1450" s="1301"/>
      <c r="M1450" s="1301"/>
      <c r="N1450" s="1301"/>
      <c r="O1450" s="1329"/>
      <c r="Q1450" s="92"/>
      <c r="R1450" s="92"/>
      <c r="S1450" s="92"/>
      <c r="T1450" s="92"/>
      <c r="U1450" s="1303"/>
    </row>
    <row r="1451" spans="1:21" s="1302" customFormat="1" x14ac:dyDescent="0.3">
      <c r="A1451" s="1214"/>
      <c r="B1451" s="92"/>
      <c r="C1451" s="1298"/>
      <c r="D1451" s="1301"/>
      <c r="E1451" s="1301"/>
      <c r="F1451" s="1301"/>
      <c r="G1451" s="1301"/>
      <c r="H1451" s="1301"/>
      <c r="I1451" s="1301"/>
      <c r="J1451" s="1301"/>
      <c r="K1451" s="1301"/>
      <c r="L1451" s="1301"/>
      <c r="M1451" s="1301"/>
      <c r="N1451" s="1301"/>
      <c r="O1451" s="1329"/>
      <c r="Q1451" s="92"/>
      <c r="R1451" s="92"/>
      <c r="S1451" s="92"/>
      <c r="T1451" s="92"/>
      <c r="U1451" s="1303"/>
    </row>
    <row r="1452" spans="1:21" s="1302" customFormat="1" x14ac:dyDescent="0.3">
      <c r="A1452" s="1214"/>
      <c r="B1452" s="92"/>
      <c r="C1452" s="1298"/>
      <c r="D1452" s="1301"/>
      <c r="E1452" s="1301"/>
      <c r="F1452" s="1301"/>
      <c r="G1452" s="1301"/>
      <c r="H1452" s="1301"/>
      <c r="I1452" s="1301"/>
      <c r="J1452" s="1301"/>
      <c r="K1452" s="1301"/>
      <c r="L1452" s="1301"/>
      <c r="M1452" s="1301"/>
      <c r="N1452" s="1301"/>
      <c r="O1452" s="1329"/>
      <c r="Q1452" s="92"/>
      <c r="R1452" s="92"/>
      <c r="S1452" s="92"/>
      <c r="T1452" s="92"/>
      <c r="U1452" s="1303"/>
    </row>
    <row r="1453" spans="1:21" s="1302" customFormat="1" x14ac:dyDescent="0.3">
      <c r="A1453" s="1214"/>
      <c r="B1453" s="92"/>
      <c r="C1453" s="1298"/>
      <c r="D1453" s="1301"/>
      <c r="E1453" s="1301"/>
      <c r="F1453" s="1301"/>
      <c r="G1453" s="1301"/>
      <c r="H1453" s="1301"/>
      <c r="I1453" s="1301"/>
      <c r="J1453" s="1301"/>
      <c r="K1453" s="1301"/>
      <c r="L1453" s="1301"/>
      <c r="M1453" s="1301"/>
      <c r="N1453" s="1301"/>
      <c r="O1453" s="1329"/>
      <c r="Q1453" s="92"/>
      <c r="R1453" s="92"/>
      <c r="S1453" s="92"/>
      <c r="T1453" s="92"/>
      <c r="U1453" s="1303"/>
    </row>
    <row r="1454" spans="1:21" s="1302" customFormat="1" x14ac:dyDescent="0.3">
      <c r="A1454" s="1214"/>
      <c r="B1454" s="92"/>
      <c r="C1454" s="1298"/>
      <c r="D1454" s="1301"/>
      <c r="E1454" s="1301"/>
      <c r="F1454" s="1301"/>
      <c r="G1454" s="1301"/>
      <c r="H1454" s="1301"/>
      <c r="I1454" s="1301"/>
      <c r="J1454" s="1301"/>
      <c r="K1454" s="1301"/>
      <c r="L1454" s="1301"/>
      <c r="M1454" s="1301"/>
      <c r="N1454" s="1301"/>
      <c r="O1454" s="1329"/>
      <c r="Q1454" s="92"/>
      <c r="R1454" s="92"/>
      <c r="S1454" s="92"/>
      <c r="T1454" s="92"/>
      <c r="U1454" s="1303"/>
    </row>
    <row r="1455" spans="1:21" s="1302" customFormat="1" x14ac:dyDescent="0.3">
      <c r="A1455" s="1214"/>
      <c r="B1455" s="92"/>
      <c r="C1455" s="1298"/>
      <c r="D1455" s="1301"/>
      <c r="E1455" s="1301"/>
      <c r="F1455" s="1301"/>
      <c r="G1455" s="1301"/>
      <c r="H1455" s="1301"/>
      <c r="I1455" s="1301"/>
      <c r="J1455" s="1301"/>
      <c r="K1455" s="1301"/>
      <c r="L1455" s="1301"/>
      <c r="M1455" s="1301"/>
      <c r="N1455" s="1301"/>
      <c r="O1455" s="1329"/>
      <c r="Q1455" s="92"/>
      <c r="R1455" s="92"/>
      <c r="S1455" s="92"/>
      <c r="T1455" s="92"/>
      <c r="U1455" s="1303"/>
    </row>
    <row r="1456" spans="1:21" s="1302" customFormat="1" x14ac:dyDescent="0.3">
      <c r="A1456" s="1214"/>
      <c r="B1456" s="92"/>
      <c r="C1456" s="1298"/>
      <c r="D1456" s="1301"/>
      <c r="E1456" s="1301"/>
      <c r="F1456" s="1301"/>
      <c r="G1456" s="1301"/>
      <c r="H1456" s="1301"/>
      <c r="I1456" s="1301"/>
      <c r="J1456" s="1301"/>
      <c r="K1456" s="1301"/>
      <c r="L1456" s="1301"/>
      <c r="M1456" s="1301"/>
      <c r="N1456" s="1301"/>
      <c r="O1456" s="1329"/>
      <c r="Q1456" s="92"/>
      <c r="R1456" s="92"/>
      <c r="S1456" s="92"/>
      <c r="T1456" s="92"/>
      <c r="U1456" s="1303"/>
    </row>
    <row r="1457" spans="1:21" s="1302" customFormat="1" x14ac:dyDescent="0.3">
      <c r="A1457" s="1214"/>
      <c r="B1457" s="92"/>
      <c r="C1457" s="1298"/>
      <c r="D1457" s="1301"/>
      <c r="E1457" s="1301"/>
      <c r="F1457" s="1301"/>
      <c r="G1457" s="1301"/>
      <c r="H1457" s="1301"/>
      <c r="I1457" s="1301"/>
      <c r="J1457" s="1301"/>
      <c r="K1457" s="1301"/>
      <c r="L1457" s="1301"/>
      <c r="M1457" s="1301"/>
      <c r="N1457" s="1301"/>
      <c r="O1457" s="1329"/>
      <c r="Q1457" s="92"/>
      <c r="R1457" s="92"/>
      <c r="S1457" s="92"/>
      <c r="T1457" s="92"/>
      <c r="U1457" s="1303"/>
    </row>
    <row r="1458" spans="1:21" s="1302" customFormat="1" x14ac:dyDescent="0.3">
      <c r="A1458" s="1214"/>
      <c r="B1458" s="92"/>
      <c r="C1458" s="1298"/>
      <c r="D1458" s="1301"/>
      <c r="E1458" s="1301"/>
      <c r="F1458" s="1301"/>
      <c r="G1458" s="1301"/>
      <c r="H1458" s="1301"/>
      <c r="I1458" s="1301"/>
      <c r="J1458" s="1301"/>
      <c r="K1458" s="1301"/>
      <c r="L1458" s="1301"/>
      <c r="M1458" s="1301"/>
      <c r="N1458" s="1301"/>
      <c r="O1458" s="1329"/>
      <c r="Q1458" s="92"/>
      <c r="R1458" s="92"/>
      <c r="S1458" s="92"/>
      <c r="T1458" s="92"/>
      <c r="U1458" s="1303"/>
    </row>
    <row r="1459" spans="1:21" s="1302" customFormat="1" x14ac:dyDescent="0.3">
      <c r="A1459" s="1214"/>
      <c r="B1459" s="92"/>
      <c r="C1459" s="1298"/>
      <c r="D1459" s="1301"/>
      <c r="E1459" s="1301"/>
      <c r="F1459" s="1301"/>
      <c r="G1459" s="1301"/>
      <c r="H1459" s="1301"/>
      <c r="I1459" s="1301"/>
      <c r="J1459" s="1301"/>
      <c r="K1459" s="1301"/>
      <c r="L1459" s="1301"/>
      <c r="M1459" s="1301"/>
      <c r="N1459" s="1301"/>
      <c r="O1459" s="1329"/>
      <c r="Q1459" s="92"/>
      <c r="R1459" s="92"/>
      <c r="S1459" s="92"/>
      <c r="T1459" s="92"/>
      <c r="U1459" s="1303"/>
    </row>
    <row r="1460" spans="1:21" s="1302" customFormat="1" x14ac:dyDescent="0.3">
      <c r="A1460" s="1214"/>
      <c r="B1460" s="92"/>
      <c r="C1460" s="1298"/>
      <c r="D1460" s="1301"/>
      <c r="E1460" s="1301"/>
      <c r="F1460" s="1301"/>
      <c r="G1460" s="1301"/>
      <c r="H1460" s="1301"/>
      <c r="I1460" s="1301"/>
      <c r="J1460" s="1301"/>
      <c r="K1460" s="1301"/>
      <c r="L1460" s="1301"/>
      <c r="M1460" s="1301"/>
      <c r="N1460" s="1301"/>
      <c r="O1460" s="1329"/>
      <c r="Q1460" s="92"/>
      <c r="R1460" s="92"/>
      <c r="S1460" s="92"/>
      <c r="T1460" s="92"/>
      <c r="U1460" s="1303"/>
    </row>
    <row r="1461" spans="1:21" s="1302" customFormat="1" x14ac:dyDescent="0.3">
      <c r="A1461" s="1214"/>
      <c r="B1461" s="92"/>
      <c r="C1461" s="1298"/>
      <c r="D1461" s="1301"/>
      <c r="E1461" s="1301"/>
      <c r="F1461" s="1301"/>
      <c r="G1461" s="1301"/>
      <c r="H1461" s="1301"/>
      <c r="I1461" s="1301"/>
      <c r="J1461" s="1301"/>
      <c r="K1461" s="1301"/>
      <c r="L1461" s="1301"/>
      <c r="M1461" s="1301"/>
      <c r="N1461" s="1301"/>
      <c r="O1461" s="1329"/>
      <c r="Q1461" s="92"/>
      <c r="R1461" s="92"/>
      <c r="S1461" s="92"/>
      <c r="T1461" s="92"/>
      <c r="U1461" s="1303"/>
    </row>
    <row r="1462" spans="1:21" s="1302" customFormat="1" x14ac:dyDescent="0.3">
      <c r="A1462" s="1214"/>
      <c r="B1462" s="92"/>
      <c r="C1462" s="1298"/>
      <c r="D1462" s="1301"/>
      <c r="E1462" s="1301"/>
      <c r="F1462" s="1301"/>
      <c r="G1462" s="1301"/>
      <c r="H1462" s="1301"/>
      <c r="I1462" s="1301"/>
      <c r="J1462" s="1301"/>
      <c r="K1462" s="1301"/>
      <c r="L1462" s="1301"/>
      <c r="M1462" s="1301"/>
      <c r="N1462" s="1301"/>
      <c r="O1462" s="1329"/>
      <c r="Q1462" s="92"/>
      <c r="R1462" s="92"/>
      <c r="S1462" s="92"/>
      <c r="T1462" s="92"/>
      <c r="U1462" s="1303"/>
    </row>
    <row r="1463" spans="1:21" s="1302" customFormat="1" x14ac:dyDescent="0.3">
      <c r="A1463" s="1214"/>
      <c r="B1463" s="92"/>
      <c r="C1463" s="1298"/>
      <c r="D1463" s="1301"/>
      <c r="E1463" s="1301"/>
      <c r="F1463" s="1301"/>
      <c r="G1463" s="1301"/>
      <c r="H1463" s="1301"/>
      <c r="I1463" s="1301"/>
      <c r="J1463" s="1301"/>
      <c r="K1463" s="1301"/>
      <c r="L1463" s="1301"/>
      <c r="M1463" s="1301"/>
      <c r="N1463" s="1301"/>
      <c r="O1463" s="1329"/>
      <c r="Q1463" s="92"/>
      <c r="R1463" s="92"/>
      <c r="S1463" s="92"/>
      <c r="T1463" s="92"/>
      <c r="U1463" s="1303"/>
    </row>
    <row r="1464" spans="1:21" s="1302" customFormat="1" x14ac:dyDescent="0.3">
      <c r="A1464" s="1214"/>
      <c r="B1464" s="92"/>
      <c r="C1464" s="1298"/>
      <c r="D1464" s="1301"/>
      <c r="E1464" s="1301"/>
      <c r="F1464" s="1301"/>
      <c r="G1464" s="1301"/>
      <c r="H1464" s="1301"/>
      <c r="I1464" s="1301"/>
      <c r="J1464" s="1301"/>
      <c r="K1464" s="1301"/>
      <c r="L1464" s="1301"/>
      <c r="M1464" s="1301"/>
      <c r="N1464" s="1301"/>
      <c r="O1464" s="1329"/>
      <c r="Q1464" s="92"/>
      <c r="R1464" s="92"/>
      <c r="S1464" s="92"/>
      <c r="T1464" s="92"/>
      <c r="U1464" s="1303"/>
    </row>
    <row r="1465" spans="1:21" s="1302" customFormat="1" x14ac:dyDescent="0.3">
      <c r="A1465" s="1214"/>
      <c r="B1465" s="92"/>
      <c r="C1465" s="1298"/>
      <c r="D1465" s="1301"/>
      <c r="E1465" s="1301"/>
      <c r="F1465" s="1301"/>
      <c r="G1465" s="1301"/>
      <c r="H1465" s="1301"/>
      <c r="I1465" s="1301"/>
      <c r="J1465" s="1301"/>
      <c r="K1465" s="1301"/>
      <c r="L1465" s="1301"/>
      <c r="M1465" s="1301"/>
      <c r="N1465" s="1301"/>
      <c r="O1465" s="1329"/>
      <c r="Q1465" s="92"/>
      <c r="R1465" s="92"/>
      <c r="S1465" s="92"/>
      <c r="T1465" s="92"/>
      <c r="U1465" s="1303"/>
    </row>
    <row r="1466" spans="1:21" s="1302" customFormat="1" x14ac:dyDescent="0.3">
      <c r="A1466" s="1214"/>
      <c r="B1466" s="92"/>
      <c r="C1466" s="1298"/>
      <c r="D1466" s="1301"/>
      <c r="E1466" s="1301"/>
      <c r="F1466" s="1301"/>
      <c r="G1466" s="1301"/>
      <c r="H1466" s="1301"/>
      <c r="I1466" s="1301"/>
      <c r="J1466" s="1301"/>
      <c r="K1466" s="1301"/>
      <c r="L1466" s="1301"/>
      <c r="M1466" s="1301"/>
      <c r="N1466" s="1301"/>
      <c r="O1466" s="1329"/>
      <c r="Q1466" s="92"/>
      <c r="R1466" s="92"/>
      <c r="S1466" s="92"/>
      <c r="T1466" s="92"/>
      <c r="U1466" s="1303"/>
    </row>
    <row r="1467" spans="1:21" s="1302" customFormat="1" x14ac:dyDescent="0.3">
      <c r="A1467" s="1214"/>
      <c r="B1467" s="92"/>
      <c r="C1467" s="1298"/>
      <c r="D1467" s="1301"/>
      <c r="E1467" s="1301"/>
      <c r="F1467" s="1301"/>
      <c r="G1467" s="1301"/>
      <c r="H1467" s="1301"/>
      <c r="I1467" s="1301"/>
      <c r="J1467" s="1301"/>
      <c r="K1467" s="1301"/>
      <c r="L1467" s="1301"/>
      <c r="M1467" s="1301"/>
      <c r="N1467" s="1301"/>
      <c r="O1467" s="1329"/>
      <c r="Q1467" s="92"/>
      <c r="R1467" s="92"/>
      <c r="S1467" s="92"/>
      <c r="T1467" s="92"/>
      <c r="U1467" s="1303"/>
    </row>
    <row r="1468" spans="1:21" s="1302" customFormat="1" x14ac:dyDescent="0.3">
      <c r="A1468" s="1214"/>
      <c r="B1468" s="92"/>
      <c r="C1468" s="1298"/>
      <c r="D1468" s="1301"/>
      <c r="E1468" s="1301"/>
      <c r="F1468" s="1301"/>
      <c r="G1468" s="1301"/>
      <c r="H1468" s="1301"/>
      <c r="I1468" s="1301"/>
      <c r="J1468" s="1301"/>
      <c r="K1468" s="1301"/>
      <c r="L1468" s="1301"/>
      <c r="M1468" s="1301"/>
      <c r="N1468" s="1301"/>
      <c r="O1468" s="1329"/>
      <c r="Q1468" s="92"/>
      <c r="R1468" s="92"/>
      <c r="S1468" s="92"/>
      <c r="T1468" s="92"/>
      <c r="U1468" s="1303"/>
    </row>
    <row r="1469" spans="1:21" s="1302" customFormat="1" x14ac:dyDescent="0.3">
      <c r="A1469" s="1214"/>
      <c r="B1469" s="92"/>
      <c r="C1469" s="1298"/>
      <c r="D1469" s="1301"/>
      <c r="E1469" s="1301"/>
      <c r="F1469" s="1301"/>
      <c r="G1469" s="1301"/>
      <c r="H1469" s="1301"/>
      <c r="I1469" s="1301"/>
      <c r="J1469" s="1301"/>
      <c r="K1469" s="1301"/>
      <c r="L1469" s="1301"/>
      <c r="M1469" s="1301"/>
      <c r="N1469" s="1301"/>
      <c r="O1469" s="1329"/>
      <c r="Q1469" s="92"/>
      <c r="R1469" s="92"/>
      <c r="S1469" s="92"/>
      <c r="T1469" s="92"/>
      <c r="U1469" s="1303"/>
    </row>
    <row r="1470" spans="1:21" s="1302" customFormat="1" x14ac:dyDescent="0.3">
      <c r="A1470" s="1214"/>
      <c r="B1470" s="92"/>
      <c r="C1470" s="1298"/>
      <c r="D1470" s="1301"/>
      <c r="E1470" s="1301"/>
      <c r="F1470" s="1301"/>
      <c r="G1470" s="1301"/>
      <c r="H1470" s="1301"/>
      <c r="I1470" s="1301"/>
      <c r="J1470" s="1301"/>
      <c r="K1470" s="1301"/>
      <c r="L1470" s="1301"/>
      <c r="M1470" s="1301"/>
      <c r="N1470" s="1301"/>
      <c r="O1470" s="1329"/>
      <c r="Q1470" s="92"/>
      <c r="R1470" s="92"/>
      <c r="S1470" s="92"/>
      <c r="T1470" s="92"/>
      <c r="U1470" s="1303"/>
    </row>
    <row r="1471" spans="1:21" s="1302" customFormat="1" x14ac:dyDescent="0.3">
      <c r="A1471" s="1214"/>
      <c r="B1471" s="92"/>
      <c r="C1471" s="1298"/>
      <c r="D1471" s="1301"/>
      <c r="E1471" s="1301"/>
      <c r="F1471" s="1301"/>
      <c r="G1471" s="1301"/>
      <c r="H1471" s="1301"/>
      <c r="I1471" s="1301"/>
      <c r="J1471" s="1301"/>
      <c r="K1471" s="1301"/>
      <c r="L1471" s="1301"/>
      <c r="M1471" s="1301"/>
      <c r="N1471" s="1301"/>
      <c r="O1471" s="1329"/>
      <c r="Q1471" s="92"/>
      <c r="R1471" s="92"/>
      <c r="S1471" s="92"/>
      <c r="T1471" s="92"/>
      <c r="U1471" s="1303"/>
    </row>
    <row r="1472" spans="1:21" s="1302" customFormat="1" x14ac:dyDescent="0.3">
      <c r="A1472" s="1214"/>
      <c r="B1472" s="92"/>
      <c r="C1472" s="1298"/>
      <c r="D1472" s="1301"/>
      <c r="E1472" s="1301"/>
      <c r="F1472" s="1301"/>
      <c r="G1472" s="1301"/>
      <c r="H1472" s="1301"/>
      <c r="I1472" s="1301"/>
      <c r="J1472" s="1301"/>
      <c r="K1472" s="1301"/>
      <c r="L1472" s="1301"/>
      <c r="M1472" s="1301"/>
      <c r="N1472" s="1301"/>
      <c r="O1472" s="1329"/>
      <c r="Q1472" s="92"/>
      <c r="R1472" s="92"/>
      <c r="S1472" s="92"/>
      <c r="T1472" s="92"/>
      <c r="U1472" s="1303"/>
    </row>
    <row r="1473" spans="1:21" s="1302" customFormat="1" x14ac:dyDescent="0.3">
      <c r="A1473" s="1214"/>
      <c r="B1473" s="92"/>
      <c r="C1473" s="1298"/>
      <c r="D1473" s="1301"/>
      <c r="E1473" s="1301"/>
      <c r="F1473" s="1301"/>
      <c r="G1473" s="1301"/>
      <c r="H1473" s="1301"/>
      <c r="I1473" s="1301"/>
      <c r="J1473" s="1301"/>
      <c r="K1473" s="1301"/>
      <c r="L1473" s="1301"/>
      <c r="M1473" s="1301"/>
      <c r="N1473" s="1301"/>
      <c r="O1473" s="1329"/>
      <c r="Q1473" s="92"/>
      <c r="R1473" s="92"/>
      <c r="S1473" s="92"/>
      <c r="T1473" s="92"/>
      <c r="U1473" s="1303"/>
    </row>
    <row r="1474" spans="1:21" s="1302" customFormat="1" x14ac:dyDescent="0.3">
      <c r="A1474" s="1214"/>
      <c r="B1474" s="92"/>
      <c r="C1474" s="1298"/>
      <c r="D1474" s="1301"/>
      <c r="E1474" s="1301"/>
      <c r="F1474" s="1301"/>
      <c r="G1474" s="1301"/>
      <c r="H1474" s="1301"/>
      <c r="I1474" s="1301"/>
      <c r="J1474" s="1301"/>
      <c r="K1474" s="1301"/>
      <c r="L1474" s="1301"/>
      <c r="M1474" s="1301"/>
      <c r="N1474" s="1301"/>
      <c r="O1474" s="1329"/>
      <c r="Q1474" s="92"/>
      <c r="R1474" s="92"/>
      <c r="S1474" s="92"/>
      <c r="T1474" s="92"/>
      <c r="U1474" s="1303"/>
    </row>
    <row r="1475" spans="1:21" s="1302" customFormat="1" x14ac:dyDescent="0.3">
      <c r="A1475" s="1214"/>
      <c r="B1475" s="92"/>
      <c r="C1475" s="1298"/>
      <c r="D1475" s="1301"/>
      <c r="E1475" s="1301"/>
      <c r="F1475" s="1301"/>
      <c r="G1475" s="1301"/>
      <c r="H1475" s="1301"/>
      <c r="I1475" s="1301"/>
      <c r="J1475" s="1301"/>
      <c r="K1475" s="1301"/>
      <c r="L1475" s="1301"/>
      <c r="M1475" s="1301"/>
      <c r="N1475" s="1301"/>
      <c r="O1475" s="1329"/>
      <c r="Q1475" s="92"/>
      <c r="R1475" s="92"/>
      <c r="S1475" s="92"/>
      <c r="T1475" s="92"/>
      <c r="U1475" s="1303"/>
    </row>
    <row r="1476" spans="1:21" s="1302" customFormat="1" x14ac:dyDescent="0.3">
      <c r="A1476" s="1214"/>
      <c r="B1476" s="92"/>
      <c r="C1476" s="1298"/>
      <c r="D1476" s="1301"/>
      <c r="E1476" s="1301"/>
      <c r="F1476" s="1301"/>
      <c r="G1476" s="1301"/>
      <c r="H1476" s="1301"/>
      <c r="I1476" s="1301"/>
      <c r="J1476" s="1301"/>
      <c r="K1476" s="1301"/>
      <c r="L1476" s="1301"/>
      <c r="M1476" s="1301"/>
      <c r="N1476" s="1301"/>
      <c r="O1476" s="1329"/>
      <c r="Q1476" s="92"/>
      <c r="R1476" s="92"/>
      <c r="S1476" s="92"/>
      <c r="T1476" s="92"/>
      <c r="U1476" s="1303"/>
    </row>
    <row r="1477" spans="1:21" s="1302" customFormat="1" x14ac:dyDescent="0.3">
      <c r="A1477" s="1214"/>
      <c r="B1477" s="92"/>
      <c r="C1477" s="1298"/>
      <c r="D1477" s="1301"/>
      <c r="E1477" s="1301"/>
      <c r="F1477" s="1301"/>
      <c r="G1477" s="1301"/>
      <c r="H1477" s="1301"/>
      <c r="I1477" s="1301"/>
      <c r="J1477" s="1301"/>
      <c r="K1477" s="1301"/>
      <c r="L1477" s="1301"/>
      <c r="M1477" s="1301"/>
      <c r="N1477" s="1301"/>
      <c r="O1477" s="1329"/>
      <c r="Q1477" s="92"/>
      <c r="R1477" s="92"/>
      <c r="S1477" s="92"/>
      <c r="T1477" s="92"/>
      <c r="U1477" s="1303"/>
    </row>
    <row r="1478" spans="1:21" s="1302" customFormat="1" x14ac:dyDescent="0.3">
      <c r="A1478" s="1214"/>
      <c r="B1478" s="92"/>
      <c r="C1478" s="1298"/>
      <c r="D1478" s="1301"/>
      <c r="E1478" s="1301"/>
      <c r="F1478" s="1301"/>
      <c r="G1478" s="1301"/>
      <c r="H1478" s="1301"/>
      <c r="I1478" s="1301"/>
      <c r="J1478" s="1301"/>
      <c r="K1478" s="1301"/>
      <c r="L1478" s="1301"/>
      <c r="M1478" s="1301"/>
      <c r="N1478" s="1301"/>
      <c r="O1478" s="1329"/>
      <c r="Q1478" s="92"/>
      <c r="R1478" s="92"/>
      <c r="S1478" s="92"/>
      <c r="T1478" s="92"/>
      <c r="U1478" s="1303"/>
    </row>
    <row r="1479" spans="1:21" s="1302" customFormat="1" x14ac:dyDescent="0.3">
      <c r="A1479" s="1214"/>
      <c r="B1479" s="92"/>
      <c r="C1479" s="1298"/>
      <c r="D1479" s="1301"/>
      <c r="E1479" s="1301"/>
      <c r="F1479" s="1301"/>
      <c r="G1479" s="1301"/>
      <c r="H1479" s="1301"/>
      <c r="I1479" s="1301"/>
      <c r="J1479" s="1301"/>
      <c r="K1479" s="1301"/>
      <c r="L1479" s="1301"/>
      <c r="M1479" s="1301"/>
      <c r="N1479" s="1301"/>
      <c r="O1479" s="1329"/>
      <c r="Q1479" s="92"/>
      <c r="R1479" s="92"/>
      <c r="S1479" s="92"/>
      <c r="T1479" s="92"/>
      <c r="U1479" s="1303"/>
    </row>
    <row r="1480" spans="1:21" s="1302" customFormat="1" x14ac:dyDescent="0.3">
      <c r="A1480" s="1214"/>
      <c r="B1480" s="92"/>
      <c r="C1480" s="1298"/>
      <c r="D1480" s="1301"/>
      <c r="E1480" s="1301"/>
      <c r="F1480" s="1301"/>
      <c r="G1480" s="1301"/>
      <c r="H1480" s="1301"/>
      <c r="I1480" s="1301"/>
      <c r="J1480" s="1301"/>
      <c r="K1480" s="1301"/>
      <c r="L1480" s="1301"/>
      <c r="M1480" s="1301"/>
      <c r="N1480" s="1301"/>
      <c r="O1480" s="1329"/>
      <c r="Q1480" s="92"/>
      <c r="R1480" s="92"/>
      <c r="S1480" s="92"/>
      <c r="T1480" s="92"/>
      <c r="U1480" s="1303"/>
    </row>
    <row r="1481" spans="1:21" s="1302" customFormat="1" x14ac:dyDescent="0.3">
      <c r="A1481" s="1214"/>
      <c r="B1481" s="92"/>
      <c r="C1481" s="1298"/>
      <c r="D1481" s="1301"/>
      <c r="E1481" s="1301"/>
      <c r="F1481" s="1301"/>
      <c r="G1481" s="1301"/>
      <c r="H1481" s="1301"/>
      <c r="I1481" s="1301"/>
      <c r="J1481" s="1301"/>
      <c r="K1481" s="1301"/>
      <c r="L1481" s="1301"/>
      <c r="M1481" s="1301"/>
      <c r="N1481" s="1301"/>
      <c r="O1481" s="1329"/>
      <c r="Q1481" s="92"/>
      <c r="R1481" s="92"/>
      <c r="S1481" s="92"/>
      <c r="T1481" s="92"/>
      <c r="U1481" s="1303"/>
    </row>
    <row r="1482" spans="1:21" s="1302" customFormat="1" x14ac:dyDescent="0.3">
      <c r="A1482" s="1214"/>
      <c r="B1482" s="92"/>
      <c r="C1482" s="1298"/>
      <c r="D1482" s="1301"/>
      <c r="E1482" s="1301"/>
      <c r="F1482" s="1301"/>
      <c r="G1482" s="1301"/>
      <c r="H1482" s="1301"/>
      <c r="I1482" s="1301"/>
      <c r="J1482" s="1301"/>
      <c r="K1482" s="1301"/>
      <c r="L1482" s="1301"/>
      <c r="M1482" s="1301"/>
      <c r="N1482" s="1301"/>
      <c r="O1482" s="1329"/>
      <c r="Q1482" s="92"/>
      <c r="R1482" s="92"/>
      <c r="S1482" s="92"/>
      <c r="T1482" s="92"/>
      <c r="U1482" s="1303"/>
    </row>
    <row r="1483" spans="1:21" s="1302" customFormat="1" x14ac:dyDescent="0.3">
      <c r="A1483" s="1214"/>
      <c r="B1483" s="92"/>
      <c r="C1483" s="1298"/>
      <c r="D1483" s="1301"/>
      <c r="E1483" s="1301"/>
      <c r="F1483" s="1301"/>
      <c r="G1483" s="1301"/>
      <c r="H1483" s="1301"/>
      <c r="I1483" s="1301"/>
      <c r="J1483" s="1301"/>
      <c r="K1483" s="1301"/>
      <c r="L1483" s="1301"/>
      <c r="M1483" s="1301"/>
      <c r="N1483" s="1301"/>
      <c r="O1483" s="1329"/>
      <c r="Q1483" s="92"/>
      <c r="R1483" s="92"/>
      <c r="S1483" s="92"/>
      <c r="T1483" s="92"/>
      <c r="U1483" s="1303"/>
    </row>
    <row r="1484" spans="1:21" s="1302" customFormat="1" x14ac:dyDescent="0.3">
      <c r="A1484" s="1214"/>
      <c r="B1484" s="92"/>
      <c r="C1484" s="1298"/>
      <c r="D1484" s="1301"/>
      <c r="E1484" s="1301"/>
      <c r="F1484" s="1301"/>
      <c r="G1484" s="1301"/>
      <c r="H1484" s="1301"/>
      <c r="I1484" s="1301"/>
      <c r="J1484" s="1301"/>
      <c r="K1484" s="1301"/>
      <c r="L1484" s="1301"/>
      <c r="M1484" s="1301"/>
      <c r="N1484" s="1301"/>
      <c r="O1484" s="1329"/>
      <c r="Q1484" s="92"/>
      <c r="R1484" s="92"/>
      <c r="S1484" s="92"/>
      <c r="T1484" s="92"/>
      <c r="U1484" s="1303"/>
    </row>
    <row r="1485" spans="1:21" s="1302" customFormat="1" x14ac:dyDescent="0.3">
      <c r="A1485" s="1214"/>
      <c r="B1485" s="92"/>
      <c r="C1485" s="1298"/>
      <c r="D1485" s="1301"/>
      <c r="E1485" s="1301"/>
      <c r="F1485" s="1301"/>
      <c r="G1485" s="1301"/>
      <c r="H1485" s="1301"/>
      <c r="I1485" s="1301"/>
      <c r="J1485" s="1301"/>
      <c r="K1485" s="1301"/>
      <c r="L1485" s="1301"/>
      <c r="M1485" s="1301"/>
      <c r="N1485" s="1301"/>
      <c r="O1485" s="1329"/>
      <c r="Q1485" s="92"/>
      <c r="R1485" s="92"/>
      <c r="S1485" s="92"/>
      <c r="T1485" s="92"/>
      <c r="U1485" s="1303"/>
    </row>
    <row r="1486" spans="1:21" s="1302" customFormat="1" x14ac:dyDescent="0.3">
      <c r="A1486" s="1214"/>
      <c r="B1486" s="92"/>
      <c r="C1486" s="1298"/>
      <c r="D1486" s="1301"/>
      <c r="E1486" s="1301"/>
      <c r="F1486" s="1301"/>
      <c r="G1486" s="1301"/>
      <c r="H1486" s="1301"/>
      <c r="I1486" s="1301"/>
      <c r="J1486" s="1301"/>
      <c r="K1486" s="1301"/>
      <c r="L1486" s="1301"/>
      <c r="M1486" s="1301"/>
      <c r="N1486" s="1301"/>
      <c r="O1486" s="1329"/>
      <c r="Q1486" s="92"/>
      <c r="R1486" s="92"/>
      <c r="S1486" s="92"/>
      <c r="T1486" s="92"/>
      <c r="U1486" s="1303"/>
    </row>
    <row r="1487" spans="1:21" s="1302" customFormat="1" x14ac:dyDescent="0.3">
      <c r="A1487" s="1214"/>
      <c r="B1487" s="92"/>
      <c r="C1487" s="1298"/>
      <c r="D1487" s="1301"/>
      <c r="E1487" s="1301"/>
      <c r="F1487" s="1301"/>
      <c r="G1487" s="1301"/>
      <c r="H1487" s="1301"/>
      <c r="I1487" s="1301"/>
      <c r="J1487" s="1301"/>
      <c r="K1487" s="1301"/>
      <c r="L1487" s="1301"/>
      <c r="M1487" s="1301"/>
      <c r="N1487" s="1301"/>
      <c r="O1487" s="1329"/>
      <c r="Q1487" s="92"/>
      <c r="R1487" s="92"/>
      <c r="S1487" s="92"/>
      <c r="T1487" s="92"/>
      <c r="U1487" s="1303"/>
    </row>
    <row r="1488" spans="1:21" s="1302" customFormat="1" x14ac:dyDescent="0.3">
      <c r="A1488" s="1214"/>
      <c r="B1488" s="92"/>
      <c r="C1488" s="1298"/>
      <c r="D1488" s="1301"/>
      <c r="E1488" s="1301"/>
      <c r="F1488" s="1301"/>
      <c r="G1488" s="1301"/>
      <c r="H1488" s="1301"/>
      <c r="I1488" s="1301"/>
      <c r="J1488" s="1301"/>
      <c r="K1488" s="1301"/>
      <c r="L1488" s="1301"/>
      <c r="M1488" s="1301"/>
      <c r="N1488" s="1301"/>
      <c r="O1488" s="1329"/>
      <c r="Q1488" s="92"/>
      <c r="R1488" s="92"/>
      <c r="S1488" s="92"/>
      <c r="T1488" s="92"/>
      <c r="U1488" s="1303"/>
    </row>
    <row r="1489" spans="1:21" s="1302" customFormat="1" x14ac:dyDescent="0.3">
      <c r="A1489" s="1214"/>
      <c r="B1489" s="92"/>
      <c r="C1489" s="1298"/>
      <c r="D1489" s="1301"/>
      <c r="E1489" s="1301"/>
      <c r="F1489" s="1301"/>
      <c r="G1489" s="1301"/>
      <c r="H1489" s="1301"/>
      <c r="I1489" s="1301"/>
      <c r="J1489" s="1301"/>
      <c r="K1489" s="1301"/>
      <c r="L1489" s="1301"/>
      <c r="M1489" s="1301"/>
      <c r="N1489" s="1301"/>
      <c r="O1489" s="1329"/>
      <c r="Q1489" s="92"/>
      <c r="R1489" s="92"/>
      <c r="S1489" s="92"/>
      <c r="T1489" s="92"/>
      <c r="U1489" s="1303"/>
    </row>
    <row r="1490" spans="1:21" s="1302" customFormat="1" x14ac:dyDescent="0.3">
      <c r="A1490" s="1214"/>
      <c r="B1490" s="92"/>
      <c r="C1490" s="1298"/>
      <c r="D1490" s="1301"/>
      <c r="E1490" s="1301"/>
      <c r="F1490" s="1301"/>
      <c r="G1490" s="1301"/>
      <c r="H1490" s="1301"/>
      <c r="I1490" s="1301"/>
      <c r="J1490" s="1301"/>
      <c r="K1490" s="1301"/>
      <c r="L1490" s="1301"/>
      <c r="M1490" s="1301"/>
      <c r="N1490" s="1301"/>
      <c r="O1490" s="1329"/>
      <c r="Q1490" s="92"/>
      <c r="R1490" s="92"/>
      <c r="S1490" s="92"/>
      <c r="T1490" s="92"/>
      <c r="U1490" s="1303"/>
    </row>
    <row r="1491" spans="1:21" s="1302" customFormat="1" x14ac:dyDescent="0.3">
      <c r="A1491" s="1214"/>
      <c r="B1491" s="92"/>
      <c r="C1491" s="1298"/>
      <c r="D1491" s="1301"/>
      <c r="E1491" s="1301"/>
      <c r="F1491" s="1301"/>
      <c r="G1491" s="1301"/>
      <c r="H1491" s="1301"/>
      <c r="I1491" s="1301"/>
      <c r="J1491" s="1301"/>
      <c r="K1491" s="1301"/>
      <c r="L1491" s="1301"/>
      <c r="M1491" s="1301"/>
      <c r="N1491" s="1301"/>
      <c r="O1491" s="1329"/>
      <c r="Q1491" s="92"/>
      <c r="R1491" s="92"/>
      <c r="S1491" s="92"/>
      <c r="T1491" s="92"/>
      <c r="U1491" s="1303"/>
    </row>
    <row r="1492" spans="1:21" s="1302" customFormat="1" x14ac:dyDescent="0.3">
      <c r="A1492" s="1214"/>
      <c r="B1492" s="92"/>
      <c r="C1492" s="1298"/>
      <c r="D1492" s="1301"/>
      <c r="E1492" s="1301"/>
      <c r="F1492" s="1301"/>
      <c r="G1492" s="1301"/>
      <c r="H1492" s="1301"/>
      <c r="I1492" s="1301"/>
      <c r="J1492" s="1301"/>
      <c r="K1492" s="1301"/>
      <c r="L1492" s="1301"/>
      <c r="M1492" s="1301"/>
      <c r="N1492" s="1301"/>
      <c r="O1492" s="1329"/>
      <c r="Q1492" s="92"/>
      <c r="R1492" s="92"/>
      <c r="S1492" s="92"/>
      <c r="T1492" s="92"/>
      <c r="U1492" s="1303"/>
    </row>
    <row r="1493" spans="1:21" s="1302" customFormat="1" x14ac:dyDescent="0.3">
      <c r="A1493" s="1214"/>
      <c r="B1493" s="92"/>
      <c r="C1493" s="1298"/>
      <c r="D1493" s="1301"/>
      <c r="E1493" s="1301"/>
      <c r="F1493" s="1301"/>
      <c r="G1493" s="1301"/>
      <c r="H1493" s="1301"/>
      <c r="I1493" s="1301"/>
      <c r="J1493" s="1301"/>
      <c r="K1493" s="1301"/>
      <c r="L1493" s="1301"/>
      <c r="M1493" s="1301"/>
      <c r="N1493" s="1301"/>
      <c r="O1493" s="1329"/>
      <c r="Q1493" s="92"/>
      <c r="R1493" s="92"/>
      <c r="S1493" s="92"/>
      <c r="T1493" s="92"/>
      <c r="U1493" s="1303"/>
    </row>
    <row r="1494" spans="1:21" s="1302" customFormat="1" x14ac:dyDescent="0.3">
      <c r="A1494" s="1214"/>
      <c r="B1494" s="92"/>
      <c r="C1494" s="1298"/>
      <c r="D1494" s="1301"/>
      <c r="E1494" s="1301"/>
      <c r="F1494" s="1301"/>
      <c r="G1494" s="1301"/>
      <c r="H1494" s="1301"/>
      <c r="I1494" s="1301"/>
      <c r="J1494" s="1301"/>
      <c r="K1494" s="1301"/>
      <c r="L1494" s="1301"/>
      <c r="M1494" s="1301"/>
      <c r="N1494" s="1301"/>
      <c r="O1494" s="1329"/>
      <c r="Q1494" s="92"/>
      <c r="R1494" s="92"/>
      <c r="S1494" s="92"/>
      <c r="T1494" s="92"/>
      <c r="U1494" s="1303"/>
    </row>
    <row r="1495" spans="1:21" s="1302" customFormat="1" x14ac:dyDescent="0.3">
      <c r="A1495" s="1214"/>
      <c r="B1495" s="92"/>
      <c r="C1495" s="1298"/>
      <c r="D1495" s="1301"/>
      <c r="E1495" s="1301"/>
      <c r="F1495" s="1301"/>
      <c r="G1495" s="1301"/>
      <c r="H1495" s="1301"/>
      <c r="I1495" s="1301"/>
      <c r="J1495" s="1301"/>
      <c r="K1495" s="1301"/>
      <c r="L1495" s="1301"/>
      <c r="M1495" s="1301"/>
      <c r="N1495" s="1301"/>
      <c r="O1495" s="1329"/>
      <c r="Q1495" s="92"/>
      <c r="R1495" s="92"/>
      <c r="S1495" s="92"/>
      <c r="T1495" s="92"/>
      <c r="U1495" s="1303"/>
    </row>
    <row r="1496" spans="1:21" s="1302" customFormat="1" x14ac:dyDescent="0.3">
      <c r="A1496" s="1214"/>
      <c r="B1496" s="92"/>
      <c r="C1496" s="1298"/>
      <c r="D1496" s="1301"/>
      <c r="E1496" s="1301"/>
      <c r="F1496" s="1301"/>
      <c r="G1496" s="1301"/>
      <c r="H1496" s="1301"/>
      <c r="I1496" s="1301"/>
      <c r="J1496" s="1301"/>
      <c r="K1496" s="1301"/>
      <c r="L1496" s="1301"/>
      <c r="M1496" s="1301"/>
      <c r="N1496" s="1301"/>
      <c r="O1496" s="1329"/>
      <c r="Q1496" s="92"/>
      <c r="R1496" s="92"/>
      <c r="S1496" s="92"/>
      <c r="T1496" s="92"/>
      <c r="U1496" s="1303"/>
    </row>
    <row r="1497" spans="1:21" s="1302" customFormat="1" x14ac:dyDescent="0.3">
      <c r="A1497" s="1214"/>
      <c r="B1497" s="92"/>
      <c r="C1497" s="1298"/>
      <c r="D1497" s="1301"/>
      <c r="E1497" s="1301"/>
      <c r="F1497" s="1301"/>
      <c r="G1497" s="1301"/>
      <c r="H1497" s="1301"/>
      <c r="I1497" s="1301"/>
      <c r="J1497" s="1301"/>
      <c r="K1497" s="1301"/>
      <c r="L1497" s="1301"/>
      <c r="M1497" s="1301"/>
      <c r="N1497" s="1301"/>
      <c r="O1497" s="1329"/>
      <c r="Q1497" s="92"/>
      <c r="R1497" s="92"/>
      <c r="S1497" s="92"/>
      <c r="T1497" s="92"/>
      <c r="U1497" s="1303"/>
    </row>
    <row r="1498" spans="1:21" s="1302" customFormat="1" x14ac:dyDescent="0.3">
      <c r="A1498" s="1214"/>
      <c r="B1498" s="92"/>
      <c r="C1498" s="1298"/>
      <c r="D1498" s="1301"/>
      <c r="E1498" s="1301"/>
      <c r="F1498" s="1301"/>
      <c r="G1498" s="1301"/>
      <c r="H1498" s="1301"/>
      <c r="I1498" s="1301"/>
      <c r="J1498" s="1301"/>
      <c r="K1498" s="1301"/>
      <c r="L1498" s="1301"/>
      <c r="M1498" s="1301"/>
      <c r="N1498" s="1301"/>
      <c r="O1498" s="1329"/>
      <c r="Q1498" s="92"/>
      <c r="R1498" s="92"/>
      <c r="S1498" s="92"/>
      <c r="T1498" s="92"/>
      <c r="U1498" s="1303"/>
    </row>
    <row r="1499" spans="1:21" s="1302" customFormat="1" x14ac:dyDescent="0.3">
      <c r="A1499" s="1214"/>
      <c r="B1499" s="92"/>
      <c r="C1499" s="1298"/>
      <c r="D1499" s="1301"/>
      <c r="E1499" s="1301"/>
      <c r="F1499" s="1301"/>
      <c r="G1499" s="1301"/>
      <c r="H1499" s="1301"/>
      <c r="I1499" s="1301"/>
      <c r="J1499" s="1301"/>
      <c r="K1499" s="1301"/>
      <c r="L1499" s="1301"/>
      <c r="M1499" s="1301"/>
      <c r="N1499" s="1301"/>
      <c r="O1499" s="1329"/>
      <c r="Q1499" s="92"/>
      <c r="R1499" s="92"/>
      <c r="S1499" s="92"/>
      <c r="T1499" s="92"/>
      <c r="U1499" s="1303"/>
    </row>
    <row r="1500" spans="1:21" s="1302" customFormat="1" x14ac:dyDescent="0.3">
      <c r="A1500" s="1214"/>
      <c r="B1500" s="92"/>
      <c r="C1500" s="1298"/>
      <c r="D1500" s="1301"/>
      <c r="E1500" s="1301"/>
      <c r="F1500" s="1301"/>
      <c r="G1500" s="1301"/>
      <c r="H1500" s="1301"/>
      <c r="I1500" s="1301"/>
      <c r="J1500" s="1301"/>
      <c r="K1500" s="1301"/>
      <c r="L1500" s="1301"/>
      <c r="M1500" s="1301"/>
      <c r="N1500" s="1301"/>
      <c r="O1500" s="1329"/>
      <c r="Q1500" s="92"/>
      <c r="R1500" s="92"/>
      <c r="S1500" s="92"/>
      <c r="T1500" s="92"/>
      <c r="U1500" s="1303"/>
    </row>
    <row r="1501" spans="1:21" s="1302" customFormat="1" x14ac:dyDescent="0.3">
      <c r="A1501" s="1214"/>
      <c r="B1501" s="92"/>
      <c r="C1501" s="1298"/>
      <c r="D1501" s="1301"/>
      <c r="E1501" s="1301"/>
      <c r="F1501" s="1301"/>
      <c r="G1501" s="1301"/>
      <c r="H1501" s="1301"/>
      <c r="I1501" s="1301"/>
      <c r="J1501" s="1301"/>
      <c r="K1501" s="1301"/>
      <c r="L1501" s="1301"/>
      <c r="M1501" s="1301"/>
      <c r="N1501" s="1301"/>
      <c r="O1501" s="1329"/>
      <c r="Q1501" s="92"/>
      <c r="R1501" s="92"/>
      <c r="S1501" s="92"/>
      <c r="T1501" s="92"/>
      <c r="U1501" s="1303"/>
    </row>
    <row r="1502" spans="1:21" s="1302" customFormat="1" x14ac:dyDescent="0.3">
      <c r="A1502" s="1214"/>
      <c r="B1502" s="92"/>
      <c r="C1502" s="1298"/>
      <c r="D1502" s="1301"/>
      <c r="E1502" s="1301"/>
      <c r="F1502" s="1301"/>
      <c r="G1502" s="1301"/>
      <c r="H1502" s="1301"/>
      <c r="I1502" s="1301"/>
      <c r="J1502" s="1301"/>
      <c r="K1502" s="1301"/>
      <c r="L1502" s="1301"/>
      <c r="M1502" s="1301"/>
      <c r="N1502" s="1301"/>
      <c r="O1502" s="1329"/>
      <c r="Q1502" s="92"/>
      <c r="R1502" s="92"/>
      <c r="S1502" s="92"/>
      <c r="T1502" s="92"/>
      <c r="U1502" s="1303"/>
    </row>
    <row r="1503" spans="1:21" s="1302" customFormat="1" x14ac:dyDescent="0.3">
      <c r="A1503" s="1214"/>
      <c r="B1503" s="92"/>
      <c r="C1503" s="1298"/>
      <c r="D1503" s="1301"/>
      <c r="E1503" s="1301"/>
      <c r="F1503" s="1301"/>
      <c r="G1503" s="1301"/>
      <c r="H1503" s="1301"/>
      <c r="I1503" s="1301"/>
      <c r="J1503" s="1301"/>
      <c r="K1503" s="1301"/>
      <c r="L1503" s="1301"/>
      <c r="M1503" s="1301"/>
      <c r="N1503" s="1301"/>
      <c r="O1503" s="1329"/>
      <c r="Q1503" s="92"/>
      <c r="R1503" s="92"/>
      <c r="S1503" s="92"/>
      <c r="T1503" s="92"/>
      <c r="U1503" s="1303"/>
    </row>
    <row r="1504" spans="1:21" s="1302" customFormat="1" x14ac:dyDescent="0.3">
      <c r="A1504" s="1214"/>
      <c r="B1504" s="92"/>
      <c r="C1504" s="1298"/>
      <c r="D1504" s="1301"/>
      <c r="E1504" s="1301"/>
      <c r="F1504" s="1301"/>
      <c r="G1504" s="1301"/>
      <c r="H1504" s="1301"/>
      <c r="I1504" s="1301"/>
      <c r="J1504" s="1301"/>
      <c r="K1504" s="1301"/>
      <c r="L1504" s="1301"/>
      <c r="M1504" s="1301"/>
      <c r="N1504" s="1301"/>
      <c r="O1504" s="1329"/>
      <c r="Q1504" s="92"/>
      <c r="R1504" s="92"/>
      <c r="S1504" s="92"/>
      <c r="T1504" s="92"/>
      <c r="U1504" s="1303"/>
    </row>
    <row r="1505" spans="1:21" s="1302" customFormat="1" x14ac:dyDescent="0.3">
      <c r="A1505" s="1214"/>
      <c r="B1505" s="92"/>
      <c r="C1505" s="1298"/>
      <c r="D1505" s="1301"/>
      <c r="E1505" s="1301"/>
      <c r="F1505" s="1301"/>
      <c r="G1505" s="1301"/>
      <c r="H1505" s="1301"/>
      <c r="I1505" s="1301"/>
      <c r="J1505" s="1301"/>
      <c r="K1505" s="1301"/>
      <c r="L1505" s="1301"/>
      <c r="M1505" s="1301"/>
      <c r="N1505" s="1301"/>
      <c r="O1505" s="1329"/>
      <c r="Q1505" s="92"/>
      <c r="R1505" s="92"/>
      <c r="S1505" s="92"/>
      <c r="T1505" s="92"/>
      <c r="U1505" s="1303"/>
    </row>
    <row r="1506" spans="1:21" s="1302" customFormat="1" x14ac:dyDescent="0.3">
      <c r="A1506" s="1214"/>
      <c r="B1506" s="92"/>
      <c r="C1506" s="1298"/>
      <c r="D1506" s="1301"/>
      <c r="E1506" s="1301"/>
      <c r="F1506" s="1301"/>
      <c r="G1506" s="1301"/>
      <c r="H1506" s="1301"/>
      <c r="I1506" s="1301"/>
      <c r="J1506" s="1301"/>
      <c r="K1506" s="1301"/>
      <c r="L1506" s="1301"/>
      <c r="M1506" s="1301"/>
      <c r="N1506" s="1301"/>
      <c r="O1506" s="1329"/>
      <c r="Q1506" s="92"/>
      <c r="R1506" s="92"/>
      <c r="S1506" s="92"/>
      <c r="T1506" s="92"/>
      <c r="U1506" s="1303"/>
    </row>
    <row r="1507" spans="1:21" s="1302" customFormat="1" x14ac:dyDescent="0.3">
      <c r="A1507" s="1214"/>
      <c r="B1507" s="92"/>
      <c r="C1507" s="1298"/>
      <c r="D1507" s="1301"/>
      <c r="E1507" s="1301"/>
      <c r="F1507" s="1301"/>
      <c r="G1507" s="1301"/>
      <c r="H1507" s="1301"/>
      <c r="I1507" s="1301"/>
      <c r="J1507" s="1301"/>
      <c r="K1507" s="1301"/>
      <c r="L1507" s="1301"/>
      <c r="M1507" s="1301"/>
      <c r="N1507" s="1301"/>
      <c r="O1507" s="1329"/>
      <c r="Q1507" s="92"/>
      <c r="R1507" s="92"/>
      <c r="S1507" s="92"/>
      <c r="T1507" s="92"/>
      <c r="U1507" s="1303"/>
    </row>
    <row r="1508" spans="1:21" s="1302" customFormat="1" x14ac:dyDescent="0.3">
      <c r="A1508" s="1214"/>
      <c r="B1508" s="92"/>
      <c r="C1508" s="1298"/>
      <c r="D1508" s="1301"/>
      <c r="E1508" s="1301"/>
      <c r="F1508" s="1301"/>
      <c r="G1508" s="1301"/>
      <c r="H1508" s="1301"/>
      <c r="I1508" s="1301"/>
      <c r="J1508" s="1301"/>
      <c r="K1508" s="1301"/>
      <c r="L1508" s="1301"/>
      <c r="M1508" s="1301"/>
      <c r="N1508" s="1301"/>
      <c r="O1508" s="1329"/>
      <c r="Q1508" s="92"/>
      <c r="R1508" s="92"/>
      <c r="S1508" s="92"/>
      <c r="T1508" s="92"/>
      <c r="U1508" s="1303"/>
    </row>
    <row r="1509" spans="1:21" s="1302" customFormat="1" x14ac:dyDescent="0.3">
      <c r="A1509" s="1214"/>
      <c r="B1509" s="92"/>
      <c r="C1509" s="1298"/>
      <c r="D1509" s="1301"/>
      <c r="E1509" s="1301"/>
      <c r="F1509" s="1301"/>
      <c r="G1509" s="1301"/>
      <c r="H1509" s="1301"/>
      <c r="I1509" s="1301"/>
      <c r="J1509" s="1301"/>
      <c r="K1509" s="1301"/>
      <c r="L1509" s="1301"/>
      <c r="M1509" s="1301"/>
      <c r="N1509" s="1301"/>
      <c r="O1509" s="1329"/>
      <c r="Q1509" s="92"/>
      <c r="R1509" s="92"/>
      <c r="S1509" s="92"/>
      <c r="T1509" s="92"/>
      <c r="U1509" s="1303"/>
    </row>
    <row r="1510" spans="1:21" s="1302" customFormat="1" x14ac:dyDescent="0.3">
      <c r="A1510" s="1214"/>
      <c r="B1510" s="92"/>
      <c r="C1510" s="1298"/>
      <c r="D1510" s="1301"/>
      <c r="E1510" s="1301"/>
      <c r="F1510" s="1301"/>
      <c r="G1510" s="1301"/>
      <c r="H1510" s="1301"/>
      <c r="I1510" s="1301"/>
      <c r="J1510" s="1301"/>
      <c r="K1510" s="1301"/>
      <c r="L1510" s="1301"/>
      <c r="M1510" s="1301"/>
      <c r="N1510" s="1301"/>
      <c r="O1510" s="1329"/>
      <c r="Q1510" s="92"/>
      <c r="R1510" s="92"/>
      <c r="S1510" s="92"/>
      <c r="T1510" s="92"/>
      <c r="U1510" s="1303"/>
    </row>
    <row r="1511" spans="1:21" s="1302" customFormat="1" x14ac:dyDescent="0.3">
      <c r="A1511" s="1214"/>
      <c r="B1511" s="92"/>
      <c r="C1511" s="1298"/>
      <c r="D1511" s="1301"/>
      <c r="E1511" s="1301"/>
      <c r="F1511" s="1301"/>
      <c r="G1511" s="1301"/>
      <c r="H1511" s="1301"/>
      <c r="I1511" s="1301"/>
      <c r="J1511" s="1301"/>
      <c r="K1511" s="1301"/>
      <c r="L1511" s="1301"/>
      <c r="M1511" s="1301"/>
      <c r="N1511" s="1301"/>
      <c r="O1511" s="1329"/>
      <c r="Q1511" s="92"/>
      <c r="R1511" s="92"/>
      <c r="S1511" s="92"/>
      <c r="T1511" s="92"/>
      <c r="U1511" s="1303"/>
    </row>
    <row r="1512" spans="1:21" s="1302" customFormat="1" x14ac:dyDescent="0.3">
      <c r="A1512" s="1214"/>
      <c r="B1512" s="92"/>
      <c r="C1512" s="1298"/>
      <c r="D1512" s="1301"/>
      <c r="E1512" s="1301"/>
      <c r="F1512" s="1301"/>
      <c r="G1512" s="1301"/>
      <c r="H1512" s="1301"/>
      <c r="I1512" s="1301"/>
      <c r="J1512" s="1301"/>
      <c r="K1512" s="1301"/>
      <c r="L1512" s="1301"/>
      <c r="M1512" s="1301"/>
      <c r="N1512" s="1301"/>
      <c r="O1512" s="1329"/>
      <c r="Q1512" s="92"/>
      <c r="R1512" s="92"/>
      <c r="S1512" s="92"/>
      <c r="T1512" s="92"/>
      <c r="U1512" s="1303"/>
    </row>
    <row r="1513" spans="1:21" s="1302" customFormat="1" x14ac:dyDescent="0.3">
      <c r="A1513" s="1214"/>
      <c r="B1513" s="92"/>
      <c r="C1513" s="1298"/>
      <c r="D1513" s="1301"/>
      <c r="E1513" s="1301"/>
      <c r="F1513" s="1301"/>
      <c r="G1513" s="1301"/>
      <c r="H1513" s="1301"/>
      <c r="I1513" s="1301"/>
      <c r="J1513" s="1301"/>
      <c r="K1513" s="1301"/>
      <c r="L1513" s="1301"/>
      <c r="M1513" s="1301"/>
      <c r="N1513" s="1301"/>
      <c r="O1513" s="1329"/>
      <c r="Q1513" s="92"/>
      <c r="R1513" s="92"/>
      <c r="S1513" s="92"/>
      <c r="T1513" s="92"/>
      <c r="U1513" s="1303"/>
    </row>
    <row r="1514" spans="1:21" s="1302" customFormat="1" x14ac:dyDescent="0.3">
      <c r="A1514" s="1214"/>
      <c r="B1514" s="92"/>
      <c r="C1514" s="1298"/>
      <c r="D1514" s="1301"/>
      <c r="E1514" s="1301"/>
      <c r="F1514" s="1301"/>
      <c r="G1514" s="1301"/>
      <c r="H1514" s="1301"/>
      <c r="I1514" s="1301"/>
      <c r="J1514" s="1301"/>
      <c r="K1514" s="1301"/>
      <c r="L1514" s="1301"/>
      <c r="M1514" s="1301"/>
      <c r="N1514" s="1301"/>
      <c r="O1514" s="1329"/>
      <c r="Q1514" s="92"/>
      <c r="R1514" s="92"/>
      <c r="S1514" s="92"/>
      <c r="T1514" s="92"/>
      <c r="U1514" s="1303"/>
    </row>
    <row r="1515" spans="1:21" s="1302" customFormat="1" x14ac:dyDescent="0.3">
      <c r="A1515" s="1214"/>
      <c r="B1515" s="92"/>
      <c r="C1515" s="1298"/>
      <c r="D1515" s="1301"/>
      <c r="E1515" s="1301"/>
      <c r="F1515" s="1301"/>
      <c r="G1515" s="1301"/>
      <c r="H1515" s="1301"/>
      <c r="I1515" s="1301"/>
      <c r="J1515" s="1301"/>
      <c r="K1515" s="1301"/>
      <c r="L1515" s="1301"/>
      <c r="M1515" s="1301"/>
      <c r="N1515" s="1301"/>
      <c r="O1515" s="1329"/>
      <c r="Q1515" s="92"/>
      <c r="R1515" s="92"/>
      <c r="S1515" s="92"/>
      <c r="T1515" s="92"/>
      <c r="U1515" s="1303"/>
    </row>
    <row r="1516" spans="1:21" s="1302" customFormat="1" x14ac:dyDescent="0.3">
      <c r="A1516" s="1214"/>
      <c r="B1516" s="92"/>
      <c r="C1516" s="1298"/>
      <c r="D1516" s="1301"/>
      <c r="E1516" s="1301"/>
      <c r="F1516" s="1301"/>
      <c r="G1516" s="1301"/>
      <c r="H1516" s="1301"/>
      <c r="I1516" s="1301"/>
      <c r="J1516" s="1301"/>
      <c r="K1516" s="1301"/>
      <c r="L1516" s="1301"/>
      <c r="M1516" s="1301"/>
      <c r="N1516" s="1301"/>
      <c r="O1516" s="1329"/>
      <c r="Q1516" s="92"/>
      <c r="R1516" s="92"/>
      <c r="S1516" s="92"/>
      <c r="T1516" s="92"/>
      <c r="U1516" s="1303"/>
    </row>
    <row r="1517" spans="1:21" s="1302" customFormat="1" x14ac:dyDescent="0.3">
      <c r="A1517" s="1214"/>
      <c r="B1517" s="92"/>
      <c r="C1517" s="1298"/>
      <c r="D1517" s="1301"/>
      <c r="E1517" s="1301"/>
      <c r="F1517" s="1301"/>
      <c r="G1517" s="1301"/>
      <c r="H1517" s="1301"/>
      <c r="I1517" s="1301"/>
      <c r="J1517" s="1301"/>
      <c r="K1517" s="1301"/>
      <c r="L1517" s="1301"/>
      <c r="M1517" s="1301"/>
      <c r="N1517" s="1301"/>
      <c r="O1517" s="1329"/>
      <c r="Q1517" s="92"/>
      <c r="R1517" s="92"/>
      <c r="S1517" s="92"/>
      <c r="T1517" s="92"/>
      <c r="U1517" s="1303"/>
    </row>
    <row r="1518" spans="1:21" s="1302" customFormat="1" x14ac:dyDescent="0.3">
      <c r="A1518" s="1214"/>
      <c r="B1518" s="92"/>
      <c r="C1518" s="1298"/>
      <c r="D1518" s="1301"/>
      <c r="E1518" s="1301"/>
      <c r="F1518" s="1301"/>
      <c r="G1518" s="1301"/>
      <c r="H1518" s="1301"/>
      <c r="I1518" s="1301"/>
      <c r="J1518" s="1301"/>
      <c r="K1518" s="1301"/>
      <c r="L1518" s="1301"/>
      <c r="M1518" s="1301"/>
      <c r="N1518" s="1301"/>
      <c r="O1518" s="1329"/>
      <c r="Q1518" s="92"/>
      <c r="R1518" s="92"/>
      <c r="S1518" s="92"/>
      <c r="T1518" s="92"/>
      <c r="U1518" s="1303"/>
    </row>
    <row r="1519" spans="1:21" s="1302" customFormat="1" x14ac:dyDescent="0.3">
      <c r="A1519" s="1214"/>
      <c r="B1519" s="92"/>
      <c r="C1519" s="1298"/>
      <c r="D1519" s="1301"/>
      <c r="E1519" s="1301"/>
      <c r="F1519" s="1301"/>
      <c r="G1519" s="1301"/>
      <c r="H1519" s="1301"/>
      <c r="I1519" s="1301"/>
      <c r="J1519" s="1301"/>
      <c r="K1519" s="1301"/>
      <c r="L1519" s="1301"/>
      <c r="M1519" s="1301"/>
      <c r="N1519" s="1301"/>
      <c r="O1519" s="1329"/>
      <c r="Q1519" s="92"/>
      <c r="R1519" s="92"/>
      <c r="S1519" s="92"/>
      <c r="T1519" s="92"/>
      <c r="U1519" s="1303"/>
    </row>
    <row r="1520" spans="1:21" s="1302" customFormat="1" x14ac:dyDescent="0.3">
      <c r="A1520" s="1214"/>
      <c r="B1520" s="92"/>
      <c r="C1520" s="1298"/>
      <c r="D1520" s="1301"/>
      <c r="E1520" s="1301"/>
      <c r="F1520" s="1301"/>
      <c r="G1520" s="1301"/>
      <c r="H1520" s="1301"/>
      <c r="I1520" s="1301"/>
      <c r="J1520" s="1301"/>
      <c r="K1520" s="1301"/>
      <c r="L1520" s="1301"/>
      <c r="M1520" s="1301"/>
      <c r="N1520" s="1301"/>
      <c r="O1520" s="1329"/>
      <c r="Q1520" s="92"/>
      <c r="R1520" s="92"/>
      <c r="S1520" s="92"/>
      <c r="T1520" s="92"/>
      <c r="U1520" s="1303"/>
    </row>
    <row r="1521" spans="1:21" s="1302" customFormat="1" x14ac:dyDescent="0.3">
      <c r="A1521" s="1214"/>
      <c r="B1521" s="92"/>
      <c r="C1521" s="1298"/>
      <c r="D1521" s="1301"/>
      <c r="E1521" s="1301"/>
      <c r="F1521" s="1301"/>
      <c r="G1521" s="1301"/>
      <c r="H1521" s="1301"/>
      <c r="I1521" s="1301"/>
      <c r="J1521" s="1301"/>
      <c r="K1521" s="1301"/>
      <c r="L1521" s="1301"/>
      <c r="M1521" s="1301"/>
      <c r="N1521" s="1301"/>
      <c r="O1521" s="1329"/>
      <c r="Q1521" s="92"/>
      <c r="R1521" s="92"/>
      <c r="S1521" s="92"/>
      <c r="T1521" s="92"/>
      <c r="U1521" s="1303"/>
    </row>
    <row r="1522" spans="1:21" s="1302" customFormat="1" x14ac:dyDescent="0.3">
      <c r="A1522" s="1214"/>
      <c r="B1522" s="92"/>
      <c r="C1522" s="1298"/>
      <c r="D1522" s="1301"/>
      <c r="E1522" s="1301"/>
      <c r="F1522" s="1301"/>
      <c r="G1522" s="1301"/>
      <c r="H1522" s="1301"/>
      <c r="I1522" s="1301"/>
      <c r="J1522" s="1301"/>
      <c r="K1522" s="1301"/>
      <c r="L1522" s="1301"/>
      <c r="M1522" s="1301"/>
      <c r="N1522" s="1301"/>
      <c r="O1522" s="1329"/>
      <c r="Q1522" s="92"/>
      <c r="R1522" s="92"/>
      <c r="S1522" s="92"/>
      <c r="T1522" s="92"/>
      <c r="U1522" s="1303"/>
    </row>
    <row r="1523" spans="1:21" s="1302" customFormat="1" x14ac:dyDescent="0.3">
      <c r="A1523" s="1214"/>
      <c r="B1523" s="92"/>
      <c r="C1523" s="1298"/>
      <c r="D1523" s="1301"/>
      <c r="E1523" s="1301"/>
      <c r="F1523" s="1301"/>
      <c r="G1523" s="1301"/>
      <c r="H1523" s="1301"/>
      <c r="I1523" s="1301"/>
      <c r="J1523" s="1301"/>
      <c r="K1523" s="1301"/>
      <c r="L1523" s="1301"/>
      <c r="M1523" s="1301"/>
      <c r="N1523" s="1301"/>
      <c r="O1523" s="1329"/>
      <c r="Q1523" s="92"/>
      <c r="R1523" s="92"/>
      <c r="S1523" s="92"/>
      <c r="T1523" s="92"/>
      <c r="U1523" s="1303"/>
    </row>
    <row r="1524" spans="1:21" s="1302" customFormat="1" x14ac:dyDescent="0.3">
      <c r="A1524" s="1214"/>
      <c r="B1524" s="92"/>
      <c r="C1524" s="1298"/>
      <c r="D1524" s="1301"/>
      <c r="E1524" s="1301"/>
      <c r="F1524" s="1301"/>
      <c r="G1524" s="1301"/>
      <c r="H1524" s="1301"/>
      <c r="I1524" s="1301"/>
      <c r="J1524" s="1301"/>
      <c r="K1524" s="1301"/>
      <c r="L1524" s="1301"/>
      <c r="M1524" s="1301"/>
      <c r="N1524" s="1301"/>
      <c r="O1524" s="1329"/>
      <c r="Q1524" s="92"/>
      <c r="R1524" s="92"/>
      <c r="S1524" s="92"/>
      <c r="T1524" s="92"/>
      <c r="U1524" s="1303"/>
    </row>
    <row r="1525" spans="1:21" s="1302" customFormat="1" x14ac:dyDescent="0.3">
      <c r="A1525" s="1214"/>
      <c r="B1525" s="92"/>
      <c r="C1525" s="1298"/>
      <c r="D1525" s="1301"/>
      <c r="E1525" s="1301"/>
      <c r="F1525" s="1301"/>
      <c r="G1525" s="1301"/>
      <c r="H1525" s="1301"/>
      <c r="I1525" s="1301"/>
      <c r="J1525" s="1301"/>
      <c r="K1525" s="1301"/>
      <c r="L1525" s="1301"/>
      <c r="M1525" s="1301"/>
      <c r="N1525" s="1301"/>
      <c r="O1525" s="1329"/>
      <c r="Q1525" s="92"/>
      <c r="R1525" s="92"/>
      <c r="S1525" s="92"/>
      <c r="T1525" s="92"/>
      <c r="U1525" s="1303"/>
    </row>
    <row r="1526" spans="1:21" s="1302" customFormat="1" x14ac:dyDescent="0.3">
      <c r="A1526" s="1214"/>
      <c r="B1526" s="92"/>
      <c r="C1526" s="1298"/>
      <c r="D1526" s="1301"/>
      <c r="E1526" s="1301"/>
      <c r="F1526" s="1301"/>
      <c r="G1526" s="1301"/>
      <c r="H1526" s="1301"/>
      <c r="I1526" s="1301"/>
      <c r="J1526" s="1301"/>
      <c r="K1526" s="1301"/>
      <c r="L1526" s="1301"/>
      <c r="M1526" s="1301"/>
      <c r="N1526" s="1301"/>
      <c r="O1526" s="1329"/>
      <c r="Q1526" s="92"/>
      <c r="R1526" s="92"/>
      <c r="S1526" s="92"/>
      <c r="T1526" s="92"/>
      <c r="U1526" s="1303"/>
    </row>
    <row r="1527" spans="1:21" s="1302" customFormat="1" x14ac:dyDescent="0.3">
      <c r="A1527" s="1214"/>
      <c r="B1527" s="92"/>
      <c r="C1527" s="1298"/>
      <c r="D1527" s="1301"/>
      <c r="E1527" s="1301"/>
      <c r="F1527" s="1301"/>
      <c r="G1527" s="1301"/>
      <c r="H1527" s="1301"/>
      <c r="I1527" s="1301"/>
      <c r="J1527" s="1301"/>
      <c r="K1527" s="1301"/>
      <c r="L1527" s="1301"/>
      <c r="M1527" s="1301"/>
      <c r="N1527" s="1301"/>
      <c r="O1527" s="1329"/>
      <c r="Q1527" s="92"/>
      <c r="R1527" s="92"/>
      <c r="S1527" s="92"/>
      <c r="T1527" s="92"/>
      <c r="U1527" s="1303"/>
    </row>
    <row r="1528" spans="1:21" s="1302" customFormat="1" x14ac:dyDescent="0.3">
      <c r="A1528" s="1214"/>
      <c r="B1528" s="92"/>
      <c r="C1528" s="1298"/>
      <c r="D1528" s="1301"/>
      <c r="E1528" s="1301"/>
      <c r="F1528" s="1301"/>
      <c r="G1528" s="1301"/>
      <c r="H1528" s="1301"/>
      <c r="I1528" s="1301"/>
      <c r="J1528" s="1301"/>
      <c r="K1528" s="1301"/>
      <c r="L1528" s="1301"/>
      <c r="M1528" s="1301"/>
      <c r="N1528" s="1301"/>
      <c r="O1528" s="1329"/>
      <c r="Q1528" s="92"/>
      <c r="R1528" s="92"/>
      <c r="S1528" s="92"/>
      <c r="T1528" s="92"/>
      <c r="U1528" s="1303"/>
    </row>
    <row r="1529" spans="1:21" s="1302" customFormat="1" x14ac:dyDescent="0.3">
      <c r="A1529" s="1214"/>
      <c r="B1529" s="92"/>
      <c r="C1529" s="1298"/>
      <c r="D1529" s="1301"/>
      <c r="E1529" s="1301"/>
      <c r="F1529" s="1301"/>
      <c r="G1529" s="1301"/>
      <c r="H1529" s="1301"/>
      <c r="I1529" s="1301"/>
      <c r="J1529" s="1301"/>
      <c r="K1529" s="1301"/>
      <c r="L1529" s="1301"/>
      <c r="M1529" s="1301"/>
      <c r="N1529" s="1301"/>
      <c r="O1529" s="1329"/>
      <c r="Q1529" s="92"/>
      <c r="R1529" s="92"/>
      <c r="S1529" s="92"/>
      <c r="T1529" s="92"/>
      <c r="U1529" s="1303"/>
    </row>
    <row r="1530" spans="1:21" s="1302" customFormat="1" x14ac:dyDescent="0.3">
      <c r="A1530" s="1214"/>
      <c r="B1530" s="92"/>
      <c r="C1530" s="1298"/>
      <c r="D1530" s="1301"/>
      <c r="E1530" s="1301"/>
      <c r="F1530" s="1301"/>
      <c r="G1530" s="1301"/>
      <c r="H1530" s="1301"/>
      <c r="I1530" s="1301"/>
      <c r="J1530" s="1301"/>
      <c r="K1530" s="1301"/>
      <c r="L1530" s="1301"/>
      <c r="M1530" s="1301"/>
      <c r="N1530" s="1301"/>
      <c r="O1530" s="1329"/>
      <c r="Q1530" s="92"/>
      <c r="R1530" s="92"/>
      <c r="S1530" s="92"/>
      <c r="T1530" s="92"/>
      <c r="U1530" s="1303"/>
    </row>
    <row r="1531" spans="1:21" s="1302" customFormat="1" x14ac:dyDescent="0.3">
      <c r="A1531" s="1214"/>
      <c r="B1531" s="92"/>
      <c r="C1531" s="1298"/>
      <c r="D1531" s="1301"/>
      <c r="E1531" s="1301"/>
      <c r="F1531" s="1301"/>
      <c r="G1531" s="1301"/>
      <c r="H1531" s="1301"/>
      <c r="I1531" s="1301"/>
      <c r="J1531" s="1301"/>
      <c r="K1531" s="1301"/>
      <c r="L1531" s="1301"/>
      <c r="M1531" s="1301"/>
      <c r="N1531" s="1301"/>
      <c r="O1531" s="1329"/>
      <c r="Q1531" s="92"/>
      <c r="R1531" s="92"/>
      <c r="S1531" s="92"/>
      <c r="T1531" s="92"/>
      <c r="U1531" s="1303"/>
    </row>
    <row r="1532" spans="1:21" s="1302" customFormat="1" x14ac:dyDescent="0.3">
      <c r="A1532" s="1214"/>
      <c r="B1532" s="92"/>
      <c r="C1532" s="1298"/>
      <c r="D1532" s="1301"/>
      <c r="E1532" s="1301"/>
      <c r="F1532" s="1301"/>
      <c r="G1532" s="1301"/>
      <c r="H1532" s="1301"/>
      <c r="I1532" s="1301"/>
      <c r="J1532" s="1301"/>
      <c r="K1532" s="1301"/>
      <c r="L1532" s="1301"/>
      <c r="M1532" s="1301"/>
      <c r="N1532" s="1301"/>
      <c r="O1532" s="1329"/>
      <c r="Q1532" s="92"/>
      <c r="R1532" s="92"/>
      <c r="S1532" s="92"/>
      <c r="T1532" s="92"/>
      <c r="U1532" s="1303"/>
    </row>
    <row r="1533" spans="1:21" s="1302" customFormat="1" x14ac:dyDescent="0.3">
      <c r="A1533" s="1214"/>
      <c r="B1533" s="92"/>
      <c r="C1533" s="1298"/>
      <c r="D1533" s="1301"/>
      <c r="E1533" s="1301"/>
      <c r="F1533" s="1301"/>
      <c r="G1533" s="1301"/>
      <c r="H1533" s="1301"/>
      <c r="I1533" s="1301"/>
      <c r="J1533" s="1301"/>
      <c r="K1533" s="1301"/>
      <c r="L1533" s="1301"/>
      <c r="M1533" s="1301"/>
      <c r="N1533" s="1301"/>
      <c r="O1533" s="1329"/>
      <c r="Q1533" s="92"/>
      <c r="R1533" s="92"/>
      <c r="S1533" s="92"/>
      <c r="T1533" s="92"/>
      <c r="U1533" s="1303"/>
    </row>
    <row r="1534" spans="1:21" s="1302" customFormat="1" x14ac:dyDescent="0.3">
      <c r="A1534" s="1214"/>
      <c r="B1534" s="92"/>
      <c r="C1534" s="1298"/>
      <c r="D1534" s="1301"/>
      <c r="E1534" s="1301"/>
      <c r="F1534" s="1301"/>
      <c r="G1534" s="1301"/>
      <c r="H1534" s="1301"/>
      <c r="I1534" s="1301"/>
      <c r="J1534" s="1301"/>
      <c r="K1534" s="1301"/>
      <c r="L1534" s="1301"/>
      <c r="M1534" s="1301"/>
      <c r="N1534" s="1301"/>
      <c r="O1534" s="1329"/>
      <c r="Q1534" s="92"/>
      <c r="R1534" s="92"/>
      <c r="S1534" s="92"/>
      <c r="T1534" s="92"/>
      <c r="U1534" s="1303"/>
    </row>
    <row r="1535" spans="1:21" s="1302" customFormat="1" x14ac:dyDescent="0.3">
      <c r="A1535" s="1214"/>
      <c r="B1535" s="92"/>
      <c r="C1535" s="1298"/>
      <c r="D1535" s="1301"/>
      <c r="E1535" s="1301"/>
      <c r="F1535" s="1301"/>
      <c r="G1535" s="1301"/>
      <c r="H1535" s="1301"/>
      <c r="I1535" s="1301"/>
      <c r="J1535" s="1301"/>
      <c r="K1535" s="1301"/>
      <c r="L1535" s="1301"/>
      <c r="M1535" s="1301"/>
      <c r="N1535" s="1301"/>
      <c r="O1535" s="1329"/>
      <c r="Q1535" s="92"/>
      <c r="R1535" s="92"/>
      <c r="S1535" s="92"/>
      <c r="T1535" s="92"/>
      <c r="U1535" s="1303"/>
    </row>
    <row r="1536" spans="1:21" s="1302" customFormat="1" x14ac:dyDescent="0.3">
      <c r="A1536" s="1214"/>
      <c r="B1536" s="92"/>
      <c r="C1536" s="1298"/>
      <c r="D1536" s="1301"/>
      <c r="E1536" s="1301"/>
      <c r="F1536" s="1301"/>
      <c r="G1536" s="1301"/>
      <c r="H1536" s="1301"/>
      <c r="I1536" s="1301"/>
      <c r="J1536" s="1301"/>
      <c r="K1536" s="1301"/>
      <c r="L1536" s="1301"/>
      <c r="M1536" s="1301"/>
      <c r="N1536" s="1301"/>
      <c r="O1536" s="1329"/>
      <c r="Q1536" s="92"/>
      <c r="R1536" s="92"/>
      <c r="S1536" s="92"/>
      <c r="T1536" s="92"/>
      <c r="U1536" s="1303"/>
    </row>
    <row r="1537" spans="1:21" s="1302" customFormat="1" x14ac:dyDescent="0.3">
      <c r="A1537" s="1214"/>
      <c r="B1537" s="92"/>
      <c r="C1537" s="1298"/>
      <c r="D1537" s="1301"/>
      <c r="E1537" s="1301"/>
      <c r="F1537" s="1301"/>
      <c r="G1537" s="1301"/>
      <c r="H1537" s="1301"/>
      <c r="I1537" s="1301"/>
      <c r="J1537" s="1301"/>
      <c r="K1537" s="1301"/>
      <c r="L1537" s="1301"/>
      <c r="M1537" s="1301"/>
      <c r="N1537" s="1301"/>
      <c r="O1537" s="1329"/>
      <c r="Q1537" s="92"/>
      <c r="R1537" s="92"/>
      <c r="S1537" s="92"/>
      <c r="T1537" s="92"/>
      <c r="U1537" s="1303"/>
    </row>
    <row r="1538" spans="1:21" s="1302" customFormat="1" x14ac:dyDescent="0.3">
      <c r="A1538" s="1214"/>
      <c r="B1538" s="92"/>
      <c r="C1538" s="1298"/>
      <c r="D1538" s="1301"/>
      <c r="E1538" s="1301"/>
      <c r="F1538" s="1301"/>
      <c r="G1538" s="1301"/>
      <c r="H1538" s="1301"/>
      <c r="I1538" s="1301"/>
      <c r="J1538" s="1301"/>
      <c r="K1538" s="1301"/>
      <c r="L1538" s="1301"/>
      <c r="M1538" s="1301"/>
      <c r="N1538" s="1301"/>
      <c r="O1538" s="1329"/>
      <c r="Q1538" s="92"/>
      <c r="R1538" s="92"/>
      <c r="S1538" s="92"/>
      <c r="T1538" s="92"/>
      <c r="U1538" s="1303"/>
    </row>
    <row r="1539" spans="1:21" s="1302" customFormat="1" x14ac:dyDescent="0.3">
      <c r="A1539" s="1214"/>
      <c r="B1539" s="92"/>
      <c r="C1539" s="1298"/>
      <c r="D1539" s="1301"/>
      <c r="E1539" s="1301"/>
      <c r="F1539" s="1301"/>
      <c r="G1539" s="1301"/>
      <c r="H1539" s="1301"/>
      <c r="I1539" s="1301"/>
      <c r="J1539" s="1301"/>
      <c r="K1539" s="1301"/>
      <c r="L1539" s="1301"/>
      <c r="M1539" s="1301"/>
      <c r="N1539" s="1301"/>
      <c r="O1539" s="1329"/>
      <c r="Q1539" s="92"/>
      <c r="R1539" s="92"/>
      <c r="S1539" s="92"/>
      <c r="T1539" s="92"/>
      <c r="U1539" s="1303"/>
    </row>
    <row r="1540" spans="1:21" s="1302" customFormat="1" x14ac:dyDescent="0.3">
      <c r="A1540" s="1214"/>
      <c r="B1540" s="92"/>
      <c r="C1540" s="1298"/>
      <c r="D1540" s="1301"/>
      <c r="E1540" s="1301"/>
      <c r="F1540" s="1301"/>
      <c r="G1540" s="1301"/>
      <c r="H1540" s="1301"/>
      <c r="I1540" s="1301"/>
      <c r="J1540" s="1301"/>
      <c r="K1540" s="1301"/>
      <c r="L1540" s="1301"/>
      <c r="M1540" s="1301"/>
      <c r="N1540" s="1301"/>
      <c r="O1540" s="1329"/>
      <c r="Q1540" s="92"/>
      <c r="R1540" s="92"/>
      <c r="S1540" s="92"/>
      <c r="T1540" s="92"/>
      <c r="U1540" s="1303"/>
    </row>
    <row r="1541" spans="1:21" s="1302" customFormat="1" x14ac:dyDescent="0.3">
      <c r="A1541" s="1214"/>
      <c r="B1541" s="92"/>
      <c r="C1541" s="1298"/>
      <c r="D1541" s="1301"/>
      <c r="E1541" s="1301"/>
      <c r="F1541" s="1301"/>
      <c r="G1541" s="1301"/>
      <c r="H1541" s="1301"/>
      <c r="I1541" s="1301"/>
      <c r="J1541" s="1301"/>
      <c r="K1541" s="1301"/>
      <c r="L1541" s="1301"/>
      <c r="M1541" s="1301"/>
      <c r="N1541" s="1301"/>
      <c r="O1541" s="1329"/>
      <c r="Q1541" s="92"/>
      <c r="R1541" s="92"/>
      <c r="S1541" s="92"/>
      <c r="T1541" s="92"/>
      <c r="U1541" s="1303"/>
    </row>
    <row r="1542" spans="1:21" s="1302" customFormat="1" x14ac:dyDescent="0.3">
      <c r="A1542" s="1214"/>
      <c r="B1542" s="92"/>
      <c r="C1542" s="1298"/>
      <c r="D1542" s="1301"/>
      <c r="E1542" s="1301"/>
      <c r="F1542" s="1301"/>
      <c r="G1542" s="1301"/>
      <c r="H1542" s="1301"/>
      <c r="I1542" s="1301"/>
      <c r="J1542" s="1301"/>
      <c r="K1542" s="1301"/>
      <c r="L1542" s="1301"/>
      <c r="M1542" s="1301"/>
      <c r="N1542" s="1301"/>
      <c r="O1542" s="1329"/>
      <c r="Q1542" s="92"/>
      <c r="R1542" s="92"/>
      <c r="S1542" s="92"/>
      <c r="T1542" s="92"/>
      <c r="U1542" s="1303"/>
    </row>
    <row r="1543" spans="1:21" s="1302" customFormat="1" x14ac:dyDescent="0.3">
      <c r="A1543" s="1214"/>
      <c r="B1543" s="92"/>
      <c r="C1543" s="1298"/>
      <c r="D1543" s="1301"/>
      <c r="E1543" s="1301"/>
      <c r="F1543" s="1301"/>
      <c r="G1543" s="1301"/>
      <c r="H1543" s="1301"/>
      <c r="I1543" s="1301"/>
      <c r="J1543" s="1301"/>
      <c r="K1543" s="1301"/>
      <c r="L1543" s="1301"/>
      <c r="M1543" s="1301"/>
      <c r="N1543" s="1301"/>
      <c r="O1543" s="1329"/>
      <c r="Q1543" s="92"/>
      <c r="R1543" s="92"/>
      <c r="S1543" s="92"/>
      <c r="T1543" s="92"/>
      <c r="U1543" s="1303"/>
    </row>
    <row r="1544" spans="1:21" s="1302" customFormat="1" x14ac:dyDescent="0.3">
      <c r="A1544" s="1214"/>
      <c r="B1544" s="92"/>
      <c r="C1544" s="1298"/>
      <c r="D1544" s="1301"/>
      <c r="E1544" s="1301"/>
      <c r="F1544" s="1301"/>
      <c r="G1544" s="1301"/>
      <c r="H1544" s="1301"/>
      <c r="I1544" s="1301"/>
      <c r="J1544" s="1301"/>
      <c r="K1544" s="1301"/>
      <c r="L1544" s="1301"/>
      <c r="M1544" s="1301"/>
      <c r="N1544" s="1301"/>
      <c r="O1544" s="1329"/>
      <c r="Q1544" s="92"/>
      <c r="R1544" s="92"/>
      <c r="S1544" s="92"/>
      <c r="T1544" s="92"/>
      <c r="U1544" s="1303"/>
    </row>
    <row r="1545" spans="1:21" s="1302" customFormat="1" x14ac:dyDescent="0.3">
      <c r="A1545" s="1214"/>
      <c r="B1545" s="92"/>
      <c r="C1545" s="1298"/>
      <c r="D1545" s="1301"/>
      <c r="E1545" s="1301"/>
      <c r="F1545" s="1301"/>
      <c r="G1545" s="1301"/>
      <c r="H1545" s="1301"/>
      <c r="I1545" s="1301"/>
      <c r="J1545" s="1301"/>
      <c r="K1545" s="1301"/>
      <c r="L1545" s="1301"/>
      <c r="M1545" s="1301"/>
      <c r="N1545" s="1301"/>
      <c r="O1545" s="1329"/>
      <c r="Q1545" s="92"/>
      <c r="R1545" s="92"/>
      <c r="S1545" s="92"/>
      <c r="T1545" s="92"/>
      <c r="U1545" s="1303"/>
    </row>
    <row r="1546" spans="1:21" s="1302" customFormat="1" x14ac:dyDescent="0.3">
      <c r="A1546" s="1214"/>
      <c r="B1546" s="92"/>
      <c r="C1546" s="1298"/>
      <c r="D1546" s="1301"/>
      <c r="E1546" s="1301"/>
      <c r="F1546" s="1301"/>
      <c r="G1546" s="1301"/>
      <c r="H1546" s="1301"/>
      <c r="I1546" s="1301"/>
      <c r="J1546" s="1301"/>
      <c r="K1546" s="1301"/>
      <c r="L1546" s="1301"/>
      <c r="M1546" s="1301"/>
      <c r="N1546" s="1301"/>
      <c r="O1546" s="1329"/>
      <c r="Q1546" s="92"/>
      <c r="R1546" s="92"/>
      <c r="S1546" s="92"/>
      <c r="T1546" s="92"/>
      <c r="U1546" s="1303"/>
    </row>
    <row r="1547" spans="1:21" s="1302" customFormat="1" x14ac:dyDescent="0.3">
      <c r="A1547" s="1214"/>
      <c r="B1547" s="92"/>
      <c r="C1547" s="1298"/>
      <c r="D1547" s="1301"/>
      <c r="E1547" s="1301"/>
      <c r="F1547" s="1301"/>
      <c r="G1547" s="1301"/>
      <c r="H1547" s="1301"/>
      <c r="I1547" s="1301"/>
      <c r="J1547" s="1301"/>
      <c r="K1547" s="1301"/>
      <c r="L1547" s="1301"/>
      <c r="M1547" s="1301"/>
      <c r="N1547" s="1301"/>
      <c r="O1547" s="1329"/>
      <c r="Q1547" s="92"/>
      <c r="R1547" s="92"/>
      <c r="S1547" s="92"/>
      <c r="T1547" s="92"/>
      <c r="U1547" s="1303"/>
    </row>
    <row r="1548" spans="1:21" s="1302" customFormat="1" x14ac:dyDescent="0.3">
      <c r="A1548" s="1214"/>
      <c r="B1548" s="92"/>
      <c r="C1548" s="1298"/>
      <c r="D1548" s="1301"/>
      <c r="E1548" s="1301"/>
      <c r="F1548" s="1301"/>
      <c r="G1548" s="1301"/>
      <c r="H1548" s="1301"/>
      <c r="I1548" s="1301"/>
      <c r="J1548" s="1301"/>
      <c r="K1548" s="1301"/>
      <c r="L1548" s="1301"/>
      <c r="M1548" s="1301"/>
      <c r="N1548" s="1301"/>
      <c r="O1548" s="1329"/>
      <c r="Q1548" s="92"/>
      <c r="R1548" s="92"/>
      <c r="S1548" s="92"/>
      <c r="T1548" s="92"/>
      <c r="U1548" s="1303"/>
    </row>
    <row r="1549" spans="1:21" s="1302" customFormat="1" x14ac:dyDescent="0.3">
      <c r="A1549" s="1214"/>
      <c r="B1549" s="92"/>
      <c r="C1549" s="1298"/>
      <c r="D1549" s="1301"/>
      <c r="E1549" s="1301"/>
      <c r="F1549" s="1301"/>
      <c r="G1549" s="1301"/>
      <c r="H1549" s="1301"/>
      <c r="I1549" s="1301"/>
      <c r="J1549" s="1301"/>
      <c r="K1549" s="1301"/>
      <c r="L1549" s="1301"/>
      <c r="M1549" s="1301"/>
      <c r="N1549" s="1301"/>
      <c r="O1549" s="1329"/>
      <c r="Q1549" s="92"/>
      <c r="R1549" s="92"/>
      <c r="S1549" s="92"/>
      <c r="T1549" s="92"/>
      <c r="U1549" s="1303"/>
    </row>
    <row r="1550" spans="1:21" s="1302" customFormat="1" x14ac:dyDescent="0.3">
      <c r="A1550" s="1214"/>
      <c r="B1550" s="92"/>
      <c r="C1550" s="1298"/>
      <c r="D1550" s="1301"/>
      <c r="E1550" s="1301"/>
      <c r="F1550" s="1301"/>
      <c r="G1550" s="1301"/>
      <c r="H1550" s="1301"/>
      <c r="I1550" s="1301"/>
      <c r="J1550" s="1301"/>
      <c r="K1550" s="1301"/>
      <c r="L1550" s="1301"/>
      <c r="M1550" s="1301"/>
      <c r="N1550" s="1301"/>
      <c r="O1550" s="1329"/>
      <c r="Q1550" s="92"/>
      <c r="R1550" s="92"/>
      <c r="S1550" s="92"/>
      <c r="T1550" s="92"/>
      <c r="U1550" s="1303"/>
    </row>
    <row r="1551" spans="1:21" s="1302" customFormat="1" x14ac:dyDescent="0.3">
      <c r="A1551" s="1214"/>
      <c r="B1551" s="92"/>
      <c r="C1551" s="1298"/>
      <c r="D1551" s="1301"/>
      <c r="E1551" s="1301"/>
      <c r="F1551" s="1301"/>
      <c r="G1551" s="1301"/>
      <c r="H1551" s="1301"/>
      <c r="I1551" s="1301"/>
      <c r="J1551" s="1301"/>
      <c r="K1551" s="1301"/>
      <c r="L1551" s="1301"/>
      <c r="M1551" s="1301"/>
      <c r="N1551" s="1301"/>
      <c r="O1551" s="1329"/>
      <c r="Q1551" s="92"/>
      <c r="R1551" s="92"/>
      <c r="S1551" s="92"/>
      <c r="T1551" s="92"/>
      <c r="U1551" s="1303"/>
    </row>
    <row r="1552" spans="1:21" s="1302" customFormat="1" x14ac:dyDescent="0.3">
      <c r="A1552" s="1214"/>
      <c r="B1552" s="92"/>
      <c r="C1552" s="1298"/>
      <c r="D1552" s="1301"/>
      <c r="E1552" s="1301"/>
      <c r="F1552" s="1301"/>
      <c r="G1552" s="1301"/>
      <c r="H1552" s="1301"/>
      <c r="I1552" s="1301"/>
      <c r="J1552" s="1301"/>
      <c r="K1552" s="1301"/>
      <c r="L1552" s="1301"/>
      <c r="M1552" s="1301"/>
      <c r="N1552" s="1301"/>
      <c r="O1552" s="1329"/>
      <c r="Q1552" s="92"/>
      <c r="R1552" s="92"/>
      <c r="S1552" s="92"/>
      <c r="T1552" s="92"/>
      <c r="U1552" s="1303"/>
    </row>
    <row r="1553" spans="1:21" s="1302" customFormat="1" x14ac:dyDescent="0.3">
      <c r="A1553" s="1214"/>
      <c r="B1553" s="92"/>
      <c r="C1553" s="1298"/>
      <c r="D1553" s="1301"/>
      <c r="E1553" s="1301"/>
      <c r="F1553" s="1301"/>
      <c r="G1553" s="1301"/>
      <c r="H1553" s="1301"/>
      <c r="I1553" s="1301"/>
      <c r="J1553" s="1301"/>
      <c r="K1553" s="1301"/>
      <c r="L1553" s="1301"/>
      <c r="M1553" s="1301"/>
      <c r="N1553" s="1301"/>
      <c r="O1553" s="1329"/>
      <c r="Q1553" s="92"/>
      <c r="R1553" s="92"/>
      <c r="S1553" s="92"/>
      <c r="T1553" s="92"/>
      <c r="U1553" s="1303"/>
    </row>
    <row r="1554" spans="1:21" s="1302" customFormat="1" x14ac:dyDescent="0.3">
      <c r="A1554" s="1214"/>
      <c r="B1554" s="92"/>
      <c r="C1554" s="1298"/>
      <c r="D1554" s="1301"/>
      <c r="E1554" s="1301"/>
      <c r="F1554" s="1301"/>
      <c r="G1554" s="1301"/>
      <c r="H1554" s="1301"/>
      <c r="I1554" s="1301"/>
      <c r="J1554" s="1301"/>
      <c r="K1554" s="1301"/>
      <c r="L1554" s="1301"/>
      <c r="M1554" s="1301"/>
      <c r="N1554" s="1301"/>
      <c r="O1554" s="1329"/>
      <c r="Q1554" s="92"/>
      <c r="R1554" s="92"/>
      <c r="S1554" s="92"/>
      <c r="T1554" s="92"/>
      <c r="U1554" s="1303"/>
    </row>
    <row r="1555" spans="1:21" s="1302" customFormat="1" x14ac:dyDescent="0.3">
      <c r="A1555" s="1214"/>
      <c r="B1555" s="92"/>
      <c r="C1555" s="1298"/>
      <c r="D1555" s="1301"/>
      <c r="E1555" s="1301"/>
      <c r="F1555" s="1301"/>
      <c r="G1555" s="1301"/>
      <c r="H1555" s="1301"/>
      <c r="I1555" s="1301"/>
      <c r="J1555" s="1301"/>
      <c r="K1555" s="1301"/>
      <c r="L1555" s="1301"/>
      <c r="M1555" s="1301"/>
      <c r="N1555" s="1301"/>
      <c r="O1555" s="1329"/>
      <c r="Q1555" s="92"/>
      <c r="R1555" s="92"/>
      <c r="S1555" s="92"/>
      <c r="T1555" s="92"/>
      <c r="U1555" s="1303"/>
    </row>
    <row r="1556" spans="1:21" s="1302" customFormat="1" x14ac:dyDescent="0.3">
      <c r="A1556" s="1214"/>
      <c r="B1556" s="92"/>
      <c r="C1556" s="1298"/>
      <c r="D1556" s="1301"/>
      <c r="E1556" s="1301"/>
      <c r="F1556" s="1301"/>
      <c r="G1556" s="1301"/>
      <c r="H1556" s="1301"/>
      <c r="I1556" s="1301"/>
      <c r="J1556" s="1301"/>
      <c r="K1556" s="1301"/>
      <c r="L1556" s="1301"/>
      <c r="M1556" s="1301"/>
      <c r="N1556" s="1301"/>
      <c r="O1556" s="1329"/>
      <c r="Q1556" s="92"/>
      <c r="R1556" s="92"/>
      <c r="S1556" s="92"/>
      <c r="T1556" s="92"/>
      <c r="U1556" s="1303"/>
    </row>
    <row r="1557" spans="1:21" s="1302" customFormat="1" x14ac:dyDescent="0.3">
      <c r="A1557" s="1214"/>
      <c r="B1557" s="92"/>
      <c r="C1557" s="1298"/>
      <c r="D1557" s="1301"/>
      <c r="E1557" s="1301"/>
      <c r="F1557" s="1301"/>
      <c r="G1557" s="1301"/>
      <c r="H1557" s="1301"/>
      <c r="I1557" s="1301"/>
      <c r="J1557" s="1301"/>
      <c r="K1557" s="1301"/>
      <c r="L1557" s="1301"/>
      <c r="M1557" s="1301"/>
      <c r="N1557" s="1301"/>
      <c r="O1557" s="1329"/>
      <c r="Q1557" s="92"/>
      <c r="R1557" s="92"/>
      <c r="S1557" s="92"/>
      <c r="T1557" s="92"/>
      <c r="U1557" s="1303"/>
    </row>
    <row r="1558" spans="1:21" s="1302" customFormat="1" x14ac:dyDescent="0.3">
      <c r="A1558" s="1214"/>
      <c r="B1558" s="92"/>
      <c r="C1558" s="1298"/>
      <c r="D1558" s="1301"/>
      <c r="E1558" s="1301"/>
      <c r="F1558" s="1301"/>
      <c r="G1558" s="1301"/>
      <c r="H1558" s="1301"/>
      <c r="I1558" s="1301"/>
      <c r="J1558" s="1301"/>
      <c r="K1558" s="1301"/>
      <c r="L1558" s="1301"/>
      <c r="M1558" s="1301"/>
      <c r="N1558" s="1301"/>
      <c r="O1558" s="1329"/>
      <c r="Q1558" s="92"/>
      <c r="R1558" s="92"/>
      <c r="S1558" s="92"/>
      <c r="T1558" s="92"/>
      <c r="U1558" s="1303"/>
    </row>
    <row r="1559" spans="1:21" s="1302" customFormat="1" x14ac:dyDescent="0.3">
      <c r="A1559" s="1214"/>
      <c r="B1559" s="92"/>
      <c r="C1559" s="1298"/>
      <c r="D1559" s="1301"/>
      <c r="E1559" s="1301"/>
      <c r="F1559" s="1301"/>
      <c r="G1559" s="1301"/>
      <c r="H1559" s="1301"/>
      <c r="I1559" s="1301"/>
      <c r="J1559" s="1301"/>
      <c r="K1559" s="1301"/>
      <c r="L1559" s="1301"/>
      <c r="M1559" s="1301"/>
      <c r="N1559" s="1301"/>
      <c r="O1559" s="1329"/>
      <c r="Q1559" s="92"/>
      <c r="R1559" s="92"/>
      <c r="S1559" s="92"/>
      <c r="T1559" s="92"/>
      <c r="U1559" s="1303"/>
    </row>
    <row r="1560" spans="1:21" s="1302" customFormat="1" x14ac:dyDescent="0.3">
      <c r="A1560" s="1214"/>
      <c r="B1560" s="92"/>
      <c r="C1560" s="1298"/>
      <c r="D1560" s="1301"/>
      <c r="E1560" s="1301"/>
      <c r="F1560" s="1301"/>
      <c r="G1560" s="1301"/>
      <c r="H1560" s="1301"/>
      <c r="I1560" s="1301"/>
      <c r="J1560" s="1301"/>
      <c r="K1560" s="1301"/>
      <c r="L1560" s="1301"/>
      <c r="M1560" s="1301"/>
      <c r="N1560" s="1301"/>
      <c r="O1560" s="1329"/>
      <c r="Q1560" s="92"/>
      <c r="R1560" s="92"/>
      <c r="S1560" s="92"/>
      <c r="T1560" s="92"/>
      <c r="U1560" s="1303"/>
    </row>
    <row r="1561" spans="1:21" s="1302" customFormat="1" x14ac:dyDescent="0.3">
      <c r="A1561" s="1214"/>
      <c r="B1561" s="92"/>
      <c r="C1561" s="1298"/>
      <c r="D1561" s="1301"/>
      <c r="E1561" s="1301"/>
      <c r="F1561" s="1301"/>
      <c r="G1561" s="1301"/>
      <c r="H1561" s="1301"/>
      <c r="I1561" s="1301"/>
      <c r="J1561" s="1301"/>
      <c r="K1561" s="1301"/>
      <c r="L1561" s="1301"/>
      <c r="M1561" s="1301"/>
      <c r="N1561" s="1301"/>
      <c r="O1561" s="1329"/>
      <c r="Q1561" s="92"/>
      <c r="R1561" s="92"/>
      <c r="S1561" s="92"/>
      <c r="T1561" s="92"/>
      <c r="U1561" s="1303"/>
    </row>
    <row r="1562" spans="1:21" s="1302" customFormat="1" x14ac:dyDescent="0.3">
      <c r="A1562" s="1214"/>
      <c r="B1562" s="92"/>
      <c r="C1562" s="1298"/>
      <c r="D1562" s="1301"/>
      <c r="E1562" s="1301"/>
      <c r="F1562" s="1301"/>
      <c r="G1562" s="1301"/>
      <c r="H1562" s="1301"/>
      <c r="I1562" s="1301"/>
      <c r="J1562" s="1301"/>
      <c r="K1562" s="1301"/>
      <c r="L1562" s="1301"/>
      <c r="M1562" s="1301"/>
      <c r="N1562" s="1301"/>
      <c r="O1562" s="1329"/>
      <c r="Q1562" s="92"/>
      <c r="R1562" s="92"/>
      <c r="S1562" s="92"/>
      <c r="T1562" s="92"/>
      <c r="U1562" s="1303"/>
    </row>
    <row r="1563" spans="1:21" s="1302" customFormat="1" x14ac:dyDescent="0.3">
      <c r="A1563" s="1214"/>
      <c r="B1563" s="92"/>
      <c r="C1563" s="1298"/>
      <c r="D1563" s="1301"/>
      <c r="E1563" s="1301"/>
      <c r="F1563" s="1301"/>
      <c r="G1563" s="1301"/>
      <c r="H1563" s="1301"/>
      <c r="I1563" s="1301"/>
      <c r="J1563" s="1301"/>
      <c r="K1563" s="1301"/>
      <c r="L1563" s="1301"/>
      <c r="M1563" s="1301"/>
      <c r="N1563" s="1301"/>
      <c r="O1563" s="1329"/>
      <c r="Q1563" s="92"/>
      <c r="R1563" s="92"/>
      <c r="S1563" s="92"/>
      <c r="T1563" s="92"/>
      <c r="U1563" s="1303"/>
    </row>
    <row r="1564" spans="1:21" s="1302" customFormat="1" x14ac:dyDescent="0.3">
      <c r="A1564" s="1214"/>
      <c r="B1564" s="92"/>
      <c r="C1564" s="1298"/>
      <c r="D1564" s="1301"/>
      <c r="E1564" s="1301"/>
      <c r="F1564" s="1301"/>
      <c r="G1564" s="1301"/>
      <c r="H1564" s="1301"/>
      <c r="I1564" s="1301"/>
      <c r="J1564" s="1301"/>
      <c r="K1564" s="1301"/>
      <c r="L1564" s="1301"/>
      <c r="M1564" s="1301"/>
      <c r="N1564" s="1301"/>
      <c r="O1564" s="1329"/>
      <c r="Q1564" s="92"/>
      <c r="R1564" s="92"/>
      <c r="S1564" s="92"/>
      <c r="T1564" s="92"/>
      <c r="U1564" s="1303"/>
    </row>
    <row r="1565" spans="1:21" s="1302" customFormat="1" x14ac:dyDescent="0.3">
      <c r="A1565" s="1214"/>
      <c r="B1565" s="92"/>
      <c r="C1565" s="1298"/>
      <c r="D1565" s="1301"/>
      <c r="E1565" s="1301"/>
      <c r="F1565" s="1301"/>
      <c r="G1565" s="1301"/>
      <c r="H1565" s="1301"/>
      <c r="I1565" s="1301"/>
      <c r="J1565" s="1301"/>
      <c r="K1565" s="1301"/>
      <c r="L1565" s="1301"/>
      <c r="M1565" s="1301"/>
      <c r="N1565" s="1301"/>
      <c r="O1565" s="1329"/>
      <c r="Q1565" s="92"/>
      <c r="R1565" s="92"/>
      <c r="S1565" s="92"/>
      <c r="T1565" s="92"/>
      <c r="U1565" s="1303"/>
    </row>
    <row r="1566" spans="1:21" s="1302" customFormat="1" x14ac:dyDescent="0.3">
      <c r="A1566" s="1214"/>
      <c r="B1566" s="92"/>
      <c r="C1566" s="1298"/>
      <c r="D1566" s="1301"/>
      <c r="E1566" s="1301"/>
      <c r="F1566" s="1301"/>
      <c r="G1566" s="1301"/>
      <c r="H1566" s="1301"/>
      <c r="I1566" s="1301"/>
      <c r="J1566" s="1301"/>
      <c r="K1566" s="1301"/>
      <c r="L1566" s="1301"/>
      <c r="M1566" s="1301"/>
      <c r="N1566" s="1301"/>
      <c r="O1566" s="1329"/>
      <c r="Q1566" s="92"/>
      <c r="R1566" s="92"/>
      <c r="S1566" s="92"/>
      <c r="T1566" s="92"/>
      <c r="U1566" s="1303"/>
    </row>
    <row r="1567" spans="1:21" s="1302" customFormat="1" x14ac:dyDescent="0.3">
      <c r="A1567" s="1214"/>
      <c r="B1567" s="92"/>
      <c r="C1567" s="1298"/>
      <c r="D1567" s="1301"/>
      <c r="E1567" s="1301"/>
      <c r="F1567" s="1301"/>
      <c r="G1567" s="1301"/>
      <c r="H1567" s="1301"/>
      <c r="I1567" s="1301"/>
      <c r="J1567" s="1301"/>
      <c r="K1567" s="1301"/>
      <c r="L1567" s="1301"/>
      <c r="M1567" s="1301"/>
      <c r="N1567" s="1301"/>
      <c r="O1567" s="1329"/>
      <c r="Q1567" s="92"/>
      <c r="R1567" s="92"/>
      <c r="S1567" s="92"/>
      <c r="T1567" s="92"/>
      <c r="U1567" s="1303"/>
    </row>
    <row r="1568" spans="1:21" s="1302" customFormat="1" x14ac:dyDescent="0.3">
      <c r="A1568" s="1214"/>
      <c r="B1568" s="92"/>
      <c r="C1568" s="1298"/>
      <c r="D1568" s="1301"/>
      <c r="E1568" s="1301"/>
      <c r="F1568" s="1301"/>
      <c r="G1568" s="1301"/>
      <c r="H1568" s="1301"/>
      <c r="I1568" s="1301"/>
      <c r="J1568" s="1301"/>
      <c r="K1568" s="1301"/>
      <c r="L1568" s="1301"/>
      <c r="M1568" s="1301"/>
      <c r="N1568" s="1301"/>
      <c r="O1568" s="1329"/>
      <c r="Q1568" s="92"/>
      <c r="R1568" s="92"/>
      <c r="S1568" s="92"/>
      <c r="T1568" s="92"/>
      <c r="U1568" s="1303"/>
    </row>
    <row r="1569" spans="1:21" s="1302" customFormat="1" x14ac:dyDescent="0.3">
      <c r="A1569" s="1214"/>
      <c r="B1569" s="92"/>
      <c r="C1569" s="1298"/>
      <c r="D1569" s="1301"/>
      <c r="E1569" s="1301"/>
      <c r="F1569" s="1301"/>
      <c r="G1569" s="1301"/>
      <c r="H1569" s="1301"/>
      <c r="I1569" s="1301"/>
      <c r="J1569" s="1301"/>
      <c r="K1569" s="1301"/>
      <c r="L1569" s="1301"/>
      <c r="M1569" s="1301"/>
      <c r="N1569" s="1301"/>
      <c r="O1569" s="1329"/>
      <c r="Q1569" s="92"/>
      <c r="R1569" s="92"/>
      <c r="S1569" s="92"/>
      <c r="T1569" s="92"/>
      <c r="U1569" s="1303"/>
    </row>
    <row r="1570" spans="1:21" s="1302" customFormat="1" x14ac:dyDescent="0.3">
      <c r="A1570" s="1214"/>
      <c r="B1570" s="92"/>
      <c r="C1570" s="1298"/>
      <c r="D1570" s="1301"/>
      <c r="E1570" s="1301"/>
      <c r="F1570" s="1301"/>
      <c r="G1570" s="1301"/>
      <c r="H1570" s="1301"/>
      <c r="I1570" s="1301"/>
      <c r="J1570" s="1301"/>
      <c r="K1570" s="1301"/>
      <c r="L1570" s="1301"/>
      <c r="M1570" s="1301"/>
      <c r="N1570" s="1301"/>
      <c r="O1570" s="1329"/>
      <c r="Q1570" s="92"/>
      <c r="R1570" s="92"/>
      <c r="S1570" s="92"/>
      <c r="T1570" s="92"/>
      <c r="U1570" s="1303"/>
    </row>
    <row r="1571" spans="1:21" s="1302" customFormat="1" x14ac:dyDescent="0.3">
      <c r="A1571" s="1214"/>
      <c r="B1571" s="92"/>
      <c r="C1571" s="1298"/>
      <c r="D1571" s="1301"/>
      <c r="E1571" s="1301"/>
      <c r="F1571" s="1301"/>
      <c r="G1571" s="1301"/>
      <c r="H1571" s="1301"/>
      <c r="I1571" s="1301"/>
      <c r="J1571" s="1301"/>
      <c r="K1571" s="1301"/>
      <c r="L1571" s="1301"/>
      <c r="M1571" s="1301"/>
      <c r="N1571" s="1301"/>
      <c r="O1571" s="1329"/>
      <c r="Q1571" s="92"/>
      <c r="R1571" s="92"/>
      <c r="S1571" s="92"/>
      <c r="T1571" s="92"/>
      <c r="U1571" s="1303"/>
    </row>
    <row r="1572" spans="1:21" s="1302" customFormat="1" x14ac:dyDescent="0.3">
      <c r="A1572" s="1214"/>
      <c r="B1572" s="92"/>
      <c r="C1572" s="1298"/>
      <c r="D1572" s="1301"/>
      <c r="E1572" s="1301"/>
      <c r="F1572" s="1301"/>
      <c r="G1572" s="1301"/>
      <c r="H1572" s="1301"/>
      <c r="I1572" s="1301"/>
      <c r="J1572" s="1301"/>
      <c r="K1572" s="1301"/>
      <c r="L1572" s="1301"/>
      <c r="M1572" s="1301"/>
      <c r="N1572" s="1301"/>
      <c r="O1572" s="1329"/>
      <c r="Q1572" s="92"/>
      <c r="R1572" s="92"/>
      <c r="S1572" s="92"/>
      <c r="T1572" s="92"/>
      <c r="U1572" s="1303"/>
    </row>
    <row r="1573" spans="1:21" s="1302" customFormat="1" x14ac:dyDescent="0.3">
      <c r="A1573" s="1214"/>
      <c r="B1573" s="92"/>
      <c r="C1573" s="1298"/>
      <c r="D1573" s="1301"/>
      <c r="E1573" s="1301"/>
      <c r="F1573" s="1301"/>
      <c r="G1573" s="1301"/>
      <c r="H1573" s="1301"/>
      <c r="I1573" s="1301"/>
      <c r="J1573" s="1301"/>
      <c r="K1573" s="1301"/>
      <c r="L1573" s="1301"/>
      <c r="M1573" s="1301"/>
      <c r="N1573" s="1301"/>
      <c r="O1573" s="1329"/>
      <c r="Q1573" s="92"/>
      <c r="R1573" s="92"/>
      <c r="S1573" s="92"/>
      <c r="T1573" s="92"/>
      <c r="U1573" s="1303"/>
    </row>
    <row r="1574" spans="1:21" s="1302" customFormat="1" x14ac:dyDescent="0.3">
      <c r="A1574" s="1214"/>
      <c r="B1574" s="92"/>
      <c r="C1574" s="1298"/>
      <c r="D1574" s="1301"/>
      <c r="E1574" s="1301"/>
      <c r="F1574" s="1301"/>
      <c r="G1574" s="1301"/>
      <c r="H1574" s="1301"/>
      <c r="I1574" s="1301"/>
      <c r="J1574" s="1301"/>
      <c r="K1574" s="1301"/>
      <c r="L1574" s="1301"/>
      <c r="M1574" s="1301"/>
      <c r="N1574" s="1301"/>
      <c r="O1574" s="1329"/>
      <c r="Q1574" s="92"/>
      <c r="R1574" s="92"/>
      <c r="S1574" s="92"/>
      <c r="T1574" s="92"/>
      <c r="U1574" s="1303"/>
    </row>
    <row r="1575" spans="1:21" s="1302" customFormat="1" x14ac:dyDescent="0.3">
      <c r="A1575" s="1214"/>
      <c r="B1575" s="92"/>
      <c r="C1575" s="1298"/>
      <c r="D1575" s="1301"/>
      <c r="E1575" s="1301"/>
      <c r="F1575" s="1301"/>
      <c r="G1575" s="1301"/>
      <c r="H1575" s="1301"/>
      <c r="I1575" s="1301"/>
      <c r="J1575" s="1301"/>
      <c r="K1575" s="1301"/>
      <c r="L1575" s="1301"/>
      <c r="M1575" s="1301"/>
      <c r="N1575" s="1301"/>
      <c r="O1575" s="1329"/>
      <c r="Q1575" s="92"/>
      <c r="R1575" s="92"/>
      <c r="S1575" s="92"/>
      <c r="T1575" s="92"/>
      <c r="U1575" s="1303"/>
    </row>
    <row r="1576" spans="1:21" s="1302" customFormat="1" x14ac:dyDescent="0.3">
      <c r="A1576" s="1214"/>
      <c r="B1576" s="92"/>
      <c r="C1576" s="1298"/>
      <c r="D1576" s="1301"/>
      <c r="E1576" s="1301"/>
      <c r="F1576" s="1301"/>
      <c r="G1576" s="1301"/>
      <c r="H1576" s="1301"/>
      <c r="I1576" s="1301"/>
      <c r="J1576" s="1301"/>
      <c r="K1576" s="1301"/>
      <c r="L1576" s="1301"/>
      <c r="M1576" s="1301"/>
      <c r="N1576" s="1301"/>
      <c r="O1576" s="1329"/>
      <c r="Q1576" s="92"/>
      <c r="R1576" s="92"/>
      <c r="S1576" s="92"/>
      <c r="T1576" s="92"/>
      <c r="U1576" s="1303"/>
    </row>
    <row r="1577" spans="1:21" s="1302" customFormat="1" x14ac:dyDescent="0.3">
      <c r="A1577" s="1214"/>
      <c r="B1577" s="92"/>
      <c r="C1577" s="1298"/>
      <c r="D1577" s="1301"/>
      <c r="E1577" s="1301"/>
      <c r="F1577" s="1301"/>
      <c r="G1577" s="1301"/>
      <c r="H1577" s="1301"/>
      <c r="I1577" s="1301"/>
      <c r="J1577" s="1301"/>
      <c r="K1577" s="1301"/>
      <c r="L1577" s="1301"/>
      <c r="M1577" s="1301"/>
      <c r="N1577" s="1301"/>
      <c r="O1577" s="1329"/>
      <c r="Q1577" s="92"/>
      <c r="R1577" s="92"/>
      <c r="S1577" s="92"/>
      <c r="T1577" s="92"/>
      <c r="U1577" s="1303"/>
    </row>
    <row r="1578" spans="1:21" s="1302" customFormat="1" x14ac:dyDescent="0.3">
      <c r="A1578" s="1214"/>
      <c r="B1578" s="92"/>
      <c r="C1578" s="1298"/>
      <c r="D1578" s="1301"/>
      <c r="E1578" s="1301"/>
      <c r="F1578" s="1301"/>
      <c r="G1578" s="1301"/>
      <c r="H1578" s="1301"/>
      <c r="I1578" s="1301"/>
      <c r="J1578" s="1301"/>
      <c r="K1578" s="1301"/>
      <c r="L1578" s="1301"/>
      <c r="M1578" s="1301"/>
      <c r="N1578" s="1301"/>
      <c r="O1578" s="1329"/>
      <c r="Q1578" s="92"/>
      <c r="R1578" s="92"/>
      <c r="S1578" s="92"/>
      <c r="T1578" s="92"/>
      <c r="U1578" s="1303"/>
    </row>
    <row r="1579" spans="1:21" s="1302" customFormat="1" x14ac:dyDescent="0.3">
      <c r="A1579" s="1214"/>
      <c r="B1579" s="92"/>
      <c r="C1579" s="1298"/>
      <c r="D1579" s="1301"/>
      <c r="E1579" s="1301"/>
      <c r="F1579" s="1301"/>
      <c r="G1579" s="1301"/>
      <c r="H1579" s="1301"/>
      <c r="I1579" s="1301"/>
      <c r="J1579" s="1301"/>
      <c r="K1579" s="1301"/>
      <c r="L1579" s="1301"/>
      <c r="M1579" s="1301"/>
      <c r="N1579" s="1301"/>
      <c r="O1579" s="1329"/>
      <c r="Q1579" s="92"/>
      <c r="R1579" s="92"/>
      <c r="S1579" s="92"/>
      <c r="T1579" s="92"/>
      <c r="U1579" s="1303"/>
    </row>
    <row r="1580" spans="1:21" s="1302" customFormat="1" x14ac:dyDescent="0.3">
      <c r="A1580" s="1214"/>
      <c r="B1580" s="92"/>
      <c r="C1580" s="1298"/>
      <c r="D1580" s="1301"/>
      <c r="E1580" s="1301"/>
      <c r="F1580" s="1301"/>
      <c r="G1580" s="1301"/>
      <c r="H1580" s="1301"/>
      <c r="I1580" s="1301"/>
      <c r="J1580" s="1301"/>
      <c r="K1580" s="1301"/>
      <c r="L1580" s="1301"/>
      <c r="M1580" s="1301"/>
      <c r="N1580" s="1301"/>
      <c r="O1580" s="1329"/>
      <c r="Q1580" s="92"/>
      <c r="R1580" s="92"/>
      <c r="S1580" s="92"/>
      <c r="T1580" s="92"/>
      <c r="U1580" s="1303"/>
    </row>
    <row r="1581" spans="1:21" s="1302" customFormat="1" x14ac:dyDescent="0.3">
      <c r="A1581" s="1214"/>
      <c r="B1581" s="92"/>
      <c r="C1581" s="1298"/>
      <c r="D1581" s="1301"/>
      <c r="E1581" s="1301"/>
      <c r="F1581" s="1301"/>
      <c r="G1581" s="1301"/>
      <c r="H1581" s="1301"/>
      <c r="I1581" s="1301"/>
      <c r="J1581" s="1301"/>
      <c r="K1581" s="1301"/>
      <c r="L1581" s="1301"/>
      <c r="M1581" s="1301"/>
      <c r="N1581" s="1301"/>
      <c r="O1581" s="1329"/>
      <c r="Q1581" s="92"/>
      <c r="R1581" s="92"/>
      <c r="S1581" s="92"/>
      <c r="T1581" s="92"/>
      <c r="U1581" s="1303"/>
    </row>
    <row r="1582" spans="1:21" s="1302" customFormat="1" x14ac:dyDescent="0.3">
      <c r="A1582" s="1214"/>
      <c r="B1582" s="92"/>
      <c r="C1582" s="1298"/>
      <c r="D1582" s="1301"/>
      <c r="E1582" s="1301"/>
      <c r="F1582" s="1301"/>
      <c r="G1582" s="1301"/>
      <c r="H1582" s="1301"/>
      <c r="I1582" s="1301"/>
      <c r="J1582" s="1301"/>
      <c r="K1582" s="1301"/>
      <c r="L1582" s="1301"/>
      <c r="M1582" s="1301"/>
      <c r="N1582" s="1301"/>
      <c r="O1582" s="1329"/>
      <c r="Q1582" s="92"/>
      <c r="R1582" s="92"/>
      <c r="S1582" s="92"/>
      <c r="T1582" s="92"/>
      <c r="U1582" s="1303"/>
    </row>
    <row r="1583" spans="1:21" s="1302" customFormat="1" x14ac:dyDescent="0.3">
      <c r="A1583" s="1214"/>
      <c r="B1583" s="92"/>
      <c r="C1583" s="1298"/>
      <c r="D1583" s="1301"/>
      <c r="E1583" s="1301"/>
      <c r="F1583" s="1301"/>
      <c r="G1583" s="1301"/>
      <c r="H1583" s="1301"/>
      <c r="I1583" s="1301"/>
      <c r="J1583" s="1301"/>
      <c r="K1583" s="1301"/>
      <c r="L1583" s="1301"/>
      <c r="M1583" s="1301"/>
      <c r="N1583" s="1301"/>
      <c r="O1583" s="1329"/>
      <c r="Q1583" s="92"/>
      <c r="R1583" s="92"/>
      <c r="S1583" s="92"/>
      <c r="T1583" s="92"/>
      <c r="U1583" s="1303"/>
    </row>
    <row r="1584" spans="1:21" s="1302" customFormat="1" x14ac:dyDescent="0.3">
      <c r="A1584" s="1214"/>
      <c r="B1584" s="92"/>
      <c r="C1584" s="1298"/>
      <c r="D1584" s="1301"/>
      <c r="E1584" s="1301"/>
      <c r="F1584" s="1301"/>
      <c r="G1584" s="1301"/>
      <c r="H1584" s="1301"/>
      <c r="I1584" s="1301"/>
      <c r="J1584" s="1301"/>
      <c r="K1584" s="1301"/>
      <c r="L1584" s="1301"/>
      <c r="M1584" s="1301"/>
      <c r="N1584" s="1301"/>
      <c r="O1584" s="1329"/>
      <c r="Q1584" s="92"/>
      <c r="R1584" s="92"/>
      <c r="S1584" s="92"/>
      <c r="T1584" s="92"/>
      <c r="U1584" s="1303"/>
    </row>
    <row r="1585" spans="1:21" s="1302" customFormat="1" x14ac:dyDescent="0.3">
      <c r="A1585" s="1214"/>
      <c r="B1585" s="92"/>
      <c r="C1585" s="1298"/>
      <c r="D1585" s="1301"/>
      <c r="E1585" s="1301"/>
      <c r="F1585" s="1301"/>
      <c r="G1585" s="1301"/>
      <c r="H1585" s="1301"/>
      <c r="I1585" s="1301"/>
      <c r="J1585" s="1301"/>
      <c r="K1585" s="1301"/>
      <c r="L1585" s="1301"/>
      <c r="M1585" s="1301"/>
      <c r="N1585" s="1301"/>
      <c r="O1585" s="1329"/>
      <c r="Q1585" s="92"/>
      <c r="R1585" s="92"/>
      <c r="S1585" s="92"/>
      <c r="T1585" s="92"/>
      <c r="U1585" s="1303"/>
    </row>
    <row r="1586" spans="1:21" s="1302" customFormat="1" x14ac:dyDescent="0.3">
      <c r="A1586" s="1214"/>
      <c r="B1586" s="92"/>
      <c r="C1586" s="1298"/>
      <c r="D1586" s="1301"/>
      <c r="E1586" s="1301"/>
      <c r="F1586" s="1301"/>
      <c r="G1586" s="1301"/>
      <c r="H1586" s="1301"/>
      <c r="I1586" s="1301"/>
      <c r="J1586" s="1301"/>
      <c r="K1586" s="1301"/>
      <c r="L1586" s="1301"/>
      <c r="M1586" s="1301"/>
      <c r="N1586" s="1301"/>
      <c r="O1586" s="1329"/>
      <c r="Q1586" s="92"/>
      <c r="R1586" s="92"/>
      <c r="S1586" s="92"/>
      <c r="T1586" s="92"/>
      <c r="U1586" s="1303"/>
    </row>
    <row r="1587" spans="1:21" s="1302" customFormat="1" x14ac:dyDescent="0.3">
      <c r="A1587" s="1214"/>
      <c r="B1587" s="92"/>
      <c r="C1587" s="1298"/>
      <c r="D1587" s="1301"/>
      <c r="E1587" s="1301"/>
      <c r="F1587" s="1301"/>
      <c r="G1587" s="1301"/>
      <c r="H1587" s="1301"/>
      <c r="I1587" s="1301"/>
      <c r="J1587" s="1301"/>
      <c r="K1587" s="1301"/>
      <c r="L1587" s="1301"/>
      <c r="M1587" s="1301"/>
      <c r="N1587" s="1301"/>
      <c r="O1587" s="1329"/>
      <c r="Q1587" s="92"/>
      <c r="R1587" s="92"/>
      <c r="S1587" s="92"/>
      <c r="T1587" s="92"/>
      <c r="U1587" s="1303"/>
    </row>
    <row r="1588" spans="1:21" s="1302" customFormat="1" x14ac:dyDescent="0.3">
      <c r="A1588" s="1214"/>
      <c r="B1588" s="92"/>
      <c r="C1588" s="1298"/>
      <c r="D1588" s="1301"/>
      <c r="E1588" s="1301"/>
      <c r="F1588" s="1301"/>
      <c r="G1588" s="1301"/>
      <c r="H1588" s="1301"/>
      <c r="I1588" s="1301"/>
      <c r="J1588" s="1301"/>
      <c r="K1588" s="1301"/>
      <c r="L1588" s="1301"/>
      <c r="M1588" s="1301"/>
      <c r="N1588" s="1301"/>
      <c r="O1588" s="1329"/>
      <c r="Q1588" s="92"/>
      <c r="R1588" s="92"/>
      <c r="S1588" s="92"/>
      <c r="T1588" s="92"/>
      <c r="U1588" s="1303"/>
    </row>
    <row r="1589" spans="1:21" s="1302" customFormat="1" x14ac:dyDescent="0.3">
      <c r="A1589" s="1214"/>
      <c r="B1589" s="92"/>
      <c r="C1589" s="1298"/>
      <c r="D1589" s="1301"/>
      <c r="E1589" s="1301"/>
      <c r="F1589" s="1301"/>
      <c r="G1589" s="1301"/>
      <c r="H1589" s="1301"/>
      <c r="I1589" s="1301"/>
      <c r="J1589" s="1301"/>
      <c r="K1589" s="1301"/>
      <c r="L1589" s="1301"/>
      <c r="M1589" s="1301"/>
      <c r="N1589" s="1301"/>
      <c r="O1589" s="1329"/>
      <c r="Q1589" s="92"/>
      <c r="R1589" s="92"/>
      <c r="S1589" s="92"/>
      <c r="T1589" s="92"/>
      <c r="U1589" s="1303"/>
    </row>
    <row r="1590" spans="1:21" s="1302" customFormat="1" x14ac:dyDescent="0.3">
      <c r="A1590" s="1214"/>
      <c r="B1590" s="92"/>
      <c r="C1590" s="1298"/>
      <c r="D1590" s="1301"/>
      <c r="E1590" s="1301"/>
      <c r="F1590" s="1301"/>
      <c r="G1590" s="1301"/>
      <c r="H1590" s="1301"/>
      <c r="I1590" s="1301"/>
      <c r="J1590" s="1301"/>
      <c r="K1590" s="1301"/>
      <c r="L1590" s="1301"/>
      <c r="M1590" s="1301"/>
      <c r="N1590" s="1301"/>
      <c r="O1590" s="1329"/>
      <c r="Q1590" s="92"/>
      <c r="R1590" s="92"/>
      <c r="S1590" s="92"/>
      <c r="T1590" s="92"/>
      <c r="U1590" s="1303"/>
    </row>
    <row r="1591" spans="1:21" s="1302" customFormat="1" x14ac:dyDescent="0.3">
      <c r="A1591" s="1214"/>
      <c r="B1591" s="92"/>
      <c r="C1591" s="1298"/>
      <c r="D1591" s="1301"/>
      <c r="E1591" s="1301"/>
      <c r="F1591" s="1301"/>
      <c r="G1591" s="1301"/>
      <c r="H1591" s="1301"/>
      <c r="I1591" s="1301"/>
      <c r="J1591" s="1301"/>
      <c r="K1591" s="1301"/>
      <c r="L1591" s="1301"/>
      <c r="M1591" s="1301"/>
      <c r="N1591" s="1301"/>
      <c r="O1591" s="1329"/>
      <c r="Q1591" s="92"/>
      <c r="R1591" s="92"/>
      <c r="S1591" s="92"/>
      <c r="T1591" s="92"/>
      <c r="U1591" s="1303"/>
    </row>
    <row r="1592" spans="1:21" s="1302" customFormat="1" x14ac:dyDescent="0.3">
      <c r="A1592" s="1214"/>
      <c r="B1592" s="92"/>
      <c r="C1592" s="1298"/>
      <c r="D1592" s="1301"/>
      <c r="E1592" s="1301"/>
      <c r="F1592" s="1301"/>
      <c r="G1592" s="1301"/>
      <c r="H1592" s="1301"/>
      <c r="I1592" s="1301"/>
      <c r="J1592" s="1301"/>
      <c r="K1592" s="1301"/>
      <c r="L1592" s="1301"/>
      <c r="M1592" s="1301"/>
      <c r="N1592" s="1301"/>
      <c r="O1592" s="1329"/>
      <c r="Q1592" s="92"/>
      <c r="R1592" s="92"/>
      <c r="S1592" s="92"/>
      <c r="T1592" s="92"/>
      <c r="U1592" s="1303"/>
    </row>
    <row r="1593" spans="1:21" s="1302" customFormat="1" x14ac:dyDescent="0.3">
      <c r="A1593" s="1214"/>
      <c r="B1593" s="92"/>
      <c r="C1593" s="1298"/>
      <c r="D1593" s="1301"/>
      <c r="E1593" s="1301"/>
      <c r="F1593" s="1301"/>
      <c r="G1593" s="1301"/>
      <c r="H1593" s="1301"/>
      <c r="I1593" s="1301"/>
      <c r="J1593" s="1301"/>
      <c r="K1593" s="1301"/>
      <c r="L1593" s="1301"/>
      <c r="M1593" s="1301"/>
      <c r="N1593" s="1301"/>
      <c r="O1593" s="1329"/>
      <c r="Q1593" s="92"/>
      <c r="R1593" s="92"/>
      <c r="S1593" s="92"/>
      <c r="T1593" s="92"/>
      <c r="U1593" s="1303"/>
    </row>
    <row r="1594" spans="1:21" s="1302" customFormat="1" x14ac:dyDescent="0.3">
      <c r="A1594" s="1214"/>
      <c r="B1594" s="92"/>
      <c r="C1594" s="1298"/>
      <c r="D1594" s="1301"/>
      <c r="E1594" s="1301"/>
      <c r="F1594" s="1301"/>
      <c r="G1594" s="1301"/>
      <c r="H1594" s="1301"/>
      <c r="I1594" s="1301"/>
      <c r="J1594" s="1301"/>
      <c r="K1594" s="1301"/>
      <c r="L1594" s="1301"/>
      <c r="M1594" s="1301"/>
      <c r="N1594" s="1301"/>
      <c r="O1594" s="1329"/>
      <c r="Q1594" s="92"/>
      <c r="R1594" s="92"/>
      <c r="S1594" s="92"/>
      <c r="T1594" s="92"/>
      <c r="U1594" s="1303"/>
    </row>
    <row r="1595" spans="1:21" s="1302" customFormat="1" x14ac:dyDescent="0.3">
      <c r="A1595" s="1214"/>
      <c r="B1595" s="92"/>
      <c r="C1595" s="1298"/>
      <c r="D1595" s="1301"/>
      <c r="E1595" s="1301"/>
      <c r="F1595" s="1301"/>
      <c r="G1595" s="1301"/>
      <c r="H1595" s="1301"/>
      <c r="I1595" s="1301"/>
      <c r="J1595" s="1301"/>
      <c r="K1595" s="1301"/>
      <c r="L1595" s="1301"/>
      <c r="M1595" s="1301"/>
      <c r="N1595" s="1301"/>
      <c r="O1595" s="1329"/>
      <c r="Q1595" s="92"/>
      <c r="R1595" s="92"/>
      <c r="S1595" s="92"/>
      <c r="T1595" s="92"/>
      <c r="U1595" s="1303"/>
    </row>
    <row r="1596" spans="1:21" s="1302" customFormat="1" x14ac:dyDescent="0.3">
      <c r="A1596" s="1214"/>
      <c r="B1596" s="92"/>
      <c r="C1596" s="1298"/>
      <c r="D1596" s="1301"/>
      <c r="E1596" s="1301"/>
      <c r="F1596" s="1301"/>
      <c r="G1596" s="1301"/>
      <c r="H1596" s="1301"/>
      <c r="I1596" s="1301"/>
      <c r="J1596" s="1301"/>
      <c r="K1596" s="1301"/>
      <c r="L1596" s="1301"/>
      <c r="M1596" s="1301"/>
      <c r="N1596" s="1301"/>
      <c r="O1596" s="1329"/>
      <c r="Q1596" s="92"/>
      <c r="R1596" s="92"/>
      <c r="S1596" s="92"/>
      <c r="T1596" s="92"/>
      <c r="U1596" s="1303"/>
    </row>
    <row r="1597" spans="1:21" s="1302" customFormat="1" x14ac:dyDescent="0.3">
      <c r="A1597" s="1214"/>
      <c r="B1597" s="92"/>
      <c r="C1597" s="1298"/>
      <c r="D1597" s="1301"/>
      <c r="E1597" s="1301"/>
      <c r="F1597" s="1301"/>
      <c r="G1597" s="1301"/>
      <c r="H1597" s="1301"/>
      <c r="I1597" s="1301"/>
      <c r="J1597" s="1301"/>
      <c r="K1597" s="1301"/>
      <c r="L1597" s="1301"/>
      <c r="M1597" s="1301"/>
      <c r="N1597" s="1301"/>
      <c r="O1597" s="1329"/>
      <c r="Q1597" s="92"/>
      <c r="R1597" s="92"/>
      <c r="S1597" s="92"/>
      <c r="T1597" s="92"/>
      <c r="U1597" s="1303"/>
    </row>
    <row r="1598" spans="1:21" s="1302" customFormat="1" x14ac:dyDescent="0.3">
      <c r="A1598" s="1214"/>
      <c r="B1598" s="92"/>
      <c r="C1598" s="1298"/>
      <c r="D1598" s="1301"/>
      <c r="E1598" s="1301"/>
      <c r="F1598" s="1301"/>
      <c r="G1598" s="1301"/>
      <c r="H1598" s="1301"/>
      <c r="I1598" s="1301"/>
      <c r="J1598" s="1301"/>
      <c r="K1598" s="1301"/>
      <c r="L1598" s="1301"/>
      <c r="M1598" s="1301"/>
      <c r="N1598" s="1301"/>
      <c r="O1598" s="1329"/>
      <c r="Q1598" s="92"/>
      <c r="R1598" s="92"/>
      <c r="S1598" s="92"/>
      <c r="T1598" s="92"/>
      <c r="U1598" s="1303"/>
    </row>
    <row r="1599" spans="1:21" s="1302" customFormat="1" x14ac:dyDescent="0.3">
      <c r="A1599" s="1214"/>
      <c r="B1599" s="92"/>
      <c r="C1599" s="1298"/>
      <c r="D1599" s="1301"/>
      <c r="E1599" s="1301"/>
      <c r="F1599" s="1301"/>
      <c r="G1599" s="1301"/>
      <c r="H1599" s="1301"/>
      <c r="I1599" s="1301"/>
      <c r="J1599" s="1301"/>
      <c r="K1599" s="1301"/>
      <c r="L1599" s="1301"/>
      <c r="M1599" s="1301"/>
      <c r="N1599" s="1301"/>
      <c r="O1599" s="1329"/>
      <c r="Q1599" s="92"/>
      <c r="R1599" s="92"/>
      <c r="S1599" s="92"/>
      <c r="T1599" s="92"/>
      <c r="U1599" s="1303"/>
    </row>
    <row r="1600" spans="1:21" s="1302" customFormat="1" x14ac:dyDescent="0.3">
      <c r="A1600" s="1214"/>
      <c r="B1600" s="92"/>
      <c r="C1600" s="1298"/>
      <c r="D1600" s="1301"/>
      <c r="E1600" s="1301"/>
      <c r="F1600" s="1301"/>
      <c r="G1600" s="1301"/>
      <c r="H1600" s="1301"/>
      <c r="I1600" s="1301"/>
      <c r="J1600" s="1301"/>
      <c r="K1600" s="1301"/>
      <c r="L1600" s="1301"/>
      <c r="M1600" s="1301"/>
      <c r="N1600" s="1301"/>
      <c r="O1600" s="1329"/>
      <c r="Q1600" s="92"/>
      <c r="R1600" s="92"/>
      <c r="S1600" s="92"/>
      <c r="T1600" s="92"/>
      <c r="U1600" s="1303"/>
    </row>
    <row r="1601" spans="1:21" s="1302" customFormat="1" x14ac:dyDescent="0.3">
      <c r="A1601" s="1214"/>
      <c r="B1601" s="92"/>
      <c r="C1601" s="1298"/>
      <c r="D1601" s="1301"/>
      <c r="E1601" s="1301"/>
      <c r="F1601" s="1301"/>
      <c r="G1601" s="1301"/>
      <c r="H1601" s="1301"/>
      <c r="I1601" s="1301"/>
      <c r="J1601" s="1301"/>
      <c r="K1601" s="1301"/>
      <c r="L1601" s="1301"/>
      <c r="M1601" s="1301"/>
      <c r="N1601" s="1301"/>
      <c r="O1601" s="1329"/>
      <c r="Q1601" s="92"/>
      <c r="R1601" s="92"/>
      <c r="S1601" s="92"/>
      <c r="T1601" s="92"/>
      <c r="U1601" s="1303"/>
    </row>
    <row r="1602" spans="1:21" s="1302" customFormat="1" x14ac:dyDescent="0.3">
      <c r="A1602" s="1214"/>
      <c r="B1602" s="92"/>
      <c r="C1602" s="1298"/>
      <c r="D1602" s="1301"/>
      <c r="E1602" s="1301"/>
      <c r="F1602" s="1301"/>
      <c r="G1602" s="1301"/>
      <c r="H1602" s="1301"/>
      <c r="I1602" s="1301"/>
      <c r="J1602" s="1301"/>
      <c r="K1602" s="1301"/>
      <c r="L1602" s="1301"/>
      <c r="M1602" s="1301"/>
      <c r="N1602" s="1301"/>
      <c r="O1602" s="1329"/>
      <c r="Q1602" s="92"/>
      <c r="R1602" s="92"/>
      <c r="S1602" s="92"/>
      <c r="T1602" s="92"/>
      <c r="U1602" s="1303"/>
    </row>
    <row r="1603" spans="1:21" s="1302" customFormat="1" x14ac:dyDescent="0.3">
      <c r="A1603" s="1214"/>
      <c r="B1603" s="92"/>
      <c r="C1603" s="1298"/>
      <c r="D1603" s="1301"/>
      <c r="E1603" s="1301"/>
      <c r="F1603" s="1301"/>
      <c r="G1603" s="1301"/>
      <c r="H1603" s="1301"/>
      <c r="I1603" s="1301"/>
      <c r="J1603" s="1301"/>
      <c r="K1603" s="1301"/>
      <c r="L1603" s="1301"/>
      <c r="M1603" s="1301"/>
      <c r="N1603" s="1301"/>
      <c r="O1603" s="1329"/>
      <c r="Q1603" s="92"/>
      <c r="R1603" s="92"/>
      <c r="S1603" s="92"/>
      <c r="T1603" s="92"/>
      <c r="U1603" s="1303"/>
    </row>
    <row r="1604" spans="1:21" s="1302" customFormat="1" x14ac:dyDescent="0.3">
      <c r="A1604" s="1214"/>
      <c r="B1604" s="92"/>
      <c r="C1604" s="1298"/>
      <c r="D1604" s="1301"/>
      <c r="E1604" s="1301"/>
      <c r="F1604" s="1301"/>
      <c r="G1604" s="1301"/>
      <c r="H1604" s="1301"/>
      <c r="I1604" s="1301"/>
      <c r="J1604" s="1301"/>
      <c r="K1604" s="1301"/>
      <c r="L1604" s="1301"/>
      <c r="M1604" s="1301"/>
      <c r="N1604" s="1301"/>
      <c r="O1604" s="1329"/>
      <c r="Q1604" s="92"/>
      <c r="R1604" s="92"/>
      <c r="S1604" s="92"/>
      <c r="T1604" s="92"/>
      <c r="U1604" s="1303"/>
    </row>
    <row r="1605" spans="1:21" s="1302" customFormat="1" x14ac:dyDescent="0.3">
      <c r="A1605" s="1214"/>
      <c r="B1605" s="92"/>
      <c r="C1605" s="1298"/>
      <c r="D1605" s="1301"/>
      <c r="E1605" s="1301"/>
      <c r="F1605" s="1301"/>
      <c r="G1605" s="1301"/>
      <c r="H1605" s="1301"/>
      <c r="I1605" s="1301"/>
      <c r="J1605" s="1301"/>
      <c r="K1605" s="1301"/>
      <c r="L1605" s="1301"/>
      <c r="M1605" s="1301"/>
      <c r="N1605" s="1301"/>
      <c r="O1605" s="1329"/>
      <c r="Q1605" s="92"/>
      <c r="R1605" s="92"/>
      <c r="S1605" s="92"/>
      <c r="T1605" s="92"/>
      <c r="U1605" s="1303"/>
    </row>
    <row r="1606" spans="1:21" s="1302" customFormat="1" x14ac:dyDescent="0.3">
      <c r="A1606" s="1214"/>
      <c r="B1606" s="92"/>
      <c r="C1606" s="1298"/>
      <c r="D1606" s="1301"/>
      <c r="E1606" s="1301"/>
      <c r="F1606" s="1301"/>
      <c r="G1606" s="1301"/>
      <c r="H1606" s="1301"/>
      <c r="I1606" s="1301"/>
      <c r="J1606" s="1301"/>
      <c r="K1606" s="1301"/>
      <c r="L1606" s="1301"/>
      <c r="M1606" s="1301"/>
      <c r="N1606" s="1301"/>
      <c r="O1606" s="1329"/>
      <c r="Q1606" s="92"/>
      <c r="R1606" s="92"/>
      <c r="S1606" s="92"/>
      <c r="T1606" s="92"/>
      <c r="U1606" s="1303"/>
    </row>
    <row r="1607" spans="1:21" s="1302" customFormat="1" x14ac:dyDescent="0.3">
      <c r="A1607" s="1214"/>
      <c r="B1607" s="92"/>
      <c r="C1607" s="1298"/>
      <c r="D1607" s="1301"/>
      <c r="E1607" s="1301"/>
      <c r="F1607" s="1301"/>
      <c r="G1607" s="1301"/>
      <c r="H1607" s="1301"/>
      <c r="I1607" s="1301"/>
      <c r="J1607" s="1301"/>
      <c r="K1607" s="1301"/>
      <c r="L1607" s="1301"/>
      <c r="M1607" s="1301"/>
      <c r="N1607" s="1301"/>
      <c r="O1607" s="1329"/>
      <c r="Q1607" s="92"/>
      <c r="R1607" s="92"/>
      <c r="S1607" s="92"/>
      <c r="T1607" s="92"/>
      <c r="U1607" s="1303"/>
    </row>
    <row r="1608" spans="1:21" s="1302" customFormat="1" x14ac:dyDescent="0.3">
      <c r="A1608" s="1214"/>
      <c r="B1608" s="92"/>
      <c r="C1608" s="1298"/>
      <c r="D1608" s="1301"/>
      <c r="E1608" s="1301"/>
      <c r="F1608" s="1301"/>
      <c r="G1608" s="1301"/>
      <c r="H1608" s="1301"/>
      <c r="I1608" s="1301"/>
      <c r="J1608" s="1301"/>
      <c r="K1608" s="1301"/>
      <c r="L1608" s="1301"/>
      <c r="M1608" s="1301"/>
      <c r="N1608" s="1301"/>
      <c r="O1608" s="1329"/>
      <c r="Q1608" s="92"/>
      <c r="R1608" s="92"/>
      <c r="S1608" s="92"/>
      <c r="T1608" s="92"/>
      <c r="U1608" s="1303"/>
    </row>
    <row r="1609" spans="1:21" s="1302" customFormat="1" x14ac:dyDescent="0.3">
      <c r="A1609" s="1214"/>
      <c r="B1609" s="92"/>
      <c r="C1609" s="1298"/>
      <c r="D1609" s="1301"/>
      <c r="E1609" s="1301"/>
      <c r="F1609" s="1301"/>
      <c r="G1609" s="1301"/>
      <c r="H1609" s="1301"/>
      <c r="I1609" s="1301"/>
      <c r="J1609" s="1301"/>
      <c r="K1609" s="1301"/>
      <c r="L1609" s="1301"/>
      <c r="M1609" s="1301"/>
      <c r="N1609" s="1301"/>
      <c r="O1609" s="1329"/>
      <c r="Q1609" s="92"/>
      <c r="R1609" s="92"/>
      <c r="S1609" s="92"/>
      <c r="T1609" s="92"/>
      <c r="U1609" s="1303"/>
    </row>
    <row r="1610" spans="1:21" s="1302" customFormat="1" x14ac:dyDescent="0.3">
      <c r="A1610" s="1214"/>
      <c r="B1610" s="92"/>
      <c r="C1610" s="1298"/>
      <c r="D1610" s="1301"/>
      <c r="E1610" s="1301"/>
      <c r="F1610" s="1301"/>
      <c r="G1610" s="1301"/>
      <c r="H1610" s="1301"/>
      <c r="I1610" s="1301"/>
      <c r="J1610" s="1301"/>
      <c r="K1610" s="1301"/>
      <c r="L1610" s="1301"/>
      <c r="M1610" s="1301"/>
      <c r="N1610" s="1301"/>
      <c r="O1610" s="1329"/>
      <c r="Q1610" s="92"/>
      <c r="R1610" s="92"/>
      <c r="S1610" s="92"/>
      <c r="T1610" s="92"/>
      <c r="U1610" s="1303"/>
    </row>
    <row r="1611" spans="1:21" s="1302" customFormat="1" x14ac:dyDescent="0.3">
      <c r="A1611" s="1214"/>
      <c r="B1611" s="92"/>
      <c r="C1611" s="1298"/>
      <c r="D1611" s="1301"/>
      <c r="E1611" s="1301"/>
      <c r="F1611" s="1301"/>
      <c r="G1611" s="1301"/>
      <c r="H1611" s="1301"/>
      <c r="I1611" s="1301"/>
      <c r="J1611" s="1301"/>
      <c r="K1611" s="1301"/>
      <c r="L1611" s="1301"/>
      <c r="M1611" s="1301"/>
      <c r="N1611" s="1301"/>
      <c r="O1611" s="1329"/>
      <c r="Q1611" s="92"/>
      <c r="R1611" s="92"/>
      <c r="S1611" s="92"/>
      <c r="T1611" s="92"/>
      <c r="U1611" s="1303"/>
    </row>
    <row r="1612" spans="1:21" s="1302" customFormat="1" x14ac:dyDescent="0.3">
      <c r="A1612" s="1214"/>
      <c r="B1612" s="92"/>
      <c r="C1612" s="1298"/>
      <c r="D1612" s="1301"/>
      <c r="E1612" s="1301"/>
      <c r="F1612" s="1301"/>
      <c r="G1612" s="1301"/>
      <c r="H1612" s="1301"/>
      <c r="I1612" s="1301"/>
      <c r="J1612" s="1301"/>
      <c r="K1612" s="1301"/>
      <c r="L1612" s="1301"/>
      <c r="M1612" s="1301"/>
      <c r="N1612" s="1301"/>
      <c r="O1612" s="1329"/>
      <c r="Q1612" s="92"/>
      <c r="R1612" s="92"/>
      <c r="S1612" s="92"/>
      <c r="T1612" s="92"/>
      <c r="U1612" s="1303"/>
    </row>
    <row r="1613" spans="1:21" s="1302" customFormat="1" x14ac:dyDescent="0.3">
      <c r="A1613" s="1214"/>
      <c r="B1613" s="92"/>
      <c r="C1613" s="1298"/>
      <c r="D1613" s="1301"/>
      <c r="E1613" s="1301"/>
      <c r="F1613" s="1301"/>
      <c r="G1613" s="1301"/>
      <c r="H1613" s="1301"/>
      <c r="I1613" s="1301"/>
      <c r="J1613" s="1301"/>
      <c r="K1613" s="1301"/>
      <c r="L1613" s="1301"/>
      <c r="M1613" s="1301"/>
      <c r="N1613" s="1301"/>
      <c r="O1613" s="1329"/>
      <c r="Q1613" s="92"/>
      <c r="R1613" s="92"/>
      <c r="S1613" s="92"/>
      <c r="T1613" s="92"/>
      <c r="U1613" s="1303"/>
    </row>
    <row r="1614" spans="1:21" s="1302" customFormat="1" x14ac:dyDescent="0.3">
      <c r="A1614" s="1214"/>
      <c r="B1614" s="92"/>
      <c r="C1614" s="1298"/>
      <c r="D1614" s="1301"/>
      <c r="E1614" s="1301"/>
      <c r="F1614" s="1301"/>
      <c r="G1614" s="1301"/>
      <c r="H1614" s="1301"/>
      <c r="I1614" s="1301"/>
      <c r="J1614" s="1301"/>
      <c r="K1614" s="1301"/>
      <c r="L1614" s="1301"/>
      <c r="M1614" s="1301"/>
      <c r="N1614" s="1301"/>
      <c r="O1614" s="1329"/>
      <c r="Q1614" s="92"/>
      <c r="R1614" s="92"/>
      <c r="S1614" s="92"/>
      <c r="T1614" s="92"/>
      <c r="U1614" s="1303"/>
    </row>
    <row r="1615" spans="1:21" s="1302" customFormat="1" x14ac:dyDescent="0.3">
      <c r="A1615" s="1214"/>
      <c r="B1615" s="92"/>
      <c r="C1615" s="1298"/>
      <c r="D1615" s="1301"/>
      <c r="E1615" s="1301"/>
      <c r="F1615" s="1301"/>
      <c r="G1615" s="1301"/>
      <c r="H1615" s="1301"/>
      <c r="I1615" s="1301"/>
      <c r="J1615" s="1301"/>
      <c r="K1615" s="1301"/>
      <c r="L1615" s="1301"/>
      <c r="M1615" s="1301"/>
      <c r="N1615" s="1301"/>
      <c r="O1615" s="1329"/>
      <c r="Q1615" s="92"/>
      <c r="R1615" s="92"/>
      <c r="S1615" s="92"/>
      <c r="T1615" s="92"/>
      <c r="U1615" s="1303"/>
    </row>
    <row r="1616" spans="1:21" s="1302" customFormat="1" x14ac:dyDescent="0.3">
      <c r="A1616" s="1214"/>
      <c r="B1616" s="92"/>
      <c r="C1616" s="1298"/>
      <c r="D1616" s="1301"/>
      <c r="E1616" s="1301"/>
      <c r="F1616" s="1301"/>
      <c r="G1616" s="1301"/>
      <c r="H1616" s="1301"/>
      <c r="I1616" s="1301"/>
      <c r="J1616" s="1301"/>
      <c r="K1616" s="1301"/>
      <c r="L1616" s="1301"/>
      <c r="M1616" s="1301"/>
      <c r="N1616" s="1301"/>
      <c r="O1616" s="1329"/>
      <c r="Q1616" s="92"/>
      <c r="R1616" s="92"/>
      <c r="S1616" s="92"/>
      <c r="T1616" s="92"/>
      <c r="U1616" s="1303"/>
    </row>
    <row r="1617" spans="1:21" s="1302" customFormat="1" x14ac:dyDescent="0.3">
      <c r="A1617" s="1214"/>
      <c r="B1617" s="92"/>
      <c r="C1617" s="1298"/>
      <c r="D1617" s="1301"/>
      <c r="E1617" s="1301"/>
      <c r="F1617" s="1301"/>
      <c r="G1617" s="1301"/>
      <c r="H1617" s="1301"/>
      <c r="I1617" s="1301"/>
      <c r="J1617" s="1301"/>
      <c r="K1617" s="1301"/>
      <c r="L1617" s="1301"/>
      <c r="M1617" s="1301"/>
      <c r="N1617" s="1301"/>
      <c r="O1617" s="1329"/>
      <c r="Q1617" s="92"/>
      <c r="R1617" s="92"/>
      <c r="S1617" s="92"/>
      <c r="T1617" s="92"/>
      <c r="U1617" s="1303"/>
    </row>
    <row r="1618" spans="1:21" s="1302" customFormat="1" x14ac:dyDescent="0.3">
      <c r="A1618" s="1214"/>
      <c r="B1618" s="92"/>
      <c r="C1618" s="1298"/>
      <c r="D1618" s="1301"/>
      <c r="E1618" s="1301"/>
      <c r="F1618" s="1301"/>
      <c r="G1618" s="1301"/>
      <c r="H1618" s="1301"/>
      <c r="I1618" s="1301"/>
      <c r="J1618" s="1301"/>
      <c r="K1618" s="1301"/>
      <c r="L1618" s="1301"/>
      <c r="M1618" s="1301"/>
      <c r="N1618" s="1301"/>
      <c r="O1618" s="1329"/>
      <c r="Q1618" s="92"/>
      <c r="R1618" s="92"/>
      <c r="S1618" s="92"/>
      <c r="T1618" s="92"/>
      <c r="U1618" s="1303"/>
    </row>
    <row r="1619" spans="1:21" s="1302" customFormat="1" x14ac:dyDescent="0.3">
      <c r="A1619" s="1214"/>
      <c r="B1619" s="92"/>
      <c r="C1619" s="1298"/>
      <c r="D1619" s="1301"/>
      <c r="E1619" s="1301"/>
      <c r="F1619" s="1301"/>
      <c r="G1619" s="1301"/>
      <c r="H1619" s="1301"/>
      <c r="I1619" s="1301"/>
      <c r="J1619" s="1301"/>
      <c r="K1619" s="1301"/>
      <c r="L1619" s="1301"/>
      <c r="M1619" s="1301"/>
      <c r="N1619" s="1301"/>
      <c r="O1619" s="1329"/>
      <c r="Q1619" s="92"/>
      <c r="R1619" s="92"/>
      <c r="S1619" s="92"/>
      <c r="T1619" s="92"/>
      <c r="U1619" s="1303"/>
    </row>
    <row r="1620" spans="1:21" s="1302" customFormat="1" x14ac:dyDescent="0.3">
      <c r="A1620" s="1214"/>
      <c r="B1620" s="92"/>
      <c r="C1620" s="1298"/>
      <c r="D1620" s="1301"/>
      <c r="E1620" s="1301"/>
      <c r="F1620" s="1301"/>
      <c r="G1620" s="1301"/>
      <c r="H1620" s="1301"/>
      <c r="I1620" s="1301"/>
      <c r="J1620" s="1301"/>
      <c r="K1620" s="1301"/>
      <c r="L1620" s="1301"/>
      <c r="M1620" s="1301"/>
      <c r="N1620" s="1301"/>
      <c r="O1620" s="1329"/>
      <c r="Q1620" s="92"/>
      <c r="R1620" s="92"/>
      <c r="S1620" s="92"/>
      <c r="T1620" s="92"/>
      <c r="U1620" s="1303"/>
    </row>
    <row r="1621" spans="1:21" s="1302" customFormat="1" x14ac:dyDescent="0.3">
      <c r="A1621" s="1214"/>
      <c r="B1621" s="92"/>
      <c r="C1621" s="1298"/>
      <c r="D1621" s="1301"/>
      <c r="E1621" s="1301"/>
      <c r="F1621" s="1301"/>
      <c r="G1621" s="1301"/>
      <c r="H1621" s="1301"/>
      <c r="I1621" s="1301"/>
      <c r="J1621" s="1301"/>
      <c r="K1621" s="1301"/>
      <c r="L1621" s="1301"/>
      <c r="M1621" s="1301"/>
      <c r="N1621" s="1301"/>
      <c r="O1621" s="1329"/>
      <c r="Q1621" s="92"/>
      <c r="R1621" s="92"/>
      <c r="S1621" s="92"/>
      <c r="T1621" s="92"/>
      <c r="U1621" s="1303"/>
    </row>
    <row r="1622" spans="1:21" s="1302" customFormat="1" x14ac:dyDescent="0.3">
      <c r="A1622" s="1214"/>
      <c r="B1622" s="92"/>
      <c r="C1622" s="1298"/>
      <c r="D1622" s="1301"/>
      <c r="E1622" s="1301"/>
      <c r="F1622" s="1301"/>
      <c r="G1622" s="1301"/>
      <c r="H1622" s="1301"/>
      <c r="I1622" s="1301"/>
      <c r="J1622" s="1301"/>
      <c r="K1622" s="1301"/>
      <c r="L1622" s="1301"/>
      <c r="M1622" s="1301"/>
      <c r="N1622" s="1301"/>
      <c r="O1622" s="1329"/>
      <c r="Q1622" s="92"/>
      <c r="R1622" s="92"/>
      <c r="S1622" s="92"/>
      <c r="T1622" s="92"/>
      <c r="U1622" s="1303"/>
    </row>
    <row r="1623" spans="1:21" s="1302" customFormat="1" x14ac:dyDescent="0.3">
      <c r="A1623" s="1214"/>
      <c r="B1623" s="92"/>
      <c r="C1623" s="1298"/>
      <c r="D1623" s="1301"/>
      <c r="E1623" s="1301"/>
      <c r="F1623" s="1301"/>
      <c r="G1623" s="1301"/>
      <c r="H1623" s="1301"/>
      <c r="I1623" s="1301"/>
      <c r="J1623" s="1301"/>
      <c r="K1623" s="1301"/>
      <c r="L1623" s="1301"/>
      <c r="M1623" s="1301"/>
      <c r="N1623" s="1301"/>
      <c r="O1623" s="1329"/>
      <c r="Q1623" s="92"/>
      <c r="R1623" s="92"/>
      <c r="S1623" s="92"/>
      <c r="T1623" s="92"/>
      <c r="U1623" s="1303"/>
    </row>
    <row r="1624" spans="1:21" s="1302" customFormat="1" x14ac:dyDescent="0.3">
      <c r="A1624" s="1214"/>
      <c r="B1624" s="92"/>
      <c r="C1624" s="1298"/>
      <c r="D1624" s="1301"/>
      <c r="E1624" s="1301"/>
      <c r="F1624" s="1301"/>
      <c r="G1624" s="1301"/>
      <c r="H1624" s="1301"/>
      <c r="I1624" s="1301"/>
      <c r="J1624" s="1301"/>
      <c r="K1624" s="1301"/>
      <c r="L1624" s="1301"/>
      <c r="M1624" s="1301"/>
      <c r="N1624" s="1301"/>
      <c r="O1624" s="1329"/>
      <c r="Q1624" s="92"/>
      <c r="R1624" s="92"/>
      <c r="S1624" s="92"/>
      <c r="T1624" s="92"/>
      <c r="U1624" s="1303"/>
    </row>
    <row r="1625" spans="1:21" s="1302" customFormat="1" x14ac:dyDescent="0.3">
      <c r="A1625" s="1214"/>
      <c r="B1625" s="92"/>
      <c r="C1625" s="1298"/>
      <c r="D1625" s="1301"/>
      <c r="E1625" s="1301"/>
      <c r="F1625" s="1301"/>
      <c r="G1625" s="1301"/>
      <c r="H1625" s="1301"/>
      <c r="I1625" s="1301"/>
      <c r="J1625" s="1301"/>
      <c r="K1625" s="1301"/>
      <c r="L1625" s="1301"/>
      <c r="M1625" s="1301"/>
      <c r="N1625" s="1301"/>
      <c r="O1625" s="1329"/>
      <c r="Q1625" s="92"/>
      <c r="R1625" s="92"/>
      <c r="S1625" s="92"/>
      <c r="T1625" s="92"/>
      <c r="U1625" s="1303"/>
    </row>
    <row r="1626" spans="1:21" s="1302" customFormat="1" x14ac:dyDescent="0.3">
      <c r="A1626" s="1214"/>
      <c r="B1626" s="92"/>
      <c r="C1626" s="1298"/>
      <c r="D1626" s="1301"/>
      <c r="E1626" s="1301"/>
      <c r="F1626" s="1301"/>
      <c r="G1626" s="1301"/>
      <c r="H1626" s="1301"/>
      <c r="I1626" s="1301"/>
      <c r="J1626" s="1301"/>
      <c r="K1626" s="1301"/>
      <c r="L1626" s="1301"/>
      <c r="M1626" s="1301"/>
      <c r="N1626" s="1301"/>
      <c r="O1626" s="1329"/>
      <c r="Q1626" s="92"/>
      <c r="R1626" s="92"/>
      <c r="S1626" s="92"/>
      <c r="T1626" s="92"/>
      <c r="U1626" s="1303"/>
    </row>
    <row r="1627" spans="1:21" s="1302" customFormat="1" x14ac:dyDescent="0.3">
      <c r="A1627" s="1214"/>
      <c r="B1627" s="92"/>
      <c r="C1627" s="1298"/>
      <c r="D1627" s="1301"/>
      <c r="E1627" s="1301"/>
      <c r="F1627" s="1301"/>
      <c r="G1627" s="1301"/>
      <c r="H1627" s="1301"/>
      <c r="I1627" s="1301"/>
      <c r="J1627" s="1301"/>
      <c r="K1627" s="1301"/>
      <c r="L1627" s="1301"/>
      <c r="M1627" s="1301"/>
      <c r="N1627" s="1301"/>
      <c r="O1627" s="1329"/>
      <c r="Q1627" s="92"/>
      <c r="R1627" s="92"/>
      <c r="S1627" s="92"/>
      <c r="T1627" s="92"/>
      <c r="U1627" s="1303"/>
    </row>
    <row r="1628" spans="1:21" s="1302" customFormat="1" x14ac:dyDescent="0.3">
      <c r="A1628" s="1214"/>
      <c r="B1628" s="92"/>
      <c r="C1628" s="1298"/>
      <c r="D1628" s="1301"/>
      <c r="E1628" s="1301"/>
      <c r="F1628" s="1301"/>
      <c r="G1628" s="1301"/>
      <c r="H1628" s="1301"/>
      <c r="I1628" s="1301"/>
      <c r="J1628" s="1301"/>
      <c r="K1628" s="1301"/>
      <c r="L1628" s="1301"/>
      <c r="M1628" s="1301"/>
      <c r="N1628" s="1301"/>
      <c r="O1628" s="1329"/>
      <c r="Q1628" s="92"/>
      <c r="R1628" s="92"/>
      <c r="S1628" s="92"/>
      <c r="T1628" s="92"/>
      <c r="U1628" s="1303"/>
    </row>
    <row r="1629" spans="1:21" s="1302" customFormat="1" x14ac:dyDescent="0.3">
      <c r="A1629" s="1214"/>
      <c r="B1629" s="92"/>
      <c r="C1629" s="1298"/>
      <c r="D1629" s="1301"/>
      <c r="E1629" s="1301"/>
      <c r="F1629" s="1301"/>
      <c r="G1629" s="1301"/>
      <c r="H1629" s="1301"/>
      <c r="I1629" s="1301"/>
      <c r="J1629" s="1301"/>
      <c r="K1629" s="1301"/>
      <c r="L1629" s="1301"/>
      <c r="M1629" s="1301"/>
      <c r="N1629" s="1301"/>
      <c r="O1629" s="1329"/>
      <c r="Q1629" s="92"/>
      <c r="R1629" s="92"/>
      <c r="S1629" s="92"/>
      <c r="T1629" s="92"/>
      <c r="U1629" s="1303"/>
    </row>
    <row r="1630" spans="1:21" s="1302" customFormat="1" x14ac:dyDescent="0.3">
      <c r="A1630" s="1214"/>
      <c r="B1630" s="92"/>
      <c r="C1630" s="1298"/>
      <c r="D1630" s="1301"/>
      <c r="E1630" s="1301"/>
      <c r="F1630" s="1301"/>
      <c r="G1630" s="1301"/>
      <c r="H1630" s="1301"/>
      <c r="I1630" s="1301"/>
      <c r="J1630" s="1301"/>
      <c r="K1630" s="1301"/>
      <c r="L1630" s="1301"/>
      <c r="M1630" s="1301"/>
      <c r="N1630" s="1301"/>
      <c r="O1630" s="1329"/>
      <c r="Q1630" s="92"/>
      <c r="R1630" s="92"/>
      <c r="S1630" s="92"/>
      <c r="T1630" s="92"/>
      <c r="U1630" s="1303"/>
    </row>
    <row r="1631" spans="1:21" s="1302" customFormat="1" x14ac:dyDescent="0.3">
      <c r="A1631" s="1214"/>
      <c r="B1631" s="92"/>
      <c r="C1631" s="1298"/>
      <c r="D1631" s="1301"/>
      <c r="E1631" s="1301"/>
      <c r="F1631" s="1301"/>
      <c r="G1631" s="1301"/>
      <c r="H1631" s="1301"/>
      <c r="I1631" s="1301"/>
      <c r="J1631" s="1301"/>
      <c r="K1631" s="1301"/>
      <c r="L1631" s="1301"/>
      <c r="M1631" s="1301"/>
      <c r="N1631" s="1301"/>
      <c r="O1631" s="1329"/>
      <c r="Q1631" s="92"/>
      <c r="R1631" s="92"/>
      <c r="S1631" s="92"/>
      <c r="T1631" s="92"/>
      <c r="U1631" s="1303"/>
    </row>
    <row r="1632" spans="1:21" s="1302" customFormat="1" x14ac:dyDescent="0.3">
      <c r="A1632" s="1214"/>
      <c r="B1632" s="92"/>
      <c r="C1632" s="1298"/>
      <c r="D1632" s="1301"/>
      <c r="E1632" s="1301"/>
      <c r="F1632" s="1301"/>
      <c r="G1632" s="1301"/>
      <c r="H1632" s="1301"/>
      <c r="I1632" s="1301"/>
      <c r="J1632" s="1301"/>
      <c r="K1632" s="1301"/>
      <c r="L1632" s="1301"/>
      <c r="M1632" s="1301"/>
      <c r="N1632" s="1301"/>
      <c r="O1632" s="1329"/>
      <c r="Q1632" s="92"/>
      <c r="R1632" s="92"/>
      <c r="S1632" s="92"/>
      <c r="T1632" s="92"/>
      <c r="U1632" s="1303"/>
    </row>
    <row r="1633" spans="1:21" s="1302" customFormat="1" x14ac:dyDescent="0.3">
      <c r="A1633" s="1214"/>
      <c r="B1633" s="92"/>
      <c r="C1633" s="1298"/>
      <c r="D1633" s="1301"/>
      <c r="E1633" s="1301"/>
      <c r="F1633" s="1301"/>
      <c r="G1633" s="1301"/>
      <c r="H1633" s="1301"/>
      <c r="I1633" s="1301"/>
      <c r="J1633" s="1301"/>
      <c r="K1633" s="1301"/>
      <c r="L1633" s="1301"/>
      <c r="M1633" s="1301"/>
      <c r="N1633" s="1301"/>
      <c r="O1633" s="1329"/>
      <c r="Q1633" s="92"/>
      <c r="R1633" s="92"/>
      <c r="S1633" s="92"/>
      <c r="T1633" s="92"/>
      <c r="U1633" s="1303"/>
    </row>
    <row r="1634" spans="1:21" s="1302" customFormat="1" x14ac:dyDescent="0.3">
      <c r="A1634" s="1214"/>
      <c r="B1634" s="92"/>
      <c r="C1634" s="1298"/>
      <c r="D1634" s="1301"/>
      <c r="E1634" s="1301"/>
      <c r="F1634" s="1301"/>
      <c r="G1634" s="1301"/>
      <c r="H1634" s="1301"/>
      <c r="I1634" s="1301"/>
      <c r="J1634" s="1301"/>
      <c r="K1634" s="1301"/>
      <c r="L1634" s="1301"/>
      <c r="M1634" s="1301"/>
      <c r="N1634" s="1301"/>
      <c r="O1634" s="1329"/>
      <c r="Q1634" s="92"/>
      <c r="R1634" s="92"/>
      <c r="S1634" s="92"/>
      <c r="T1634" s="92"/>
      <c r="U1634" s="1303"/>
    </row>
    <row r="1635" spans="1:21" s="1302" customFormat="1" x14ac:dyDescent="0.3">
      <c r="A1635" s="1214"/>
      <c r="B1635" s="92"/>
      <c r="C1635" s="1298"/>
      <c r="D1635" s="1301"/>
      <c r="E1635" s="1301"/>
      <c r="F1635" s="1301"/>
      <c r="G1635" s="1301"/>
      <c r="H1635" s="1301"/>
      <c r="I1635" s="1301"/>
      <c r="J1635" s="1301"/>
      <c r="K1635" s="1301"/>
      <c r="L1635" s="1301"/>
      <c r="M1635" s="1301"/>
      <c r="N1635" s="1301"/>
      <c r="O1635" s="1329"/>
      <c r="Q1635" s="92"/>
      <c r="R1635" s="92"/>
      <c r="S1635" s="92"/>
      <c r="T1635" s="92"/>
      <c r="U1635" s="1303"/>
    </row>
    <row r="1636" spans="1:21" s="1302" customFormat="1" x14ac:dyDescent="0.3">
      <c r="A1636" s="1214"/>
      <c r="B1636" s="92"/>
      <c r="C1636" s="1298"/>
      <c r="D1636" s="1301"/>
      <c r="E1636" s="1301"/>
      <c r="F1636" s="1301"/>
      <c r="G1636" s="1301"/>
      <c r="H1636" s="1301"/>
      <c r="I1636" s="1301"/>
      <c r="J1636" s="1301"/>
      <c r="K1636" s="1301"/>
      <c r="L1636" s="1301"/>
      <c r="M1636" s="1301"/>
      <c r="N1636" s="1301"/>
      <c r="O1636" s="1329"/>
      <c r="Q1636" s="92"/>
      <c r="R1636" s="92"/>
      <c r="S1636" s="92"/>
      <c r="T1636" s="92"/>
      <c r="U1636" s="1303"/>
    </row>
    <row r="1637" spans="1:21" s="1302" customFormat="1" x14ac:dyDescent="0.3">
      <c r="A1637" s="1214"/>
      <c r="B1637" s="92"/>
      <c r="C1637" s="1298"/>
      <c r="D1637" s="1301"/>
      <c r="E1637" s="1301"/>
      <c r="F1637" s="1301"/>
      <c r="G1637" s="1301"/>
      <c r="H1637" s="1301"/>
      <c r="I1637" s="1301"/>
      <c r="J1637" s="1301"/>
      <c r="K1637" s="1301"/>
      <c r="L1637" s="1301"/>
      <c r="M1637" s="1301"/>
      <c r="N1637" s="1301"/>
      <c r="O1637" s="1329"/>
      <c r="Q1637" s="92"/>
      <c r="R1637" s="92"/>
      <c r="S1637" s="92"/>
      <c r="T1637" s="92"/>
      <c r="U1637" s="1303"/>
    </row>
    <row r="1638" spans="1:21" s="1302" customFormat="1" x14ac:dyDescent="0.3">
      <c r="A1638" s="1214"/>
      <c r="B1638" s="92"/>
      <c r="C1638" s="1298"/>
      <c r="D1638" s="1301"/>
      <c r="E1638" s="1301"/>
      <c r="F1638" s="1301"/>
      <c r="G1638" s="1301"/>
      <c r="H1638" s="1301"/>
      <c r="I1638" s="1301"/>
      <c r="J1638" s="1301"/>
      <c r="K1638" s="1301"/>
      <c r="L1638" s="1301"/>
      <c r="M1638" s="1301"/>
      <c r="N1638" s="1301"/>
      <c r="O1638" s="1329"/>
      <c r="Q1638" s="92"/>
      <c r="R1638" s="92"/>
      <c r="S1638" s="92"/>
      <c r="T1638" s="92"/>
      <c r="U1638" s="1303"/>
    </row>
    <row r="1639" spans="1:21" s="1302" customFormat="1" x14ac:dyDescent="0.3">
      <c r="A1639" s="1214"/>
      <c r="B1639" s="92"/>
      <c r="C1639" s="1298"/>
      <c r="D1639" s="1301"/>
      <c r="E1639" s="1301"/>
      <c r="F1639" s="1301"/>
      <c r="G1639" s="1301"/>
      <c r="H1639" s="1301"/>
      <c r="I1639" s="1301"/>
      <c r="J1639" s="1301"/>
      <c r="K1639" s="1301"/>
      <c r="L1639" s="1301"/>
      <c r="M1639" s="1301"/>
      <c r="N1639" s="1301"/>
      <c r="O1639" s="1329"/>
      <c r="Q1639" s="92"/>
      <c r="R1639" s="92"/>
      <c r="S1639" s="92"/>
      <c r="T1639" s="92"/>
      <c r="U1639" s="1303"/>
    </row>
    <row r="1640" spans="1:21" s="1302" customFormat="1" x14ac:dyDescent="0.3">
      <c r="A1640" s="1214"/>
      <c r="B1640" s="92"/>
      <c r="C1640" s="1298"/>
      <c r="D1640" s="1301"/>
      <c r="E1640" s="1301"/>
      <c r="F1640" s="1301"/>
      <c r="G1640" s="1301"/>
      <c r="H1640" s="1301"/>
      <c r="I1640" s="1301"/>
      <c r="J1640" s="1301"/>
      <c r="K1640" s="1301"/>
      <c r="L1640" s="1301"/>
      <c r="M1640" s="1301"/>
      <c r="N1640" s="1301"/>
      <c r="O1640" s="1329"/>
      <c r="Q1640" s="92"/>
      <c r="R1640" s="92"/>
      <c r="S1640" s="92"/>
      <c r="T1640" s="92"/>
      <c r="U1640" s="1303"/>
    </row>
    <row r="1641" spans="1:21" s="1302" customFormat="1" x14ac:dyDescent="0.3">
      <c r="A1641" s="1214"/>
      <c r="B1641" s="92"/>
      <c r="C1641" s="1298"/>
      <c r="D1641" s="1301"/>
      <c r="E1641" s="1301"/>
      <c r="F1641" s="1301"/>
      <c r="G1641" s="1301"/>
      <c r="H1641" s="1301"/>
      <c r="I1641" s="1301"/>
      <c r="J1641" s="1301"/>
      <c r="K1641" s="1301"/>
      <c r="L1641" s="1301"/>
      <c r="M1641" s="1301"/>
      <c r="N1641" s="1301"/>
      <c r="O1641" s="1329"/>
      <c r="Q1641" s="92"/>
      <c r="R1641" s="92"/>
      <c r="S1641" s="92"/>
      <c r="T1641" s="92"/>
      <c r="U1641" s="1303"/>
    </row>
    <row r="1642" spans="1:21" s="1302" customFormat="1" x14ac:dyDescent="0.3">
      <c r="A1642" s="1214"/>
      <c r="B1642" s="92"/>
      <c r="C1642" s="1298"/>
      <c r="D1642" s="1301"/>
      <c r="E1642" s="1301"/>
      <c r="F1642" s="1301"/>
      <c r="G1642" s="1301"/>
      <c r="H1642" s="1301"/>
      <c r="I1642" s="1301"/>
      <c r="J1642" s="1301"/>
      <c r="K1642" s="1301"/>
      <c r="L1642" s="1301"/>
      <c r="M1642" s="1301"/>
      <c r="N1642" s="1301"/>
      <c r="O1642" s="1329"/>
      <c r="Q1642" s="92"/>
      <c r="R1642" s="92"/>
      <c r="S1642" s="92"/>
      <c r="T1642" s="92"/>
      <c r="U1642" s="1303"/>
    </row>
    <row r="1643" spans="1:21" s="1302" customFormat="1" x14ac:dyDescent="0.3">
      <c r="A1643" s="1214"/>
      <c r="B1643" s="92"/>
      <c r="C1643" s="1298"/>
      <c r="D1643" s="1301"/>
      <c r="E1643" s="1301"/>
      <c r="F1643" s="1301"/>
      <c r="G1643" s="1301"/>
      <c r="H1643" s="1301"/>
      <c r="I1643" s="1301"/>
      <c r="J1643" s="1301"/>
      <c r="K1643" s="1301"/>
      <c r="L1643" s="1301"/>
      <c r="M1643" s="1301"/>
      <c r="N1643" s="1301"/>
      <c r="O1643" s="1329"/>
      <c r="Q1643" s="92"/>
      <c r="R1643" s="92"/>
      <c r="S1643" s="92"/>
      <c r="T1643" s="92"/>
      <c r="U1643" s="1303"/>
    </row>
    <row r="1644" spans="1:21" s="1302" customFormat="1" x14ac:dyDescent="0.3">
      <c r="A1644" s="1214"/>
      <c r="B1644" s="92"/>
      <c r="C1644" s="1298"/>
      <c r="D1644" s="1301"/>
      <c r="E1644" s="1301"/>
      <c r="F1644" s="1301"/>
      <c r="G1644" s="1301"/>
      <c r="H1644" s="1301"/>
      <c r="I1644" s="1301"/>
      <c r="J1644" s="1301"/>
      <c r="K1644" s="1301"/>
      <c r="L1644" s="1301"/>
      <c r="M1644" s="1301"/>
      <c r="N1644" s="1301"/>
      <c r="O1644" s="1329"/>
      <c r="Q1644" s="92"/>
      <c r="R1644" s="92"/>
      <c r="S1644" s="92"/>
      <c r="T1644" s="92"/>
      <c r="U1644" s="1303"/>
    </row>
    <row r="1645" spans="1:21" s="1302" customFormat="1" x14ac:dyDescent="0.3">
      <c r="A1645" s="1214"/>
      <c r="B1645" s="92"/>
      <c r="C1645" s="1298"/>
      <c r="D1645" s="1301"/>
      <c r="E1645" s="1301"/>
      <c r="F1645" s="1301"/>
      <c r="G1645" s="1301"/>
      <c r="H1645" s="1301"/>
      <c r="I1645" s="1301"/>
      <c r="J1645" s="1301"/>
      <c r="K1645" s="1301"/>
      <c r="L1645" s="1301"/>
      <c r="M1645" s="1301"/>
      <c r="N1645" s="1301"/>
      <c r="O1645" s="1329"/>
      <c r="Q1645" s="92"/>
      <c r="R1645" s="92"/>
      <c r="S1645" s="92"/>
      <c r="T1645" s="92"/>
      <c r="U1645" s="1303"/>
    </row>
    <row r="1646" spans="1:21" s="1302" customFormat="1" x14ac:dyDescent="0.3">
      <c r="A1646" s="1214"/>
      <c r="B1646" s="92"/>
      <c r="C1646" s="1298"/>
      <c r="D1646" s="1301"/>
      <c r="E1646" s="1301"/>
      <c r="F1646" s="1301"/>
      <c r="G1646" s="1301"/>
      <c r="H1646" s="1301"/>
      <c r="I1646" s="1301"/>
      <c r="J1646" s="1301"/>
      <c r="K1646" s="1301"/>
      <c r="L1646" s="1301"/>
      <c r="M1646" s="1301"/>
      <c r="N1646" s="1301"/>
      <c r="O1646" s="1329"/>
      <c r="Q1646" s="92"/>
      <c r="R1646" s="92"/>
      <c r="S1646" s="92"/>
      <c r="T1646" s="92"/>
      <c r="U1646" s="1303"/>
    </row>
    <row r="1647" spans="1:21" s="1302" customFormat="1" x14ac:dyDescent="0.3">
      <c r="A1647" s="1214"/>
      <c r="B1647" s="92"/>
      <c r="C1647" s="1298"/>
      <c r="D1647" s="1301"/>
      <c r="E1647" s="1301"/>
      <c r="F1647" s="1301"/>
      <c r="G1647" s="1301"/>
      <c r="H1647" s="1301"/>
      <c r="I1647" s="1301"/>
      <c r="J1647" s="1301"/>
      <c r="K1647" s="1301"/>
      <c r="L1647" s="1301"/>
      <c r="M1647" s="1301"/>
      <c r="N1647" s="1301"/>
      <c r="O1647" s="1329"/>
      <c r="Q1647" s="92"/>
      <c r="R1647" s="92"/>
      <c r="S1647" s="92"/>
      <c r="T1647" s="92"/>
      <c r="U1647" s="1303"/>
    </row>
    <row r="1648" spans="1:21" s="1302" customFormat="1" x14ac:dyDescent="0.3">
      <c r="A1648" s="1214"/>
      <c r="B1648" s="92"/>
      <c r="C1648" s="1298"/>
      <c r="D1648" s="1301"/>
      <c r="E1648" s="1301"/>
      <c r="F1648" s="1301"/>
      <c r="G1648" s="1301"/>
      <c r="H1648" s="1301"/>
      <c r="I1648" s="1301"/>
      <c r="J1648" s="1301"/>
      <c r="K1648" s="1301"/>
      <c r="L1648" s="1301"/>
      <c r="M1648" s="1301"/>
      <c r="N1648" s="1301"/>
      <c r="O1648" s="1329"/>
      <c r="Q1648" s="92"/>
      <c r="R1648" s="92"/>
      <c r="S1648" s="92"/>
      <c r="T1648" s="92"/>
      <c r="U1648" s="1303"/>
    </row>
    <row r="1649" spans="1:21" s="1302" customFormat="1" x14ac:dyDescent="0.3">
      <c r="A1649" s="1214"/>
      <c r="B1649" s="92"/>
      <c r="C1649" s="1298"/>
      <c r="D1649" s="1301"/>
      <c r="E1649" s="1301"/>
      <c r="F1649" s="1301"/>
      <c r="G1649" s="1301"/>
      <c r="H1649" s="1301"/>
      <c r="I1649" s="1301"/>
      <c r="J1649" s="1301"/>
      <c r="K1649" s="1301"/>
      <c r="L1649" s="1301"/>
      <c r="M1649" s="1301"/>
      <c r="N1649" s="1301"/>
      <c r="O1649" s="1329"/>
      <c r="Q1649" s="92"/>
      <c r="R1649" s="92"/>
      <c r="S1649" s="92"/>
      <c r="T1649" s="92"/>
      <c r="U1649" s="1303"/>
    </row>
    <row r="1650" spans="1:21" s="1302" customFormat="1" x14ac:dyDescent="0.3">
      <c r="A1650" s="1214"/>
      <c r="B1650" s="92"/>
      <c r="C1650" s="1298"/>
      <c r="D1650" s="1301"/>
      <c r="E1650" s="1301"/>
      <c r="F1650" s="1301"/>
      <c r="G1650" s="1301"/>
      <c r="H1650" s="1301"/>
      <c r="I1650" s="1301"/>
      <c r="J1650" s="1301"/>
      <c r="K1650" s="1301"/>
      <c r="L1650" s="1301"/>
      <c r="M1650" s="1301"/>
      <c r="N1650" s="1301"/>
      <c r="O1650" s="1329"/>
      <c r="Q1650" s="92"/>
      <c r="R1650" s="92"/>
      <c r="S1650" s="92"/>
      <c r="T1650" s="92"/>
      <c r="U1650" s="1303"/>
    </row>
    <row r="1651" spans="1:21" s="1302" customFormat="1" x14ac:dyDescent="0.3">
      <c r="A1651" s="1214"/>
      <c r="B1651" s="92"/>
      <c r="C1651" s="1298"/>
      <c r="D1651" s="1301"/>
      <c r="E1651" s="1301"/>
      <c r="F1651" s="1301"/>
      <c r="G1651" s="1301"/>
      <c r="H1651" s="1301"/>
      <c r="I1651" s="1301"/>
      <c r="J1651" s="1301"/>
      <c r="K1651" s="1301"/>
      <c r="L1651" s="1301"/>
      <c r="M1651" s="1301"/>
      <c r="N1651" s="1301"/>
      <c r="O1651" s="1329"/>
      <c r="Q1651" s="92"/>
      <c r="R1651" s="92"/>
      <c r="S1651" s="92"/>
      <c r="T1651" s="92"/>
      <c r="U1651" s="1303"/>
    </row>
    <row r="1652" spans="1:21" s="1302" customFormat="1" x14ac:dyDescent="0.3">
      <c r="A1652" s="1214"/>
      <c r="B1652" s="92"/>
      <c r="C1652" s="1298"/>
      <c r="D1652" s="1301"/>
      <c r="E1652" s="1301"/>
      <c r="F1652" s="1301"/>
      <c r="G1652" s="1301"/>
      <c r="H1652" s="1301"/>
      <c r="I1652" s="1301"/>
      <c r="J1652" s="1301"/>
      <c r="K1652" s="1301"/>
      <c r="L1652" s="1301"/>
      <c r="M1652" s="1301"/>
      <c r="N1652" s="1301"/>
      <c r="O1652" s="1329"/>
      <c r="Q1652" s="92"/>
      <c r="R1652" s="92"/>
      <c r="S1652" s="92"/>
      <c r="T1652" s="92"/>
      <c r="U1652" s="1303"/>
    </row>
    <row r="1653" spans="1:21" s="1302" customFormat="1" x14ac:dyDescent="0.3">
      <c r="A1653" s="1214"/>
      <c r="B1653" s="92"/>
      <c r="C1653" s="1298"/>
      <c r="D1653" s="1301"/>
      <c r="E1653" s="1301"/>
      <c r="F1653" s="1301"/>
      <c r="G1653" s="1301"/>
      <c r="H1653" s="1301"/>
      <c r="I1653" s="1301"/>
      <c r="J1653" s="1301"/>
      <c r="K1653" s="1301"/>
      <c r="L1653" s="1301"/>
      <c r="M1653" s="1301"/>
      <c r="N1653" s="1301"/>
      <c r="O1653" s="1329"/>
      <c r="Q1653" s="92"/>
      <c r="R1653" s="92"/>
      <c r="S1653" s="92"/>
      <c r="T1653" s="92"/>
      <c r="U1653" s="1303"/>
    </row>
    <row r="1654" spans="1:21" s="1302" customFormat="1" x14ac:dyDescent="0.3">
      <c r="A1654" s="1214"/>
      <c r="B1654" s="92"/>
      <c r="C1654" s="1298"/>
      <c r="D1654" s="1301"/>
      <c r="E1654" s="1301"/>
      <c r="F1654" s="1301"/>
      <c r="G1654" s="1301"/>
      <c r="H1654" s="1301"/>
      <c r="I1654" s="1301"/>
      <c r="J1654" s="1301"/>
      <c r="K1654" s="1301"/>
      <c r="L1654" s="1301"/>
      <c r="M1654" s="1301"/>
      <c r="N1654" s="1301"/>
      <c r="O1654" s="1329"/>
      <c r="Q1654" s="92"/>
      <c r="R1654" s="92"/>
      <c r="S1654" s="92"/>
      <c r="T1654" s="92"/>
      <c r="U1654" s="1303"/>
    </row>
    <row r="1655" spans="1:21" s="1302" customFormat="1" x14ac:dyDescent="0.3">
      <c r="A1655" s="1214"/>
      <c r="B1655" s="92"/>
      <c r="C1655" s="1298"/>
      <c r="D1655" s="1301"/>
      <c r="E1655" s="1301"/>
      <c r="F1655" s="1301"/>
      <c r="G1655" s="1301"/>
      <c r="H1655" s="1301"/>
      <c r="I1655" s="1301"/>
      <c r="J1655" s="1301"/>
      <c r="K1655" s="1301"/>
      <c r="L1655" s="1301"/>
      <c r="M1655" s="1301"/>
      <c r="N1655" s="1301"/>
      <c r="O1655" s="1329"/>
      <c r="Q1655" s="92"/>
      <c r="R1655" s="92"/>
      <c r="S1655" s="92"/>
      <c r="T1655" s="92"/>
      <c r="U1655" s="1303"/>
    </row>
    <row r="1656" spans="1:21" s="1302" customFormat="1" x14ac:dyDescent="0.3">
      <c r="A1656" s="1214"/>
      <c r="B1656" s="92"/>
      <c r="C1656" s="1298"/>
      <c r="D1656" s="1301"/>
      <c r="E1656" s="1301"/>
      <c r="F1656" s="1301"/>
      <c r="G1656" s="1301"/>
      <c r="H1656" s="1301"/>
      <c r="I1656" s="1301"/>
      <c r="J1656" s="1301"/>
      <c r="K1656" s="1301"/>
      <c r="L1656" s="1301"/>
      <c r="M1656" s="1301"/>
      <c r="N1656" s="1301"/>
      <c r="O1656" s="1329"/>
      <c r="Q1656" s="92"/>
      <c r="R1656" s="92"/>
      <c r="S1656" s="92"/>
      <c r="T1656" s="92"/>
      <c r="U1656" s="1303"/>
    </row>
    <row r="1657" spans="1:21" s="1302" customFormat="1" x14ac:dyDescent="0.3">
      <c r="A1657" s="1214"/>
      <c r="B1657" s="92"/>
      <c r="C1657" s="1298"/>
      <c r="D1657" s="1301"/>
      <c r="E1657" s="1301"/>
      <c r="F1657" s="1301"/>
      <c r="G1657" s="1301"/>
      <c r="H1657" s="1301"/>
      <c r="I1657" s="1301"/>
      <c r="J1657" s="1301"/>
      <c r="K1657" s="1301"/>
      <c r="L1657" s="1301"/>
      <c r="M1657" s="1301"/>
      <c r="N1657" s="1301"/>
      <c r="O1657" s="1329"/>
      <c r="Q1657" s="92"/>
      <c r="R1657" s="92"/>
      <c r="S1657" s="92"/>
      <c r="T1657" s="92"/>
      <c r="U1657" s="1303"/>
    </row>
    <row r="1658" spans="1:21" s="1302" customFormat="1" x14ac:dyDescent="0.3">
      <c r="A1658" s="1214"/>
      <c r="B1658" s="92"/>
      <c r="C1658" s="1298"/>
      <c r="D1658" s="1301"/>
      <c r="E1658" s="1301"/>
      <c r="F1658" s="1301"/>
      <c r="G1658" s="1301"/>
      <c r="H1658" s="1301"/>
      <c r="I1658" s="1301"/>
      <c r="J1658" s="1301"/>
      <c r="K1658" s="1301"/>
      <c r="L1658" s="1301"/>
      <c r="M1658" s="1301"/>
      <c r="N1658" s="1301"/>
      <c r="O1658" s="1329"/>
      <c r="Q1658" s="92"/>
      <c r="R1658" s="92"/>
      <c r="S1658" s="92"/>
      <c r="T1658" s="92"/>
      <c r="U1658" s="1303"/>
    </row>
    <row r="1659" spans="1:21" s="1302" customFormat="1" x14ac:dyDescent="0.3">
      <c r="A1659" s="1214"/>
      <c r="B1659" s="92"/>
      <c r="C1659" s="1298"/>
      <c r="D1659" s="1301"/>
      <c r="E1659" s="1301"/>
      <c r="F1659" s="1301"/>
      <c r="G1659" s="1301"/>
      <c r="H1659" s="1301"/>
      <c r="I1659" s="1301"/>
      <c r="J1659" s="1301"/>
      <c r="K1659" s="1301"/>
      <c r="L1659" s="1301"/>
      <c r="M1659" s="1301"/>
      <c r="N1659" s="1301"/>
      <c r="O1659" s="1329"/>
      <c r="Q1659" s="92"/>
      <c r="R1659" s="92"/>
      <c r="S1659" s="92"/>
      <c r="T1659" s="92"/>
      <c r="U1659" s="1303"/>
    </row>
    <row r="1660" spans="1:21" s="1302" customFormat="1" x14ac:dyDescent="0.3">
      <c r="A1660" s="1214"/>
      <c r="B1660" s="92"/>
      <c r="C1660" s="1298"/>
      <c r="D1660" s="1301"/>
      <c r="E1660" s="1301"/>
      <c r="F1660" s="1301"/>
      <c r="G1660" s="1301"/>
      <c r="H1660" s="1301"/>
      <c r="I1660" s="1301"/>
      <c r="J1660" s="1301"/>
      <c r="K1660" s="1301"/>
      <c r="L1660" s="1301"/>
      <c r="M1660" s="1301"/>
      <c r="N1660" s="1301"/>
      <c r="O1660" s="1329"/>
      <c r="Q1660" s="92"/>
      <c r="R1660" s="92"/>
      <c r="S1660" s="92"/>
      <c r="T1660" s="92"/>
      <c r="U1660" s="1303"/>
    </row>
    <row r="1661" spans="1:21" s="1302" customFormat="1" x14ac:dyDescent="0.3">
      <c r="A1661" s="1214"/>
      <c r="B1661" s="92"/>
      <c r="C1661" s="1298"/>
      <c r="D1661" s="1301"/>
      <c r="E1661" s="1301"/>
      <c r="F1661" s="1301"/>
      <c r="G1661" s="1301"/>
      <c r="H1661" s="1301"/>
      <c r="I1661" s="1301"/>
      <c r="J1661" s="1301"/>
      <c r="K1661" s="1301"/>
      <c r="L1661" s="1301"/>
      <c r="M1661" s="1301"/>
      <c r="N1661" s="1301"/>
      <c r="O1661" s="1329"/>
      <c r="Q1661" s="92"/>
      <c r="R1661" s="92"/>
      <c r="S1661" s="92"/>
      <c r="T1661" s="92"/>
      <c r="U1661" s="1303"/>
    </row>
    <row r="1662" spans="1:21" s="1302" customFormat="1" x14ac:dyDescent="0.3">
      <c r="A1662" s="1214"/>
      <c r="B1662" s="92"/>
      <c r="C1662" s="1298"/>
      <c r="D1662" s="1301"/>
      <c r="E1662" s="1301"/>
      <c r="F1662" s="1301"/>
      <c r="G1662" s="1301"/>
      <c r="H1662" s="1301"/>
      <c r="I1662" s="1301"/>
      <c r="J1662" s="1301"/>
      <c r="K1662" s="1301"/>
      <c r="L1662" s="1301"/>
      <c r="M1662" s="1301"/>
      <c r="N1662" s="1301"/>
      <c r="O1662" s="1329"/>
      <c r="Q1662" s="92"/>
      <c r="R1662" s="92"/>
      <c r="S1662" s="92"/>
      <c r="T1662" s="92"/>
      <c r="U1662" s="1303"/>
    </row>
    <row r="1663" spans="1:21" s="1302" customFormat="1" x14ac:dyDescent="0.3">
      <c r="A1663" s="1214"/>
      <c r="B1663" s="92"/>
      <c r="C1663" s="1298"/>
      <c r="D1663" s="1301"/>
      <c r="E1663" s="1301"/>
      <c r="F1663" s="1301"/>
      <c r="G1663" s="1301"/>
      <c r="H1663" s="1301"/>
      <c r="I1663" s="1301"/>
      <c r="J1663" s="1301"/>
      <c r="K1663" s="1301"/>
      <c r="L1663" s="1301"/>
      <c r="M1663" s="1301"/>
      <c r="N1663" s="1301"/>
      <c r="O1663" s="1329"/>
      <c r="Q1663" s="92"/>
      <c r="R1663" s="92"/>
      <c r="S1663" s="92"/>
      <c r="T1663" s="92"/>
      <c r="U1663" s="1303"/>
    </row>
    <row r="1664" spans="1:21" s="1302" customFormat="1" x14ac:dyDescent="0.3">
      <c r="A1664" s="1214"/>
      <c r="B1664" s="92"/>
      <c r="C1664" s="1298"/>
      <c r="D1664" s="1301"/>
      <c r="E1664" s="1301"/>
      <c r="F1664" s="1301"/>
      <c r="G1664" s="1301"/>
      <c r="H1664" s="1301"/>
      <c r="I1664" s="1301"/>
      <c r="J1664" s="1301"/>
      <c r="K1664" s="1301"/>
      <c r="L1664" s="1301"/>
      <c r="M1664" s="1301"/>
      <c r="N1664" s="1301"/>
      <c r="O1664" s="1329"/>
      <c r="Q1664" s="92"/>
      <c r="R1664" s="92"/>
      <c r="S1664" s="92"/>
      <c r="T1664" s="92"/>
      <c r="U1664" s="1303"/>
    </row>
    <row r="1665" spans="1:21" s="1302" customFormat="1" x14ac:dyDescent="0.3">
      <c r="A1665" s="1214"/>
      <c r="B1665" s="92"/>
      <c r="C1665" s="1298"/>
      <c r="D1665" s="1301"/>
      <c r="E1665" s="1301"/>
      <c r="F1665" s="1301"/>
      <c r="G1665" s="1301"/>
      <c r="H1665" s="1301"/>
      <c r="I1665" s="1301"/>
      <c r="J1665" s="1301"/>
      <c r="K1665" s="1301"/>
      <c r="L1665" s="1301"/>
      <c r="M1665" s="1301"/>
      <c r="N1665" s="1301"/>
      <c r="O1665" s="1329"/>
      <c r="Q1665" s="92"/>
      <c r="R1665" s="92"/>
      <c r="S1665" s="92"/>
      <c r="T1665" s="92"/>
      <c r="U1665" s="1303"/>
    </row>
    <row r="1666" spans="1:21" s="1302" customFormat="1" x14ac:dyDescent="0.3">
      <c r="A1666" s="1214"/>
      <c r="B1666" s="92"/>
      <c r="C1666" s="1298"/>
      <c r="D1666" s="1301"/>
      <c r="E1666" s="1301"/>
      <c r="F1666" s="1301"/>
      <c r="G1666" s="1301"/>
      <c r="H1666" s="1301"/>
      <c r="I1666" s="1301"/>
      <c r="J1666" s="1301"/>
      <c r="K1666" s="1301"/>
      <c r="L1666" s="1301"/>
      <c r="M1666" s="1301"/>
      <c r="N1666" s="1301"/>
      <c r="O1666" s="1329"/>
      <c r="Q1666" s="92"/>
      <c r="R1666" s="92"/>
      <c r="S1666" s="92"/>
      <c r="T1666" s="92"/>
      <c r="U1666" s="1303"/>
    </row>
    <row r="1667" spans="1:21" s="1302" customFormat="1" x14ac:dyDescent="0.3">
      <c r="A1667" s="1214"/>
      <c r="B1667" s="92"/>
      <c r="C1667" s="1298"/>
      <c r="D1667" s="1301"/>
      <c r="E1667" s="1301"/>
      <c r="F1667" s="1301"/>
      <c r="G1667" s="1301"/>
      <c r="H1667" s="1301"/>
      <c r="I1667" s="1301"/>
      <c r="J1667" s="1301"/>
      <c r="K1667" s="1301"/>
      <c r="L1667" s="1301"/>
      <c r="M1667" s="1301"/>
      <c r="N1667" s="1301"/>
      <c r="O1667" s="1329"/>
      <c r="Q1667" s="92"/>
      <c r="R1667" s="92"/>
      <c r="S1667" s="92"/>
      <c r="T1667" s="92"/>
      <c r="U1667" s="1303"/>
    </row>
    <row r="1668" spans="1:21" s="1302" customFormat="1" x14ac:dyDescent="0.3">
      <c r="A1668" s="1214"/>
      <c r="B1668" s="92"/>
      <c r="C1668" s="1298"/>
      <c r="D1668" s="1301"/>
      <c r="E1668" s="1301"/>
      <c r="F1668" s="1301"/>
      <c r="G1668" s="1301"/>
      <c r="H1668" s="1301"/>
      <c r="I1668" s="1301"/>
      <c r="J1668" s="1301"/>
      <c r="K1668" s="1301"/>
      <c r="L1668" s="1301"/>
      <c r="M1668" s="1301"/>
      <c r="N1668" s="1301"/>
      <c r="O1668" s="1329"/>
      <c r="Q1668" s="92"/>
      <c r="R1668" s="92"/>
      <c r="S1668" s="92"/>
      <c r="T1668" s="92"/>
      <c r="U1668" s="1303"/>
    </row>
    <row r="1669" spans="1:21" s="1302" customFormat="1" x14ac:dyDescent="0.3">
      <c r="A1669" s="1214"/>
      <c r="B1669" s="92"/>
      <c r="C1669" s="1298"/>
      <c r="D1669" s="1301"/>
      <c r="E1669" s="1301"/>
      <c r="F1669" s="1301"/>
      <c r="G1669" s="1301"/>
      <c r="H1669" s="1301"/>
      <c r="I1669" s="1301"/>
      <c r="J1669" s="1301"/>
      <c r="K1669" s="1301"/>
      <c r="L1669" s="1301"/>
      <c r="M1669" s="1301"/>
      <c r="N1669" s="1301"/>
      <c r="O1669" s="1329"/>
      <c r="Q1669" s="92"/>
      <c r="R1669" s="92"/>
      <c r="S1669" s="92"/>
      <c r="T1669" s="92"/>
      <c r="U1669" s="1303"/>
    </row>
    <row r="1670" spans="1:21" s="1302" customFormat="1" x14ac:dyDescent="0.3">
      <c r="A1670" s="1214"/>
      <c r="B1670" s="92"/>
      <c r="C1670" s="1298"/>
      <c r="D1670" s="1301"/>
      <c r="E1670" s="1301"/>
      <c r="F1670" s="1301"/>
      <c r="G1670" s="1301"/>
      <c r="H1670" s="1301"/>
      <c r="I1670" s="1301"/>
      <c r="J1670" s="1301"/>
      <c r="K1670" s="1301"/>
      <c r="L1670" s="1301"/>
      <c r="M1670" s="1301"/>
      <c r="N1670" s="1301"/>
      <c r="O1670" s="1329"/>
      <c r="Q1670" s="92"/>
      <c r="R1670" s="92"/>
      <c r="S1670" s="92"/>
      <c r="T1670" s="92"/>
      <c r="U1670" s="1303"/>
    </row>
    <row r="1671" spans="1:21" s="1302" customFormat="1" x14ac:dyDescent="0.3">
      <c r="A1671" s="1214"/>
      <c r="B1671" s="92"/>
      <c r="C1671" s="1298"/>
      <c r="D1671" s="1301"/>
      <c r="E1671" s="1301"/>
      <c r="F1671" s="1301"/>
      <c r="G1671" s="1301"/>
      <c r="H1671" s="1301"/>
      <c r="I1671" s="1301"/>
      <c r="J1671" s="1301"/>
      <c r="K1671" s="1301"/>
      <c r="L1671" s="1301"/>
      <c r="M1671" s="1301"/>
      <c r="N1671" s="1301"/>
      <c r="O1671" s="1329"/>
      <c r="Q1671" s="92"/>
      <c r="R1671" s="92"/>
      <c r="S1671" s="92"/>
      <c r="T1671" s="92"/>
      <c r="U1671" s="1303"/>
    </row>
    <row r="1672" spans="1:21" s="1302" customFormat="1" x14ac:dyDescent="0.3">
      <c r="A1672" s="1214"/>
      <c r="B1672" s="92"/>
      <c r="C1672" s="1298"/>
      <c r="D1672" s="1301"/>
      <c r="E1672" s="1301"/>
      <c r="F1672" s="1301"/>
      <c r="G1672" s="1301"/>
      <c r="H1672" s="1301"/>
      <c r="I1672" s="1301"/>
      <c r="J1672" s="1301"/>
      <c r="K1672" s="1301"/>
      <c r="L1672" s="1301"/>
      <c r="M1672" s="1301"/>
      <c r="N1672" s="1301"/>
      <c r="O1672" s="1329"/>
      <c r="Q1672" s="92"/>
      <c r="R1672" s="92"/>
      <c r="S1672" s="92"/>
      <c r="T1672" s="92"/>
      <c r="U1672" s="1303"/>
    </row>
    <row r="1673" spans="1:21" s="1302" customFormat="1" x14ac:dyDescent="0.3">
      <c r="A1673" s="1214"/>
      <c r="B1673" s="92"/>
      <c r="C1673" s="1298"/>
      <c r="D1673" s="1301"/>
      <c r="E1673" s="1301"/>
      <c r="F1673" s="1301"/>
      <c r="G1673" s="1301"/>
      <c r="H1673" s="1301"/>
      <c r="I1673" s="1301"/>
      <c r="J1673" s="1301"/>
      <c r="K1673" s="1301"/>
      <c r="L1673" s="1301"/>
      <c r="M1673" s="1301"/>
      <c r="N1673" s="1301"/>
      <c r="O1673" s="1329"/>
      <c r="Q1673" s="92"/>
      <c r="R1673" s="92"/>
      <c r="S1673" s="92"/>
      <c r="T1673" s="92"/>
      <c r="U1673" s="1303"/>
    </row>
    <row r="1674" spans="1:21" s="1302" customFormat="1" x14ac:dyDescent="0.3">
      <c r="A1674" s="1214"/>
      <c r="B1674" s="92"/>
      <c r="C1674" s="1298"/>
      <c r="D1674" s="1301"/>
      <c r="E1674" s="1301"/>
      <c r="F1674" s="1301"/>
      <c r="G1674" s="1301"/>
      <c r="H1674" s="1301"/>
      <c r="I1674" s="1301"/>
      <c r="J1674" s="1301"/>
      <c r="K1674" s="1301"/>
      <c r="L1674" s="1301"/>
      <c r="M1674" s="1301"/>
      <c r="N1674" s="1301"/>
      <c r="O1674" s="1329"/>
      <c r="Q1674" s="92"/>
      <c r="R1674" s="92"/>
      <c r="S1674" s="92"/>
      <c r="T1674" s="92"/>
      <c r="U1674" s="1303"/>
    </row>
    <row r="1675" spans="1:21" s="1302" customFormat="1" x14ac:dyDescent="0.3">
      <c r="A1675" s="1214"/>
      <c r="B1675" s="92"/>
      <c r="C1675" s="1298"/>
      <c r="D1675" s="1301"/>
      <c r="E1675" s="1301"/>
      <c r="F1675" s="1301"/>
      <c r="G1675" s="1301"/>
      <c r="H1675" s="1301"/>
      <c r="I1675" s="1301"/>
      <c r="J1675" s="1301"/>
      <c r="K1675" s="1301"/>
      <c r="L1675" s="1301"/>
      <c r="M1675" s="1301"/>
      <c r="N1675" s="1301"/>
      <c r="O1675" s="1329"/>
      <c r="Q1675" s="92"/>
      <c r="R1675" s="92"/>
      <c r="S1675" s="92"/>
      <c r="T1675" s="92"/>
      <c r="U1675" s="1303"/>
    </row>
    <row r="1676" spans="1:21" s="1302" customFormat="1" x14ac:dyDescent="0.3">
      <c r="A1676" s="1214"/>
      <c r="B1676" s="92"/>
      <c r="C1676" s="1298"/>
      <c r="D1676" s="1301"/>
      <c r="E1676" s="1301"/>
      <c r="F1676" s="1301"/>
      <c r="G1676" s="1301"/>
      <c r="H1676" s="1301"/>
      <c r="I1676" s="1301"/>
      <c r="J1676" s="1301"/>
      <c r="K1676" s="1301"/>
      <c r="L1676" s="1301"/>
      <c r="M1676" s="1301"/>
      <c r="N1676" s="1301"/>
      <c r="O1676" s="1329"/>
      <c r="Q1676" s="92"/>
      <c r="R1676" s="92"/>
      <c r="S1676" s="92"/>
      <c r="T1676" s="92"/>
      <c r="U1676" s="1303"/>
    </row>
    <row r="1677" spans="1:21" s="1302" customFormat="1" x14ac:dyDescent="0.3">
      <c r="A1677" s="1214"/>
      <c r="B1677" s="92"/>
      <c r="C1677" s="1298"/>
      <c r="D1677" s="1301"/>
      <c r="E1677" s="1301"/>
      <c r="F1677" s="1301"/>
      <c r="G1677" s="1301"/>
      <c r="H1677" s="1301"/>
      <c r="I1677" s="1301"/>
      <c r="J1677" s="1301"/>
      <c r="K1677" s="1301"/>
      <c r="L1677" s="1301"/>
      <c r="M1677" s="1301"/>
      <c r="N1677" s="1301"/>
      <c r="O1677" s="1329"/>
      <c r="Q1677" s="92"/>
      <c r="R1677" s="92"/>
      <c r="S1677" s="92"/>
      <c r="T1677" s="92"/>
      <c r="U1677" s="1303"/>
    </row>
    <row r="1678" spans="1:21" s="1302" customFormat="1" x14ac:dyDescent="0.3">
      <c r="A1678" s="1214"/>
      <c r="B1678" s="92"/>
      <c r="C1678" s="1298"/>
      <c r="D1678" s="1301"/>
      <c r="E1678" s="1301"/>
      <c r="F1678" s="1301"/>
      <c r="G1678" s="1301"/>
      <c r="H1678" s="1301"/>
      <c r="I1678" s="1301"/>
      <c r="J1678" s="1301"/>
      <c r="K1678" s="1301"/>
      <c r="L1678" s="1301"/>
      <c r="M1678" s="1301"/>
      <c r="N1678" s="1301"/>
      <c r="O1678" s="1329"/>
      <c r="Q1678" s="92"/>
      <c r="R1678" s="92"/>
      <c r="S1678" s="92"/>
      <c r="T1678" s="92"/>
      <c r="U1678" s="1303"/>
    </row>
    <row r="1679" spans="1:21" s="1302" customFormat="1" x14ac:dyDescent="0.3">
      <c r="A1679" s="1214"/>
      <c r="B1679" s="92"/>
      <c r="C1679" s="1298"/>
      <c r="D1679" s="1301"/>
      <c r="E1679" s="1301"/>
      <c r="F1679" s="1301"/>
      <c r="G1679" s="1301"/>
      <c r="H1679" s="1301"/>
      <c r="I1679" s="1301"/>
      <c r="J1679" s="1301"/>
      <c r="K1679" s="1301"/>
      <c r="L1679" s="1301"/>
      <c r="M1679" s="1301"/>
      <c r="N1679" s="1301"/>
      <c r="O1679" s="1329"/>
      <c r="Q1679" s="92"/>
      <c r="R1679" s="92"/>
      <c r="S1679" s="92"/>
      <c r="T1679" s="92"/>
      <c r="U1679" s="1303"/>
    </row>
    <row r="1680" spans="1:21" s="1302" customFormat="1" x14ac:dyDescent="0.3">
      <c r="A1680" s="1214"/>
      <c r="B1680" s="92"/>
      <c r="C1680" s="1298"/>
      <c r="D1680" s="1301"/>
      <c r="E1680" s="1301"/>
      <c r="F1680" s="1301"/>
      <c r="G1680" s="1301"/>
      <c r="H1680" s="1301"/>
      <c r="I1680" s="1301"/>
      <c r="J1680" s="1301"/>
      <c r="K1680" s="1301"/>
      <c r="L1680" s="1301"/>
      <c r="M1680" s="1301"/>
      <c r="N1680" s="1301"/>
      <c r="O1680" s="1329"/>
      <c r="Q1680" s="92"/>
      <c r="R1680" s="92"/>
      <c r="S1680" s="92"/>
      <c r="T1680" s="92"/>
      <c r="U1680" s="1303"/>
    </row>
    <row r="1681" spans="1:21" s="1302" customFormat="1" x14ac:dyDescent="0.3">
      <c r="A1681" s="1214"/>
      <c r="B1681" s="92"/>
      <c r="C1681" s="1298"/>
      <c r="D1681" s="1301"/>
      <c r="E1681" s="1301"/>
      <c r="F1681" s="1301"/>
      <c r="G1681" s="1301"/>
      <c r="H1681" s="1301"/>
      <c r="I1681" s="1301"/>
      <c r="J1681" s="1301"/>
      <c r="K1681" s="1301"/>
      <c r="L1681" s="1301"/>
      <c r="M1681" s="1301"/>
      <c r="N1681" s="1301"/>
      <c r="O1681" s="1329"/>
      <c r="Q1681" s="92"/>
      <c r="R1681" s="92"/>
      <c r="S1681" s="92"/>
      <c r="T1681" s="92"/>
      <c r="U1681" s="1303"/>
    </row>
    <row r="1682" spans="1:21" s="1302" customFormat="1" x14ac:dyDescent="0.3">
      <c r="A1682" s="1214"/>
      <c r="B1682" s="92"/>
      <c r="C1682" s="1298"/>
      <c r="D1682" s="1301"/>
      <c r="E1682" s="1301"/>
      <c r="F1682" s="1301"/>
      <c r="G1682" s="1301"/>
      <c r="H1682" s="1301"/>
      <c r="I1682" s="1301"/>
      <c r="J1682" s="1301"/>
      <c r="K1682" s="1301"/>
      <c r="L1682" s="1301"/>
      <c r="M1682" s="1301"/>
      <c r="N1682" s="1301"/>
      <c r="O1682" s="1329"/>
      <c r="Q1682" s="92"/>
      <c r="R1682" s="92"/>
      <c r="S1682" s="92"/>
      <c r="T1682" s="92"/>
      <c r="U1682" s="1303"/>
    </row>
    <row r="1683" spans="1:21" s="1302" customFormat="1" x14ac:dyDescent="0.3">
      <c r="A1683" s="1214"/>
      <c r="B1683" s="92"/>
      <c r="C1683" s="1298"/>
      <c r="D1683" s="1301"/>
      <c r="E1683" s="1301"/>
      <c r="F1683" s="1301"/>
      <c r="G1683" s="1301"/>
      <c r="H1683" s="1301"/>
      <c r="I1683" s="1301"/>
      <c r="J1683" s="1301"/>
      <c r="K1683" s="1301"/>
      <c r="L1683" s="1301"/>
      <c r="M1683" s="1301"/>
      <c r="N1683" s="1301"/>
      <c r="O1683" s="1329"/>
      <c r="Q1683" s="92"/>
      <c r="R1683" s="92"/>
      <c r="S1683" s="92"/>
      <c r="T1683" s="92"/>
      <c r="U1683" s="1303"/>
    </row>
    <row r="1684" spans="1:21" s="1302" customFormat="1" x14ac:dyDescent="0.3">
      <c r="A1684" s="1214"/>
      <c r="B1684" s="92"/>
      <c r="C1684" s="1298"/>
      <c r="D1684" s="1301"/>
      <c r="E1684" s="1301"/>
      <c r="F1684" s="1301"/>
      <c r="G1684" s="1301"/>
      <c r="H1684" s="1301"/>
      <c r="I1684" s="1301"/>
      <c r="J1684" s="1301"/>
      <c r="K1684" s="1301"/>
      <c r="L1684" s="1301"/>
      <c r="M1684" s="1301"/>
      <c r="N1684" s="1301"/>
      <c r="O1684" s="1329"/>
      <c r="Q1684" s="92"/>
      <c r="R1684" s="92"/>
      <c r="S1684" s="92"/>
      <c r="T1684" s="92"/>
      <c r="U1684" s="1303"/>
    </row>
    <row r="1685" spans="1:21" s="1302" customFormat="1" x14ac:dyDescent="0.3">
      <c r="A1685" s="1214"/>
      <c r="B1685" s="92"/>
      <c r="C1685" s="1298"/>
      <c r="D1685" s="1301"/>
      <c r="E1685" s="1301"/>
      <c r="F1685" s="1301"/>
      <c r="G1685" s="1301"/>
      <c r="H1685" s="1301"/>
      <c r="I1685" s="1301"/>
      <c r="J1685" s="1301"/>
      <c r="K1685" s="1301"/>
      <c r="L1685" s="1301"/>
      <c r="M1685" s="1301"/>
      <c r="N1685" s="1301"/>
      <c r="O1685" s="1329"/>
      <c r="Q1685" s="92"/>
      <c r="R1685" s="92"/>
      <c r="S1685" s="92"/>
      <c r="T1685" s="92"/>
      <c r="U1685" s="1303"/>
    </row>
    <row r="1686" spans="1:21" s="1302" customFormat="1" x14ac:dyDescent="0.3">
      <c r="A1686" s="1214"/>
      <c r="B1686" s="92"/>
      <c r="C1686" s="1298"/>
      <c r="D1686" s="1301"/>
      <c r="E1686" s="1301"/>
      <c r="F1686" s="1301"/>
      <c r="G1686" s="1301"/>
      <c r="H1686" s="1301"/>
      <c r="I1686" s="1301"/>
      <c r="J1686" s="1301"/>
      <c r="K1686" s="1301"/>
      <c r="L1686" s="1301"/>
      <c r="M1686" s="1301"/>
      <c r="N1686" s="1301"/>
      <c r="O1686" s="1329"/>
      <c r="Q1686" s="92"/>
      <c r="R1686" s="92"/>
      <c r="S1686" s="92"/>
      <c r="T1686" s="92"/>
      <c r="U1686" s="1303"/>
    </row>
    <row r="1687" spans="1:21" s="1302" customFormat="1" x14ac:dyDescent="0.3">
      <c r="A1687" s="1214"/>
      <c r="B1687" s="92"/>
      <c r="C1687" s="1298"/>
      <c r="D1687" s="1301"/>
      <c r="E1687" s="1301"/>
      <c r="F1687" s="1301"/>
      <c r="G1687" s="1301"/>
      <c r="H1687" s="1301"/>
      <c r="I1687" s="1301"/>
      <c r="J1687" s="1301"/>
      <c r="K1687" s="1301"/>
      <c r="L1687" s="1301"/>
      <c r="M1687" s="1301"/>
      <c r="N1687" s="1301"/>
      <c r="O1687" s="1329"/>
      <c r="Q1687" s="92"/>
      <c r="R1687" s="92"/>
      <c r="S1687" s="92"/>
      <c r="T1687" s="92"/>
      <c r="U1687" s="1303"/>
    </row>
    <row r="1688" spans="1:21" s="1302" customFormat="1" x14ac:dyDescent="0.3">
      <c r="A1688" s="1214"/>
      <c r="B1688" s="92"/>
      <c r="C1688" s="1298"/>
      <c r="D1688" s="1301"/>
      <c r="E1688" s="1301"/>
      <c r="F1688" s="1301"/>
      <c r="G1688" s="1301"/>
      <c r="H1688" s="1301"/>
      <c r="I1688" s="1301"/>
      <c r="J1688" s="1301"/>
      <c r="K1688" s="1301"/>
      <c r="L1688" s="1301"/>
      <c r="M1688" s="1301"/>
      <c r="N1688" s="1301"/>
      <c r="O1688" s="1329"/>
      <c r="Q1688" s="92"/>
      <c r="R1688" s="92"/>
      <c r="S1688" s="92"/>
      <c r="T1688" s="92"/>
      <c r="U1688" s="1303"/>
    </row>
    <row r="1689" spans="1:21" s="1302" customFormat="1" x14ac:dyDescent="0.3">
      <c r="A1689" s="1214"/>
      <c r="B1689" s="92"/>
      <c r="C1689" s="1298"/>
      <c r="D1689" s="1301"/>
      <c r="E1689" s="1301"/>
      <c r="F1689" s="1301"/>
      <c r="G1689" s="1301"/>
      <c r="H1689" s="1301"/>
      <c r="I1689" s="1301"/>
      <c r="J1689" s="1301"/>
      <c r="K1689" s="1301"/>
      <c r="L1689" s="1301"/>
      <c r="M1689" s="1301"/>
      <c r="N1689" s="1301"/>
      <c r="O1689" s="1329"/>
      <c r="Q1689" s="92"/>
      <c r="R1689" s="92"/>
      <c r="S1689" s="92"/>
      <c r="T1689" s="92"/>
      <c r="U1689" s="1303"/>
    </row>
    <row r="1690" spans="1:21" s="1302" customFormat="1" x14ac:dyDescent="0.3">
      <c r="A1690" s="1214"/>
      <c r="B1690" s="92"/>
      <c r="C1690" s="1298"/>
      <c r="D1690" s="1301"/>
      <c r="E1690" s="1301"/>
      <c r="F1690" s="1301"/>
      <c r="G1690" s="1301"/>
      <c r="H1690" s="1301"/>
      <c r="I1690" s="1301"/>
      <c r="J1690" s="1301"/>
      <c r="K1690" s="1301"/>
      <c r="L1690" s="1301"/>
      <c r="M1690" s="1301"/>
      <c r="N1690" s="1301"/>
      <c r="O1690" s="1329"/>
      <c r="Q1690" s="92"/>
      <c r="R1690" s="92"/>
      <c r="S1690" s="92"/>
      <c r="T1690" s="92"/>
      <c r="U1690" s="1303"/>
    </row>
    <row r="1691" spans="1:21" s="1302" customFormat="1" x14ac:dyDescent="0.3">
      <c r="A1691" s="1214"/>
      <c r="B1691" s="92"/>
      <c r="C1691" s="1298"/>
      <c r="D1691" s="1301"/>
      <c r="E1691" s="1301"/>
      <c r="F1691" s="1301"/>
      <c r="G1691" s="1301"/>
      <c r="H1691" s="1301"/>
      <c r="I1691" s="1301"/>
      <c r="J1691" s="1301"/>
      <c r="K1691" s="1301"/>
      <c r="L1691" s="1301"/>
      <c r="M1691" s="1301"/>
      <c r="N1691" s="1301"/>
      <c r="O1691" s="1329"/>
      <c r="Q1691" s="92"/>
      <c r="R1691" s="92"/>
      <c r="S1691" s="92"/>
      <c r="T1691" s="92"/>
      <c r="U1691" s="1303"/>
    </row>
    <row r="1692" spans="1:21" s="1302" customFormat="1" x14ac:dyDescent="0.3">
      <c r="A1692" s="1214"/>
      <c r="B1692" s="92"/>
      <c r="C1692" s="1298"/>
      <c r="D1692" s="1301"/>
      <c r="E1692" s="1301"/>
      <c r="F1692" s="1301"/>
      <c r="G1692" s="1301"/>
      <c r="H1692" s="1301"/>
      <c r="I1692" s="1301"/>
      <c r="J1692" s="1301"/>
      <c r="K1692" s="1301"/>
      <c r="L1692" s="1301"/>
      <c r="M1692" s="1301"/>
      <c r="N1692" s="1301"/>
      <c r="O1692" s="1329"/>
      <c r="Q1692" s="92"/>
      <c r="R1692" s="92"/>
      <c r="S1692" s="92"/>
      <c r="T1692" s="92"/>
      <c r="U1692" s="1303"/>
    </row>
    <row r="1693" spans="1:21" s="1302" customFormat="1" x14ac:dyDescent="0.3">
      <c r="A1693" s="1214"/>
      <c r="B1693" s="92"/>
      <c r="C1693" s="1298"/>
      <c r="D1693" s="1301"/>
      <c r="E1693" s="1301"/>
      <c r="F1693" s="1301"/>
      <c r="G1693" s="1301"/>
      <c r="H1693" s="1301"/>
      <c r="I1693" s="1301"/>
      <c r="J1693" s="1301"/>
      <c r="K1693" s="1301"/>
      <c r="L1693" s="1301"/>
      <c r="M1693" s="1301"/>
      <c r="N1693" s="1301"/>
      <c r="O1693" s="1329"/>
      <c r="Q1693" s="92"/>
      <c r="R1693" s="92"/>
      <c r="S1693" s="92"/>
      <c r="T1693" s="92"/>
      <c r="U1693" s="1303"/>
    </row>
    <row r="1694" spans="1:21" s="1302" customFormat="1" x14ac:dyDescent="0.3">
      <c r="A1694" s="1214"/>
      <c r="B1694" s="92"/>
      <c r="C1694" s="1298"/>
      <c r="D1694" s="1301"/>
      <c r="E1694" s="1301"/>
      <c r="F1694" s="1301"/>
      <c r="G1694" s="1301"/>
      <c r="H1694" s="1301"/>
      <c r="I1694" s="1301"/>
      <c r="J1694" s="1301"/>
      <c r="K1694" s="1301"/>
      <c r="L1694" s="1301"/>
      <c r="M1694" s="1301"/>
      <c r="N1694" s="1301"/>
      <c r="O1694" s="1329"/>
      <c r="Q1694" s="92"/>
      <c r="R1694" s="92"/>
      <c r="S1694" s="92"/>
      <c r="T1694" s="92"/>
      <c r="U1694" s="1303"/>
    </row>
    <row r="1695" spans="1:21" s="1302" customFormat="1" x14ac:dyDescent="0.3">
      <c r="A1695" s="1214"/>
      <c r="B1695" s="92"/>
      <c r="C1695" s="1298"/>
      <c r="D1695" s="1301"/>
      <c r="E1695" s="1301"/>
      <c r="F1695" s="1301"/>
      <c r="G1695" s="1301"/>
      <c r="H1695" s="1301"/>
      <c r="I1695" s="1301"/>
      <c r="J1695" s="1301"/>
      <c r="K1695" s="1301"/>
      <c r="L1695" s="1301"/>
      <c r="M1695" s="1301"/>
      <c r="N1695" s="1301"/>
      <c r="O1695" s="1329"/>
      <c r="Q1695" s="92"/>
      <c r="R1695" s="92"/>
      <c r="S1695" s="92"/>
      <c r="T1695" s="92"/>
      <c r="U1695" s="1303"/>
    </row>
    <row r="1696" spans="1:21" s="1302" customFormat="1" x14ac:dyDescent="0.3">
      <c r="A1696" s="1214"/>
      <c r="B1696" s="92"/>
      <c r="C1696" s="1298"/>
      <c r="D1696" s="1301"/>
      <c r="E1696" s="1301"/>
      <c r="F1696" s="1301"/>
      <c r="G1696" s="1301"/>
      <c r="H1696" s="1301"/>
      <c r="I1696" s="1301"/>
      <c r="J1696" s="1301"/>
      <c r="K1696" s="1301"/>
      <c r="L1696" s="1301"/>
      <c r="M1696" s="1301"/>
      <c r="N1696" s="1301"/>
      <c r="O1696" s="1329"/>
      <c r="Q1696" s="92"/>
      <c r="R1696" s="92"/>
      <c r="S1696" s="92"/>
      <c r="T1696" s="92"/>
      <c r="U1696" s="1303"/>
    </row>
    <row r="1697" spans="1:21" s="1302" customFormat="1" x14ac:dyDescent="0.3">
      <c r="A1697" s="1214"/>
      <c r="B1697" s="92"/>
      <c r="C1697" s="1298"/>
      <c r="D1697" s="1301"/>
      <c r="E1697" s="1301"/>
      <c r="F1697" s="1301"/>
      <c r="G1697" s="1301"/>
      <c r="H1697" s="1301"/>
      <c r="I1697" s="1301"/>
      <c r="J1697" s="1301"/>
      <c r="K1697" s="1301"/>
      <c r="L1697" s="1301"/>
      <c r="M1697" s="1301"/>
      <c r="N1697" s="1301"/>
      <c r="O1697" s="1329"/>
      <c r="Q1697" s="92"/>
      <c r="R1697" s="92"/>
      <c r="S1697" s="92"/>
      <c r="T1697" s="92"/>
      <c r="U1697" s="1303"/>
    </row>
    <row r="1698" spans="1:21" s="1302" customFormat="1" x14ac:dyDescent="0.3">
      <c r="A1698" s="1214"/>
      <c r="B1698" s="92"/>
      <c r="C1698" s="1298"/>
      <c r="D1698" s="1301"/>
      <c r="E1698" s="1301"/>
      <c r="F1698" s="1301"/>
      <c r="G1698" s="1301"/>
      <c r="H1698" s="1301"/>
      <c r="I1698" s="1301"/>
      <c r="J1698" s="1301"/>
      <c r="K1698" s="1301"/>
      <c r="L1698" s="1301"/>
      <c r="M1698" s="1301"/>
      <c r="N1698" s="1301"/>
      <c r="O1698" s="1329"/>
      <c r="Q1698" s="92"/>
      <c r="R1698" s="92"/>
      <c r="S1698" s="92"/>
      <c r="T1698" s="92"/>
      <c r="U1698" s="1303"/>
    </row>
    <row r="1699" spans="1:21" s="1302" customFormat="1" x14ac:dyDescent="0.3">
      <c r="A1699" s="1214"/>
      <c r="B1699" s="92"/>
      <c r="C1699" s="1298"/>
      <c r="D1699" s="1301"/>
      <c r="E1699" s="1301"/>
      <c r="F1699" s="1301"/>
      <c r="G1699" s="1301"/>
      <c r="H1699" s="1301"/>
      <c r="I1699" s="1301"/>
      <c r="J1699" s="1301"/>
      <c r="K1699" s="1301"/>
      <c r="L1699" s="1301"/>
      <c r="M1699" s="1301"/>
      <c r="N1699" s="1301"/>
      <c r="O1699" s="1329"/>
      <c r="Q1699" s="92"/>
      <c r="R1699" s="92"/>
      <c r="S1699" s="92"/>
      <c r="T1699" s="92"/>
      <c r="U1699" s="1303"/>
    </row>
    <row r="1700" spans="1:21" s="1302" customFormat="1" x14ac:dyDescent="0.3">
      <c r="A1700" s="1214"/>
      <c r="B1700" s="92"/>
      <c r="C1700" s="1298"/>
      <c r="D1700" s="1301"/>
      <c r="E1700" s="1301"/>
      <c r="F1700" s="1301"/>
      <c r="G1700" s="1301"/>
      <c r="H1700" s="1301"/>
      <c r="I1700" s="1301"/>
      <c r="J1700" s="1301"/>
      <c r="K1700" s="1301"/>
      <c r="L1700" s="1301"/>
      <c r="M1700" s="1301"/>
      <c r="N1700" s="1301"/>
      <c r="O1700" s="1329"/>
      <c r="Q1700" s="92"/>
      <c r="R1700" s="92"/>
      <c r="S1700" s="92"/>
      <c r="T1700" s="92"/>
      <c r="U1700" s="1303"/>
    </row>
    <row r="1701" spans="1:21" s="1302" customFormat="1" x14ac:dyDescent="0.3">
      <c r="A1701" s="1214"/>
      <c r="B1701" s="92"/>
      <c r="C1701" s="1298"/>
      <c r="D1701" s="1301"/>
      <c r="E1701" s="1301"/>
      <c r="F1701" s="1301"/>
      <c r="G1701" s="1301"/>
      <c r="H1701" s="1301"/>
      <c r="I1701" s="1301"/>
      <c r="J1701" s="1301"/>
      <c r="K1701" s="1301"/>
      <c r="L1701" s="1301"/>
      <c r="M1701" s="1301"/>
      <c r="N1701" s="1301"/>
      <c r="O1701" s="1329"/>
      <c r="Q1701" s="92"/>
      <c r="R1701" s="92"/>
      <c r="S1701" s="92"/>
      <c r="T1701" s="92"/>
      <c r="U1701" s="1303"/>
    </row>
    <row r="1702" spans="1:21" s="1302" customFormat="1" x14ac:dyDescent="0.3">
      <c r="A1702" s="1214"/>
      <c r="B1702" s="92"/>
      <c r="C1702" s="1298"/>
      <c r="D1702" s="1301"/>
      <c r="E1702" s="1301"/>
      <c r="F1702" s="1301"/>
      <c r="G1702" s="1301"/>
      <c r="H1702" s="1301"/>
      <c r="I1702" s="1301"/>
      <c r="J1702" s="1301"/>
      <c r="K1702" s="1301"/>
      <c r="L1702" s="1301"/>
      <c r="M1702" s="1301"/>
      <c r="N1702" s="1301"/>
      <c r="O1702" s="1329"/>
      <c r="Q1702" s="92"/>
      <c r="R1702" s="92"/>
      <c r="S1702" s="92"/>
      <c r="T1702" s="92"/>
      <c r="U1702" s="1303"/>
    </row>
    <row r="1703" spans="1:21" s="1302" customFormat="1" x14ac:dyDescent="0.3">
      <c r="A1703" s="1214"/>
      <c r="B1703" s="92"/>
      <c r="C1703" s="1298"/>
      <c r="D1703" s="1301"/>
      <c r="E1703" s="1301"/>
      <c r="F1703" s="1301"/>
      <c r="G1703" s="1301"/>
      <c r="H1703" s="1301"/>
      <c r="I1703" s="1301"/>
      <c r="J1703" s="1301"/>
      <c r="K1703" s="1301"/>
      <c r="L1703" s="1301"/>
      <c r="M1703" s="1301"/>
      <c r="N1703" s="1301"/>
      <c r="O1703" s="1329"/>
      <c r="Q1703" s="92"/>
      <c r="R1703" s="92"/>
      <c r="S1703" s="92"/>
      <c r="T1703" s="92"/>
      <c r="U1703" s="1303"/>
    </row>
    <row r="1704" spans="1:21" s="1302" customFormat="1" x14ac:dyDescent="0.3">
      <c r="A1704" s="1214"/>
      <c r="B1704" s="92"/>
      <c r="C1704" s="1298"/>
      <c r="D1704" s="1301"/>
      <c r="E1704" s="1301"/>
      <c r="F1704" s="1301"/>
      <c r="G1704" s="1301"/>
      <c r="H1704" s="1301"/>
      <c r="I1704" s="1301"/>
      <c r="J1704" s="1301"/>
      <c r="K1704" s="1301"/>
      <c r="L1704" s="1301"/>
      <c r="M1704" s="1301"/>
      <c r="N1704" s="1301"/>
      <c r="O1704" s="1329"/>
      <c r="Q1704" s="92"/>
      <c r="R1704" s="92"/>
      <c r="S1704" s="92"/>
      <c r="T1704" s="92"/>
      <c r="U1704" s="1303"/>
    </row>
    <row r="1705" spans="1:21" s="1302" customFormat="1" x14ac:dyDescent="0.3">
      <c r="A1705" s="1214"/>
      <c r="B1705" s="92"/>
      <c r="C1705" s="1298"/>
      <c r="D1705" s="1301"/>
      <c r="E1705" s="1301"/>
      <c r="F1705" s="1301"/>
      <c r="G1705" s="1301"/>
      <c r="H1705" s="1301"/>
      <c r="I1705" s="1301"/>
      <c r="J1705" s="1301"/>
      <c r="K1705" s="1301"/>
      <c r="L1705" s="1301"/>
      <c r="M1705" s="1301"/>
      <c r="N1705" s="1301"/>
      <c r="O1705" s="1329"/>
      <c r="Q1705" s="92"/>
      <c r="R1705" s="92"/>
      <c r="S1705" s="92"/>
      <c r="T1705" s="92"/>
      <c r="U1705" s="1303"/>
    </row>
    <row r="1706" spans="1:21" s="1302" customFormat="1" x14ac:dyDescent="0.3">
      <c r="A1706" s="1214"/>
      <c r="B1706" s="92"/>
      <c r="C1706" s="1298"/>
      <c r="D1706" s="1301"/>
      <c r="E1706" s="1301"/>
      <c r="F1706" s="1301"/>
      <c r="G1706" s="1301"/>
      <c r="H1706" s="1301"/>
      <c r="I1706" s="1301"/>
      <c r="J1706" s="1301"/>
      <c r="K1706" s="1301"/>
      <c r="L1706" s="1301"/>
      <c r="M1706" s="1301"/>
      <c r="N1706" s="1301"/>
      <c r="O1706" s="1329"/>
      <c r="Q1706" s="92"/>
      <c r="R1706" s="92"/>
      <c r="S1706" s="92"/>
      <c r="T1706" s="92"/>
      <c r="U1706" s="1303"/>
    </row>
    <row r="1707" spans="1:21" s="1302" customFormat="1" x14ac:dyDescent="0.3">
      <c r="A1707" s="1214"/>
      <c r="B1707" s="92"/>
      <c r="C1707" s="1298"/>
      <c r="D1707" s="1301"/>
      <c r="E1707" s="1301"/>
      <c r="F1707" s="1301"/>
      <c r="G1707" s="1301"/>
      <c r="H1707" s="1301"/>
      <c r="I1707" s="1301"/>
      <c r="J1707" s="1301"/>
      <c r="K1707" s="1301"/>
      <c r="L1707" s="1301"/>
      <c r="M1707" s="1301"/>
      <c r="N1707" s="1301"/>
      <c r="O1707" s="1329"/>
      <c r="Q1707" s="92"/>
      <c r="R1707" s="92"/>
      <c r="S1707" s="92"/>
      <c r="T1707" s="92"/>
      <c r="U1707" s="1303"/>
    </row>
    <row r="1708" spans="1:21" s="1302" customFormat="1" x14ac:dyDescent="0.3">
      <c r="A1708" s="1214"/>
      <c r="B1708" s="92"/>
      <c r="C1708" s="1298"/>
      <c r="D1708" s="1301"/>
      <c r="E1708" s="1301"/>
      <c r="F1708" s="1301"/>
      <c r="G1708" s="1301"/>
      <c r="H1708" s="1301"/>
      <c r="I1708" s="1301"/>
      <c r="J1708" s="1301"/>
      <c r="K1708" s="1301"/>
      <c r="L1708" s="1301"/>
      <c r="M1708" s="1301"/>
      <c r="N1708" s="1301"/>
      <c r="O1708" s="1329"/>
      <c r="Q1708" s="92"/>
      <c r="R1708" s="92"/>
      <c r="S1708" s="92"/>
      <c r="T1708" s="92"/>
      <c r="U1708" s="1303"/>
    </row>
    <row r="1709" spans="1:21" s="1302" customFormat="1" x14ac:dyDescent="0.3">
      <c r="A1709" s="1214"/>
      <c r="B1709" s="92"/>
      <c r="C1709" s="1298"/>
      <c r="D1709" s="1301"/>
      <c r="E1709" s="1301"/>
      <c r="F1709" s="1301"/>
      <c r="G1709" s="1301"/>
      <c r="H1709" s="1301"/>
      <c r="I1709" s="1301"/>
      <c r="J1709" s="1301"/>
      <c r="K1709" s="1301"/>
      <c r="L1709" s="1301"/>
      <c r="M1709" s="1301"/>
      <c r="N1709" s="1301"/>
      <c r="O1709" s="1329"/>
      <c r="Q1709" s="92"/>
      <c r="R1709" s="92"/>
      <c r="S1709" s="92"/>
      <c r="T1709" s="92"/>
      <c r="U1709" s="1303"/>
    </row>
    <row r="1710" spans="1:21" s="1302" customFormat="1" x14ac:dyDescent="0.3">
      <c r="A1710" s="1214"/>
      <c r="B1710" s="92"/>
      <c r="C1710" s="1298"/>
      <c r="D1710" s="1301"/>
      <c r="E1710" s="1301"/>
      <c r="F1710" s="1301"/>
      <c r="G1710" s="1301"/>
      <c r="H1710" s="1301"/>
      <c r="I1710" s="1301"/>
      <c r="J1710" s="1301"/>
      <c r="K1710" s="1301"/>
      <c r="L1710" s="1301"/>
      <c r="M1710" s="1301"/>
      <c r="N1710" s="1301"/>
      <c r="O1710" s="1329"/>
      <c r="Q1710" s="92"/>
      <c r="R1710" s="92"/>
      <c r="S1710" s="92"/>
      <c r="T1710" s="92"/>
      <c r="U1710" s="1303"/>
    </row>
    <row r="1711" spans="1:21" s="1302" customFormat="1" x14ac:dyDescent="0.3">
      <c r="A1711" s="1214"/>
      <c r="B1711" s="92"/>
      <c r="C1711" s="1298"/>
      <c r="D1711" s="1301"/>
      <c r="E1711" s="1301"/>
      <c r="F1711" s="1301"/>
      <c r="G1711" s="1301"/>
      <c r="H1711" s="1301"/>
      <c r="I1711" s="1301"/>
      <c r="J1711" s="1301"/>
      <c r="K1711" s="1301"/>
      <c r="L1711" s="1301"/>
      <c r="M1711" s="1301"/>
      <c r="N1711" s="1301"/>
      <c r="O1711" s="1329"/>
      <c r="Q1711" s="92"/>
      <c r="R1711" s="92"/>
      <c r="S1711" s="92"/>
      <c r="T1711" s="92"/>
      <c r="U1711" s="1303"/>
    </row>
    <row r="1712" spans="1:21" s="1302" customFormat="1" x14ac:dyDescent="0.3">
      <c r="A1712" s="1214"/>
      <c r="B1712" s="92"/>
      <c r="C1712" s="1298"/>
      <c r="D1712" s="1301"/>
      <c r="E1712" s="1301"/>
      <c r="F1712" s="1301"/>
      <c r="G1712" s="1301"/>
      <c r="H1712" s="1301"/>
      <c r="I1712" s="1301"/>
      <c r="J1712" s="1301"/>
      <c r="K1712" s="1301"/>
      <c r="L1712" s="1301"/>
      <c r="M1712" s="1301"/>
      <c r="N1712" s="1301"/>
      <c r="O1712" s="1329"/>
      <c r="Q1712" s="92"/>
      <c r="R1712" s="92"/>
      <c r="S1712" s="92"/>
      <c r="T1712" s="92"/>
      <c r="U1712" s="1303"/>
    </row>
    <row r="1713" spans="1:21" s="1302" customFormat="1" x14ac:dyDescent="0.3">
      <c r="A1713" s="1214"/>
      <c r="B1713" s="92"/>
      <c r="C1713" s="1298"/>
      <c r="D1713" s="1301"/>
      <c r="E1713" s="1301"/>
      <c r="F1713" s="1301"/>
      <c r="G1713" s="1301"/>
      <c r="H1713" s="1301"/>
      <c r="I1713" s="1301"/>
      <c r="J1713" s="1301"/>
      <c r="K1713" s="1301"/>
      <c r="L1713" s="1301"/>
      <c r="M1713" s="1301"/>
      <c r="N1713" s="1301"/>
      <c r="O1713" s="1329"/>
      <c r="Q1713" s="92"/>
      <c r="R1713" s="92"/>
      <c r="S1713" s="92"/>
      <c r="T1713" s="92"/>
      <c r="U1713" s="1303"/>
    </row>
    <row r="1714" spans="1:21" s="1302" customFormat="1" x14ac:dyDescent="0.3">
      <c r="A1714" s="1214"/>
      <c r="B1714" s="92"/>
      <c r="C1714" s="1298"/>
      <c r="D1714" s="1301"/>
      <c r="E1714" s="1301"/>
      <c r="F1714" s="1301"/>
      <c r="G1714" s="1301"/>
      <c r="H1714" s="1301"/>
      <c r="I1714" s="1301"/>
      <c r="J1714" s="1301"/>
      <c r="K1714" s="1301"/>
      <c r="L1714" s="1301"/>
      <c r="M1714" s="1301"/>
      <c r="N1714" s="1301"/>
      <c r="O1714" s="1329"/>
      <c r="Q1714" s="92"/>
      <c r="R1714" s="92"/>
      <c r="S1714" s="92"/>
      <c r="T1714" s="92"/>
      <c r="U1714" s="1303"/>
    </row>
    <row r="1715" spans="1:21" s="1302" customFormat="1" x14ac:dyDescent="0.3">
      <c r="A1715" s="1214"/>
      <c r="B1715" s="92"/>
      <c r="C1715" s="1298"/>
      <c r="D1715" s="1301"/>
      <c r="E1715" s="1301"/>
      <c r="F1715" s="1301"/>
      <c r="G1715" s="1301"/>
      <c r="H1715" s="1301"/>
      <c r="I1715" s="1301"/>
      <c r="J1715" s="1301"/>
      <c r="K1715" s="1301"/>
      <c r="L1715" s="1301"/>
      <c r="M1715" s="1301"/>
      <c r="N1715" s="1301"/>
      <c r="O1715" s="1329"/>
      <c r="Q1715" s="92"/>
      <c r="R1715" s="92"/>
      <c r="S1715" s="92"/>
      <c r="T1715" s="92"/>
      <c r="U1715" s="1303"/>
    </row>
    <row r="1716" spans="1:21" s="1302" customFormat="1" x14ac:dyDescent="0.3">
      <c r="A1716" s="1214"/>
      <c r="B1716" s="92"/>
      <c r="C1716" s="1298"/>
      <c r="D1716" s="1301"/>
      <c r="E1716" s="1301"/>
      <c r="F1716" s="1301"/>
      <c r="G1716" s="1301"/>
      <c r="H1716" s="1301"/>
      <c r="I1716" s="1301"/>
      <c r="J1716" s="1301"/>
      <c r="K1716" s="1301"/>
      <c r="L1716" s="1301"/>
      <c r="M1716" s="1301"/>
      <c r="N1716" s="1301"/>
      <c r="O1716" s="1329"/>
      <c r="Q1716" s="92"/>
      <c r="R1716" s="92"/>
      <c r="S1716" s="92"/>
      <c r="T1716" s="92"/>
      <c r="U1716" s="1303"/>
    </row>
    <row r="1717" spans="1:21" s="1302" customFormat="1" x14ac:dyDescent="0.3">
      <c r="A1717" s="1214"/>
      <c r="B1717" s="92"/>
      <c r="C1717" s="1298"/>
      <c r="D1717" s="1301"/>
      <c r="E1717" s="1301"/>
      <c r="F1717" s="1301"/>
      <c r="G1717" s="1301"/>
      <c r="H1717" s="1301"/>
      <c r="I1717" s="1301"/>
      <c r="J1717" s="1301"/>
      <c r="K1717" s="1301"/>
      <c r="L1717" s="1301"/>
      <c r="M1717" s="1301"/>
      <c r="N1717" s="1301"/>
      <c r="O1717" s="1329"/>
      <c r="Q1717" s="92"/>
      <c r="R1717" s="92"/>
      <c r="S1717" s="92"/>
      <c r="T1717" s="92"/>
      <c r="U1717" s="1303"/>
    </row>
    <row r="1718" spans="1:21" s="1302" customFormat="1" x14ac:dyDescent="0.3">
      <c r="A1718" s="1214"/>
      <c r="B1718" s="92"/>
      <c r="C1718" s="1298"/>
      <c r="D1718" s="1301"/>
      <c r="E1718" s="1301"/>
      <c r="F1718" s="1301"/>
      <c r="G1718" s="1301"/>
      <c r="H1718" s="1301"/>
      <c r="I1718" s="1301"/>
      <c r="J1718" s="1301"/>
      <c r="K1718" s="1301"/>
      <c r="L1718" s="1301"/>
      <c r="M1718" s="1301"/>
      <c r="N1718" s="1301"/>
      <c r="O1718" s="1329"/>
      <c r="Q1718" s="92"/>
      <c r="R1718" s="92"/>
      <c r="S1718" s="92"/>
      <c r="T1718" s="92"/>
      <c r="U1718" s="1303"/>
    </row>
    <row r="1719" spans="1:21" s="1302" customFormat="1" x14ac:dyDescent="0.3">
      <c r="A1719" s="1214"/>
      <c r="B1719" s="92"/>
      <c r="C1719" s="1298"/>
      <c r="D1719" s="1301"/>
      <c r="E1719" s="1301"/>
      <c r="F1719" s="1301"/>
      <c r="G1719" s="1301"/>
      <c r="H1719" s="1301"/>
      <c r="I1719" s="1301"/>
      <c r="J1719" s="1301"/>
      <c r="K1719" s="1301"/>
      <c r="L1719" s="1301"/>
      <c r="M1719" s="1301"/>
      <c r="N1719" s="1301"/>
      <c r="O1719" s="1329"/>
      <c r="Q1719" s="92"/>
      <c r="R1719" s="92"/>
      <c r="S1719" s="92"/>
      <c r="T1719" s="92"/>
      <c r="U1719" s="1303"/>
    </row>
    <row r="1720" spans="1:21" s="1302" customFormat="1" x14ac:dyDescent="0.3">
      <c r="A1720" s="1214"/>
      <c r="B1720" s="92"/>
      <c r="C1720" s="1298"/>
      <c r="D1720" s="1301"/>
      <c r="E1720" s="1301"/>
      <c r="F1720" s="1301"/>
      <c r="G1720" s="1301"/>
      <c r="H1720" s="1301"/>
      <c r="I1720" s="1301"/>
      <c r="J1720" s="1301"/>
      <c r="K1720" s="1301"/>
      <c r="L1720" s="1301"/>
      <c r="M1720" s="1301"/>
      <c r="N1720" s="1301"/>
      <c r="O1720" s="1329"/>
      <c r="Q1720" s="92"/>
      <c r="R1720" s="92"/>
      <c r="S1720" s="92"/>
      <c r="T1720" s="92"/>
      <c r="U1720" s="1303"/>
    </row>
    <row r="1721" spans="1:21" s="1302" customFormat="1" x14ac:dyDescent="0.3">
      <c r="A1721" s="1214"/>
      <c r="B1721" s="92"/>
      <c r="C1721" s="1298"/>
      <c r="D1721" s="1301"/>
      <c r="E1721" s="1301"/>
      <c r="F1721" s="1301"/>
      <c r="G1721" s="1301"/>
      <c r="H1721" s="1301"/>
      <c r="I1721" s="1301"/>
      <c r="J1721" s="1301"/>
      <c r="K1721" s="1301"/>
      <c r="L1721" s="1301"/>
      <c r="M1721" s="1301"/>
      <c r="N1721" s="1301"/>
      <c r="O1721" s="1329"/>
      <c r="Q1721" s="92"/>
      <c r="R1721" s="92"/>
      <c r="S1721" s="92"/>
      <c r="T1721" s="92"/>
      <c r="U1721" s="1303"/>
    </row>
    <row r="1722" spans="1:21" s="1302" customFormat="1" x14ac:dyDescent="0.3">
      <c r="A1722" s="1214"/>
      <c r="B1722" s="92"/>
      <c r="C1722" s="1298"/>
      <c r="D1722" s="1301"/>
      <c r="E1722" s="1301"/>
      <c r="F1722" s="1301"/>
      <c r="G1722" s="1301"/>
      <c r="H1722" s="1301"/>
      <c r="I1722" s="1301"/>
      <c r="J1722" s="1301"/>
      <c r="K1722" s="1301"/>
      <c r="L1722" s="1301"/>
      <c r="M1722" s="1301"/>
      <c r="N1722" s="1301"/>
      <c r="O1722" s="1329"/>
      <c r="Q1722" s="92"/>
      <c r="R1722" s="92"/>
      <c r="S1722" s="92"/>
      <c r="T1722" s="92"/>
      <c r="U1722" s="1303"/>
    </row>
    <row r="1723" spans="1:21" s="1302" customFormat="1" x14ac:dyDescent="0.3">
      <c r="A1723" s="1214"/>
      <c r="B1723" s="92"/>
      <c r="C1723" s="1298"/>
      <c r="D1723" s="1301"/>
      <c r="E1723" s="1301"/>
      <c r="F1723" s="1301"/>
      <c r="G1723" s="1301"/>
      <c r="H1723" s="1301"/>
      <c r="I1723" s="1301"/>
      <c r="J1723" s="1301"/>
      <c r="K1723" s="1301"/>
      <c r="L1723" s="1301"/>
      <c r="M1723" s="1301"/>
      <c r="N1723" s="1301"/>
      <c r="O1723" s="1329"/>
      <c r="Q1723" s="92"/>
      <c r="R1723" s="92"/>
      <c r="S1723" s="92"/>
      <c r="T1723" s="92"/>
      <c r="U1723" s="1303"/>
    </row>
    <row r="1724" spans="1:21" s="1302" customFormat="1" x14ac:dyDescent="0.3">
      <c r="A1724" s="1214"/>
      <c r="B1724" s="92"/>
      <c r="C1724" s="1298"/>
      <c r="D1724" s="1301"/>
      <c r="E1724" s="1301"/>
      <c r="F1724" s="1301"/>
      <c r="G1724" s="1301"/>
      <c r="H1724" s="1301"/>
      <c r="I1724" s="1301"/>
      <c r="J1724" s="1301"/>
      <c r="K1724" s="1301"/>
      <c r="L1724" s="1301"/>
      <c r="M1724" s="1301"/>
      <c r="N1724" s="1301"/>
      <c r="O1724" s="1329"/>
      <c r="Q1724" s="92"/>
      <c r="R1724" s="92"/>
      <c r="S1724" s="92"/>
      <c r="T1724" s="92"/>
      <c r="U1724" s="1303"/>
    </row>
    <row r="1725" spans="1:21" s="1302" customFormat="1" x14ac:dyDescent="0.3">
      <c r="A1725" s="1214"/>
      <c r="B1725" s="92"/>
      <c r="C1725" s="1298"/>
      <c r="D1725" s="1301"/>
      <c r="E1725" s="1301"/>
      <c r="F1725" s="1301"/>
      <c r="G1725" s="1301"/>
      <c r="H1725" s="1301"/>
      <c r="I1725" s="1301"/>
      <c r="J1725" s="1301"/>
      <c r="K1725" s="1301"/>
      <c r="L1725" s="1301"/>
      <c r="M1725" s="1301"/>
      <c r="N1725" s="1301"/>
      <c r="O1725" s="1329"/>
      <c r="Q1725" s="92"/>
      <c r="R1725" s="92"/>
      <c r="S1725" s="92"/>
      <c r="T1725" s="92"/>
      <c r="U1725" s="1303"/>
    </row>
    <row r="1726" spans="1:21" s="1302" customFormat="1" x14ac:dyDescent="0.3">
      <c r="A1726" s="1214"/>
      <c r="B1726" s="92"/>
      <c r="C1726" s="1298"/>
      <c r="D1726" s="1301"/>
      <c r="E1726" s="1301"/>
      <c r="F1726" s="1301"/>
      <c r="G1726" s="1301"/>
      <c r="H1726" s="1301"/>
      <c r="I1726" s="1301"/>
      <c r="J1726" s="1301"/>
      <c r="K1726" s="1301"/>
      <c r="L1726" s="1301"/>
      <c r="M1726" s="1301"/>
      <c r="N1726" s="1301"/>
      <c r="O1726" s="1329"/>
      <c r="Q1726" s="92"/>
      <c r="R1726" s="92"/>
      <c r="S1726" s="92"/>
      <c r="T1726" s="92"/>
      <c r="U1726" s="1303"/>
    </row>
    <row r="1727" spans="1:21" s="1302" customFormat="1" x14ac:dyDescent="0.3">
      <c r="A1727" s="1214"/>
      <c r="B1727" s="92"/>
      <c r="C1727" s="1298"/>
      <c r="D1727" s="1301"/>
      <c r="E1727" s="1301"/>
      <c r="F1727" s="1301"/>
      <c r="G1727" s="1301"/>
      <c r="H1727" s="1301"/>
      <c r="I1727" s="1301"/>
      <c r="J1727" s="1301"/>
      <c r="K1727" s="1301"/>
      <c r="L1727" s="1301"/>
      <c r="M1727" s="1301"/>
      <c r="N1727" s="1301"/>
      <c r="O1727" s="1329"/>
      <c r="Q1727" s="92"/>
      <c r="R1727" s="92"/>
      <c r="S1727" s="92"/>
      <c r="T1727" s="92"/>
      <c r="U1727" s="1303"/>
    </row>
    <row r="1728" spans="1:21" s="1302" customFormat="1" x14ac:dyDescent="0.3">
      <c r="A1728" s="1214"/>
      <c r="B1728" s="92"/>
      <c r="C1728" s="1298"/>
      <c r="D1728" s="1301"/>
      <c r="E1728" s="1301"/>
      <c r="F1728" s="1301"/>
      <c r="G1728" s="1301"/>
      <c r="H1728" s="1301"/>
      <c r="I1728" s="1301"/>
      <c r="J1728" s="1301"/>
      <c r="K1728" s="1301"/>
      <c r="L1728" s="1301"/>
      <c r="M1728" s="1301"/>
      <c r="N1728" s="1301"/>
      <c r="O1728" s="1329"/>
      <c r="Q1728" s="92"/>
      <c r="R1728" s="92"/>
      <c r="S1728" s="92"/>
      <c r="T1728" s="92"/>
      <c r="U1728" s="1303"/>
    </row>
    <row r="1729" spans="1:21" s="1302" customFormat="1" x14ac:dyDescent="0.3">
      <c r="A1729" s="1214"/>
      <c r="B1729" s="92"/>
      <c r="C1729" s="1298"/>
      <c r="D1729" s="1301"/>
      <c r="E1729" s="1301"/>
      <c r="F1729" s="1301"/>
      <c r="G1729" s="1301"/>
      <c r="H1729" s="1301"/>
      <c r="I1729" s="1301"/>
      <c r="J1729" s="1301"/>
      <c r="K1729" s="1301"/>
      <c r="L1729" s="1301"/>
      <c r="M1729" s="1301"/>
      <c r="N1729" s="1301"/>
      <c r="O1729" s="1329"/>
      <c r="Q1729" s="92"/>
      <c r="R1729" s="92"/>
      <c r="S1729" s="92"/>
      <c r="T1729" s="92"/>
      <c r="U1729" s="1303"/>
    </row>
    <row r="1730" spans="1:21" s="1302" customFormat="1" x14ac:dyDescent="0.3">
      <c r="A1730" s="1214"/>
      <c r="B1730" s="92"/>
      <c r="C1730" s="1298"/>
      <c r="D1730" s="1301"/>
      <c r="E1730" s="1301"/>
      <c r="F1730" s="1301"/>
      <c r="G1730" s="1301"/>
      <c r="H1730" s="1301"/>
      <c r="I1730" s="1301"/>
      <c r="J1730" s="1301"/>
      <c r="K1730" s="1301"/>
      <c r="L1730" s="1301"/>
      <c r="M1730" s="1301"/>
      <c r="N1730" s="1301"/>
      <c r="O1730" s="1329"/>
      <c r="Q1730" s="92"/>
      <c r="R1730" s="92"/>
      <c r="S1730" s="92"/>
      <c r="T1730" s="92"/>
      <c r="U1730" s="1303"/>
    </row>
    <row r="1731" spans="1:21" s="1302" customFormat="1" x14ac:dyDescent="0.3">
      <c r="A1731" s="1214"/>
      <c r="B1731" s="92"/>
      <c r="C1731" s="1298"/>
      <c r="D1731" s="1301"/>
      <c r="E1731" s="1301"/>
      <c r="F1731" s="1301"/>
      <c r="G1731" s="1301"/>
      <c r="H1731" s="1301"/>
      <c r="I1731" s="1301"/>
      <c r="J1731" s="1301"/>
      <c r="K1731" s="1301"/>
      <c r="L1731" s="1301"/>
      <c r="M1731" s="1301"/>
      <c r="N1731" s="1301"/>
      <c r="O1731" s="1329"/>
      <c r="Q1731" s="92"/>
      <c r="R1731" s="92"/>
      <c r="S1731" s="92"/>
      <c r="T1731" s="92"/>
      <c r="U1731" s="1303"/>
    </row>
    <row r="1732" spans="1:21" s="1302" customFormat="1" x14ac:dyDescent="0.3">
      <c r="A1732" s="1214"/>
      <c r="B1732" s="92"/>
      <c r="C1732" s="1298"/>
      <c r="D1732" s="1301"/>
      <c r="E1732" s="1301"/>
      <c r="F1732" s="1301"/>
      <c r="G1732" s="1301"/>
      <c r="H1732" s="1301"/>
      <c r="I1732" s="1301"/>
      <c r="J1732" s="1301"/>
      <c r="K1732" s="1301"/>
      <c r="L1732" s="1301"/>
      <c r="M1732" s="1301"/>
      <c r="N1732" s="1301"/>
      <c r="O1732" s="1329"/>
      <c r="Q1732" s="92"/>
      <c r="R1732" s="92"/>
      <c r="S1732" s="92"/>
      <c r="T1732" s="92"/>
      <c r="U1732" s="1303"/>
    </row>
    <row r="1733" spans="1:21" s="1302" customFormat="1" x14ac:dyDescent="0.3">
      <c r="A1733" s="1214"/>
      <c r="B1733" s="92"/>
      <c r="C1733" s="1298"/>
      <c r="D1733" s="1301"/>
      <c r="E1733" s="1301"/>
      <c r="F1733" s="1301"/>
      <c r="G1733" s="1301"/>
      <c r="H1733" s="1301"/>
      <c r="I1733" s="1301"/>
      <c r="J1733" s="1301"/>
      <c r="K1733" s="1301"/>
      <c r="L1733" s="1301"/>
      <c r="M1733" s="1301"/>
      <c r="N1733" s="1301"/>
      <c r="O1733" s="1329"/>
      <c r="Q1733" s="92"/>
      <c r="R1733" s="92"/>
      <c r="S1733" s="92"/>
      <c r="T1733" s="92"/>
      <c r="U1733" s="1303"/>
    </row>
    <row r="1734" spans="1:21" s="1302" customFormat="1" x14ac:dyDescent="0.3">
      <c r="A1734" s="1214"/>
      <c r="B1734" s="92"/>
      <c r="C1734" s="1298"/>
      <c r="D1734" s="1301"/>
      <c r="E1734" s="1301"/>
      <c r="F1734" s="1301"/>
      <c r="G1734" s="1301"/>
      <c r="H1734" s="1301"/>
      <c r="I1734" s="1301"/>
      <c r="J1734" s="1301"/>
      <c r="K1734" s="1301"/>
      <c r="L1734" s="1301"/>
      <c r="M1734" s="1301"/>
      <c r="N1734" s="1301"/>
      <c r="O1734" s="1329"/>
      <c r="Q1734" s="92"/>
      <c r="R1734" s="92"/>
      <c r="S1734" s="92"/>
      <c r="T1734" s="92"/>
      <c r="U1734" s="1303"/>
    </row>
    <row r="1735" spans="1:21" s="1302" customFormat="1" x14ac:dyDescent="0.3">
      <c r="A1735" s="1214"/>
      <c r="B1735" s="92"/>
      <c r="C1735" s="1298"/>
      <c r="D1735" s="1301"/>
      <c r="E1735" s="1301"/>
      <c r="F1735" s="1301"/>
      <c r="G1735" s="1301"/>
      <c r="H1735" s="1301"/>
      <c r="I1735" s="1301"/>
      <c r="J1735" s="1301"/>
      <c r="K1735" s="1301"/>
      <c r="L1735" s="1301"/>
      <c r="M1735" s="1301"/>
      <c r="N1735" s="1301"/>
      <c r="O1735" s="1329"/>
      <c r="Q1735" s="92"/>
      <c r="R1735" s="92"/>
      <c r="S1735" s="92"/>
      <c r="T1735" s="92"/>
      <c r="U1735" s="1303"/>
    </row>
    <row r="1736" spans="1:21" s="1302" customFormat="1" x14ac:dyDescent="0.3">
      <c r="A1736" s="1214"/>
      <c r="B1736" s="92"/>
      <c r="C1736" s="1298"/>
      <c r="D1736" s="1301"/>
      <c r="E1736" s="1301"/>
      <c r="F1736" s="1301"/>
      <c r="G1736" s="1301"/>
      <c r="H1736" s="1301"/>
      <c r="I1736" s="1301"/>
      <c r="J1736" s="1301"/>
      <c r="K1736" s="1301"/>
      <c r="L1736" s="1301"/>
      <c r="M1736" s="1301"/>
      <c r="N1736" s="1301"/>
      <c r="O1736" s="1329"/>
      <c r="Q1736" s="92"/>
      <c r="R1736" s="92"/>
      <c r="S1736" s="92"/>
      <c r="T1736" s="92"/>
      <c r="U1736" s="1303"/>
    </row>
    <row r="1737" spans="1:21" s="1302" customFormat="1" x14ac:dyDescent="0.3">
      <c r="A1737" s="1214"/>
      <c r="B1737" s="92"/>
      <c r="C1737" s="1298"/>
      <c r="D1737" s="1301"/>
      <c r="E1737" s="1301"/>
      <c r="F1737" s="1301"/>
      <c r="G1737" s="1301"/>
      <c r="H1737" s="1301"/>
      <c r="I1737" s="1301"/>
      <c r="J1737" s="1301"/>
      <c r="K1737" s="1301"/>
      <c r="L1737" s="1301"/>
      <c r="M1737" s="1301"/>
      <c r="N1737" s="1301"/>
      <c r="O1737" s="1329"/>
      <c r="Q1737" s="92"/>
      <c r="R1737" s="92"/>
      <c r="S1737" s="92"/>
      <c r="T1737" s="92"/>
      <c r="U1737" s="1303"/>
    </row>
    <row r="1738" spans="1:21" s="1302" customFormat="1" x14ac:dyDescent="0.3">
      <c r="A1738" s="1214"/>
      <c r="B1738" s="92"/>
      <c r="C1738" s="1298"/>
      <c r="D1738" s="1301"/>
      <c r="E1738" s="1301"/>
      <c r="F1738" s="1301"/>
      <c r="G1738" s="1301"/>
      <c r="H1738" s="1301"/>
      <c r="I1738" s="1301"/>
      <c r="J1738" s="1301"/>
      <c r="K1738" s="1301"/>
      <c r="L1738" s="1301"/>
      <c r="M1738" s="1301"/>
      <c r="N1738" s="1301"/>
      <c r="O1738" s="1329"/>
      <c r="Q1738" s="92"/>
      <c r="R1738" s="92"/>
      <c r="S1738" s="92"/>
      <c r="T1738" s="92"/>
      <c r="U1738" s="1303"/>
    </row>
    <row r="1739" spans="1:21" s="1302" customFormat="1" x14ac:dyDescent="0.3">
      <c r="A1739" s="1214"/>
      <c r="B1739" s="92"/>
      <c r="C1739" s="1298"/>
      <c r="D1739" s="1301"/>
      <c r="E1739" s="1301"/>
      <c r="F1739" s="1301"/>
      <c r="G1739" s="1301"/>
      <c r="H1739" s="1301"/>
      <c r="I1739" s="1301"/>
      <c r="J1739" s="1301"/>
      <c r="K1739" s="1301"/>
      <c r="L1739" s="1301"/>
      <c r="M1739" s="1301"/>
      <c r="N1739" s="1301"/>
      <c r="O1739" s="1329"/>
      <c r="Q1739" s="92"/>
      <c r="R1739" s="92"/>
      <c r="S1739" s="92"/>
      <c r="T1739" s="92"/>
      <c r="U1739" s="1303"/>
    </row>
    <row r="1740" spans="1:21" s="1302" customFormat="1" x14ac:dyDescent="0.3">
      <c r="A1740" s="1214"/>
      <c r="B1740" s="92"/>
      <c r="C1740" s="1298"/>
      <c r="D1740" s="1301"/>
      <c r="E1740" s="1301"/>
      <c r="F1740" s="1301"/>
      <c r="G1740" s="1301"/>
      <c r="H1740" s="1301"/>
      <c r="I1740" s="1301"/>
      <c r="J1740" s="1301"/>
      <c r="K1740" s="1301"/>
      <c r="L1740" s="1301"/>
      <c r="M1740" s="1301"/>
      <c r="N1740" s="1301"/>
      <c r="O1740" s="1329"/>
      <c r="Q1740" s="92"/>
      <c r="R1740" s="92"/>
      <c r="S1740" s="92"/>
      <c r="T1740" s="92"/>
      <c r="U1740" s="1303"/>
    </row>
    <row r="1741" spans="1:21" s="1302" customFormat="1" x14ac:dyDescent="0.3">
      <c r="A1741" s="1214"/>
      <c r="B1741" s="92"/>
      <c r="C1741" s="1298"/>
      <c r="D1741" s="1301"/>
      <c r="E1741" s="1301"/>
      <c r="F1741" s="1301"/>
      <c r="G1741" s="1301"/>
      <c r="H1741" s="1301"/>
      <c r="I1741" s="1301"/>
      <c r="J1741" s="1301"/>
      <c r="K1741" s="1301"/>
      <c r="L1741" s="1301"/>
      <c r="M1741" s="1301"/>
      <c r="N1741" s="1301"/>
      <c r="O1741" s="1329"/>
      <c r="Q1741" s="92"/>
      <c r="R1741" s="92"/>
      <c r="S1741" s="92"/>
      <c r="T1741" s="92"/>
      <c r="U1741" s="1303"/>
    </row>
    <row r="1742" spans="1:21" s="1302" customFormat="1" x14ac:dyDescent="0.3">
      <c r="A1742" s="1214"/>
      <c r="B1742" s="92"/>
      <c r="C1742" s="1298"/>
      <c r="D1742" s="1301"/>
      <c r="E1742" s="1301"/>
      <c r="F1742" s="1301"/>
      <c r="G1742" s="1301"/>
      <c r="H1742" s="1301"/>
      <c r="I1742" s="1301"/>
      <c r="J1742" s="1301"/>
      <c r="K1742" s="1301"/>
      <c r="L1742" s="1301"/>
      <c r="M1742" s="1301"/>
      <c r="N1742" s="1301"/>
      <c r="O1742" s="1329"/>
      <c r="Q1742" s="92"/>
      <c r="R1742" s="92"/>
      <c r="S1742" s="92"/>
      <c r="T1742" s="92"/>
      <c r="U1742" s="1303"/>
    </row>
    <row r="1743" spans="1:21" s="1302" customFormat="1" x14ac:dyDescent="0.3">
      <c r="A1743" s="1214"/>
      <c r="B1743" s="92"/>
      <c r="C1743" s="1298"/>
      <c r="D1743" s="1301"/>
      <c r="E1743" s="1301"/>
      <c r="F1743" s="1301"/>
      <c r="G1743" s="1301"/>
      <c r="H1743" s="1301"/>
      <c r="I1743" s="1301"/>
      <c r="J1743" s="1301"/>
      <c r="K1743" s="1301"/>
      <c r="L1743" s="1301"/>
      <c r="M1743" s="1301"/>
      <c r="N1743" s="1301"/>
      <c r="O1743" s="1329"/>
      <c r="Q1743" s="92"/>
      <c r="R1743" s="92"/>
      <c r="S1743" s="92"/>
      <c r="T1743" s="92"/>
      <c r="U1743" s="1303"/>
    </row>
    <row r="1744" spans="1:21" s="1302" customFormat="1" x14ac:dyDescent="0.3">
      <c r="A1744" s="1214"/>
      <c r="B1744" s="92"/>
      <c r="C1744" s="1298"/>
      <c r="D1744" s="1301"/>
      <c r="E1744" s="1301"/>
      <c r="F1744" s="1301"/>
      <c r="G1744" s="1301"/>
      <c r="H1744" s="1301"/>
      <c r="I1744" s="1301"/>
      <c r="J1744" s="1301"/>
      <c r="K1744" s="1301"/>
      <c r="L1744" s="1301"/>
      <c r="M1744" s="1301"/>
      <c r="N1744" s="1301"/>
      <c r="O1744" s="1329"/>
      <c r="Q1744" s="92"/>
      <c r="R1744" s="92"/>
      <c r="S1744" s="92"/>
      <c r="T1744" s="92"/>
      <c r="U1744" s="1303"/>
    </row>
    <row r="1745" spans="1:21" s="1302" customFormat="1" x14ac:dyDescent="0.3">
      <c r="A1745" s="1214"/>
      <c r="B1745" s="92"/>
      <c r="C1745" s="1298"/>
      <c r="D1745" s="1301"/>
      <c r="E1745" s="1301"/>
      <c r="F1745" s="1301"/>
      <c r="G1745" s="1301"/>
      <c r="H1745" s="1301"/>
      <c r="I1745" s="1301"/>
      <c r="J1745" s="1301"/>
      <c r="K1745" s="1301"/>
      <c r="L1745" s="1301"/>
      <c r="M1745" s="1301"/>
      <c r="N1745" s="1301"/>
      <c r="O1745" s="1329"/>
      <c r="Q1745" s="92"/>
      <c r="R1745" s="92"/>
      <c r="S1745" s="92"/>
      <c r="T1745" s="92"/>
      <c r="U1745" s="1303"/>
    </row>
    <row r="1746" spans="1:21" s="1302" customFormat="1" x14ac:dyDescent="0.3">
      <c r="A1746" s="1214"/>
      <c r="B1746" s="92"/>
      <c r="C1746" s="1298"/>
      <c r="D1746" s="1301"/>
      <c r="E1746" s="1301"/>
      <c r="F1746" s="1301"/>
      <c r="G1746" s="1301"/>
      <c r="H1746" s="1301"/>
      <c r="I1746" s="1301"/>
      <c r="J1746" s="1301"/>
      <c r="K1746" s="1301"/>
      <c r="L1746" s="1301"/>
      <c r="M1746" s="1301"/>
      <c r="N1746" s="1301"/>
      <c r="O1746" s="1329"/>
      <c r="Q1746" s="92"/>
      <c r="R1746" s="92"/>
      <c r="S1746" s="92"/>
      <c r="T1746" s="92"/>
      <c r="U1746" s="1303"/>
    </row>
    <row r="1747" spans="1:21" s="1302" customFormat="1" x14ac:dyDescent="0.3">
      <c r="A1747" s="1214"/>
      <c r="B1747" s="92"/>
      <c r="C1747" s="1298"/>
      <c r="D1747" s="1301"/>
      <c r="E1747" s="1301"/>
      <c r="F1747" s="1301"/>
      <c r="G1747" s="1301"/>
      <c r="H1747" s="1301"/>
      <c r="I1747" s="1301"/>
      <c r="J1747" s="1301"/>
      <c r="K1747" s="1301"/>
      <c r="L1747" s="1301"/>
      <c r="M1747" s="1301"/>
      <c r="N1747" s="1301"/>
      <c r="O1747" s="1329"/>
      <c r="Q1747" s="92"/>
      <c r="R1747" s="92"/>
      <c r="S1747" s="92"/>
      <c r="T1747" s="92"/>
      <c r="U1747" s="1303"/>
    </row>
    <row r="1748" spans="1:21" s="1302" customFormat="1" x14ac:dyDescent="0.3">
      <c r="A1748" s="1214"/>
      <c r="B1748" s="92"/>
      <c r="C1748" s="1298"/>
      <c r="D1748" s="1301"/>
      <c r="E1748" s="1301"/>
      <c r="F1748" s="1301"/>
      <c r="G1748" s="1301"/>
      <c r="H1748" s="1301"/>
      <c r="I1748" s="1301"/>
      <c r="J1748" s="1301"/>
      <c r="K1748" s="1301"/>
      <c r="L1748" s="1301"/>
      <c r="M1748" s="1301"/>
      <c r="N1748" s="1301"/>
      <c r="O1748" s="1329"/>
      <c r="Q1748" s="92"/>
      <c r="R1748" s="92"/>
      <c r="S1748" s="92"/>
      <c r="T1748" s="92"/>
      <c r="U1748" s="1303"/>
    </row>
    <row r="1749" spans="1:21" s="1302" customFormat="1" x14ac:dyDescent="0.3">
      <c r="A1749" s="1214"/>
      <c r="B1749" s="92"/>
      <c r="C1749" s="1298"/>
      <c r="D1749" s="1301"/>
      <c r="E1749" s="1301"/>
      <c r="F1749" s="1301"/>
      <c r="G1749" s="1301"/>
      <c r="H1749" s="1301"/>
      <c r="I1749" s="1301"/>
      <c r="J1749" s="1301"/>
      <c r="K1749" s="1301"/>
      <c r="L1749" s="1301"/>
      <c r="M1749" s="1301"/>
      <c r="N1749" s="1301"/>
      <c r="O1749" s="1329"/>
      <c r="Q1749" s="92"/>
      <c r="R1749" s="92"/>
      <c r="S1749" s="92"/>
      <c r="T1749" s="92"/>
      <c r="U1749" s="1303"/>
    </row>
    <row r="1750" spans="1:21" s="1302" customFormat="1" x14ac:dyDescent="0.3">
      <c r="A1750" s="1214"/>
      <c r="B1750" s="92"/>
      <c r="C1750" s="1298"/>
      <c r="D1750" s="1301"/>
      <c r="E1750" s="1301"/>
      <c r="F1750" s="1301"/>
      <c r="G1750" s="1301"/>
      <c r="H1750" s="1301"/>
      <c r="I1750" s="1301"/>
      <c r="J1750" s="1301"/>
      <c r="K1750" s="1301"/>
      <c r="L1750" s="1301"/>
      <c r="M1750" s="1301"/>
      <c r="N1750" s="1301"/>
      <c r="O1750" s="1329"/>
      <c r="Q1750" s="92"/>
      <c r="R1750" s="92"/>
      <c r="S1750" s="92"/>
      <c r="T1750" s="92"/>
      <c r="U1750" s="1303"/>
    </row>
    <row r="1751" spans="1:21" s="1302" customFormat="1" x14ac:dyDescent="0.3">
      <c r="A1751" s="1214"/>
      <c r="B1751" s="92"/>
      <c r="C1751" s="1298"/>
      <c r="D1751" s="1301"/>
      <c r="E1751" s="1301"/>
      <c r="F1751" s="1301"/>
      <c r="G1751" s="1301"/>
      <c r="H1751" s="1301"/>
      <c r="I1751" s="1301"/>
      <c r="J1751" s="1301"/>
      <c r="K1751" s="1301"/>
      <c r="L1751" s="1301"/>
      <c r="M1751" s="1301"/>
      <c r="N1751" s="1301"/>
      <c r="O1751" s="1329"/>
      <c r="Q1751" s="92"/>
      <c r="R1751" s="92"/>
      <c r="S1751" s="92"/>
      <c r="T1751" s="92"/>
      <c r="U1751" s="1303"/>
    </row>
    <row r="1752" spans="1:21" s="1302" customFormat="1" x14ac:dyDescent="0.3">
      <c r="A1752" s="1214"/>
      <c r="B1752" s="92"/>
      <c r="C1752" s="1298"/>
      <c r="D1752" s="1301"/>
      <c r="E1752" s="1301"/>
      <c r="F1752" s="1301"/>
      <c r="G1752" s="1301"/>
      <c r="H1752" s="1301"/>
      <c r="I1752" s="1301"/>
      <c r="J1752" s="1301"/>
      <c r="K1752" s="1301"/>
      <c r="L1752" s="1301"/>
      <c r="M1752" s="1301"/>
      <c r="N1752" s="1301"/>
      <c r="O1752" s="1329"/>
      <c r="Q1752" s="92"/>
      <c r="R1752" s="92"/>
      <c r="S1752" s="92"/>
      <c r="T1752" s="92"/>
      <c r="U1752" s="1303"/>
    </row>
    <row r="1753" spans="1:21" s="1302" customFormat="1" x14ac:dyDescent="0.3">
      <c r="A1753" s="1214"/>
      <c r="B1753" s="92"/>
      <c r="C1753" s="1298"/>
      <c r="D1753" s="1301"/>
      <c r="E1753" s="1301"/>
      <c r="F1753" s="1301"/>
      <c r="G1753" s="1301"/>
      <c r="H1753" s="1301"/>
      <c r="I1753" s="1301"/>
      <c r="J1753" s="1301"/>
      <c r="K1753" s="1301"/>
      <c r="L1753" s="1301"/>
      <c r="M1753" s="1301"/>
      <c r="N1753" s="1301"/>
      <c r="O1753" s="1329"/>
      <c r="Q1753" s="92"/>
      <c r="R1753" s="92"/>
      <c r="S1753" s="92"/>
      <c r="T1753" s="92"/>
      <c r="U1753" s="1303"/>
    </row>
    <row r="1754" spans="1:21" s="1302" customFormat="1" x14ac:dyDescent="0.3">
      <c r="A1754" s="1214"/>
      <c r="B1754" s="92"/>
      <c r="C1754" s="1298"/>
      <c r="D1754" s="1301"/>
      <c r="E1754" s="1301"/>
      <c r="F1754" s="1301"/>
      <c r="G1754" s="1301"/>
      <c r="H1754" s="1301"/>
      <c r="I1754" s="1301"/>
      <c r="J1754" s="1301"/>
      <c r="K1754" s="1301"/>
      <c r="L1754" s="1301"/>
      <c r="M1754" s="1301"/>
      <c r="N1754" s="1301"/>
      <c r="O1754" s="1329"/>
      <c r="Q1754" s="92"/>
      <c r="R1754" s="92"/>
      <c r="S1754" s="92"/>
      <c r="T1754" s="92"/>
      <c r="U1754" s="1303"/>
    </row>
    <row r="1755" spans="1:21" s="1302" customFormat="1" x14ac:dyDescent="0.3">
      <c r="A1755" s="1214"/>
      <c r="B1755" s="92"/>
      <c r="C1755" s="1298"/>
      <c r="D1755" s="1301"/>
      <c r="E1755" s="1301"/>
      <c r="F1755" s="1301"/>
      <c r="G1755" s="1301"/>
      <c r="H1755" s="1301"/>
      <c r="I1755" s="1301"/>
      <c r="J1755" s="1301"/>
      <c r="K1755" s="1301"/>
      <c r="L1755" s="1301"/>
      <c r="M1755" s="1301"/>
      <c r="N1755" s="1301"/>
      <c r="O1755" s="1329"/>
      <c r="Q1755" s="92"/>
      <c r="R1755" s="92"/>
      <c r="S1755" s="92"/>
      <c r="T1755" s="92"/>
      <c r="U1755" s="1303"/>
    </row>
    <row r="1756" spans="1:21" s="1302" customFormat="1" x14ac:dyDescent="0.3">
      <c r="A1756" s="1214"/>
      <c r="B1756" s="92"/>
      <c r="C1756" s="1298"/>
      <c r="D1756" s="1301"/>
      <c r="E1756" s="1301"/>
      <c r="F1756" s="1301"/>
      <c r="G1756" s="1301"/>
      <c r="H1756" s="1301"/>
      <c r="I1756" s="1301"/>
      <c r="J1756" s="1301"/>
      <c r="K1756" s="1301"/>
      <c r="L1756" s="1301"/>
      <c r="M1756" s="1301"/>
      <c r="N1756" s="1301"/>
      <c r="O1756" s="1329"/>
      <c r="Q1756" s="92"/>
      <c r="R1756" s="92"/>
      <c r="S1756" s="92"/>
      <c r="T1756" s="92"/>
      <c r="U1756" s="1303"/>
    </row>
    <row r="1757" spans="1:21" s="1302" customFormat="1" x14ac:dyDescent="0.3">
      <c r="A1757" s="1214"/>
      <c r="B1757" s="92"/>
      <c r="C1757" s="1298"/>
      <c r="D1757" s="1301"/>
      <c r="E1757" s="1301"/>
      <c r="F1757" s="1301"/>
      <c r="G1757" s="1301"/>
      <c r="H1757" s="1301"/>
      <c r="I1757" s="1301"/>
      <c r="J1757" s="1301"/>
      <c r="K1757" s="1301"/>
      <c r="L1757" s="1301"/>
      <c r="M1757" s="1301"/>
      <c r="N1757" s="1301"/>
      <c r="O1757" s="1329"/>
      <c r="Q1757" s="92"/>
      <c r="R1757" s="92"/>
      <c r="S1757" s="92"/>
      <c r="T1757" s="92"/>
      <c r="U1757" s="1303"/>
    </row>
    <row r="1758" spans="1:21" s="1302" customFormat="1" x14ac:dyDescent="0.3">
      <c r="A1758" s="1214"/>
      <c r="B1758" s="92"/>
      <c r="C1758" s="1298"/>
      <c r="D1758" s="1301"/>
      <c r="E1758" s="1301"/>
      <c r="F1758" s="1301"/>
      <c r="G1758" s="1301"/>
      <c r="H1758" s="1301"/>
      <c r="I1758" s="1301"/>
      <c r="J1758" s="1301"/>
      <c r="K1758" s="1301"/>
      <c r="L1758" s="1301"/>
      <c r="M1758" s="1301"/>
      <c r="N1758" s="1301"/>
      <c r="O1758" s="1329"/>
      <c r="Q1758" s="92"/>
      <c r="R1758" s="92"/>
      <c r="S1758" s="92"/>
      <c r="T1758" s="92"/>
      <c r="U1758" s="1303"/>
    </row>
    <row r="1759" spans="1:21" s="1302" customFormat="1" x14ac:dyDescent="0.3">
      <c r="A1759" s="1214"/>
      <c r="B1759" s="92"/>
      <c r="C1759" s="1298"/>
      <c r="D1759" s="1301"/>
      <c r="E1759" s="1301"/>
      <c r="F1759" s="1301"/>
      <c r="G1759" s="1301"/>
      <c r="H1759" s="1301"/>
      <c r="I1759" s="1301"/>
      <c r="J1759" s="1301"/>
      <c r="K1759" s="1301"/>
      <c r="L1759" s="1301"/>
      <c r="M1759" s="1301"/>
      <c r="N1759" s="1301"/>
      <c r="O1759" s="1329"/>
      <c r="Q1759" s="92"/>
      <c r="R1759" s="92"/>
      <c r="S1759" s="92"/>
      <c r="T1759" s="92"/>
      <c r="U1759" s="1303"/>
    </row>
    <row r="1760" spans="1:21" s="1302" customFormat="1" x14ac:dyDescent="0.3">
      <c r="A1760" s="1214"/>
      <c r="B1760" s="92"/>
      <c r="C1760" s="1298"/>
      <c r="D1760" s="1301"/>
      <c r="E1760" s="1301"/>
      <c r="F1760" s="1301"/>
      <c r="G1760" s="1301"/>
      <c r="H1760" s="1301"/>
      <c r="I1760" s="1301"/>
      <c r="J1760" s="1301"/>
      <c r="K1760" s="1301"/>
      <c r="L1760" s="1301"/>
      <c r="M1760" s="1301"/>
      <c r="N1760" s="1301"/>
      <c r="O1760" s="1329"/>
      <c r="Q1760" s="92"/>
      <c r="R1760" s="92"/>
      <c r="S1760" s="92"/>
      <c r="T1760" s="92"/>
      <c r="U1760" s="1303"/>
    </row>
    <row r="1761" spans="1:21" s="1302" customFormat="1" x14ac:dyDescent="0.3">
      <c r="A1761" s="1214"/>
      <c r="B1761" s="92"/>
      <c r="C1761" s="1298"/>
      <c r="D1761" s="1301"/>
      <c r="E1761" s="1301"/>
      <c r="F1761" s="1301"/>
      <c r="G1761" s="1301"/>
      <c r="H1761" s="1301"/>
      <c r="I1761" s="1301"/>
      <c r="J1761" s="1301"/>
      <c r="K1761" s="1301"/>
      <c r="L1761" s="1301"/>
      <c r="M1761" s="1301"/>
      <c r="N1761" s="1301"/>
      <c r="O1761" s="1329"/>
      <c r="Q1761" s="92"/>
      <c r="R1761" s="92"/>
      <c r="S1761" s="92"/>
      <c r="T1761" s="92"/>
      <c r="U1761" s="1303"/>
    </row>
    <row r="1762" spans="1:21" s="1302" customFormat="1" x14ac:dyDescent="0.3">
      <c r="A1762" s="1214"/>
      <c r="B1762" s="92"/>
      <c r="C1762" s="1298"/>
      <c r="D1762" s="1301"/>
      <c r="E1762" s="1301"/>
      <c r="F1762" s="1301"/>
      <c r="G1762" s="1301"/>
      <c r="H1762" s="1301"/>
      <c r="I1762" s="1301"/>
      <c r="J1762" s="1301"/>
      <c r="K1762" s="1301"/>
      <c r="L1762" s="1301"/>
      <c r="M1762" s="1301"/>
      <c r="N1762" s="1301"/>
      <c r="O1762" s="1329"/>
      <c r="Q1762" s="92"/>
      <c r="R1762" s="92"/>
      <c r="S1762" s="92"/>
      <c r="T1762" s="92"/>
      <c r="U1762" s="1303"/>
    </row>
    <row r="1763" spans="1:21" s="1302" customFormat="1" x14ac:dyDescent="0.3">
      <c r="A1763" s="1214"/>
      <c r="B1763" s="92"/>
      <c r="C1763" s="1298"/>
      <c r="D1763" s="1301"/>
      <c r="E1763" s="1301"/>
      <c r="F1763" s="1301"/>
      <c r="G1763" s="1301"/>
      <c r="H1763" s="1301"/>
      <c r="I1763" s="1301"/>
      <c r="J1763" s="1301"/>
      <c r="K1763" s="1301"/>
      <c r="L1763" s="1301"/>
      <c r="M1763" s="1301"/>
      <c r="N1763" s="1301"/>
      <c r="O1763" s="1329"/>
      <c r="Q1763" s="92"/>
      <c r="R1763" s="92"/>
      <c r="S1763" s="92"/>
      <c r="T1763" s="92"/>
      <c r="U1763" s="1303"/>
    </row>
    <row r="1764" spans="1:21" s="1302" customFormat="1" x14ac:dyDescent="0.3">
      <c r="A1764" s="1214"/>
      <c r="B1764" s="92"/>
      <c r="C1764" s="1298"/>
      <c r="D1764" s="1301"/>
      <c r="E1764" s="1301"/>
      <c r="F1764" s="1301"/>
      <c r="G1764" s="1301"/>
      <c r="H1764" s="1301"/>
      <c r="I1764" s="1301"/>
      <c r="J1764" s="1301"/>
      <c r="K1764" s="1301"/>
      <c r="L1764" s="1301"/>
      <c r="M1764" s="1301"/>
      <c r="N1764" s="1301"/>
      <c r="O1764" s="1329"/>
      <c r="Q1764" s="92"/>
      <c r="R1764" s="92"/>
      <c r="S1764" s="92"/>
      <c r="T1764" s="92"/>
      <c r="U1764" s="1303"/>
    </row>
    <row r="1765" spans="1:21" s="1302" customFormat="1" x14ac:dyDescent="0.3">
      <c r="A1765" s="1214"/>
      <c r="B1765" s="92"/>
      <c r="C1765" s="1298"/>
      <c r="D1765" s="1301"/>
      <c r="E1765" s="1301"/>
      <c r="F1765" s="1301"/>
      <c r="G1765" s="1301"/>
      <c r="H1765" s="1301"/>
      <c r="I1765" s="1301"/>
      <c r="J1765" s="1301"/>
      <c r="K1765" s="1301"/>
      <c r="L1765" s="1301"/>
      <c r="M1765" s="1301"/>
      <c r="N1765" s="1301"/>
      <c r="O1765" s="1329"/>
      <c r="Q1765" s="92"/>
      <c r="R1765" s="92"/>
      <c r="S1765" s="92"/>
      <c r="T1765" s="92"/>
      <c r="U1765" s="1303"/>
    </row>
    <row r="1766" spans="1:21" s="1302" customFormat="1" x14ac:dyDescent="0.3">
      <c r="A1766" s="1214"/>
      <c r="B1766" s="92"/>
      <c r="C1766" s="1298"/>
      <c r="D1766" s="1301"/>
      <c r="E1766" s="1301"/>
      <c r="F1766" s="1301"/>
      <c r="G1766" s="1301"/>
      <c r="H1766" s="1301"/>
      <c r="I1766" s="1301"/>
      <c r="J1766" s="1301"/>
      <c r="K1766" s="1301"/>
      <c r="L1766" s="1301"/>
      <c r="M1766" s="1301"/>
      <c r="N1766" s="1301"/>
      <c r="O1766" s="1329"/>
      <c r="Q1766" s="92"/>
      <c r="R1766" s="92"/>
      <c r="S1766" s="92"/>
      <c r="T1766" s="92"/>
      <c r="U1766" s="1303"/>
    </row>
    <row r="1767" spans="1:21" s="1302" customFormat="1" x14ac:dyDescent="0.3">
      <c r="A1767" s="1214"/>
      <c r="B1767" s="92"/>
      <c r="C1767" s="1298"/>
      <c r="D1767" s="1301"/>
      <c r="E1767" s="1301"/>
      <c r="F1767" s="1301"/>
      <c r="G1767" s="1301"/>
      <c r="H1767" s="1301"/>
      <c r="I1767" s="1301"/>
      <c r="J1767" s="1301"/>
      <c r="K1767" s="1301"/>
      <c r="L1767" s="1301"/>
      <c r="M1767" s="1301"/>
      <c r="N1767" s="1301"/>
      <c r="O1767" s="1329"/>
      <c r="Q1767" s="92"/>
      <c r="R1767" s="92"/>
      <c r="S1767" s="92"/>
      <c r="T1767" s="92"/>
      <c r="U1767" s="1303"/>
    </row>
    <row r="1768" spans="1:21" s="1302" customFormat="1" x14ac:dyDescent="0.3">
      <c r="A1768" s="1214"/>
      <c r="B1768" s="92"/>
      <c r="C1768" s="1298"/>
      <c r="D1768" s="1301"/>
      <c r="E1768" s="1301"/>
      <c r="F1768" s="1301"/>
      <c r="G1768" s="1301"/>
      <c r="H1768" s="1301"/>
      <c r="I1768" s="1301"/>
      <c r="J1768" s="1301"/>
      <c r="K1768" s="1301"/>
      <c r="L1768" s="1301"/>
      <c r="M1768" s="1301"/>
      <c r="N1768" s="1301"/>
      <c r="O1768" s="1329"/>
      <c r="Q1768" s="92"/>
      <c r="R1768" s="92"/>
      <c r="S1768" s="92"/>
      <c r="T1768" s="92"/>
      <c r="U1768" s="1303"/>
    </row>
    <row r="1769" spans="1:21" s="1302" customFormat="1" x14ac:dyDescent="0.3">
      <c r="A1769" s="1214"/>
      <c r="B1769" s="92"/>
      <c r="C1769" s="1298"/>
      <c r="D1769" s="1301"/>
      <c r="E1769" s="1301"/>
      <c r="F1769" s="1301"/>
      <c r="G1769" s="1301"/>
      <c r="H1769" s="1301"/>
      <c r="I1769" s="1301"/>
      <c r="J1769" s="1301"/>
      <c r="K1769" s="1301"/>
      <c r="L1769" s="1301"/>
      <c r="M1769" s="1301"/>
      <c r="N1769" s="1301"/>
      <c r="O1769" s="1329"/>
      <c r="Q1769" s="92"/>
      <c r="R1769" s="92"/>
      <c r="S1769" s="92"/>
      <c r="T1769" s="92"/>
      <c r="U1769" s="1303"/>
    </row>
    <row r="1770" spans="1:21" s="1302" customFormat="1" x14ac:dyDescent="0.3">
      <c r="A1770" s="1214"/>
      <c r="B1770" s="92"/>
      <c r="C1770" s="1298"/>
      <c r="D1770" s="1301"/>
      <c r="E1770" s="1301"/>
      <c r="F1770" s="1301"/>
      <c r="G1770" s="1301"/>
      <c r="H1770" s="1301"/>
      <c r="I1770" s="1301"/>
      <c r="J1770" s="1301"/>
      <c r="K1770" s="1301"/>
      <c r="L1770" s="1301"/>
      <c r="M1770" s="1301"/>
      <c r="N1770" s="1301"/>
      <c r="O1770" s="1329"/>
      <c r="Q1770" s="92"/>
      <c r="R1770" s="92"/>
      <c r="S1770" s="92"/>
      <c r="T1770" s="92"/>
      <c r="U1770" s="1303"/>
    </row>
    <row r="1771" spans="1:21" s="1302" customFormat="1" x14ac:dyDescent="0.3">
      <c r="A1771" s="1214"/>
      <c r="B1771" s="92"/>
      <c r="C1771" s="1298"/>
      <c r="D1771" s="1301"/>
      <c r="E1771" s="1301"/>
      <c r="F1771" s="1301"/>
      <c r="G1771" s="1301"/>
      <c r="H1771" s="1301"/>
      <c r="I1771" s="1301"/>
      <c r="J1771" s="1301"/>
      <c r="K1771" s="1301"/>
      <c r="L1771" s="1301"/>
      <c r="M1771" s="1301"/>
      <c r="N1771" s="1301"/>
      <c r="O1771" s="1329"/>
      <c r="Q1771" s="92"/>
      <c r="R1771" s="92"/>
      <c r="S1771" s="92"/>
      <c r="T1771" s="92"/>
      <c r="U1771" s="1303"/>
    </row>
    <row r="1772" spans="1:21" s="1302" customFormat="1" x14ac:dyDescent="0.3">
      <c r="A1772" s="1214"/>
      <c r="B1772" s="92"/>
      <c r="C1772" s="1298"/>
      <c r="D1772" s="1301"/>
      <c r="E1772" s="1301"/>
      <c r="F1772" s="1301"/>
      <c r="G1772" s="1301"/>
      <c r="H1772" s="1301"/>
      <c r="I1772" s="1301"/>
      <c r="J1772" s="1301"/>
      <c r="K1772" s="1301"/>
      <c r="L1772" s="1301"/>
      <c r="M1772" s="1301"/>
      <c r="N1772" s="1301"/>
      <c r="O1772" s="1329"/>
      <c r="Q1772" s="92"/>
      <c r="R1772" s="92"/>
      <c r="S1772" s="92"/>
      <c r="T1772" s="92"/>
      <c r="U1772" s="1303"/>
    </row>
    <row r="1773" spans="1:21" s="1302" customFormat="1" x14ac:dyDescent="0.3">
      <c r="A1773" s="1214"/>
      <c r="B1773" s="92"/>
      <c r="C1773" s="1298"/>
      <c r="D1773" s="1301"/>
      <c r="E1773" s="1301"/>
      <c r="F1773" s="1301"/>
      <c r="G1773" s="1301"/>
      <c r="H1773" s="1301"/>
      <c r="I1773" s="1301"/>
      <c r="J1773" s="1301"/>
      <c r="K1773" s="1301"/>
      <c r="L1773" s="1301"/>
      <c r="M1773" s="1301"/>
      <c r="N1773" s="1301"/>
      <c r="O1773" s="1329"/>
      <c r="Q1773" s="92"/>
      <c r="R1773" s="92"/>
      <c r="S1773" s="92"/>
      <c r="T1773" s="92"/>
      <c r="U1773" s="1303"/>
    </row>
    <row r="1774" spans="1:21" s="1302" customFormat="1" x14ac:dyDescent="0.3">
      <c r="A1774" s="1214"/>
      <c r="B1774" s="92"/>
      <c r="C1774" s="1298"/>
      <c r="D1774" s="1301"/>
      <c r="E1774" s="1301"/>
      <c r="F1774" s="1301"/>
      <c r="G1774" s="1301"/>
      <c r="H1774" s="1301"/>
      <c r="I1774" s="1301"/>
      <c r="J1774" s="1301"/>
      <c r="K1774" s="1301"/>
      <c r="L1774" s="1301"/>
      <c r="M1774" s="1301"/>
      <c r="N1774" s="1301"/>
      <c r="O1774" s="1329"/>
      <c r="Q1774" s="92"/>
      <c r="R1774" s="92"/>
      <c r="S1774" s="92"/>
      <c r="T1774" s="92"/>
      <c r="U1774" s="1303"/>
    </row>
    <row r="1775" spans="1:21" s="1302" customFormat="1" x14ac:dyDescent="0.3">
      <c r="A1775" s="1214"/>
      <c r="B1775" s="92"/>
      <c r="C1775" s="1298"/>
      <c r="D1775" s="1301"/>
      <c r="E1775" s="1301"/>
      <c r="F1775" s="1301"/>
      <c r="G1775" s="1301"/>
      <c r="H1775" s="1301"/>
      <c r="I1775" s="1301"/>
      <c r="J1775" s="1301"/>
      <c r="K1775" s="1301"/>
      <c r="L1775" s="1301"/>
      <c r="M1775" s="1301"/>
      <c r="N1775" s="1301"/>
      <c r="O1775" s="1329"/>
      <c r="Q1775" s="92"/>
      <c r="R1775" s="92"/>
      <c r="S1775" s="92"/>
      <c r="T1775" s="92"/>
      <c r="U1775" s="1303"/>
    </row>
    <row r="1776" spans="1:21" s="1302" customFormat="1" x14ac:dyDescent="0.3">
      <c r="A1776" s="1214"/>
      <c r="B1776" s="92"/>
      <c r="C1776" s="1298"/>
      <c r="D1776" s="1301"/>
      <c r="E1776" s="1301"/>
      <c r="F1776" s="1301"/>
      <c r="G1776" s="1301"/>
      <c r="H1776" s="1301"/>
      <c r="I1776" s="1301"/>
      <c r="J1776" s="1301"/>
      <c r="K1776" s="1301"/>
      <c r="L1776" s="1301"/>
      <c r="M1776" s="1301"/>
      <c r="N1776" s="1301"/>
      <c r="O1776" s="1329"/>
      <c r="Q1776" s="92"/>
      <c r="R1776" s="92"/>
      <c r="S1776" s="92"/>
      <c r="T1776" s="92"/>
      <c r="U1776" s="1303"/>
    </row>
    <row r="1777" spans="1:21" s="1302" customFormat="1" x14ac:dyDescent="0.3">
      <c r="A1777" s="1214"/>
      <c r="B1777" s="92"/>
      <c r="C1777" s="1298"/>
      <c r="D1777" s="1301"/>
      <c r="E1777" s="1301"/>
      <c r="F1777" s="1301"/>
      <c r="G1777" s="1301"/>
      <c r="H1777" s="1301"/>
      <c r="I1777" s="1301"/>
      <c r="J1777" s="1301"/>
      <c r="K1777" s="1301"/>
      <c r="L1777" s="1301"/>
      <c r="M1777" s="1301"/>
      <c r="N1777" s="1301"/>
      <c r="O1777" s="1329"/>
      <c r="Q1777" s="92"/>
      <c r="R1777" s="92"/>
      <c r="S1777" s="92"/>
      <c r="T1777" s="92"/>
      <c r="U1777" s="1303"/>
    </row>
    <row r="1778" spans="1:21" s="1302" customFormat="1" x14ac:dyDescent="0.3">
      <c r="A1778" s="1214"/>
      <c r="B1778" s="92"/>
      <c r="C1778" s="1298"/>
      <c r="D1778" s="1301"/>
      <c r="E1778" s="1301"/>
      <c r="F1778" s="1301"/>
      <c r="G1778" s="1301"/>
      <c r="H1778" s="1301"/>
      <c r="I1778" s="1301"/>
      <c r="J1778" s="1301"/>
      <c r="K1778" s="1301"/>
      <c r="L1778" s="1301"/>
      <c r="M1778" s="1301"/>
      <c r="N1778" s="1301"/>
      <c r="O1778" s="1329"/>
      <c r="Q1778" s="92"/>
      <c r="R1778" s="92"/>
      <c r="S1778" s="92"/>
      <c r="T1778" s="92"/>
      <c r="U1778" s="1303"/>
    </row>
    <row r="1779" spans="1:21" s="1302" customFormat="1" x14ac:dyDescent="0.3">
      <c r="A1779" s="1214"/>
      <c r="B1779" s="92"/>
      <c r="C1779" s="1298"/>
      <c r="D1779" s="1301"/>
      <c r="E1779" s="1301"/>
      <c r="F1779" s="1301"/>
      <c r="G1779" s="1301"/>
      <c r="H1779" s="1301"/>
      <c r="I1779" s="1301"/>
      <c r="J1779" s="1301"/>
      <c r="K1779" s="1301"/>
      <c r="L1779" s="1301"/>
      <c r="M1779" s="1301"/>
      <c r="N1779" s="1301"/>
      <c r="O1779" s="1329"/>
      <c r="Q1779" s="92"/>
      <c r="R1779" s="92"/>
      <c r="S1779" s="92"/>
      <c r="T1779" s="92"/>
      <c r="U1779" s="1303"/>
    </row>
    <row r="1780" spans="1:21" s="1302" customFormat="1" x14ac:dyDescent="0.3">
      <c r="A1780" s="1214"/>
      <c r="B1780" s="92"/>
      <c r="C1780" s="1298"/>
      <c r="D1780" s="1301"/>
      <c r="E1780" s="1301"/>
      <c r="F1780" s="1301"/>
      <c r="G1780" s="1301"/>
      <c r="H1780" s="1301"/>
      <c r="I1780" s="1301"/>
      <c r="J1780" s="1301"/>
      <c r="K1780" s="1301"/>
      <c r="L1780" s="1301"/>
      <c r="M1780" s="1301"/>
      <c r="N1780" s="1301"/>
      <c r="O1780" s="1329"/>
      <c r="Q1780" s="92"/>
      <c r="R1780" s="92"/>
      <c r="S1780" s="92"/>
      <c r="T1780" s="92"/>
      <c r="U1780" s="1303"/>
    </row>
    <row r="1781" spans="1:21" s="1302" customFormat="1" x14ac:dyDescent="0.3">
      <c r="A1781" s="1214"/>
      <c r="B1781" s="92"/>
      <c r="C1781" s="1298"/>
      <c r="D1781" s="1301"/>
      <c r="E1781" s="1301"/>
      <c r="F1781" s="1301"/>
      <c r="G1781" s="1301"/>
      <c r="H1781" s="1301"/>
      <c r="I1781" s="1301"/>
      <c r="J1781" s="1301"/>
      <c r="K1781" s="1301"/>
      <c r="L1781" s="1301"/>
      <c r="M1781" s="1301"/>
      <c r="N1781" s="1301"/>
      <c r="O1781" s="1329"/>
      <c r="Q1781" s="92"/>
      <c r="R1781" s="92"/>
      <c r="S1781" s="92"/>
      <c r="T1781" s="92"/>
      <c r="U1781" s="1303"/>
    </row>
    <row r="1782" spans="1:21" s="1302" customFormat="1" x14ac:dyDescent="0.3">
      <c r="A1782" s="1214"/>
      <c r="B1782" s="92"/>
      <c r="C1782" s="1298"/>
      <c r="D1782" s="1301"/>
      <c r="E1782" s="1301"/>
      <c r="F1782" s="1301"/>
      <c r="G1782" s="1301"/>
      <c r="H1782" s="1301"/>
      <c r="I1782" s="1301"/>
      <c r="J1782" s="1301"/>
      <c r="K1782" s="1301"/>
      <c r="L1782" s="1301"/>
      <c r="M1782" s="1301"/>
      <c r="N1782" s="1301"/>
      <c r="O1782" s="1329"/>
      <c r="Q1782" s="92"/>
      <c r="R1782" s="92"/>
      <c r="S1782" s="92"/>
      <c r="T1782" s="92"/>
      <c r="U1782" s="1303"/>
    </row>
    <row r="1783" spans="1:21" s="1302" customFormat="1" x14ac:dyDescent="0.3">
      <c r="A1783" s="1214"/>
      <c r="B1783" s="92"/>
      <c r="C1783" s="1298"/>
      <c r="D1783" s="1301"/>
      <c r="E1783" s="1301"/>
      <c r="F1783" s="1301"/>
      <c r="G1783" s="1301"/>
      <c r="H1783" s="1301"/>
      <c r="I1783" s="1301"/>
      <c r="J1783" s="1301"/>
      <c r="K1783" s="1301"/>
      <c r="L1783" s="1301"/>
      <c r="M1783" s="1301"/>
      <c r="N1783" s="1301"/>
      <c r="O1783" s="1329"/>
      <c r="Q1783" s="92"/>
      <c r="R1783" s="92"/>
      <c r="S1783" s="92"/>
      <c r="T1783" s="92"/>
      <c r="U1783" s="1303"/>
    </row>
    <row r="1784" spans="1:21" s="1302" customFormat="1" x14ac:dyDescent="0.3">
      <c r="A1784" s="1214"/>
      <c r="B1784" s="92"/>
      <c r="C1784" s="1298"/>
      <c r="D1784" s="1301"/>
      <c r="E1784" s="1301"/>
      <c r="F1784" s="1301"/>
      <c r="G1784" s="1301"/>
      <c r="H1784" s="1301"/>
      <c r="I1784" s="1301"/>
      <c r="J1784" s="1301"/>
      <c r="K1784" s="1301"/>
      <c r="L1784" s="1301"/>
      <c r="M1784" s="1301"/>
      <c r="N1784" s="1301"/>
      <c r="O1784" s="1329"/>
      <c r="Q1784" s="92"/>
      <c r="R1784" s="92"/>
      <c r="S1784" s="92"/>
      <c r="T1784" s="92"/>
      <c r="U1784" s="1303"/>
    </row>
    <row r="1785" spans="1:21" s="1302" customFormat="1" x14ac:dyDescent="0.3">
      <c r="A1785" s="1214"/>
      <c r="B1785" s="92"/>
      <c r="C1785" s="1298"/>
      <c r="D1785" s="1301"/>
      <c r="E1785" s="1301"/>
      <c r="F1785" s="1301"/>
      <c r="G1785" s="1301"/>
      <c r="H1785" s="1301"/>
      <c r="I1785" s="1301"/>
      <c r="J1785" s="1301"/>
      <c r="K1785" s="1301"/>
      <c r="L1785" s="1301"/>
      <c r="M1785" s="1301"/>
      <c r="N1785" s="1301"/>
      <c r="O1785" s="1329"/>
      <c r="Q1785" s="92"/>
      <c r="R1785" s="92"/>
      <c r="S1785" s="92"/>
      <c r="T1785" s="92"/>
      <c r="U1785" s="1303"/>
    </row>
    <row r="1786" spans="1:21" s="1302" customFormat="1" x14ac:dyDescent="0.3">
      <c r="A1786" s="1214"/>
      <c r="B1786" s="92"/>
      <c r="C1786" s="1298"/>
      <c r="D1786" s="1301"/>
      <c r="E1786" s="1301"/>
      <c r="F1786" s="1301"/>
      <c r="G1786" s="1301"/>
      <c r="H1786" s="1301"/>
      <c r="I1786" s="1301"/>
      <c r="J1786" s="1301"/>
      <c r="K1786" s="1301"/>
      <c r="L1786" s="1301"/>
      <c r="M1786" s="1301"/>
      <c r="N1786" s="1301"/>
      <c r="O1786" s="1329"/>
      <c r="Q1786" s="92"/>
      <c r="R1786" s="92"/>
      <c r="S1786" s="92"/>
      <c r="T1786" s="92"/>
      <c r="U1786" s="1303"/>
    </row>
    <row r="1787" spans="1:21" s="1302" customFormat="1" x14ac:dyDescent="0.3">
      <c r="A1787" s="1214"/>
      <c r="B1787" s="92"/>
      <c r="C1787" s="1298"/>
      <c r="D1787" s="1301"/>
      <c r="E1787" s="1301"/>
      <c r="F1787" s="1301"/>
      <c r="G1787" s="1301"/>
      <c r="H1787" s="1301"/>
      <c r="I1787" s="1301"/>
      <c r="J1787" s="1301"/>
      <c r="K1787" s="1301"/>
      <c r="L1787" s="1301"/>
      <c r="M1787" s="1301"/>
      <c r="N1787" s="1301"/>
      <c r="O1787" s="1329"/>
      <c r="Q1787" s="92"/>
      <c r="R1787" s="92"/>
      <c r="S1787" s="92"/>
      <c r="T1787" s="92"/>
      <c r="U1787" s="1303"/>
    </row>
    <row r="1788" spans="1:21" s="1302" customFormat="1" x14ac:dyDescent="0.3">
      <c r="A1788" s="1214"/>
      <c r="B1788" s="92"/>
      <c r="C1788" s="1298"/>
      <c r="D1788" s="1301"/>
      <c r="E1788" s="1301"/>
      <c r="F1788" s="1301"/>
      <c r="G1788" s="1301"/>
      <c r="H1788" s="1301"/>
      <c r="I1788" s="1301"/>
      <c r="J1788" s="1301"/>
      <c r="K1788" s="1301"/>
      <c r="L1788" s="1301"/>
      <c r="M1788" s="1301"/>
      <c r="N1788" s="1301"/>
      <c r="O1788" s="1329"/>
      <c r="Q1788" s="92"/>
      <c r="R1788" s="92"/>
      <c r="S1788" s="92"/>
      <c r="T1788" s="92"/>
      <c r="U1788" s="1303"/>
    </row>
    <row r="1789" spans="1:21" s="1302" customFormat="1" x14ac:dyDescent="0.3">
      <c r="A1789" s="1214"/>
      <c r="B1789" s="92"/>
      <c r="C1789" s="1298"/>
      <c r="D1789" s="1301"/>
      <c r="E1789" s="1301"/>
      <c r="F1789" s="1301"/>
      <c r="G1789" s="1301"/>
      <c r="H1789" s="1301"/>
      <c r="I1789" s="1301"/>
      <c r="J1789" s="1301"/>
      <c r="K1789" s="1301"/>
      <c r="L1789" s="1301"/>
      <c r="M1789" s="1301"/>
      <c r="N1789" s="1301"/>
      <c r="O1789" s="1329"/>
      <c r="Q1789" s="92"/>
      <c r="R1789" s="92"/>
      <c r="S1789" s="92"/>
      <c r="T1789" s="92"/>
      <c r="U1789" s="1303"/>
    </row>
    <row r="1790" spans="1:21" s="1302" customFormat="1" x14ac:dyDescent="0.3">
      <c r="A1790" s="1214"/>
      <c r="B1790" s="92"/>
      <c r="C1790" s="1298"/>
      <c r="D1790" s="1301"/>
      <c r="E1790" s="1301"/>
      <c r="F1790" s="1301"/>
      <c r="G1790" s="1301"/>
      <c r="H1790" s="1301"/>
      <c r="I1790" s="1301"/>
      <c r="J1790" s="1301"/>
      <c r="K1790" s="1301"/>
      <c r="L1790" s="1301"/>
      <c r="M1790" s="1301"/>
      <c r="N1790" s="1301"/>
      <c r="O1790" s="1329"/>
      <c r="Q1790" s="92"/>
      <c r="R1790" s="92"/>
      <c r="S1790" s="92"/>
      <c r="T1790" s="92"/>
      <c r="U1790" s="1303"/>
    </row>
    <row r="1791" spans="1:21" s="1302" customFormat="1" x14ac:dyDescent="0.3">
      <c r="A1791" s="1214"/>
      <c r="B1791" s="92"/>
      <c r="C1791" s="1298"/>
      <c r="D1791" s="1301"/>
      <c r="E1791" s="1301"/>
      <c r="F1791" s="1301"/>
      <c r="G1791" s="1301"/>
      <c r="H1791" s="1301"/>
      <c r="I1791" s="1301"/>
      <c r="J1791" s="1301"/>
      <c r="K1791" s="1301"/>
      <c r="L1791" s="1301"/>
      <c r="M1791" s="1301"/>
      <c r="N1791" s="1301"/>
      <c r="O1791" s="1329"/>
      <c r="Q1791" s="92"/>
      <c r="R1791" s="92"/>
      <c r="S1791" s="92"/>
      <c r="T1791" s="92"/>
      <c r="U1791" s="1303"/>
    </row>
    <row r="1792" spans="1:21" s="1302" customFormat="1" x14ac:dyDescent="0.3">
      <c r="A1792" s="1214"/>
      <c r="B1792" s="92"/>
      <c r="C1792" s="1298"/>
      <c r="D1792" s="1301"/>
      <c r="E1792" s="1301"/>
      <c r="F1792" s="1301"/>
      <c r="G1792" s="1301"/>
      <c r="H1792" s="1301"/>
      <c r="I1792" s="1301"/>
      <c r="J1792" s="1301"/>
      <c r="K1792" s="1301"/>
      <c r="L1792" s="1301"/>
      <c r="M1792" s="1301"/>
      <c r="N1792" s="1301"/>
      <c r="O1792" s="1329"/>
      <c r="Q1792" s="92"/>
      <c r="R1792" s="92"/>
      <c r="S1792" s="92"/>
      <c r="T1792" s="92"/>
      <c r="U1792" s="1303"/>
    </row>
    <row r="1793" spans="1:21" s="1302" customFormat="1" x14ac:dyDescent="0.3">
      <c r="A1793" s="1214"/>
      <c r="B1793" s="92"/>
      <c r="C1793" s="1298"/>
      <c r="D1793" s="1301"/>
      <c r="E1793" s="1301"/>
      <c r="F1793" s="1301"/>
      <c r="G1793" s="1301"/>
      <c r="H1793" s="1301"/>
      <c r="I1793" s="1301"/>
      <c r="J1793" s="1301"/>
      <c r="K1793" s="1301"/>
      <c r="L1793" s="1301"/>
      <c r="M1793" s="1301"/>
      <c r="N1793" s="1301"/>
      <c r="O1793" s="1329"/>
      <c r="Q1793" s="92"/>
      <c r="R1793" s="92"/>
      <c r="S1793" s="92"/>
      <c r="T1793" s="92"/>
      <c r="U1793" s="1303"/>
    </row>
    <row r="1794" spans="1:21" s="1302" customFormat="1" x14ac:dyDescent="0.3">
      <c r="A1794" s="1214"/>
      <c r="B1794" s="92"/>
      <c r="C1794" s="1298"/>
      <c r="D1794" s="1301"/>
      <c r="E1794" s="1301"/>
      <c r="F1794" s="1301"/>
      <c r="G1794" s="1301"/>
      <c r="H1794" s="1301"/>
      <c r="I1794" s="1301"/>
      <c r="J1794" s="1301"/>
      <c r="K1794" s="1301"/>
      <c r="L1794" s="1301"/>
      <c r="M1794" s="1301"/>
      <c r="N1794" s="1301"/>
      <c r="O1794" s="1329"/>
      <c r="Q1794" s="92"/>
      <c r="R1794" s="92"/>
      <c r="S1794" s="92"/>
      <c r="T1794" s="92"/>
      <c r="U1794" s="1303"/>
    </row>
    <row r="1795" spans="1:21" s="1302" customFormat="1" x14ac:dyDescent="0.3">
      <c r="A1795" s="1214"/>
      <c r="B1795" s="92"/>
      <c r="C1795" s="1298"/>
      <c r="D1795" s="1301"/>
      <c r="E1795" s="1301"/>
      <c r="F1795" s="1301"/>
      <c r="G1795" s="1301"/>
      <c r="H1795" s="1301"/>
      <c r="I1795" s="1301"/>
      <c r="J1795" s="1301"/>
      <c r="K1795" s="1301"/>
      <c r="L1795" s="1301"/>
      <c r="M1795" s="1301"/>
      <c r="N1795" s="1301"/>
      <c r="O1795" s="1329"/>
      <c r="Q1795" s="92"/>
      <c r="R1795" s="92"/>
      <c r="S1795" s="92"/>
      <c r="T1795" s="92"/>
      <c r="U1795" s="1303"/>
    </row>
    <row r="1796" spans="1:21" s="1302" customFormat="1" x14ac:dyDescent="0.3">
      <c r="A1796" s="1214"/>
      <c r="B1796" s="92"/>
      <c r="C1796" s="1298"/>
      <c r="D1796" s="1301"/>
      <c r="E1796" s="1301"/>
      <c r="F1796" s="1301"/>
      <c r="G1796" s="1301"/>
      <c r="H1796" s="1301"/>
      <c r="I1796" s="1301"/>
      <c r="J1796" s="1301"/>
      <c r="K1796" s="1301"/>
      <c r="L1796" s="1301"/>
      <c r="M1796" s="1301"/>
      <c r="N1796" s="1301"/>
      <c r="O1796" s="1329"/>
      <c r="Q1796" s="92"/>
      <c r="R1796" s="92"/>
      <c r="S1796" s="92"/>
      <c r="T1796" s="92"/>
      <c r="U1796" s="1303"/>
    </row>
    <row r="1797" spans="1:21" s="1302" customFormat="1" x14ac:dyDescent="0.3">
      <c r="A1797" s="1214"/>
      <c r="B1797" s="92"/>
      <c r="C1797" s="1298"/>
      <c r="D1797" s="1301"/>
      <c r="E1797" s="1301"/>
      <c r="F1797" s="1301"/>
      <c r="G1797" s="1301"/>
      <c r="H1797" s="1301"/>
      <c r="I1797" s="1301"/>
      <c r="J1797" s="1301"/>
      <c r="K1797" s="1301"/>
      <c r="L1797" s="1301"/>
      <c r="M1797" s="1301"/>
      <c r="N1797" s="1301"/>
      <c r="O1797" s="1329"/>
      <c r="Q1797" s="92"/>
      <c r="R1797" s="92"/>
      <c r="S1797" s="92"/>
      <c r="T1797" s="92"/>
      <c r="U1797" s="1303"/>
    </row>
    <row r="1798" spans="1:21" s="1302" customFormat="1" x14ac:dyDescent="0.3">
      <c r="A1798" s="1214"/>
      <c r="B1798" s="92"/>
      <c r="C1798" s="1298"/>
      <c r="D1798" s="1301"/>
      <c r="E1798" s="1301"/>
      <c r="F1798" s="1301"/>
      <c r="G1798" s="1301"/>
      <c r="H1798" s="1301"/>
      <c r="I1798" s="1301"/>
      <c r="J1798" s="1301"/>
      <c r="K1798" s="1301"/>
      <c r="L1798" s="1301"/>
      <c r="M1798" s="1301"/>
      <c r="N1798" s="1301"/>
      <c r="O1798" s="1329"/>
      <c r="Q1798" s="92"/>
      <c r="R1798" s="92"/>
      <c r="S1798" s="92"/>
      <c r="T1798" s="92"/>
      <c r="U1798" s="1303"/>
    </row>
    <row r="1799" spans="1:21" s="1302" customFormat="1" x14ac:dyDescent="0.3">
      <c r="A1799" s="1214"/>
      <c r="B1799" s="92"/>
      <c r="C1799" s="1298"/>
      <c r="D1799" s="1301"/>
      <c r="E1799" s="1301"/>
      <c r="F1799" s="1301"/>
      <c r="G1799" s="1301"/>
      <c r="H1799" s="1301"/>
      <c r="I1799" s="1301"/>
      <c r="J1799" s="1301"/>
      <c r="K1799" s="1301"/>
      <c r="L1799" s="1301"/>
      <c r="M1799" s="1301"/>
      <c r="N1799" s="1301"/>
      <c r="O1799" s="1329"/>
      <c r="Q1799" s="92"/>
      <c r="R1799" s="92"/>
      <c r="S1799" s="92"/>
      <c r="T1799" s="92"/>
      <c r="U1799" s="1303"/>
    </row>
    <row r="1800" spans="1:21" s="1302" customFormat="1" x14ac:dyDescent="0.3">
      <c r="A1800" s="1214"/>
      <c r="B1800" s="92"/>
      <c r="C1800" s="1298"/>
      <c r="D1800" s="1301"/>
      <c r="E1800" s="1301"/>
      <c r="F1800" s="1301"/>
      <c r="G1800" s="1301"/>
      <c r="H1800" s="1301"/>
      <c r="I1800" s="1301"/>
      <c r="J1800" s="1301"/>
      <c r="K1800" s="1301"/>
      <c r="L1800" s="1301"/>
      <c r="M1800" s="1301"/>
      <c r="N1800" s="1301"/>
      <c r="O1800" s="1329"/>
      <c r="Q1800" s="92"/>
      <c r="R1800" s="92"/>
      <c r="S1800" s="92"/>
      <c r="T1800" s="92"/>
      <c r="U1800" s="1303"/>
    </row>
    <row r="1801" spans="1:21" s="1302" customFormat="1" x14ac:dyDescent="0.3">
      <c r="A1801" s="1214"/>
      <c r="B1801" s="92"/>
      <c r="C1801" s="1298"/>
      <c r="D1801" s="1301"/>
      <c r="E1801" s="1301"/>
      <c r="F1801" s="1301"/>
      <c r="G1801" s="1301"/>
      <c r="H1801" s="1301"/>
      <c r="I1801" s="1301"/>
      <c r="J1801" s="1301"/>
      <c r="K1801" s="1301"/>
      <c r="L1801" s="1301"/>
      <c r="M1801" s="1301"/>
      <c r="N1801" s="1301"/>
      <c r="O1801" s="1329"/>
      <c r="Q1801" s="92"/>
      <c r="R1801" s="92"/>
      <c r="S1801" s="92"/>
      <c r="T1801" s="92"/>
      <c r="U1801" s="1303"/>
    </row>
    <row r="1802" spans="1:21" s="1302" customFormat="1" x14ac:dyDescent="0.3">
      <c r="A1802" s="1214"/>
      <c r="B1802" s="92"/>
      <c r="C1802" s="1298"/>
      <c r="D1802" s="1301"/>
      <c r="E1802" s="1301"/>
      <c r="F1802" s="1301"/>
      <c r="G1802" s="1301"/>
      <c r="H1802" s="1301"/>
      <c r="I1802" s="1301"/>
      <c r="J1802" s="1301"/>
      <c r="K1802" s="1301"/>
      <c r="L1802" s="1301"/>
      <c r="M1802" s="1301"/>
      <c r="N1802" s="1301"/>
      <c r="O1802" s="1329"/>
      <c r="Q1802" s="92"/>
      <c r="R1802" s="92"/>
      <c r="S1802" s="92"/>
      <c r="T1802" s="92"/>
      <c r="U1802" s="1303"/>
    </row>
    <row r="1803" spans="1:21" s="1302" customFormat="1" x14ac:dyDescent="0.3">
      <c r="A1803" s="1214"/>
      <c r="B1803" s="92"/>
      <c r="C1803" s="1298"/>
      <c r="D1803" s="1301"/>
      <c r="E1803" s="1301"/>
      <c r="F1803" s="1301"/>
      <c r="G1803" s="1301"/>
      <c r="H1803" s="1301"/>
      <c r="I1803" s="1301"/>
      <c r="J1803" s="1301"/>
      <c r="K1803" s="1301"/>
      <c r="L1803" s="1301"/>
      <c r="M1803" s="1301"/>
      <c r="N1803" s="1301"/>
      <c r="O1803" s="1329"/>
      <c r="Q1803" s="92"/>
      <c r="R1803" s="92"/>
      <c r="S1803" s="92"/>
      <c r="T1803" s="92"/>
      <c r="U1803" s="1303"/>
    </row>
    <row r="1804" spans="1:21" s="1302" customFormat="1" x14ac:dyDescent="0.3">
      <c r="A1804" s="1214"/>
      <c r="B1804" s="92"/>
      <c r="C1804" s="1298"/>
      <c r="D1804" s="1301"/>
      <c r="E1804" s="1301"/>
      <c r="F1804" s="1301"/>
      <c r="G1804" s="1301"/>
      <c r="H1804" s="1301"/>
      <c r="I1804" s="1301"/>
      <c r="J1804" s="1301"/>
      <c r="K1804" s="1301"/>
      <c r="L1804" s="1301"/>
      <c r="M1804" s="1301"/>
      <c r="N1804" s="1301"/>
      <c r="O1804" s="1329"/>
      <c r="Q1804" s="92"/>
      <c r="R1804" s="92"/>
      <c r="S1804" s="92"/>
      <c r="T1804" s="92"/>
      <c r="U1804" s="1303"/>
    </row>
    <row r="1805" spans="1:21" s="1302" customFormat="1" x14ac:dyDescent="0.3">
      <c r="A1805" s="1214"/>
      <c r="B1805" s="92"/>
      <c r="C1805" s="1298"/>
      <c r="D1805" s="1301"/>
      <c r="E1805" s="1301"/>
      <c r="F1805" s="1301"/>
      <c r="G1805" s="1301"/>
      <c r="H1805" s="1301"/>
      <c r="I1805" s="1301"/>
      <c r="J1805" s="1301"/>
      <c r="K1805" s="1301"/>
      <c r="L1805" s="1301"/>
      <c r="M1805" s="1301"/>
      <c r="N1805" s="1301"/>
      <c r="O1805" s="1329"/>
      <c r="Q1805" s="92"/>
      <c r="R1805" s="92"/>
      <c r="S1805" s="92"/>
      <c r="T1805" s="92"/>
      <c r="U1805" s="1303"/>
    </row>
    <row r="1806" spans="1:21" s="1302" customFormat="1" x14ac:dyDescent="0.3">
      <c r="A1806" s="1214"/>
      <c r="B1806" s="92"/>
      <c r="C1806" s="1298"/>
      <c r="D1806" s="1301"/>
      <c r="E1806" s="1301"/>
      <c r="F1806" s="1301"/>
      <c r="G1806" s="1301"/>
      <c r="H1806" s="1301"/>
      <c r="I1806" s="1301"/>
      <c r="J1806" s="1301"/>
      <c r="K1806" s="1301"/>
      <c r="L1806" s="1301"/>
      <c r="M1806" s="1301"/>
      <c r="N1806" s="1301"/>
      <c r="O1806" s="1329"/>
      <c r="Q1806" s="92"/>
      <c r="R1806" s="92"/>
      <c r="S1806" s="92"/>
      <c r="T1806" s="92"/>
      <c r="U1806" s="1303"/>
    </row>
    <row r="1807" spans="1:21" s="1302" customFormat="1" x14ac:dyDescent="0.3">
      <c r="A1807" s="1214"/>
      <c r="B1807" s="92"/>
      <c r="C1807" s="1298"/>
      <c r="D1807" s="1301"/>
      <c r="E1807" s="1301"/>
      <c r="F1807" s="1301"/>
      <c r="G1807" s="1301"/>
      <c r="H1807" s="1301"/>
      <c r="I1807" s="1301"/>
      <c r="J1807" s="1301"/>
      <c r="K1807" s="1301"/>
      <c r="L1807" s="1301"/>
      <c r="M1807" s="1301"/>
      <c r="N1807" s="1301"/>
      <c r="O1807" s="1329"/>
      <c r="Q1807" s="92"/>
      <c r="R1807" s="92"/>
      <c r="S1807" s="92"/>
      <c r="T1807" s="92"/>
      <c r="U1807" s="1303"/>
    </row>
    <row r="1808" spans="1:21" s="1302" customFormat="1" x14ac:dyDescent="0.3">
      <c r="A1808" s="1214"/>
      <c r="B1808" s="92"/>
      <c r="C1808" s="1298"/>
      <c r="D1808" s="1301"/>
      <c r="E1808" s="1301"/>
      <c r="F1808" s="1301"/>
      <c r="G1808" s="1301"/>
      <c r="H1808" s="1301"/>
      <c r="I1808" s="1301"/>
      <c r="J1808" s="1301"/>
      <c r="K1808" s="1301"/>
      <c r="L1808" s="1301"/>
      <c r="M1808" s="1301"/>
      <c r="N1808" s="1301"/>
      <c r="O1808" s="1329"/>
      <c r="Q1808" s="92"/>
      <c r="R1808" s="92"/>
      <c r="S1808" s="92"/>
      <c r="T1808" s="92"/>
      <c r="U1808" s="1303"/>
    </row>
    <row r="1809" spans="1:21" s="1302" customFormat="1" x14ac:dyDescent="0.3">
      <c r="A1809" s="1214"/>
      <c r="B1809" s="92"/>
      <c r="C1809" s="1298"/>
      <c r="D1809" s="1301"/>
      <c r="E1809" s="1301"/>
      <c r="F1809" s="1301"/>
      <c r="G1809" s="1301"/>
      <c r="H1809" s="1301"/>
      <c r="I1809" s="1301"/>
      <c r="J1809" s="1301"/>
      <c r="K1809" s="1301"/>
      <c r="L1809" s="1301"/>
      <c r="M1809" s="1301"/>
      <c r="N1809" s="1301"/>
      <c r="O1809" s="1329"/>
      <c r="Q1809" s="92"/>
      <c r="R1809" s="92"/>
      <c r="S1809" s="92"/>
      <c r="T1809" s="92"/>
      <c r="U1809" s="1303"/>
    </row>
    <row r="1810" spans="1:21" s="1302" customFormat="1" x14ac:dyDescent="0.3">
      <c r="A1810" s="1214"/>
      <c r="B1810" s="92"/>
      <c r="C1810" s="1298"/>
      <c r="D1810" s="1301"/>
      <c r="E1810" s="1301"/>
      <c r="F1810" s="1301"/>
      <c r="G1810" s="1301"/>
      <c r="H1810" s="1301"/>
      <c r="I1810" s="1301"/>
      <c r="J1810" s="1301"/>
      <c r="K1810" s="1301"/>
      <c r="L1810" s="1301"/>
      <c r="M1810" s="1301"/>
      <c r="N1810" s="1301"/>
      <c r="O1810" s="1329"/>
      <c r="Q1810" s="92"/>
      <c r="R1810" s="92"/>
      <c r="S1810" s="92"/>
      <c r="T1810" s="92"/>
      <c r="U1810" s="1303"/>
    </row>
    <row r="1811" spans="1:21" s="1302" customFormat="1" x14ac:dyDescent="0.3">
      <c r="A1811" s="1214"/>
      <c r="B1811" s="92"/>
      <c r="C1811" s="1298"/>
      <c r="D1811" s="1301"/>
      <c r="E1811" s="1301"/>
      <c r="F1811" s="1301"/>
      <c r="G1811" s="1301"/>
      <c r="H1811" s="1301"/>
      <c r="I1811" s="1301"/>
      <c r="J1811" s="1301"/>
      <c r="K1811" s="1301"/>
      <c r="L1811" s="1301"/>
      <c r="M1811" s="1301"/>
      <c r="N1811" s="1301"/>
      <c r="O1811" s="1329"/>
      <c r="Q1811" s="92"/>
      <c r="R1811" s="92"/>
      <c r="S1811" s="92"/>
      <c r="T1811" s="92"/>
      <c r="U1811" s="1303"/>
    </row>
    <row r="1812" spans="1:21" s="1302" customFormat="1" x14ac:dyDescent="0.3">
      <c r="A1812" s="1214"/>
      <c r="B1812" s="92"/>
      <c r="C1812" s="1298"/>
      <c r="D1812" s="1301"/>
      <c r="E1812" s="1301"/>
      <c r="F1812" s="1301"/>
      <c r="G1812" s="1301"/>
      <c r="H1812" s="1301"/>
      <c r="I1812" s="1301"/>
      <c r="J1812" s="1301"/>
      <c r="K1812" s="1301"/>
      <c r="L1812" s="1301"/>
      <c r="M1812" s="1301"/>
      <c r="N1812" s="1301"/>
      <c r="O1812" s="1329"/>
      <c r="Q1812" s="92"/>
      <c r="R1812" s="92"/>
      <c r="S1812" s="92"/>
      <c r="T1812" s="92"/>
      <c r="U1812" s="1303"/>
    </row>
    <row r="1813" spans="1:21" s="1302" customFormat="1" x14ac:dyDescent="0.3">
      <c r="A1813" s="1214"/>
      <c r="B1813" s="92"/>
      <c r="C1813" s="1298"/>
      <c r="D1813" s="1301"/>
      <c r="E1813" s="1301"/>
      <c r="F1813" s="1301"/>
      <c r="G1813" s="1301"/>
      <c r="H1813" s="1301"/>
      <c r="I1813" s="1301"/>
      <c r="J1813" s="1301"/>
      <c r="K1813" s="1301"/>
      <c r="L1813" s="1301"/>
      <c r="M1813" s="1301"/>
      <c r="N1813" s="1301"/>
      <c r="O1813" s="1329"/>
      <c r="Q1813" s="92"/>
      <c r="R1813" s="92"/>
      <c r="S1813" s="92"/>
      <c r="T1813" s="92"/>
      <c r="U1813" s="1303"/>
    </row>
    <row r="1814" spans="1:21" s="1302" customFormat="1" x14ac:dyDescent="0.3">
      <c r="A1814" s="1214"/>
      <c r="B1814" s="92"/>
      <c r="C1814" s="1298"/>
      <c r="D1814" s="1301"/>
      <c r="E1814" s="1301"/>
      <c r="F1814" s="1301"/>
      <c r="G1814" s="1301"/>
      <c r="H1814" s="1301"/>
      <c r="I1814" s="1301"/>
      <c r="J1814" s="1301"/>
      <c r="K1814" s="1301"/>
      <c r="L1814" s="1301"/>
      <c r="M1814" s="1301"/>
      <c r="N1814" s="1301"/>
      <c r="O1814" s="1329"/>
      <c r="Q1814" s="92"/>
      <c r="R1814" s="92"/>
      <c r="S1814" s="92"/>
      <c r="T1814" s="92"/>
      <c r="U1814" s="1303"/>
    </row>
    <row r="1815" spans="1:21" s="1302" customFormat="1" x14ac:dyDescent="0.3">
      <c r="A1815" s="1214"/>
      <c r="B1815" s="92"/>
      <c r="C1815" s="1298"/>
      <c r="D1815" s="1301"/>
      <c r="E1815" s="1301"/>
      <c r="F1815" s="1301"/>
      <c r="G1815" s="1301"/>
      <c r="H1815" s="1301"/>
      <c r="I1815" s="1301"/>
      <c r="J1815" s="1301"/>
      <c r="K1815" s="1301"/>
      <c r="L1815" s="1301"/>
      <c r="M1815" s="1301"/>
      <c r="N1815" s="1301"/>
      <c r="O1815" s="1329"/>
      <c r="Q1815" s="92"/>
      <c r="R1815" s="92"/>
      <c r="S1815" s="92"/>
      <c r="T1815" s="92"/>
      <c r="U1815" s="1303"/>
    </row>
    <row r="1816" spans="1:21" s="1302" customFormat="1" x14ac:dyDescent="0.3">
      <c r="A1816" s="1214"/>
      <c r="B1816" s="92"/>
      <c r="C1816" s="1298"/>
      <c r="D1816" s="1301"/>
      <c r="E1816" s="1301"/>
      <c r="F1816" s="1301"/>
      <c r="G1816" s="1301"/>
      <c r="H1816" s="1301"/>
      <c r="I1816" s="1301"/>
      <c r="J1816" s="1301"/>
      <c r="K1816" s="1301"/>
      <c r="L1816" s="1301"/>
      <c r="M1816" s="1301"/>
      <c r="N1816" s="1301"/>
      <c r="O1816" s="1329"/>
      <c r="Q1816" s="92"/>
      <c r="R1816" s="92"/>
      <c r="S1816" s="92"/>
      <c r="T1816" s="92"/>
      <c r="U1816" s="1303"/>
    </row>
    <row r="1817" spans="1:21" s="1302" customFormat="1" x14ac:dyDescent="0.3">
      <c r="A1817" s="1214"/>
      <c r="B1817" s="92"/>
      <c r="C1817" s="1298"/>
      <c r="D1817" s="1301"/>
      <c r="E1817" s="1301"/>
      <c r="F1817" s="1301"/>
      <c r="G1817" s="1301"/>
      <c r="H1817" s="1301"/>
      <c r="I1817" s="1301"/>
      <c r="J1817" s="1301"/>
      <c r="K1817" s="1301"/>
      <c r="L1817" s="1301"/>
      <c r="M1817" s="1301"/>
      <c r="N1817" s="1301"/>
      <c r="O1817" s="1329"/>
      <c r="Q1817" s="92"/>
      <c r="R1817" s="92"/>
      <c r="S1817" s="92"/>
      <c r="T1817" s="92"/>
      <c r="U1817" s="1303"/>
    </row>
    <row r="1818" spans="1:21" s="1302" customFormat="1" x14ac:dyDescent="0.3">
      <c r="A1818" s="1214"/>
      <c r="B1818" s="92"/>
      <c r="C1818" s="1298"/>
      <c r="D1818" s="1301"/>
      <c r="E1818" s="1301"/>
      <c r="F1818" s="1301"/>
      <c r="G1818" s="1301"/>
      <c r="H1818" s="1301"/>
      <c r="I1818" s="1301"/>
      <c r="J1818" s="1301"/>
      <c r="K1818" s="1301"/>
      <c r="L1818" s="1301"/>
      <c r="M1818" s="1301"/>
      <c r="N1818" s="1301"/>
      <c r="O1818" s="1329"/>
      <c r="Q1818" s="92"/>
      <c r="R1818" s="92"/>
      <c r="S1818" s="92"/>
      <c r="T1818" s="92"/>
      <c r="U1818" s="1303"/>
    </row>
    <row r="1819" spans="1:21" s="1302" customFormat="1" x14ac:dyDescent="0.3">
      <c r="A1819" s="1214"/>
      <c r="B1819" s="92"/>
      <c r="C1819" s="1298"/>
      <c r="D1819" s="1301"/>
      <c r="E1819" s="1301"/>
      <c r="F1819" s="1301"/>
      <c r="G1819" s="1301"/>
      <c r="H1819" s="1301"/>
      <c r="I1819" s="1301"/>
      <c r="J1819" s="1301"/>
      <c r="K1819" s="1301"/>
      <c r="L1819" s="1301"/>
      <c r="M1819" s="1301"/>
      <c r="N1819" s="1301"/>
      <c r="O1819" s="1329"/>
      <c r="Q1819" s="92"/>
      <c r="R1819" s="92"/>
      <c r="S1819" s="92"/>
      <c r="T1819" s="92"/>
      <c r="U1819" s="1303"/>
    </row>
    <row r="1820" spans="1:21" s="1302" customFormat="1" x14ac:dyDescent="0.3">
      <c r="A1820" s="1214"/>
      <c r="B1820" s="92"/>
      <c r="C1820" s="1298"/>
      <c r="D1820" s="1301"/>
      <c r="E1820" s="1301"/>
      <c r="F1820" s="1301"/>
      <c r="G1820" s="1301"/>
      <c r="H1820" s="1301"/>
      <c r="I1820" s="1301"/>
      <c r="J1820" s="1301"/>
      <c r="K1820" s="1301"/>
      <c r="L1820" s="1301"/>
      <c r="M1820" s="1301"/>
      <c r="N1820" s="1301"/>
      <c r="O1820" s="1329"/>
      <c r="Q1820" s="92"/>
      <c r="R1820" s="92"/>
      <c r="S1820" s="92"/>
      <c r="T1820" s="92"/>
      <c r="U1820" s="1303"/>
    </row>
    <row r="1821" spans="1:21" s="1302" customFormat="1" x14ac:dyDescent="0.3">
      <c r="A1821" s="1214"/>
      <c r="B1821" s="92"/>
      <c r="C1821" s="1298"/>
      <c r="D1821" s="1301"/>
      <c r="E1821" s="1301"/>
      <c r="F1821" s="1301"/>
      <c r="G1821" s="1301"/>
      <c r="H1821" s="1301"/>
      <c r="I1821" s="1301"/>
      <c r="J1821" s="1301"/>
      <c r="K1821" s="1301"/>
      <c r="L1821" s="1301"/>
      <c r="M1821" s="1301"/>
      <c r="N1821" s="1301"/>
      <c r="O1821" s="1329"/>
      <c r="Q1821" s="92"/>
      <c r="R1821" s="92"/>
      <c r="S1821" s="92"/>
      <c r="T1821" s="92"/>
      <c r="U1821" s="1303"/>
    </row>
    <row r="1822" spans="1:21" s="1302" customFormat="1" x14ac:dyDescent="0.3">
      <c r="A1822" s="1214"/>
      <c r="B1822" s="92"/>
      <c r="C1822" s="1298"/>
      <c r="D1822" s="1301"/>
      <c r="E1822" s="1301"/>
      <c r="F1822" s="1301"/>
      <c r="G1822" s="1301"/>
      <c r="H1822" s="1301"/>
      <c r="I1822" s="1301"/>
      <c r="J1822" s="1301"/>
      <c r="K1822" s="1301"/>
      <c r="L1822" s="1301"/>
      <c r="M1822" s="1301"/>
      <c r="N1822" s="1301"/>
      <c r="O1822" s="1329"/>
      <c r="Q1822" s="92"/>
      <c r="R1822" s="92"/>
      <c r="S1822" s="92"/>
      <c r="T1822" s="92"/>
      <c r="U1822" s="1303"/>
    </row>
    <row r="1823" spans="1:21" s="1302" customFormat="1" x14ac:dyDescent="0.3">
      <c r="A1823" s="1214"/>
      <c r="B1823" s="92"/>
      <c r="C1823" s="1298"/>
      <c r="D1823" s="1301"/>
      <c r="E1823" s="1301"/>
      <c r="F1823" s="1301"/>
      <c r="G1823" s="1301"/>
      <c r="H1823" s="1301"/>
      <c r="I1823" s="1301"/>
      <c r="J1823" s="1301"/>
      <c r="K1823" s="1301"/>
      <c r="L1823" s="1301"/>
      <c r="M1823" s="1301"/>
      <c r="N1823" s="1301"/>
      <c r="O1823" s="1329"/>
      <c r="Q1823" s="92"/>
      <c r="R1823" s="92"/>
      <c r="S1823" s="92"/>
      <c r="T1823" s="92"/>
      <c r="U1823" s="1303"/>
    </row>
    <row r="1824" spans="1:21" s="1302" customFormat="1" x14ac:dyDescent="0.3">
      <c r="A1824" s="1214"/>
      <c r="B1824" s="92"/>
      <c r="C1824" s="1298"/>
      <c r="D1824" s="1301"/>
      <c r="E1824" s="1301"/>
      <c r="F1824" s="1301"/>
      <c r="G1824" s="1301"/>
      <c r="H1824" s="1301"/>
      <c r="I1824" s="1301"/>
      <c r="J1824" s="1301"/>
      <c r="K1824" s="1301"/>
      <c r="L1824" s="1301"/>
      <c r="M1824" s="1301"/>
      <c r="N1824" s="1301"/>
      <c r="O1824" s="1329"/>
      <c r="Q1824" s="92"/>
      <c r="R1824" s="92"/>
      <c r="S1824" s="92"/>
      <c r="T1824" s="92"/>
      <c r="U1824" s="1303"/>
    </row>
    <row r="1825" spans="1:21" s="1302" customFormat="1" x14ac:dyDescent="0.3">
      <c r="A1825" s="1214"/>
      <c r="B1825" s="92"/>
      <c r="C1825" s="1298"/>
      <c r="D1825" s="1301"/>
      <c r="E1825" s="1301"/>
      <c r="F1825" s="1301"/>
      <c r="G1825" s="1301"/>
      <c r="H1825" s="1301"/>
      <c r="I1825" s="1301"/>
      <c r="J1825" s="1301"/>
      <c r="K1825" s="1301"/>
      <c r="L1825" s="1301"/>
      <c r="M1825" s="1301"/>
      <c r="N1825" s="1301"/>
      <c r="O1825" s="1329"/>
      <c r="Q1825" s="92"/>
      <c r="R1825" s="92"/>
      <c r="S1825" s="92"/>
      <c r="T1825" s="92"/>
      <c r="U1825" s="1303"/>
    </row>
    <row r="1826" spans="1:21" s="1302" customFormat="1" x14ac:dyDescent="0.3">
      <c r="A1826" s="1214"/>
      <c r="B1826" s="92"/>
      <c r="C1826" s="1298"/>
      <c r="D1826" s="1301"/>
      <c r="E1826" s="1301"/>
      <c r="F1826" s="1301"/>
      <c r="G1826" s="1301"/>
      <c r="H1826" s="1301"/>
      <c r="I1826" s="1301"/>
      <c r="J1826" s="1301"/>
      <c r="K1826" s="1301"/>
      <c r="L1826" s="1301"/>
      <c r="M1826" s="1301"/>
      <c r="N1826" s="1301"/>
      <c r="O1826" s="1329"/>
      <c r="Q1826" s="92"/>
      <c r="R1826" s="92"/>
      <c r="S1826" s="92"/>
      <c r="T1826" s="92"/>
      <c r="U1826" s="1303"/>
    </row>
    <row r="1827" spans="1:21" s="1302" customFormat="1" x14ac:dyDescent="0.3">
      <c r="A1827" s="1214"/>
      <c r="B1827" s="92"/>
      <c r="C1827" s="1298"/>
      <c r="D1827" s="1301"/>
      <c r="E1827" s="1301"/>
      <c r="F1827" s="1301"/>
      <c r="G1827" s="1301"/>
      <c r="H1827" s="1301"/>
      <c r="I1827" s="1301"/>
      <c r="J1827" s="1301"/>
      <c r="K1827" s="1301"/>
      <c r="L1827" s="1301"/>
      <c r="M1827" s="1301"/>
      <c r="N1827" s="1301"/>
      <c r="O1827" s="1329"/>
      <c r="Q1827" s="92"/>
      <c r="R1827" s="92"/>
      <c r="S1827" s="92"/>
      <c r="T1827" s="92"/>
      <c r="U1827" s="1303"/>
    </row>
    <row r="1828" spans="1:21" s="1302" customFormat="1" x14ac:dyDescent="0.3">
      <c r="A1828" s="1214"/>
      <c r="B1828" s="92"/>
      <c r="C1828" s="1298"/>
      <c r="D1828" s="1301"/>
      <c r="E1828" s="1301"/>
      <c r="F1828" s="1301"/>
      <c r="G1828" s="1301"/>
      <c r="H1828" s="1301"/>
      <c r="I1828" s="1301"/>
      <c r="J1828" s="1301"/>
      <c r="K1828" s="1301"/>
      <c r="L1828" s="1301"/>
      <c r="M1828" s="1301"/>
      <c r="N1828" s="1301"/>
      <c r="O1828" s="1329"/>
      <c r="Q1828" s="92"/>
      <c r="R1828" s="92"/>
      <c r="S1828" s="92"/>
      <c r="T1828" s="92"/>
      <c r="U1828" s="1303"/>
    </row>
    <row r="1829" spans="1:21" s="1302" customFormat="1" x14ac:dyDescent="0.3">
      <c r="A1829" s="1214"/>
      <c r="B1829" s="92"/>
      <c r="C1829" s="1298"/>
      <c r="D1829" s="1301"/>
      <c r="E1829" s="1301"/>
      <c r="F1829" s="1301"/>
      <c r="G1829" s="1301"/>
      <c r="H1829" s="1301"/>
      <c r="I1829" s="1301"/>
      <c r="J1829" s="1301"/>
      <c r="K1829" s="1301"/>
      <c r="L1829" s="1301"/>
      <c r="M1829" s="1301"/>
      <c r="N1829" s="1301"/>
      <c r="O1829" s="1329"/>
      <c r="Q1829" s="92"/>
      <c r="R1829" s="92"/>
      <c r="S1829" s="92"/>
      <c r="T1829" s="92"/>
      <c r="U1829" s="1303"/>
    </row>
    <row r="1830" spans="1:21" s="1302" customFormat="1" x14ac:dyDescent="0.3">
      <c r="A1830" s="1214"/>
      <c r="B1830" s="92"/>
      <c r="C1830" s="1298"/>
      <c r="D1830" s="1301"/>
      <c r="E1830" s="1301"/>
      <c r="F1830" s="1301"/>
      <c r="G1830" s="1301"/>
      <c r="H1830" s="1301"/>
      <c r="I1830" s="1301"/>
      <c r="J1830" s="1301"/>
      <c r="K1830" s="1301"/>
      <c r="L1830" s="1301"/>
      <c r="M1830" s="1301"/>
      <c r="N1830" s="1301"/>
      <c r="O1830" s="1329"/>
      <c r="Q1830" s="92"/>
      <c r="R1830" s="92"/>
      <c r="S1830" s="92"/>
      <c r="T1830" s="92"/>
      <c r="U1830" s="1303"/>
    </row>
    <row r="1831" spans="1:21" s="1302" customFormat="1" x14ac:dyDescent="0.3">
      <c r="A1831" s="1214"/>
      <c r="B1831" s="92"/>
      <c r="C1831" s="1298"/>
      <c r="D1831" s="1301"/>
      <c r="E1831" s="1301"/>
      <c r="F1831" s="1301"/>
      <c r="G1831" s="1301"/>
      <c r="H1831" s="1301"/>
      <c r="I1831" s="1301"/>
      <c r="J1831" s="1301"/>
      <c r="K1831" s="1301"/>
      <c r="L1831" s="1301"/>
      <c r="M1831" s="1301"/>
      <c r="N1831" s="1301"/>
      <c r="O1831" s="1329"/>
      <c r="Q1831" s="92"/>
      <c r="R1831" s="92"/>
      <c r="S1831" s="92"/>
      <c r="T1831" s="92"/>
      <c r="U1831" s="1303"/>
    </row>
    <row r="1832" spans="1:21" s="1302" customFormat="1" x14ac:dyDescent="0.3">
      <c r="A1832" s="1214"/>
      <c r="B1832" s="92"/>
      <c r="C1832" s="1298"/>
      <c r="D1832" s="1301"/>
      <c r="E1832" s="1301"/>
      <c r="F1832" s="1301"/>
      <c r="G1832" s="1301"/>
      <c r="H1832" s="1301"/>
      <c r="I1832" s="1301"/>
      <c r="J1832" s="1301"/>
      <c r="K1832" s="1301"/>
      <c r="L1832" s="1301"/>
      <c r="M1832" s="1301"/>
      <c r="N1832" s="1301"/>
      <c r="O1832" s="1329"/>
      <c r="Q1832" s="92"/>
      <c r="R1832" s="92"/>
      <c r="S1832" s="92"/>
      <c r="T1832" s="92"/>
      <c r="U1832" s="1303"/>
    </row>
    <row r="1833" spans="1:21" s="1302" customFormat="1" x14ac:dyDescent="0.3">
      <c r="A1833" s="1214"/>
      <c r="B1833" s="92"/>
      <c r="C1833" s="1298"/>
      <c r="D1833" s="1301"/>
      <c r="E1833" s="1301"/>
      <c r="F1833" s="1301"/>
      <c r="G1833" s="1301"/>
      <c r="H1833" s="1301"/>
      <c r="I1833" s="1301"/>
      <c r="J1833" s="1301"/>
      <c r="K1833" s="1301"/>
      <c r="L1833" s="1301"/>
      <c r="M1833" s="1301"/>
      <c r="N1833" s="1301"/>
      <c r="O1833" s="1329"/>
      <c r="Q1833" s="92"/>
      <c r="R1833" s="92"/>
      <c r="S1833" s="92"/>
      <c r="T1833" s="92"/>
      <c r="U1833" s="1303"/>
    </row>
    <row r="1834" spans="1:21" s="1302" customFormat="1" x14ac:dyDescent="0.3">
      <c r="A1834" s="1214"/>
      <c r="B1834" s="92"/>
      <c r="C1834" s="1298"/>
      <c r="D1834" s="1301"/>
      <c r="E1834" s="1301"/>
      <c r="F1834" s="1301"/>
      <c r="G1834" s="1301"/>
      <c r="H1834" s="1301"/>
      <c r="I1834" s="1301"/>
      <c r="J1834" s="1301"/>
      <c r="K1834" s="1301"/>
      <c r="L1834" s="1301"/>
      <c r="M1834" s="1301"/>
      <c r="N1834" s="1301"/>
      <c r="O1834" s="1329"/>
      <c r="Q1834" s="92"/>
      <c r="R1834" s="92"/>
      <c r="S1834" s="92"/>
      <c r="T1834" s="92"/>
      <c r="U1834" s="1303"/>
    </row>
    <row r="1835" spans="1:21" s="1302" customFormat="1" x14ac:dyDescent="0.3">
      <c r="A1835" s="1214"/>
      <c r="B1835" s="92"/>
      <c r="C1835" s="1298"/>
      <c r="D1835" s="1301"/>
      <c r="E1835" s="1301"/>
      <c r="F1835" s="1301"/>
      <c r="G1835" s="1301"/>
      <c r="H1835" s="1301"/>
      <c r="I1835" s="1301"/>
      <c r="J1835" s="1301"/>
      <c r="K1835" s="1301"/>
      <c r="L1835" s="1301"/>
      <c r="M1835" s="1301"/>
      <c r="N1835" s="1301"/>
      <c r="O1835" s="1329"/>
      <c r="Q1835" s="92"/>
      <c r="R1835" s="92"/>
      <c r="S1835" s="92"/>
      <c r="T1835" s="92"/>
      <c r="U1835" s="1303"/>
    </row>
    <row r="1836" spans="1:21" s="1302" customFormat="1" x14ac:dyDescent="0.3">
      <c r="A1836" s="1214"/>
      <c r="B1836" s="92"/>
      <c r="C1836" s="1298"/>
      <c r="D1836" s="1301"/>
      <c r="E1836" s="1301"/>
      <c r="F1836" s="1301"/>
      <c r="G1836" s="1301"/>
      <c r="H1836" s="1301"/>
      <c r="I1836" s="1301"/>
      <c r="J1836" s="1301"/>
      <c r="K1836" s="1301"/>
      <c r="L1836" s="1301"/>
      <c r="M1836" s="1301"/>
      <c r="N1836" s="1301"/>
      <c r="O1836" s="1329"/>
      <c r="Q1836" s="92"/>
      <c r="R1836" s="92"/>
      <c r="S1836" s="92"/>
      <c r="T1836" s="92"/>
      <c r="U1836" s="1303"/>
    </row>
    <row r="1837" spans="1:21" s="1302" customFormat="1" x14ac:dyDescent="0.3">
      <c r="A1837" s="1214"/>
      <c r="B1837" s="92"/>
      <c r="C1837" s="1298"/>
      <c r="D1837" s="1301"/>
      <c r="E1837" s="1301"/>
      <c r="F1837" s="1301"/>
      <c r="G1837" s="1301"/>
      <c r="H1837" s="1301"/>
      <c r="I1837" s="1301"/>
      <c r="J1837" s="1301"/>
      <c r="K1837" s="1301"/>
      <c r="L1837" s="1301"/>
      <c r="M1837" s="1301"/>
      <c r="N1837" s="1301"/>
      <c r="O1837" s="1329"/>
      <c r="Q1837" s="92"/>
      <c r="R1837" s="92"/>
      <c r="S1837" s="92"/>
      <c r="T1837" s="92"/>
      <c r="U1837" s="1303"/>
    </row>
    <row r="1838" spans="1:21" s="1302" customFormat="1" x14ac:dyDescent="0.3">
      <c r="A1838" s="1214"/>
      <c r="B1838" s="92"/>
      <c r="C1838" s="1298"/>
      <c r="D1838" s="1301"/>
      <c r="E1838" s="1301"/>
      <c r="F1838" s="1301"/>
      <c r="G1838" s="1301"/>
      <c r="H1838" s="1301"/>
      <c r="I1838" s="1301"/>
      <c r="J1838" s="1301"/>
      <c r="K1838" s="1301"/>
      <c r="L1838" s="1301"/>
      <c r="M1838" s="1301"/>
      <c r="N1838" s="1301"/>
      <c r="O1838" s="1329"/>
      <c r="Q1838" s="92"/>
      <c r="R1838" s="92"/>
      <c r="S1838" s="92"/>
      <c r="T1838" s="92"/>
      <c r="U1838" s="1303"/>
    </row>
    <row r="1839" spans="1:21" s="1302" customFormat="1" x14ac:dyDescent="0.3">
      <c r="A1839" s="1214"/>
      <c r="B1839" s="92"/>
      <c r="C1839" s="1298"/>
      <c r="D1839" s="1301"/>
      <c r="E1839" s="1301"/>
      <c r="F1839" s="1301"/>
      <c r="G1839" s="1301"/>
      <c r="H1839" s="1301"/>
      <c r="I1839" s="1301"/>
      <c r="J1839" s="1301"/>
      <c r="K1839" s="1301"/>
      <c r="L1839" s="1301"/>
      <c r="M1839" s="1301"/>
      <c r="N1839" s="1301"/>
      <c r="O1839" s="1329"/>
      <c r="Q1839" s="92"/>
      <c r="R1839" s="92"/>
      <c r="S1839" s="92"/>
      <c r="T1839" s="92"/>
      <c r="U1839" s="1303"/>
    </row>
    <row r="1840" spans="1:21" s="1302" customFormat="1" x14ac:dyDescent="0.3">
      <c r="A1840" s="1214"/>
      <c r="B1840" s="92"/>
      <c r="C1840" s="1298"/>
      <c r="D1840" s="1301"/>
      <c r="E1840" s="1301"/>
      <c r="F1840" s="1301"/>
      <c r="G1840" s="1301"/>
      <c r="H1840" s="1301"/>
      <c r="I1840" s="1301"/>
      <c r="J1840" s="1301"/>
      <c r="K1840" s="1301"/>
      <c r="L1840" s="1301"/>
      <c r="M1840" s="1301"/>
      <c r="N1840" s="1301"/>
      <c r="O1840" s="1329"/>
      <c r="Q1840" s="92"/>
      <c r="R1840" s="92"/>
      <c r="S1840" s="92"/>
      <c r="T1840" s="92"/>
      <c r="U1840" s="1303"/>
    </row>
    <row r="1841" spans="1:21" s="1302" customFormat="1" x14ac:dyDescent="0.3">
      <c r="A1841" s="1214"/>
      <c r="B1841" s="92"/>
      <c r="C1841" s="1298"/>
      <c r="D1841" s="1301"/>
      <c r="E1841" s="1301"/>
      <c r="F1841" s="1301"/>
      <c r="G1841" s="1301"/>
      <c r="H1841" s="1301"/>
      <c r="I1841" s="1301"/>
      <c r="J1841" s="1301"/>
      <c r="K1841" s="1301"/>
      <c r="L1841" s="1301"/>
      <c r="M1841" s="1301"/>
      <c r="N1841" s="1301"/>
      <c r="O1841" s="1329"/>
      <c r="Q1841" s="92"/>
      <c r="R1841" s="92"/>
      <c r="S1841" s="92"/>
      <c r="T1841" s="92"/>
      <c r="U1841" s="1303"/>
    </row>
    <row r="1842" spans="1:21" s="1302" customFormat="1" x14ac:dyDescent="0.3">
      <c r="A1842" s="1214"/>
      <c r="B1842" s="92"/>
      <c r="C1842" s="1298"/>
      <c r="D1842" s="1301"/>
      <c r="E1842" s="1301"/>
      <c r="F1842" s="1301"/>
      <c r="G1842" s="1301"/>
      <c r="H1842" s="1301"/>
      <c r="I1842" s="1301"/>
      <c r="J1842" s="1301"/>
      <c r="K1842" s="1301"/>
      <c r="L1842" s="1301"/>
      <c r="M1842" s="1301"/>
      <c r="N1842" s="1301"/>
      <c r="O1842" s="1329"/>
      <c r="Q1842" s="92"/>
      <c r="R1842" s="92"/>
      <c r="S1842" s="92"/>
      <c r="T1842" s="92"/>
      <c r="U1842" s="1303"/>
    </row>
    <row r="1843" spans="1:21" s="1302" customFormat="1" x14ac:dyDescent="0.3">
      <c r="A1843" s="1214"/>
      <c r="B1843" s="92"/>
      <c r="C1843" s="1298"/>
      <c r="D1843" s="1301"/>
      <c r="E1843" s="1301"/>
      <c r="F1843" s="1301"/>
      <c r="G1843" s="1301"/>
      <c r="H1843" s="1301"/>
      <c r="I1843" s="1301"/>
      <c r="J1843" s="1301"/>
      <c r="K1843" s="1301"/>
      <c r="L1843" s="1301"/>
      <c r="M1843" s="1301"/>
      <c r="N1843" s="1301"/>
      <c r="O1843" s="1329"/>
      <c r="Q1843" s="92"/>
      <c r="R1843" s="92"/>
      <c r="S1843" s="92"/>
      <c r="T1843" s="92"/>
      <c r="U1843" s="1303"/>
    </row>
    <row r="1844" spans="1:21" s="1302" customFormat="1" x14ac:dyDescent="0.3">
      <c r="A1844" s="1214"/>
      <c r="B1844" s="92"/>
      <c r="C1844" s="1298"/>
      <c r="D1844" s="1301"/>
      <c r="E1844" s="1301"/>
      <c r="F1844" s="1301"/>
      <c r="G1844" s="1301"/>
      <c r="H1844" s="1301"/>
      <c r="I1844" s="1301"/>
      <c r="J1844" s="1301"/>
      <c r="K1844" s="1301"/>
      <c r="L1844" s="1301"/>
      <c r="M1844" s="1301"/>
      <c r="N1844" s="1301"/>
      <c r="O1844" s="1329"/>
      <c r="Q1844" s="92"/>
      <c r="R1844" s="92"/>
      <c r="S1844" s="92"/>
      <c r="T1844" s="92"/>
      <c r="U1844" s="1303"/>
    </row>
    <row r="1845" spans="1:21" s="1302" customFormat="1" x14ac:dyDescent="0.3">
      <c r="A1845" s="1214"/>
      <c r="B1845" s="92"/>
      <c r="C1845" s="1298"/>
      <c r="D1845" s="1301"/>
      <c r="E1845" s="1301"/>
      <c r="F1845" s="1301"/>
      <c r="G1845" s="1301"/>
      <c r="H1845" s="1301"/>
      <c r="I1845" s="1301"/>
      <c r="J1845" s="1301"/>
      <c r="K1845" s="1301"/>
      <c r="L1845" s="1301"/>
      <c r="M1845" s="1301"/>
      <c r="N1845" s="1301"/>
      <c r="O1845" s="1329"/>
      <c r="Q1845" s="92"/>
      <c r="R1845" s="92"/>
      <c r="S1845" s="92"/>
      <c r="T1845" s="92"/>
      <c r="U1845" s="1303"/>
    </row>
    <row r="1846" spans="1:21" s="1302" customFormat="1" x14ac:dyDescent="0.3">
      <c r="A1846" s="1214"/>
      <c r="B1846" s="92"/>
      <c r="C1846" s="1298"/>
      <c r="D1846" s="1301"/>
      <c r="E1846" s="1301"/>
      <c r="F1846" s="1301"/>
      <c r="G1846" s="1301"/>
      <c r="H1846" s="1301"/>
      <c r="I1846" s="1301"/>
      <c r="J1846" s="1301"/>
      <c r="K1846" s="1301"/>
      <c r="L1846" s="1301"/>
      <c r="M1846" s="1301"/>
      <c r="N1846" s="1301"/>
      <c r="O1846" s="1329"/>
      <c r="Q1846" s="92"/>
      <c r="R1846" s="92"/>
      <c r="S1846" s="92"/>
      <c r="T1846" s="92"/>
      <c r="U1846" s="1303"/>
    </row>
    <row r="1847" spans="1:21" s="1302" customFormat="1" x14ac:dyDescent="0.3">
      <c r="A1847" s="1214"/>
      <c r="B1847" s="92"/>
      <c r="C1847" s="1298"/>
      <c r="D1847" s="1301"/>
      <c r="E1847" s="1301"/>
      <c r="F1847" s="1301"/>
      <c r="G1847" s="1301"/>
      <c r="H1847" s="1301"/>
      <c r="I1847" s="1301"/>
      <c r="J1847" s="1301"/>
      <c r="K1847" s="1301"/>
      <c r="L1847" s="1301"/>
      <c r="M1847" s="1301"/>
      <c r="N1847" s="1301"/>
      <c r="O1847" s="1329"/>
      <c r="Q1847" s="92"/>
      <c r="R1847" s="92"/>
      <c r="S1847" s="92"/>
      <c r="T1847" s="92"/>
      <c r="U1847" s="1303"/>
    </row>
    <row r="1848" spans="1:21" s="1302" customFormat="1" x14ac:dyDescent="0.3">
      <c r="A1848" s="1214"/>
      <c r="B1848" s="92"/>
      <c r="C1848" s="1298"/>
      <c r="D1848" s="1301"/>
      <c r="E1848" s="1301"/>
      <c r="F1848" s="1301"/>
      <c r="G1848" s="1301"/>
      <c r="H1848" s="1301"/>
      <c r="I1848" s="1301"/>
      <c r="J1848" s="1301"/>
      <c r="K1848" s="1301"/>
      <c r="L1848" s="1301"/>
      <c r="M1848" s="1301"/>
      <c r="N1848" s="1301"/>
      <c r="O1848" s="1329"/>
      <c r="Q1848" s="92"/>
      <c r="R1848" s="92"/>
      <c r="S1848" s="92"/>
      <c r="T1848" s="92"/>
      <c r="U1848" s="1303"/>
    </row>
    <row r="1849" spans="1:21" s="1302" customFormat="1" x14ac:dyDescent="0.3">
      <c r="A1849" s="1214"/>
      <c r="B1849" s="92"/>
      <c r="C1849" s="1298"/>
      <c r="D1849" s="1301"/>
      <c r="E1849" s="1301"/>
      <c r="F1849" s="1301"/>
      <c r="G1849" s="1301"/>
      <c r="H1849" s="1301"/>
      <c r="I1849" s="1301"/>
      <c r="J1849" s="1301"/>
      <c r="K1849" s="1301"/>
      <c r="L1849" s="1301"/>
      <c r="M1849" s="1301"/>
      <c r="N1849" s="1301"/>
      <c r="O1849" s="1329"/>
      <c r="Q1849" s="92"/>
      <c r="R1849" s="92"/>
      <c r="S1849" s="92"/>
      <c r="T1849" s="92"/>
      <c r="U1849" s="1303"/>
    </row>
    <row r="1850" spans="1:21" s="1302" customFormat="1" x14ac:dyDescent="0.3">
      <c r="A1850" s="1214"/>
      <c r="B1850" s="92"/>
      <c r="C1850" s="1298"/>
      <c r="D1850" s="1301"/>
      <c r="E1850" s="1301"/>
      <c r="F1850" s="1301"/>
      <c r="G1850" s="1301"/>
      <c r="H1850" s="1301"/>
      <c r="I1850" s="1301"/>
      <c r="J1850" s="1301"/>
      <c r="K1850" s="1301"/>
      <c r="L1850" s="1301"/>
      <c r="M1850" s="1301"/>
      <c r="N1850" s="1301"/>
      <c r="O1850" s="1329"/>
      <c r="Q1850" s="92"/>
      <c r="R1850" s="92"/>
      <c r="S1850" s="92"/>
      <c r="T1850" s="92"/>
      <c r="U1850" s="1303"/>
    </row>
    <row r="1851" spans="1:21" s="1302" customFormat="1" x14ac:dyDescent="0.3">
      <c r="A1851" s="1214"/>
      <c r="B1851" s="92"/>
      <c r="C1851" s="1298"/>
      <c r="D1851" s="1301"/>
      <c r="E1851" s="1301"/>
      <c r="F1851" s="1301"/>
      <c r="G1851" s="1301"/>
      <c r="H1851" s="1301"/>
      <c r="I1851" s="1301"/>
      <c r="J1851" s="1301"/>
      <c r="K1851" s="1301"/>
      <c r="L1851" s="1301"/>
      <c r="M1851" s="1301"/>
      <c r="N1851" s="1301"/>
      <c r="O1851" s="1329"/>
      <c r="Q1851" s="92"/>
      <c r="R1851" s="92"/>
      <c r="S1851" s="92"/>
      <c r="T1851" s="92"/>
      <c r="U1851" s="1303"/>
    </row>
    <row r="1852" spans="1:21" s="1302" customFormat="1" x14ac:dyDescent="0.3">
      <c r="A1852" s="1214"/>
      <c r="B1852" s="92"/>
      <c r="C1852" s="1298"/>
      <c r="D1852" s="1301"/>
      <c r="E1852" s="1301"/>
      <c r="F1852" s="1301"/>
      <c r="G1852" s="1301"/>
      <c r="H1852" s="1301"/>
      <c r="I1852" s="1301"/>
      <c r="J1852" s="1301"/>
      <c r="K1852" s="1301"/>
      <c r="L1852" s="1301"/>
      <c r="M1852" s="1301"/>
      <c r="N1852" s="1301"/>
      <c r="O1852" s="1329"/>
      <c r="Q1852" s="92"/>
      <c r="R1852" s="92"/>
      <c r="S1852" s="92"/>
      <c r="T1852" s="92"/>
      <c r="U1852" s="1303"/>
    </row>
    <row r="1853" spans="1:21" s="1302" customFormat="1" x14ac:dyDescent="0.3">
      <c r="A1853" s="1214"/>
      <c r="B1853" s="92"/>
      <c r="C1853" s="1298"/>
      <c r="D1853" s="1301"/>
      <c r="E1853" s="1301"/>
      <c r="F1853" s="1301"/>
      <c r="G1853" s="1301"/>
      <c r="H1853" s="1301"/>
      <c r="I1853" s="1301"/>
      <c r="J1853" s="1301"/>
      <c r="K1853" s="1301"/>
      <c r="L1853" s="1301"/>
      <c r="M1853" s="1301"/>
      <c r="N1853" s="1301"/>
      <c r="O1853" s="1329"/>
      <c r="Q1853" s="92"/>
      <c r="R1853" s="92"/>
      <c r="S1853" s="92"/>
      <c r="T1853" s="92"/>
      <c r="U1853" s="1303"/>
    </row>
    <row r="1854" spans="1:21" s="1302" customFormat="1" x14ac:dyDescent="0.3">
      <c r="A1854" s="1214"/>
      <c r="B1854" s="92"/>
      <c r="C1854" s="1298"/>
      <c r="D1854" s="1301"/>
      <c r="E1854" s="1301"/>
      <c r="F1854" s="1301"/>
      <c r="G1854" s="1301"/>
      <c r="H1854" s="1301"/>
      <c r="I1854" s="1301"/>
      <c r="J1854" s="1301"/>
      <c r="K1854" s="1301"/>
      <c r="L1854" s="1301"/>
      <c r="M1854" s="1301"/>
      <c r="N1854" s="1301"/>
      <c r="O1854" s="1329"/>
      <c r="Q1854" s="92"/>
      <c r="R1854" s="92"/>
      <c r="S1854" s="92"/>
      <c r="T1854" s="92"/>
      <c r="U1854" s="1303"/>
    </row>
    <row r="1855" spans="1:21" s="1302" customFormat="1" x14ac:dyDescent="0.3">
      <c r="A1855" s="1214"/>
      <c r="B1855" s="92"/>
      <c r="C1855" s="1298"/>
      <c r="D1855" s="1301"/>
      <c r="E1855" s="1301"/>
      <c r="F1855" s="1301"/>
      <c r="G1855" s="1301"/>
      <c r="H1855" s="1301"/>
      <c r="I1855" s="1301"/>
      <c r="J1855" s="1301"/>
      <c r="K1855" s="1301"/>
      <c r="L1855" s="1301"/>
      <c r="M1855" s="1301"/>
      <c r="N1855" s="1301"/>
      <c r="O1855" s="1329"/>
      <c r="Q1855" s="92"/>
      <c r="R1855" s="92"/>
      <c r="S1855" s="92"/>
      <c r="T1855" s="92"/>
      <c r="U1855" s="1303"/>
    </row>
    <row r="1856" spans="1:21" s="1302" customFormat="1" x14ac:dyDescent="0.3">
      <c r="A1856" s="1214"/>
      <c r="B1856" s="92"/>
      <c r="C1856" s="1298"/>
      <c r="D1856" s="1301"/>
      <c r="E1856" s="1301"/>
      <c r="F1856" s="1301"/>
      <c r="G1856" s="1301"/>
      <c r="H1856" s="1301"/>
      <c r="I1856" s="1301"/>
      <c r="J1856" s="1301"/>
      <c r="K1856" s="1301"/>
      <c r="L1856" s="1301"/>
      <c r="M1856" s="1301"/>
      <c r="N1856" s="1301"/>
      <c r="O1856" s="1329"/>
      <c r="Q1856" s="92"/>
      <c r="R1856" s="92"/>
      <c r="S1856" s="92"/>
      <c r="T1856" s="92"/>
      <c r="U1856" s="1303"/>
    </row>
    <row r="1857" spans="1:21" s="1302" customFormat="1" x14ac:dyDescent="0.3">
      <c r="A1857" s="1214"/>
      <c r="B1857" s="92"/>
      <c r="C1857" s="1298"/>
      <c r="D1857" s="1301"/>
      <c r="E1857" s="1301"/>
      <c r="F1857" s="1301"/>
      <c r="G1857" s="1301"/>
      <c r="H1857" s="1301"/>
      <c r="I1857" s="1301"/>
      <c r="J1857" s="1301"/>
      <c r="K1857" s="1301"/>
      <c r="L1857" s="1301"/>
      <c r="M1857" s="1301"/>
      <c r="N1857" s="1301"/>
      <c r="O1857" s="1329"/>
      <c r="Q1857" s="92"/>
      <c r="R1857" s="92"/>
      <c r="S1857" s="92"/>
      <c r="T1857" s="92"/>
      <c r="U1857" s="1303"/>
    </row>
    <row r="1858" spans="1:21" s="1302" customFormat="1" x14ac:dyDescent="0.3">
      <c r="A1858" s="1214"/>
      <c r="B1858" s="92"/>
      <c r="C1858" s="1298"/>
      <c r="D1858" s="1301"/>
      <c r="E1858" s="1301"/>
      <c r="F1858" s="1301"/>
      <c r="G1858" s="1301"/>
      <c r="H1858" s="1301"/>
      <c r="I1858" s="1301"/>
      <c r="J1858" s="1301"/>
      <c r="K1858" s="1301"/>
      <c r="L1858" s="1301"/>
      <c r="M1858" s="1301"/>
      <c r="N1858" s="1301"/>
      <c r="O1858" s="1329"/>
      <c r="Q1858" s="92"/>
      <c r="R1858" s="92"/>
      <c r="S1858" s="92"/>
      <c r="T1858" s="92"/>
      <c r="U1858" s="1303"/>
    </row>
    <row r="1859" spans="1:21" s="1302" customFormat="1" x14ac:dyDescent="0.3">
      <c r="A1859" s="1214"/>
      <c r="B1859" s="92"/>
      <c r="C1859" s="1298"/>
      <c r="D1859" s="1301"/>
      <c r="E1859" s="1301"/>
      <c r="F1859" s="1301"/>
      <c r="G1859" s="1301"/>
      <c r="H1859" s="1301"/>
      <c r="I1859" s="1301"/>
      <c r="J1859" s="1301"/>
      <c r="K1859" s="1301"/>
      <c r="L1859" s="1301"/>
      <c r="M1859" s="1301"/>
      <c r="N1859" s="1301"/>
      <c r="O1859" s="1329"/>
      <c r="Q1859" s="92"/>
      <c r="R1859" s="92"/>
      <c r="S1859" s="92"/>
      <c r="T1859" s="92"/>
      <c r="U1859" s="1303"/>
    </row>
    <row r="1860" spans="1:21" s="1302" customFormat="1" x14ac:dyDescent="0.3">
      <c r="A1860" s="1214"/>
      <c r="B1860" s="92"/>
      <c r="C1860" s="1298"/>
      <c r="D1860" s="1301"/>
      <c r="E1860" s="1301"/>
      <c r="F1860" s="1301"/>
      <c r="G1860" s="1301"/>
      <c r="H1860" s="1301"/>
      <c r="I1860" s="1301"/>
      <c r="J1860" s="1301"/>
      <c r="K1860" s="1301"/>
      <c r="L1860" s="1301"/>
      <c r="M1860" s="1301"/>
      <c r="N1860" s="1301"/>
      <c r="O1860" s="1329"/>
      <c r="Q1860" s="92"/>
      <c r="R1860" s="92"/>
      <c r="S1860" s="92"/>
      <c r="T1860" s="92"/>
      <c r="U1860" s="1303"/>
    </row>
    <row r="1861" spans="1:21" s="1302" customFormat="1" x14ac:dyDescent="0.3">
      <c r="A1861" s="1214"/>
      <c r="B1861" s="92"/>
      <c r="C1861" s="1298"/>
      <c r="D1861" s="1301"/>
      <c r="E1861" s="1301"/>
      <c r="F1861" s="1301"/>
      <c r="G1861" s="1301"/>
      <c r="H1861" s="1301"/>
      <c r="I1861" s="1301"/>
      <c r="J1861" s="1301"/>
      <c r="K1861" s="1301"/>
      <c r="L1861" s="1301"/>
      <c r="M1861" s="1301"/>
      <c r="N1861" s="1301"/>
      <c r="O1861" s="1329"/>
      <c r="Q1861" s="92"/>
      <c r="R1861" s="92"/>
      <c r="S1861" s="92"/>
      <c r="T1861" s="92"/>
      <c r="U1861" s="1303"/>
    </row>
    <row r="1862" spans="1:21" s="1302" customFormat="1" x14ac:dyDescent="0.3">
      <c r="A1862" s="1214"/>
      <c r="B1862" s="92"/>
      <c r="C1862" s="1298"/>
      <c r="D1862" s="1301"/>
      <c r="E1862" s="1301"/>
      <c r="F1862" s="1301"/>
      <c r="G1862" s="1301"/>
      <c r="H1862" s="1301"/>
      <c r="I1862" s="1301"/>
      <c r="J1862" s="1301"/>
      <c r="K1862" s="1301"/>
      <c r="L1862" s="1301"/>
      <c r="M1862" s="1301"/>
      <c r="N1862" s="1301"/>
      <c r="O1862" s="1329"/>
      <c r="Q1862" s="92"/>
      <c r="R1862" s="92"/>
      <c r="S1862" s="92"/>
      <c r="T1862" s="92"/>
      <c r="U1862" s="1303"/>
    </row>
    <row r="1863" spans="1:21" s="1302" customFormat="1" x14ac:dyDescent="0.3">
      <c r="A1863" s="1214"/>
      <c r="B1863" s="92"/>
      <c r="C1863" s="1298"/>
      <c r="D1863" s="1301"/>
      <c r="E1863" s="1301"/>
      <c r="F1863" s="1301"/>
      <c r="G1863" s="1301"/>
      <c r="H1863" s="1301"/>
      <c r="I1863" s="1301"/>
      <c r="J1863" s="1301"/>
      <c r="K1863" s="1301"/>
      <c r="L1863" s="1301"/>
      <c r="M1863" s="1301"/>
      <c r="N1863" s="1301"/>
      <c r="O1863" s="1329"/>
      <c r="Q1863" s="92"/>
      <c r="R1863" s="92"/>
      <c r="S1863" s="92"/>
      <c r="T1863" s="92"/>
      <c r="U1863" s="1303"/>
    </row>
    <row r="1864" spans="1:21" s="1302" customFormat="1" x14ac:dyDescent="0.3">
      <c r="A1864" s="1214"/>
      <c r="B1864" s="92"/>
      <c r="C1864" s="1298"/>
      <c r="D1864" s="1301"/>
      <c r="E1864" s="1301"/>
      <c r="F1864" s="1301"/>
      <c r="G1864" s="1301"/>
      <c r="H1864" s="1301"/>
      <c r="I1864" s="1301"/>
      <c r="J1864" s="1301"/>
      <c r="K1864" s="1301"/>
      <c r="L1864" s="1301"/>
      <c r="M1864" s="1301"/>
      <c r="N1864" s="1301"/>
      <c r="O1864" s="1329"/>
      <c r="Q1864" s="92"/>
      <c r="R1864" s="92"/>
      <c r="S1864" s="92"/>
      <c r="T1864" s="92"/>
      <c r="U1864" s="1303"/>
    </row>
    <row r="1865" spans="1:21" s="1302" customFormat="1" x14ac:dyDescent="0.3">
      <c r="A1865" s="1214"/>
      <c r="B1865" s="92"/>
      <c r="C1865" s="1298"/>
      <c r="D1865" s="1301"/>
      <c r="E1865" s="1301"/>
      <c r="F1865" s="1301"/>
      <c r="G1865" s="1301"/>
      <c r="H1865" s="1301"/>
      <c r="I1865" s="1301"/>
      <c r="J1865" s="1301"/>
      <c r="K1865" s="1301"/>
      <c r="L1865" s="1301"/>
      <c r="M1865" s="1301"/>
      <c r="N1865" s="1301"/>
      <c r="O1865" s="1329"/>
      <c r="Q1865" s="92"/>
      <c r="R1865" s="92"/>
      <c r="S1865" s="92"/>
      <c r="T1865" s="92"/>
      <c r="U1865" s="1303"/>
    </row>
    <row r="1866" spans="1:21" s="1302" customFormat="1" x14ac:dyDescent="0.3">
      <c r="A1866" s="1214"/>
      <c r="B1866" s="92"/>
      <c r="C1866" s="1298"/>
      <c r="D1866" s="1301"/>
      <c r="E1866" s="1301"/>
      <c r="F1866" s="1301"/>
      <c r="G1866" s="1301"/>
      <c r="H1866" s="1301"/>
      <c r="I1866" s="1301"/>
      <c r="J1866" s="1301"/>
      <c r="K1866" s="1301"/>
      <c r="L1866" s="1301"/>
      <c r="M1866" s="1301"/>
      <c r="N1866" s="1301"/>
      <c r="O1866" s="1329"/>
      <c r="Q1866" s="92"/>
      <c r="R1866" s="92"/>
      <c r="S1866" s="92"/>
      <c r="T1866" s="92"/>
      <c r="U1866" s="1303"/>
    </row>
    <row r="1867" spans="1:21" s="1302" customFormat="1" x14ac:dyDescent="0.3">
      <c r="A1867" s="1214"/>
      <c r="B1867" s="92"/>
      <c r="C1867" s="1298"/>
      <c r="D1867" s="1301"/>
      <c r="E1867" s="1301"/>
      <c r="F1867" s="1301"/>
      <c r="G1867" s="1301"/>
      <c r="H1867" s="1301"/>
      <c r="I1867" s="1301"/>
      <c r="J1867" s="1301"/>
      <c r="K1867" s="1301"/>
      <c r="L1867" s="1301"/>
      <c r="M1867" s="1301"/>
      <c r="N1867" s="1301"/>
      <c r="O1867" s="1329"/>
      <c r="Q1867" s="92"/>
      <c r="R1867" s="92"/>
      <c r="S1867" s="92"/>
      <c r="T1867" s="92"/>
      <c r="U1867" s="1303"/>
    </row>
    <row r="1868" spans="1:21" s="1302" customFormat="1" x14ac:dyDescent="0.3">
      <c r="A1868" s="1214"/>
      <c r="B1868" s="92"/>
      <c r="C1868" s="1298"/>
      <c r="D1868" s="1301"/>
      <c r="E1868" s="1301"/>
      <c r="F1868" s="1301"/>
      <c r="G1868" s="1301"/>
      <c r="H1868" s="1301"/>
      <c r="I1868" s="1301"/>
      <c r="J1868" s="1301"/>
      <c r="K1868" s="1301"/>
      <c r="L1868" s="1301"/>
      <c r="M1868" s="1301"/>
      <c r="N1868" s="1301"/>
      <c r="O1868" s="1329"/>
      <c r="Q1868" s="92"/>
      <c r="R1868" s="92"/>
      <c r="S1868" s="92"/>
      <c r="T1868" s="92"/>
      <c r="U1868" s="1303"/>
    </row>
    <row r="1869" spans="1:21" s="1302" customFormat="1" x14ac:dyDescent="0.3">
      <c r="A1869" s="1214"/>
      <c r="B1869" s="92"/>
      <c r="C1869" s="1298"/>
      <c r="D1869" s="1301"/>
      <c r="E1869" s="1301"/>
      <c r="F1869" s="1301"/>
      <c r="G1869" s="1301"/>
      <c r="H1869" s="1301"/>
      <c r="I1869" s="1301"/>
      <c r="J1869" s="1301"/>
      <c r="K1869" s="1301"/>
      <c r="L1869" s="1301"/>
      <c r="M1869" s="1301"/>
      <c r="N1869" s="1301"/>
      <c r="O1869" s="1329"/>
      <c r="Q1869" s="92"/>
      <c r="R1869" s="92"/>
      <c r="S1869" s="92"/>
      <c r="T1869" s="92"/>
      <c r="U1869" s="1303"/>
    </row>
    <row r="1870" spans="1:21" s="1302" customFormat="1" x14ac:dyDescent="0.3">
      <c r="A1870" s="1214"/>
      <c r="B1870" s="92"/>
      <c r="C1870" s="1298"/>
      <c r="D1870" s="1301"/>
      <c r="E1870" s="1301"/>
      <c r="F1870" s="1301"/>
      <c r="G1870" s="1301"/>
      <c r="H1870" s="1301"/>
      <c r="I1870" s="1301"/>
      <c r="J1870" s="1301"/>
      <c r="K1870" s="1301"/>
      <c r="L1870" s="1301"/>
      <c r="M1870" s="1301"/>
      <c r="N1870" s="1301"/>
      <c r="O1870" s="1329"/>
      <c r="Q1870" s="92"/>
      <c r="R1870" s="92"/>
      <c r="S1870" s="92"/>
      <c r="T1870" s="92"/>
      <c r="U1870" s="1303"/>
    </row>
    <row r="1871" spans="1:21" s="1302" customFormat="1" x14ac:dyDescent="0.3">
      <c r="A1871" s="1214"/>
      <c r="B1871" s="92"/>
      <c r="C1871" s="1298"/>
      <c r="D1871" s="1301"/>
      <c r="E1871" s="1301"/>
      <c r="F1871" s="1301"/>
      <c r="G1871" s="1301"/>
      <c r="H1871" s="1301"/>
      <c r="I1871" s="1301"/>
      <c r="J1871" s="1301"/>
      <c r="K1871" s="1301"/>
      <c r="L1871" s="1301"/>
      <c r="M1871" s="1301"/>
      <c r="N1871" s="1301"/>
      <c r="O1871" s="1329"/>
      <c r="Q1871" s="92"/>
      <c r="R1871" s="92"/>
      <c r="S1871" s="92"/>
      <c r="T1871" s="92"/>
      <c r="U1871" s="1303"/>
    </row>
    <row r="1872" spans="1:21" s="1302" customFormat="1" x14ac:dyDescent="0.3">
      <c r="A1872" s="1214"/>
      <c r="B1872" s="92"/>
      <c r="C1872" s="1298"/>
      <c r="D1872" s="1301"/>
      <c r="E1872" s="1301"/>
      <c r="F1872" s="1301"/>
      <c r="G1872" s="1301"/>
      <c r="H1872" s="1301"/>
      <c r="I1872" s="1301"/>
      <c r="J1872" s="1301"/>
      <c r="K1872" s="1301"/>
      <c r="L1872" s="1301"/>
      <c r="M1872" s="1301"/>
      <c r="N1872" s="1301"/>
      <c r="O1872" s="1329"/>
      <c r="Q1872" s="92"/>
      <c r="R1872" s="92"/>
      <c r="S1872" s="92"/>
      <c r="T1872" s="92"/>
      <c r="U1872" s="1303"/>
    </row>
    <row r="1873" spans="1:21" s="1302" customFormat="1" x14ac:dyDescent="0.3">
      <c r="A1873" s="1214"/>
      <c r="B1873" s="92"/>
      <c r="C1873" s="1298"/>
      <c r="D1873" s="1301"/>
      <c r="E1873" s="1301"/>
      <c r="F1873" s="1301"/>
      <c r="G1873" s="1301"/>
      <c r="H1873" s="1301"/>
      <c r="I1873" s="1301"/>
      <c r="J1873" s="1301"/>
      <c r="K1873" s="1301"/>
      <c r="L1873" s="1301"/>
      <c r="M1873" s="1301"/>
      <c r="N1873" s="1301"/>
      <c r="O1873" s="1329"/>
      <c r="Q1873" s="92"/>
      <c r="R1873" s="92"/>
      <c r="S1873" s="92"/>
      <c r="T1873" s="92"/>
      <c r="U1873" s="1303"/>
    </row>
    <row r="1874" spans="1:21" s="1302" customFormat="1" x14ac:dyDescent="0.3">
      <c r="A1874" s="1214"/>
      <c r="B1874" s="92"/>
      <c r="C1874" s="1298"/>
      <c r="D1874" s="1301"/>
      <c r="E1874" s="1301"/>
      <c r="F1874" s="1301"/>
      <c r="G1874" s="1301"/>
      <c r="H1874" s="1301"/>
      <c r="I1874" s="1301"/>
      <c r="J1874" s="1301"/>
      <c r="K1874" s="1301"/>
      <c r="L1874" s="1301"/>
      <c r="M1874" s="1301"/>
      <c r="N1874" s="1301"/>
      <c r="O1874" s="1329"/>
      <c r="Q1874" s="92"/>
      <c r="R1874" s="92"/>
      <c r="S1874" s="92"/>
      <c r="T1874" s="92"/>
      <c r="U1874" s="1303"/>
    </row>
    <row r="1875" spans="1:21" s="1302" customFormat="1" x14ac:dyDescent="0.3">
      <c r="A1875" s="1214"/>
      <c r="B1875" s="92"/>
      <c r="C1875" s="1298"/>
      <c r="D1875" s="1301"/>
      <c r="E1875" s="1301"/>
      <c r="F1875" s="1301"/>
      <c r="G1875" s="1301"/>
      <c r="H1875" s="1301"/>
      <c r="I1875" s="1301"/>
      <c r="J1875" s="1301"/>
      <c r="K1875" s="1301"/>
      <c r="L1875" s="1301"/>
      <c r="M1875" s="1301"/>
      <c r="N1875" s="1301"/>
      <c r="O1875" s="1329"/>
      <c r="Q1875" s="92"/>
      <c r="R1875" s="92"/>
      <c r="S1875" s="92"/>
      <c r="T1875" s="92"/>
      <c r="U1875" s="1303"/>
    </row>
    <row r="1876" spans="1:21" s="1302" customFormat="1" x14ac:dyDescent="0.3">
      <c r="A1876" s="1214"/>
      <c r="B1876" s="92"/>
      <c r="C1876" s="1298"/>
      <c r="D1876" s="1301"/>
      <c r="E1876" s="1301"/>
      <c r="F1876" s="1301"/>
      <c r="G1876" s="1301"/>
      <c r="H1876" s="1301"/>
      <c r="I1876" s="1301"/>
      <c r="J1876" s="1301"/>
      <c r="K1876" s="1301"/>
      <c r="L1876" s="1301"/>
      <c r="M1876" s="1301"/>
      <c r="N1876" s="1301"/>
      <c r="O1876" s="1329"/>
      <c r="Q1876" s="92"/>
      <c r="R1876" s="92"/>
      <c r="S1876" s="92"/>
      <c r="T1876" s="92"/>
      <c r="U1876" s="1303"/>
    </row>
    <row r="1877" spans="1:21" s="1302" customFormat="1" x14ac:dyDescent="0.3">
      <c r="A1877" s="1214"/>
      <c r="B1877" s="92"/>
      <c r="C1877" s="1298"/>
      <c r="D1877" s="1301"/>
      <c r="E1877" s="1301"/>
      <c r="F1877" s="1301"/>
      <c r="G1877" s="1301"/>
      <c r="H1877" s="1301"/>
      <c r="I1877" s="1301"/>
      <c r="J1877" s="1301"/>
      <c r="K1877" s="1301"/>
      <c r="L1877" s="1301"/>
      <c r="M1877" s="1301"/>
      <c r="N1877" s="1301"/>
      <c r="O1877" s="1329"/>
      <c r="Q1877" s="92"/>
      <c r="R1877" s="92"/>
      <c r="S1877" s="92"/>
      <c r="T1877" s="92"/>
      <c r="U1877" s="1303"/>
    </row>
    <row r="1878" spans="1:21" s="1302" customFormat="1" x14ac:dyDescent="0.3">
      <c r="A1878" s="1214"/>
      <c r="B1878" s="92"/>
      <c r="C1878" s="1298"/>
      <c r="D1878" s="1301"/>
      <c r="E1878" s="1301"/>
      <c r="F1878" s="1301"/>
      <c r="G1878" s="1301"/>
      <c r="H1878" s="1301"/>
      <c r="I1878" s="1301"/>
      <c r="J1878" s="1301"/>
      <c r="K1878" s="1301"/>
      <c r="L1878" s="1301"/>
      <c r="M1878" s="1301"/>
      <c r="N1878" s="1301"/>
      <c r="O1878" s="1329"/>
      <c r="Q1878" s="92"/>
      <c r="R1878" s="92"/>
      <c r="S1878" s="92"/>
      <c r="T1878" s="92"/>
      <c r="U1878" s="1303"/>
    </row>
    <row r="1879" spans="1:21" s="1302" customFormat="1" x14ac:dyDescent="0.3">
      <c r="A1879" s="1214"/>
      <c r="B1879" s="92"/>
      <c r="C1879" s="1298"/>
      <c r="D1879" s="1301"/>
      <c r="E1879" s="1301"/>
      <c r="F1879" s="1301"/>
      <c r="G1879" s="1301"/>
      <c r="H1879" s="1301"/>
      <c r="I1879" s="1301"/>
      <c r="J1879" s="1301"/>
      <c r="K1879" s="1301"/>
      <c r="L1879" s="1301"/>
      <c r="M1879" s="1301"/>
      <c r="N1879" s="1301"/>
      <c r="O1879" s="1329"/>
      <c r="Q1879" s="92"/>
      <c r="R1879" s="92"/>
      <c r="S1879" s="92"/>
      <c r="T1879" s="92"/>
      <c r="U1879" s="1303"/>
    </row>
    <row r="1880" spans="1:21" s="1302" customFormat="1" x14ac:dyDescent="0.3">
      <c r="A1880" s="1214"/>
      <c r="B1880" s="92"/>
      <c r="C1880" s="1298"/>
      <c r="D1880" s="1301"/>
      <c r="E1880" s="1301"/>
      <c r="F1880" s="1301"/>
      <c r="G1880" s="1301"/>
      <c r="H1880" s="1301"/>
      <c r="I1880" s="1301"/>
      <c r="J1880" s="1301"/>
      <c r="K1880" s="1301"/>
      <c r="L1880" s="1301"/>
      <c r="M1880" s="1301"/>
      <c r="N1880" s="1301"/>
      <c r="O1880" s="1329"/>
      <c r="Q1880" s="92"/>
      <c r="R1880" s="92"/>
      <c r="S1880" s="92"/>
      <c r="T1880" s="92"/>
      <c r="U1880" s="1303"/>
    </row>
    <row r="1881" spans="1:21" s="1302" customFormat="1" x14ac:dyDescent="0.3">
      <c r="A1881" s="1214"/>
      <c r="B1881" s="92"/>
      <c r="C1881" s="1298"/>
      <c r="D1881" s="1301"/>
      <c r="E1881" s="1301"/>
      <c r="F1881" s="1301"/>
      <c r="G1881" s="1301"/>
      <c r="H1881" s="1301"/>
      <c r="I1881" s="1301"/>
      <c r="J1881" s="1301"/>
      <c r="K1881" s="1301"/>
      <c r="L1881" s="1301"/>
      <c r="M1881" s="1301"/>
      <c r="N1881" s="1301"/>
      <c r="O1881" s="1329"/>
      <c r="Q1881" s="92"/>
      <c r="R1881" s="92"/>
      <c r="S1881" s="92"/>
      <c r="T1881" s="92"/>
      <c r="U1881" s="1303"/>
    </row>
    <row r="1882" spans="1:21" s="1302" customFormat="1" x14ac:dyDescent="0.3">
      <c r="A1882" s="1214"/>
      <c r="B1882" s="92"/>
      <c r="C1882" s="1298"/>
      <c r="D1882" s="1301"/>
      <c r="E1882" s="1301"/>
      <c r="F1882" s="1301"/>
      <c r="G1882" s="1301"/>
      <c r="H1882" s="1301"/>
      <c r="I1882" s="1301"/>
      <c r="J1882" s="1301"/>
      <c r="K1882" s="1301"/>
      <c r="L1882" s="1301"/>
      <c r="M1882" s="1301"/>
      <c r="N1882" s="1301"/>
      <c r="O1882" s="1329"/>
      <c r="Q1882" s="92"/>
      <c r="R1882" s="92"/>
      <c r="S1882" s="92"/>
      <c r="T1882" s="92"/>
      <c r="U1882" s="1303"/>
    </row>
    <row r="1883" spans="1:21" s="1302" customFormat="1" x14ac:dyDescent="0.3">
      <c r="A1883" s="1214"/>
      <c r="B1883" s="92"/>
      <c r="C1883" s="1298"/>
      <c r="D1883" s="1301"/>
      <c r="E1883" s="1301"/>
      <c r="F1883" s="1301"/>
      <c r="G1883" s="1301"/>
      <c r="H1883" s="1301"/>
      <c r="I1883" s="1301"/>
      <c r="J1883" s="1301"/>
      <c r="K1883" s="1301"/>
      <c r="L1883" s="1301"/>
      <c r="M1883" s="1301"/>
      <c r="N1883" s="1301"/>
      <c r="O1883" s="1329"/>
      <c r="Q1883" s="92"/>
      <c r="R1883" s="92"/>
      <c r="S1883" s="92"/>
      <c r="T1883" s="92"/>
      <c r="U1883" s="1303"/>
    </row>
    <row r="1884" spans="1:21" s="1302" customFormat="1" x14ac:dyDescent="0.3">
      <c r="A1884" s="1214"/>
      <c r="B1884" s="92"/>
      <c r="C1884" s="1298"/>
      <c r="D1884" s="1301"/>
      <c r="E1884" s="1301"/>
      <c r="F1884" s="1301"/>
      <c r="G1884" s="1301"/>
      <c r="H1884" s="1301"/>
      <c r="I1884" s="1301"/>
      <c r="J1884" s="1301"/>
      <c r="K1884" s="1301"/>
      <c r="L1884" s="1301"/>
      <c r="M1884" s="1301"/>
      <c r="N1884" s="1301"/>
      <c r="O1884" s="1329"/>
      <c r="Q1884" s="92"/>
      <c r="R1884" s="92"/>
      <c r="S1884" s="92"/>
      <c r="T1884" s="92"/>
      <c r="U1884" s="1303"/>
    </row>
    <row r="1885" spans="1:21" s="1302" customFormat="1" x14ac:dyDescent="0.3">
      <c r="A1885" s="1214"/>
      <c r="B1885" s="92"/>
      <c r="C1885" s="1298"/>
      <c r="D1885" s="1301"/>
      <c r="E1885" s="1301"/>
      <c r="F1885" s="1301"/>
      <c r="G1885" s="1301"/>
      <c r="H1885" s="1301"/>
      <c r="I1885" s="1301"/>
      <c r="J1885" s="1301"/>
      <c r="K1885" s="1301"/>
      <c r="L1885" s="1301"/>
      <c r="M1885" s="1301"/>
      <c r="N1885" s="1301"/>
      <c r="O1885" s="1329"/>
      <c r="Q1885" s="92"/>
      <c r="R1885" s="92"/>
      <c r="S1885" s="92"/>
      <c r="T1885" s="92"/>
      <c r="U1885" s="1303"/>
    </row>
    <row r="1886" spans="1:21" s="1302" customFormat="1" x14ac:dyDescent="0.3">
      <c r="A1886" s="1214"/>
      <c r="B1886" s="92"/>
      <c r="C1886" s="1298"/>
      <c r="D1886" s="1301"/>
      <c r="E1886" s="1301"/>
      <c r="F1886" s="1301"/>
      <c r="G1886" s="1301"/>
      <c r="H1886" s="1301"/>
      <c r="I1886" s="1301"/>
      <c r="J1886" s="1301"/>
      <c r="K1886" s="1301"/>
      <c r="L1886" s="1301"/>
      <c r="M1886" s="1301"/>
      <c r="N1886" s="1301"/>
      <c r="O1886" s="1329"/>
      <c r="Q1886" s="92"/>
      <c r="R1886" s="92"/>
      <c r="S1886" s="92"/>
      <c r="T1886" s="92"/>
      <c r="U1886" s="1303"/>
    </row>
    <row r="1887" spans="1:21" s="1302" customFormat="1" x14ac:dyDescent="0.3">
      <c r="A1887" s="1214"/>
      <c r="B1887" s="92"/>
      <c r="C1887" s="1298"/>
      <c r="D1887" s="1301"/>
      <c r="E1887" s="1301"/>
      <c r="F1887" s="1301"/>
      <c r="G1887" s="1301"/>
      <c r="H1887" s="1301"/>
      <c r="I1887" s="1301"/>
      <c r="J1887" s="1301"/>
      <c r="K1887" s="1301"/>
      <c r="L1887" s="1301"/>
      <c r="M1887" s="1301"/>
      <c r="N1887" s="1301"/>
      <c r="O1887" s="1329"/>
      <c r="Q1887" s="92"/>
      <c r="R1887" s="92"/>
      <c r="S1887" s="92"/>
      <c r="T1887" s="92"/>
      <c r="U1887" s="1303"/>
    </row>
    <row r="1888" spans="1:21" s="1302" customFormat="1" x14ac:dyDescent="0.3">
      <c r="A1888" s="1214"/>
      <c r="B1888" s="92"/>
      <c r="C1888" s="1298"/>
      <c r="D1888" s="1301"/>
      <c r="E1888" s="1301"/>
      <c r="F1888" s="1301"/>
      <c r="G1888" s="1301"/>
      <c r="H1888" s="1301"/>
      <c r="I1888" s="1301"/>
      <c r="J1888" s="1301"/>
      <c r="K1888" s="1301"/>
      <c r="L1888" s="1301"/>
      <c r="M1888" s="1301"/>
      <c r="N1888" s="1301"/>
      <c r="O1888" s="1329"/>
      <c r="Q1888" s="92"/>
      <c r="R1888" s="92"/>
      <c r="S1888" s="92"/>
      <c r="T1888" s="92"/>
      <c r="U1888" s="1303"/>
    </row>
    <row r="1889" spans="1:21" s="1302" customFormat="1" x14ac:dyDescent="0.3">
      <c r="A1889" s="1214"/>
      <c r="B1889" s="92"/>
      <c r="C1889" s="1298"/>
      <c r="D1889" s="1301"/>
      <c r="E1889" s="1301"/>
      <c r="F1889" s="1301"/>
      <c r="G1889" s="1301"/>
      <c r="H1889" s="1301"/>
      <c r="I1889" s="1301"/>
      <c r="J1889" s="1301"/>
      <c r="K1889" s="1301"/>
      <c r="L1889" s="1301"/>
      <c r="M1889" s="1301"/>
      <c r="N1889" s="1301"/>
      <c r="O1889" s="1329"/>
      <c r="Q1889" s="92"/>
      <c r="R1889" s="92"/>
      <c r="S1889" s="92"/>
      <c r="T1889" s="92"/>
      <c r="U1889" s="1303"/>
    </row>
    <row r="1890" spans="1:21" s="1302" customFormat="1" x14ac:dyDescent="0.3">
      <c r="A1890" s="1214"/>
      <c r="B1890" s="92"/>
      <c r="C1890" s="1298"/>
      <c r="D1890" s="1301"/>
      <c r="E1890" s="1301"/>
      <c r="F1890" s="1301"/>
      <c r="G1890" s="1301"/>
      <c r="H1890" s="1301"/>
      <c r="I1890" s="1301"/>
      <c r="J1890" s="1301"/>
      <c r="K1890" s="1301"/>
      <c r="L1890" s="1301"/>
      <c r="M1890" s="1301"/>
      <c r="N1890" s="1301"/>
      <c r="O1890" s="1329"/>
      <c r="Q1890" s="92"/>
      <c r="R1890" s="92"/>
      <c r="S1890" s="92"/>
      <c r="T1890" s="92"/>
      <c r="U1890" s="1303"/>
    </row>
    <row r="1891" spans="1:21" s="1302" customFormat="1" x14ac:dyDescent="0.3">
      <c r="A1891" s="1214"/>
      <c r="B1891" s="92"/>
      <c r="C1891" s="1298"/>
      <c r="D1891" s="1301"/>
      <c r="E1891" s="1301"/>
      <c r="F1891" s="1301"/>
      <c r="G1891" s="1301"/>
      <c r="H1891" s="1301"/>
      <c r="I1891" s="1301"/>
      <c r="J1891" s="1301"/>
      <c r="K1891" s="1301"/>
      <c r="L1891" s="1301"/>
      <c r="M1891" s="1301"/>
      <c r="N1891" s="1301"/>
      <c r="O1891" s="1329"/>
      <c r="Q1891" s="92"/>
      <c r="R1891" s="92"/>
      <c r="S1891" s="92"/>
      <c r="T1891" s="92"/>
      <c r="U1891" s="1303"/>
    </row>
    <row r="1892" spans="1:21" s="1302" customFormat="1" x14ac:dyDescent="0.3">
      <c r="A1892" s="1214"/>
      <c r="B1892" s="92"/>
      <c r="C1892" s="1298"/>
      <c r="D1892" s="1301"/>
      <c r="E1892" s="1301"/>
      <c r="F1892" s="1301"/>
      <c r="G1892" s="1301"/>
      <c r="H1892" s="1301"/>
      <c r="I1892" s="1301"/>
      <c r="J1892" s="1301"/>
      <c r="K1892" s="1301"/>
      <c r="L1892" s="1301"/>
      <c r="M1892" s="1301"/>
      <c r="N1892" s="1301"/>
      <c r="O1892" s="1329"/>
      <c r="Q1892" s="92"/>
      <c r="R1892" s="92"/>
      <c r="S1892" s="92"/>
      <c r="T1892" s="92"/>
      <c r="U1892" s="1303"/>
    </row>
    <row r="1893" spans="1:21" s="1302" customFormat="1" x14ac:dyDescent="0.3">
      <c r="A1893" s="1214"/>
      <c r="B1893" s="92"/>
      <c r="C1893" s="1298"/>
      <c r="D1893" s="1301"/>
      <c r="E1893" s="1301"/>
      <c r="F1893" s="1301"/>
      <c r="G1893" s="1301"/>
      <c r="H1893" s="1301"/>
      <c r="I1893" s="1301"/>
      <c r="J1893" s="1301"/>
      <c r="K1893" s="1301"/>
      <c r="L1893" s="1301"/>
      <c r="M1893" s="1301"/>
      <c r="N1893" s="1301"/>
      <c r="O1893" s="1329"/>
      <c r="Q1893" s="92"/>
      <c r="R1893" s="92"/>
      <c r="S1893" s="92"/>
      <c r="T1893" s="92"/>
      <c r="U1893" s="1303"/>
    </row>
    <row r="1894" spans="1:21" s="1302" customFormat="1" x14ac:dyDescent="0.3">
      <c r="A1894" s="1214"/>
      <c r="B1894" s="92"/>
      <c r="C1894" s="1298"/>
      <c r="D1894" s="1301"/>
      <c r="E1894" s="1301"/>
      <c r="F1894" s="1301"/>
      <c r="G1894" s="1301"/>
      <c r="H1894" s="1301"/>
      <c r="I1894" s="1301"/>
      <c r="J1894" s="1301"/>
      <c r="K1894" s="1301"/>
      <c r="L1894" s="1301"/>
      <c r="M1894" s="1301"/>
      <c r="N1894" s="1301"/>
      <c r="O1894" s="1329"/>
      <c r="Q1894" s="92"/>
      <c r="R1894" s="92"/>
      <c r="S1894" s="92"/>
      <c r="T1894" s="92"/>
      <c r="U1894" s="1303"/>
    </row>
    <row r="1895" spans="1:21" s="1302" customFormat="1" x14ac:dyDescent="0.3">
      <c r="A1895" s="1214"/>
      <c r="B1895" s="92"/>
      <c r="C1895" s="1298"/>
      <c r="D1895" s="1301"/>
      <c r="E1895" s="1301"/>
      <c r="F1895" s="1301"/>
      <c r="G1895" s="1301"/>
      <c r="H1895" s="1301"/>
      <c r="I1895" s="1301"/>
      <c r="J1895" s="1301"/>
      <c r="K1895" s="1301"/>
      <c r="L1895" s="1301"/>
      <c r="M1895" s="1301"/>
      <c r="N1895" s="1301"/>
      <c r="O1895" s="1329"/>
      <c r="Q1895" s="92"/>
      <c r="R1895" s="92"/>
      <c r="S1895" s="92"/>
      <c r="T1895" s="92"/>
      <c r="U1895" s="1303"/>
    </row>
    <row r="1896" spans="1:21" s="1302" customFormat="1" x14ac:dyDescent="0.3">
      <c r="A1896" s="1214"/>
      <c r="B1896" s="92"/>
      <c r="C1896" s="1298"/>
      <c r="D1896" s="1301"/>
      <c r="E1896" s="1301"/>
      <c r="F1896" s="1301"/>
      <c r="G1896" s="1301"/>
      <c r="H1896" s="1301"/>
      <c r="I1896" s="1301"/>
      <c r="J1896" s="1301"/>
      <c r="K1896" s="1301"/>
      <c r="L1896" s="1301"/>
      <c r="M1896" s="1301"/>
      <c r="N1896" s="1301"/>
      <c r="O1896" s="1329"/>
      <c r="Q1896" s="92"/>
      <c r="R1896" s="92"/>
      <c r="S1896" s="92"/>
      <c r="T1896" s="92"/>
      <c r="U1896" s="1303"/>
    </row>
    <row r="1897" spans="1:21" s="1302" customFormat="1" x14ac:dyDescent="0.3">
      <c r="A1897" s="1214"/>
      <c r="B1897" s="92"/>
      <c r="C1897" s="1298"/>
      <c r="D1897" s="1301"/>
      <c r="E1897" s="1301"/>
      <c r="F1897" s="1301"/>
      <c r="G1897" s="1301"/>
      <c r="H1897" s="1301"/>
      <c r="I1897" s="1301"/>
      <c r="J1897" s="1301"/>
      <c r="K1897" s="1301"/>
      <c r="L1897" s="1301"/>
      <c r="M1897" s="1301"/>
      <c r="N1897" s="1301"/>
      <c r="O1897" s="1329"/>
      <c r="Q1897" s="92"/>
      <c r="R1897" s="92"/>
      <c r="S1897" s="92"/>
      <c r="T1897" s="92"/>
      <c r="U1897" s="1303"/>
    </row>
    <row r="1898" spans="1:21" s="1302" customFormat="1" x14ac:dyDescent="0.3">
      <c r="A1898" s="1214"/>
      <c r="B1898" s="92"/>
      <c r="C1898" s="1298"/>
      <c r="D1898" s="1301"/>
      <c r="E1898" s="1301"/>
      <c r="F1898" s="1301"/>
      <c r="G1898" s="1301"/>
      <c r="H1898" s="1301"/>
      <c r="I1898" s="1301"/>
      <c r="J1898" s="1301"/>
      <c r="K1898" s="1301"/>
      <c r="L1898" s="1301"/>
      <c r="M1898" s="1301"/>
      <c r="N1898" s="1301"/>
      <c r="O1898" s="1329"/>
      <c r="Q1898" s="92"/>
      <c r="R1898" s="92"/>
      <c r="S1898" s="92"/>
      <c r="T1898" s="92"/>
      <c r="U1898" s="1303"/>
    </row>
    <row r="1899" spans="1:21" s="1302" customFormat="1" x14ac:dyDescent="0.3">
      <c r="A1899" s="1214"/>
      <c r="B1899" s="92"/>
      <c r="C1899" s="1298"/>
      <c r="D1899" s="1301"/>
      <c r="E1899" s="1301"/>
      <c r="F1899" s="1301"/>
      <c r="G1899" s="1301"/>
      <c r="H1899" s="1301"/>
      <c r="I1899" s="1301"/>
      <c r="J1899" s="1301"/>
      <c r="K1899" s="1301"/>
      <c r="L1899" s="1301"/>
      <c r="M1899" s="1301"/>
      <c r="N1899" s="1301"/>
      <c r="O1899" s="1329"/>
      <c r="Q1899" s="92"/>
      <c r="R1899" s="92"/>
      <c r="S1899" s="92"/>
      <c r="T1899" s="92"/>
      <c r="U1899" s="1303"/>
    </row>
    <row r="1900" spans="1:21" s="1302" customFormat="1" x14ac:dyDescent="0.3">
      <c r="A1900" s="1214"/>
      <c r="B1900" s="92"/>
      <c r="C1900" s="1298"/>
      <c r="D1900" s="1301"/>
      <c r="E1900" s="1301"/>
      <c r="F1900" s="1301"/>
      <c r="G1900" s="1301"/>
      <c r="H1900" s="1301"/>
      <c r="I1900" s="1301"/>
      <c r="J1900" s="1301"/>
      <c r="K1900" s="1301"/>
      <c r="L1900" s="1301"/>
      <c r="M1900" s="1301"/>
      <c r="N1900" s="1301"/>
      <c r="O1900" s="1329"/>
      <c r="Q1900" s="92"/>
      <c r="R1900" s="92"/>
      <c r="S1900" s="92"/>
      <c r="T1900" s="92"/>
      <c r="U1900" s="1303"/>
    </row>
    <row r="1901" spans="1:21" s="1302" customFormat="1" x14ac:dyDescent="0.3">
      <c r="A1901" s="1214"/>
      <c r="B1901" s="92"/>
      <c r="C1901" s="1298"/>
      <c r="D1901" s="1301"/>
      <c r="E1901" s="1301"/>
      <c r="F1901" s="1301"/>
      <c r="G1901" s="1301"/>
      <c r="H1901" s="1301"/>
      <c r="I1901" s="1301"/>
      <c r="J1901" s="1301"/>
      <c r="K1901" s="1301"/>
      <c r="L1901" s="1301"/>
      <c r="M1901" s="1301"/>
      <c r="N1901" s="1301"/>
      <c r="O1901" s="1329"/>
      <c r="Q1901" s="92"/>
      <c r="R1901" s="92"/>
      <c r="S1901" s="92"/>
      <c r="T1901" s="92"/>
      <c r="U1901" s="1303"/>
    </row>
    <row r="1902" spans="1:21" s="1302" customFormat="1" x14ac:dyDescent="0.3">
      <c r="A1902" s="1214"/>
      <c r="B1902" s="92"/>
      <c r="C1902" s="1298"/>
      <c r="D1902" s="1301"/>
      <c r="E1902" s="1301"/>
      <c r="F1902" s="1301"/>
      <c r="G1902" s="1301"/>
      <c r="H1902" s="1301"/>
      <c r="I1902" s="1301"/>
      <c r="J1902" s="1301"/>
      <c r="K1902" s="1301"/>
      <c r="L1902" s="1301"/>
      <c r="M1902" s="1301"/>
      <c r="N1902" s="1301"/>
      <c r="O1902" s="1329"/>
      <c r="Q1902" s="92"/>
      <c r="R1902" s="92"/>
      <c r="S1902" s="92"/>
      <c r="T1902" s="92"/>
      <c r="U1902" s="1303"/>
    </row>
    <row r="1903" spans="1:21" s="1302" customFormat="1" x14ac:dyDescent="0.3">
      <c r="A1903" s="1214"/>
      <c r="B1903" s="92"/>
      <c r="C1903" s="1298"/>
      <c r="D1903" s="1301"/>
      <c r="E1903" s="1301"/>
      <c r="F1903" s="1301"/>
      <c r="G1903" s="1301"/>
      <c r="H1903" s="1301"/>
      <c r="I1903" s="1301"/>
      <c r="J1903" s="1301"/>
      <c r="K1903" s="1301"/>
      <c r="L1903" s="1301"/>
      <c r="M1903" s="1301"/>
      <c r="N1903" s="1301"/>
      <c r="O1903" s="1329"/>
      <c r="Q1903" s="92"/>
      <c r="R1903" s="92"/>
      <c r="S1903" s="92"/>
      <c r="T1903" s="92"/>
      <c r="U1903" s="1303"/>
    </row>
    <row r="1904" spans="1:21" s="1302" customFormat="1" x14ac:dyDescent="0.3">
      <c r="A1904" s="1214"/>
      <c r="B1904" s="92"/>
      <c r="C1904" s="1298"/>
      <c r="D1904" s="1301"/>
      <c r="E1904" s="1301"/>
      <c r="F1904" s="1301"/>
      <c r="G1904" s="1301"/>
      <c r="H1904" s="1301"/>
      <c r="I1904" s="1301"/>
      <c r="J1904" s="1301"/>
      <c r="K1904" s="1301"/>
      <c r="L1904" s="1301"/>
      <c r="M1904" s="1301"/>
      <c r="N1904" s="1301"/>
      <c r="O1904" s="1329"/>
      <c r="Q1904" s="92"/>
      <c r="R1904" s="92"/>
      <c r="S1904" s="92"/>
      <c r="T1904" s="92"/>
      <c r="U1904" s="1303"/>
    </row>
    <row r="1905" spans="1:21" s="1302" customFormat="1" x14ac:dyDescent="0.3">
      <c r="A1905" s="1214"/>
      <c r="B1905" s="92"/>
      <c r="C1905" s="1298"/>
      <c r="D1905" s="1301"/>
      <c r="E1905" s="1301"/>
      <c r="F1905" s="1301"/>
      <c r="G1905" s="1301"/>
      <c r="H1905" s="1301"/>
      <c r="I1905" s="1301"/>
      <c r="J1905" s="1301"/>
      <c r="K1905" s="1301"/>
      <c r="L1905" s="1301"/>
      <c r="M1905" s="1301"/>
      <c r="N1905" s="1301"/>
      <c r="O1905" s="1329"/>
      <c r="Q1905" s="92"/>
      <c r="R1905" s="92"/>
      <c r="S1905" s="92"/>
      <c r="T1905" s="92"/>
      <c r="U1905" s="1303"/>
    </row>
    <row r="1906" spans="1:21" s="1302" customFormat="1" x14ac:dyDescent="0.3">
      <c r="A1906" s="1214"/>
      <c r="B1906" s="92"/>
      <c r="C1906" s="1298"/>
      <c r="D1906" s="1301"/>
      <c r="E1906" s="1301"/>
      <c r="F1906" s="1301"/>
      <c r="G1906" s="1301"/>
      <c r="H1906" s="1301"/>
      <c r="I1906" s="1301"/>
      <c r="J1906" s="1301"/>
      <c r="K1906" s="1301"/>
      <c r="L1906" s="1301"/>
      <c r="M1906" s="1301"/>
      <c r="N1906" s="1301"/>
      <c r="O1906" s="1329"/>
      <c r="Q1906" s="92"/>
      <c r="R1906" s="92"/>
      <c r="S1906" s="92"/>
      <c r="T1906" s="92"/>
      <c r="U1906" s="1303"/>
    </row>
    <row r="1907" spans="1:21" s="1302" customFormat="1" x14ac:dyDescent="0.3">
      <c r="A1907" s="1214"/>
      <c r="B1907" s="92"/>
      <c r="C1907" s="1298"/>
      <c r="D1907" s="1301"/>
      <c r="E1907" s="1301"/>
      <c r="F1907" s="1301"/>
      <c r="G1907" s="1301"/>
      <c r="H1907" s="1301"/>
      <c r="I1907" s="1301"/>
      <c r="J1907" s="1301"/>
      <c r="K1907" s="1301"/>
      <c r="L1907" s="1301"/>
      <c r="M1907" s="1301"/>
      <c r="N1907" s="1301"/>
      <c r="O1907" s="1329"/>
      <c r="Q1907" s="92"/>
      <c r="R1907" s="92"/>
      <c r="S1907" s="92"/>
      <c r="T1907" s="92"/>
      <c r="U1907" s="1303"/>
    </row>
    <row r="1908" spans="1:21" s="1302" customFormat="1" x14ac:dyDescent="0.3">
      <c r="A1908" s="1214"/>
      <c r="B1908" s="92"/>
      <c r="C1908" s="1298"/>
      <c r="D1908" s="1301"/>
      <c r="E1908" s="1301"/>
      <c r="F1908" s="1301"/>
      <c r="G1908" s="1301"/>
      <c r="H1908" s="1301"/>
      <c r="I1908" s="1301"/>
      <c r="J1908" s="1301"/>
      <c r="K1908" s="1301"/>
      <c r="L1908" s="1301"/>
      <c r="M1908" s="1301"/>
      <c r="N1908" s="1301"/>
      <c r="O1908" s="1329"/>
      <c r="Q1908" s="92"/>
      <c r="R1908" s="92"/>
      <c r="S1908" s="92"/>
      <c r="T1908" s="92"/>
      <c r="U1908" s="1303"/>
    </row>
    <row r="1909" spans="1:21" s="1302" customFormat="1" x14ac:dyDescent="0.3">
      <c r="A1909" s="1214"/>
      <c r="B1909" s="92"/>
      <c r="C1909" s="1298"/>
      <c r="D1909" s="1301"/>
      <c r="E1909" s="1301"/>
      <c r="F1909" s="1301"/>
      <c r="G1909" s="1301"/>
      <c r="H1909" s="1301"/>
      <c r="I1909" s="1301"/>
      <c r="J1909" s="1301"/>
      <c r="K1909" s="1301"/>
      <c r="L1909" s="1301"/>
      <c r="M1909" s="1301"/>
      <c r="N1909" s="1301"/>
      <c r="O1909" s="1329"/>
      <c r="Q1909" s="92"/>
      <c r="R1909" s="92"/>
      <c r="S1909" s="92"/>
      <c r="T1909" s="92"/>
      <c r="U1909" s="1303"/>
    </row>
    <row r="1910" spans="1:21" s="1302" customFormat="1" x14ac:dyDescent="0.3">
      <c r="A1910" s="1214"/>
      <c r="B1910" s="92"/>
      <c r="C1910" s="1298"/>
      <c r="D1910" s="1301"/>
      <c r="E1910" s="1301"/>
      <c r="F1910" s="1301"/>
      <c r="G1910" s="1301"/>
      <c r="H1910" s="1301"/>
      <c r="I1910" s="1301"/>
      <c r="J1910" s="1301"/>
      <c r="K1910" s="1301"/>
      <c r="L1910" s="1301"/>
      <c r="M1910" s="1301"/>
      <c r="N1910" s="1301"/>
      <c r="O1910" s="1329"/>
      <c r="Q1910" s="92"/>
      <c r="R1910" s="92"/>
      <c r="S1910" s="92"/>
      <c r="T1910" s="92"/>
      <c r="U1910" s="1303"/>
    </row>
    <row r="1911" spans="1:21" s="1302" customFormat="1" x14ac:dyDescent="0.3">
      <c r="A1911" s="1214"/>
      <c r="B1911" s="92"/>
      <c r="C1911" s="1298"/>
      <c r="D1911" s="1301"/>
      <c r="E1911" s="1301"/>
      <c r="F1911" s="1301"/>
      <c r="G1911" s="1301"/>
      <c r="H1911" s="1301"/>
      <c r="I1911" s="1301"/>
      <c r="J1911" s="1301"/>
      <c r="K1911" s="1301"/>
      <c r="L1911" s="1301"/>
      <c r="M1911" s="1301"/>
      <c r="N1911" s="1301"/>
      <c r="O1911" s="1329"/>
      <c r="Q1911" s="92"/>
      <c r="R1911" s="92"/>
      <c r="S1911" s="92"/>
      <c r="T1911" s="92"/>
      <c r="U1911" s="1303"/>
    </row>
    <row r="1912" spans="1:21" s="1302" customFormat="1" x14ac:dyDescent="0.3">
      <c r="A1912" s="1214"/>
      <c r="B1912" s="92"/>
      <c r="C1912" s="1298"/>
      <c r="D1912" s="1301"/>
      <c r="E1912" s="1301"/>
      <c r="F1912" s="1301"/>
      <c r="G1912" s="1301"/>
      <c r="H1912" s="1301"/>
      <c r="I1912" s="1301"/>
      <c r="J1912" s="1301"/>
      <c r="K1912" s="1301"/>
      <c r="L1912" s="1301"/>
      <c r="M1912" s="1301"/>
      <c r="N1912" s="1301"/>
      <c r="O1912" s="1329"/>
      <c r="Q1912" s="92"/>
      <c r="R1912" s="92"/>
      <c r="S1912" s="92"/>
      <c r="T1912" s="92"/>
      <c r="U1912" s="1303"/>
    </row>
    <row r="1913" spans="1:21" s="1302" customFormat="1" x14ac:dyDescent="0.3">
      <c r="A1913" s="1214"/>
      <c r="B1913" s="92"/>
      <c r="C1913" s="1298"/>
      <c r="D1913" s="1301"/>
      <c r="E1913" s="1301"/>
      <c r="F1913" s="1301"/>
      <c r="G1913" s="1301"/>
      <c r="H1913" s="1301"/>
      <c r="I1913" s="1301"/>
      <c r="J1913" s="1301"/>
      <c r="K1913" s="1301"/>
      <c r="L1913" s="1301"/>
      <c r="M1913" s="1301"/>
      <c r="N1913" s="1301"/>
      <c r="O1913" s="1329"/>
      <c r="Q1913" s="92"/>
      <c r="R1913" s="92"/>
      <c r="S1913" s="92"/>
      <c r="T1913" s="92"/>
      <c r="U1913" s="1303"/>
    </row>
    <row r="1914" spans="1:21" s="1302" customFormat="1" x14ac:dyDescent="0.3">
      <c r="A1914" s="1214"/>
      <c r="B1914" s="92"/>
      <c r="C1914" s="1298"/>
      <c r="D1914" s="1301"/>
      <c r="E1914" s="1301"/>
      <c r="F1914" s="1301"/>
      <c r="G1914" s="1301"/>
      <c r="H1914" s="1301"/>
      <c r="I1914" s="1301"/>
      <c r="J1914" s="1301"/>
      <c r="K1914" s="1301"/>
      <c r="L1914" s="1301"/>
      <c r="M1914" s="1301"/>
      <c r="N1914" s="1301"/>
      <c r="O1914" s="1329"/>
      <c r="Q1914" s="92"/>
      <c r="R1914" s="92"/>
      <c r="S1914" s="92"/>
      <c r="T1914" s="92"/>
      <c r="U1914" s="1303"/>
    </row>
    <row r="1915" spans="1:21" s="1302" customFormat="1" x14ac:dyDescent="0.3">
      <c r="A1915" s="1214"/>
      <c r="B1915" s="92"/>
      <c r="C1915" s="1298"/>
      <c r="D1915" s="1301"/>
      <c r="E1915" s="1301"/>
      <c r="F1915" s="1301"/>
      <c r="G1915" s="1301"/>
      <c r="H1915" s="1301"/>
      <c r="I1915" s="1301"/>
      <c r="J1915" s="1301"/>
      <c r="K1915" s="1301"/>
      <c r="L1915" s="1301"/>
      <c r="M1915" s="1301"/>
      <c r="N1915" s="1301"/>
      <c r="O1915" s="1329"/>
      <c r="Q1915" s="92"/>
      <c r="R1915" s="92"/>
      <c r="S1915" s="92"/>
      <c r="T1915" s="92"/>
      <c r="U1915" s="1303"/>
    </row>
    <row r="1916" spans="1:21" s="1302" customFormat="1" x14ac:dyDescent="0.3">
      <c r="A1916" s="1214"/>
      <c r="B1916" s="92"/>
      <c r="C1916" s="1298"/>
      <c r="D1916" s="1301"/>
      <c r="E1916" s="1301"/>
      <c r="F1916" s="1301"/>
      <c r="G1916" s="1301"/>
      <c r="H1916" s="1301"/>
      <c r="I1916" s="1301"/>
      <c r="J1916" s="1301"/>
      <c r="K1916" s="1301"/>
      <c r="L1916" s="1301"/>
      <c r="M1916" s="1301"/>
      <c r="N1916" s="1301"/>
      <c r="O1916" s="1329"/>
      <c r="Q1916" s="92"/>
      <c r="R1916" s="92"/>
      <c r="S1916" s="92"/>
      <c r="T1916" s="92"/>
      <c r="U1916" s="1303"/>
    </row>
    <row r="1917" spans="1:21" s="1302" customFormat="1" x14ac:dyDescent="0.3">
      <c r="A1917" s="1214"/>
      <c r="B1917" s="92"/>
      <c r="C1917" s="1298"/>
      <c r="D1917" s="1301"/>
      <c r="E1917" s="1301"/>
      <c r="F1917" s="1301"/>
      <c r="G1917" s="1301"/>
      <c r="H1917" s="1301"/>
      <c r="I1917" s="1301"/>
      <c r="J1917" s="1301"/>
      <c r="K1917" s="1301"/>
      <c r="L1917" s="1301"/>
      <c r="M1917" s="1301"/>
      <c r="N1917" s="1301"/>
      <c r="O1917" s="1329"/>
      <c r="Q1917" s="92"/>
      <c r="R1917" s="92"/>
      <c r="S1917" s="92"/>
      <c r="T1917" s="92"/>
      <c r="U1917" s="1303"/>
    </row>
    <row r="1918" spans="1:21" s="1302" customFormat="1" x14ac:dyDescent="0.3">
      <c r="A1918" s="1214"/>
      <c r="B1918" s="92"/>
      <c r="C1918" s="1298"/>
      <c r="D1918" s="1301"/>
      <c r="E1918" s="1301"/>
      <c r="F1918" s="1301"/>
      <c r="G1918" s="1301"/>
      <c r="H1918" s="1301"/>
      <c r="I1918" s="1301"/>
      <c r="J1918" s="1301"/>
      <c r="K1918" s="1301"/>
      <c r="L1918" s="1301"/>
      <c r="M1918" s="1301"/>
      <c r="N1918" s="1301"/>
      <c r="O1918" s="1329"/>
      <c r="Q1918" s="92"/>
      <c r="R1918" s="92"/>
      <c r="S1918" s="92"/>
      <c r="T1918" s="92"/>
      <c r="U1918" s="1303"/>
    </row>
    <row r="1919" spans="1:21" s="1302" customFormat="1" x14ac:dyDescent="0.3">
      <c r="A1919" s="1214"/>
      <c r="B1919" s="92"/>
      <c r="C1919" s="1298"/>
      <c r="D1919" s="1301"/>
      <c r="E1919" s="1301"/>
      <c r="F1919" s="1301"/>
      <c r="G1919" s="1301"/>
      <c r="H1919" s="1301"/>
      <c r="I1919" s="1301"/>
      <c r="J1919" s="1301"/>
      <c r="K1919" s="1301"/>
      <c r="L1919" s="1301"/>
      <c r="M1919" s="1301"/>
      <c r="N1919" s="1301"/>
      <c r="O1919" s="1329"/>
      <c r="Q1919" s="92"/>
      <c r="R1919" s="92"/>
      <c r="S1919" s="92"/>
      <c r="T1919" s="92"/>
      <c r="U1919" s="1303"/>
    </row>
    <row r="1920" spans="1:21" s="1302" customFormat="1" x14ac:dyDescent="0.3">
      <c r="A1920" s="1214"/>
      <c r="B1920" s="92"/>
      <c r="C1920" s="1298"/>
      <c r="D1920" s="1301"/>
      <c r="E1920" s="1301"/>
      <c r="F1920" s="1301"/>
      <c r="G1920" s="1301"/>
      <c r="H1920" s="1301"/>
      <c r="I1920" s="1301"/>
      <c r="J1920" s="1301"/>
      <c r="K1920" s="1301"/>
      <c r="L1920" s="1301"/>
      <c r="M1920" s="1301"/>
      <c r="N1920" s="1301"/>
      <c r="O1920" s="1329"/>
      <c r="Q1920" s="92"/>
      <c r="R1920" s="92"/>
      <c r="S1920" s="92"/>
      <c r="T1920" s="92"/>
      <c r="U1920" s="1303"/>
    </row>
    <row r="1921" spans="1:21" s="1302" customFormat="1" x14ac:dyDescent="0.3">
      <c r="A1921" s="1214"/>
      <c r="B1921" s="92"/>
      <c r="C1921" s="1298"/>
      <c r="D1921" s="1301"/>
      <c r="E1921" s="1301"/>
      <c r="F1921" s="1301"/>
      <c r="G1921" s="1301"/>
      <c r="H1921" s="1301"/>
      <c r="I1921" s="1301"/>
      <c r="J1921" s="1301"/>
      <c r="K1921" s="1301"/>
      <c r="L1921" s="1301"/>
      <c r="M1921" s="1301"/>
      <c r="N1921" s="1301"/>
      <c r="O1921" s="1329"/>
      <c r="Q1921" s="92"/>
      <c r="R1921" s="92"/>
      <c r="S1921" s="92"/>
      <c r="T1921" s="92"/>
      <c r="U1921" s="1303"/>
    </row>
    <row r="1922" spans="1:21" s="1302" customFormat="1" x14ac:dyDescent="0.3">
      <c r="A1922" s="1214"/>
      <c r="B1922" s="92"/>
      <c r="C1922" s="1298"/>
      <c r="D1922" s="1301"/>
      <c r="E1922" s="1301"/>
      <c r="F1922" s="1301"/>
      <c r="G1922" s="1301"/>
      <c r="H1922" s="1301"/>
      <c r="I1922" s="1301"/>
      <c r="J1922" s="1301"/>
      <c r="K1922" s="1301"/>
      <c r="L1922" s="1301"/>
      <c r="M1922" s="1301"/>
      <c r="N1922" s="1301"/>
      <c r="O1922" s="1329"/>
      <c r="Q1922" s="92"/>
      <c r="R1922" s="92"/>
      <c r="S1922" s="92"/>
      <c r="T1922" s="92"/>
      <c r="U1922" s="1303"/>
    </row>
    <row r="1923" spans="1:21" s="1302" customFormat="1" x14ac:dyDescent="0.3">
      <c r="A1923" s="1214"/>
      <c r="B1923" s="92"/>
      <c r="C1923" s="1298"/>
      <c r="D1923" s="1301"/>
      <c r="E1923" s="1301"/>
      <c r="F1923" s="1301"/>
      <c r="G1923" s="1301"/>
      <c r="H1923" s="1301"/>
      <c r="I1923" s="1301"/>
      <c r="J1923" s="1301"/>
      <c r="K1923" s="1301"/>
      <c r="L1923" s="1301"/>
      <c r="M1923" s="1301"/>
      <c r="N1923" s="1301"/>
      <c r="O1923" s="1329"/>
      <c r="Q1923" s="92"/>
      <c r="R1923" s="92"/>
      <c r="S1923" s="92"/>
      <c r="T1923" s="92"/>
      <c r="U1923" s="1303"/>
    </row>
    <row r="1924" spans="1:21" s="1302" customFormat="1" x14ac:dyDescent="0.3">
      <c r="A1924" s="1214"/>
      <c r="B1924" s="92"/>
      <c r="C1924" s="1298"/>
      <c r="D1924" s="1301"/>
      <c r="E1924" s="1301"/>
      <c r="F1924" s="1301"/>
      <c r="G1924" s="1301"/>
      <c r="H1924" s="1301"/>
      <c r="I1924" s="1301"/>
      <c r="J1924" s="1301"/>
      <c r="K1924" s="1301"/>
      <c r="L1924" s="1301"/>
      <c r="M1924" s="1301"/>
      <c r="N1924" s="1301"/>
      <c r="O1924" s="1329"/>
      <c r="Q1924" s="92"/>
      <c r="R1924" s="92"/>
      <c r="S1924" s="92"/>
      <c r="T1924" s="92"/>
      <c r="U1924" s="1303"/>
    </row>
    <row r="1925" spans="1:21" s="1302" customFormat="1" x14ac:dyDescent="0.3">
      <c r="A1925" s="1214"/>
      <c r="B1925" s="92"/>
      <c r="C1925" s="1298"/>
      <c r="D1925" s="1301"/>
      <c r="E1925" s="1301"/>
      <c r="F1925" s="1301"/>
      <c r="G1925" s="1301"/>
      <c r="H1925" s="1301"/>
      <c r="I1925" s="1301"/>
      <c r="J1925" s="1301"/>
      <c r="K1925" s="1301"/>
      <c r="L1925" s="1301"/>
      <c r="M1925" s="1301"/>
      <c r="N1925" s="1301"/>
      <c r="O1925" s="1329"/>
      <c r="Q1925" s="92"/>
      <c r="R1925" s="92"/>
      <c r="S1925" s="92"/>
      <c r="T1925" s="92"/>
      <c r="U1925" s="1303"/>
    </row>
    <row r="1926" spans="1:21" s="1302" customFormat="1" x14ac:dyDescent="0.3">
      <c r="A1926" s="1214"/>
      <c r="B1926" s="92"/>
      <c r="C1926" s="1298"/>
      <c r="D1926" s="1301"/>
      <c r="E1926" s="1301"/>
      <c r="F1926" s="1301"/>
      <c r="G1926" s="1301"/>
      <c r="H1926" s="1301"/>
      <c r="I1926" s="1301"/>
      <c r="J1926" s="1301"/>
      <c r="K1926" s="1301"/>
      <c r="L1926" s="1301"/>
      <c r="M1926" s="1301"/>
      <c r="N1926" s="1301"/>
      <c r="O1926" s="1329"/>
      <c r="Q1926" s="92"/>
      <c r="R1926" s="92"/>
      <c r="S1926" s="92"/>
      <c r="T1926" s="92"/>
      <c r="U1926" s="1303"/>
    </row>
    <row r="1927" spans="1:21" s="1302" customFormat="1" x14ac:dyDescent="0.3">
      <c r="A1927" s="1214"/>
      <c r="B1927" s="92"/>
      <c r="C1927" s="1298"/>
      <c r="D1927" s="1301"/>
      <c r="E1927" s="1301"/>
      <c r="F1927" s="1301"/>
      <c r="G1927" s="1301"/>
      <c r="H1927" s="1301"/>
      <c r="I1927" s="1301"/>
      <c r="J1927" s="1301"/>
      <c r="K1927" s="1301"/>
      <c r="L1927" s="1301"/>
      <c r="M1927" s="1301"/>
      <c r="N1927" s="1301"/>
      <c r="O1927" s="1329"/>
      <c r="Q1927" s="92"/>
      <c r="R1927" s="92"/>
      <c r="S1927" s="92"/>
      <c r="T1927" s="92"/>
      <c r="U1927" s="1303"/>
    </row>
    <row r="1928" spans="1:21" s="1302" customFormat="1" x14ac:dyDescent="0.3">
      <c r="A1928" s="1214"/>
      <c r="B1928" s="92"/>
      <c r="C1928" s="1298"/>
      <c r="D1928" s="1301"/>
      <c r="E1928" s="1301"/>
      <c r="F1928" s="1301"/>
      <c r="G1928" s="1301"/>
      <c r="H1928" s="1301"/>
      <c r="I1928" s="1301"/>
      <c r="J1928" s="1301"/>
      <c r="K1928" s="1301"/>
      <c r="L1928" s="1301"/>
      <c r="M1928" s="1301"/>
      <c r="N1928" s="1301"/>
      <c r="O1928" s="1329"/>
      <c r="Q1928" s="92"/>
      <c r="R1928" s="92"/>
      <c r="S1928" s="92"/>
      <c r="T1928" s="92"/>
      <c r="U1928" s="1303"/>
    </row>
    <row r="1929" spans="1:21" s="1302" customFormat="1" x14ac:dyDescent="0.3">
      <c r="A1929" s="1214"/>
      <c r="B1929" s="92"/>
      <c r="C1929" s="1298"/>
      <c r="D1929" s="1301"/>
      <c r="E1929" s="1301"/>
      <c r="F1929" s="1301"/>
      <c r="G1929" s="1301"/>
      <c r="H1929" s="1301"/>
      <c r="I1929" s="1301"/>
      <c r="J1929" s="1301"/>
      <c r="K1929" s="1301"/>
      <c r="L1929" s="1301"/>
      <c r="M1929" s="1301"/>
      <c r="N1929" s="1301"/>
      <c r="O1929" s="1329"/>
      <c r="Q1929" s="92"/>
      <c r="R1929" s="92"/>
      <c r="S1929" s="92"/>
      <c r="T1929" s="92"/>
      <c r="U1929" s="1303"/>
    </row>
    <row r="1930" spans="1:21" s="1302" customFormat="1" x14ac:dyDescent="0.3">
      <c r="A1930" s="1214"/>
      <c r="B1930" s="92"/>
      <c r="C1930" s="1298"/>
      <c r="D1930" s="1301"/>
      <c r="E1930" s="1301"/>
      <c r="F1930" s="1301"/>
      <c r="G1930" s="1301"/>
      <c r="H1930" s="1301"/>
      <c r="I1930" s="1301"/>
      <c r="J1930" s="1301"/>
      <c r="K1930" s="1301"/>
      <c r="L1930" s="1301"/>
      <c r="M1930" s="1301"/>
      <c r="N1930" s="1301"/>
      <c r="O1930" s="1329"/>
      <c r="Q1930" s="92"/>
      <c r="R1930" s="92"/>
      <c r="S1930" s="92"/>
      <c r="T1930" s="92"/>
      <c r="U1930" s="1303"/>
    </row>
    <row r="1931" spans="1:21" s="1302" customFormat="1" x14ac:dyDescent="0.3">
      <c r="A1931" s="1214"/>
      <c r="B1931" s="92"/>
      <c r="C1931" s="1298"/>
      <c r="D1931" s="1301"/>
      <c r="E1931" s="1301"/>
      <c r="F1931" s="1301"/>
      <c r="G1931" s="1301"/>
      <c r="H1931" s="1301"/>
      <c r="I1931" s="1301"/>
      <c r="J1931" s="1301"/>
      <c r="K1931" s="1301"/>
      <c r="L1931" s="1301"/>
      <c r="M1931" s="1301"/>
      <c r="N1931" s="1301"/>
      <c r="O1931" s="1329"/>
      <c r="Q1931" s="92"/>
      <c r="R1931" s="92"/>
      <c r="S1931" s="92"/>
      <c r="T1931" s="92"/>
      <c r="U1931" s="1303"/>
    </row>
    <row r="1932" spans="1:21" s="1302" customFormat="1" x14ac:dyDescent="0.3">
      <c r="A1932" s="1214"/>
      <c r="B1932" s="92"/>
      <c r="C1932" s="1298"/>
      <c r="D1932" s="1301"/>
      <c r="E1932" s="1301"/>
      <c r="F1932" s="1301"/>
      <c r="G1932" s="1301"/>
      <c r="H1932" s="1301"/>
      <c r="I1932" s="1301"/>
      <c r="J1932" s="1301"/>
      <c r="K1932" s="1301"/>
      <c r="L1932" s="1301"/>
      <c r="M1932" s="1301"/>
      <c r="N1932" s="1301"/>
      <c r="O1932" s="1329"/>
      <c r="Q1932" s="92"/>
      <c r="R1932" s="92"/>
      <c r="S1932" s="92"/>
      <c r="T1932" s="92"/>
      <c r="U1932" s="1303"/>
    </row>
    <row r="1933" spans="1:21" s="1302" customFormat="1" x14ac:dyDescent="0.3">
      <c r="A1933" s="1214"/>
      <c r="B1933" s="92"/>
      <c r="C1933" s="1298"/>
      <c r="D1933" s="1301"/>
      <c r="E1933" s="1301"/>
      <c r="F1933" s="1301"/>
      <c r="G1933" s="1301"/>
      <c r="H1933" s="1301"/>
      <c r="I1933" s="1301"/>
      <c r="J1933" s="1301"/>
      <c r="K1933" s="1301"/>
      <c r="L1933" s="1301"/>
      <c r="M1933" s="1301"/>
      <c r="N1933" s="1301"/>
      <c r="O1933" s="1329"/>
      <c r="Q1933" s="92"/>
      <c r="R1933" s="92"/>
      <c r="S1933" s="92"/>
      <c r="T1933" s="92"/>
      <c r="U1933" s="1303"/>
    </row>
    <row r="1934" spans="1:21" s="1302" customFormat="1" x14ac:dyDescent="0.3">
      <c r="A1934" s="1214"/>
      <c r="B1934" s="92"/>
      <c r="C1934" s="1298"/>
      <c r="D1934" s="1301"/>
      <c r="E1934" s="1301"/>
      <c r="F1934" s="1301"/>
      <c r="G1934" s="1301"/>
      <c r="H1934" s="1301"/>
      <c r="I1934" s="1301"/>
      <c r="J1934" s="1301"/>
      <c r="K1934" s="1301"/>
      <c r="L1934" s="1301"/>
      <c r="M1934" s="1301"/>
      <c r="N1934" s="1301"/>
      <c r="O1934" s="1329"/>
      <c r="Q1934" s="92"/>
      <c r="R1934" s="92"/>
      <c r="S1934" s="92"/>
      <c r="T1934" s="92"/>
      <c r="U1934" s="1303"/>
    </row>
    <row r="1935" spans="1:21" s="1302" customFormat="1" x14ac:dyDescent="0.3">
      <c r="A1935" s="1214"/>
      <c r="B1935" s="92"/>
      <c r="C1935" s="1298"/>
      <c r="D1935" s="1301"/>
      <c r="E1935" s="1301"/>
      <c r="F1935" s="1301"/>
      <c r="G1935" s="1301"/>
      <c r="H1935" s="1301"/>
      <c r="I1935" s="1301"/>
      <c r="J1935" s="1301"/>
      <c r="K1935" s="1301"/>
      <c r="L1935" s="1301"/>
      <c r="M1935" s="1301"/>
      <c r="N1935" s="1301"/>
      <c r="O1935" s="1329"/>
      <c r="Q1935" s="92"/>
      <c r="R1935" s="92"/>
      <c r="S1935" s="92"/>
      <c r="T1935" s="92"/>
      <c r="U1935" s="1303"/>
    </row>
    <row r="1936" spans="1:21" s="1302" customFormat="1" x14ac:dyDescent="0.3">
      <c r="A1936" s="1214"/>
      <c r="B1936" s="92"/>
      <c r="C1936" s="1298"/>
      <c r="D1936" s="1301"/>
      <c r="E1936" s="1301"/>
      <c r="F1936" s="1301"/>
      <c r="G1936" s="1301"/>
      <c r="H1936" s="1301"/>
      <c r="I1936" s="1301"/>
      <c r="J1936" s="1301"/>
      <c r="K1936" s="1301"/>
      <c r="L1936" s="1301"/>
      <c r="M1936" s="1301"/>
      <c r="N1936" s="1301"/>
      <c r="O1936" s="1329"/>
      <c r="Q1936" s="92"/>
      <c r="R1936" s="92"/>
      <c r="S1936" s="92"/>
      <c r="T1936" s="92"/>
      <c r="U1936" s="1303"/>
    </row>
    <row r="1937" spans="1:21" s="1302" customFormat="1" x14ac:dyDescent="0.3">
      <c r="A1937" s="1214"/>
      <c r="B1937" s="92"/>
      <c r="C1937" s="1298"/>
      <c r="D1937" s="1301"/>
      <c r="E1937" s="1301"/>
      <c r="F1937" s="1301"/>
      <c r="G1937" s="1301"/>
      <c r="H1937" s="1301"/>
      <c r="I1937" s="1301"/>
      <c r="J1937" s="1301"/>
      <c r="K1937" s="1301"/>
      <c r="L1937" s="1301"/>
      <c r="M1937" s="1301"/>
      <c r="N1937" s="1301"/>
      <c r="O1937" s="1329"/>
      <c r="Q1937" s="92"/>
      <c r="R1937" s="92"/>
      <c r="S1937" s="92"/>
      <c r="T1937" s="92"/>
      <c r="U1937" s="1303"/>
    </row>
    <row r="1938" spans="1:21" s="1302" customFormat="1" x14ac:dyDescent="0.3">
      <c r="A1938" s="1214"/>
      <c r="B1938" s="92"/>
      <c r="C1938" s="1298"/>
      <c r="D1938" s="1301"/>
      <c r="E1938" s="1301"/>
      <c r="F1938" s="1301"/>
      <c r="G1938" s="1301"/>
      <c r="H1938" s="1301"/>
      <c r="I1938" s="1301"/>
      <c r="J1938" s="1301"/>
      <c r="K1938" s="1301"/>
      <c r="L1938" s="1301"/>
      <c r="M1938" s="1301"/>
      <c r="N1938" s="1301"/>
      <c r="O1938" s="1329"/>
      <c r="Q1938" s="92"/>
      <c r="R1938" s="92"/>
      <c r="S1938" s="92"/>
      <c r="T1938" s="92"/>
      <c r="U1938" s="1303"/>
    </row>
    <row r="1939" spans="1:21" s="1302" customFormat="1" x14ac:dyDescent="0.3">
      <c r="A1939" s="1214"/>
      <c r="B1939" s="92"/>
      <c r="C1939" s="1298"/>
      <c r="D1939" s="1301"/>
      <c r="E1939" s="1301"/>
      <c r="F1939" s="1301"/>
      <c r="G1939" s="1301"/>
      <c r="H1939" s="1301"/>
      <c r="I1939" s="1301"/>
      <c r="J1939" s="1301"/>
      <c r="K1939" s="1301"/>
      <c r="L1939" s="1301"/>
      <c r="M1939" s="1301"/>
      <c r="N1939" s="1301"/>
      <c r="O1939" s="1329"/>
      <c r="Q1939" s="92"/>
      <c r="R1939" s="92"/>
      <c r="S1939" s="92"/>
      <c r="T1939" s="92"/>
      <c r="U1939" s="1303"/>
    </row>
    <row r="1940" spans="1:21" s="1302" customFormat="1" x14ac:dyDescent="0.3">
      <c r="A1940" s="1214"/>
      <c r="B1940" s="92"/>
      <c r="C1940" s="1298"/>
      <c r="D1940" s="1301"/>
      <c r="E1940" s="1301"/>
      <c r="F1940" s="1301"/>
      <c r="G1940" s="1301"/>
      <c r="H1940" s="1301"/>
      <c r="I1940" s="1301"/>
      <c r="J1940" s="1301"/>
      <c r="K1940" s="1301"/>
      <c r="L1940" s="1301"/>
      <c r="M1940" s="1301"/>
      <c r="N1940" s="1301"/>
      <c r="O1940" s="1329"/>
      <c r="Q1940" s="92"/>
      <c r="R1940" s="92"/>
      <c r="S1940" s="92"/>
      <c r="T1940" s="92"/>
      <c r="U1940" s="1303"/>
    </row>
    <row r="1941" spans="1:21" s="1302" customFormat="1" x14ac:dyDescent="0.3">
      <c r="A1941" s="1214"/>
      <c r="B1941" s="92"/>
      <c r="C1941" s="1298"/>
      <c r="D1941" s="1301"/>
      <c r="E1941" s="1301"/>
      <c r="F1941" s="1301"/>
      <c r="G1941" s="1301"/>
      <c r="H1941" s="1301"/>
      <c r="I1941" s="1301"/>
      <c r="J1941" s="1301"/>
      <c r="K1941" s="1301"/>
      <c r="L1941" s="1301"/>
      <c r="M1941" s="1301"/>
      <c r="N1941" s="1301"/>
      <c r="O1941" s="1329"/>
      <c r="Q1941" s="92"/>
      <c r="R1941" s="92"/>
      <c r="S1941" s="92"/>
      <c r="T1941" s="92"/>
      <c r="U1941" s="1303"/>
    </row>
    <row r="1942" spans="1:21" s="1302" customFormat="1" x14ac:dyDescent="0.3">
      <c r="A1942" s="1214"/>
      <c r="B1942" s="92"/>
      <c r="C1942" s="1298"/>
      <c r="D1942" s="1301"/>
      <c r="E1942" s="1301"/>
      <c r="F1942" s="1301"/>
      <c r="G1942" s="1301"/>
      <c r="H1942" s="1301"/>
      <c r="I1942" s="1301"/>
      <c r="J1942" s="1301"/>
      <c r="K1942" s="1301"/>
      <c r="L1942" s="1301"/>
      <c r="M1942" s="1301"/>
      <c r="N1942" s="1301"/>
      <c r="O1942" s="1329"/>
      <c r="Q1942" s="92"/>
      <c r="R1942" s="92"/>
      <c r="S1942" s="92"/>
      <c r="T1942" s="92"/>
      <c r="U1942" s="1303"/>
    </row>
    <row r="1943" spans="1:21" s="1302" customFormat="1" x14ac:dyDescent="0.3">
      <c r="A1943" s="1214"/>
      <c r="B1943" s="92"/>
      <c r="C1943" s="1298"/>
      <c r="D1943" s="1301"/>
      <c r="E1943" s="1301"/>
      <c r="F1943" s="1301"/>
      <c r="G1943" s="1301"/>
      <c r="H1943" s="1301"/>
      <c r="I1943" s="1301"/>
      <c r="J1943" s="1301"/>
      <c r="K1943" s="1301"/>
      <c r="L1943" s="1301"/>
      <c r="M1943" s="1301"/>
      <c r="N1943" s="1301"/>
      <c r="O1943" s="1329"/>
      <c r="Q1943" s="92"/>
      <c r="R1943" s="92"/>
      <c r="S1943" s="92"/>
      <c r="T1943" s="92"/>
      <c r="U1943" s="1303"/>
    </row>
    <row r="1944" spans="1:21" s="1302" customFormat="1" x14ac:dyDescent="0.3">
      <c r="A1944" s="1214"/>
      <c r="B1944" s="92"/>
      <c r="C1944" s="1298"/>
      <c r="D1944" s="1301"/>
      <c r="E1944" s="1301"/>
      <c r="F1944" s="1301"/>
      <c r="G1944" s="1301"/>
      <c r="H1944" s="1301"/>
      <c r="I1944" s="1301"/>
      <c r="J1944" s="1301"/>
      <c r="K1944" s="1301"/>
      <c r="L1944" s="1301"/>
      <c r="M1944" s="1301"/>
      <c r="N1944" s="1301"/>
      <c r="O1944" s="1329"/>
      <c r="Q1944" s="92"/>
      <c r="R1944" s="92"/>
      <c r="S1944" s="92"/>
      <c r="T1944" s="92"/>
      <c r="U1944" s="1303"/>
    </row>
    <row r="1945" spans="1:21" s="1302" customFormat="1" x14ac:dyDescent="0.3">
      <c r="A1945" s="1214"/>
      <c r="B1945" s="92"/>
      <c r="C1945" s="1298"/>
      <c r="D1945" s="1301"/>
      <c r="E1945" s="1301"/>
      <c r="F1945" s="1301"/>
      <c r="G1945" s="1301"/>
      <c r="H1945" s="1301"/>
      <c r="I1945" s="1301"/>
      <c r="J1945" s="1301"/>
      <c r="K1945" s="1301"/>
      <c r="L1945" s="1301"/>
      <c r="M1945" s="1301"/>
      <c r="N1945" s="1301"/>
      <c r="O1945" s="1329"/>
      <c r="Q1945" s="92"/>
      <c r="R1945" s="92"/>
      <c r="S1945" s="92"/>
      <c r="T1945" s="92"/>
      <c r="U1945" s="1303"/>
    </row>
    <row r="1946" spans="1:21" s="1302" customFormat="1" x14ac:dyDescent="0.3">
      <c r="A1946" s="1214"/>
      <c r="B1946" s="92"/>
      <c r="C1946" s="1298"/>
      <c r="D1946" s="1301"/>
      <c r="E1946" s="1301"/>
      <c r="F1946" s="1301"/>
      <c r="G1946" s="1301"/>
      <c r="H1946" s="1301"/>
      <c r="I1946" s="1301"/>
      <c r="J1946" s="1301"/>
      <c r="K1946" s="1301"/>
      <c r="L1946" s="1301"/>
      <c r="M1946" s="1301"/>
      <c r="N1946" s="1301"/>
      <c r="O1946" s="1329"/>
      <c r="Q1946" s="92"/>
      <c r="R1946" s="92"/>
      <c r="S1946" s="92"/>
      <c r="T1946" s="92"/>
      <c r="U1946" s="1303"/>
    </row>
    <row r="1947" spans="1:21" s="1302" customFormat="1" x14ac:dyDescent="0.3">
      <c r="A1947" s="1214"/>
      <c r="B1947" s="92"/>
      <c r="C1947" s="1298"/>
      <c r="D1947" s="1301"/>
      <c r="E1947" s="1301"/>
      <c r="F1947" s="1301"/>
      <c r="G1947" s="1301"/>
      <c r="H1947" s="1301"/>
      <c r="I1947" s="1301"/>
      <c r="J1947" s="1301"/>
      <c r="K1947" s="1301"/>
      <c r="L1947" s="1301"/>
      <c r="M1947" s="1301"/>
      <c r="N1947" s="1301"/>
      <c r="O1947" s="1329"/>
      <c r="Q1947" s="92"/>
      <c r="R1947" s="92"/>
      <c r="S1947" s="92"/>
      <c r="T1947" s="92"/>
      <c r="U1947" s="1303"/>
    </row>
    <row r="1948" spans="1:21" s="1302" customFormat="1" x14ac:dyDescent="0.3">
      <c r="A1948" s="1214"/>
      <c r="B1948" s="92"/>
      <c r="C1948" s="1298"/>
      <c r="D1948" s="1301"/>
      <c r="E1948" s="1301"/>
      <c r="F1948" s="1301"/>
      <c r="G1948" s="1301"/>
      <c r="H1948" s="1301"/>
      <c r="I1948" s="1301"/>
      <c r="J1948" s="1301"/>
      <c r="K1948" s="1301"/>
      <c r="L1948" s="1301"/>
      <c r="M1948" s="1301"/>
      <c r="N1948" s="1301"/>
      <c r="O1948" s="1329"/>
      <c r="Q1948" s="92"/>
      <c r="R1948" s="92"/>
      <c r="S1948" s="92"/>
      <c r="T1948" s="92"/>
      <c r="U1948" s="1303"/>
    </row>
    <row r="1949" spans="1:21" s="1302" customFormat="1" x14ac:dyDescent="0.3">
      <c r="A1949" s="1214"/>
      <c r="B1949" s="92"/>
      <c r="C1949" s="1298"/>
      <c r="D1949" s="1301"/>
      <c r="E1949" s="1301"/>
      <c r="F1949" s="1301"/>
      <c r="G1949" s="1301"/>
      <c r="H1949" s="1301"/>
      <c r="I1949" s="1301"/>
      <c r="J1949" s="1301"/>
      <c r="K1949" s="1301"/>
      <c r="L1949" s="1301"/>
      <c r="M1949" s="1301"/>
      <c r="N1949" s="1301"/>
      <c r="O1949" s="1329"/>
      <c r="Q1949" s="92"/>
      <c r="R1949" s="92"/>
      <c r="S1949" s="92"/>
      <c r="T1949" s="92"/>
      <c r="U1949" s="1303"/>
    </row>
    <row r="1950" spans="1:21" s="1302" customFormat="1" x14ac:dyDescent="0.3">
      <c r="A1950" s="1214"/>
      <c r="B1950" s="92"/>
      <c r="C1950" s="1298"/>
      <c r="D1950" s="1301"/>
      <c r="E1950" s="1301"/>
      <c r="F1950" s="1301"/>
      <c r="G1950" s="1301"/>
      <c r="H1950" s="1301"/>
      <c r="I1950" s="1301"/>
      <c r="J1950" s="1301"/>
      <c r="K1950" s="1301"/>
      <c r="L1950" s="1301"/>
      <c r="M1950" s="1301"/>
      <c r="N1950" s="1301"/>
      <c r="O1950" s="1329"/>
      <c r="Q1950" s="92"/>
      <c r="R1950" s="92"/>
      <c r="S1950" s="92"/>
      <c r="T1950" s="92"/>
      <c r="U1950" s="1303"/>
    </row>
    <row r="1951" spans="1:21" s="1302" customFormat="1" x14ac:dyDescent="0.3">
      <c r="A1951" s="1214"/>
      <c r="B1951" s="92"/>
      <c r="C1951" s="1298"/>
      <c r="D1951" s="1301"/>
      <c r="E1951" s="1301"/>
      <c r="F1951" s="1301"/>
      <c r="G1951" s="1301"/>
      <c r="H1951" s="1301"/>
      <c r="I1951" s="1301"/>
      <c r="J1951" s="1301"/>
      <c r="K1951" s="1301"/>
      <c r="L1951" s="1301"/>
      <c r="M1951" s="1301"/>
      <c r="N1951" s="1301"/>
      <c r="O1951" s="1329"/>
      <c r="Q1951" s="92"/>
      <c r="R1951" s="92"/>
      <c r="S1951" s="92"/>
      <c r="T1951" s="92"/>
      <c r="U1951" s="1303"/>
    </row>
    <row r="1952" spans="1:21" s="1302" customFormat="1" x14ac:dyDescent="0.3">
      <c r="A1952" s="1214"/>
      <c r="B1952" s="92"/>
      <c r="C1952" s="1298"/>
      <c r="D1952" s="1301"/>
      <c r="E1952" s="1301"/>
      <c r="F1952" s="1301"/>
      <c r="G1952" s="1301"/>
      <c r="H1952" s="1301"/>
      <c r="I1952" s="1301"/>
      <c r="J1952" s="1301"/>
      <c r="K1952" s="1301"/>
      <c r="L1952" s="1301"/>
      <c r="M1952" s="1301"/>
      <c r="N1952" s="1301"/>
      <c r="O1952" s="1329"/>
      <c r="Q1952" s="92"/>
      <c r="R1952" s="92"/>
      <c r="S1952" s="92"/>
      <c r="T1952" s="92"/>
      <c r="U1952" s="1303"/>
    </row>
    <row r="1953" spans="1:21" s="1302" customFormat="1" x14ac:dyDescent="0.3">
      <c r="A1953" s="1214"/>
      <c r="B1953" s="92"/>
      <c r="C1953" s="1298"/>
      <c r="D1953" s="1301"/>
      <c r="E1953" s="1301"/>
      <c r="F1953" s="1301"/>
      <c r="G1953" s="1301"/>
      <c r="H1953" s="1301"/>
      <c r="I1953" s="1301"/>
      <c r="J1953" s="1301"/>
      <c r="K1953" s="1301"/>
      <c r="L1953" s="1301"/>
      <c r="M1953" s="1301"/>
      <c r="N1953" s="1301"/>
      <c r="O1953" s="1329"/>
      <c r="Q1953" s="92"/>
      <c r="R1953" s="92"/>
      <c r="S1953" s="92"/>
      <c r="T1953" s="92"/>
      <c r="U1953" s="1303"/>
    </row>
    <row r="1954" spans="1:21" s="1302" customFormat="1" x14ac:dyDescent="0.3">
      <c r="A1954" s="1214"/>
      <c r="B1954" s="92"/>
      <c r="C1954" s="1298"/>
      <c r="D1954" s="1301"/>
      <c r="E1954" s="1301"/>
      <c r="F1954" s="1301"/>
      <c r="G1954" s="1301"/>
      <c r="H1954" s="1301"/>
      <c r="I1954" s="1301"/>
      <c r="J1954" s="1301"/>
      <c r="K1954" s="1301"/>
      <c r="L1954" s="1301"/>
      <c r="M1954" s="1301"/>
      <c r="N1954" s="1301"/>
      <c r="O1954" s="1329"/>
      <c r="Q1954" s="92"/>
      <c r="R1954" s="92"/>
      <c r="S1954" s="92"/>
      <c r="T1954" s="92"/>
      <c r="U1954" s="1303"/>
    </row>
    <row r="1955" spans="1:21" s="1302" customFormat="1" x14ac:dyDescent="0.3">
      <c r="A1955" s="1214"/>
      <c r="B1955" s="92"/>
      <c r="C1955" s="1298"/>
      <c r="D1955" s="1301"/>
      <c r="E1955" s="1301"/>
      <c r="F1955" s="1301"/>
      <c r="G1955" s="1301"/>
      <c r="H1955" s="1301"/>
      <c r="I1955" s="1301"/>
      <c r="J1955" s="1301"/>
      <c r="K1955" s="1301"/>
      <c r="L1955" s="1301"/>
      <c r="M1955" s="1301"/>
      <c r="N1955" s="1301"/>
      <c r="O1955" s="1329"/>
      <c r="Q1955" s="92"/>
      <c r="R1955" s="92"/>
      <c r="S1955" s="92"/>
      <c r="T1955" s="92"/>
      <c r="U1955" s="1303"/>
    </row>
    <row r="1956" spans="1:21" s="1302" customFormat="1" x14ac:dyDescent="0.3">
      <c r="A1956" s="1214"/>
      <c r="B1956" s="92"/>
      <c r="C1956" s="1298"/>
      <c r="D1956" s="1301"/>
      <c r="E1956" s="1301"/>
      <c r="F1956" s="1301"/>
      <c r="G1956" s="1301"/>
      <c r="H1956" s="1301"/>
      <c r="I1956" s="1301"/>
      <c r="J1956" s="1301"/>
      <c r="K1956" s="1301"/>
      <c r="L1956" s="1301"/>
      <c r="M1956" s="1301"/>
      <c r="N1956" s="1301"/>
      <c r="O1956" s="1329"/>
      <c r="Q1956" s="92"/>
      <c r="R1956" s="92"/>
      <c r="S1956" s="92"/>
      <c r="T1956" s="92"/>
      <c r="U1956" s="1303"/>
    </row>
    <row r="1957" spans="1:21" s="1302" customFormat="1" x14ac:dyDescent="0.3">
      <c r="A1957" s="1214"/>
      <c r="B1957" s="92"/>
      <c r="C1957" s="1298"/>
      <c r="D1957" s="1301"/>
      <c r="E1957" s="1301"/>
      <c r="F1957" s="1301"/>
      <c r="G1957" s="1301"/>
      <c r="H1957" s="1301"/>
      <c r="I1957" s="1301"/>
      <c r="J1957" s="1301"/>
      <c r="K1957" s="1301"/>
      <c r="L1957" s="1301"/>
      <c r="M1957" s="1301"/>
      <c r="N1957" s="1301"/>
      <c r="O1957" s="1329"/>
      <c r="Q1957" s="92"/>
      <c r="R1957" s="92"/>
      <c r="S1957" s="92"/>
      <c r="T1957" s="92"/>
      <c r="U1957" s="1303"/>
    </row>
    <row r="1958" spans="1:21" s="1302" customFormat="1" x14ac:dyDescent="0.3">
      <c r="A1958" s="1214"/>
      <c r="B1958" s="92"/>
      <c r="C1958" s="1298"/>
      <c r="D1958" s="1301"/>
      <c r="E1958" s="1301"/>
      <c r="F1958" s="1301"/>
      <c r="G1958" s="1301"/>
      <c r="H1958" s="1301"/>
      <c r="I1958" s="1301"/>
      <c r="J1958" s="1301"/>
      <c r="K1958" s="1301"/>
      <c r="L1958" s="1301"/>
      <c r="M1958" s="1301"/>
      <c r="N1958" s="1301"/>
      <c r="O1958" s="1329"/>
      <c r="Q1958" s="92"/>
      <c r="R1958" s="92"/>
      <c r="S1958" s="92"/>
      <c r="T1958" s="92"/>
      <c r="U1958" s="1303"/>
    </row>
    <row r="1959" spans="1:21" s="1302" customFormat="1" x14ac:dyDescent="0.3">
      <c r="A1959" s="1214"/>
      <c r="B1959" s="92"/>
      <c r="C1959" s="1298"/>
      <c r="D1959" s="1301"/>
      <c r="E1959" s="1301"/>
      <c r="F1959" s="1301"/>
      <c r="G1959" s="1301"/>
      <c r="H1959" s="1301"/>
      <c r="I1959" s="1301"/>
      <c r="J1959" s="1301"/>
      <c r="K1959" s="1301"/>
      <c r="L1959" s="1301"/>
      <c r="M1959" s="1301"/>
      <c r="N1959" s="1301"/>
      <c r="O1959" s="1329"/>
      <c r="Q1959" s="92"/>
      <c r="R1959" s="92"/>
      <c r="S1959" s="92"/>
      <c r="T1959" s="92"/>
      <c r="U1959" s="1303"/>
    </row>
    <row r="1960" spans="1:21" s="1302" customFormat="1" x14ac:dyDescent="0.3">
      <c r="A1960" s="1214"/>
      <c r="B1960" s="92"/>
      <c r="C1960" s="1298"/>
      <c r="D1960" s="1301"/>
      <c r="E1960" s="1301"/>
      <c r="F1960" s="1301"/>
      <c r="G1960" s="1301"/>
      <c r="H1960" s="1301"/>
      <c r="I1960" s="1301"/>
      <c r="J1960" s="1301"/>
      <c r="K1960" s="1301"/>
      <c r="L1960" s="1301"/>
      <c r="M1960" s="1301"/>
      <c r="N1960" s="1301"/>
      <c r="O1960" s="1329"/>
      <c r="Q1960" s="92"/>
      <c r="R1960" s="92"/>
      <c r="S1960" s="92"/>
      <c r="T1960" s="92"/>
      <c r="U1960" s="1303"/>
    </row>
    <row r="1961" spans="1:21" s="1302" customFormat="1" x14ac:dyDescent="0.3">
      <c r="A1961" s="1214"/>
      <c r="B1961" s="92"/>
      <c r="C1961" s="1298"/>
      <c r="D1961" s="1301"/>
      <c r="E1961" s="1301"/>
      <c r="F1961" s="1301"/>
      <c r="G1961" s="1301"/>
      <c r="H1961" s="1301"/>
      <c r="I1961" s="1301"/>
      <c r="J1961" s="1301"/>
      <c r="K1961" s="1301"/>
      <c r="L1961" s="1301"/>
      <c r="M1961" s="1301"/>
      <c r="N1961" s="1301"/>
      <c r="O1961" s="1329"/>
      <c r="Q1961" s="92"/>
      <c r="R1961" s="92"/>
      <c r="S1961" s="92"/>
      <c r="T1961" s="92"/>
      <c r="U1961" s="1303"/>
    </row>
    <row r="1962" spans="1:21" s="1302" customFormat="1" x14ac:dyDescent="0.3">
      <c r="A1962" s="1214"/>
      <c r="B1962" s="92"/>
      <c r="C1962" s="1298"/>
      <c r="D1962" s="1301"/>
      <c r="E1962" s="1301"/>
      <c r="F1962" s="1301"/>
      <c r="G1962" s="1301"/>
      <c r="H1962" s="1301"/>
      <c r="I1962" s="1301"/>
      <c r="J1962" s="1301"/>
      <c r="K1962" s="1301"/>
      <c r="L1962" s="1301"/>
      <c r="M1962" s="1301"/>
      <c r="N1962" s="1301"/>
      <c r="O1962" s="1329"/>
      <c r="Q1962" s="92"/>
      <c r="R1962" s="92"/>
      <c r="S1962" s="92"/>
      <c r="T1962" s="92"/>
      <c r="U1962" s="1303"/>
    </row>
    <row r="1963" spans="1:21" s="1302" customFormat="1" x14ac:dyDescent="0.3">
      <c r="A1963" s="1214"/>
      <c r="B1963" s="92"/>
      <c r="C1963" s="1298"/>
      <c r="D1963" s="1301"/>
      <c r="E1963" s="1301"/>
      <c r="F1963" s="1301"/>
      <c r="G1963" s="1301"/>
      <c r="H1963" s="1301"/>
      <c r="I1963" s="1301"/>
      <c r="J1963" s="1301"/>
      <c r="K1963" s="1301"/>
      <c r="L1963" s="1301"/>
      <c r="M1963" s="1301"/>
      <c r="N1963" s="1301"/>
      <c r="O1963" s="1329"/>
      <c r="Q1963" s="92"/>
      <c r="R1963" s="92"/>
      <c r="S1963" s="92"/>
      <c r="T1963" s="92"/>
      <c r="U1963" s="1303"/>
    </row>
    <row r="1964" spans="1:21" s="1302" customFormat="1" x14ac:dyDescent="0.3">
      <c r="A1964" s="1214"/>
      <c r="B1964" s="92"/>
      <c r="C1964" s="1298"/>
      <c r="D1964" s="1301"/>
      <c r="E1964" s="1301"/>
      <c r="F1964" s="1301"/>
      <c r="G1964" s="1301"/>
      <c r="H1964" s="1301"/>
      <c r="I1964" s="1301"/>
      <c r="J1964" s="1301"/>
      <c r="K1964" s="1301"/>
      <c r="L1964" s="1301"/>
      <c r="M1964" s="1301"/>
      <c r="N1964" s="1301"/>
      <c r="O1964" s="1329"/>
      <c r="Q1964" s="92"/>
      <c r="R1964" s="92"/>
      <c r="S1964" s="92"/>
      <c r="T1964" s="92"/>
      <c r="U1964" s="1303"/>
    </row>
    <row r="1965" spans="1:21" s="1302" customFormat="1" x14ac:dyDescent="0.3">
      <c r="A1965" s="1214"/>
      <c r="B1965" s="92"/>
      <c r="C1965" s="1298"/>
      <c r="D1965" s="1301"/>
      <c r="E1965" s="1301"/>
      <c r="F1965" s="1301"/>
      <c r="G1965" s="1301"/>
      <c r="H1965" s="1301"/>
      <c r="I1965" s="1301"/>
      <c r="J1965" s="1301"/>
      <c r="K1965" s="1301"/>
      <c r="L1965" s="1301"/>
      <c r="M1965" s="1301"/>
      <c r="N1965" s="1301"/>
      <c r="O1965" s="1329"/>
      <c r="Q1965" s="92"/>
      <c r="R1965" s="92"/>
      <c r="S1965" s="92"/>
      <c r="T1965" s="92"/>
      <c r="U1965" s="1303"/>
    </row>
    <row r="1966" spans="1:21" s="1302" customFormat="1" x14ac:dyDescent="0.3">
      <c r="A1966" s="1214"/>
      <c r="B1966" s="92"/>
      <c r="C1966" s="1298"/>
      <c r="D1966" s="1301"/>
      <c r="E1966" s="1301"/>
      <c r="F1966" s="1301"/>
      <c r="G1966" s="1301"/>
      <c r="H1966" s="1301"/>
      <c r="I1966" s="1301"/>
      <c r="J1966" s="1301"/>
      <c r="K1966" s="1301"/>
      <c r="L1966" s="1301"/>
      <c r="M1966" s="1301"/>
      <c r="N1966" s="1301"/>
      <c r="O1966" s="1329"/>
      <c r="Q1966" s="92"/>
      <c r="R1966" s="92"/>
      <c r="S1966" s="92"/>
      <c r="T1966" s="92"/>
      <c r="U1966" s="1303"/>
    </row>
    <row r="1967" spans="1:21" s="1302" customFormat="1" x14ac:dyDescent="0.3">
      <c r="A1967" s="1214"/>
      <c r="B1967" s="92"/>
      <c r="C1967" s="1298"/>
      <c r="D1967" s="1301"/>
      <c r="E1967" s="1301"/>
      <c r="F1967" s="1301"/>
      <c r="G1967" s="1301"/>
      <c r="H1967" s="1301"/>
      <c r="I1967" s="1301"/>
      <c r="J1967" s="1301"/>
      <c r="K1967" s="1301"/>
      <c r="L1967" s="1301"/>
      <c r="M1967" s="1301"/>
      <c r="N1967" s="1301"/>
      <c r="O1967" s="1329"/>
      <c r="Q1967" s="92"/>
      <c r="R1967" s="92"/>
      <c r="S1967" s="92"/>
      <c r="T1967" s="92"/>
      <c r="U1967" s="1303"/>
    </row>
    <row r="1968" spans="1:21" s="1302" customFormat="1" x14ac:dyDescent="0.3">
      <c r="A1968" s="1214"/>
      <c r="B1968" s="92"/>
      <c r="C1968" s="1298"/>
      <c r="D1968" s="1301"/>
      <c r="E1968" s="1301"/>
      <c r="F1968" s="1301"/>
      <c r="G1968" s="1301"/>
      <c r="H1968" s="1301"/>
      <c r="I1968" s="1301"/>
      <c r="J1968" s="1301"/>
      <c r="K1968" s="1301"/>
      <c r="L1968" s="1301"/>
      <c r="M1968" s="1301"/>
      <c r="N1968" s="1301"/>
      <c r="O1968" s="1329"/>
      <c r="Q1968" s="92"/>
      <c r="R1968" s="92"/>
      <c r="S1968" s="92"/>
      <c r="T1968" s="92"/>
      <c r="U1968" s="1303"/>
    </row>
    <row r="1969" spans="1:21" s="1302" customFormat="1" x14ac:dyDescent="0.3">
      <c r="A1969" s="1214"/>
      <c r="B1969" s="92"/>
      <c r="C1969" s="1298"/>
      <c r="D1969" s="1301"/>
      <c r="E1969" s="1301"/>
      <c r="F1969" s="1301"/>
      <c r="G1969" s="1301"/>
      <c r="H1969" s="1301"/>
      <c r="I1969" s="1301"/>
      <c r="J1969" s="1301"/>
      <c r="K1969" s="1301"/>
      <c r="L1969" s="1301"/>
      <c r="M1969" s="1301"/>
      <c r="N1969" s="1301"/>
      <c r="O1969" s="1329"/>
      <c r="Q1969" s="92"/>
      <c r="R1969" s="92"/>
      <c r="S1969" s="92"/>
      <c r="T1969" s="92"/>
      <c r="U1969" s="1303"/>
    </row>
    <row r="1970" spans="1:21" s="1302" customFormat="1" x14ac:dyDescent="0.3">
      <c r="A1970" s="1214"/>
      <c r="B1970" s="92"/>
      <c r="C1970" s="1298"/>
      <c r="D1970" s="1301"/>
      <c r="E1970" s="1301"/>
      <c r="F1970" s="1301"/>
      <c r="G1970" s="1301"/>
      <c r="H1970" s="1301"/>
      <c r="I1970" s="1301"/>
      <c r="J1970" s="1301"/>
      <c r="K1970" s="1301"/>
      <c r="L1970" s="1301"/>
      <c r="M1970" s="1301"/>
      <c r="N1970" s="1301"/>
      <c r="O1970" s="1329"/>
      <c r="Q1970" s="92"/>
      <c r="R1970" s="92"/>
      <c r="S1970" s="92"/>
      <c r="T1970" s="92"/>
      <c r="U1970" s="1303"/>
    </row>
    <row r="1971" spans="1:21" s="1302" customFormat="1" x14ac:dyDescent="0.3">
      <c r="A1971" s="1214"/>
      <c r="B1971" s="92"/>
      <c r="C1971" s="1298"/>
      <c r="D1971" s="1301"/>
      <c r="E1971" s="1301"/>
      <c r="F1971" s="1301"/>
      <c r="G1971" s="1301"/>
      <c r="H1971" s="1301"/>
      <c r="I1971" s="1301"/>
      <c r="J1971" s="1301"/>
      <c r="K1971" s="1301"/>
      <c r="L1971" s="1301"/>
      <c r="M1971" s="1301"/>
      <c r="N1971" s="1301"/>
      <c r="O1971" s="1329"/>
      <c r="Q1971" s="92"/>
      <c r="R1971" s="92"/>
      <c r="S1971" s="92"/>
      <c r="T1971" s="92"/>
      <c r="U1971" s="1303"/>
    </row>
    <row r="1972" spans="1:21" s="1302" customFormat="1" x14ac:dyDescent="0.3">
      <c r="A1972" s="1214"/>
      <c r="B1972" s="92"/>
      <c r="C1972" s="1298"/>
      <c r="D1972" s="1301"/>
      <c r="E1972" s="1301"/>
      <c r="F1972" s="1301"/>
      <c r="G1972" s="1301"/>
      <c r="H1972" s="1301"/>
      <c r="I1972" s="1301"/>
      <c r="J1972" s="1301"/>
      <c r="K1972" s="1301"/>
      <c r="L1972" s="1301"/>
      <c r="M1972" s="1301"/>
      <c r="N1972" s="1301"/>
      <c r="O1972" s="1329"/>
      <c r="Q1972" s="92"/>
      <c r="R1972" s="92"/>
      <c r="S1972" s="92"/>
      <c r="T1972" s="92"/>
      <c r="U1972" s="1303"/>
    </row>
    <row r="1973" spans="1:21" s="1302" customFormat="1" x14ac:dyDescent="0.3">
      <c r="A1973" s="1214"/>
      <c r="B1973" s="92"/>
      <c r="C1973" s="1298"/>
      <c r="D1973" s="1301"/>
      <c r="E1973" s="1301"/>
      <c r="F1973" s="1301"/>
      <c r="G1973" s="1301"/>
      <c r="H1973" s="1301"/>
      <c r="I1973" s="1301"/>
      <c r="J1973" s="1301"/>
      <c r="K1973" s="1301"/>
      <c r="L1973" s="1301"/>
      <c r="M1973" s="1301"/>
      <c r="N1973" s="1301"/>
      <c r="O1973" s="1329"/>
      <c r="Q1973" s="92"/>
      <c r="R1973" s="92"/>
      <c r="S1973" s="92"/>
      <c r="T1973" s="92"/>
      <c r="U1973" s="1303"/>
    </row>
    <row r="1974" spans="1:21" s="1302" customFormat="1" x14ac:dyDescent="0.3">
      <c r="A1974" s="1214"/>
      <c r="B1974" s="92"/>
      <c r="C1974" s="1298"/>
      <c r="D1974" s="1301"/>
      <c r="E1974" s="1301"/>
      <c r="F1974" s="1301"/>
      <c r="G1974" s="1301"/>
      <c r="H1974" s="1301"/>
      <c r="I1974" s="1301"/>
      <c r="J1974" s="1301"/>
      <c r="K1974" s="1301"/>
      <c r="L1974" s="1301"/>
      <c r="M1974" s="1301"/>
      <c r="N1974" s="1301"/>
      <c r="O1974" s="1329"/>
      <c r="Q1974" s="92"/>
      <c r="R1974" s="92"/>
      <c r="S1974" s="92"/>
      <c r="T1974" s="92"/>
      <c r="U1974" s="1303"/>
    </row>
    <row r="1975" spans="1:21" s="1302" customFormat="1" x14ac:dyDescent="0.3">
      <c r="A1975" s="1214"/>
      <c r="B1975" s="92"/>
      <c r="C1975" s="1298"/>
      <c r="D1975" s="1301"/>
      <c r="E1975" s="1301"/>
      <c r="F1975" s="1301"/>
      <c r="G1975" s="1301"/>
      <c r="H1975" s="1301"/>
      <c r="I1975" s="1301"/>
      <c r="J1975" s="1301"/>
      <c r="K1975" s="1301"/>
      <c r="L1975" s="1301"/>
      <c r="M1975" s="1301"/>
      <c r="N1975" s="1301"/>
      <c r="O1975" s="1329"/>
      <c r="Q1975" s="92"/>
      <c r="R1975" s="92"/>
      <c r="S1975" s="92"/>
      <c r="T1975" s="92"/>
      <c r="U1975" s="1303"/>
    </row>
    <row r="1976" spans="1:21" s="1302" customFormat="1" x14ac:dyDescent="0.3">
      <c r="A1976" s="1214"/>
      <c r="B1976" s="92"/>
      <c r="C1976" s="1298"/>
      <c r="D1976" s="1301"/>
      <c r="E1976" s="1301"/>
      <c r="F1976" s="1301"/>
      <c r="G1976" s="1301"/>
      <c r="H1976" s="1301"/>
      <c r="I1976" s="1301"/>
      <c r="J1976" s="1301"/>
      <c r="K1976" s="1301"/>
      <c r="L1976" s="1301"/>
      <c r="M1976" s="1301"/>
      <c r="N1976" s="1301"/>
      <c r="O1976" s="1329"/>
      <c r="Q1976" s="92"/>
      <c r="R1976" s="92"/>
      <c r="S1976" s="92"/>
      <c r="T1976" s="92"/>
      <c r="U1976" s="1303"/>
    </row>
    <row r="1977" spans="1:21" s="1302" customFormat="1" x14ac:dyDescent="0.3">
      <c r="A1977" s="1214"/>
      <c r="B1977" s="92"/>
      <c r="C1977" s="1298"/>
      <c r="D1977" s="1301"/>
      <c r="E1977" s="1301"/>
      <c r="F1977" s="1301"/>
      <c r="G1977" s="1301"/>
      <c r="H1977" s="1301"/>
      <c r="I1977" s="1301"/>
      <c r="J1977" s="1301"/>
      <c r="K1977" s="1301"/>
      <c r="L1977" s="1301"/>
      <c r="M1977" s="1301"/>
      <c r="N1977" s="1301"/>
      <c r="O1977" s="1329"/>
      <c r="Q1977" s="92"/>
      <c r="R1977" s="92"/>
      <c r="S1977" s="92"/>
      <c r="T1977" s="92"/>
      <c r="U1977" s="1303"/>
    </row>
    <row r="1978" spans="1:21" s="1302" customFormat="1" x14ac:dyDescent="0.3">
      <c r="A1978" s="1214"/>
      <c r="B1978" s="92"/>
      <c r="C1978" s="1298"/>
      <c r="D1978" s="1301"/>
      <c r="E1978" s="1301"/>
      <c r="F1978" s="1301"/>
      <c r="G1978" s="1301"/>
      <c r="H1978" s="1301"/>
      <c r="I1978" s="1301"/>
      <c r="J1978" s="1301"/>
      <c r="K1978" s="1301"/>
      <c r="L1978" s="1301"/>
      <c r="M1978" s="1301"/>
      <c r="N1978" s="1301"/>
      <c r="O1978" s="1329"/>
      <c r="Q1978" s="92"/>
      <c r="R1978" s="92"/>
      <c r="S1978" s="92"/>
      <c r="T1978" s="92"/>
      <c r="U1978" s="1303"/>
    </row>
    <row r="1979" spans="1:21" s="1302" customFormat="1" x14ac:dyDescent="0.3">
      <c r="A1979" s="1214"/>
      <c r="B1979" s="92"/>
      <c r="C1979" s="1298"/>
      <c r="D1979" s="1301"/>
      <c r="E1979" s="1301"/>
      <c r="F1979" s="1301"/>
      <c r="G1979" s="1301"/>
      <c r="H1979" s="1301"/>
      <c r="I1979" s="1301"/>
      <c r="J1979" s="1301"/>
      <c r="K1979" s="1301"/>
      <c r="L1979" s="1301"/>
      <c r="M1979" s="1301"/>
      <c r="N1979" s="1301"/>
      <c r="O1979" s="1329"/>
      <c r="Q1979" s="92"/>
      <c r="R1979" s="92"/>
      <c r="S1979" s="92"/>
      <c r="T1979" s="92"/>
      <c r="U1979" s="1303"/>
    </row>
    <row r="1980" spans="1:21" s="1302" customFormat="1" x14ac:dyDescent="0.3">
      <c r="A1980" s="1214"/>
      <c r="B1980" s="92"/>
      <c r="C1980" s="1298"/>
      <c r="D1980" s="1301"/>
      <c r="E1980" s="1301"/>
      <c r="F1980" s="1301"/>
      <c r="G1980" s="1301"/>
      <c r="H1980" s="1301"/>
      <c r="I1980" s="1301"/>
      <c r="J1980" s="1301"/>
      <c r="K1980" s="1301"/>
      <c r="L1980" s="1301"/>
      <c r="M1980" s="1301"/>
      <c r="N1980" s="1301"/>
      <c r="O1980" s="1329"/>
      <c r="Q1980" s="92"/>
      <c r="R1980" s="92"/>
      <c r="S1980" s="92"/>
      <c r="T1980" s="92"/>
      <c r="U1980" s="1303"/>
    </row>
    <row r="1981" spans="1:21" s="1302" customFormat="1" x14ac:dyDescent="0.3">
      <c r="A1981" s="1214"/>
      <c r="B1981" s="92"/>
      <c r="C1981" s="1298"/>
      <c r="D1981" s="1301"/>
      <c r="E1981" s="1301"/>
      <c r="F1981" s="1301"/>
      <c r="G1981" s="1301"/>
      <c r="H1981" s="1301"/>
      <c r="I1981" s="1301"/>
      <c r="J1981" s="1301"/>
      <c r="K1981" s="1301"/>
      <c r="L1981" s="1301"/>
      <c r="M1981" s="1301"/>
      <c r="N1981" s="1301"/>
      <c r="O1981" s="1329"/>
      <c r="Q1981" s="92"/>
      <c r="R1981" s="92"/>
      <c r="S1981" s="92"/>
      <c r="T1981" s="92"/>
      <c r="U1981" s="1303"/>
    </row>
    <row r="1982" spans="1:21" s="1302" customFormat="1" x14ac:dyDescent="0.3">
      <c r="A1982" s="1214"/>
      <c r="B1982" s="92"/>
      <c r="C1982" s="1298"/>
      <c r="D1982" s="1301"/>
      <c r="E1982" s="1301"/>
      <c r="F1982" s="1301"/>
      <c r="G1982" s="1301"/>
      <c r="H1982" s="1301"/>
      <c r="I1982" s="1301"/>
      <c r="J1982" s="1301"/>
      <c r="K1982" s="1301"/>
      <c r="L1982" s="1301"/>
      <c r="M1982" s="1301"/>
      <c r="N1982" s="1301"/>
      <c r="O1982" s="1329"/>
      <c r="Q1982" s="92"/>
      <c r="R1982" s="92"/>
      <c r="S1982" s="92"/>
      <c r="T1982" s="92"/>
      <c r="U1982" s="1303"/>
    </row>
    <row r="1983" spans="1:21" s="1302" customFormat="1" x14ac:dyDescent="0.3">
      <c r="A1983" s="1214"/>
      <c r="B1983" s="92"/>
      <c r="C1983" s="1298"/>
      <c r="D1983" s="1301"/>
      <c r="E1983" s="1301"/>
      <c r="F1983" s="1301"/>
      <c r="G1983" s="1301"/>
      <c r="H1983" s="1301"/>
      <c r="I1983" s="1301"/>
      <c r="J1983" s="1301"/>
      <c r="K1983" s="1301"/>
      <c r="L1983" s="1301"/>
      <c r="M1983" s="1301"/>
      <c r="N1983" s="1301"/>
      <c r="O1983" s="1329"/>
      <c r="Q1983" s="92"/>
      <c r="R1983" s="92"/>
      <c r="S1983" s="92"/>
      <c r="T1983" s="92"/>
      <c r="U1983" s="1303"/>
    </row>
    <row r="1984" spans="1:21" s="1302" customFormat="1" x14ac:dyDescent="0.3">
      <c r="A1984" s="1214"/>
      <c r="B1984" s="92"/>
      <c r="C1984" s="1298"/>
      <c r="D1984" s="1301"/>
      <c r="E1984" s="1301"/>
      <c r="F1984" s="1301"/>
      <c r="G1984" s="1301"/>
      <c r="H1984" s="1301"/>
      <c r="I1984" s="1301"/>
      <c r="J1984" s="1301"/>
      <c r="K1984" s="1301"/>
      <c r="L1984" s="1301"/>
      <c r="M1984" s="1301"/>
      <c r="N1984" s="1301"/>
      <c r="O1984" s="1329"/>
      <c r="Q1984" s="92"/>
      <c r="R1984" s="92"/>
      <c r="S1984" s="92"/>
      <c r="T1984" s="92"/>
      <c r="U1984" s="1303"/>
    </row>
    <row r="1985" spans="1:21" s="1302" customFormat="1" x14ac:dyDescent="0.3">
      <c r="A1985" s="1214"/>
      <c r="B1985" s="92"/>
      <c r="C1985" s="1298"/>
      <c r="D1985" s="1301"/>
      <c r="E1985" s="1301"/>
      <c r="F1985" s="1301"/>
      <c r="G1985" s="1301"/>
      <c r="H1985" s="1301"/>
      <c r="I1985" s="1301"/>
      <c r="J1985" s="1301"/>
      <c r="K1985" s="1301"/>
      <c r="L1985" s="1301"/>
      <c r="M1985" s="1301"/>
      <c r="N1985" s="1301"/>
      <c r="O1985" s="1329"/>
      <c r="Q1985" s="92"/>
      <c r="R1985" s="92"/>
      <c r="S1985" s="92"/>
      <c r="T1985" s="92"/>
      <c r="U1985" s="1303"/>
    </row>
    <row r="1986" spans="1:21" s="1302" customFormat="1" x14ac:dyDescent="0.3">
      <c r="A1986" s="1214"/>
      <c r="B1986" s="92"/>
      <c r="C1986" s="1298"/>
      <c r="D1986" s="1301"/>
      <c r="E1986" s="1301"/>
      <c r="F1986" s="1301"/>
      <c r="G1986" s="1301"/>
      <c r="H1986" s="1301"/>
      <c r="I1986" s="1301"/>
      <c r="J1986" s="1301"/>
      <c r="K1986" s="1301"/>
      <c r="L1986" s="1301"/>
      <c r="M1986" s="1301"/>
      <c r="N1986" s="1301"/>
      <c r="O1986" s="1329"/>
      <c r="Q1986" s="92"/>
      <c r="R1986" s="92"/>
      <c r="S1986" s="92"/>
      <c r="T1986" s="92"/>
      <c r="U1986" s="1303"/>
    </row>
    <row r="1987" spans="1:21" s="1302" customFormat="1" x14ac:dyDescent="0.3">
      <c r="A1987" s="1214"/>
      <c r="B1987" s="92"/>
      <c r="C1987" s="1298"/>
      <c r="D1987" s="1301"/>
      <c r="E1987" s="1301"/>
      <c r="F1987" s="1301"/>
      <c r="G1987" s="1301"/>
      <c r="H1987" s="1301"/>
      <c r="I1987" s="1301"/>
      <c r="J1987" s="1301"/>
      <c r="K1987" s="1301"/>
      <c r="L1987" s="1301"/>
      <c r="M1987" s="1301"/>
      <c r="N1987" s="1301"/>
      <c r="O1987" s="1329"/>
      <c r="Q1987" s="92"/>
      <c r="R1987" s="92"/>
      <c r="S1987" s="92"/>
      <c r="T1987" s="92"/>
      <c r="U1987" s="1303"/>
    </row>
    <row r="1988" spans="1:21" s="1302" customFormat="1" x14ac:dyDescent="0.3">
      <c r="A1988" s="1214"/>
      <c r="B1988" s="92"/>
      <c r="C1988" s="1298"/>
      <c r="D1988" s="1301"/>
      <c r="E1988" s="1301"/>
      <c r="F1988" s="1301"/>
      <c r="G1988" s="1301"/>
      <c r="H1988" s="1301"/>
      <c r="I1988" s="1301"/>
      <c r="J1988" s="1301"/>
      <c r="K1988" s="1301"/>
      <c r="L1988" s="1301"/>
      <c r="M1988" s="1301"/>
      <c r="N1988" s="1301"/>
      <c r="O1988" s="1329"/>
      <c r="Q1988" s="92"/>
      <c r="R1988" s="92"/>
      <c r="S1988" s="92"/>
      <c r="T1988" s="92"/>
      <c r="U1988" s="1303"/>
    </row>
    <row r="1989" spans="1:21" s="1302" customFormat="1" x14ac:dyDescent="0.3">
      <c r="A1989" s="1214"/>
      <c r="B1989" s="92"/>
      <c r="C1989" s="1298"/>
      <c r="D1989" s="1301"/>
      <c r="E1989" s="1301"/>
      <c r="F1989" s="1301"/>
      <c r="G1989" s="1301"/>
      <c r="H1989" s="1301"/>
      <c r="I1989" s="1301"/>
      <c r="J1989" s="1301"/>
      <c r="K1989" s="1301"/>
      <c r="L1989" s="1301"/>
      <c r="M1989" s="1301"/>
      <c r="N1989" s="1301"/>
      <c r="O1989" s="1329"/>
      <c r="Q1989" s="92"/>
      <c r="R1989" s="92"/>
      <c r="S1989" s="92"/>
      <c r="T1989" s="92"/>
      <c r="U1989" s="1303"/>
    </row>
    <row r="1990" spans="1:21" s="1302" customFormat="1" x14ac:dyDescent="0.3">
      <c r="A1990" s="1214"/>
      <c r="B1990" s="92"/>
      <c r="C1990" s="1298"/>
      <c r="D1990" s="1301"/>
      <c r="E1990" s="1301"/>
      <c r="F1990" s="1301"/>
      <c r="G1990" s="1301"/>
      <c r="H1990" s="1301"/>
      <c r="I1990" s="1301"/>
      <c r="J1990" s="1301"/>
      <c r="K1990" s="1301"/>
      <c r="L1990" s="1301"/>
      <c r="M1990" s="1301"/>
      <c r="N1990" s="1301"/>
      <c r="O1990" s="1329"/>
      <c r="Q1990" s="92"/>
      <c r="R1990" s="92"/>
      <c r="S1990" s="92"/>
      <c r="T1990" s="92"/>
      <c r="U1990" s="1303"/>
    </row>
    <row r="1991" spans="1:21" s="1302" customFormat="1" x14ac:dyDescent="0.3">
      <c r="A1991" s="1214"/>
      <c r="B1991" s="92"/>
      <c r="C1991" s="1298"/>
      <c r="D1991" s="1301"/>
      <c r="E1991" s="1301"/>
      <c r="F1991" s="1301"/>
      <c r="G1991" s="1301"/>
      <c r="H1991" s="1301"/>
      <c r="I1991" s="1301"/>
      <c r="J1991" s="1301"/>
      <c r="K1991" s="1301"/>
      <c r="L1991" s="1301"/>
      <c r="M1991" s="1301"/>
      <c r="N1991" s="1301"/>
      <c r="O1991" s="1329"/>
      <c r="Q1991" s="92"/>
      <c r="R1991" s="92"/>
      <c r="S1991" s="92"/>
      <c r="T1991" s="92"/>
      <c r="U1991" s="1303"/>
    </row>
    <row r="1992" spans="1:21" s="1302" customFormat="1" x14ac:dyDescent="0.3">
      <c r="A1992" s="1214"/>
      <c r="B1992" s="92"/>
      <c r="C1992" s="1298"/>
      <c r="D1992" s="1301"/>
      <c r="E1992" s="1301"/>
      <c r="F1992" s="1301"/>
      <c r="G1992" s="1301"/>
      <c r="H1992" s="1301"/>
      <c r="I1992" s="1301"/>
      <c r="J1992" s="1301"/>
      <c r="K1992" s="1301"/>
      <c r="L1992" s="1301"/>
      <c r="M1992" s="1301"/>
      <c r="N1992" s="1301"/>
      <c r="O1992" s="1329"/>
      <c r="Q1992" s="92"/>
      <c r="R1992" s="92"/>
      <c r="S1992" s="92"/>
      <c r="T1992" s="92"/>
      <c r="U1992" s="1303"/>
    </row>
    <row r="1993" spans="1:21" s="1302" customFormat="1" x14ac:dyDescent="0.3">
      <c r="A1993" s="1214"/>
      <c r="B1993" s="92"/>
      <c r="C1993" s="1298"/>
      <c r="D1993" s="1301"/>
      <c r="E1993" s="1301"/>
      <c r="F1993" s="1301"/>
      <c r="G1993" s="1301"/>
      <c r="H1993" s="1301"/>
      <c r="I1993" s="1301"/>
      <c r="J1993" s="1301"/>
      <c r="K1993" s="1301"/>
      <c r="L1993" s="1301"/>
      <c r="M1993" s="1301"/>
      <c r="N1993" s="1301"/>
      <c r="O1993" s="1329"/>
      <c r="Q1993" s="92"/>
      <c r="R1993" s="92"/>
      <c r="S1993" s="92"/>
      <c r="T1993" s="92"/>
      <c r="U1993" s="1303"/>
    </row>
    <row r="1994" spans="1:21" s="1302" customFormat="1" x14ac:dyDescent="0.3">
      <c r="A1994" s="1214"/>
      <c r="B1994" s="92"/>
      <c r="C1994" s="1298"/>
      <c r="D1994" s="1301"/>
      <c r="E1994" s="1301"/>
      <c r="F1994" s="1301"/>
      <c r="G1994" s="1301"/>
      <c r="H1994" s="1301"/>
      <c r="I1994" s="1301"/>
      <c r="J1994" s="1301"/>
      <c r="K1994" s="1301"/>
      <c r="L1994" s="1301"/>
      <c r="M1994" s="1301"/>
      <c r="N1994" s="1301"/>
      <c r="O1994" s="1329"/>
      <c r="Q1994" s="92"/>
      <c r="R1994" s="92"/>
      <c r="S1994" s="92"/>
      <c r="T1994" s="92"/>
      <c r="U1994" s="1303"/>
    </row>
    <row r="1995" spans="1:21" s="1302" customFormat="1" x14ac:dyDescent="0.3">
      <c r="A1995" s="1214"/>
      <c r="B1995" s="92"/>
      <c r="C1995" s="1298"/>
      <c r="D1995" s="1301"/>
      <c r="E1995" s="1301"/>
      <c r="F1995" s="1301"/>
      <c r="G1995" s="1301"/>
      <c r="H1995" s="1301"/>
      <c r="I1995" s="1301"/>
      <c r="J1995" s="1301"/>
      <c r="K1995" s="1301"/>
      <c r="L1995" s="1301"/>
      <c r="M1995" s="1301"/>
      <c r="N1995" s="1301"/>
      <c r="O1995" s="1329"/>
      <c r="Q1995" s="92"/>
      <c r="R1995" s="92"/>
      <c r="S1995" s="92"/>
      <c r="T1995" s="92"/>
      <c r="U1995" s="1303"/>
    </row>
    <row r="1996" spans="1:21" s="1302" customFormat="1" x14ac:dyDescent="0.3">
      <c r="A1996" s="1214"/>
      <c r="B1996" s="92"/>
      <c r="C1996" s="1298"/>
      <c r="D1996" s="1301"/>
      <c r="E1996" s="1301"/>
      <c r="F1996" s="1301"/>
      <c r="G1996" s="1301"/>
      <c r="H1996" s="1301"/>
      <c r="I1996" s="1301"/>
      <c r="J1996" s="1301"/>
      <c r="K1996" s="1301"/>
      <c r="L1996" s="1301"/>
      <c r="M1996" s="1301"/>
      <c r="N1996" s="1301"/>
      <c r="O1996" s="1329"/>
      <c r="Q1996" s="92"/>
      <c r="R1996" s="92"/>
      <c r="S1996" s="92"/>
      <c r="T1996" s="92"/>
      <c r="U1996" s="1303"/>
    </row>
    <row r="1997" spans="1:21" s="1302" customFormat="1" x14ac:dyDescent="0.3">
      <c r="A1997" s="1214"/>
      <c r="B1997" s="92"/>
      <c r="C1997" s="1298"/>
      <c r="D1997" s="1301"/>
      <c r="E1997" s="1301"/>
      <c r="F1997" s="1301"/>
      <c r="G1997" s="1301"/>
      <c r="H1997" s="1301"/>
      <c r="I1997" s="1301"/>
      <c r="J1997" s="1301"/>
      <c r="K1997" s="1301"/>
      <c r="L1997" s="1301"/>
      <c r="M1997" s="1301"/>
      <c r="N1997" s="1301"/>
      <c r="O1997" s="1329"/>
      <c r="Q1997" s="92"/>
      <c r="R1997" s="92"/>
      <c r="S1997" s="92"/>
      <c r="T1997" s="92"/>
      <c r="U1997" s="1303"/>
    </row>
    <row r="1998" spans="1:21" s="1302" customFormat="1" x14ac:dyDescent="0.3">
      <c r="A1998" s="1214"/>
      <c r="B1998" s="92"/>
      <c r="C1998" s="1298"/>
      <c r="D1998" s="1301"/>
      <c r="E1998" s="1301"/>
      <c r="F1998" s="1301"/>
      <c r="G1998" s="1301"/>
      <c r="H1998" s="1301"/>
      <c r="I1998" s="1301"/>
      <c r="J1998" s="1301"/>
      <c r="K1998" s="1301"/>
      <c r="L1998" s="1301"/>
      <c r="M1998" s="1301"/>
      <c r="N1998" s="1301"/>
      <c r="O1998" s="1329"/>
      <c r="Q1998" s="92"/>
      <c r="R1998" s="92"/>
      <c r="S1998" s="92"/>
      <c r="T1998" s="92"/>
      <c r="U1998" s="1303"/>
    </row>
    <row r="1999" spans="1:21" s="1302" customFormat="1" x14ac:dyDescent="0.3">
      <c r="A1999" s="1214"/>
      <c r="B1999" s="92"/>
      <c r="C1999" s="1298"/>
      <c r="D1999" s="1301"/>
      <c r="E1999" s="1301"/>
      <c r="F1999" s="1301"/>
      <c r="G1999" s="1301"/>
      <c r="H1999" s="1301"/>
      <c r="I1999" s="1301"/>
      <c r="J1999" s="1301"/>
      <c r="K1999" s="1301"/>
      <c r="L1999" s="1301"/>
      <c r="M1999" s="1301"/>
      <c r="N1999" s="1301"/>
      <c r="O1999" s="1329"/>
      <c r="Q1999" s="92"/>
      <c r="R1999" s="92"/>
      <c r="S1999" s="92"/>
      <c r="T1999" s="92"/>
      <c r="U1999" s="1303"/>
    </row>
    <row r="2000" spans="1:21" s="1302" customFormat="1" x14ac:dyDescent="0.3">
      <c r="A2000" s="1214"/>
      <c r="B2000" s="92"/>
      <c r="C2000" s="1298"/>
      <c r="D2000" s="1301"/>
      <c r="E2000" s="1301"/>
      <c r="F2000" s="1301"/>
      <c r="G2000" s="1301"/>
      <c r="H2000" s="1301"/>
      <c r="I2000" s="1301"/>
      <c r="J2000" s="1301"/>
      <c r="K2000" s="1301"/>
      <c r="L2000" s="1301"/>
      <c r="M2000" s="1301"/>
      <c r="N2000" s="1301"/>
      <c r="O2000" s="1329"/>
      <c r="Q2000" s="92"/>
      <c r="R2000" s="92"/>
      <c r="S2000" s="92"/>
      <c r="T2000" s="92"/>
      <c r="U2000" s="1303"/>
    </row>
    <row r="2001" spans="1:21" s="1302" customFormat="1" x14ac:dyDescent="0.3">
      <c r="A2001" s="1214"/>
      <c r="B2001" s="92"/>
      <c r="C2001" s="1298"/>
      <c r="D2001" s="1301"/>
      <c r="E2001" s="1301"/>
      <c r="F2001" s="1301"/>
      <c r="G2001" s="1301"/>
      <c r="H2001" s="1301"/>
      <c r="I2001" s="1301"/>
      <c r="J2001" s="1301"/>
      <c r="K2001" s="1301"/>
      <c r="L2001" s="1301"/>
      <c r="M2001" s="1301"/>
      <c r="N2001" s="1301"/>
      <c r="O2001" s="1329"/>
      <c r="Q2001" s="92"/>
      <c r="R2001" s="92"/>
      <c r="S2001" s="92"/>
      <c r="T2001" s="92"/>
      <c r="U2001" s="1303"/>
    </row>
    <row r="2002" spans="1:21" s="1302" customFormat="1" x14ac:dyDescent="0.3">
      <c r="A2002" s="1214"/>
      <c r="B2002" s="92"/>
      <c r="C2002" s="1298"/>
      <c r="D2002" s="1301"/>
      <c r="E2002" s="1301"/>
      <c r="F2002" s="1301"/>
      <c r="G2002" s="1301"/>
      <c r="H2002" s="1301"/>
      <c r="I2002" s="1301"/>
      <c r="J2002" s="1301"/>
      <c r="K2002" s="1301"/>
      <c r="L2002" s="1301"/>
      <c r="M2002" s="1301"/>
      <c r="N2002" s="1301"/>
      <c r="O2002" s="1329"/>
      <c r="Q2002" s="92"/>
      <c r="R2002" s="92"/>
      <c r="S2002" s="92"/>
      <c r="T2002" s="92"/>
      <c r="U2002" s="1303"/>
    </row>
    <row r="2003" spans="1:21" s="1302" customFormat="1" x14ac:dyDescent="0.3">
      <c r="A2003" s="1214"/>
      <c r="B2003" s="92"/>
      <c r="C2003" s="1298"/>
      <c r="D2003" s="1301"/>
      <c r="E2003" s="1301"/>
      <c r="F2003" s="1301"/>
      <c r="G2003" s="1301"/>
      <c r="H2003" s="1301"/>
      <c r="I2003" s="1301"/>
      <c r="J2003" s="1301"/>
      <c r="K2003" s="1301"/>
      <c r="L2003" s="1301"/>
      <c r="M2003" s="1301"/>
      <c r="N2003" s="1301"/>
      <c r="O2003" s="1329"/>
      <c r="Q2003" s="92"/>
      <c r="R2003" s="92"/>
      <c r="S2003" s="92"/>
      <c r="T2003" s="92"/>
      <c r="U2003" s="1303"/>
    </row>
    <row r="2004" spans="1:21" s="1302" customFormat="1" x14ac:dyDescent="0.3">
      <c r="A2004" s="1214"/>
      <c r="B2004" s="92"/>
      <c r="C2004" s="1298"/>
      <c r="D2004" s="1301"/>
      <c r="E2004" s="1301"/>
      <c r="F2004" s="1301"/>
      <c r="G2004" s="1301"/>
      <c r="H2004" s="1301"/>
      <c r="I2004" s="1301"/>
      <c r="J2004" s="1301"/>
      <c r="K2004" s="1301"/>
      <c r="L2004" s="1301"/>
      <c r="M2004" s="1301"/>
      <c r="N2004" s="1301"/>
      <c r="O2004" s="1329"/>
      <c r="Q2004" s="92"/>
      <c r="R2004" s="92"/>
      <c r="S2004" s="92"/>
      <c r="T2004" s="92"/>
      <c r="U2004" s="1303"/>
    </row>
    <row r="2005" spans="1:21" s="1302" customFormat="1" x14ac:dyDescent="0.3">
      <c r="A2005" s="1214"/>
      <c r="B2005" s="92"/>
      <c r="C2005" s="1298"/>
      <c r="D2005" s="1301"/>
      <c r="E2005" s="1301"/>
      <c r="F2005" s="1301"/>
      <c r="G2005" s="1301"/>
      <c r="H2005" s="1301"/>
      <c r="I2005" s="1301"/>
      <c r="J2005" s="1301"/>
      <c r="K2005" s="1301"/>
      <c r="L2005" s="1301"/>
      <c r="M2005" s="1301"/>
      <c r="N2005" s="1301"/>
      <c r="O2005" s="1329"/>
      <c r="Q2005" s="92"/>
      <c r="R2005" s="92"/>
      <c r="S2005" s="92"/>
      <c r="T2005" s="92"/>
      <c r="U2005" s="1303"/>
    </row>
    <row r="2006" spans="1:21" s="1302" customFormat="1" x14ac:dyDescent="0.3">
      <c r="A2006" s="1214"/>
      <c r="B2006" s="92"/>
      <c r="C2006" s="1298"/>
      <c r="D2006" s="1301"/>
      <c r="E2006" s="1301"/>
      <c r="F2006" s="1301"/>
      <c r="G2006" s="1301"/>
      <c r="H2006" s="1301"/>
      <c r="I2006" s="1301"/>
      <c r="J2006" s="1301"/>
      <c r="K2006" s="1301"/>
      <c r="L2006" s="1301"/>
      <c r="M2006" s="1301"/>
      <c r="N2006" s="1301"/>
      <c r="O2006" s="1329"/>
      <c r="Q2006" s="92"/>
      <c r="R2006" s="92"/>
      <c r="S2006" s="92"/>
      <c r="T2006" s="92"/>
      <c r="U2006" s="1303"/>
    </row>
    <row r="2007" spans="1:21" s="1302" customFormat="1" x14ac:dyDescent="0.3">
      <c r="A2007" s="1214"/>
      <c r="B2007" s="92"/>
      <c r="C2007" s="1298"/>
      <c r="D2007" s="1301"/>
      <c r="E2007" s="1301"/>
      <c r="F2007" s="1301"/>
      <c r="G2007" s="1301"/>
      <c r="H2007" s="1301"/>
      <c r="I2007" s="1301"/>
      <c r="J2007" s="1301"/>
      <c r="K2007" s="1301"/>
      <c r="L2007" s="1301"/>
      <c r="M2007" s="1301"/>
      <c r="N2007" s="1301"/>
      <c r="O2007" s="1329"/>
      <c r="Q2007" s="92"/>
      <c r="R2007" s="92"/>
      <c r="S2007" s="92"/>
      <c r="T2007" s="92"/>
      <c r="U2007" s="1303"/>
    </row>
    <row r="2008" spans="1:21" s="1302" customFormat="1" x14ac:dyDescent="0.3">
      <c r="A2008" s="1214"/>
      <c r="B2008" s="92"/>
      <c r="C2008" s="1298"/>
      <c r="D2008" s="1301"/>
      <c r="E2008" s="1301"/>
      <c r="F2008" s="1301"/>
      <c r="G2008" s="1301"/>
      <c r="H2008" s="1301"/>
      <c r="I2008" s="1301"/>
      <c r="J2008" s="1301"/>
      <c r="K2008" s="1301"/>
      <c r="L2008" s="1301"/>
      <c r="M2008" s="1301"/>
      <c r="N2008" s="1301"/>
      <c r="O2008" s="1329"/>
      <c r="Q2008" s="92"/>
      <c r="R2008" s="92"/>
      <c r="S2008" s="92"/>
      <c r="T2008" s="92"/>
      <c r="U2008" s="1303"/>
    </row>
    <row r="2009" spans="1:21" s="1302" customFormat="1" x14ac:dyDescent="0.3">
      <c r="A2009" s="1214"/>
      <c r="B2009" s="92"/>
      <c r="C2009" s="1298"/>
      <c r="D2009" s="1301"/>
      <c r="E2009" s="1301"/>
      <c r="F2009" s="1301"/>
      <c r="G2009" s="1301"/>
      <c r="H2009" s="1301"/>
      <c r="I2009" s="1301"/>
      <c r="J2009" s="1301"/>
      <c r="K2009" s="1301"/>
      <c r="L2009" s="1301"/>
      <c r="M2009" s="1301"/>
      <c r="N2009" s="1301"/>
      <c r="O2009" s="1329"/>
      <c r="Q2009" s="92"/>
      <c r="R2009" s="92"/>
      <c r="S2009" s="92"/>
      <c r="T2009" s="92"/>
      <c r="U2009" s="1303"/>
    </row>
    <row r="2010" spans="1:21" s="1302" customFormat="1" x14ac:dyDescent="0.3">
      <c r="A2010" s="1214"/>
      <c r="B2010" s="92"/>
      <c r="C2010" s="1298"/>
      <c r="D2010" s="1301"/>
      <c r="E2010" s="1301"/>
      <c r="F2010" s="1301"/>
      <c r="G2010" s="1301"/>
      <c r="H2010" s="1301"/>
      <c r="I2010" s="1301"/>
      <c r="J2010" s="1301"/>
      <c r="K2010" s="1301"/>
      <c r="L2010" s="1301"/>
      <c r="M2010" s="1301"/>
      <c r="N2010" s="1301"/>
      <c r="O2010" s="1329"/>
      <c r="Q2010" s="92"/>
      <c r="R2010" s="92"/>
      <c r="S2010" s="92"/>
      <c r="T2010" s="92"/>
      <c r="U2010" s="1303"/>
    </row>
    <row r="2011" spans="1:21" s="1302" customFormat="1" x14ac:dyDescent="0.3">
      <c r="A2011" s="1214"/>
      <c r="B2011" s="92"/>
      <c r="C2011" s="1298"/>
      <c r="D2011" s="1301"/>
      <c r="E2011" s="1301"/>
      <c r="F2011" s="1301"/>
      <c r="G2011" s="1301"/>
      <c r="H2011" s="1301"/>
      <c r="I2011" s="1301"/>
      <c r="J2011" s="1301"/>
      <c r="K2011" s="1301"/>
      <c r="L2011" s="1301"/>
      <c r="M2011" s="1301"/>
      <c r="N2011" s="1301"/>
      <c r="O2011" s="1329"/>
      <c r="Q2011" s="92"/>
      <c r="R2011" s="92"/>
      <c r="S2011" s="92"/>
      <c r="T2011" s="92"/>
      <c r="U2011" s="1303"/>
    </row>
    <row r="2012" spans="1:21" s="1302" customFormat="1" x14ac:dyDescent="0.3">
      <c r="A2012" s="1214"/>
      <c r="B2012" s="92"/>
      <c r="C2012" s="1298"/>
      <c r="D2012" s="1301"/>
      <c r="E2012" s="1301"/>
      <c r="F2012" s="1301"/>
      <c r="G2012" s="1301"/>
      <c r="H2012" s="1301"/>
      <c r="I2012" s="1301"/>
      <c r="J2012" s="1301"/>
      <c r="K2012" s="1301"/>
      <c r="L2012" s="1301"/>
      <c r="M2012" s="1301"/>
      <c r="N2012" s="1301"/>
      <c r="O2012" s="1329"/>
      <c r="Q2012" s="92"/>
      <c r="R2012" s="92"/>
      <c r="S2012" s="92"/>
      <c r="T2012" s="92"/>
      <c r="U2012" s="1303"/>
    </row>
    <row r="2013" spans="1:21" s="1302" customFormat="1" x14ac:dyDescent="0.3">
      <c r="A2013" s="1214"/>
      <c r="B2013" s="92"/>
      <c r="C2013" s="1298"/>
      <c r="D2013" s="1301"/>
      <c r="E2013" s="1301"/>
      <c r="F2013" s="1301"/>
      <c r="G2013" s="1301"/>
      <c r="H2013" s="1301"/>
      <c r="I2013" s="1301"/>
      <c r="J2013" s="1301"/>
      <c r="K2013" s="1301"/>
      <c r="L2013" s="1301"/>
      <c r="M2013" s="1301"/>
      <c r="N2013" s="1301"/>
      <c r="O2013" s="1329"/>
      <c r="Q2013" s="92"/>
      <c r="R2013" s="92"/>
      <c r="S2013" s="92"/>
      <c r="T2013" s="92"/>
      <c r="U2013" s="1303"/>
    </row>
    <row r="2014" spans="1:21" s="1302" customFormat="1" x14ac:dyDescent="0.3">
      <c r="A2014" s="1214"/>
      <c r="B2014" s="92"/>
      <c r="C2014" s="1298"/>
      <c r="D2014" s="1301"/>
      <c r="E2014" s="1301"/>
      <c r="F2014" s="1301"/>
      <c r="G2014" s="1301"/>
      <c r="H2014" s="1301"/>
      <c r="I2014" s="1301"/>
      <c r="J2014" s="1301"/>
      <c r="K2014" s="1301"/>
      <c r="L2014" s="1301"/>
      <c r="M2014" s="1301"/>
      <c r="N2014" s="1301"/>
      <c r="O2014" s="1329"/>
      <c r="Q2014" s="92"/>
      <c r="R2014" s="92"/>
      <c r="S2014" s="92"/>
      <c r="T2014" s="92"/>
      <c r="U2014" s="1303"/>
    </row>
    <row r="2015" spans="1:21" s="1302" customFormat="1" x14ac:dyDescent="0.3">
      <c r="A2015" s="1214"/>
      <c r="B2015" s="92"/>
      <c r="C2015" s="1298"/>
      <c r="D2015" s="1301"/>
      <c r="E2015" s="1301"/>
      <c r="F2015" s="1301"/>
      <c r="G2015" s="1301"/>
      <c r="H2015" s="1301"/>
      <c r="I2015" s="1301"/>
      <c r="J2015" s="1301"/>
      <c r="K2015" s="1301"/>
      <c r="L2015" s="1301"/>
      <c r="M2015" s="1301"/>
      <c r="N2015" s="1301"/>
      <c r="O2015" s="1329"/>
      <c r="Q2015" s="92"/>
      <c r="R2015" s="92"/>
      <c r="S2015" s="92"/>
      <c r="T2015" s="92"/>
      <c r="U2015" s="1303"/>
    </row>
    <row r="2016" spans="1:21" s="1302" customFormat="1" x14ac:dyDescent="0.3">
      <c r="A2016" s="1214"/>
      <c r="B2016" s="92"/>
      <c r="C2016" s="1298"/>
      <c r="D2016" s="1301"/>
      <c r="E2016" s="1301"/>
      <c r="F2016" s="1301"/>
      <c r="G2016" s="1301"/>
      <c r="H2016" s="1301"/>
      <c r="I2016" s="1301"/>
      <c r="J2016" s="1301"/>
      <c r="K2016" s="1301"/>
      <c r="L2016" s="1301"/>
      <c r="M2016" s="1301"/>
      <c r="N2016" s="1301"/>
      <c r="O2016" s="1329"/>
      <c r="Q2016" s="92"/>
      <c r="R2016" s="92"/>
      <c r="S2016" s="92"/>
      <c r="T2016" s="92"/>
      <c r="U2016" s="1303"/>
    </row>
    <row r="2017" spans="1:21" s="1302" customFormat="1" x14ac:dyDescent="0.3">
      <c r="A2017" s="1214"/>
      <c r="B2017" s="92"/>
      <c r="C2017" s="1298"/>
      <c r="D2017" s="1301"/>
      <c r="E2017" s="1301"/>
      <c r="F2017" s="1301"/>
      <c r="G2017" s="1301"/>
      <c r="H2017" s="1301"/>
      <c r="I2017" s="1301"/>
      <c r="J2017" s="1301"/>
      <c r="K2017" s="1301"/>
      <c r="L2017" s="1301"/>
      <c r="M2017" s="1301"/>
      <c r="N2017" s="1301"/>
      <c r="O2017" s="1329"/>
      <c r="Q2017" s="92"/>
      <c r="R2017" s="92"/>
      <c r="S2017" s="92"/>
      <c r="T2017" s="92"/>
      <c r="U2017" s="1303"/>
    </row>
    <row r="2018" spans="1:21" s="1302" customFormat="1" x14ac:dyDescent="0.3">
      <c r="A2018" s="1214"/>
      <c r="B2018" s="92"/>
      <c r="C2018" s="1298"/>
      <c r="D2018" s="1301"/>
      <c r="E2018" s="1301"/>
      <c r="F2018" s="1301"/>
      <c r="G2018" s="1301"/>
      <c r="H2018" s="1301"/>
      <c r="I2018" s="1301"/>
      <c r="J2018" s="1301"/>
      <c r="K2018" s="1301"/>
      <c r="L2018" s="1301"/>
      <c r="M2018" s="1301"/>
      <c r="N2018" s="1301"/>
      <c r="O2018" s="1329"/>
      <c r="Q2018" s="92"/>
      <c r="R2018" s="92"/>
      <c r="S2018" s="92"/>
      <c r="T2018" s="92"/>
      <c r="U2018" s="1303"/>
    </row>
    <row r="2019" spans="1:21" s="1302" customFormat="1" x14ac:dyDescent="0.3">
      <c r="A2019" s="1214"/>
      <c r="B2019" s="92"/>
      <c r="C2019" s="1298"/>
      <c r="D2019" s="1301"/>
      <c r="E2019" s="1301"/>
      <c r="F2019" s="1301"/>
      <c r="G2019" s="1301"/>
      <c r="H2019" s="1301"/>
      <c r="I2019" s="1301"/>
      <c r="J2019" s="1301"/>
      <c r="K2019" s="1301"/>
      <c r="L2019" s="1301"/>
      <c r="M2019" s="1301"/>
      <c r="N2019" s="1301"/>
      <c r="O2019" s="1329"/>
      <c r="Q2019" s="92"/>
      <c r="R2019" s="92"/>
      <c r="S2019" s="92"/>
      <c r="T2019" s="92"/>
      <c r="U2019" s="1303"/>
    </row>
    <row r="2020" spans="1:21" s="1302" customFormat="1" x14ac:dyDescent="0.3">
      <c r="A2020" s="1214"/>
      <c r="B2020" s="92"/>
      <c r="C2020" s="1298"/>
      <c r="D2020" s="1301"/>
      <c r="E2020" s="1301"/>
      <c r="F2020" s="1301"/>
      <c r="G2020" s="1301"/>
      <c r="H2020" s="1301"/>
      <c r="I2020" s="1301"/>
      <c r="J2020" s="1301"/>
      <c r="K2020" s="1301"/>
      <c r="L2020" s="1301"/>
      <c r="M2020" s="1301"/>
      <c r="N2020" s="1301"/>
      <c r="O2020" s="1329"/>
      <c r="Q2020" s="92"/>
      <c r="R2020" s="92"/>
      <c r="S2020" s="92"/>
      <c r="T2020" s="92"/>
      <c r="U2020" s="1303"/>
    </row>
    <row r="2021" spans="1:21" s="1302" customFormat="1" x14ac:dyDescent="0.3">
      <c r="A2021" s="1214"/>
      <c r="B2021" s="92"/>
      <c r="C2021" s="1298"/>
      <c r="D2021" s="1301"/>
      <c r="E2021" s="1301"/>
      <c r="F2021" s="1301"/>
      <c r="G2021" s="1301"/>
      <c r="H2021" s="1301"/>
      <c r="I2021" s="1301"/>
      <c r="J2021" s="1301"/>
      <c r="K2021" s="1301"/>
      <c r="L2021" s="1301"/>
      <c r="M2021" s="1301"/>
      <c r="N2021" s="1301"/>
      <c r="O2021" s="1329"/>
      <c r="Q2021" s="92"/>
      <c r="R2021" s="92"/>
      <c r="S2021" s="92"/>
      <c r="T2021" s="92"/>
      <c r="U2021" s="1303"/>
    </row>
    <row r="2022" spans="1:21" s="1302" customFormat="1" x14ac:dyDescent="0.3">
      <c r="A2022" s="1214"/>
      <c r="B2022" s="92"/>
      <c r="C2022" s="1298"/>
      <c r="D2022" s="1301"/>
      <c r="E2022" s="1301"/>
      <c r="F2022" s="1301"/>
      <c r="G2022" s="1301"/>
      <c r="H2022" s="1301"/>
      <c r="I2022" s="1301"/>
      <c r="J2022" s="1301"/>
      <c r="K2022" s="1301"/>
      <c r="L2022" s="1301"/>
      <c r="M2022" s="1301"/>
      <c r="N2022" s="1301"/>
      <c r="O2022" s="1329"/>
      <c r="Q2022" s="92"/>
      <c r="R2022" s="92"/>
      <c r="S2022" s="92"/>
      <c r="T2022" s="92"/>
      <c r="U2022" s="1303"/>
    </row>
    <row r="2023" spans="1:21" s="1302" customFormat="1" x14ac:dyDescent="0.3">
      <c r="A2023" s="1214"/>
      <c r="B2023" s="92"/>
      <c r="C2023" s="1298"/>
      <c r="D2023" s="1301"/>
      <c r="E2023" s="1301"/>
      <c r="F2023" s="1301"/>
      <c r="G2023" s="1301"/>
      <c r="H2023" s="1301"/>
      <c r="I2023" s="1301"/>
      <c r="J2023" s="1301"/>
      <c r="K2023" s="1301"/>
      <c r="L2023" s="1301"/>
      <c r="M2023" s="1301"/>
      <c r="N2023" s="1301"/>
      <c r="O2023" s="1329"/>
      <c r="Q2023" s="92"/>
      <c r="R2023" s="92"/>
      <c r="S2023" s="92"/>
      <c r="T2023" s="92"/>
      <c r="U2023" s="1303"/>
    </row>
    <row r="2024" spans="1:21" s="1302" customFormat="1" x14ac:dyDescent="0.3">
      <c r="A2024" s="1214"/>
      <c r="B2024" s="92"/>
      <c r="C2024" s="1298"/>
      <c r="D2024" s="1301"/>
      <c r="E2024" s="1301"/>
      <c r="F2024" s="1301"/>
      <c r="G2024" s="1301"/>
      <c r="H2024" s="1301"/>
      <c r="I2024" s="1301"/>
      <c r="J2024" s="1301"/>
      <c r="K2024" s="1301"/>
      <c r="L2024" s="1301"/>
      <c r="M2024" s="1301"/>
      <c r="N2024" s="1301"/>
      <c r="O2024" s="1329"/>
      <c r="Q2024" s="92"/>
      <c r="R2024" s="92"/>
      <c r="S2024" s="92"/>
      <c r="T2024" s="92"/>
      <c r="U2024" s="1303"/>
    </row>
    <row r="2025" spans="1:21" s="1302" customFormat="1" x14ac:dyDescent="0.3">
      <c r="A2025" s="1214"/>
      <c r="B2025" s="92"/>
      <c r="C2025" s="1298"/>
      <c r="D2025" s="1301"/>
      <c r="E2025" s="1301"/>
      <c r="F2025" s="1301"/>
      <c r="G2025" s="1301"/>
      <c r="H2025" s="1301"/>
      <c r="I2025" s="1301"/>
      <c r="J2025" s="1301"/>
      <c r="K2025" s="1301"/>
      <c r="L2025" s="1301"/>
      <c r="M2025" s="1301"/>
      <c r="N2025" s="1301"/>
      <c r="O2025" s="1329"/>
      <c r="Q2025" s="92"/>
      <c r="R2025" s="92"/>
      <c r="S2025" s="92"/>
      <c r="T2025" s="92"/>
      <c r="U2025" s="1303"/>
    </row>
    <row r="2026" spans="1:21" s="1302" customFormat="1" x14ac:dyDescent="0.3">
      <c r="A2026" s="1214"/>
      <c r="B2026" s="92"/>
      <c r="C2026" s="1298"/>
      <c r="D2026" s="1301"/>
      <c r="E2026" s="1301"/>
      <c r="F2026" s="1301"/>
      <c r="G2026" s="1301"/>
      <c r="H2026" s="1301"/>
      <c r="I2026" s="1301"/>
      <c r="J2026" s="1301"/>
      <c r="K2026" s="1301"/>
      <c r="L2026" s="1301"/>
      <c r="M2026" s="1301"/>
      <c r="N2026" s="1301"/>
      <c r="O2026" s="1329"/>
      <c r="Q2026" s="92"/>
      <c r="R2026" s="92"/>
      <c r="S2026" s="92"/>
      <c r="T2026" s="92"/>
      <c r="U2026" s="1303"/>
    </row>
    <row r="2027" spans="1:21" s="1302" customFormat="1" x14ac:dyDescent="0.3">
      <c r="A2027" s="1214"/>
      <c r="B2027" s="92"/>
      <c r="C2027" s="1298"/>
      <c r="D2027" s="1301"/>
      <c r="E2027" s="1301"/>
      <c r="F2027" s="1301"/>
      <c r="G2027" s="1301"/>
      <c r="H2027" s="1301"/>
      <c r="I2027" s="1301"/>
      <c r="J2027" s="1301"/>
      <c r="K2027" s="1301"/>
      <c r="L2027" s="1301"/>
      <c r="M2027" s="1301"/>
      <c r="N2027" s="1301"/>
      <c r="O2027" s="1329"/>
      <c r="Q2027" s="92"/>
      <c r="R2027" s="92"/>
      <c r="S2027" s="92"/>
      <c r="T2027" s="92"/>
      <c r="U2027" s="1303"/>
    </row>
    <row r="2028" spans="1:21" s="1302" customFormat="1" x14ac:dyDescent="0.3">
      <c r="A2028" s="1214"/>
      <c r="B2028" s="92"/>
      <c r="C2028" s="1298"/>
      <c r="D2028" s="1301"/>
      <c r="E2028" s="1301"/>
      <c r="F2028" s="1301"/>
      <c r="G2028" s="1301"/>
      <c r="H2028" s="1301"/>
      <c r="I2028" s="1301"/>
      <c r="J2028" s="1301"/>
      <c r="K2028" s="1301"/>
      <c r="L2028" s="1301"/>
      <c r="M2028" s="1301"/>
      <c r="N2028" s="1301"/>
      <c r="O2028" s="1329"/>
      <c r="Q2028" s="92"/>
      <c r="R2028" s="92"/>
      <c r="S2028" s="92"/>
      <c r="T2028" s="92"/>
      <c r="U2028" s="1303"/>
    </row>
    <row r="2029" spans="1:21" s="1302" customFormat="1" x14ac:dyDescent="0.3">
      <c r="A2029" s="1214"/>
      <c r="B2029" s="92"/>
      <c r="C2029" s="1298"/>
      <c r="D2029" s="1301"/>
      <c r="E2029" s="1301"/>
      <c r="F2029" s="1301"/>
      <c r="G2029" s="1301"/>
      <c r="H2029" s="1301"/>
      <c r="I2029" s="1301"/>
      <c r="J2029" s="1301"/>
      <c r="K2029" s="1301"/>
      <c r="L2029" s="1301"/>
      <c r="M2029" s="1301"/>
      <c r="N2029" s="1301"/>
      <c r="O2029" s="1329"/>
      <c r="Q2029" s="92"/>
      <c r="R2029" s="92"/>
      <c r="S2029" s="92"/>
      <c r="T2029" s="92"/>
      <c r="U2029" s="1303"/>
    </row>
    <row r="2030" spans="1:21" s="1302" customFormat="1" x14ac:dyDescent="0.3">
      <c r="A2030" s="1214"/>
      <c r="B2030" s="92"/>
      <c r="C2030" s="1298"/>
      <c r="D2030" s="1301"/>
      <c r="E2030" s="1301"/>
      <c r="F2030" s="1301"/>
      <c r="G2030" s="1301"/>
      <c r="H2030" s="1301"/>
      <c r="I2030" s="1301"/>
      <c r="J2030" s="1301"/>
      <c r="K2030" s="1301"/>
      <c r="L2030" s="1301"/>
      <c r="M2030" s="1301"/>
      <c r="N2030" s="1301"/>
      <c r="O2030" s="1329"/>
      <c r="Q2030" s="92"/>
      <c r="R2030" s="92"/>
      <c r="S2030" s="92"/>
      <c r="T2030" s="92"/>
      <c r="U2030" s="1303"/>
    </row>
    <row r="2031" spans="1:21" s="1302" customFormat="1" x14ac:dyDescent="0.3">
      <c r="A2031" s="1214"/>
      <c r="B2031" s="92"/>
      <c r="C2031" s="1298"/>
      <c r="D2031" s="1301"/>
      <c r="E2031" s="1301"/>
      <c r="F2031" s="1301"/>
      <c r="G2031" s="1301"/>
      <c r="H2031" s="1301"/>
      <c r="I2031" s="1301"/>
      <c r="J2031" s="1301"/>
      <c r="K2031" s="1301"/>
      <c r="L2031" s="1301"/>
      <c r="M2031" s="1301"/>
      <c r="N2031" s="1301"/>
      <c r="O2031" s="1329"/>
      <c r="Q2031" s="92"/>
      <c r="R2031" s="92"/>
      <c r="S2031" s="92"/>
      <c r="T2031" s="92"/>
      <c r="U2031" s="1303"/>
    </row>
    <row r="2032" spans="1:21" s="1302" customFormat="1" x14ac:dyDescent="0.3">
      <c r="A2032" s="1214"/>
      <c r="B2032" s="92"/>
      <c r="C2032" s="1298"/>
      <c r="D2032" s="1301"/>
      <c r="E2032" s="1301"/>
      <c r="F2032" s="1301"/>
      <c r="G2032" s="1301"/>
      <c r="H2032" s="1301"/>
      <c r="I2032" s="1301"/>
      <c r="J2032" s="1301"/>
      <c r="K2032" s="1301"/>
      <c r="L2032" s="1301"/>
      <c r="M2032" s="1301"/>
      <c r="N2032" s="1301"/>
      <c r="O2032" s="1329"/>
      <c r="Q2032" s="92"/>
      <c r="R2032" s="92"/>
      <c r="S2032" s="92"/>
      <c r="T2032" s="92"/>
      <c r="U2032" s="1303"/>
    </row>
    <row r="2033" spans="1:21" s="1302" customFormat="1" x14ac:dyDescent="0.3">
      <c r="A2033" s="1214"/>
      <c r="B2033" s="92"/>
      <c r="C2033" s="1298"/>
      <c r="D2033" s="1301"/>
      <c r="E2033" s="1301"/>
      <c r="F2033" s="1301"/>
      <c r="G2033" s="1301"/>
      <c r="H2033" s="1301"/>
      <c r="I2033" s="1301"/>
      <c r="J2033" s="1301"/>
      <c r="K2033" s="1301"/>
      <c r="L2033" s="1301"/>
      <c r="M2033" s="1301"/>
      <c r="N2033" s="1301"/>
      <c r="O2033" s="1329"/>
      <c r="Q2033" s="92"/>
      <c r="R2033" s="92"/>
      <c r="S2033" s="92"/>
      <c r="T2033" s="92"/>
      <c r="U2033" s="1303"/>
    </row>
    <row r="2034" spans="1:21" s="1302" customFormat="1" x14ac:dyDescent="0.3">
      <c r="A2034" s="1214"/>
      <c r="B2034" s="92"/>
      <c r="C2034" s="1298"/>
      <c r="D2034" s="1301"/>
      <c r="E2034" s="1301"/>
      <c r="F2034" s="1301"/>
      <c r="G2034" s="1301"/>
      <c r="H2034" s="1301"/>
      <c r="I2034" s="1301"/>
      <c r="J2034" s="1301"/>
      <c r="K2034" s="1301"/>
      <c r="L2034" s="1301"/>
      <c r="M2034" s="1301"/>
      <c r="N2034" s="1301"/>
      <c r="O2034" s="1329"/>
      <c r="Q2034" s="92"/>
      <c r="R2034" s="92"/>
      <c r="S2034" s="92"/>
      <c r="T2034" s="92"/>
      <c r="U2034" s="1303"/>
    </row>
    <row r="2035" spans="1:21" s="1302" customFormat="1" x14ac:dyDescent="0.3">
      <c r="A2035" s="1214"/>
      <c r="B2035" s="92"/>
      <c r="C2035" s="1298"/>
      <c r="D2035" s="1301"/>
      <c r="E2035" s="1301"/>
      <c r="F2035" s="1301"/>
      <c r="G2035" s="1301"/>
      <c r="H2035" s="1301"/>
      <c r="I2035" s="1301"/>
      <c r="J2035" s="1301"/>
      <c r="K2035" s="1301"/>
      <c r="L2035" s="1301"/>
      <c r="M2035" s="1301"/>
      <c r="N2035" s="1301"/>
      <c r="O2035" s="1329"/>
      <c r="Q2035" s="92"/>
      <c r="R2035" s="92"/>
      <c r="S2035" s="92"/>
      <c r="T2035" s="92"/>
      <c r="U2035" s="1303"/>
    </row>
    <row r="2036" spans="1:21" s="1302" customFormat="1" x14ac:dyDescent="0.3">
      <c r="A2036" s="1214"/>
      <c r="B2036" s="92"/>
      <c r="C2036" s="1298"/>
      <c r="D2036" s="1301"/>
      <c r="E2036" s="1301"/>
      <c r="F2036" s="1301"/>
      <c r="G2036" s="1301"/>
      <c r="H2036" s="1301"/>
      <c r="I2036" s="1301"/>
      <c r="J2036" s="1301"/>
      <c r="K2036" s="1301"/>
      <c r="L2036" s="1301"/>
      <c r="M2036" s="1301"/>
      <c r="N2036" s="1301"/>
      <c r="O2036" s="1329"/>
      <c r="Q2036" s="92"/>
      <c r="R2036" s="92"/>
      <c r="S2036" s="92"/>
      <c r="T2036" s="92"/>
      <c r="U2036" s="1303"/>
    </row>
    <row r="2037" spans="1:21" s="1302" customFormat="1" x14ac:dyDescent="0.3">
      <c r="A2037" s="1214"/>
      <c r="B2037" s="92"/>
      <c r="C2037" s="1298"/>
      <c r="D2037" s="1301"/>
      <c r="E2037" s="1301"/>
      <c r="F2037" s="1301"/>
      <c r="G2037" s="1301"/>
      <c r="H2037" s="1301"/>
      <c r="I2037" s="1301"/>
      <c r="J2037" s="1301"/>
      <c r="K2037" s="1301"/>
      <c r="L2037" s="1301"/>
      <c r="M2037" s="1301"/>
      <c r="N2037" s="1301"/>
      <c r="O2037" s="1329"/>
      <c r="Q2037" s="92"/>
      <c r="R2037" s="92"/>
      <c r="S2037" s="92"/>
      <c r="T2037" s="92"/>
      <c r="U2037" s="1303"/>
    </row>
    <row r="2038" spans="1:21" s="1302" customFormat="1" x14ac:dyDescent="0.3">
      <c r="A2038" s="1214"/>
      <c r="B2038" s="92"/>
      <c r="C2038" s="1298"/>
      <c r="D2038" s="1301"/>
      <c r="E2038" s="1301"/>
      <c r="F2038" s="1301"/>
      <c r="G2038" s="1301"/>
      <c r="H2038" s="1301"/>
      <c r="I2038" s="1301"/>
      <c r="J2038" s="1301"/>
      <c r="K2038" s="1301"/>
      <c r="L2038" s="1301"/>
      <c r="M2038" s="1301"/>
      <c r="N2038" s="1301"/>
      <c r="O2038" s="1329"/>
      <c r="Q2038" s="92"/>
      <c r="R2038" s="92"/>
      <c r="S2038" s="92"/>
      <c r="T2038" s="92"/>
      <c r="U2038" s="1303"/>
    </row>
    <row r="2039" spans="1:21" s="1302" customFormat="1" x14ac:dyDescent="0.3">
      <c r="A2039" s="1214"/>
      <c r="B2039" s="92"/>
      <c r="C2039" s="1298"/>
      <c r="D2039" s="1301"/>
      <c r="E2039" s="1301"/>
      <c r="F2039" s="1301"/>
      <c r="G2039" s="1301"/>
      <c r="H2039" s="1301"/>
      <c r="I2039" s="1301"/>
      <c r="J2039" s="1301"/>
      <c r="K2039" s="1301"/>
      <c r="L2039" s="1301"/>
      <c r="M2039" s="1301"/>
      <c r="N2039" s="1301"/>
      <c r="O2039" s="1329"/>
      <c r="Q2039" s="92"/>
      <c r="R2039" s="92"/>
      <c r="S2039" s="92"/>
      <c r="T2039" s="92"/>
      <c r="U2039" s="1303"/>
    </row>
    <row r="2040" spans="1:21" s="1302" customFormat="1" x14ac:dyDescent="0.3">
      <c r="A2040" s="1214"/>
      <c r="B2040" s="92"/>
      <c r="C2040" s="1298"/>
      <c r="D2040" s="1301"/>
      <c r="E2040" s="1301"/>
      <c r="F2040" s="1301"/>
      <c r="G2040" s="1301"/>
      <c r="H2040" s="1301"/>
      <c r="I2040" s="1301"/>
      <c r="J2040" s="1301"/>
      <c r="K2040" s="1301"/>
      <c r="L2040" s="1301"/>
      <c r="M2040" s="1301"/>
      <c r="N2040" s="1301"/>
      <c r="O2040" s="1329"/>
      <c r="Q2040" s="92"/>
      <c r="R2040" s="92"/>
      <c r="S2040" s="92"/>
      <c r="T2040" s="92"/>
      <c r="U2040" s="1303"/>
    </row>
    <row r="2041" spans="1:21" s="1302" customFormat="1" x14ac:dyDescent="0.3">
      <c r="A2041" s="1214"/>
      <c r="B2041" s="92"/>
      <c r="C2041" s="1298"/>
      <c r="D2041" s="1301"/>
      <c r="E2041" s="1301"/>
      <c r="F2041" s="1301"/>
      <c r="G2041" s="1301"/>
      <c r="H2041" s="1301"/>
      <c r="I2041" s="1301"/>
      <c r="J2041" s="1301"/>
      <c r="K2041" s="1301"/>
      <c r="L2041" s="1301"/>
      <c r="M2041" s="1301"/>
      <c r="N2041" s="1301"/>
      <c r="O2041" s="1329"/>
      <c r="Q2041" s="92"/>
      <c r="R2041" s="92"/>
      <c r="S2041" s="92"/>
      <c r="T2041" s="92"/>
      <c r="U2041" s="1303"/>
    </row>
    <row r="2042" spans="1:21" s="1302" customFormat="1" x14ac:dyDescent="0.3">
      <c r="A2042" s="1214"/>
      <c r="B2042" s="92"/>
      <c r="C2042" s="1298"/>
      <c r="D2042" s="1301"/>
      <c r="E2042" s="1301"/>
      <c r="F2042" s="1301"/>
      <c r="G2042" s="1301"/>
      <c r="H2042" s="1301"/>
      <c r="I2042" s="1301"/>
      <c r="J2042" s="1301"/>
      <c r="K2042" s="1301"/>
      <c r="L2042" s="1301"/>
      <c r="M2042" s="1301"/>
      <c r="N2042" s="1301"/>
      <c r="O2042" s="1329"/>
      <c r="Q2042" s="92"/>
      <c r="R2042" s="92"/>
      <c r="S2042" s="92"/>
      <c r="T2042" s="92"/>
      <c r="U2042" s="1303"/>
    </row>
    <row r="2043" spans="1:21" s="1302" customFormat="1" x14ac:dyDescent="0.3">
      <c r="A2043" s="1214"/>
      <c r="B2043" s="92"/>
      <c r="C2043" s="1298"/>
      <c r="D2043" s="1301"/>
      <c r="E2043" s="1301"/>
      <c r="F2043" s="1301"/>
      <c r="G2043" s="1301"/>
      <c r="H2043" s="1301"/>
      <c r="I2043" s="1301"/>
      <c r="J2043" s="1301"/>
      <c r="K2043" s="1301"/>
      <c r="L2043" s="1301"/>
      <c r="M2043" s="1301"/>
      <c r="N2043" s="1301"/>
      <c r="O2043" s="1329"/>
      <c r="Q2043" s="92"/>
      <c r="R2043" s="92"/>
      <c r="S2043" s="92"/>
      <c r="T2043" s="92"/>
      <c r="U2043" s="1303"/>
    </row>
    <row r="2044" spans="1:21" s="1302" customFormat="1" x14ac:dyDescent="0.3">
      <c r="A2044" s="1214"/>
      <c r="B2044" s="92"/>
      <c r="C2044" s="1298"/>
      <c r="D2044" s="1301"/>
      <c r="E2044" s="1301"/>
      <c r="F2044" s="1301"/>
      <c r="G2044" s="1301"/>
      <c r="H2044" s="1301"/>
      <c r="I2044" s="1301"/>
      <c r="J2044" s="1301"/>
      <c r="K2044" s="1301"/>
      <c r="L2044" s="1301"/>
      <c r="M2044" s="1301"/>
      <c r="N2044" s="1301"/>
      <c r="O2044" s="1329"/>
      <c r="Q2044" s="92"/>
      <c r="R2044" s="92"/>
      <c r="S2044" s="92"/>
      <c r="T2044" s="92"/>
      <c r="U2044" s="1303"/>
    </row>
    <row r="2045" spans="1:21" s="1302" customFormat="1" x14ac:dyDescent="0.3">
      <c r="A2045" s="1214"/>
      <c r="B2045" s="92"/>
      <c r="C2045" s="1298"/>
      <c r="D2045" s="1301"/>
      <c r="E2045" s="1301"/>
      <c r="F2045" s="1301"/>
      <c r="G2045" s="1301"/>
      <c r="H2045" s="1301"/>
      <c r="I2045" s="1301"/>
      <c r="J2045" s="1301"/>
      <c r="K2045" s="1301"/>
      <c r="L2045" s="1301"/>
      <c r="M2045" s="1301"/>
      <c r="N2045" s="1301"/>
      <c r="O2045" s="1329"/>
      <c r="Q2045" s="92"/>
      <c r="R2045" s="92"/>
      <c r="S2045" s="92"/>
      <c r="T2045" s="92"/>
      <c r="U2045" s="1303"/>
    </row>
    <row r="2046" spans="1:21" s="1302" customFormat="1" x14ac:dyDescent="0.3">
      <c r="A2046" s="1214"/>
      <c r="B2046" s="92"/>
      <c r="C2046" s="1298"/>
      <c r="D2046" s="1301"/>
      <c r="E2046" s="1301"/>
      <c r="F2046" s="1301"/>
      <c r="G2046" s="1301"/>
      <c r="H2046" s="1301"/>
      <c r="I2046" s="1301"/>
      <c r="J2046" s="1301"/>
      <c r="K2046" s="1301"/>
      <c r="L2046" s="1301"/>
      <c r="M2046" s="1301"/>
      <c r="N2046" s="1301"/>
      <c r="O2046" s="1329"/>
      <c r="Q2046" s="92"/>
      <c r="R2046" s="92"/>
      <c r="S2046" s="92"/>
      <c r="T2046" s="92"/>
      <c r="U2046" s="1303"/>
    </row>
    <row r="2047" spans="1:21" s="1302" customFormat="1" x14ac:dyDescent="0.3">
      <c r="A2047" s="1214"/>
      <c r="B2047" s="92"/>
      <c r="C2047" s="1298"/>
      <c r="D2047" s="1301"/>
      <c r="E2047" s="1301"/>
      <c r="F2047" s="1301"/>
      <c r="G2047" s="1301"/>
      <c r="H2047" s="1301"/>
      <c r="I2047" s="1301"/>
      <c r="J2047" s="1301"/>
      <c r="K2047" s="1301"/>
      <c r="L2047" s="1301"/>
      <c r="M2047" s="1301"/>
      <c r="N2047" s="1301"/>
      <c r="O2047" s="1329"/>
      <c r="Q2047" s="92"/>
      <c r="R2047" s="92"/>
      <c r="S2047" s="92"/>
      <c r="T2047" s="92"/>
      <c r="U2047" s="1303"/>
    </row>
    <row r="2048" spans="1:21" s="1302" customFormat="1" x14ac:dyDescent="0.3">
      <c r="A2048" s="1214"/>
      <c r="B2048" s="92"/>
      <c r="C2048" s="1298"/>
      <c r="D2048" s="1301"/>
      <c r="E2048" s="1301"/>
      <c r="F2048" s="1301"/>
      <c r="G2048" s="1301"/>
      <c r="H2048" s="1301"/>
      <c r="I2048" s="1301"/>
      <c r="J2048" s="1301"/>
      <c r="K2048" s="1301"/>
      <c r="L2048" s="1301"/>
      <c r="M2048" s="1301"/>
      <c r="N2048" s="1301"/>
      <c r="O2048" s="1329"/>
      <c r="Q2048" s="92"/>
      <c r="R2048" s="92"/>
      <c r="S2048" s="92"/>
      <c r="T2048" s="92"/>
      <c r="U2048" s="1303"/>
    </row>
    <row r="2049" spans="1:21" s="1302" customFormat="1" x14ac:dyDescent="0.3">
      <c r="A2049" s="1214"/>
      <c r="B2049" s="92"/>
      <c r="C2049" s="1298"/>
      <c r="D2049" s="1301"/>
      <c r="E2049" s="1301"/>
      <c r="F2049" s="1301"/>
      <c r="G2049" s="1301"/>
      <c r="H2049" s="1301"/>
      <c r="I2049" s="1301"/>
      <c r="J2049" s="1301"/>
      <c r="K2049" s="1301"/>
      <c r="L2049" s="1301"/>
      <c r="M2049" s="1301"/>
      <c r="N2049" s="1301"/>
      <c r="O2049" s="1329"/>
      <c r="Q2049" s="92"/>
      <c r="R2049" s="92"/>
      <c r="S2049" s="92"/>
      <c r="T2049" s="92"/>
      <c r="U2049" s="1303"/>
    </row>
    <row r="2050" spans="1:21" s="1302" customFormat="1" x14ac:dyDescent="0.3">
      <c r="A2050" s="1214"/>
      <c r="B2050" s="92"/>
      <c r="C2050" s="1298"/>
      <c r="D2050" s="1301"/>
      <c r="E2050" s="1301"/>
      <c r="F2050" s="1301"/>
      <c r="G2050" s="1301"/>
      <c r="H2050" s="1301"/>
      <c r="I2050" s="1301"/>
      <c r="J2050" s="1301"/>
      <c r="K2050" s="1301"/>
      <c r="L2050" s="1301"/>
      <c r="M2050" s="1301"/>
      <c r="N2050" s="1301"/>
      <c r="O2050" s="1329"/>
      <c r="Q2050" s="92"/>
      <c r="R2050" s="92"/>
      <c r="S2050" s="92"/>
      <c r="T2050" s="92"/>
      <c r="U2050" s="1303"/>
    </row>
    <row r="2051" spans="1:21" s="1302" customFormat="1" x14ac:dyDescent="0.3">
      <c r="A2051" s="1214"/>
      <c r="B2051" s="92"/>
      <c r="C2051" s="1298"/>
      <c r="D2051" s="1301"/>
      <c r="E2051" s="1301"/>
      <c r="F2051" s="1301"/>
      <c r="G2051" s="1301"/>
      <c r="H2051" s="1301"/>
      <c r="I2051" s="1301"/>
      <c r="J2051" s="1301"/>
      <c r="K2051" s="1301"/>
      <c r="L2051" s="1301"/>
      <c r="M2051" s="1301"/>
      <c r="N2051" s="1301"/>
      <c r="O2051" s="1329"/>
      <c r="Q2051" s="92"/>
      <c r="R2051" s="92"/>
      <c r="S2051" s="92"/>
      <c r="T2051" s="92"/>
      <c r="U2051" s="1303"/>
    </row>
    <row r="2052" spans="1:21" s="1302" customFormat="1" x14ac:dyDescent="0.3">
      <c r="A2052" s="1214"/>
      <c r="B2052" s="92"/>
      <c r="C2052" s="1298"/>
      <c r="D2052" s="1301"/>
      <c r="E2052" s="1301"/>
      <c r="F2052" s="1301"/>
      <c r="G2052" s="1301"/>
      <c r="H2052" s="1301"/>
      <c r="I2052" s="1301"/>
      <c r="J2052" s="1301"/>
      <c r="K2052" s="1301"/>
      <c r="L2052" s="1301"/>
      <c r="M2052" s="1301"/>
      <c r="N2052" s="1301"/>
      <c r="O2052" s="1329"/>
      <c r="Q2052" s="92"/>
      <c r="R2052" s="92"/>
      <c r="S2052" s="92"/>
      <c r="T2052" s="92"/>
      <c r="U2052" s="1303"/>
    </row>
    <row r="2053" spans="1:21" s="1302" customFormat="1" x14ac:dyDescent="0.3">
      <c r="A2053" s="1214"/>
      <c r="B2053" s="92"/>
      <c r="C2053" s="1298"/>
      <c r="D2053" s="1301"/>
      <c r="E2053" s="1301"/>
      <c r="F2053" s="1301"/>
      <c r="G2053" s="1301"/>
      <c r="H2053" s="1301"/>
      <c r="I2053" s="1301"/>
      <c r="J2053" s="1301"/>
      <c r="K2053" s="1301"/>
      <c r="L2053" s="1301"/>
      <c r="M2053" s="1301"/>
      <c r="N2053" s="1301"/>
      <c r="O2053" s="1329"/>
      <c r="Q2053" s="92"/>
      <c r="R2053" s="92"/>
      <c r="S2053" s="92"/>
      <c r="T2053" s="92"/>
      <c r="U2053" s="1303"/>
    </row>
    <row r="2054" spans="1:21" s="1302" customFormat="1" x14ac:dyDescent="0.3">
      <c r="A2054" s="1214"/>
      <c r="B2054" s="92"/>
      <c r="C2054" s="1298"/>
      <c r="D2054" s="1301"/>
      <c r="E2054" s="1301"/>
      <c r="F2054" s="1301"/>
      <c r="G2054" s="1301"/>
      <c r="H2054" s="1301"/>
      <c r="I2054" s="1301"/>
      <c r="J2054" s="1301"/>
      <c r="K2054" s="1301"/>
      <c r="L2054" s="1301"/>
      <c r="M2054" s="1301"/>
      <c r="N2054" s="1301"/>
      <c r="O2054" s="1329"/>
      <c r="Q2054" s="92"/>
      <c r="R2054" s="92"/>
      <c r="S2054" s="92"/>
      <c r="T2054" s="92"/>
      <c r="U2054" s="1303"/>
    </row>
    <row r="2055" spans="1:21" s="1302" customFormat="1" x14ac:dyDescent="0.3">
      <c r="A2055" s="1214"/>
      <c r="B2055" s="92"/>
      <c r="C2055" s="1298"/>
      <c r="D2055" s="1301"/>
      <c r="E2055" s="1301"/>
      <c r="F2055" s="1301"/>
      <c r="G2055" s="1301"/>
      <c r="H2055" s="1301"/>
      <c r="I2055" s="1301"/>
      <c r="J2055" s="1301"/>
      <c r="K2055" s="1301"/>
      <c r="L2055" s="1301"/>
      <c r="M2055" s="1301"/>
      <c r="N2055" s="1301"/>
      <c r="O2055" s="1329"/>
      <c r="Q2055" s="92"/>
      <c r="R2055" s="92"/>
      <c r="S2055" s="92"/>
      <c r="T2055" s="92"/>
      <c r="U2055" s="1303"/>
    </row>
    <row r="2056" spans="1:21" s="1302" customFormat="1" x14ac:dyDescent="0.3">
      <c r="A2056" s="1214"/>
      <c r="B2056" s="92"/>
      <c r="C2056" s="1298"/>
      <c r="D2056" s="1301"/>
      <c r="E2056" s="1301"/>
      <c r="F2056" s="1301"/>
      <c r="G2056" s="1301"/>
      <c r="H2056" s="1301"/>
      <c r="I2056" s="1301"/>
      <c r="J2056" s="1301"/>
      <c r="K2056" s="1301"/>
      <c r="L2056" s="1301"/>
      <c r="M2056" s="1301"/>
      <c r="N2056" s="1301"/>
      <c r="O2056" s="1329"/>
      <c r="Q2056" s="92"/>
      <c r="R2056" s="92"/>
      <c r="S2056" s="92"/>
      <c r="T2056" s="92"/>
      <c r="U2056" s="1303"/>
    </row>
    <row r="2057" spans="1:21" s="1302" customFormat="1" x14ac:dyDescent="0.3">
      <c r="A2057" s="1214"/>
      <c r="B2057" s="92"/>
      <c r="C2057" s="1298"/>
      <c r="D2057" s="1301"/>
      <c r="E2057" s="1301"/>
      <c r="F2057" s="1301"/>
      <c r="G2057" s="1301"/>
      <c r="H2057" s="1301"/>
      <c r="I2057" s="1301"/>
      <c r="J2057" s="1301"/>
      <c r="K2057" s="1301"/>
      <c r="L2057" s="1301"/>
      <c r="M2057" s="1301"/>
      <c r="N2057" s="1301"/>
      <c r="O2057" s="1329"/>
      <c r="Q2057" s="92"/>
      <c r="R2057" s="92"/>
      <c r="S2057" s="92"/>
      <c r="T2057" s="92"/>
      <c r="U2057" s="1303"/>
    </row>
    <row r="2058" spans="1:21" s="1302" customFormat="1" x14ac:dyDescent="0.3">
      <c r="A2058" s="1214"/>
      <c r="B2058" s="92"/>
      <c r="C2058" s="1298"/>
      <c r="D2058" s="1301"/>
      <c r="E2058" s="1301"/>
      <c r="F2058" s="1301"/>
      <c r="G2058" s="1301"/>
      <c r="H2058" s="1301"/>
      <c r="I2058" s="1301"/>
      <c r="J2058" s="1301"/>
      <c r="K2058" s="1301"/>
      <c r="L2058" s="1301"/>
      <c r="M2058" s="1301"/>
      <c r="N2058" s="1301"/>
      <c r="O2058" s="1329"/>
      <c r="Q2058" s="92"/>
      <c r="R2058" s="92"/>
      <c r="S2058" s="92"/>
      <c r="T2058" s="92"/>
      <c r="U2058" s="1303"/>
    </row>
    <row r="2059" spans="1:21" s="1302" customFormat="1" x14ac:dyDescent="0.3">
      <c r="A2059" s="1214"/>
      <c r="B2059" s="92"/>
      <c r="C2059" s="1298"/>
      <c r="D2059" s="1301"/>
      <c r="E2059" s="1301"/>
      <c r="F2059" s="1301"/>
      <c r="G2059" s="1301"/>
      <c r="H2059" s="1301"/>
      <c r="I2059" s="1301"/>
      <c r="J2059" s="1301"/>
      <c r="K2059" s="1301"/>
      <c r="L2059" s="1301"/>
      <c r="M2059" s="1301"/>
      <c r="N2059" s="1301"/>
      <c r="O2059" s="1329"/>
      <c r="Q2059" s="92"/>
      <c r="R2059" s="92"/>
      <c r="S2059" s="92"/>
      <c r="T2059" s="92"/>
      <c r="U2059" s="1303"/>
    </row>
    <row r="2060" spans="1:21" s="1302" customFormat="1" x14ac:dyDescent="0.3">
      <c r="A2060" s="1214"/>
      <c r="B2060" s="92"/>
      <c r="C2060" s="1298"/>
      <c r="D2060" s="1301"/>
      <c r="E2060" s="1301"/>
      <c r="F2060" s="1301"/>
      <c r="G2060" s="1301"/>
      <c r="H2060" s="1301"/>
      <c r="I2060" s="1301"/>
      <c r="J2060" s="1301"/>
      <c r="K2060" s="1301"/>
      <c r="L2060" s="1301"/>
      <c r="M2060" s="1301"/>
      <c r="N2060" s="1301"/>
      <c r="O2060" s="1329"/>
      <c r="Q2060" s="92"/>
      <c r="R2060" s="92"/>
      <c r="S2060" s="92"/>
      <c r="T2060" s="92"/>
      <c r="U2060" s="1303"/>
    </row>
    <row r="2061" spans="1:21" s="1302" customFormat="1" x14ac:dyDescent="0.3">
      <c r="A2061" s="1214"/>
      <c r="B2061" s="92"/>
      <c r="C2061" s="1298"/>
      <c r="D2061" s="1301"/>
      <c r="E2061" s="1301"/>
      <c r="F2061" s="1301"/>
      <c r="G2061" s="1301"/>
      <c r="H2061" s="1301"/>
      <c r="I2061" s="1301"/>
      <c r="J2061" s="1301"/>
      <c r="K2061" s="1301"/>
      <c r="L2061" s="1301"/>
      <c r="M2061" s="1301"/>
      <c r="N2061" s="1301"/>
      <c r="O2061" s="1329"/>
      <c r="Q2061" s="92"/>
      <c r="R2061" s="92"/>
      <c r="S2061" s="92"/>
      <c r="T2061" s="92"/>
      <c r="U2061" s="1303"/>
    </row>
    <row r="2062" spans="1:21" s="1302" customFormat="1" x14ac:dyDescent="0.3">
      <c r="A2062" s="1214"/>
      <c r="B2062" s="92"/>
      <c r="C2062" s="1298"/>
      <c r="D2062" s="1301"/>
      <c r="E2062" s="1301"/>
      <c r="F2062" s="1301"/>
      <c r="G2062" s="1301"/>
      <c r="H2062" s="1301"/>
      <c r="I2062" s="1301"/>
      <c r="J2062" s="1301"/>
      <c r="K2062" s="1301"/>
      <c r="L2062" s="1301"/>
      <c r="M2062" s="1301"/>
      <c r="N2062" s="1301"/>
      <c r="O2062" s="1329"/>
      <c r="Q2062" s="92"/>
      <c r="R2062" s="92"/>
      <c r="S2062" s="92"/>
      <c r="T2062" s="92"/>
      <c r="U2062" s="1303"/>
    </row>
    <row r="2063" spans="1:21" s="1302" customFormat="1" x14ac:dyDescent="0.3">
      <c r="A2063" s="1214"/>
      <c r="B2063" s="92"/>
      <c r="C2063" s="1298"/>
      <c r="D2063" s="1301"/>
      <c r="E2063" s="1301"/>
      <c r="F2063" s="1301"/>
      <c r="G2063" s="1301"/>
      <c r="H2063" s="1301"/>
      <c r="I2063" s="1301"/>
      <c r="J2063" s="1301"/>
      <c r="K2063" s="1301"/>
      <c r="L2063" s="1301"/>
      <c r="M2063" s="1301"/>
      <c r="N2063" s="1301"/>
      <c r="O2063" s="1329"/>
      <c r="Q2063" s="92"/>
      <c r="R2063" s="92"/>
      <c r="S2063" s="92"/>
      <c r="T2063" s="92"/>
      <c r="U2063" s="1303"/>
    </row>
    <row r="2064" spans="1:21" s="1302" customFormat="1" x14ac:dyDescent="0.3">
      <c r="A2064" s="1214"/>
      <c r="B2064" s="92"/>
      <c r="C2064" s="1298"/>
      <c r="D2064" s="1301"/>
      <c r="E2064" s="1301"/>
      <c r="F2064" s="1301"/>
      <c r="G2064" s="1301"/>
      <c r="H2064" s="1301"/>
      <c r="I2064" s="1301"/>
      <c r="J2064" s="1301"/>
      <c r="K2064" s="1301"/>
      <c r="L2064" s="1301"/>
      <c r="M2064" s="1301"/>
      <c r="N2064" s="1301"/>
      <c r="O2064" s="1329"/>
      <c r="Q2064" s="92"/>
      <c r="R2064" s="92"/>
      <c r="S2064" s="92"/>
      <c r="T2064" s="92"/>
      <c r="U2064" s="1303"/>
    </row>
    <row r="2065" spans="1:21" s="1302" customFormat="1" x14ac:dyDescent="0.3">
      <c r="A2065" s="1214"/>
      <c r="B2065" s="92"/>
      <c r="C2065" s="1298"/>
      <c r="D2065" s="1301"/>
      <c r="E2065" s="1301"/>
      <c r="F2065" s="1301"/>
      <c r="G2065" s="1301"/>
      <c r="H2065" s="1301"/>
      <c r="I2065" s="1301"/>
      <c r="J2065" s="1301"/>
      <c r="K2065" s="1301"/>
      <c r="L2065" s="1301"/>
      <c r="M2065" s="1301"/>
      <c r="N2065" s="1301"/>
      <c r="O2065" s="1329"/>
      <c r="Q2065" s="92"/>
      <c r="R2065" s="92"/>
      <c r="S2065" s="92"/>
      <c r="T2065" s="92"/>
      <c r="U2065" s="1303"/>
    </row>
    <row r="2066" spans="1:21" s="1302" customFormat="1" x14ac:dyDescent="0.3">
      <c r="A2066" s="1214"/>
      <c r="B2066" s="92"/>
      <c r="C2066" s="1298"/>
      <c r="D2066" s="1301"/>
      <c r="E2066" s="1301"/>
      <c r="F2066" s="1301"/>
      <c r="G2066" s="1301"/>
      <c r="H2066" s="1301"/>
      <c r="I2066" s="1301"/>
      <c r="J2066" s="1301"/>
      <c r="K2066" s="1301"/>
      <c r="L2066" s="1301"/>
      <c r="M2066" s="1301"/>
      <c r="N2066" s="1301"/>
      <c r="O2066" s="1329"/>
      <c r="Q2066" s="92"/>
      <c r="R2066" s="92"/>
      <c r="S2066" s="92"/>
      <c r="T2066" s="92"/>
      <c r="U2066" s="1303"/>
    </row>
    <row r="2067" spans="1:21" s="1302" customFormat="1" x14ac:dyDescent="0.3">
      <c r="A2067" s="1214"/>
      <c r="B2067" s="92"/>
      <c r="C2067" s="1298"/>
      <c r="D2067" s="1301"/>
      <c r="E2067" s="1301"/>
      <c r="F2067" s="1301"/>
      <c r="G2067" s="1301"/>
      <c r="H2067" s="1301"/>
      <c r="I2067" s="1301"/>
      <c r="J2067" s="1301"/>
      <c r="K2067" s="1301"/>
      <c r="L2067" s="1301"/>
      <c r="M2067" s="1301"/>
      <c r="N2067" s="1301"/>
      <c r="O2067" s="1329"/>
      <c r="Q2067" s="92"/>
      <c r="R2067" s="92"/>
      <c r="S2067" s="92"/>
      <c r="T2067" s="92"/>
      <c r="U2067" s="1303"/>
    </row>
    <row r="2068" spans="1:21" s="1302" customFormat="1" x14ac:dyDescent="0.3">
      <c r="A2068" s="1214"/>
      <c r="B2068" s="92"/>
      <c r="C2068" s="1298"/>
      <c r="D2068" s="1301"/>
      <c r="E2068" s="1301"/>
      <c r="F2068" s="1301"/>
      <c r="G2068" s="1301"/>
      <c r="H2068" s="1301"/>
      <c r="I2068" s="1301"/>
      <c r="J2068" s="1301"/>
      <c r="K2068" s="1301"/>
      <c r="L2068" s="1301"/>
      <c r="M2068" s="1301"/>
      <c r="N2068" s="1301"/>
      <c r="O2068" s="1329"/>
      <c r="Q2068" s="92"/>
      <c r="R2068" s="92"/>
      <c r="S2068" s="92"/>
      <c r="T2068" s="92"/>
      <c r="U2068" s="1303"/>
    </row>
    <row r="2069" spans="1:21" s="1302" customFormat="1" x14ac:dyDescent="0.3">
      <c r="A2069" s="1214"/>
      <c r="B2069" s="92"/>
      <c r="C2069" s="1298"/>
      <c r="D2069" s="1301"/>
      <c r="E2069" s="1301"/>
      <c r="F2069" s="1301"/>
      <c r="G2069" s="1301"/>
      <c r="H2069" s="1301"/>
      <c r="I2069" s="1301"/>
      <c r="J2069" s="1301"/>
      <c r="K2069" s="1301"/>
      <c r="L2069" s="1301"/>
      <c r="M2069" s="1301"/>
      <c r="N2069" s="1301"/>
      <c r="O2069" s="1329"/>
      <c r="Q2069" s="92"/>
      <c r="R2069" s="92"/>
      <c r="S2069" s="92"/>
      <c r="T2069" s="92"/>
      <c r="U2069" s="1303"/>
    </row>
    <row r="2070" spans="1:21" s="1302" customFormat="1" x14ac:dyDescent="0.3">
      <c r="A2070" s="1214"/>
      <c r="B2070" s="92"/>
      <c r="C2070" s="1298"/>
      <c r="D2070" s="1301"/>
      <c r="E2070" s="1301"/>
      <c r="F2070" s="1301"/>
      <c r="G2070" s="1301"/>
      <c r="H2070" s="1301"/>
      <c r="I2070" s="1301"/>
      <c r="J2070" s="1301"/>
      <c r="K2070" s="1301"/>
      <c r="L2070" s="1301"/>
      <c r="M2070" s="1301"/>
      <c r="N2070" s="1301"/>
      <c r="O2070" s="1329"/>
      <c r="Q2070" s="92"/>
      <c r="R2070" s="92"/>
      <c r="S2070" s="92"/>
      <c r="T2070" s="92"/>
      <c r="U2070" s="1303"/>
    </row>
    <row r="2071" spans="1:21" s="1302" customFormat="1" x14ac:dyDescent="0.3">
      <c r="A2071" s="1214"/>
      <c r="B2071" s="92"/>
      <c r="C2071" s="1298"/>
      <c r="D2071" s="1301"/>
      <c r="E2071" s="1301"/>
      <c r="F2071" s="1301"/>
      <c r="G2071" s="1301"/>
      <c r="H2071" s="1301"/>
      <c r="I2071" s="1301"/>
      <c r="J2071" s="1301"/>
      <c r="K2071" s="1301"/>
      <c r="L2071" s="1301"/>
      <c r="M2071" s="1301"/>
      <c r="N2071" s="1301"/>
      <c r="O2071" s="1329"/>
      <c r="Q2071" s="92"/>
      <c r="R2071" s="92"/>
      <c r="S2071" s="92"/>
      <c r="T2071" s="92"/>
      <c r="U2071" s="1303"/>
    </row>
    <row r="2072" spans="1:21" s="1302" customFormat="1" x14ac:dyDescent="0.3">
      <c r="A2072" s="1214"/>
      <c r="B2072" s="92"/>
      <c r="C2072" s="1298"/>
      <c r="D2072" s="1301"/>
      <c r="E2072" s="1301"/>
      <c r="F2072" s="1301"/>
      <c r="G2072" s="1301"/>
      <c r="H2072" s="1301"/>
      <c r="I2072" s="1301"/>
      <c r="J2072" s="1301"/>
      <c r="K2072" s="1301"/>
      <c r="L2072" s="1301"/>
      <c r="M2072" s="1301"/>
      <c r="N2072" s="1301"/>
      <c r="O2072" s="1329"/>
      <c r="Q2072" s="92"/>
      <c r="R2072" s="92"/>
      <c r="S2072" s="92"/>
      <c r="T2072" s="92"/>
      <c r="U2072" s="1303"/>
    </row>
    <row r="2073" spans="1:21" s="1302" customFormat="1" x14ac:dyDescent="0.3">
      <c r="A2073" s="1214"/>
      <c r="B2073" s="92"/>
      <c r="C2073" s="1298"/>
      <c r="D2073" s="1301"/>
      <c r="E2073" s="1301"/>
      <c r="F2073" s="1301"/>
      <c r="G2073" s="1301"/>
      <c r="H2073" s="1301"/>
      <c r="I2073" s="1301"/>
      <c r="J2073" s="1301"/>
      <c r="K2073" s="1301"/>
      <c r="L2073" s="1301"/>
      <c r="M2073" s="1301"/>
      <c r="N2073" s="1301"/>
      <c r="O2073" s="1329"/>
      <c r="Q2073" s="92"/>
      <c r="R2073" s="92"/>
      <c r="S2073" s="92"/>
      <c r="T2073" s="92"/>
      <c r="U2073" s="1303"/>
    </row>
    <row r="2074" spans="1:21" s="1302" customFormat="1" x14ac:dyDescent="0.3">
      <c r="A2074" s="1214"/>
      <c r="B2074" s="92"/>
      <c r="C2074" s="1298"/>
      <c r="D2074" s="1301"/>
      <c r="E2074" s="1301"/>
      <c r="F2074" s="1301"/>
      <c r="G2074" s="1301"/>
      <c r="H2074" s="1301"/>
      <c r="I2074" s="1301"/>
      <c r="J2074" s="1301"/>
      <c r="K2074" s="1301"/>
      <c r="L2074" s="1301"/>
      <c r="M2074" s="1301"/>
      <c r="N2074" s="1301"/>
      <c r="O2074" s="1329"/>
      <c r="Q2074" s="92"/>
      <c r="R2074" s="92"/>
      <c r="S2074" s="92"/>
      <c r="T2074" s="92"/>
      <c r="U2074" s="1303"/>
    </row>
    <row r="2075" spans="1:21" s="1302" customFormat="1" x14ac:dyDescent="0.3">
      <c r="A2075" s="1214"/>
      <c r="B2075" s="92"/>
      <c r="C2075" s="1298"/>
      <c r="D2075" s="1301"/>
      <c r="E2075" s="1301"/>
      <c r="F2075" s="1301"/>
      <c r="G2075" s="1301"/>
      <c r="H2075" s="1301"/>
      <c r="I2075" s="1301"/>
      <c r="J2075" s="1301"/>
      <c r="K2075" s="1301"/>
      <c r="L2075" s="1301"/>
      <c r="M2075" s="1301"/>
      <c r="N2075" s="1301"/>
      <c r="O2075" s="1329"/>
      <c r="Q2075" s="92"/>
      <c r="R2075" s="92"/>
      <c r="S2075" s="92"/>
      <c r="T2075" s="92"/>
      <c r="U2075" s="1303"/>
    </row>
    <row r="2076" spans="1:21" s="1302" customFormat="1" x14ac:dyDescent="0.3">
      <c r="A2076" s="1214"/>
      <c r="B2076" s="92"/>
      <c r="C2076" s="1298"/>
      <c r="D2076" s="1301"/>
      <c r="E2076" s="1301"/>
      <c r="F2076" s="1301"/>
      <c r="G2076" s="1301"/>
      <c r="H2076" s="1301"/>
      <c r="I2076" s="1301"/>
      <c r="J2076" s="1301"/>
      <c r="K2076" s="1301"/>
      <c r="L2076" s="1301"/>
      <c r="M2076" s="1301"/>
      <c r="N2076" s="1301"/>
      <c r="O2076" s="1329"/>
      <c r="Q2076" s="92"/>
      <c r="R2076" s="92"/>
      <c r="S2076" s="92"/>
      <c r="T2076" s="92"/>
      <c r="U2076" s="1303"/>
    </row>
    <row r="2077" spans="1:21" s="1302" customFormat="1" x14ac:dyDescent="0.3">
      <c r="A2077" s="1214"/>
      <c r="B2077" s="92"/>
      <c r="C2077" s="1298"/>
      <c r="D2077" s="1301"/>
      <c r="E2077" s="1301"/>
      <c r="F2077" s="1301"/>
      <c r="G2077" s="1301"/>
      <c r="H2077" s="1301"/>
      <c r="I2077" s="1301"/>
      <c r="J2077" s="1301"/>
      <c r="K2077" s="1301"/>
      <c r="L2077" s="1301"/>
      <c r="M2077" s="1301"/>
      <c r="N2077" s="1301"/>
      <c r="O2077" s="1329"/>
      <c r="Q2077" s="92"/>
      <c r="R2077" s="92"/>
      <c r="S2077" s="92"/>
      <c r="T2077" s="92"/>
      <c r="U2077" s="1303"/>
    </row>
    <row r="2078" spans="1:21" s="1302" customFormat="1" x14ac:dyDescent="0.3">
      <c r="A2078" s="1214"/>
      <c r="B2078" s="92"/>
      <c r="C2078" s="1298"/>
      <c r="D2078" s="1301"/>
      <c r="E2078" s="1301"/>
      <c r="F2078" s="1301"/>
      <c r="G2078" s="1301"/>
      <c r="H2078" s="1301"/>
      <c r="I2078" s="1301"/>
      <c r="J2078" s="1301"/>
      <c r="K2078" s="1301"/>
      <c r="L2078" s="1301"/>
      <c r="M2078" s="1301"/>
      <c r="N2078" s="1301"/>
      <c r="O2078" s="1329"/>
      <c r="Q2078" s="92"/>
      <c r="R2078" s="92"/>
      <c r="S2078" s="92"/>
      <c r="T2078" s="92"/>
      <c r="U2078" s="1303"/>
    </row>
    <row r="2079" spans="1:21" s="1302" customFormat="1" x14ac:dyDescent="0.3">
      <c r="A2079" s="1214"/>
      <c r="B2079" s="92"/>
      <c r="C2079" s="1298"/>
      <c r="D2079" s="1301"/>
      <c r="E2079" s="1301"/>
      <c r="F2079" s="1301"/>
      <c r="G2079" s="1301"/>
      <c r="H2079" s="1301"/>
      <c r="I2079" s="1301"/>
      <c r="J2079" s="1301"/>
      <c r="K2079" s="1301"/>
      <c r="L2079" s="1301"/>
      <c r="M2079" s="1301"/>
      <c r="N2079" s="1301"/>
      <c r="O2079" s="1329"/>
      <c r="Q2079" s="92"/>
      <c r="R2079" s="92"/>
      <c r="S2079" s="92"/>
      <c r="T2079" s="92"/>
      <c r="U2079" s="1303"/>
    </row>
    <row r="2080" spans="1:21" s="1302" customFormat="1" x14ac:dyDescent="0.3">
      <c r="A2080" s="1214"/>
      <c r="B2080" s="92"/>
      <c r="C2080" s="1298"/>
      <c r="D2080" s="1301"/>
      <c r="E2080" s="1301"/>
      <c r="F2080" s="1301"/>
      <c r="G2080" s="1301"/>
      <c r="H2080" s="1301"/>
      <c r="I2080" s="1301"/>
      <c r="J2080" s="1301"/>
      <c r="K2080" s="1301"/>
      <c r="L2080" s="1301"/>
      <c r="M2080" s="1301"/>
      <c r="N2080" s="1301"/>
      <c r="O2080" s="1329"/>
      <c r="Q2080" s="92"/>
      <c r="R2080" s="92"/>
      <c r="S2080" s="92"/>
      <c r="T2080" s="92"/>
      <c r="U2080" s="1303"/>
    </row>
    <row r="2081" spans="1:21" s="1302" customFormat="1" x14ac:dyDescent="0.3">
      <c r="A2081" s="1214"/>
      <c r="B2081" s="92"/>
      <c r="C2081" s="1298"/>
      <c r="D2081" s="1301"/>
      <c r="E2081" s="1301"/>
      <c r="F2081" s="1301"/>
      <c r="G2081" s="1301"/>
      <c r="H2081" s="1301"/>
      <c r="I2081" s="1301"/>
      <c r="J2081" s="1301"/>
      <c r="K2081" s="1301"/>
      <c r="L2081" s="1301"/>
      <c r="M2081" s="1301"/>
      <c r="N2081" s="1301"/>
      <c r="O2081" s="1329"/>
      <c r="Q2081" s="92"/>
      <c r="R2081" s="92"/>
      <c r="S2081" s="92"/>
      <c r="T2081" s="92"/>
      <c r="U2081" s="1303"/>
    </row>
    <row r="2082" spans="1:21" s="1302" customFormat="1" x14ac:dyDescent="0.3">
      <c r="A2082" s="1214"/>
      <c r="B2082" s="92"/>
      <c r="C2082" s="1298"/>
      <c r="D2082" s="1301"/>
      <c r="E2082" s="1301"/>
      <c r="F2082" s="1301"/>
      <c r="G2082" s="1301"/>
      <c r="H2082" s="1301"/>
      <c r="I2082" s="1301"/>
      <c r="J2082" s="1301"/>
      <c r="K2082" s="1301"/>
      <c r="L2082" s="1301"/>
      <c r="M2082" s="1301"/>
      <c r="N2082" s="1301"/>
      <c r="O2082" s="1329"/>
      <c r="Q2082" s="92"/>
      <c r="R2082" s="92"/>
      <c r="S2082" s="92"/>
      <c r="T2082" s="92"/>
      <c r="U2082" s="1303"/>
    </row>
    <row r="2083" spans="1:21" s="1302" customFormat="1" x14ac:dyDescent="0.3">
      <c r="A2083" s="1214"/>
      <c r="B2083" s="92"/>
      <c r="C2083" s="1298"/>
      <c r="D2083" s="1301"/>
      <c r="E2083" s="1301"/>
      <c r="F2083" s="1301"/>
      <c r="G2083" s="1301"/>
      <c r="H2083" s="1301"/>
      <c r="I2083" s="1301"/>
      <c r="J2083" s="1301"/>
      <c r="K2083" s="1301"/>
      <c r="L2083" s="1301"/>
      <c r="M2083" s="1301"/>
      <c r="N2083" s="1301"/>
      <c r="O2083" s="1329"/>
      <c r="Q2083" s="92"/>
      <c r="R2083" s="92"/>
      <c r="S2083" s="92"/>
      <c r="T2083" s="92"/>
      <c r="U2083" s="1303"/>
    </row>
    <row r="2084" spans="1:21" s="1302" customFormat="1" x14ac:dyDescent="0.3">
      <c r="A2084" s="1214"/>
      <c r="B2084" s="92"/>
      <c r="C2084" s="1298"/>
      <c r="D2084" s="1301"/>
      <c r="E2084" s="1301"/>
      <c r="F2084" s="1301"/>
      <c r="G2084" s="1301"/>
      <c r="H2084" s="1301"/>
      <c r="I2084" s="1301"/>
      <c r="J2084" s="1301"/>
      <c r="K2084" s="1301"/>
      <c r="L2084" s="1301"/>
      <c r="M2084" s="1301"/>
      <c r="N2084" s="1301"/>
      <c r="O2084" s="1329"/>
      <c r="Q2084" s="92"/>
      <c r="R2084" s="92"/>
      <c r="S2084" s="92"/>
      <c r="T2084" s="92"/>
      <c r="U2084" s="1303"/>
    </row>
    <row r="2085" spans="1:21" s="1302" customFormat="1" x14ac:dyDescent="0.3">
      <c r="A2085" s="1214"/>
      <c r="B2085" s="92"/>
      <c r="C2085" s="1298"/>
      <c r="D2085" s="1301"/>
      <c r="E2085" s="1301"/>
      <c r="F2085" s="1301"/>
      <c r="G2085" s="1301"/>
      <c r="H2085" s="1301"/>
      <c r="I2085" s="1301"/>
      <c r="J2085" s="1301"/>
      <c r="K2085" s="1301"/>
      <c r="L2085" s="1301"/>
      <c r="M2085" s="1301"/>
      <c r="N2085" s="1301"/>
      <c r="O2085" s="1329"/>
      <c r="Q2085" s="92"/>
      <c r="R2085" s="92"/>
      <c r="S2085" s="92"/>
      <c r="T2085" s="92"/>
      <c r="U2085" s="1303"/>
    </row>
    <row r="2086" spans="1:21" s="1302" customFormat="1" x14ac:dyDescent="0.3">
      <c r="A2086" s="1214"/>
      <c r="B2086" s="92"/>
      <c r="C2086" s="1298"/>
      <c r="D2086" s="1301"/>
      <c r="E2086" s="1301"/>
      <c r="F2086" s="1301"/>
      <c r="G2086" s="1301"/>
      <c r="H2086" s="1301"/>
      <c r="I2086" s="1301"/>
      <c r="J2086" s="1301"/>
      <c r="K2086" s="1301"/>
      <c r="L2086" s="1301"/>
      <c r="M2086" s="1301"/>
      <c r="N2086" s="1301"/>
      <c r="O2086" s="1329"/>
      <c r="Q2086" s="92"/>
      <c r="R2086" s="92"/>
      <c r="S2086" s="92"/>
      <c r="T2086" s="92"/>
      <c r="U2086" s="1303"/>
    </row>
    <row r="2087" spans="1:21" s="1302" customFormat="1" x14ac:dyDescent="0.3">
      <c r="A2087" s="1214"/>
      <c r="B2087" s="92"/>
      <c r="C2087" s="1298"/>
      <c r="D2087" s="1301"/>
      <c r="E2087" s="1301"/>
      <c r="F2087" s="1301"/>
      <c r="G2087" s="1301"/>
      <c r="H2087" s="1301"/>
      <c r="I2087" s="1301"/>
      <c r="J2087" s="1301"/>
      <c r="K2087" s="1301"/>
      <c r="L2087" s="1301"/>
      <c r="M2087" s="1301"/>
      <c r="N2087" s="1301"/>
      <c r="O2087" s="1329"/>
      <c r="Q2087" s="92"/>
      <c r="R2087" s="92"/>
      <c r="S2087" s="92"/>
      <c r="T2087" s="92"/>
      <c r="U2087" s="1303"/>
    </row>
    <row r="2088" spans="1:21" s="1302" customFormat="1" x14ac:dyDescent="0.3">
      <c r="A2088" s="1214"/>
      <c r="B2088" s="92"/>
      <c r="C2088" s="1298"/>
      <c r="D2088" s="1301"/>
      <c r="E2088" s="1301"/>
      <c r="F2088" s="1301"/>
      <c r="G2088" s="1301"/>
      <c r="H2088" s="1301"/>
      <c r="I2088" s="1301"/>
      <c r="J2088" s="1301"/>
      <c r="K2088" s="1301"/>
      <c r="L2088" s="1301"/>
      <c r="M2088" s="1301"/>
      <c r="N2088" s="1301"/>
      <c r="O2088" s="1329"/>
      <c r="Q2088" s="92"/>
      <c r="R2088" s="92"/>
      <c r="S2088" s="92"/>
      <c r="T2088" s="92"/>
      <c r="U2088" s="1303"/>
    </row>
    <row r="2089" spans="1:21" s="1302" customFormat="1" x14ac:dyDescent="0.3">
      <c r="A2089" s="1214"/>
      <c r="B2089" s="92"/>
      <c r="C2089" s="1298"/>
      <c r="D2089" s="1301"/>
      <c r="E2089" s="1301"/>
      <c r="F2089" s="1301"/>
      <c r="G2089" s="1301"/>
      <c r="H2089" s="1301"/>
      <c r="I2089" s="1301"/>
      <c r="J2089" s="1301"/>
      <c r="K2089" s="1301"/>
      <c r="L2089" s="1301"/>
      <c r="M2089" s="1301"/>
      <c r="N2089" s="1301"/>
      <c r="O2089" s="1329"/>
      <c r="Q2089" s="92"/>
      <c r="R2089" s="92"/>
      <c r="S2089" s="92"/>
      <c r="T2089" s="92"/>
      <c r="U2089" s="1303"/>
    </row>
    <row r="2090" spans="1:21" s="1302" customFormat="1" x14ac:dyDescent="0.3">
      <c r="A2090" s="1214"/>
      <c r="B2090" s="92"/>
      <c r="C2090" s="1298"/>
      <c r="D2090" s="1301"/>
      <c r="E2090" s="1301"/>
      <c r="F2090" s="1301"/>
      <c r="G2090" s="1301"/>
      <c r="H2090" s="1301"/>
      <c r="I2090" s="1301"/>
      <c r="J2090" s="1301"/>
      <c r="K2090" s="1301"/>
      <c r="L2090" s="1301"/>
      <c r="M2090" s="1301"/>
      <c r="N2090" s="1301"/>
      <c r="O2090" s="1329"/>
      <c r="Q2090" s="92"/>
      <c r="R2090" s="92"/>
      <c r="S2090" s="92"/>
      <c r="T2090" s="92"/>
      <c r="U2090" s="1303"/>
    </row>
    <row r="2091" spans="1:21" s="1302" customFormat="1" x14ac:dyDescent="0.3">
      <c r="A2091" s="1214"/>
      <c r="B2091" s="92"/>
      <c r="C2091" s="1298"/>
      <c r="D2091" s="1301"/>
      <c r="E2091" s="1301"/>
      <c r="F2091" s="1301"/>
      <c r="G2091" s="1301"/>
      <c r="H2091" s="1301"/>
      <c r="I2091" s="1301"/>
      <c r="J2091" s="1301"/>
      <c r="K2091" s="1301"/>
      <c r="L2091" s="1301"/>
      <c r="M2091" s="1301"/>
      <c r="N2091" s="1301"/>
      <c r="O2091" s="1329"/>
      <c r="Q2091" s="92"/>
      <c r="R2091" s="92"/>
      <c r="S2091" s="92"/>
      <c r="T2091" s="92"/>
      <c r="U2091" s="1303"/>
    </row>
    <row r="2092" spans="1:21" s="1302" customFormat="1" x14ac:dyDescent="0.3">
      <c r="A2092" s="1214"/>
      <c r="B2092" s="92"/>
      <c r="C2092" s="1298"/>
      <c r="D2092" s="1301"/>
      <c r="E2092" s="1301"/>
      <c r="F2092" s="1301"/>
      <c r="G2092" s="1301"/>
      <c r="H2092" s="1301"/>
      <c r="I2092" s="1301"/>
      <c r="J2092" s="1301"/>
      <c r="K2092" s="1301"/>
      <c r="L2092" s="1301"/>
      <c r="M2092" s="1301"/>
      <c r="N2092" s="1301"/>
      <c r="O2092" s="1329"/>
      <c r="Q2092" s="92"/>
      <c r="R2092" s="92"/>
      <c r="S2092" s="92"/>
      <c r="T2092" s="92"/>
      <c r="U2092" s="1303"/>
    </row>
    <row r="2093" spans="1:21" s="1302" customFormat="1" x14ac:dyDescent="0.3">
      <c r="A2093" s="1214"/>
      <c r="B2093" s="92"/>
      <c r="C2093" s="1298"/>
      <c r="D2093" s="1301"/>
      <c r="E2093" s="1301"/>
      <c r="F2093" s="1301"/>
      <c r="G2093" s="1301"/>
      <c r="H2093" s="1301"/>
      <c r="I2093" s="1301"/>
      <c r="J2093" s="1301"/>
      <c r="K2093" s="1301"/>
      <c r="L2093" s="1301"/>
      <c r="M2093" s="1301"/>
      <c r="N2093" s="1301"/>
      <c r="O2093" s="1329"/>
      <c r="Q2093" s="92"/>
      <c r="R2093" s="92"/>
      <c r="S2093" s="92"/>
      <c r="T2093" s="92"/>
      <c r="U2093" s="1303"/>
    </row>
    <row r="2094" spans="1:21" s="1302" customFormat="1" x14ac:dyDescent="0.3">
      <c r="A2094" s="1214"/>
      <c r="B2094" s="92"/>
      <c r="C2094" s="1298"/>
      <c r="D2094" s="1301"/>
      <c r="E2094" s="1301"/>
      <c r="F2094" s="1301"/>
      <c r="G2094" s="1301"/>
      <c r="H2094" s="1301"/>
      <c r="I2094" s="1301"/>
      <c r="J2094" s="1301"/>
      <c r="K2094" s="1301"/>
      <c r="L2094" s="1301"/>
      <c r="M2094" s="1301"/>
      <c r="N2094" s="1301"/>
      <c r="O2094" s="1329"/>
      <c r="Q2094" s="92"/>
      <c r="R2094" s="92"/>
      <c r="S2094" s="92"/>
      <c r="T2094" s="92"/>
      <c r="U2094" s="1303"/>
    </row>
    <row r="2095" spans="1:21" s="1302" customFormat="1" x14ac:dyDescent="0.3">
      <c r="A2095" s="1214"/>
      <c r="B2095" s="92"/>
      <c r="C2095" s="1298"/>
      <c r="D2095" s="1301"/>
      <c r="E2095" s="1301"/>
      <c r="F2095" s="1301"/>
      <c r="G2095" s="1301"/>
      <c r="H2095" s="1301"/>
      <c r="I2095" s="1301"/>
      <c r="J2095" s="1301"/>
      <c r="K2095" s="1301"/>
      <c r="L2095" s="1301"/>
      <c r="M2095" s="1301"/>
      <c r="N2095" s="1301"/>
      <c r="O2095" s="1329"/>
      <c r="Q2095" s="92"/>
      <c r="R2095" s="92"/>
      <c r="S2095" s="92"/>
      <c r="T2095" s="92"/>
      <c r="U2095" s="1303"/>
    </row>
    <row r="2096" spans="1:21" s="1302" customFormat="1" x14ac:dyDescent="0.3">
      <c r="A2096" s="1214"/>
      <c r="B2096" s="92"/>
      <c r="C2096" s="1298"/>
      <c r="D2096" s="1301"/>
      <c r="E2096" s="1301"/>
      <c r="F2096" s="1301"/>
      <c r="G2096" s="1301"/>
      <c r="H2096" s="1301"/>
      <c r="I2096" s="1301"/>
      <c r="J2096" s="1301"/>
      <c r="K2096" s="1301"/>
      <c r="L2096" s="1301"/>
      <c r="M2096" s="1301"/>
      <c r="N2096" s="1301"/>
      <c r="O2096" s="1329"/>
      <c r="Q2096" s="92"/>
      <c r="R2096" s="92"/>
      <c r="S2096" s="92"/>
      <c r="T2096" s="92"/>
      <c r="U2096" s="1303"/>
    </row>
    <row r="2097" spans="1:21" s="1302" customFormat="1" x14ac:dyDescent="0.3">
      <c r="A2097" s="1214"/>
      <c r="B2097" s="92"/>
      <c r="C2097" s="1298"/>
      <c r="D2097" s="1301"/>
      <c r="E2097" s="1301"/>
      <c r="F2097" s="1301"/>
      <c r="G2097" s="1301"/>
      <c r="H2097" s="1301"/>
      <c r="I2097" s="1301"/>
      <c r="J2097" s="1301"/>
      <c r="K2097" s="1301"/>
      <c r="L2097" s="1301"/>
      <c r="M2097" s="1301"/>
      <c r="N2097" s="1301"/>
      <c r="O2097" s="1329"/>
      <c r="Q2097" s="92"/>
      <c r="R2097" s="92"/>
      <c r="S2097" s="92"/>
      <c r="T2097" s="92"/>
      <c r="U2097" s="1303"/>
    </row>
    <row r="2098" spans="1:21" s="1302" customFormat="1" x14ac:dyDescent="0.3">
      <c r="A2098" s="1214"/>
      <c r="B2098" s="92"/>
      <c r="C2098" s="1298"/>
      <c r="D2098" s="1301"/>
      <c r="E2098" s="1301"/>
      <c r="F2098" s="1301"/>
      <c r="G2098" s="1301"/>
      <c r="H2098" s="1301"/>
      <c r="I2098" s="1301"/>
      <c r="J2098" s="1301"/>
      <c r="K2098" s="1301"/>
      <c r="L2098" s="1301"/>
      <c r="M2098" s="1301"/>
      <c r="N2098" s="1301"/>
      <c r="O2098" s="1329"/>
      <c r="Q2098" s="92"/>
      <c r="R2098" s="92"/>
      <c r="S2098" s="92"/>
      <c r="T2098" s="92"/>
      <c r="U2098" s="1303"/>
    </row>
    <row r="2099" spans="1:21" s="1302" customFormat="1" x14ac:dyDescent="0.3">
      <c r="A2099" s="1214"/>
      <c r="B2099" s="92"/>
      <c r="C2099" s="1298"/>
      <c r="D2099" s="1301"/>
      <c r="E2099" s="1301"/>
      <c r="F2099" s="1301"/>
      <c r="G2099" s="1301"/>
      <c r="H2099" s="1301"/>
      <c r="I2099" s="1301"/>
      <c r="J2099" s="1301"/>
      <c r="K2099" s="1301"/>
      <c r="L2099" s="1301"/>
      <c r="M2099" s="1301"/>
      <c r="N2099" s="1301"/>
      <c r="O2099" s="1329"/>
      <c r="Q2099" s="92"/>
      <c r="R2099" s="92"/>
      <c r="S2099" s="92"/>
      <c r="T2099" s="92"/>
      <c r="U2099" s="1303"/>
    </row>
    <row r="2100" spans="1:21" s="1302" customFormat="1" x14ac:dyDescent="0.3">
      <c r="A2100" s="1214"/>
      <c r="B2100" s="92"/>
      <c r="C2100" s="1298"/>
      <c r="D2100" s="1301"/>
      <c r="E2100" s="1301"/>
      <c r="F2100" s="1301"/>
      <c r="G2100" s="1301"/>
      <c r="H2100" s="1301"/>
      <c r="I2100" s="1301"/>
      <c r="J2100" s="1301"/>
      <c r="K2100" s="1301"/>
      <c r="L2100" s="1301"/>
      <c r="M2100" s="1301"/>
      <c r="N2100" s="1301"/>
      <c r="O2100" s="1329"/>
      <c r="Q2100" s="92"/>
      <c r="R2100" s="92"/>
      <c r="S2100" s="92"/>
      <c r="T2100" s="92"/>
      <c r="U2100" s="1303"/>
    </row>
    <row r="2101" spans="1:21" s="1302" customFormat="1" x14ac:dyDescent="0.3">
      <c r="A2101" s="1214"/>
      <c r="B2101" s="92"/>
      <c r="C2101" s="1298"/>
      <c r="D2101" s="1301"/>
      <c r="E2101" s="1301"/>
      <c r="F2101" s="1301"/>
      <c r="G2101" s="1301"/>
      <c r="H2101" s="1301"/>
      <c r="I2101" s="1301"/>
      <c r="J2101" s="1301"/>
      <c r="K2101" s="1301"/>
      <c r="L2101" s="1301"/>
      <c r="M2101" s="1301"/>
      <c r="N2101" s="1301"/>
      <c r="O2101" s="1329"/>
      <c r="Q2101" s="92"/>
      <c r="R2101" s="92"/>
      <c r="S2101" s="92"/>
      <c r="T2101" s="92"/>
      <c r="U2101" s="1303"/>
    </row>
    <row r="2102" spans="1:21" s="1302" customFormat="1" x14ac:dyDescent="0.3">
      <c r="A2102" s="1214"/>
      <c r="B2102" s="92"/>
      <c r="C2102" s="1298"/>
      <c r="D2102" s="1301"/>
      <c r="E2102" s="1301"/>
      <c r="F2102" s="1301"/>
      <c r="G2102" s="1301"/>
      <c r="H2102" s="1301"/>
      <c r="I2102" s="1301"/>
      <c r="J2102" s="1301"/>
      <c r="K2102" s="1301"/>
      <c r="L2102" s="1301"/>
      <c r="M2102" s="1301"/>
      <c r="N2102" s="1301"/>
      <c r="O2102" s="1329"/>
      <c r="Q2102" s="92"/>
      <c r="R2102" s="92"/>
      <c r="S2102" s="92"/>
      <c r="T2102" s="92"/>
      <c r="U2102" s="1303"/>
    </row>
    <row r="2103" spans="1:21" s="1302" customFormat="1" x14ac:dyDescent="0.3">
      <c r="A2103" s="1214"/>
      <c r="B2103" s="92"/>
      <c r="C2103" s="1298"/>
      <c r="D2103" s="1301"/>
      <c r="E2103" s="1301"/>
      <c r="F2103" s="1301"/>
      <c r="G2103" s="1301"/>
      <c r="H2103" s="1301"/>
      <c r="I2103" s="1301"/>
      <c r="J2103" s="1301"/>
      <c r="K2103" s="1301"/>
      <c r="L2103" s="1301"/>
      <c r="M2103" s="1301"/>
      <c r="N2103" s="1301"/>
      <c r="O2103" s="1329"/>
      <c r="Q2103" s="92"/>
      <c r="R2103" s="92"/>
      <c r="S2103" s="92"/>
      <c r="T2103" s="92"/>
      <c r="U2103" s="1303"/>
    </row>
    <row r="2104" spans="1:21" s="1302" customFormat="1" x14ac:dyDescent="0.3">
      <c r="A2104" s="1214"/>
      <c r="B2104" s="92"/>
      <c r="C2104" s="1298"/>
      <c r="D2104" s="1301"/>
      <c r="E2104" s="1301"/>
      <c r="F2104" s="1301"/>
      <c r="G2104" s="1301"/>
      <c r="H2104" s="1301"/>
      <c r="I2104" s="1301"/>
      <c r="J2104" s="1301"/>
      <c r="K2104" s="1301"/>
      <c r="L2104" s="1301"/>
      <c r="M2104" s="1301"/>
      <c r="N2104" s="1301"/>
      <c r="O2104" s="1329"/>
      <c r="Q2104" s="92"/>
      <c r="R2104" s="92"/>
      <c r="S2104" s="92"/>
      <c r="T2104" s="92"/>
      <c r="U2104" s="1303"/>
    </row>
    <row r="2105" spans="1:21" s="1302" customFormat="1" x14ac:dyDescent="0.3">
      <c r="A2105" s="1214"/>
      <c r="B2105" s="92"/>
      <c r="C2105" s="1298"/>
      <c r="D2105" s="1301"/>
      <c r="E2105" s="1301"/>
      <c r="F2105" s="1301"/>
      <c r="G2105" s="1301"/>
      <c r="H2105" s="1301"/>
      <c r="I2105" s="1301"/>
      <c r="J2105" s="1301"/>
      <c r="K2105" s="1301"/>
      <c r="L2105" s="1301"/>
      <c r="M2105" s="1301"/>
      <c r="N2105" s="1301"/>
      <c r="O2105" s="1329"/>
      <c r="Q2105" s="92"/>
      <c r="R2105" s="92"/>
      <c r="S2105" s="92"/>
      <c r="T2105" s="92"/>
      <c r="U2105" s="1303"/>
    </row>
    <row r="2106" spans="1:21" s="1302" customFormat="1" x14ac:dyDescent="0.3">
      <c r="A2106" s="1214"/>
      <c r="B2106" s="92"/>
      <c r="C2106" s="1298"/>
      <c r="D2106" s="1301"/>
      <c r="E2106" s="1301"/>
      <c r="F2106" s="1301"/>
      <c r="G2106" s="1301"/>
      <c r="H2106" s="1301"/>
      <c r="I2106" s="1301"/>
      <c r="J2106" s="1301"/>
      <c r="K2106" s="1301"/>
      <c r="L2106" s="1301"/>
      <c r="M2106" s="1301"/>
      <c r="N2106" s="1301"/>
      <c r="O2106" s="1329"/>
      <c r="Q2106" s="92"/>
      <c r="R2106" s="92"/>
      <c r="S2106" s="92"/>
      <c r="T2106" s="92"/>
      <c r="U2106" s="1303"/>
    </row>
    <row r="2107" spans="1:21" s="1302" customFormat="1" x14ac:dyDescent="0.3">
      <c r="A2107" s="1214"/>
      <c r="B2107" s="92"/>
      <c r="C2107" s="1298"/>
      <c r="D2107" s="1301"/>
      <c r="E2107" s="1301"/>
      <c r="F2107" s="1301"/>
      <c r="G2107" s="1301"/>
      <c r="H2107" s="1301"/>
      <c r="I2107" s="1301"/>
      <c r="J2107" s="1301"/>
      <c r="K2107" s="1301"/>
      <c r="L2107" s="1301"/>
      <c r="M2107" s="1301"/>
      <c r="N2107" s="1301"/>
      <c r="O2107" s="1329"/>
      <c r="Q2107" s="92"/>
      <c r="R2107" s="92"/>
      <c r="S2107" s="92"/>
      <c r="T2107" s="92"/>
      <c r="U2107" s="1303"/>
    </row>
    <row r="2108" spans="1:21" s="1302" customFormat="1" x14ac:dyDescent="0.3">
      <c r="A2108" s="1214"/>
      <c r="B2108" s="92"/>
      <c r="C2108" s="1298"/>
      <c r="D2108" s="1301"/>
      <c r="E2108" s="1301"/>
      <c r="F2108" s="1301"/>
      <c r="G2108" s="1301"/>
      <c r="H2108" s="1301"/>
      <c r="I2108" s="1301"/>
      <c r="J2108" s="1301"/>
      <c r="K2108" s="1301"/>
      <c r="L2108" s="1301"/>
      <c r="M2108" s="1301"/>
      <c r="N2108" s="1301"/>
      <c r="O2108" s="1329"/>
      <c r="Q2108" s="92"/>
      <c r="R2108" s="92"/>
      <c r="S2108" s="92"/>
      <c r="T2108" s="92"/>
      <c r="U2108" s="1303"/>
    </row>
    <row r="2109" spans="1:21" s="1302" customFormat="1" x14ac:dyDescent="0.3">
      <c r="A2109" s="1214"/>
      <c r="B2109" s="92"/>
      <c r="C2109" s="1298"/>
      <c r="D2109" s="1301"/>
      <c r="E2109" s="1301"/>
      <c r="F2109" s="1301"/>
      <c r="G2109" s="1301"/>
      <c r="H2109" s="1301"/>
      <c r="I2109" s="1301"/>
      <c r="J2109" s="1301"/>
      <c r="K2109" s="1301"/>
      <c r="L2109" s="1301"/>
      <c r="M2109" s="1301"/>
      <c r="N2109" s="1301"/>
      <c r="O2109" s="1329"/>
      <c r="Q2109" s="92"/>
      <c r="R2109" s="92"/>
      <c r="S2109" s="92"/>
      <c r="T2109" s="92"/>
      <c r="U2109" s="1303"/>
    </row>
    <row r="2110" spans="1:21" s="1302" customFormat="1" x14ac:dyDescent="0.3">
      <c r="A2110" s="1214"/>
      <c r="B2110" s="92"/>
      <c r="C2110" s="1298"/>
      <c r="D2110" s="1301"/>
      <c r="E2110" s="1301"/>
      <c r="F2110" s="1301"/>
      <c r="G2110" s="1301"/>
      <c r="H2110" s="1301"/>
      <c r="I2110" s="1301"/>
      <c r="J2110" s="1301"/>
      <c r="K2110" s="1301"/>
      <c r="L2110" s="1301"/>
      <c r="M2110" s="1301"/>
      <c r="N2110" s="1301"/>
      <c r="O2110" s="1329"/>
      <c r="Q2110" s="92"/>
      <c r="R2110" s="92"/>
      <c r="S2110" s="92"/>
      <c r="T2110" s="92"/>
      <c r="U2110" s="1303"/>
    </row>
    <row r="2111" spans="1:21" s="1302" customFormat="1" x14ac:dyDescent="0.3">
      <c r="A2111" s="1214"/>
      <c r="B2111" s="92"/>
      <c r="C2111" s="1298"/>
      <c r="D2111" s="1301"/>
      <c r="E2111" s="1301"/>
      <c r="F2111" s="1301"/>
      <c r="G2111" s="1301"/>
      <c r="H2111" s="1301"/>
      <c r="I2111" s="1301"/>
      <c r="J2111" s="1301"/>
      <c r="K2111" s="1301"/>
      <c r="L2111" s="1301"/>
      <c r="M2111" s="1301"/>
      <c r="N2111" s="1301"/>
      <c r="O2111" s="1329"/>
      <c r="Q2111" s="92"/>
      <c r="R2111" s="92"/>
      <c r="S2111" s="92"/>
      <c r="T2111" s="92"/>
      <c r="U2111" s="1303"/>
    </row>
    <row r="2112" spans="1:21" s="1302" customFormat="1" x14ac:dyDescent="0.3">
      <c r="A2112" s="1214"/>
      <c r="B2112" s="92"/>
      <c r="C2112" s="1298"/>
      <c r="D2112" s="1301"/>
      <c r="E2112" s="1301"/>
      <c r="F2112" s="1301"/>
      <c r="G2112" s="1301"/>
      <c r="H2112" s="1301"/>
      <c r="I2112" s="1301"/>
      <c r="J2112" s="1301"/>
      <c r="K2112" s="1301"/>
      <c r="L2112" s="1301"/>
      <c r="M2112" s="1301"/>
      <c r="N2112" s="1301"/>
      <c r="O2112" s="1329"/>
      <c r="Q2112" s="92"/>
      <c r="R2112" s="92"/>
      <c r="S2112" s="92"/>
      <c r="T2112" s="92"/>
      <c r="U2112" s="1303"/>
    </row>
    <row r="2113" spans="1:21" s="1302" customFormat="1" x14ac:dyDescent="0.3">
      <c r="A2113" s="1214"/>
      <c r="B2113" s="92"/>
      <c r="C2113" s="1298"/>
      <c r="D2113" s="1301"/>
      <c r="E2113" s="1301"/>
      <c r="F2113" s="1301"/>
      <c r="G2113" s="1301"/>
      <c r="H2113" s="1301"/>
      <c r="I2113" s="1301"/>
      <c r="J2113" s="1301"/>
      <c r="K2113" s="1301"/>
      <c r="L2113" s="1301"/>
      <c r="M2113" s="1301"/>
      <c r="N2113" s="1301"/>
      <c r="O2113" s="1329"/>
      <c r="Q2113" s="92"/>
      <c r="R2113" s="92"/>
      <c r="S2113" s="92"/>
      <c r="T2113" s="92"/>
      <c r="U2113" s="1303"/>
    </row>
    <row r="2114" spans="1:21" s="1302" customFormat="1" x14ac:dyDescent="0.3">
      <c r="A2114" s="1214"/>
      <c r="B2114" s="92"/>
      <c r="C2114" s="1298"/>
      <c r="D2114" s="1301"/>
      <c r="E2114" s="1301"/>
      <c r="F2114" s="1301"/>
      <c r="G2114" s="1301"/>
      <c r="H2114" s="1301"/>
      <c r="I2114" s="1301"/>
      <c r="J2114" s="1301"/>
      <c r="K2114" s="1301"/>
      <c r="L2114" s="1301"/>
      <c r="M2114" s="1301"/>
      <c r="N2114" s="1301"/>
      <c r="O2114" s="1329"/>
      <c r="Q2114" s="92"/>
      <c r="R2114" s="92"/>
      <c r="S2114" s="92"/>
      <c r="T2114" s="92"/>
      <c r="U2114" s="1303"/>
    </row>
    <row r="2115" spans="1:21" s="1302" customFormat="1" x14ac:dyDescent="0.3">
      <c r="A2115" s="1214"/>
      <c r="B2115" s="92"/>
      <c r="C2115" s="1298"/>
      <c r="D2115" s="1301"/>
      <c r="E2115" s="1301"/>
      <c r="F2115" s="1301"/>
      <c r="G2115" s="1301"/>
      <c r="H2115" s="1301"/>
      <c r="I2115" s="1301"/>
      <c r="J2115" s="1301"/>
      <c r="K2115" s="1301"/>
      <c r="L2115" s="1301"/>
      <c r="M2115" s="1301"/>
      <c r="N2115" s="1301"/>
      <c r="O2115" s="1329"/>
      <c r="Q2115" s="92"/>
      <c r="R2115" s="92"/>
      <c r="S2115" s="92"/>
      <c r="T2115" s="92"/>
      <c r="U2115" s="1303"/>
    </row>
    <row r="2116" spans="1:21" s="1302" customFormat="1" x14ac:dyDescent="0.3">
      <c r="A2116" s="1214"/>
      <c r="B2116" s="92"/>
      <c r="C2116" s="1298"/>
      <c r="D2116" s="1301"/>
      <c r="E2116" s="1301"/>
      <c r="F2116" s="1301"/>
      <c r="G2116" s="1301"/>
      <c r="H2116" s="1301"/>
      <c r="I2116" s="1301"/>
      <c r="J2116" s="1301"/>
      <c r="K2116" s="1301"/>
      <c r="L2116" s="1301"/>
      <c r="M2116" s="1301"/>
      <c r="N2116" s="1301"/>
      <c r="O2116" s="1329"/>
      <c r="Q2116" s="92"/>
      <c r="R2116" s="92"/>
      <c r="S2116" s="92"/>
      <c r="T2116" s="92"/>
      <c r="U2116" s="1303"/>
    </row>
    <row r="2117" spans="1:21" s="1302" customFormat="1" x14ac:dyDescent="0.3">
      <c r="A2117" s="1214"/>
      <c r="B2117" s="92"/>
      <c r="C2117" s="1298"/>
      <c r="D2117" s="1301"/>
      <c r="E2117" s="1301"/>
      <c r="F2117" s="1301"/>
      <c r="G2117" s="1301"/>
      <c r="H2117" s="1301"/>
      <c r="I2117" s="1301"/>
      <c r="J2117" s="1301"/>
      <c r="K2117" s="1301"/>
      <c r="L2117" s="1301"/>
      <c r="M2117" s="1301"/>
      <c r="N2117" s="1301"/>
      <c r="O2117" s="1329"/>
      <c r="Q2117" s="92"/>
      <c r="R2117" s="92"/>
      <c r="S2117" s="92"/>
      <c r="T2117" s="92"/>
      <c r="U2117" s="1303"/>
    </row>
    <row r="2118" spans="1:21" s="1302" customFormat="1" x14ac:dyDescent="0.3">
      <c r="A2118" s="1214"/>
      <c r="B2118" s="92"/>
      <c r="C2118" s="1298"/>
      <c r="D2118" s="1301"/>
      <c r="E2118" s="1301"/>
      <c r="F2118" s="1301"/>
      <c r="G2118" s="1301"/>
      <c r="H2118" s="1301"/>
      <c r="I2118" s="1301"/>
      <c r="J2118" s="1301"/>
      <c r="K2118" s="1301"/>
      <c r="L2118" s="1301"/>
      <c r="M2118" s="1301"/>
      <c r="N2118" s="1301"/>
      <c r="O2118" s="1329"/>
      <c r="Q2118" s="92"/>
      <c r="R2118" s="92"/>
      <c r="S2118" s="92"/>
      <c r="T2118" s="92"/>
      <c r="U2118" s="1303"/>
    </row>
    <row r="2119" spans="1:21" s="1302" customFormat="1" x14ac:dyDescent="0.3">
      <c r="A2119" s="1214"/>
      <c r="B2119" s="92"/>
      <c r="C2119" s="1298"/>
      <c r="D2119" s="1301"/>
      <c r="E2119" s="1301"/>
      <c r="F2119" s="1301"/>
      <c r="G2119" s="1301"/>
      <c r="H2119" s="1301"/>
      <c r="I2119" s="1301"/>
      <c r="J2119" s="1301"/>
      <c r="K2119" s="1301"/>
      <c r="L2119" s="1301"/>
      <c r="M2119" s="1301"/>
      <c r="N2119" s="1301"/>
      <c r="O2119" s="1329"/>
      <c r="Q2119" s="92"/>
      <c r="R2119" s="92"/>
      <c r="S2119" s="92"/>
      <c r="T2119" s="92"/>
      <c r="U2119" s="1303"/>
    </row>
    <row r="2120" spans="1:21" s="1302" customFormat="1" x14ac:dyDescent="0.3">
      <c r="A2120" s="1214"/>
      <c r="B2120" s="92"/>
      <c r="C2120" s="1298"/>
      <c r="D2120" s="1301"/>
      <c r="E2120" s="1301"/>
      <c r="F2120" s="1301"/>
      <c r="G2120" s="1301"/>
      <c r="H2120" s="1301"/>
      <c r="I2120" s="1301"/>
      <c r="J2120" s="1301"/>
      <c r="K2120" s="1301"/>
      <c r="L2120" s="1301"/>
      <c r="M2120" s="1301"/>
      <c r="N2120" s="1301"/>
      <c r="O2120" s="1329"/>
      <c r="Q2120" s="92"/>
      <c r="R2120" s="92"/>
      <c r="S2120" s="92"/>
      <c r="T2120" s="92"/>
      <c r="U2120" s="1303"/>
    </row>
    <row r="2121" spans="1:21" s="1302" customFormat="1" x14ac:dyDescent="0.3">
      <c r="A2121" s="1214"/>
      <c r="B2121" s="92"/>
      <c r="C2121" s="1298"/>
      <c r="D2121" s="1301"/>
      <c r="E2121" s="1301"/>
      <c r="F2121" s="1301"/>
      <c r="G2121" s="1301"/>
      <c r="H2121" s="1301"/>
      <c r="I2121" s="1301"/>
      <c r="J2121" s="1301"/>
      <c r="K2121" s="1301"/>
      <c r="L2121" s="1301"/>
      <c r="M2121" s="1301"/>
      <c r="N2121" s="1301"/>
      <c r="O2121" s="1329"/>
      <c r="Q2121" s="92"/>
      <c r="R2121" s="92"/>
      <c r="S2121" s="92"/>
      <c r="T2121" s="92"/>
      <c r="U2121" s="1303"/>
    </row>
    <row r="2122" spans="1:21" s="1302" customFormat="1" x14ac:dyDescent="0.3">
      <c r="A2122" s="1214"/>
      <c r="B2122" s="92"/>
      <c r="C2122" s="1298"/>
      <c r="D2122" s="1301"/>
      <c r="E2122" s="1301"/>
      <c r="F2122" s="1301"/>
      <c r="G2122" s="1301"/>
      <c r="H2122" s="1301"/>
      <c r="I2122" s="1301"/>
      <c r="J2122" s="1301"/>
      <c r="K2122" s="1301"/>
      <c r="L2122" s="1301"/>
      <c r="M2122" s="1301"/>
      <c r="N2122" s="1301"/>
      <c r="O2122" s="1329"/>
      <c r="Q2122" s="92"/>
      <c r="R2122" s="92"/>
      <c r="S2122" s="92"/>
      <c r="T2122" s="92"/>
      <c r="U2122" s="1303"/>
    </row>
    <row r="2123" spans="1:21" s="1302" customFormat="1" x14ac:dyDescent="0.3">
      <c r="A2123" s="1214"/>
      <c r="B2123" s="92"/>
      <c r="C2123" s="1298"/>
      <c r="D2123" s="1301"/>
      <c r="E2123" s="1301"/>
      <c r="F2123" s="1301"/>
      <c r="G2123" s="1301"/>
      <c r="H2123" s="1301"/>
      <c r="I2123" s="1301"/>
      <c r="J2123" s="1301"/>
      <c r="K2123" s="1301"/>
      <c r="L2123" s="1301"/>
      <c r="M2123" s="1301"/>
      <c r="N2123" s="1301"/>
      <c r="O2123" s="1329"/>
      <c r="Q2123" s="92"/>
      <c r="R2123" s="92"/>
      <c r="S2123" s="92"/>
      <c r="T2123" s="92"/>
      <c r="U2123" s="1303"/>
    </row>
    <row r="2124" spans="1:21" s="1302" customFormat="1" x14ac:dyDescent="0.3">
      <c r="A2124" s="1214"/>
      <c r="B2124" s="92"/>
      <c r="C2124" s="1298"/>
      <c r="D2124" s="1301"/>
      <c r="E2124" s="1301"/>
      <c r="F2124" s="1301"/>
      <c r="G2124" s="1301"/>
      <c r="H2124" s="1301"/>
      <c r="I2124" s="1301"/>
      <c r="J2124" s="1301"/>
      <c r="K2124" s="1301"/>
      <c r="L2124" s="1301"/>
      <c r="M2124" s="1301"/>
      <c r="N2124" s="1301"/>
      <c r="O2124" s="1329"/>
      <c r="Q2124" s="92"/>
      <c r="R2124" s="92"/>
      <c r="S2124" s="92"/>
      <c r="T2124" s="92"/>
      <c r="U2124" s="1303"/>
    </row>
    <row r="2125" spans="1:21" s="1302" customFormat="1" x14ac:dyDescent="0.3">
      <c r="A2125" s="1214"/>
      <c r="B2125" s="92"/>
      <c r="C2125" s="1298"/>
      <c r="D2125" s="1301"/>
      <c r="E2125" s="1301"/>
      <c r="F2125" s="1301"/>
      <c r="G2125" s="1301"/>
      <c r="H2125" s="1301"/>
      <c r="I2125" s="1301"/>
      <c r="J2125" s="1301"/>
      <c r="K2125" s="1301"/>
      <c r="L2125" s="1301"/>
      <c r="M2125" s="1301"/>
      <c r="N2125" s="1301"/>
      <c r="O2125" s="1329"/>
      <c r="Q2125" s="92"/>
      <c r="R2125" s="92"/>
      <c r="S2125" s="92"/>
      <c r="T2125" s="92"/>
      <c r="U2125" s="1303"/>
    </row>
    <row r="2126" spans="1:21" s="1302" customFormat="1" x14ac:dyDescent="0.3">
      <c r="A2126" s="1214"/>
      <c r="B2126" s="92"/>
      <c r="C2126" s="1298"/>
      <c r="D2126" s="1301"/>
      <c r="E2126" s="1301"/>
      <c r="F2126" s="1301"/>
      <c r="G2126" s="1301"/>
      <c r="H2126" s="1301"/>
      <c r="I2126" s="1301"/>
      <c r="J2126" s="1301"/>
      <c r="K2126" s="1301"/>
      <c r="L2126" s="1301"/>
      <c r="M2126" s="1301"/>
      <c r="N2126" s="1301"/>
      <c r="O2126" s="1329"/>
      <c r="Q2126" s="92"/>
      <c r="R2126" s="92"/>
      <c r="S2126" s="92"/>
      <c r="T2126" s="92"/>
      <c r="U2126" s="1303"/>
    </row>
    <row r="2127" spans="1:21" s="1302" customFormat="1" x14ac:dyDescent="0.3">
      <c r="A2127" s="1214"/>
      <c r="B2127" s="92"/>
      <c r="C2127" s="1298"/>
      <c r="D2127" s="1301"/>
      <c r="E2127" s="1301"/>
      <c r="F2127" s="1301"/>
      <c r="G2127" s="1301"/>
      <c r="H2127" s="1301"/>
      <c r="I2127" s="1301"/>
      <c r="J2127" s="1301"/>
      <c r="K2127" s="1301"/>
      <c r="L2127" s="1301"/>
      <c r="M2127" s="1301"/>
      <c r="N2127" s="1301"/>
      <c r="O2127" s="1329"/>
      <c r="Q2127" s="92"/>
      <c r="R2127" s="92"/>
      <c r="S2127" s="92"/>
      <c r="T2127" s="92"/>
      <c r="U2127" s="1303"/>
    </row>
    <row r="2128" spans="1:21" s="1302" customFormat="1" x14ac:dyDescent="0.3">
      <c r="A2128" s="1214"/>
      <c r="B2128" s="92"/>
      <c r="C2128" s="1298"/>
      <c r="D2128" s="1301"/>
      <c r="E2128" s="1301"/>
      <c r="F2128" s="1301"/>
      <c r="G2128" s="1301"/>
      <c r="H2128" s="1301"/>
      <c r="I2128" s="1301"/>
      <c r="J2128" s="1301"/>
      <c r="K2128" s="1301"/>
      <c r="L2128" s="1301"/>
      <c r="M2128" s="1301"/>
      <c r="N2128" s="1301"/>
      <c r="O2128" s="1329"/>
      <c r="Q2128" s="92"/>
      <c r="R2128" s="92"/>
      <c r="S2128" s="92"/>
      <c r="T2128" s="92"/>
      <c r="U2128" s="1303"/>
    </row>
    <row r="2129" spans="1:21" s="1302" customFormat="1" x14ac:dyDescent="0.3">
      <c r="A2129" s="1214"/>
      <c r="B2129" s="92"/>
      <c r="C2129" s="1298"/>
      <c r="D2129" s="1301"/>
      <c r="E2129" s="1301"/>
      <c r="F2129" s="1301"/>
      <c r="G2129" s="1301"/>
      <c r="H2129" s="1301"/>
      <c r="I2129" s="1301"/>
      <c r="J2129" s="1301"/>
      <c r="K2129" s="1301"/>
      <c r="L2129" s="1301"/>
      <c r="M2129" s="1301"/>
      <c r="N2129" s="1301"/>
      <c r="O2129" s="1329"/>
      <c r="Q2129" s="92"/>
      <c r="R2129" s="92"/>
      <c r="S2129" s="92"/>
      <c r="T2129" s="92"/>
      <c r="U2129" s="1303"/>
    </row>
    <row r="2130" spans="1:21" s="1302" customFormat="1" x14ac:dyDescent="0.3">
      <c r="A2130" s="1214"/>
      <c r="B2130" s="92"/>
      <c r="C2130" s="1298"/>
      <c r="D2130" s="1301"/>
      <c r="E2130" s="1301"/>
      <c r="F2130" s="1301"/>
      <c r="G2130" s="1301"/>
      <c r="H2130" s="1301"/>
      <c r="I2130" s="1301"/>
      <c r="J2130" s="1301"/>
      <c r="K2130" s="1301"/>
      <c r="L2130" s="1301"/>
      <c r="M2130" s="1301"/>
      <c r="N2130" s="1301"/>
      <c r="O2130" s="1329"/>
      <c r="Q2130" s="92"/>
      <c r="R2130" s="92"/>
      <c r="S2130" s="92"/>
      <c r="T2130" s="92"/>
      <c r="U2130" s="1303"/>
    </row>
    <row r="2131" spans="1:21" s="1302" customFormat="1" x14ac:dyDescent="0.3">
      <c r="A2131" s="1214"/>
      <c r="B2131" s="92"/>
      <c r="C2131" s="1298"/>
      <c r="D2131" s="1301"/>
      <c r="E2131" s="1301"/>
      <c r="F2131" s="1301"/>
      <c r="G2131" s="1301"/>
      <c r="H2131" s="1301"/>
      <c r="I2131" s="1301"/>
      <c r="J2131" s="1301"/>
      <c r="K2131" s="1301"/>
      <c r="L2131" s="1301"/>
      <c r="M2131" s="1301"/>
      <c r="N2131" s="1301"/>
      <c r="O2131" s="1329"/>
      <c r="Q2131" s="92"/>
      <c r="R2131" s="92"/>
      <c r="S2131" s="92"/>
      <c r="T2131" s="92"/>
      <c r="U2131" s="1303"/>
    </row>
    <row r="2132" spans="1:21" s="1302" customFormat="1" x14ac:dyDescent="0.3">
      <c r="A2132" s="1214"/>
      <c r="B2132" s="92"/>
      <c r="C2132" s="1298"/>
      <c r="D2132" s="1301"/>
      <c r="E2132" s="1301"/>
      <c r="F2132" s="1301"/>
      <c r="G2132" s="1301"/>
      <c r="H2132" s="1301"/>
      <c r="I2132" s="1301"/>
      <c r="J2132" s="1301"/>
      <c r="K2132" s="1301"/>
      <c r="L2132" s="1301"/>
      <c r="M2132" s="1301"/>
      <c r="N2132" s="1301"/>
      <c r="O2132" s="1329"/>
      <c r="Q2132" s="92"/>
      <c r="R2132" s="92"/>
      <c r="S2132" s="92"/>
      <c r="T2132" s="92"/>
      <c r="U2132" s="1303"/>
    </row>
    <row r="2133" spans="1:21" s="1302" customFormat="1" x14ac:dyDescent="0.3">
      <c r="A2133" s="1214"/>
      <c r="B2133" s="92"/>
      <c r="C2133" s="1298"/>
      <c r="D2133" s="1301"/>
      <c r="E2133" s="1301"/>
      <c r="F2133" s="1301"/>
      <c r="G2133" s="1301"/>
      <c r="H2133" s="1301"/>
      <c r="I2133" s="1301"/>
      <c r="J2133" s="1301"/>
      <c r="K2133" s="1301"/>
      <c r="L2133" s="1301"/>
      <c r="M2133" s="1301"/>
      <c r="N2133" s="1301"/>
      <c r="O2133" s="1329"/>
      <c r="Q2133" s="92"/>
      <c r="R2133" s="92"/>
      <c r="S2133" s="92"/>
      <c r="T2133" s="92"/>
      <c r="U2133" s="1303"/>
    </row>
    <row r="2134" spans="1:21" s="1302" customFormat="1" x14ac:dyDescent="0.3">
      <c r="A2134" s="1214"/>
      <c r="B2134" s="92"/>
      <c r="C2134" s="1298"/>
      <c r="D2134" s="1301"/>
      <c r="E2134" s="1301"/>
      <c r="F2134" s="1301"/>
      <c r="G2134" s="1301"/>
      <c r="H2134" s="1301"/>
      <c r="I2134" s="1301"/>
      <c r="J2134" s="1301"/>
      <c r="K2134" s="1301"/>
      <c r="L2134" s="1301"/>
      <c r="M2134" s="1301"/>
      <c r="N2134" s="1301"/>
      <c r="O2134" s="1329"/>
      <c r="Q2134" s="92"/>
      <c r="R2134" s="92"/>
      <c r="S2134" s="92"/>
      <c r="T2134" s="92"/>
      <c r="U2134" s="1303"/>
    </row>
    <row r="2135" spans="1:21" s="1302" customFormat="1" x14ac:dyDescent="0.3">
      <c r="A2135" s="1214"/>
      <c r="B2135" s="92"/>
      <c r="C2135" s="1298"/>
      <c r="D2135" s="1301"/>
      <c r="E2135" s="1301"/>
      <c r="F2135" s="1301"/>
      <c r="G2135" s="1301"/>
      <c r="H2135" s="1301"/>
      <c r="I2135" s="1301"/>
      <c r="J2135" s="1301"/>
      <c r="K2135" s="1301"/>
      <c r="L2135" s="1301"/>
      <c r="M2135" s="1301"/>
      <c r="N2135" s="1301"/>
      <c r="O2135" s="1329"/>
      <c r="Q2135" s="92"/>
      <c r="R2135" s="92"/>
      <c r="S2135" s="92"/>
      <c r="T2135" s="92"/>
      <c r="U2135" s="1303"/>
    </row>
    <row r="2136" spans="1:21" s="1302" customFormat="1" x14ac:dyDescent="0.3">
      <c r="A2136" s="1214"/>
      <c r="B2136" s="92"/>
      <c r="C2136" s="1298"/>
      <c r="D2136" s="1301"/>
      <c r="E2136" s="1301"/>
      <c r="F2136" s="1301"/>
      <c r="G2136" s="1301"/>
      <c r="H2136" s="1301"/>
      <c r="I2136" s="1301"/>
      <c r="J2136" s="1301"/>
      <c r="K2136" s="1301"/>
      <c r="L2136" s="1301"/>
      <c r="M2136" s="1301"/>
      <c r="N2136" s="1301"/>
      <c r="O2136" s="1329"/>
      <c r="Q2136" s="92"/>
      <c r="R2136" s="92"/>
      <c r="S2136" s="92"/>
      <c r="T2136" s="92"/>
      <c r="U2136" s="1303"/>
    </row>
    <row r="2137" spans="1:21" s="1302" customFormat="1" x14ac:dyDescent="0.3">
      <c r="A2137" s="1214"/>
      <c r="B2137" s="92"/>
      <c r="C2137" s="1298"/>
      <c r="D2137" s="1301"/>
      <c r="E2137" s="1301"/>
      <c r="F2137" s="1301"/>
      <c r="G2137" s="1301"/>
      <c r="H2137" s="1301"/>
      <c r="I2137" s="1301"/>
      <c r="J2137" s="1301"/>
      <c r="K2137" s="1301"/>
      <c r="L2137" s="1301"/>
      <c r="M2137" s="1301"/>
      <c r="N2137" s="1301"/>
      <c r="O2137" s="1329"/>
      <c r="Q2137" s="92"/>
      <c r="R2137" s="92"/>
      <c r="S2137" s="92"/>
      <c r="T2137" s="92"/>
      <c r="U2137" s="1303"/>
    </row>
    <row r="2138" spans="1:21" s="1302" customFormat="1" x14ac:dyDescent="0.3">
      <c r="A2138" s="1214"/>
      <c r="B2138" s="92"/>
      <c r="C2138" s="1298"/>
      <c r="D2138" s="1301"/>
      <c r="E2138" s="1301"/>
      <c r="F2138" s="1301"/>
      <c r="G2138" s="1301"/>
      <c r="H2138" s="1301"/>
      <c r="I2138" s="1301"/>
      <c r="J2138" s="1301"/>
      <c r="K2138" s="1301"/>
      <c r="L2138" s="1301"/>
      <c r="M2138" s="1301"/>
      <c r="N2138" s="1301"/>
      <c r="O2138" s="1329"/>
      <c r="Q2138" s="92"/>
      <c r="R2138" s="92"/>
      <c r="S2138" s="92"/>
      <c r="T2138" s="92"/>
      <c r="U2138" s="1303"/>
    </row>
    <row r="2139" spans="1:21" s="1302" customFormat="1" x14ac:dyDescent="0.3">
      <c r="A2139" s="1214"/>
      <c r="B2139" s="92"/>
      <c r="C2139" s="1298"/>
      <c r="D2139" s="1301"/>
      <c r="E2139" s="1301"/>
      <c r="F2139" s="1301"/>
      <c r="G2139" s="1301"/>
      <c r="H2139" s="1301"/>
      <c r="I2139" s="1301"/>
      <c r="J2139" s="1301"/>
      <c r="K2139" s="1301"/>
      <c r="L2139" s="1301"/>
      <c r="M2139" s="1301"/>
      <c r="N2139" s="1301"/>
      <c r="O2139" s="1329"/>
      <c r="Q2139" s="92"/>
      <c r="R2139" s="92"/>
      <c r="S2139" s="92"/>
      <c r="T2139" s="92"/>
      <c r="U2139" s="1303"/>
    </row>
    <row r="2140" spans="1:21" s="1302" customFormat="1" x14ac:dyDescent="0.3">
      <c r="A2140" s="1214"/>
      <c r="B2140" s="92"/>
      <c r="C2140" s="1298"/>
      <c r="D2140" s="1301"/>
      <c r="E2140" s="1301"/>
      <c r="F2140" s="1301"/>
      <c r="G2140" s="1301"/>
      <c r="H2140" s="1301"/>
      <c r="I2140" s="1301"/>
      <c r="J2140" s="1301"/>
      <c r="K2140" s="1301"/>
      <c r="L2140" s="1301"/>
      <c r="M2140" s="1301"/>
      <c r="N2140" s="1301"/>
      <c r="O2140" s="1329"/>
      <c r="Q2140" s="92"/>
      <c r="R2140" s="92"/>
      <c r="S2140" s="92"/>
      <c r="T2140" s="92"/>
      <c r="U2140" s="1303"/>
    </row>
    <row r="2141" spans="1:21" s="1302" customFormat="1" x14ac:dyDescent="0.3">
      <c r="A2141" s="1214"/>
      <c r="B2141" s="92"/>
      <c r="C2141" s="1298"/>
      <c r="D2141" s="1301"/>
      <c r="E2141" s="1301"/>
      <c r="F2141" s="1301"/>
      <c r="G2141" s="1301"/>
      <c r="H2141" s="1301"/>
      <c r="I2141" s="1301"/>
      <c r="J2141" s="1301"/>
      <c r="K2141" s="1301"/>
      <c r="L2141" s="1301"/>
      <c r="M2141" s="1301"/>
      <c r="N2141" s="1301"/>
      <c r="O2141" s="1329"/>
      <c r="Q2141" s="92"/>
      <c r="R2141" s="92"/>
      <c r="S2141" s="92"/>
      <c r="T2141" s="92"/>
      <c r="U2141" s="1303"/>
    </row>
    <row r="2142" spans="1:21" s="1302" customFormat="1" x14ac:dyDescent="0.3">
      <c r="A2142" s="1214"/>
      <c r="B2142" s="92"/>
      <c r="C2142" s="1298"/>
      <c r="D2142" s="1301"/>
      <c r="E2142" s="1301"/>
      <c r="F2142" s="1301"/>
      <c r="G2142" s="1301"/>
      <c r="H2142" s="1301"/>
      <c r="I2142" s="1301"/>
      <c r="J2142" s="1301"/>
      <c r="K2142" s="1301"/>
      <c r="L2142" s="1301"/>
      <c r="M2142" s="1301"/>
      <c r="N2142" s="1301"/>
      <c r="O2142" s="1329"/>
      <c r="Q2142" s="92"/>
      <c r="R2142" s="92"/>
      <c r="S2142" s="92"/>
      <c r="T2142" s="92"/>
      <c r="U2142" s="1303"/>
    </row>
    <row r="2143" spans="1:21" s="1302" customFormat="1" x14ac:dyDescent="0.3">
      <c r="A2143" s="1214"/>
      <c r="B2143" s="92"/>
      <c r="C2143" s="1298"/>
      <c r="D2143" s="1301"/>
      <c r="E2143" s="1301"/>
      <c r="F2143" s="1301"/>
      <c r="G2143" s="1301"/>
      <c r="H2143" s="1301"/>
      <c r="I2143" s="1301"/>
      <c r="J2143" s="1301"/>
      <c r="K2143" s="1301"/>
      <c r="L2143" s="1301"/>
      <c r="M2143" s="1301"/>
      <c r="N2143" s="1301"/>
      <c r="O2143" s="1329"/>
      <c r="Q2143" s="92"/>
      <c r="R2143" s="92"/>
      <c r="S2143" s="92"/>
      <c r="T2143" s="92"/>
      <c r="U2143" s="1303"/>
    </row>
    <row r="2144" spans="1:21" s="1302" customFormat="1" x14ac:dyDescent="0.3">
      <c r="A2144" s="1214"/>
      <c r="B2144" s="92"/>
      <c r="C2144" s="1298"/>
      <c r="D2144" s="1301"/>
      <c r="E2144" s="1301"/>
      <c r="F2144" s="1301"/>
      <c r="G2144" s="1301"/>
      <c r="H2144" s="1301"/>
      <c r="I2144" s="1301"/>
      <c r="J2144" s="1301"/>
      <c r="K2144" s="1301"/>
      <c r="L2144" s="1301"/>
      <c r="M2144" s="1301"/>
      <c r="N2144" s="1301"/>
      <c r="O2144" s="1329"/>
      <c r="Q2144" s="92"/>
      <c r="R2144" s="92"/>
      <c r="S2144" s="92"/>
      <c r="T2144" s="92"/>
      <c r="U2144" s="1303"/>
    </row>
    <row r="2145" spans="1:21" s="1302" customFormat="1" x14ac:dyDescent="0.3">
      <c r="A2145" s="1214"/>
      <c r="B2145" s="92"/>
      <c r="C2145" s="1298"/>
      <c r="D2145" s="1301"/>
      <c r="E2145" s="1301"/>
      <c r="F2145" s="1301"/>
      <c r="G2145" s="1301"/>
      <c r="H2145" s="1301"/>
      <c r="I2145" s="1301"/>
      <c r="J2145" s="1301"/>
      <c r="K2145" s="1301"/>
      <c r="L2145" s="1301"/>
      <c r="M2145" s="1301"/>
      <c r="N2145" s="1301"/>
      <c r="O2145" s="1329"/>
      <c r="Q2145" s="92"/>
      <c r="R2145" s="92"/>
      <c r="S2145" s="92"/>
      <c r="T2145" s="92"/>
      <c r="U2145" s="1303"/>
    </row>
    <row r="2146" spans="1:21" s="1302" customFormat="1" x14ac:dyDescent="0.3">
      <c r="A2146" s="1214"/>
      <c r="B2146" s="92"/>
      <c r="C2146" s="1298"/>
      <c r="D2146" s="1301"/>
      <c r="E2146" s="1301"/>
      <c r="F2146" s="1301"/>
      <c r="G2146" s="1301"/>
      <c r="H2146" s="1301"/>
      <c r="I2146" s="1301"/>
      <c r="J2146" s="1301"/>
      <c r="K2146" s="1301"/>
      <c r="L2146" s="1301"/>
      <c r="M2146" s="1301"/>
      <c r="N2146" s="1301"/>
      <c r="O2146" s="1329"/>
      <c r="Q2146" s="92"/>
      <c r="R2146" s="92"/>
      <c r="S2146" s="92"/>
      <c r="T2146" s="92"/>
      <c r="U2146" s="1303"/>
    </row>
    <row r="2147" spans="1:21" s="1302" customFormat="1" x14ac:dyDescent="0.3">
      <c r="A2147" s="1214"/>
      <c r="B2147" s="92"/>
      <c r="C2147" s="1298"/>
      <c r="D2147" s="1301"/>
      <c r="E2147" s="1301"/>
      <c r="F2147" s="1301"/>
      <c r="G2147" s="1301"/>
      <c r="H2147" s="1301"/>
      <c r="I2147" s="1301"/>
      <c r="J2147" s="1301"/>
      <c r="K2147" s="1301"/>
      <c r="L2147" s="1301"/>
      <c r="M2147" s="1301"/>
      <c r="N2147" s="1301"/>
      <c r="O2147" s="1329"/>
      <c r="Q2147" s="92"/>
      <c r="R2147" s="92"/>
      <c r="S2147" s="92"/>
      <c r="T2147" s="92"/>
      <c r="U2147" s="1303"/>
    </row>
    <row r="2148" spans="1:21" s="1302" customFormat="1" x14ac:dyDescent="0.3">
      <c r="A2148" s="1214"/>
      <c r="B2148" s="92"/>
      <c r="C2148" s="1298"/>
      <c r="D2148" s="1301"/>
      <c r="E2148" s="1301"/>
      <c r="F2148" s="1301"/>
      <c r="G2148" s="1301"/>
      <c r="H2148" s="1301"/>
      <c r="I2148" s="1301"/>
      <c r="J2148" s="1301"/>
      <c r="K2148" s="1301"/>
      <c r="L2148" s="1301"/>
      <c r="M2148" s="1301"/>
      <c r="N2148" s="1301"/>
      <c r="O2148" s="1329"/>
      <c r="Q2148" s="92"/>
      <c r="R2148" s="92"/>
      <c r="S2148" s="92"/>
      <c r="T2148" s="92"/>
      <c r="U2148" s="1303"/>
    </row>
    <row r="2149" spans="1:21" s="1302" customFormat="1" x14ac:dyDescent="0.3">
      <c r="A2149" s="1214"/>
      <c r="B2149" s="92"/>
      <c r="C2149" s="1298"/>
      <c r="D2149" s="1301"/>
      <c r="E2149" s="1301"/>
      <c r="F2149" s="1301"/>
      <c r="G2149" s="1301"/>
      <c r="H2149" s="1301"/>
      <c r="I2149" s="1301"/>
      <c r="J2149" s="1301"/>
      <c r="K2149" s="1301"/>
      <c r="L2149" s="1301"/>
      <c r="M2149" s="1301"/>
      <c r="N2149" s="1301"/>
      <c r="O2149" s="1329"/>
      <c r="Q2149" s="92"/>
      <c r="R2149" s="92"/>
      <c r="S2149" s="92"/>
      <c r="T2149" s="92"/>
      <c r="U2149" s="1303"/>
    </row>
    <row r="2150" spans="1:21" s="1302" customFormat="1" x14ac:dyDescent="0.3">
      <c r="A2150" s="1214"/>
      <c r="B2150" s="92"/>
      <c r="C2150" s="1298"/>
      <c r="D2150" s="1301"/>
      <c r="E2150" s="1301"/>
      <c r="F2150" s="1301"/>
      <c r="G2150" s="1301"/>
      <c r="H2150" s="1301"/>
      <c r="I2150" s="1301"/>
      <c r="J2150" s="1301"/>
      <c r="K2150" s="1301"/>
      <c r="L2150" s="1301"/>
      <c r="M2150" s="1301"/>
      <c r="N2150" s="1301"/>
      <c r="O2150" s="1329"/>
      <c r="Q2150" s="92"/>
      <c r="R2150" s="92"/>
      <c r="S2150" s="92"/>
      <c r="T2150" s="92"/>
      <c r="U2150" s="1303"/>
    </row>
    <row r="2151" spans="1:21" s="1302" customFormat="1" x14ac:dyDescent="0.3">
      <c r="A2151" s="1214"/>
      <c r="B2151" s="92"/>
      <c r="C2151" s="1298"/>
      <c r="D2151" s="1301"/>
      <c r="E2151" s="1301"/>
      <c r="F2151" s="1301"/>
      <c r="G2151" s="1301"/>
      <c r="H2151" s="1301"/>
      <c r="I2151" s="1301"/>
      <c r="J2151" s="1301"/>
      <c r="K2151" s="1301"/>
      <c r="L2151" s="1301"/>
      <c r="M2151" s="1301"/>
      <c r="N2151" s="1301"/>
      <c r="O2151" s="1329"/>
      <c r="Q2151" s="92"/>
      <c r="R2151" s="92"/>
      <c r="S2151" s="92"/>
      <c r="T2151" s="92"/>
      <c r="U2151" s="1303"/>
    </row>
    <row r="2152" spans="1:21" s="1302" customFormat="1" x14ac:dyDescent="0.3">
      <c r="A2152" s="1214"/>
      <c r="B2152" s="92"/>
      <c r="C2152" s="1298"/>
      <c r="D2152" s="1301"/>
      <c r="E2152" s="1301"/>
      <c r="F2152" s="1301"/>
      <c r="G2152" s="1301"/>
      <c r="H2152" s="1301"/>
      <c r="I2152" s="1301"/>
      <c r="J2152" s="1301"/>
      <c r="K2152" s="1301"/>
      <c r="L2152" s="1301"/>
      <c r="M2152" s="1301"/>
      <c r="N2152" s="1301"/>
      <c r="O2152" s="1329"/>
      <c r="Q2152" s="92"/>
      <c r="R2152" s="92"/>
      <c r="S2152" s="92"/>
      <c r="T2152" s="92"/>
      <c r="U2152" s="1303"/>
    </row>
    <row r="2153" spans="1:21" s="1302" customFormat="1" x14ac:dyDescent="0.3">
      <c r="A2153" s="1214"/>
      <c r="B2153" s="92"/>
      <c r="C2153" s="1298"/>
      <c r="D2153" s="1301"/>
      <c r="E2153" s="1301"/>
      <c r="F2153" s="1301"/>
      <c r="G2153" s="1301"/>
      <c r="H2153" s="1301"/>
      <c r="I2153" s="1301"/>
      <c r="J2153" s="1301"/>
      <c r="K2153" s="1301"/>
      <c r="L2153" s="1301"/>
      <c r="M2153" s="1301"/>
      <c r="N2153" s="1301"/>
      <c r="O2153" s="1329"/>
      <c r="Q2153" s="92"/>
      <c r="R2153" s="92"/>
      <c r="S2153" s="92"/>
      <c r="T2153" s="92"/>
      <c r="U2153" s="1303"/>
    </row>
    <row r="2154" spans="1:21" s="1302" customFormat="1" x14ac:dyDescent="0.3">
      <c r="A2154" s="1214"/>
      <c r="B2154" s="92"/>
      <c r="C2154" s="1298"/>
      <c r="D2154" s="1301"/>
      <c r="E2154" s="1301"/>
      <c r="F2154" s="1301"/>
      <c r="G2154" s="1301"/>
      <c r="H2154" s="1301"/>
      <c r="I2154" s="1301"/>
      <c r="J2154" s="1301"/>
      <c r="K2154" s="1301"/>
      <c r="L2154" s="1301"/>
      <c r="M2154" s="1301"/>
      <c r="N2154" s="1301"/>
      <c r="O2154" s="1329"/>
      <c r="Q2154" s="92"/>
      <c r="R2154" s="92"/>
      <c r="S2154" s="92"/>
      <c r="T2154" s="92"/>
      <c r="U2154" s="1303"/>
    </row>
    <row r="2155" spans="1:21" s="1302" customFormat="1" x14ac:dyDescent="0.3">
      <c r="A2155" s="1214"/>
      <c r="B2155" s="92"/>
      <c r="C2155" s="1298"/>
      <c r="D2155" s="1301"/>
      <c r="E2155" s="1301"/>
      <c r="F2155" s="1301"/>
      <c r="G2155" s="1301"/>
      <c r="H2155" s="1301"/>
      <c r="I2155" s="1301"/>
      <c r="J2155" s="1301"/>
      <c r="K2155" s="1301"/>
      <c r="L2155" s="1301"/>
      <c r="M2155" s="1301"/>
      <c r="N2155" s="1301"/>
      <c r="O2155" s="1329"/>
      <c r="Q2155" s="92"/>
      <c r="R2155" s="92"/>
      <c r="S2155" s="92"/>
      <c r="T2155" s="92"/>
      <c r="U2155" s="1303"/>
    </row>
    <row r="2156" spans="1:21" s="1302" customFormat="1" x14ac:dyDescent="0.3">
      <c r="A2156" s="1214"/>
      <c r="B2156" s="92"/>
      <c r="C2156" s="1298"/>
      <c r="D2156" s="1301"/>
      <c r="E2156" s="1301"/>
      <c r="F2156" s="1301"/>
      <c r="G2156" s="1301"/>
      <c r="H2156" s="1301"/>
      <c r="I2156" s="1301"/>
      <c r="J2156" s="1301"/>
      <c r="K2156" s="1301"/>
      <c r="L2156" s="1301"/>
      <c r="M2156" s="1301"/>
      <c r="N2156" s="1301"/>
      <c r="O2156" s="1329"/>
      <c r="Q2156" s="92"/>
      <c r="R2156" s="92"/>
      <c r="S2156" s="92"/>
      <c r="T2156" s="92"/>
      <c r="U2156" s="1303"/>
    </row>
    <row r="2157" spans="1:21" s="1302" customFormat="1" x14ac:dyDescent="0.3">
      <c r="A2157" s="1214"/>
      <c r="B2157" s="92"/>
      <c r="C2157" s="1298"/>
      <c r="D2157" s="1301"/>
      <c r="E2157" s="1301"/>
      <c r="F2157" s="1301"/>
      <c r="G2157" s="1301"/>
      <c r="H2157" s="1301"/>
      <c r="I2157" s="1301"/>
      <c r="J2157" s="1301"/>
      <c r="K2157" s="1301"/>
      <c r="L2157" s="1301"/>
      <c r="M2157" s="1301"/>
      <c r="N2157" s="1301"/>
      <c r="O2157" s="1329"/>
      <c r="Q2157" s="92"/>
      <c r="R2157" s="92"/>
      <c r="S2157" s="92"/>
      <c r="T2157" s="92"/>
      <c r="U2157" s="1303"/>
    </row>
    <row r="2158" spans="1:21" s="1302" customFormat="1" x14ac:dyDescent="0.3">
      <c r="A2158" s="1214"/>
      <c r="B2158" s="92"/>
      <c r="C2158" s="1298"/>
      <c r="D2158" s="1301"/>
      <c r="E2158" s="1301"/>
      <c r="F2158" s="1301"/>
      <c r="G2158" s="1301"/>
      <c r="H2158" s="1301"/>
      <c r="I2158" s="1301"/>
      <c r="J2158" s="1301"/>
      <c r="K2158" s="1301"/>
      <c r="L2158" s="1301"/>
      <c r="M2158" s="1301"/>
      <c r="N2158" s="1301"/>
      <c r="O2158" s="1329"/>
      <c r="Q2158" s="92"/>
      <c r="R2158" s="92"/>
      <c r="S2158" s="92"/>
      <c r="T2158" s="92"/>
      <c r="U2158" s="1303"/>
    </row>
    <row r="2159" spans="1:21" s="1302" customFormat="1" x14ac:dyDescent="0.3">
      <c r="A2159" s="1214"/>
      <c r="B2159" s="92"/>
      <c r="C2159" s="1298"/>
      <c r="D2159" s="1301"/>
      <c r="E2159" s="1301"/>
      <c r="F2159" s="1301"/>
      <c r="G2159" s="1301"/>
      <c r="H2159" s="1301"/>
      <c r="I2159" s="1301"/>
      <c r="J2159" s="1301"/>
      <c r="K2159" s="1301"/>
      <c r="L2159" s="1301"/>
      <c r="M2159" s="1301"/>
      <c r="N2159" s="1301"/>
      <c r="O2159" s="1329"/>
      <c r="Q2159" s="92"/>
      <c r="R2159" s="92"/>
      <c r="S2159" s="92"/>
      <c r="T2159" s="92"/>
      <c r="U2159" s="1303"/>
    </row>
    <row r="2160" spans="1:21" s="1302" customFormat="1" x14ac:dyDescent="0.3">
      <c r="A2160" s="1214"/>
      <c r="B2160" s="92"/>
      <c r="C2160" s="1298"/>
      <c r="D2160" s="1301"/>
      <c r="E2160" s="1301"/>
      <c r="F2160" s="1301"/>
      <c r="G2160" s="1301"/>
      <c r="H2160" s="1301"/>
      <c r="I2160" s="1301"/>
      <c r="J2160" s="1301"/>
      <c r="K2160" s="1301"/>
      <c r="L2160" s="1301"/>
      <c r="M2160" s="1301"/>
      <c r="N2160" s="1301"/>
      <c r="O2160" s="1329"/>
      <c r="Q2160" s="92"/>
      <c r="R2160" s="92"/>
      <c r="S2160" s="92"/>
      <c r="T2160" s="92"/>
      <c r="U2160" s="1303"/>
    </row>
    <row r="2161" spans="1:21" s="1302" customFormat="1" x14ac:dyDescent="0.3">
      <c r="A2161" s="1214"/>
      <c r="B2161" s="92"/>
      <c r="C2161" s="1298"/>
      <c r="D2161" s="1301"/>
      <c r="E2161" s="1301"/>
      <c r="F2161" s="1301"/>
      <c r="G2161" s="1301"/>
      <c r="H2161" s="1301"/>
      <c r="I2161" s="1301"/>
      <c r="J2161" s="1301"/>
      <c r="K2161" s="1301"/>
      <c r="L2161" s="1301"/>
      <c r="M2161" s="1301"/>
      <c r="N2161" s="1301"/>
      <c r="O2161" s="1329"/>
      <c r="Q2161" s="92"/>
      <c r="R2161" s="92"/>
      <c r="S2161" s="92"/>
      <c r="T2161" s="92"/>
      <c r="U2161" s="1303"/>
    </row>
    <row r="2162" spans="1:21" s="1302" customFormat="1" x14ac:dyDescent="0.3">
      <c r="A2162" s="1214"/>
      <c r="B2162" s="92"/>
      <c r="C2162" s="1298"/>
      <c r="D2162" s="1301"/>
      <c r="E2162" s="1301"/>
      <c r="F2162" s="1301"/>
      <c r="G2162" s="1301"/>
      <c r="H2162" s="1301"/>
      <c r="I2162" s="1301"/>
      <c r="J2162" s="1301"/>
      <c r="K2162" s="1301"/>
      <c r="L2162" s="1301"/>
      <c r="M2162" s="1301"/>
      <c r="N2162" s="1301"/>
      <c r="O2162" s="1329"/>
      <c r="Q2162" s="92"/>
      <c r="R2162" s="92"/>
      <c r="S2162" s="92"/>
      <c r="T2162" s="92"/>
      <c r="U2162" s="1303"/>
    </row>
    <row r="2163" spans="1:21" s="1302" customFormat="1" x14ac:dyDescent="0.3">
      <c r="A2163" s="1214"/>
      <c r="B2163" s="92"/>
      <c r="C2163" s="1298"/>
      <c r="D2163" s="1301"/>
      <c r="E2163" s="1301"/>
      <c r="F2163" s="1301"/>
      <c r="G2163" s="1301"/>
      <c r="H2163" s="1301"/>
      <c r="I2163" s="1301"/>
      <c r="J2163" s="1301"/>
      <c r="K2163" s="1301"/>
      <c r="L2163" s="1301"/>
      <c r="M2163" s="1301"/>
      <c r="N2163" s="1301"/>
      <c r="O2163" s="1329"/>
      <c r="Q2163" s="92"/>
      <c r="R2163" s="92"/>
      <c r="S2163" s="92"/>
      <c r="T2163" s="92"/>
      <c r="U2163" s="1303"/>
    </row>
    <row r="2164" spans="1:21" s="1302" customFormat="1" x14ac:dyDescent="0.3">
      <c r="A2164" s="1214"/>
      <c r="B2164" s="92"/>
      <c r="C2164" s="1298"/>
      <c r="D2164" s="1301"/>
      <c r="E2164" s="1301"/>
      <c r="F2164" s="1301"/>
      <c r="G2164" s="1301"/>
      <c r="H2164" s="1301"/>
      <c r="I2164" s="1301"/>
      <c r="J2164" s="1301"/>
      <c r="K2164" s="1301"/>
      <c r="L2164" s="1301"/>
      <c r="M2164" s="1301"/>
      <c r="N2164" s="1301"/>
      <c r="O2164" s="1329"/>
      <c r="Q2164" s="92"/>
      <c r="R2164" s="92"/>
      <c r="S2164" s="92"/>
      <c r="T2164" s="92"/>
      <c r="U2164" s="1303"/>
    </row>
    <row r="2165" spans="1:21" s="1302" customFormat="1" x14ac:dyDescent="0.3">
      <c r="A2165" s="1214"/>
      <c r="B2165" s="92"/>
      <c r="C2165" s="1298"/>
      <c r="D2165" s="1301"/>
      <c r="E2165" s="1301"/>
      <c r="F2165" s="1301"/>
      <c r="G2165" s="1301"/>
      <c r="H2165" s="1301"/>
      <c r="I2165" s="1301"/>
      <c r="J2165" s="1301"/>
      <c r="K2165" s="1301"/>
      <c r="L2165" s="1301"/>
      <c r="M2165" s="1301"/>
      <c r="N2165" s="1301"/>
      <c r="O2165" s="1329"/>
      <c r="Q2165" s="92"/>
      <c r="R2165" s="92"/>
      <c r="S2165" s="92"/>
      <c r="T2165" s="92"/>
      <c r="U2165" s="1303"/>
    </row>
    <row r="2166" spans="1:21" s="1302" customFormat="1" x14ac:dyDescent="0.3">
      <c r="A2166" s="1214"/>
      <c r="B2166" s="92"/>
      <c r="C2166" s="1298"/>
      <c r="D2166" s="1301"/>
      <c r="E2166" s="1301"/>
      <c r="F2166" s="1301"/>
      <c r="G2166" s="1301"/>
      <c r="H2166" s="1301"/>
      <c r="I2166" s="1301"/>
      <c r="J2166" s="1301"/>
      <c r="K2166" s="1301"/>
      <c r="L2166" s="1301"/>
      <c r="M2166" s="1301"/>
      <c r="N2166" s="1301"/>
      <c r="O2166" s="1329"/>
      <c r="Q2166" s="92"/>
      <c r="R2166" s="92"/>
      <c r="S2166" s="92"/>
      <c r="T2166" s="92"/>
      <c r="U2166" s="1303"/>
    </row>
    <row r="2167" spans="1:21" s="1302" customFormat="1" x14ac:dyDescent="0.3">
      <c r="A2167" s="1214"/>
      <c r="B2167" s="92"/>
      <c r="C2167" s="1298"/>
      <c r="D2167" s="1301"/>
      <c r="E2167" s="1301"/>
      <c r="F2167" s="1301"/>
      <c r="G2167" s="1301"/>
      <c r="H2167" s="1301"/>
      <c r="I2167" s="1301"/>
      <c r="J2167" s="1301"/>
      <c r="K2167" s="1301"/>
      <c r="L2167" s="1301"/>
      <c r="M2167" s="1301"/>
      <c r="N2167" s="1301"/>
      <c r="O2167" s="1329"/>
      <c r="Q2167" s="92"/>
      <c r="R2167" s="92"/>
      <c r="S2167" s="92"/>
      <c r="T2167" s="92"/>
      <c r="U2167" s="1303"/>
    </row>
    <row r="2168" spans="1:21" s="1302" customFormat="1" x14ac:dyDescent="0.3">
      <c r="A2168" s="1214"/>
      <c r="B2168" s="92"/>
      <c r="C2168" s="1298"/>
      <c r="D2168" s="1301"/>
      <c r="E2168" s="1301"/>
      <c r="F2168" s="1301"/>
      <c r="G2168" s="1301"/>
      <c r="H2168" s="1301"/>
      <c r="I2168" s="1301"/>
      <c r="J2168" s="1301"/>
      <c r="K2168" s="1301"/>
      <c r="L2168" s="1301"/>
      <c r="M2168" s="1301"/>
      <c r="N2168" s="1301"/>
      <c r="O2168" s="1329"/>
      <c r="Q2168" s="92"/>
      <c r="R2168" s="92"/>
      <c r="S2168" s="92"/>
      <c r="T2168" s="92"/>
      <c r="U2168" s="1303"/>
    </row>
    <row r="2169" spans="1:21" s="1302" customFormat="1" x14ac:dyDescent="0.3">
      <c r="A2169" s="1214"/>
      <c r="B2169" s="92"/>
      <c r="C2169" s="1298"/>
      <c r="D2169" s="1301"/>
      <c r="E2169" s="1301"/>
      <c r="F2169" s="1301"/>
      <c r="G2169" s="1301"/>
      <c r="H2169" s="1301"/>
      <c r="I2169" s="1301"/>
      <c r="J2169" s="1301"/>
      <c r="K2169" s="1301"/>
      <c r="L2169" s="1301"/>
      <c r="M2169" s="1301"/>
      <c r="N2169" s="1301"/>
      <c r="O2169" s="1329"/>
      <c r="Q2169" s="92"/>
      <c r="R2169" s="92"/>
      <c r="S2169" s="92"/>
      <c r="T2169" s="92"/>
      <c r="U2169" s="1303"/>
    </row>
    <row r="2170" spans="1:21" s="1302" customFormat="1" x14ac:dyDescent="0.3">
      <c r="A2170" s="1214"/>
      <c r="B2170" s="92"/>
      <c r="C2170" s="1298"/>
      <c r="D2170" s="1301"/>
      <c r="E2170" s="1301"/>
      <c r="F2170" s="1301"/>
      <c r="G2170" s="1301"/>
      <c r="H2170" s="1301"/>
      <c r="I2170" s="1301"/>
      <c r="J2170" s="1301"/>
      <c r="K2170" s="1301"/>
      <c r="L2170" s="1301"/>
      <c r="M2170" s="1301"/>
      <c r="N2170" s="1301"/>
      <c r="O2170" s="1329"/>
      <c r="Q2170" s="92"/>
      <c r="R2170" s="92"/>
      <c r="S2170" s="92"/>
      <c r="T2170" s="92"/>
      <c r="U2170" s="1303"/>
    </row>
    <row r="2171" spans="1:21" s="1302" customFormat="1" x14ac:dyDescent="0.3">
      <c r="A2171" s="1214"/>
      <c r="B2171" s="92"/>
      <c r="C2171" s="1298"/>
      <c r="D2171" s="1301"/>
      <c r="E2171" s="1301"/>
      <c r="F2171" s="1301"/>
      <c r="G2171" s="1301"/>
      <c r="H2171" s="1301"/>
      <c r="I2171" s="1301"/>
      <c r="J2171" s="1301"/>
      <c r="K2171" s="1301"/>
      <c r="L2171" s="1301"/>
      <c r="M2171" s="1301"/>
      <c r="N2171" s="1301"/>
      <c r="O2171" s="1329"/>
      <c r="Q2171" s="92"/>
      <c r="R2171" s="92"/>
      <c r="S2171" s="92"/>
      <c r="T2171" s="92"/>
      <c r="U2171" s="1303"/>
    </row>
    <row r="2172" spans="1:21" s="1302" customFormat="1" x14ac:dyDescent="0.3">
      <c r="A2172" s="1214"/>
      <c r="B2172" s="92"/>
      <c r="C2172" s="1298"/>
      <c r="D2172" s="1301"/>
      <c r="E2172" s="1301"/>
      <c r="F2172" s="1301"/>
      <c r="G2172" s="1301"/>
      <c r="H2172" s="1301"/>
      <c r="I2172" s="1301"/>
      <c r="J2172" s="1301"/>
      <c r="K2172" s="1301"/>
      <c r="L2172" s="1301"/>
      <c r="M2172" s="1301"/>
      <c r="N2172" s="1301"/>
      <c r="O2172" s="1329"/>
      <c r="Q2172" s="92"/>
      <c r="R2172" s="92"/>
      <c r="S2172" s="92"/>
      <c r="T2172" s="92"/>
      <c r="U2172" s="1303"/>
    </row>
    <row r="2173" spans="1:21" s="1302" customFormat="1" x14ac:dyDescent="0.3">
      <c r="A2173" s="1214"/>
      <c r="B2173" s="92"/>
      <c r="C2173" s="1298"/>
      <c r="D2173" s="1301"/>
      <c r="E2173" s="1301"/>
      <c r="F2173" s="1301"/>
      <c r="G2173" s="1301"/>
      <c r="H2173" s="1301"/>
      <c r="I2173" s="1301"/>
      <c r="J2173" s="1301"/>
      <c r="K2173" s="1301"/>
      <c r="L2173" s="1301"/>
      <c r="M2173" s="1301"/>
      <c r="N2173" s="1301"/>
      <c r="O2173" s="1329"/>
      <c r="Q2173" s="92"/>
      <c r="R2173" s="92"/>
      <c r="S2173" s="92"/>
      <c r="T2173" s="92"/>
      <c r="U2173" s="1303"/>
    </row>
    <row r="2174" spans="1:21" s="1302" customFormat="1" x14ac:dyDescent="0.3">
      <c r="A2174" s="1214"/>
      <c r="B2174" s="92"/>
      <c r="C2174" s="1298"/>
      <c r="D2174" s="1301"/>
      <c r="E2174" s="1301"/>
      <c r="F2174" s="1301"/>
      <c r="G2174" s="1301"/>
      <c r="H2174" s="1301"/>
      <c r="I2174" s="1301"/>
      <c r="J2174" s="1301"/>
      <c r="K2174" s="1301"/>
      <c r="L2174" s="1301"/>
      <c r="M2174" s="1301"/>
      <c r="N2174" s="1301"/>
      <c r="O2174" s="1329"/>
      <c r="Q2174" s="92"/>
      <c r="R2174" s="92"/>
      <c r="S2174" s="92"/>
      <c r="T2174" s="92"/>
      <c r="U2174" s="1303"/>
    </row>
    <row r="2175" spans="1:21" s="1302" customFormat="1" x14ac:dyDescent="0.3">
      <c r="A2175" s="1214"/>
      <c r="B2175" s="92"/>
      <c r="C2175" s="1298"/>
      <c r="D2175" s="1301"/>
      <c r="E2175" s="1301"/>
      <c r="F2175" s="1301"/>
      <c r="G2175" s="1301"/>
      <c r="H2175" s="1301"/>
      <c r="I2175" s="1301"/>
      <c r="J2175" s="1301"/>
      <c r="K2175" s="1301"/>
      <c r="L2175" s="1301"/>
      <c r="M2175" s="1301"/>
      <c r="N2175" s="1301"/>
      <c r="O2175" s="1329"/>
      <c r="Q2175" s="92"/>
      <c r="R2175" s="92"/>
      <c r="S2175" s="92"/>
      <c r="T2175" s="92"/>
      <c r="U2175" s="1303"/>
    </row>
    <row r="2176" spans="1:21" s="1302" customFormat="1" x14ac:dyDescent="0.3">
      <c r="A2176" s="1214"/>
      <c r="B2176" s="92"/>
      <c r="C2176" s="1298"/>
      <c r="D2176" s="1301"/>
      <c r="E2176" s="1301"/>
      <c r="F2176" s="1301"/>
      <c r="G2176" s="1301"/>
      <c r="H2176" s="1301"/>
      <c r="I2176" s="1301"/>
      <c r="J2176" s="1301"/>
      <c r="K2176" s="1301"/>
      <c r="L2176" s="1301"/>
      <c r="M2176" s="1301"/>
      <c r="N2176" s="1301"/>
      <c r="O2176" s="1329"/>
      <c r="Q2176" s="92"/>
      <c r="R2176" s="92"/>
      <c r="S2176" s="92"/>
      <c r="T2176" s="92"/>
      <c r="U2176" s="1303"/>
    </row>
    <row r="2177" spans="1:21" s="1302" customFormat="1" x14ac:dyDescent="0.3">
      <c r="A2177" s="1214"/>
      <c r="B2177" s="92"/>
      <c r="C2177" s="1298"/>
      <c r="D2177" s="1301"/>
      <c r="E2177" s="1301"/>
      <c r="F2177" s="1301"/>
      <c r="G2177" s="1301"/>
      <c r="H2177" s="1301"/>
      <c r="I2177" s="1301"/>
      <c r="J2177" s="1301"/>
      <c r="K2177" s="1301"/>
      <c r="L2177" s="1301"/>
      <c r="M2177" s="1301"/>
      <c r="N2177" s="1301"/>
      <c r="O2177" s="1329"/>
      <c r="Q2177" s="92"/>
      <c r="R2177" s="92"/>
      <c r="S2177" s="92"/>
      <c r="T2177" s="92"/>
      <c r="U2177" s="1303"/>
    </row>
    <row r="2178" spans="1:21" s="1302" customFormat="1" x14ac:dyDescent="0.3">
      <c r="A2178" s="1214"/>
      <c r="B2178" s="92"/>
      <c r="C2178" s="1298"/>
      <c r="D2178" s="1301"/>
      <c r="E2178" s="1301"/>
      <c r="F2178" s="1301"/>
      <c r="G2178" s="1301"/>
      <c r="H2178" s="1301"/>
      <c r="I2178" s="1301"/>
      <c r="J2178" s="1301"/>
      <c r="K2178" s="1301"/>
      <c r="L2178" s="1301"/>
      <c r="M2178" s="1301"/>
      <c r="N2178" s="1301"/>
      <c r="O2178" s="1329"/>
      <c r="Q2178" s="92"/>
      <c r="R2178" s="92"/>
      <c r="S2178" s="92"/>
      <c r="T2178" s="92"/>
      <c r="U2178" s="1303"/>
    </row>
    <row r="2179" spans="1:21" s="1302" customFormat="1" x14ac:dyDescent="0.3">
      <c r="A2179" s="1214"/>
      <c r="B2179" s="92"/>
      <c r="C2179" s="1298"/>
      <c r="D2179" s="1301"/>
      <c r="E2179" s="1301"/>
      <c r="F2179" s="1301"/>
      <c r="G2179" s="1301"/>
      <c r="H2179" s="1301"/>
      <c r="I2179" s="1301"/>
      <c r="J2179" s="1301"/>
      <c r="K2179" s="1301"/>
      <c r="L2179" s="1301"/>
      <c r="M2179" s="1301"/>
      <c r="N2179" s="1301"/>
      <c r="O2179" s="1329"/>
      <c r="Q2179" s="92"/>
      <c r="R2179" s="92"/>
      <c r="S2179" s="92"/>
      <c r="T2179" s="92"/>
      <c r="U2179" s="1303"/>
    </row>
    <row r="2180" spans="1:21" s="1302" customFormat="1" x14ac:dyDescent="0.3">
      <c r="A2180" s="1214"/>
      <c r="B2180" s="92"/>
      <c r="C2180" s="1298"/>
      <c r="D2180" s="1301"/>
      <c r="E2180" s="1301"/>
      <c r="F2180" s="1301"/>
      <c r="G2180" s="1301"/>
      <c r="H2180" s="1301"/>
      <c r="I2180" s="1301"/>
      <c r="J2180" s="1301"/>
      <c r="K2180" s="1301"/>
      <c r="L2180" s="1301"/>
      <c r="M2180" s="1301"/>
      <c r="N2180" s="1301"/>
      <c r="O2180" s="1329"/>
      <c r="Q2180" s="92"/>
      <c r="R2180" s="92"/>
      <c r="S2180" s="92"/>
      <c r="T2180" s="92"/>
      <c r="U2180" s="1303"/>
    </row>
    <row r="2181" spans="1:21" s="1302" customFormat="1" x14ac:dyDescent="0.3">
      <c r="A2181" s="1214"/>
      <c r="B2181" s="92"/>
      <c r="C2181" s="1298"/>
      <c r="D2181" s="1301"/>
      <c r="E2181" s="1301"/>
      <c r="F2181" s="1301"/>
      <c r="G2181" s="1301"/>
      <c r="H2181" s="1301"/>
      <c r="I2181" s="1301"/>
      <c r="J2181" s="1301"/>
      <c r="K2181" s="1301"/>
      <c r="L2181" s="1301"/>
      <c r="M2181" s="1301"/>
      <c r="N2181" s="1301"/>
      <c r="O2181" s="1329"/>
      <c r="Q2181" s="92"/>
      <c r="R2181" s="92"/>
      <c r="S2181" s="92"/>
      <c r="T2181" s="92"/>
      <c r="U2181" s="1303"/>
    </row>
    <row r="2182" spans="1:21" s="1302" customFormat="1" x14ac:dyDescent="0.3">
      <c r="A2182" s="1214"/>
      <c r="B2182" s="92"/>
      <c r="C2182" s="1298"/>
      <c r="D2182" s="1301"/>
      <c r="E2182" s="1301"/>
      <c r="F2182" s="1301"/>
      <c r="G2182" s="1301"/>
      <c r="H2182" s="1301"/>
      <c r="I2182" s="1301"/>
      <c r="J2182" s="1301"/>
      <c r="K2182" s="1301"/>
      <c r="L2182" s="1301"/>
      <c r="M2182" s="1301"/>
      <c r="N2182" s="1301"/>
      <c r="O2182" s="1329"/>
      <c r="Q2182" s="92"/>
      <c r="R2182" s="92"/>
      <c r="S2182" s="92"/>
      <c r="T2182" s="92"/>
      <c r="U2182" s="1303"/>
    </row>
    <row r="2183" spans="1:21" s="1302" customFormat="1" x14ac:dyDescent="0.3">
      <c r="A2183" s="1214"/>
      <c r="B2183" s="92"/>
      <c r="C2183" s="1298"/>
      <c r="D2183" s="1301"/>
      <c r="E2183" s="1301"/>
      <c r="F2183" s="1301"/>
      <c r="G2183" s="1301"/>
      <c r="H2183" s="1301"/>
      <c r="I2183" s="1301"/>
      <c r="J2183" s="1301"/>
      <c r="K2183" s="1301"/>
      <c r="L2183" s="1301"/>
      <c r="M2183" s="1301"/>
      <c r="N2183" s="1301"/>
      <c r="O2183" s="1329"/>
      <c r="Q2183" s="92"/>
      <c r="R2183" s="92"/>
      <c r="S2183" s="92"/>
      <c r="T2183" s="92"/>
      <c r="U2183" s="1303"/>
    </row>
    <row r="2184" spans="1:21" s="1302" customFormat="1" x14ac:dyDescent="0.3">
      <c r="A2184" s="1214"/>
      <c r="B2184" s="92"/>
      <c r="C2184" s="1298"/>
      <c r="D2184" s="1301"/>
      <c r="E2184" s="1301"/>
      <c r="F2184" s="1301"/>
      <c r="G2184" s="1301"/>
      <c r="H2184" s="1301"/>
      <c r="I2184" s="1301"/>
      <c r="J2184" s="1301"/>
      <c r="K2184" s="1301"/>
      <c r="L2184" s="1301"/>
      <c r="M2184" s="1301"/>
      <c r="N2184" s="1301"/>
      <c r="O2184" s="1329"/>
      <c r="Q2184" s="92"/>
      <c r="R2184" s="92"/>
      <c r="S2184" s="92"/>
      <c r="T2184" s="92"/>
      <c r="U2184" s="1303"/>
    </row>
    <row r="2185" spans="1:21" s="1302" customFormat="1" x14ac:dyDescent="0.3">
      <c r="A2185" s="1214"/>
      <c r="B2185" s="92"/>
      <c r="C2185" s="1298"/>
      <c r="D2185" s="1301"/>
      <c r="E2185" s="1301"/>
      <c r="F2185" s="1301"/>
      <c r="G2185" s="1301"/>
      <c r="H2185" s="1301"/>
      <c r="I2185" s="1301"/>
      <c r="J2185" s="1301"/>
      <c r="K2185" s="1301"/>
      <c r="L2185" s="1301"/>
      <c r="M2185" s="1301"/>
      <c r="N2185" s="1301"/>
      <c r="O2185" s="1329"/>
      <c r="Q2185" s="92"/>
      <c r="R2185" s="92"/>
      <c r="S2185" s="92"/>
      <c r="T2185" s="92"/>
      <c r="U2185" s="1303"/>
    </row>
    <row r="2186" spans="1:21" s="1302" customFormat="1" x14ac:dyDescent="0.3">
      <c r="A2186" s="1214"/>
      <c r="B2186" s="92"/>
      <c r="C2186" s="1298"/>
      <c r="D2186" s="1301"/>
      <c r="E2186" s="1301"/>
      <c r="F2186" s="1301"/>
      <c r="G2186" s="1301"/>
      <c r="H2186" s="1301"/>
      <c r="I2186" s="1301"/>
      <c r="J2186" s="1301"/>
      <c r="K2186" s="1301"/>
      <c r="L2186" s="1301"/>
      <c r="M2186" s="1301"/>
      <c r="N2186" s="1301"/>
      <c r="O2186" s="1329"/>
      <c r="Q2186" s="92"/>
      <c r="R2186" s="92"/>
      <c r="S2186" s="92"/>
      <c r="T2186" s="92"/>
      <c r="U2186" s="1303"/>
    </row>
    <row r="2187" spans="1:21" s="1302" customFormat="1" x14ac:dyDescent="0.3">
      <c r="A2187" s="1214"/>
      <c r="B2187" s="92"/>
      <c r="C2187" s="1298"/>
      <c r="D2187" s="1301"/>
      <c r="E2187" s="1301"/>
      <c r="F2187" s="1301"/>
      <c r="G2187" s="1301"/>
      <c r="H2187" s="1301"/>
      <c r="I2187" s="1301"/>
      <c r="J2187" s="1301"/>
      <c r="K2187" s="1301"/>
      <c r="L2187" s="1301"/>
      <c r="M2187" s="1301"/>
      <c r="N2187" s="1301"/>
      <c r="O2187" s="1329"/>
      <c r="Q2187" s="92"/>
      <c r="R2187" s="92"/>
      <c r="S2187" s="92"/>
      <c r="T2187" s="92"/>
      <c r="U2187" s="1303"/>
    </row>
    <row r="2188" spans="1:21" s="1302" customFormat="1" x14ac:dyDescent="0.3">
      <c r="A2188" s="1214"/>
      <c r="B2188" s="92"/>
      <c r="C2188" s="1298"/>
      <c r="D2188" s="1301"/>
      <c r="E2188" s="1301"/>
      <c r="F2188" s="1301"/>
      <c r="G2188" s="1301"/>
      <c r="H2188" s="1301"/>
      <c r="I2188" s="1301"/>
      <c r="J2188" s="1301"/>
      <c r="K2188" s="1301"/>
      <c r="L2188" s="1301"/>
      <c r="M2188" s="1301"/>
      <c r="N2188" s="1301"/>
      <c r="O2188" s="1329"/>
      <c r="Q2188" s="92"/>
      <c r="R2188" s="92"/>
      <c r="S2188" s="92"/>
      <c r="T2188" s="92"/>
      <c r="U2188" s="1303"/>
    </row>
    <row r="2189" spans="1:21" s="1302" customFormat="1" x14ac:dyDescent="0.3">
      <c r="A2189" s="1214"/>
      <c r="B2189" s="92"/>
      <c r="C2189" s="1298"/>
      <c r="D2189" s="1301"/>
      <c r="E2189" s="1301"/>
      <c r="F2189" s="1301"/>
      <c r="G2189" s="1301"/>
      <c r="H2189" s="1301"/>
      <c r="I2189" s="1301"/>
      <c r="J2189" s="1301"/>
      <c r="K2189" s="1301"/>
      <c r="L2189" s="1301"/>
      <c r="M2189" s="1301"/>
      <c r="N2189" s="1301"/>
      <c r="O2189" s="1329"/>
      <c r="Q2189" s="92"/>
      <c r="R2189" s="92"/>
      <c r="S2189" s="92"/>
      <c r="T2189" s="92"/>
      <c r="U2189" s="1303"/>
    </row>
    <row r="2190" spans="1:21" s="1302" customFormat="1" x14ac:dyDescent="0.3">
      <c r="A2190" s="1214"/>
      <c r="B2190" s="92"/>
      <c r="C2190" s="1298"/>
      <c r="D2190" s="1301"/>
      <c r="E2190" s="1301"/>
      <c r="F2190" s="1301"/>
      <c r="G2190" s="1301"/>
      <c r="H2190" s="1301"/>
      <c r="I2190" s="1301"/>
      <c r="J2190" s="1301"/>
      <c r="K2190" s="1301"/>
      <c r="L2190" s="1301"/>
      <c r="M2190" s="1301"/>
      <c r="N2190" s="1301"/>
      <c r="O2190" s="1329"/>
      <c r="Q2190" s="92"/>
      <c r="R2190" s="92"/>
      <c r="S2190" s="92"/>
      <c r="T2190" s="92"/>
      <c r="U2190" s="1303"/>
    </row>
    <row r="2191" spans="1:21" s="1302" customFormat="1" x14ac:dyDescent="0.3">
      <c r="A2191" s="1214"/>
      <c r="B2191" s="92"/>
      <c r="C2191" s="1298"/>
      <c r="D2191" s="1301"/>
      <c r="E2191" s="1301"/>
      <c r="F2191" s="1301"/>
      <c r="G2191" s="1301"/>
      <c r="H2191" s="1301"/>
      <c r="I2191" s="1301"/>
      <c r="J2191" s="1301"/>
      <c r="K2191" s="1301"/>
      <c r="L2191" s="1301"/>
      <c r="M2191" s="1301"/>
      <c r="N2191" s="1301"/>
      <c r="O2191" s="1329"/>
      <c r="Q2191" s="92"/>
      <c r="R2191" s="92"/>
      <c r="S2191" s="92"/>
      <c r="T2191" s="92"/>
      <c r="U2191" s="1303"/>
    </row>
    <row r="2192" spans="1:21" s="1302" customFormat="1" x14ac:dyDescent="0.3">
      <c r="A2192" s="1214"/>
      <c r="B2192" s="92"/>
      <c r="C2192" s="1298"/>
      <c r="D2192" s="1301"/>
      <c r="E2192" s="1301"/>
      <c r="F2192" s="1301"/>
      <c r="G2192" s="1301"/>
      <c r="H2192" s="1301"/>
      <c r="I2192" s="1301"/>
      <c r="J2192" s="1301"/>
      <c r="K2192" s="1301"/>
      <c r="L2192" s="1301"/>
      <c r="M2192" s="1301"/>
      <c r="N2192" s="1301"/>
      <c r="O2192" s="1329"/>
      <c r="Q2192" s="92"/>
      <c r="R2192" s="92"/>
      <c r="S2192" s="92"/>
      <c r="T2192" s="92"/>
      <c r="U2192" s="1303"/>
    </row>
    <row r="2193" spans="1:21" s="1302" customFormat="1" x14ac:dyDescent="0.3">
      <c r="A2193" s="1214"/>
      <c r="B2193" s="92"/>
      <c r="C2193" s="1298"/>
      <c r="D2193" s="1301"/>
      <c r="E2193" s="1301"/>
      <c r="F2193" s="1301"/>
      <c r="G2193" s="1301"/>
      <c r="H2193" s="1301"/>
      <c r="I2193" s="1301"/>
      <c r="J2193" s="1301"/>
      <c r="K2193" s="1301"/>
      <c r="L2193" s="1301"/>
      <c r="M2193" s="1301"/>
      <c r="N2193" s="1301"/>
      <c r="O2193" s="1329"/>
      <c r="Q2193" s="92"/>
      <c r="R2193" s="92"/>
      <c r="S2193" s="92"/>
      <c r="T2193" s="92"/>
      <c r="U2193" s="1303"/>
    </row>
    <row r="2194" spans="1:21" s="1302" customFormat="1" x14ac:dyDescent="0.3">
      <c r="A2194" s="1214"/>
      <c r="B2194" s="92"/>
      <c r="C2194" s="1298"/>
      <c r="D2194" s="1301"/>
      <c r="E2194" s="1301"/>
      <c r="F2194" s="1301"/>
      <c r="G2194" s="1301"/>
      <c r="H2194" s="1301"/>
      <c r="I2194" s="1301"/>
      <c r="J2194" s="1301"/>
      <c r="K2194" s="1301"/>
      <c r="L2194" s="1301"/>
      <c r="M2194" s="1301"/>
      <c r="N2194" s="1301"/>
      <c r="O2194" s="1329"/>
      <c r="Q2194" s="92"/>
      <c r="R2194" s="92"/>
      <c r="S2194" s="92"/>
      <c r="T2194" s="92"/>
      <c r="U2194" s="1303"/>
    </row>
    <row r="2195" spans="1:21" s="1302" customFormat="1" x14ac:dyDescent="0.3">
      <c r="A2195" s="1214"/>
      <c r="B2195" s="92"/>
      <c r="C2195" s="1298"/>
      <c r="D2195" s="1301"/>
      <c r="E2195" s="1301"/>
      <c r="F2195" s="1301"/>
      <c r="G2195" s="1301"/>
      <c r="H2195" s="1301"/>
      <c r="I2195" s="1301"/>
      <c r="J2195" s="1301"/>
      <c r="K2195" s="1301"/>
      <c r="L2195" s="1301"/>
      <c r="M2195" s="1301"/>
      <c r="N2195" s="1301"/>
      <c r="O2195" s="1329"/>
      <c r="Q2195" s="92"/>
      <c r="R2195" s="92"/>
      <c r="S2195" s="92"/>
      <c r="T2195" s="92"/>
      <c r="U2195" s="1303"/>
    </row>
    <row r="2196" spans="1:21" s="1302" customFormat="1" x14ac:dyDescent="0.3">
      <c r="A2196" s="1214"/>
      <c r="B2196" s="92"/>
      <c r="C2196" s="1298"/>
      <c r="D2196" s="1301"/>
      <c r="E2196" s="1301"/>
      <c r="F2196" s="1301"/>
      <c r="G2196" s="1301"/>
      <c r="H2196" s="1301"/>
      <c r="I2196" s="1301"/>
      <c r="J2196" s="1301"/>
      <c r="K2196" s="1301"/>
      <c r="L2196" s="1301"/>
      <c r="M2196" s="1301"/>
      <c r="N2196" s="1301"/>
      <c r="O2196" s="1329"/>
      <c r="Q2196" s="92"/>
      <c r="R2196" s="92"/>
      <c r="S2196" s="92"/>
      <c r="T2196" s="92"/>
      <c r="U2196" s="1303"/>
    </row>
    <row r="2197" spans="1:21" s="1302" customFormat="1" x14ac:dyDescent="0.3">
      <c r="A2197" s="1214"/>
      <c r="B2197" s="92"/>
      <c r="C2197" s="1298"/>
      <c r="D2197" s="1301"/>
      <c r="E2197" s="1301"/>
      <c r="F2197" s="1301"/>
      <c r="G2197" s="1301"/>
      <c r="H2197" s="1301"/>
      <c r="I2197" s="1301"/>
      <c r="J2197" s="1301"/>
      <c r="K2197" s="1301"/>
      <c r="L2197" s="1301"/>
      <c r="M2197" s="1301"/>
      <c r="N2197" s="1301"/>
      <c r="O2197" s="1329"/>
      <c r="Q2197" s="92"/>
      <c r="R2197" s="92"/>
      <c r="S2197" s="92"/>
      <c r="T2197" s="92"/>
      <c r="U2197" s="1303"/>
    </row>
    <row r="2198" spans="1:21" s="1302" customFormat="1" x14ac:dyDescent="0.3">
      <c r="A2198" s="1214"/>
      <c r="B2198" s="92"/>
      <c r="C2198" s="1298"/>
      <c r="D2198" s="1301"/>
      <c r="E2198" s="1301"/>
      <c r="F2198" s="1301"/>
      <c r="G2198" s="1301"/>
      <c r="H2198" s="1301"/>
      <c r="I2198" s="1301"/>
      <c r="J2198" s="1301"/>
      <c r="K2198" s="1301"/>
      <c r="L2198" s="1301"/>
      <c r="M2198" s="1301"/>
      <c r="N2198" s="1301"/>
      <c r="O2198" s="1329"/>
      <c r="Q2198" s="92"/>
      <c r="R2198" s="92"/>
      <c r="S2198" s="92"/>
      <c r="T2198" s="92"/>
      <c r="U2198" s="1303"/>
    </row>
    <row r="2199" spans="1:21" s="1302" customFormat="1" x14ac:dyDescent="0.3">
      <c r="A2199" s="1214"/>
      <c r="B2199" s="92"/>
      <c r="C2199" s="1298"/>
      <c r="D2199" s="1301"/>
      <c r="E2199" s="1301"/>
      <c r="F2199" s="1301"/>
      <c r="G2199" s="1301"/>
      <c r="H2199" s="1301"/>
      <c r="I2199" s="1301"/>
      <c r="J2199" s="1301"/>
      <c r="K2199" s="1301"/>
      <c r="L2199" s="1301"/>
      <c r="M2199" s="1301"/>
      <c r="N2199" s="1301"/>
      <c r="O2199" s="1329"/>
      <c r="Q2199" s="92"/>
      <c r="R2199" s="92"/>
      <c r="S2199" s="92"/>
      <c r="T2199" s="92"/>
      <c r="U2199" s="1303"/>
    </row>
    <row r="2200" spans="1:21" s="1302" customFormat="1" x14ac:dyDescent="0.3">
      <c r="A2200" s="1214"/>
      <c r="B2200" s="92"/>
      <c r="C2200" s="1298"/>
      <c r="D2200" s="1301"/>
      <c r="E2200" s="1301"/>
      <c r="F2200" s="1301"/>
      <c r="G2200" s="1301"/>
      <c r="H2200" s="1301"/>
      <c r="I2200" s="1301"/>
      <c r="J2200" s="1301"/>
      <c r="K2200" s="1301"/>
      <c r="L2200" s="1301"/>
      <c r="M2200" s="1301"/>
      <c r="N2200" s="1301"/>
      <c r="O2200" s="1329"/>
      <c r="Q2200" s="92"/>
      <c r="R2200" s="92"/>
      <c r="S2200" s="92"/>
      <c r="T2200" s="92"/>
      <c r="U2200" s="1303"/>
    </row>
    <row r="2201" spans="1:21" s="1302" customFormat="1" x14ac:dyDescent="0.3">
      <c r="A2201" s="1214"/>
      <c r="B2201" s="92"/>
      <c r="C2201" s="1298"/>
      <c r="D2201" s="1301"/>
      <c r="E2201" s="1301"/>
      <c r="F2201" s="1301"/>
      <c r="G2201" s="1301"/>
      <c r="H2201" s="1301"/>
      <c r="I2201" s="1301"/>
      <c r="J2201" s="1301"/>
      <c r="K2201" s="1301"/>
      <c r="L2201" s="1301"/>
      <c r="M2201" s="1301"/>
      <c r="N2201" s="1301"/>
      <c r="O2201" s="1329"/>
      <c r="Q2201" s="92"/>
      <c r="R2201" s="92"/>
      <c r="S2201" s="92"/>
      <c r="T2201" s="92"/>
      <c r="U2201" s="1303"/>
    </row>
    <row r="2202" spans="1:21" s="1302" customFormat="1" x14ac:dyDescent="0.3">
      <c r="A2202" s="1214"/>
      <c r="B2202" s="92"/>
      <c r="C2202" s="1298"/>
      <c r="D2202" s="1301"/>
      <c r="E2202" s="1301"/>
      <c r="F2202" s="1301"/>
      <c r="G2202" s="1301"/>
      <c r="H2202" s="1301"/>
      <c r="I2202" s="1301"/>
      <c r="J2202" s="1301"/>
      <c r="K2202" s="1301"/>
      <c r="L2202" s="1301"/>
      <c r="M2202" s="1301"/>
      <c r="N2202" s="1301"/>
      <c r="O2202" s="1329"/>
      <c r="Q2202" s="92"/>
      <c r="R2202" s="92"/>
      <c r="S2202" s="92"/>
      <c r="T2202" s="92"/>
      <c r="U2202" s="1303"/>
    </row>
    <row r="2203" spans="1:21" s="1302" customFormat="1" x14ac:dyDescent="0.3">
      <c r="A2203" s="1214"/>
      <c r="B2203" s="92"/>
      <c r="C2203" s="1298"/>
      <c r="D2203" s="1301"/>
      <c r="E2203" s="1301"/>
      <c r="F2203" s="1301"/>
      <c r="G2203" s="1301"/>
      <c r="H2203" s="1301"/>
      <c r="I2203" s="1301"/>
      <c r="J2203" s="1301"/>
      <c r="K2203" s="1301"/>
      <c r="L2203" s="1301"/>
      <c r="M2203" s="1301"/>
      <c r="N2203" s="1301"/>
      <c r="O2203" s="1329"/>
      <c r="Q2203" s="92"/>
      <c r="R2203" s="92"/>
      <c r="S2203" s="92"/>
      <c r="T2203" s="92"/>
      <c r="U2203" s="1303"/>
    </row>
    <row r="2204" spans="1:21" s="1302" customFormat="1" x14ac:dyDescent="0.3">
      <c r="A2204" s="1214"/>
      <c r="B2204" s="92"/>
      <c r="C2204" s="1298"/>
      <c r="D2204" s="1301"/>
      <c r="E2204" s="1301"/>
      <c r="F2204" s="1301"/>
      <c r="G2204" s="1301"/>
      <c r="H2204" s="1301"/>
      <c r="I2204" s="1301"/>
      <c r="J2204" s="1301"/>
      <c r="K2204" s="1301"/>
      <c r="L2204" s="1301"/>
      <c r="M2204" s="1301"/>
      <c r="N2204" s="1301"/>
      <c r="O2204" s="1329"/>
      <c r="Q2204" s="92"/>
      <c r="R2204" s="92"/>
      <c r="S2204" s="92"/>
      <c r="T2204" s="92"/>
      <c r="U2204" s="1303"/>
    </row>
    <row r="2205" spans="1:21" s="1302" customFormat="1" x14ac:dyDescent="0.3">
      <c r="A2205" s="1214"/>
      <c r="B2205" s="92"/>
      <c r="C2205" s="1298"/>
      <c r="D2205" s="1301"/>
      <c r="E2205" s="1301"/>
      <c r="F2205" s="1301"/>
      <c r="G2205" s="1301"/>
      <c r="H2205" s="1301"/>
      <c r="I2205" s="1301"/>
      <c r="J2205" s="1301"/>
      <c r="K2205" s="1301"/>
      <c r="L2205" s="1301"/>
      <c r="M2205" s="1301"/>
      <c r="N2205" s="1301"/>
      <c r="O2205" s="1329"/>
      <c r="Q2205" s="92"/>
      <c r="R2205" s="92"/>
      <c r="S2205" s="92"/>
      <c r="T2205" s="92"/>
      <c r="U2205" s="1303"/>
    </row>
    <row r="2206" spans="1:21" s="1302" customFormat="1" x14ac:dyDescent="0.3">
      <c r="A2206" s="1214"/>
      <c r="B2206" s="92"/>
      <c r="C2206" s="1298"/>
      <c r="D2206" s="1301"/>
      <c r="E2206" s="1301"/>
      <c r="F2206" s="1301"/>
      <c r="G2206" s="1301"/>
      <c r="H2206" s="1301"/>
      <c r="I2206" s="1301"/>
      <c r="J2206" s="1301"/>
      <c r="K2206" s="1301"/>
      <c r="L2206" s="1301"/>
      <c r="M2206" s="1301"/>
      <c r="N2206" s="1301"/>
      <c r="O2206" s="1329"/>
      <c r="Q2206" s="92"/>
      <c r="R2206" s="92"/>
      <c r="S2206" s="92"/>
      <c r="T2206" s="92"/>
      <c r="U2206" s="1303"/>
    </row>
    <row r="2207" spans="1:21" s="1302" customFormat="1" x14ac:dyDescent="0.3">
      <c r="A2207" s="1214"/>
      <c r="B2207" s="92"/>
      <c r="C2207" s="1298"/>
      <c r="D2207" s="1301"/>
      <c r="E2207" s="1301"/>
      <c r="F2207" s="1301"/>
      <c r="G2207" s="1301"/>
      <c r="H2207" s="1301"/>
      <c r="I2207" s="1301"/>
      <c r="J2207" s="1301"/>
      <c r="K2207" s="1301"/>
      <c r="L2207" s="1301"/>
      <c r="M2207" s="1301"/>
      <c r="N2207" s="1301"/>
      <c r="O2207" s="1329"/>
      <c r="Q2207" s="92"/>
      <c r="R2207" s="92"/>
      <c r="S2207" s="92"/>
      <c r="T2207" s="92"/>
      <c r="U2207" s="1303"/>
    </row>
    <row r="2208" spans="1:21" s="1302" customFormat="1" x14ac:dyDescent="0.3">
      <c r="A2208" s="1214"/>
      <c r="B2208" s="92"/>
      <c r="C2208" s="1298"/>
      <c r="D2208" s="1301"/>
      <c r="E2208" s="1301"/>
      <c r="F2208" s="1301"/>
      <c r="G2208" s="1301"/>
      <c r="H2208" s="1301"/>
      <c r="I2208" s="1301"/>
      <c r="J2208" s="1301"/>
      <c r="K2208" s="1301"/>
      <c r="L2208" s="1301"/>
      <c r="M2208" s="1301"/>
      <c r="N2208" s="1301"/>
      <c r="O2208" s="1329"/>
      <c r="Q2208" s="92"/>
      <c r="R2208" s="92"/>
      <c r="S2208" s="92"/>
      <c r="T2208" s="92"/>
      <c r="U2208" s="1303"/>
    </row>
    <row r="2209" spans="1:21" s="1302" customFormat="1" x14ac:dyDescent="0.3">
      <c r="A2209" s="1214"/>
      <c r="B2209" s="92"/>
      <c r="C2209" s="1298"/>
      <c r="D2209" s="1301"/>
      <c r="E2209" s="1301"/>
      <c r="F2209" s="1301"/>
      <c r="G2209" s="1301"/>
      <c r="H2209" s="1301"/>
      <c r="I2209" s="1301"/>
      <c r="J2209" s="1301"/>
      <c r="K2209" s="1301"/>
      <c r="L2209" s="1301"/>
      <c r="M2209" s="1301"/>
      <c r="N2209" s="1301"/>
      <c r="O2209" s="1329"/>
      <c r="Q2209" s="92"/>
      <c r="R2209" s="92"/>
      <c r="S2209" s="92"/>
      <c r="T2209" s="92"/>
      <c r="U2209" s="1303"/>
    </row>
    <row r="2210" spans="1:21" s="1302" customFormat="1" x14ac:dyDescent="0.3">
      <c r="A2210" s="1214"/>
      <c r="B2210" s="92"/>
      <c r="C2210" s="1298"/>
      <c r="D2210" s="1301"/>
      <c r="E2210" s="1301"/>
      <c r="F2210" s="1301"/>
      <c r="G2210" s="1301"/>
      <c r="H2210" s="1301"/>
      <c r="I2210" s="1301"/>
      <c r="J2210" s="1301"/>
      <c r="K2210" s="1301"/>
      <c r="L2210" s="1301"/>
      <c r="M2210" s="1301"/>
      <c r="N2210" s="1301"/>
      <c r="O2210" s="1329"/>
      <c r="Q2210" s="92"/>
      <c r="R2210" s="92"/>
      <c r="S2210" s="92"/>
      <c r="T2210" s="92"/>
      <c r="U2210" s="1303"/>
    </row>
    <row r="2211" spans="1:21" s="1302" customFormat="1" x14ac:dyDescent="0.3">
      <c r="A2211" s="1214"/>
      <c r="B2211" s="92"/>
      <c r="C2211" s="1298"/>
      <c r="D2211" s="1301"/>
      <c r="E2211" s="1301"/>
      <c r="F2211" s="1301"/>
      <c r="G2211" s="1301"/>
      <c r="H2211" s="1301"/>
      <c r="I2211" s="1301"/>
      <c r="J2211" s="1301"/>
      <c r="K2211" s="1301"/>
      <c r="L2211" s="1301"/>
      <c r="M2211" s="1301"/>
      <c r="N2211" s="1301"/>
      <c r="O2211" s="1329"/>
      <c r="Q2211" s="92"/>
      <c r="R2211" s="92"/>
      <c r="S2211" s="92"/>
      <c r="T2211" s="92"/>
      <c r="U2211" s="1303"/>
    </row>
    <row r="2212" spans="1:21" s="1302" customFormat="1" x14ac:dyDescent="0.3">
      <c r="A2212" s="1214"/>
      <c r="B2212" s="92"/>
      <c r="C2212" s="1298"/>
      <c r="D2212" s="1301"/>
      <c r="E2212" s="1301"/>
      <c r="F2212" s="1301"/>
      <c r="G2212" s="1301"/>
      <c r="H2212" s="1301"/>
      <c r="I2212" s="1301"/>
      <c r="J2212" s="1301"/>
      <c r="K2212" s="1301"/>
      <c r="L2212" s="1301"/>
      <c r="M2212" s="1301"/>
      <c r="N2212" s="1301"/>
      <c r="O2212" s="1329"/>
      <c r="Q2212" s="92"/>
      <c r="R2212" s="92"/>
      <c r="S2212" s="92"/>
      <c r="T2212" s="92"/>
      <c r="U2212" s="1303"/>
    </row>
    <row r="2213" spans="1:21" s="1302" customFormat="1" x14ac:dyDescent="0.3">
      <c r="A2213" s="1214"/>
      <c r="B2213" s="92"/>
      <c r="C2213" s="1298"/>
      <c r="D2213" s="1301"/>
      <c r="E2213" s="1301"/>
      <c r="F2213" s="1301"/>
      <c r="G2213" s="1301"/>
      <c r="H2213" s="1301"/>
      <c r="I2213" s="1301"/>
      <c r="J2213" s="1301"/>
      <c r="K2213" s="1301"/>
      <c r="L2213" s="1301"/>
      <c r="M2213" s="1301"/>
      <c r="N2213" s="1301"/>
      <c r="O2213" s="1329"/>
      <c r="Q2213" s="92"/>
      <c r="R2213" s="92"/>
      <c r="S2213" s="92"/>
      <c r="T2213" s="92"/>
      <c r="U2213" s="1303"/>
    </row>
    <row r="2214" spans="1:21" s="1302" customFormat="1" x14ac:dyDescent="0.3">
      <c r="A2214" s="1214"/>
      <c r="B2214" s="92"/>
      <c r="C2214" s="1298"/>
      <c r="D2214" s="1301"/>
      <c r="E2214" s="1301"/>
      <c r="F2214" s="1301"/>
      <c r="G2214" s="1301"/>
      <c r="H2214" s="1301"/>
      <c r="I2214" s="1301"/>
      <c r="J2214" s="1301"/>
      <c r="K2214" s="1301"/>
      <c r="L2214" s="1301"/>
      <c r="M2214" s="1301"/>
      <c r="N2214" s="1301"/>
      <c r="O2214" s="1329"/>
      <c r="Q2214" s="92"/>
      <c r="R2214" s="92"/>
      <c r="S2214" s="92"/>
      <c r="T2214" s="92"/>
      <c r="U2214" s="1303"/>
    </row>
    <row r="2215" spans="1:21" s="1302" customFormat="1" x14ac:dyDescent="0.3">
      <c r="A2215" s="1214"/>
      <c r="B2215" s="92"/>
      <c r="C2215" s="1298"/>
      <c r="D2215" s="1301"/>
      <c r="E2215" s="1301"/>
      <c r="F2215" s="1301"/>
      <c r="G2215" s="1301"/>
      <c r="H2215" s="1301"/>
      <c r="I2215" s="1301"/>
      <c r="J2215" s="1301"/>
      <c r="K2215" s="1301"/>
      <c r="L2215" s="1301"/>
      <c r="M2215" s="1301"/>
      <c r="N2215" s="1301"/>
      <c r="O2215" s="1329"/>
      <c r="Q2215" s="92"/>
      <c r="R2215" s="92"/>
      <c r="S2215" s="92"/>
      <c r="T2215" s="92"/>
      <c r="U2215" s="1303"/>
    </row>
    <row r="2216" spans="1:21" s="1302" customFormat="1" x14ac:dyDescent="0.3">
      <c r="A2216" s="1214"/>
      <c r="B2216" s="92"/>
      <c r="C2216" s="1298"/>
      <c r="D2216" s="1301"/>
      <c r="E2216" s="1301"/>
      <c r="F2216" s="1301"/>
      <c r="G2216" s="1301"/>
      <c r="H2216" s="1301"/>
      <c r="I2216" s="1301"/>
      <c r="J2216" s="1301"/>
      <c r="K2216" s="1301"/>
      <c r="L2216" s="1301"/>
      <c r="M2216" s="1301"/>
      <c r="N2216" s="1301"/>
      <c r="O2216" s="1329"/>
      <c r="Q2216" s="92"/>
      <c r="R2216" s="92"/>
      <c r="S2216" s="92"/>
      <c r="T2216" s="92"/>
      <c r="U2216" s="1303"/>
    </row>
    <row r="2217" spans="1:21" s="1302" customFormat="1" x14ac:dyDescent="0.3">
      <c r="A2217" s="1214"/>
      <c r="B2217" s="92"/>
      <c r="C2217" s="1298"/>
      <c r="D2217" s="1301"/>
      <c r="E2217" s="1301"/>
      <c r="F2217" s="1301"/>
      <c r="G2217" s="1301"/>
      <c r="H2217" s="1301"/>
      <c r="I2217" s="1301"/>
      <c r="J2217" s="1301"/>
      <c r="K2217" s="1301"/>
      <c r="L2217" s="1301"/>
      <c r="M2217" s="1301"/>
      <c r="N2217" s="1301"/>
      <c r="O2217" s="1329"/>
      <c r="Q2217" s="92"/>
      <c r="R2217" s="92"/>
      <c r="S2217" s="92"/>
      <c r="T2217" s="92"/>
      <c r="U2217" s="1303"/>
    </row>
    <row r="2218" spans="1:21" s="1302" customFormat="1" x14ac:dyDescent="0.3">
      <c r="A2218" s="1214"/>
      <c r="B2218" s="92"/>
      <c r="C2218" s="1298"/>
      <c r="D2218" s="1301"/>
      <c r="E2218" s="1301"/>
      <c r="F2218" s="1301"/>
      <c r="G2218" s="1301"/>
      <c r="H2218" s="1301"/>
      <c r="I2218" s="1301"/>
      <c r="J2218" s="1301"/>
      <c r="K2218" s="1301"/>
      <c r="L2218" s="1301"/>
      <c r="M2218" s="1301"/>
      <c r="N2218" s="1301"/>
      <c r="O2218" s="1329"/>
      <c r="Q2218" s="92"/>
      <c r="R2218" s="92"/>
      <c r="S2218" s="92"/>
      <c r="T2218" s="92"/>
      <c r="U2218" s="1303"/>
    </row>
    <row r="2219" spans="1:21" s="1302" customFormat="1" x14ac:dyDescent="0.3">
      <c r="A2219" s="1214"/>
      <c r="B2219" s="92"/>
      <c r="C2219" s="1298"/>
      <c r="D2219" s="1301"/>
      <c r="E2219" s="1301"/>
      <c r="F2219" s="1301"/>
      <c r="G2219" s="1301"/>
      <c r="H2219" s="1301"/>
      <c r="I2219" s="1301"/>
      <c r="J2219" s="1301"/>
      <c r="K2219" s="1301"/>
      <c r="L2219" s="1301"/>
      <c r="M2219" s="1301"/>
      <c r="N2219" s="1301"/>
      <c r="O2219" s="1329"/>
      <c r="Q2219" s="92"/>
      <c r="R2219" s="92"/>
      <c r="S2219" s="92"/>
      <c r="T2219" s="92"/>
      <c r="U2219" s="1303"/>
    </row>
    <row r="2220" spans="1:21" s="1302" customFormat="1" x14ac:dyDescent="0.3">
      <c r="A2220" s="1214"/>
      <c r="B2220" s="92"/>
      <c r="C2220" s="1298"/>
      <c r="D2220" s="1301"/>
      <c r="E2220" s="1301"/>
      <c r="F2220" s="1301"/>
      <c r="G2220" s="1301"/>
      <c r="H2220" s="1301"/>
      <c r="I2220" s="1301"/>
      <c r="J2220" s="1301"/>
      <c r="K2220" s="1301"/>
      <c r="L2220" s="1301"/>
      <c r="M2220" s="1301"/>
      <c r="N2220" s="1301"/>
      <c r="O2220" s="1329"/>
      <c r="Q2220" s="92"/>
      <c r="R2220" s="92"/>
      <c r="S2220" s="92"/>
      <c r="T2220" s="92"/>
      <c r="U2220" s="1303"/>
    </row>
    <row r="2221" spans="1:21" s="1302" customFormat="1" x14ac:dyDescent="0.3">
      <c r="A2221" s="1214"/>
      <c r="B2221" s="92"/>
      <c r="C2221" s="1298"/>
      <c r="D2221" s="1301"/>
      <c r="E2221" s="1301"/>
      <c r="F2221" s="1301"/>
      <c r="G2221" s="1301"/>
      <c r="H2221" s="1301"/>
      <c r="I2221" s="1301"/>
      <c r="J2221" s="1301"/>
      <c r="K2221" s="1301"/>
      <c r="L2221" s="1301"/>
      <c r="M2221" s="1301"/>
      <c r="N2221" s="1301"/>
      <c r="O2221" s="1329"/>
      <c r="Q2221" s="92"/>
      <c r="R2221" s="92"/>
      <c r="S2221" s="92"/>
      <c r="T2221" s="92"/>
      <c r="U2221" s="1303"/>
    </row>
    <row r="2222" spans="1:21" s="1302" customFormat="1" x14ac:dyDescent="0.3">
      <c r="A2222" s="1214"/>
      <c r="B2222" s="92"/>
      <c r="C2222" s="1298"/>
      <c r="D2222" s="1301"/>
      <c r="E2222" s="1301"/>
      <c r="F2222" s="1301"/>
      <c r="G2222" s="1301"/>
      <c r="H2222" s="1301"/>
      <c r="I2222" s="1301"/>
      <c r="J2222" s="1301"/>
      <c r="K2222" s="1301"/>
      <c r="L2222" s="1301"/>
      <c r="M2222" s="1301"/>
      <c r="N2222" s="1301"/>
      <c r="O2222" s="1329"/>
      <c r="Q2222" s="92"/>
      <c r="R2222" s="92"/>
      <c r="S2222" s="92"/>
      <c r="T2222" s="92"/>
      <c r="U2222" s="1303"/>
    </row>
    <row r="2223" spans="1:21" s="1302" customFormat="1" x14ac:dyDescent="0.3">
      <c r="A2223" s="1214"/>
      <c r="B2223" s="92"/>
      <c r="C2223" s="1298"/>
      <c r="D2223" s="1301"/>
      <c r="E2223" s="1301"/>
      <c r="F2223" s="1301"/>
      <c r="G2223" s="1301"/>
      <c r="H2223" s="1301"/>
      <c r="I2223" s="1301"/>
      <c r="J2223" s="1301"/>
      <c r="K2223" s="1301"/>
      <c r="L2223" s="1301"/>
      <c r="M2223" s="1301"/>
      <c r="N2223" s="1301"/>
      <c r="O2223" s="1329"/>
      <c r="Q2223" s="92"/>
      <c r="R2223" s="92"/>
      <c r="S2223" s="92"/>
      <c r="T2223" s="92"/>
      <c r="U2223" s="1303"/>
    </row>
    <row r="2224" spans="1:21" s="1302" customFormat="1" x14ac:dyDescent="0.3">
      <c r="A2224" s="1214"/>
      <c r="B2224" s="92"/>
      <c r="C2224" s="1298"/>
      <c r="D2224" s="1301"/>
      <c r="E2224" s="1301"/>
      <c r="F2224" s="1301"/>
      <c r="G2224" s="1301"/>
      <c r="H2224" s="1301"/>
      <c r="I2224" s="1301"/>
      <c r="J2224" s="1301"/>
      <c r="K2224" s="1301"/>
      <c r="L2224" s="1301"/>
      <c r="M2224" s="1301"/>
      <c r="N2224" s="1301"/>
      <c r="O2224" s="1329"/>
      <c r="Q2224" s="92"/>
      <c r="R2224" s="92"/>
      <c r="S2224" s="92"/>
      <c r="T2224" s="92"/>
      <c r="U2224" s="1303"/>
    </row>
    <row r="2225" spans="1:21" s="1302" customFormat="1" x14ac:dyDescent="0.3">
      <c r="A2225" s="1214"/>
      <c r="B2225" s="92"/>
      <c r="C2225" s="1298"/>
      <c r="D2225" s="1301"/>
      <c r="E2225" s="1301"/>
      <c r="F2225" s="1301"/>
      <c r="G2225" s="1301"/>
      <c r="H2225" s="1301"/>
      <c r="I2225" s="1301"/>
      <c r="J2225" s="1301"/>
      <c r="K2225" s="1301"/>
      <c r="L2225" s="1301"/>
      <c r="M2225" s="1301"/>
      <c r="N2225" s="1301"/>
      <c r="O2225" s="1329"/>
      <c r="Q2225" s="92"/>
      <c r="R2225" s="92"/>
      <c r="S2225" s="92"/>
      <c r="T2225" s="92"/>
      <c r="U2225" s="1303"/>
    </row>
    <row r="2226" spans="1:21" s="1302" customFormat="1" x14ac:dyDescent="0.3">
      <c r="A2226" s="1214"/>
      <c r="B2226" s="92"/>
      <c r="C2226" s="1298"/>
      <c r="D2226" s="1301"/>
      <c r="E2226" s="1301"/>
      <c r="F2226" s="1301"/>
      <c r="G2226" s="1301"/>
      <c r="H2226" s="1301"/>
      <c r="I2226" s="1301"/>
      <c r="J2226" s="1301"/>
      <c r="K2226" s="1301"/>
      <c r="L2226" s="1301"/>
      <c r="M2226" s="1301"/>
      <c r="N2226" s="1301"/>
      <c r="O2226" s="1329"/>
      <c r="Q2226" s="92"/>
      <c r="R2226" s="92"/>
      <c r="S2226" s="92"/>
      <c r="T2226" s="92"/>
      <c r="U2226" s="1303"/>
    </row>
    <row r="2227" spans="1:21" s="1302" customFormat="1" x14ac:dyDescent="0.3">
      <c r="A2227" s="1214"/>
      <c r="B2227" s="92"/>
      <c r="C2227" s="1298"/>
      <c r="D2227" s="1301"/>
      <c r="E2227" s="1301"/>
      <c r="F2227" s="1301"/>
      <c r="G2227" s="1301"/>
      <c r="H2227" s="1301"/>
      <c r="I2227" s="1301"/>
      <c r="J2227" s="1301"/>
      <c r="K2227" s="1301"/>
      <c r="L2227" s="1301"/>
      <c r="M2227" s="1301"/>
      <c r="N2227" s="1301"/>
      <c r="O2227" s="1329"/>
      <c r="Q2227" s="92"/>
      <c r="R2227" s="92"/>
      <c r="S2227" s="92"/>
      <c r="T2227" s="92"/>
      <c r="U2227" s="1303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27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59999389629810485"/>
    <pageSetUpPr fitToPage="1"/>
  </sheetPr>
  <dimension ref="A1:U2230"/>
  <sheetViews>
    <sheetView view="pageBreakPreview" zoomScale="75" zoomScaleNormal="65" workbookViewId="0">
      <selection activeCell="B2" sqref="B2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3382'!X261</f>
        <v>34950</v>
      </c>
    </row>
    <row r="2" spans="1:21" x14ac:dyDescent="0.3">
      <c r="A2" s="1484" t="s">
        <v>2386</v>
      </c>
      <c r="B2" s="1485" t="str">
        <f>'Salary Menu MIS 3382'!W257</f>
        <v>CSR - Instructional Coaches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3382'!A258</f>
        <v>1----</v>
      </c>
      <c r="B12" s="1358" t="str">
        <f>'Salary Menu MIS 3382'!B258</f>
        <v>Instructional Coach - 10 Month</v>
      </c>
      <c r="C12" s="1327">
        <f>'Salary Menu MIS 3382'!D258</f>
        <v>0.5</v>
      </c>
      <c r="D12" s="1435">
        <f>'Salary Menu MIS 3382'!E258</f>
        <v>69900</v>
      </c>
      <c r="E12" s="1435">
        <f>'Salary Menu MIS 3382'!J258</f>
        <v>55196</v>
      </c>
      <c r="F12" s="1301">
        <f>ROUND(C12*(ROUND((D12-$J$9-$K$9-$L$9)/(1+$H$9+$I$9),0)),0)</f>
        <v>27598</v>
      </c>
      <c r="G12" s="1301">
        <f>ROUND(C12*(ROUND(($G$9*E12)*(1+$H$9+$I$9),0)),0)</f>
        <v>0</v>
      </c>
      <c r="H12" s="1301">
        <f>ROUND(F12*$H$9,0)</f>
        <v>1896</v>
      </c>
      <c r="I12" s="1301">
        <f>ROUND(F12*$I$9,0)</f>
        <v>2111</v>
      </c>
      <c r="J12" s="1301">
        <f>ROUND($J$9*C12,0)</f>
        <v>3229</v>
      </c>
      <c r="K12" s="1301">
        <f>ROUND($K$9*C12,0)</f>
        <v>14</v>
      </c>
      <c r="L12" s="1301">
        <f>ROUND($L$9*C12,0)</f>
        <v>102</v>
      </c>
      <c r="M12" s="1301">
        <f>ROUND((C12*D12)-(F12+H12+I12+J12+K12+L12),0)</f>
        <v>0</v>
      </c>
      <c r="N12" s="1301">
        <f>SUM(F12:M12)</f>
        <v>34950</v>
      </c>
      <c r="O12" s="1329">
        <v>6300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ROUND(SUM(F12:F13),0)</f>
        <v>27598</v>
      </c>
      <c r="G14" s="1339">
        <f t="shared" si="0"/>
        <v>0</v>
      </c>
      <c r="H14" s="1339">
        <f t="shared" si="0"/>
        <v>1896</v>
      </c>
      <c r="I14" s="1339">
        <f t="shared" si="0"/>
        <v>2111</v>
      </c>
      <c r="J14" s="1339">
        <f t="shared" si="0"/>
        <v>3229</v>
      </c>
      <c r="K14" s="1339">
        <f t="shared" si="0"/>
        <v>14</v>
      </c>
      <c r="L14" s="1339">
        <f t="shared" si="0"/>
        <v>102</v>
      </c>
      <c r="M14" s="1339">
        <f t="shared" si="0"/>
        <v>0</v>
      </c>
      <c r="N14" s="1339">
        <f t="shared" si="0"/>
        <v>34950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O17" s="1329"/>
    </row>
    <row r="18" spans="1:21" s="230" customFormat="1" x14ac:dyDescent="0.3">
      <c r="A18" s="1297" t="s">
        <v>1358</v>
      </c>
      <c r="B18" s="1374"/>
      <c r="C18" s="1375"/>
      <c r="D18" s="1462"/>
      <c r="E18" s="1462"/>
      <c r="F18" s="1339">
        <f>ROUND(+F14,0)</f>
        <v>27598</v>
      </c>
      <c r="G18" s="1339">
        <f t="shared" ref="G18:N18" si="1">ROUND(+G14,0)</f>
        <v>0</v>
      </c>
      <c r="H18" s="1339">
        <f t="shared" si="1"/>
        <v>1896</v>
      </c>
      <c r="I18" s="1339">
        <f t="shared" si="1"/>
        <v>2111</v>
      </c>
      <c r="J18" s="1339">
        <f t="shared" si="1"/>
        <v>3229</v>
      </c>
      <c r="K18" s="1339">
        <f t="shared" si="1"/>
        <v>14</v>
      </c>
      <c r="L18" s="1339">
        <f t="shared" si="1"/>
        <v>102</v>
      </c>
      <c r="M18" s="1339">
        <f t="shared" si="1"/>
        <v>0</v>
      </c>
      <c r="N18" s="1339">
        <f t="shared" si="1"/>
        <v>34950</v>
      </c>
      <c r="O18" s="1340"/>
      <c r="P18" s="1341"/>
      <c r="U18" s="1342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A29" s="1297" t="str">
        <f>A1</f>
        <v>Salary Budget</v>
      </c>
      <c r="B29" s="230"/>
    </row>
    <row r="30" spans="1:21" x14ac:dyDescent="0.3">
      <c r="A30" s="1377" t="str">
        <f>A2</f>
        <v>4104</v>
      </c>
      <c r="B30" s="230" t="str">
        <f>B2</f>
        <v>CSR - Instructional Coaches</v>
      </c>
    </row>
    <row r="31" spans="1:21" x14ac:dyDescent="0.3">
      <c r="A31" s="1377" t="str">
        <f>A3</f>
        <v>0000</v>
      </c>
      <c r="B31" s="230" t="str">
        <f>B3</f>
        <v>SAMPLE SCHOOL</v>
      </c>
    </row>
    <row r="32" spans="1:21" x14ac:dyDescent="0.3">
      <c r="A32" s="1378" t="str">
        <f>A5</f>
        <v>FISCAL YEAR 2013-2014</v>
      </c>
      <c r="B32" s="1379"/>
      <c r="G32" s="1311"/>
    </row>
    <row r="33" spans="1:16" x14ac:dyDescent="0.3">
      <c r="A33" s="1297"/>
      <c r="B33" s="230"/>
      <c r="G33" s="1311" t="s">
        <v>1635</v>
      </c>
    </row>
    <row r="34" spans="1:16" x14ac:dyDescent="0.3">
      <c r="F34" s="1311"/>
      <c r="G34" s="1312" t="s">
        <v>1314</v>
      </c>
      <c r="H34" s="1311" t="s">
        <v>1652</v>
      </c>
      <c r="I34" s="1311" t="s">
        <v>1625</v>
      </c>
      <c r="J34" s="1311" t="s">
        <v>1656</v>
      </c>
      <c r="K34" s="1311" t="s">
        <v>1666</v>
      </c>
      <c r="L34" s="1311" t="s">
        <v>1668</v>
      </c>
      <c r="M34" s="1311" t="s">
        <v>1670</v>
      </c>
      <c r="N34" s="1312"/>
    </row>
    <row r="35" spans="1:16" x14ac:dyDescent="0.3">
      <c r="C35" s="1313" t="s">
        <v>1315</v>
      </c>
      <c r="D35" s="1315" t="s">
        <v>1337</v>
      </c>
      <c r="E35" s="1315"/>
      <c r="F35" s="1315" t="s">
        <v>273</v>
      </c>
      <c r="G35" s="1311"/>
      <c r="H35" s="1315" t="s">
        <v>1339</v>
      </c>
      <c r="I35" s="1315" t="s">
        <v>1340</v>
      </c>
      <c r="J35" s="1315" t="s">
        <v>1341</v>
      </c>
      <c r="K35" s="1315" t="s">
        <v>1342</v>
      </c>
      <c r="L35" s="1315" t="s">
        <v>1343</v>
      </c>
      <c r="M35" s="1315" t="s">
        <v>1344</v>
      </c>
      <c r="N35" s="1315" t="s">
        <v>248</v>
      </c>
      <c r="O35" s="1316" t="s">
        <v>243</v>
      </c>
      <c r="P35" s="1316" t="s">
        <v>1345</v>
      </c>
    </row>
    <row r="36" spans="1:16" x14ac:dyDescent="0.3">
      <c r="G36" s="1463">
        <f t="shared" ref="G36:L36" si="2">G9</f>
        <v>0</v>
      </c>
      <c r="H36" s="1464">
        <f t="shared" si="2"/>
        <v>6.8699999999999997E-2</v>
      </c>
      <c r="I36" s="1464">
        <f t="shared" si="2"/>
        <v>7.6499999999999999E-2</v>
      </c>
      <c r="J36" s="1301">
        <f t="shared" si="2"/>
        <v>6458</v>
      </c>
      <c r="K36" s="1301">
        <f t="shared" si="2"/>
        <v>28</v>
      </c>
      <c r="L36" s="1301">
        <f t="shared" si="2"/>
        <v>204</v>
      </c>
    </row>
    <row r="37" spans="1:16" x14ac:dyDescent="0.3">
      <c r="H37" s="1382"/>
      <c r="I37" s="1382"/>
    </row>
    <row r="38" spans="1:16" x14ac:dyDescent="0.3">
      <c r="A38" s="1371" t="str">
        <f t="shared" ref="A38:G38" si="3">A12</f>
        <v>1----</v>
      </c>
      <c r="B38" s="1371" t="str">
        <f t="shared" si="3"/>
        <v>Instructional Coach - 10 Month</v>
      </c>
      <c r="C38" s="1383">
        <f t="shared" si="3"/>
        <v>0.5</v>
      </c>
      <c r="D38" s="1385">
        <f t="shared" si="3"/>
        <v>69900</v>
      </c>
      <c r="E38" s="1385">
        <f t="shared" si="3"/>
        <v>55196</v>
      </c>
      <c r="F38" s="1385">
        <f t="shared" si="3"/>
        <v>27598</v>
      </c>
      <c r="G38" s="1385">
        <f t="shared" si="3"/>
        <v>0</v>
      </c>
      <c r="H38" s="1385">
        <f>H12+M12</f>
        <v>1896</v>
      </c>
      <c r="I38" s="1385">
        <f>I12</f>
        <v>2111</v>
      </c>
      <c r="J38" s="1385">
        <f>J12</f>
        <v>3229</v>
      </c>
      <c r="K38" s="1385">
        <f>K12</f>
        <v>14</v>
      </c>
      <c r="L38" s="1385">
        <f>L12</f>
        <v>102</v>
      </c>
      <c r="M38" s="1385">
        <v>0</v>
      </c>
      <c r="N38" s="1385">
        <f>SUM(F38:M38)</f>
        <v>34950</v>
      </c>
      <c r="O38" s="1386">
        <f>O12</f>
        <v>6300</v>
      </c>
      <c r="P38" s="1386" t="str">
        <f>P12</f>
        <v>0131</v>
      </c>
    </row>
    <row r="39" spans="1:16" x14ac:dyDescent="0.3">
      <c r="A39" s="1371"/>
      <c r="B39" s="1192"/>
      <c r="C39" s="1372"/>
      <c r="D39" s="1422"/>
      <c r="E39" s="1422"/>
      <c r="F39" s="1392">
        <f t="shared" ref="F39:N39" si="4">SUM(F38:F38)</f>
        <v>27598</v>
      </c>
      <c r="G39" s="1392">
        <f t="shared" si="4"/>
        <v>0</v>
      </c>
      <c r="H39" s="1392">
        <f t="shared" si="4"/>
        <v>1896</v>
      </c>
      <c r="I39" s="1392">
        <f t="shared" si="4"/>
        <v>2111</v>
      </c>
      <c r="J39" s="1392">
        <f t="shared" si="4"/>
        <v>3229</v>
      </c>
      <c r="K39" s="1392">
        <f t="shared" si="4"/>
        <v>14</v>
      </c>
      <c r="L39" s="1392">
        <f t="shared" si="4"/>
        <v>102</v>
      </c>
      <c r="M39" s="1392">
        <f t="shared" si="4"/>
        <v>0</v>
      </c>
      <c r="N39" s="1392">
        <f t="shared" si="4"/>
        <v>34950</v>
      </c>
      <c r="O39" s="1393">
        <f>O38</f>
        <v>6300</v>
      </c>
      <c r="P39" s="1393" t="str">
        <f>P38</f>
        <v>0131</v>
      </c>
    </row>
    <row r="40" spans="1:16" x14ac:dyDescent="0.3">
      <c r="A40" s="1371"/>
      <c r="B40" s="1192"/>
      <c r="C40" s="1372"/>
      <c r="D40" s="1422"/>
      <c r="E40" s="1422"/>
      <c r="F40" s="1362"/>
      <c r="G40" s="1362"/>
      <c r="H40" s="1362"/>
      <c r="I40" s="1362"/>
      <c r="J40" s="1362"/>
      <c r="K40" s="1362"/>
      <c r="L40" s="1362"/>
      <c r="M40" s="1362"/>
      <c r="N40" s="1362"/>
      <c r="O40" s="1394"/>
      <c r="P40" s="1394"/>
    </row>
    <row r="41" spans="1:16" x14ac:dyDescent="0.3">
      <c r="A41" s="1371"/>
      <c r="B41" s="1192"/>
      <c r="C41" s="1383"/>
      <c r="D41" s="1385"/>
      <c r="E41" s="1385"/>
      <c r="F41" s="1362"/>
      <c r="G41" s="1362"/>
      <c r="H41" s="1362"/>
      <c r="I41" s="1362"/>
      <c r="J41" s="1362"/>
      <c r="K41" s="1362"/>
      <c r="L41" s="1362"/>
      <c r="M41" s="1362"/>
      <c r="N41" s="1362"/>
      <c r="O41" s="1394"/>
      <c r="P41" s="1394"/>
    </row>
    <row r="42" spans="1:16" x14ac:dyDescent="0.3">
      <c r="A42" s="1397" t="s">
        <v>1364</v>
      </c>
      <c r="B42" s="1398"/>
      <c r="C42" s="1465"/>
      <c r="D42" s="1466"/>
      <c r="E42" s="1466"/>
      <c r="F42" s="1466">
        <f>SUM(F39)</f>
        <v>27598</v>
      </c>
      <c r="G42" s="1466">
        <f t="shared" ref="G42:O42" si="5">SUM(G39)</f>
        <v>0</v>
      </c>
      <c r="H42" s="1466">
        <f t="shared" si="5"/>
        <v>1896</v>
      </c>
      <c r="I42" s="1466">
        <f t="shared" si="5"/>
        <v>2111</v>
      </c>
      <c r="J42" s="1466">
        <f t="shared" si="5"/>
        <v>3229</v>
      </c>
      <c r="K42" s="1466">
        <f t="shared" si="5"/>
        <v>14</v>
      </c>
      <c r="L42" s="1466">
        <f t="shared" si="5"/>
        <v>102</v>
      </c>
      <c r="M42" s="1466">
        <f t="shared" si="5"/>
        <v>0</v>
      </c>
      <c r="N42" s="1466">
        <f t="shared" si="5"/>
        <v>34950</v>
      </c>
      <c r="O42" s="1486">
        <f t="shared" si="5"/>
        <v>6300</v>
      </c>
      <c r="P42" s="1467"/>
    </row>
    <row r="43" spans="1:16" x14ac:dyDescent="0.3">
      <c r="A43" s="1371"/>
      <c r="B43" s="1192"/>
      <c r="C43" s="1372"/>
      <c r="D43" s="1422"/>
      <c r="E43" s="1422"/>
      <c r="O43" s="1329"/>
    </row>
    <row r="44" spans="1:16" x14ac:dyDescent="0.3">
      <c r="O44" s="1329"/>
    </row>
    <row r="45" spans="1:16" x14ac:dyDescent="0.3">
      <c r="O45" s="1329"/>
    </row>
    <row r="46" spans="1:16" ht="14.4" thickBot="1" x14ac:dyDescent="0.35">
      <c r="A46" s="1297" t="s">
        <v>1358</v>
      </c>
      <c r="B46" s="1374"/>
      <c r="F46" s="1444">
        <f>+F42</f>
        <v>27598</v>
      </c>
      <c r="G46" s="1444">
        <f t="shared" ref="G46:N46" si="6">+G42</f>
        <v>0</v>
      </c>
      <c r="H46" s="1444">
        <f t="shared" si="6"/>
        <v>1896</v>
      </c>
      <c r="I46" s="1444">
        <f t="shared" si="6"/>
        <v>2111</v>
      </c>
      <c r="J46" s="1444">
        <f t="shared" si="6"/>
        <v>3229</v>
      </c>
      <c r="K46" s="1444">
        <f t="shared" si="6"/>
        <v>14</v>
      </c>
      <c r="L46" s="1444">
        <f t="shared" si="6"/>
        <v>102</v>
      </c>
      <c r="M46" s="1444">
        <f t="shared" si="6"/>
        <v>0</v>
      </c>
      <c r="N46" s="1444">
        <f t="shared" si="6"/>
        <v>34950</v>
      </c>
      <c r="O46" s="1329"/>
    </row>
    <row r="47" spans="1:16" ht="14.4" thickTop="1" x14ac:dyDescent="0.3">
      <c r="O47" s="1329"/>
    </row>
    <row r="48" spans="1:16" x14ac:dyDescent="0.3">
      <c r="A48" s="1214" t="s">
        <v>1310</v>
      </c>
      <c r="N48" s="1301">
        <f>H1</f>
        <v>34950</v>
      </c>
      <c r="O48" s="1329"/>
    </row>
    <row r="49" spans="1:15" x14ac:dyDescent="0.3">
      <c r="A49" s="1214" t="s">
        <v>1312</v>
      </c>
      <c r="N49" s="1301">
        <f>H2</f>
        <v>0</v>
      </c>
      <c r="O49" s="1329"/>
    </row>
    <row r="50" spans="1:15" x14ac:dyDescent="0.3">
      <c r="A50" s="1297" t="s">
        <v>1387</v>
      </c>
      <c r="B50" s="1374"/>
      <c r="N50" s="1445">
        <f>SUM(N48:N49)</f>
        <v>34950</v>
      </c>
      <c r="O50" s="1329"/>
    </row>
    <row r="51" spans="1:15" x14ac:dyDescent="0.3">
      <c r="O51" s="1329"/>
    </row>
    <row r="52" spans="1:15" ht="14.4" thickBot="1" x14ac:dyDescent="0.35">
      <c r="A52" s="1297" t="s">
        <v>1388</v>
      </c>
      <c r="B52" s="1374"/>
      <c r="N52" s="1444">
        <f>+N50-N46</f>
        <v>0</v>
      </c>
      <c r="O52" s="1329"/>
    </row>
    <row r="53" spans="1:15" ht="14.4" thickTop="1" x14ac:dyDescent="0.3">
      <c r="O53" s="1329"/>
    </row>
    <row r="54" spans="1:15" x14ac:dyDescent="0.3">
      <c r="O54" s="1329"/>
    </row>
    <row r="55" spans="1:15" x14ac:dyDescent="0.3">
      <c r="A55" s="1297" t="s">
        <v>1389</v>
      </c>
      <c r="B55" s="1374"/>
      <c r="F55" s="1301">
        <f t="shared" ref="F55:N55" si="7">+F18-F46</f>
        <v>0</v>
      </c>
      <c r="G55" s="1301">
        <f t="shared" si="7"/>
        <v>0</v>
      </c>
      <c r="H55" s="1301">
        <f t="shared" si="7"/>
        <v>0</v>
      </c>
      <c r="I55" s="1301">
        <f t="shared" si="7"/>
        <v>0</v>
      </c>
      <c r="J55" s="1301">
        <f t="shared" si="7"/>
        <v>0</v>
      </c>
      <c r="K55" s="1301">
        <f t="shared" si="7"/>
        <v>0</v>
      </c>
      <c r="L55" s="1301">
        <f t="shared" si="7"/>
        <v>0</v>
      </c>
      <c r="M55" s="1301">
        <f t="shared" si="7"/>
        <v>0</v>
      </c>
      <c r="N55" s="1301">
        <f t="shared" si="7"/>
        <v>0</v>
      </c>
      <c r="O55" s="1329"/>
    </row>
    <row r="56" spans="1:15" x14ac:dyDescent="0.3">
      <c r="O56" s="1329"/>
    </row>
    <row r="57" spans="1:15" x14ac:dyDescent="0.3">
      <c r="O57" s="1329"/>
    </row>
    <row r="58" spans="1:15" x14ac:dyDescent="0.3">
      <c r="C58" s="1302"/>
      <c r="D58" s="1302"/>
      <c r="E58" s="1303"/>
      <c r="F58" s="1302" t="s">
        <v>1359</v>
      </c>
      <c r="G58" s="92"/>
      <c r="H58" s="92"/>
      <c r="I58" s="92"/>
      <c r="J58" s="92"/>
      <c r="O58" s="1329"/>
    </row>
    <row r="59" spans="1:15" x14ac:dyDescent="0.3">
      <c r="C59" s="1302" t="s">
        <v>1360</v>
      </c>
      <c r="D59" s="1302" t="s">
        <v>1608</v>
      </c>
      <c r="E59" s="1303" t="s">
        <v>1609</v>
      </c>
      <c r="F59" s="1302" t="s">
        <v>1361</v>
      </c>
      <c r="G59" s="1302" t="s">
        <v>1362</v>
      </c>
      <c r="H59" s="92"/>
      <c r="I59" s="92"/>
      <c r="J59" s="92"/>
      <c r="O59" s="1329"/>
    </row>
    <row r="60" spans="1:15" x14ac:dyDescent="0.3">
      <c r="C60" s="92"/>
      <c r="D60" s="92"/>
      <c r="E60" s="1303"/>
      <c r="F60" s="92"/>
      <c r="G60" s="92"/>
      <c r="H60" s="92"/>
      <c r="I60" s="92"/>
      <c r="J60" s="92"/>
      <c r="O60" s="1329"/>
    </row>
    <row r="61" spans="1:15" x14ac:dyDescent="0.3">
      <c r="C61" s="1302">
        <f>$B$4</f>
        <v>1010</v>
      </c>
      <c r="D61" s="1302">
        <f>$O$42</f>
        <v>6300</v>
      </c>
      <c r="E61" s="1303" t="s">
        <v>1635</v>
      </c>
      <c r="F61" s="1303" t="str">
        <f t="shared" ref="F61:F68" si="8">$A$3</f>
        <v>0000</v>
      </c>
      <c r="G61" s="1329" t="str">
        <f t="shared" ref="G61:G68" si="9">$A$2</f>
        <v>4104</v>
      </c>
      <c r="H61" s="1301">
        <f>G42</f>
        <v>0</v>
      </c>
      <c r="I61" s="92"/>
      <c r="J61" s="92"/>
      <c r="O61" s="1329"/>
    </row>
    <row r="62" spans="1:15" x14ac:dyDescent="0.3">
      <c r="C62" s="1302">
        <f t="shared" ref="C62:C68" si="10">$B$4</f>
        <v>1010</v>
      </c>
      <c r="D62" s="1302">
        <f t="shared" ref="D62:D68" si="11">$O$42</f>
        <v>6300</v>
      </c>
      <c r="E62" s="1303" t="s">
        <v>1649</v>
      </c>
      <c r="F62" s="1303" t="str">
        <f t="shared" si="8"/>
        <v>0000</v>
      </c>
      <c r="G62" s="1329" t="str">
        <f t="shared" si="9"/>
        <v>4104</v>
      </c>
      <c r="H62" s="1301">
        <f>F39</f>
        <v>27598</v>
      </c>
      <c r="I62" s="92"/>
      <c r="J62" s="92"/>
      <c r="O62" s="1329"/>
    </row>
    <row r="63" spans="1:15" x14ac:dyDescent="0.3">
      <c r="C63" s="1302">
        <f t="shared" si="10"/>
        <v>1010</v>
      </c>
      <c r="D63" s="1302">
        <f t="shared" si="11"/>
        <v>6300</v>
      </c>
      <c r="E63" s="1303" t="s">
        <v>1652</v>
      </c>
      <c r="F63" s="1303" t="str">
        <f t="shared" si="8"/>
        <v>0000</v>
      </c>
      <c r="G63" s="1329" t="str">
        <f>$A$2</f>
        <v>4104</v>
      </c>
      <c r="H63" s="1301">
        <f>H42+N52</f>
        <v>1896</v>
      </c>
      <c r="I63" s="92"/>
      <c r="J63" s="92" t="s">
        <v>1363</v>
      </c>
      <c r="O63" s="1329"/>
    </row>
    <row r="64" spans="1:15" x14ac:dyDescent="0.3">
      <c r="C64" s="1302">
        <f t="shared" si="10"/>
        <v>1010</v>
      </c>
      <c r="D64" s="1302">
        <f t="shared" si="11"/>
        <v>6300</v>
      </c>
      <c r="E64" s="1303" t="s">
        <v>1625</v>
      </c>
      <c r="F64" s="1303" t="str">
        <f t="shared" si="8"/>
        <v>0000</v>
      </c>
      <c r="G64" s="1329" t="str">
        <f t="shared" si="9"/>
        <v>4104</v>
      </c>
      <c r="H64" s="1301">
        <f>I42</f>
        <v>2111</v>
      </c>
      <c r="I64" s="92"/>
      <c r="J64" s="92"/>
      <c r="O64" s="1329"/>
    </row>
    <row r="65" spans="3:15" x14ac:dyDescent="0.3">
      <c r="C65" s="1302">
        <f t="shared" si="10"/>
        <v>1010</v>
      </c>
      <c r="D65" s="1302">
        <f t="shared" si="11"/>
        <v>6300</v>
      </c>
      <c r="E65" s="1303" t="s">
        <v>1656</v>
      </c>
      <c r="F65" s="1303" t="str">
        <f t="shared" si="8"/>
        <v>0000</v>
      </c>
      <c r="G65" s="1329" t="str">
        <f t="shared" si="9"/>
        <v>4104</v>
      </c>
      <c r="H65" s="1301">
        <f>J42</f>
        <v>3229</v>
      </c>
      <c r="I65" s="92"/>
      <c r="J65" s="92"/>
      <c r="O65" s="1329"/>
    </row>
    <row r="66" spans="3:15" x14ac:dyDescent="0.3">
      <c r="C66" s="1302">
        <f t="shared" si="10"/>
        <v>1010</v>
      </c>
      <c r="D66" s="1302">
        <f t="shared" si="11"/>
        <v>6300</v>
      </c>
      <c r="E66" s="1303" t="s">
        <v>1666</v>
      </c>
      <c r="F66" s="1303" t="str">
        <f t="shared" si="8"/>
        <v>0000</v>
      </c>
      <c r="G66" s="1329" t="str">
        <f t="shared" si="9"/>
        <v>4104</v>
      </c>
      <c r="H66" s="1301">
        <f>K42</f>
        <v>14</v>
      </c>
      <c r="I66" s="92"/>
      <c r="J66" s="92"/>
      <c r="O66" s="1329"/>
    </row>
    <row r="67" spans="3:15" x14ac:dyDescent="0.3">
      <c r="C67" s="1302">
        <f t="shared" si="10"/>
        <v>1010</v>
      </c>
      <c r="D67" s="1302">
        <f t="shared" si="11"/>
        <v>6300</v>
      </c>
      <c r="E67" s="1303" t="s">
        <v>1668</v>
      </c>
      <c r="F67" s="1303" t="str">
        <f t="shared" si="8"/>
        <v>0000</v>
      </c>
      <c r="G67" s="1329" t="str">
        <f t="shared" si="9"/>
        <v>4104</v>
      </c>
      <c r="H67" s="1301">
        <f>L42</f>
        <v>102</v>
      </c>
      <c r="I67" s="92"/>
      <c r="J67" s="92"/>
      <c r="O67" s="1329"/>
    </row>
    <row r="68" spans="3:15" x14ac:dyDescent="0.3">
      <c r="C68" s="1448">
        <f t="shared" si="10"/>
        <v>1010</v>
      </c>
      <c r="D68" s="1448">
        <f t="shared" si="11"/>
        <v>6300</v>
      </c>
      <c r="E68" s="1468" t="s">
        <v>1670</v>
      </c>
      <c r="F68" s="1468" t="str">
        <f t="shared" si="8"/>
        <v>0000</v>
      </c>
      <c r="G68" s="1469" t="str">
        <f t="shared" si="9"/>
        <v>4104</v>
      </c>
      <c r="H68" s="1331">
        <f>M42</f>
        <v>0</v>
      </c>
      <c r="I68" s="1331">
        <f>SUM(H61:H68)</f>
        <v>34950</v>
      </c>
      <c r="J68" s="92"/>
      <c r="O68" s="1329"/>
    </row>
    <row r="69" spans="3:15" x14ac:dyDescent="0.3">
      <c r="C69" s="92"/>
      <c r="D69" s="92"/>
      <c r="E69" s="1303"/>
      <c r="F69" s="92"/>
      <c r="G69" s="92"/>
      <c r="H69" s="1471">
        <f>SUM(H61:H68)</f>
        <v>34950</v>
      </c>
      <c r="I69" s="1471">
        <f>SUM(I61:I68)</f>
        <v>34950</v>
      </c>
      <c r="J69" s="92"/>
      <c r="O69" s="1329"/>
    </row>
    <row r="70" spans="3:15" x14ac:dyDescent="0.3">
      <c r="O70" s="1329"/>
    </row>
    <row r="71" spans="3:15" x14ac:dyDescent="0.3">
      <c r="O71" s="1329"/>
    </row>
    <row r="72" spans="3:15" x14ac:dyDescent="0.3">
      <c r="O72" s="1329"/>
    </row>
    <row r="73" spans="3:15" x14ac:dyDescent="0.3">
      <c r="O73" s="1329"/>
    </row>
    <row r="74" spans="3:15" x14ac:dyDescent="0.3">
      <c r="O74" s="1329"/>
    </row>
    <row r="75" spans="3:15" x14ac:dyDescent="0.3">
      <c r="O75" s="1329"/>
    </row>
    <row r="76" spans="3:15" x14ac:dyDescent="0.3"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28" max="1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indexed="44"/>
    <pageSetUpPr fitToPage="1"/>
  </sheetPr>
  <dimension ref="A1:U2245"/>
  <sheetViews>
    <sheetView view="pageBreakPreview" zoomScale="70" zoomScaleNormal="65" zoomScaleSheetLayoutView="70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3382'!X370</f>
        <v>0</v>
      </c>
    </row>
    <row r="2" spans="1:21" x14ac:dyDescent="0.3">
      <c r="A2" s="1377" t="s">
        <v>1644</v>
      </c>
      <c r="B2" s="230" t="s">
        <v>1992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3382'!A367</f>
        <v>1----</v>
      </c>
      <c r="B12" s="393" t="str">
        <f>'Salary Menu MIS 3382'!B367</f>
        <v>Teacher</v>
      </c>
      <c r="C12" s="1327">
        <f>'Salary Menu MIS 3382'!D367</f>
        <v>0</v>
      </c>
      <c r="D12" s="1435">
        <f>'Salary Menu MIS 3382'!E367</f>
        <v>65000</v>
      </c>
      <c r="E12" s="1435">
        <f>'Salary Menu MIS 3382'!J367</f>
        <v>50917</v>
      </c>
      <c r="F12" s="1331">
        <f>ROUND(C12*(ROUND((D12-$J$9-$K$9-$L$9)/(1+$H$9+$I$9),0)),0)</f>
        <v>0</v>
      </c>
      <c r="G12" s="1331">
        <f>ROUND(C12*(ROUND(($G$9*E12)*(1+$H$9+$I$9),0)),0)</f>
        <v>0</v>
      </c>
      <c r="H12" s="1331">
        <f>ROUND(F12*$H$9,0)</f>
        <v>0</v>
      </c>
      <c r="I12" s="1331">
        <f>ROUND(F12*$I$9,0)</f>
        <v>0</v>
      </c>
      <c r="J12" s="1331">
        <f>ROUND($J$9*C12,0)</f>
        <v>0</v>
      </c>
      <c r="K12" s="1331">
        <f>ROUND($K$9*C12,0)</f>
        <v>0</v>
      </c>
      <c r="L12" s="1331">
        <f>ROUND($L$9*C12,0)</f>
        <v>0</v>
      </c>
      <c r="M12" s="1331">
        <f>ROUND((C12*D12)-(F12+H12+I12+J12+K12+L12),0)</f>
        <v>0</v>
      </c>
      <c r="N12" s="1331">
        <f>SUM(F12:M12)</f>
        <v>0</v>
      </c>
      <c r="O12" s="1329">
        <v>5100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ROUND(SUM(F10:F13),0)</f>
        <v>0</v>
      </c>
      <c r="G14" s="1339">
        <f t="shared" si="0"/>
        <v>0</v>
      </c>
      <c r="H14" s="1339">
        <f t="shared" si="0"/>
        <v>0</v>
      </c>
      <c r="I14" s="1339">
        <f t="shared" si="0"/>
        <v>0</v>
      </c>
      <c r="J14" s="1339">
        <f t="shared" si="0"/>
        <v>0</v>
      </c>
      <c r="K14" s="1339">
        <f t="shared" si="0"/>
        <v>0</v>
      </c>
      <c r="L14" s="1339">
        <f t="shared" si="0"/>
        <v>0</v>
      </c>
      <c r="M14" s="1339">
        <f t="shared" si="0"/>
        <v>0</v>
      </c>
      <c r="N14" s="1339">
        <f t="shared" si="0"/>
        <v>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21" t="s">
        <v>222</v>
      </c>
      <c r="B16" s="1322"/>
      <c r="C16" s="1323"/>
      <c r="D16" s="1455"/>
      <c r="E16" s="1455"/>
      <c r="O16" s="1329"/>
    </row>
    <row r="17" spans="1:21" x14ac:dyDescent="0.3">
      <c r="A17" s="1428" t="str">
        <f>'Salary Menu MIS 3382'!A368</f>
        <v>41---</v>
      </c>
      <c r="B17" s="393" t="str">
        <f>'Salary Menu MIS 3382'!B368</f>
        <v>Classroom Assistant - Full Time - 9 Month</v>
      </c>
      <c r="C17" s="1327">
        <f>'Salary Menu MIS 3382'!D368</f>
        <v>0</v>
      </c>
      <c r="D17" s="1435">
        <f>'Salary Menu MIS 3382'!E368</f>
        <v>30300</v>
      </c>
      <c r="E17" s="1435"/>
      <c r="F17" s="1301">
        <f>ROUND(C17*(ROUND((D17-$J$9-$K$9-$L$9)/(1+$H$9+$I$9),0)),0)</f>
        <v>0</v>
      </c>
      <c r="G17" s="1345" t="s">
        <v>1350</v>
      </c>
      <c r="H17" s="1301">
        <f>ROUND(F17*$H$9,0)</f>
        <v>0</v>
      </c>
      <c r="I17" s="1301">
        <f>ROUND(F17*$I$9,0)</f>
        <v>0</v>
      </c>
      <c r="J17" s="1301">
        <f>ROUND($J$9*C17,0)</f>
        <v>0</v>
      </c>
      <c r="K17" s="1301">
        <f>ROUND($K$9*C17,0)</f>
        <v>0</v>
      </c>
      <c r="L17" s="1301">
        <f>ROUND($L$9*C17,0)</f>
        <v>0</v>
      </c>
      <c r="M17" s="1301">
        <f>ROUND((C17*D17)-(F17+H17+I17+J17+K17+L17),0)</f>
        <v>0</v>
      </c>
      <c r="N17" s="1301">
        <f>SUM(F17:M17)</f>
        <v>0</v>
      </c>
      <c r="O17" s="1329">
        <v>5100</v>
      </c>
      <c r="P17" s="1330" t="s">
        <v>1630</v>
      </c>
    </row>
    <row r="18" spans="1:21" x14ac:dyDescent="0.3">
      <c r="A18" s="1332"/>
      <c r="B18" s="251"/>
      <c r="C18" s="1333"/>
      <c r="D18" s="1362"/>
      <c r="E18" s="1362"/>
      <c r="O18" s="1329"/>
    </row>
    <row r="19" spans="1:21" s="230" customFormat="1" x14ac:dyDescent="0.3">
      <c r="A19" s="1335" t="s">
        <v>1356</v>
      </c>
      <c r="B19" s="1336"/>
      <c r="C19" s="1337"/>
      <c r="D19" s="1459"/>
      <c r="E19" s="1459"/>
      <c r="F19" s="1339">
        <f t="shared" ref="F19:N19" si="1">ROUND(SUM(F15:F18),0)</f>
        <v>0</v>
      </c>
      <c r="G19" s="1339">
        <f t="shared" si="1"/>
        <v>0</v>
      </c>
      <c r="H19" s="1339">
        <f t="shared" si="1"/>
        <v>0</v>
      </c>
      <c r="I19" s="1339">
        <f t="shared" si="1"/>
        <v>0</v>
      </c>
      <c r="J19" s="1339">
        <f t="shared" si="1"/>
        <v>0</v>
      </c>
      <c r="K19" s="1339">
        <f t="shared" si="1"/>
        <v>0</v>
      </c>
      <c r="L19" s="1339">
        <f t="shared" si="1"/>
        <v>0</v>
      </c>
      <c r="M19" s="1339">
        <f t="shared" si="1"/>
        <v>0</v>
      </c>
      <c r="N19" s="1339">
        <f t="shared" si="1"/>
        <v>0</v>
      </c>
      <c r="O19" s="1340"/>
      <c r="P19" s="1341"/>
      <c r="U19" s="1342"/>
    </row>
    <row r="20" spans="1:21" x14ac:dyDescent="0.3">
      <c r="A20" s="1332"/>
      <c r="B20" s="251"/>
      <c r="C20" s="1333"/>
      <c r="D20" s="1362"/>
      <c r="E20" s="1362"/>
      <c r="O20" s="1329"/>
    </row>
    <row r="21" spans="1:21" x14ac:dyDescent="0.3">
      <c r="O21" s="1329"/>
    </row>
    <row r="22" spans="1:21" s="230" customFormat="1" x14ac:dyDescent="0.3">
      <c r="A22" s="1297" t="s">
        <v>1358</v>
      </c>
      <c r="B22" s="1374"/>
      <c r="C22" s="1375"/>
      <c r="D22" s="1462"/>
      <c r="E22" s="1462"/>
      <c r="F22" s="1339">
        <f>ROUND(+F19+F14,0)</f>
        <v>0</v>
      </c>
      <c r="G22" s="1339">
        <f t="shared" ref="G22:N22" si="2">ROUND(+G19+G14,0)</f>
        <v>0</v>
      </c>
      <c r="H22" s="1339">
        <f t="shared" si="2"/>
        <v>0</v>
      </c>
      <c r="I22" s="1339">
        <f t="shared" si="2"/>
        <v>0</v>
      </c>
      <c r="J22" s="1339">
        <f t="shared" si="2"/>
        <v>0</v>
      </c>
      <c r="K22" s="1339">
        <f t="shared" si="2"/>
        <v>0</v>
      </c>
      <c r="L22" s="1339">
        <f t="shared" si="2"/>
        <v>0</v>
      </c>
      <c r="M22" s="1339">
        <f t="shared" si="2"/>
        <v>0</v>
      </c>
      <c r="N22" s="1339">
        <f t="shared" si="2"/>
        <v>0</v>
      </c>
      <c r="O22" s="1340"/>
      <c r="P22" s="1341"/>
      <c r="U22" s="1342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O38" s="1329"/>
    </row>
    <row r="39" spans="1:16" x14ac:dyDescent="0.3">
      <c r="O39" s="1329"/>
    </row>
    <row r="40" spans="1:16" x14ac:dyDescent="0.3">
      <c r="O40" s="1329"/>
    </row>
    <row r="41" spans="1:16" x14ac:dyDescent="0.3">
      <c r="O41" s="1329"/>
    </row>
    <row r="42" spans="1:16" x14ac:dyDescent="0.3">
      <c r="A42" s="1297" t="str">
        <f>A1</f>
        <v>Salary Budget</v>
      </c>
      <c r="B42" s="230"/>
    </row>
    <row r="43" spans="1:16" x14ac:dyDescent="0.3">
      <c r="A43" s="1377" t="str">
        <f>A2</f>
        <v>0120</v>
      </c>
      <c r="B43" s="230" t="str">
        <f>B2</f>
        <v>SAI - High School Reading</v>
      </c>
    </row>
    <row r="44" spans="1:16" x14ac:dyDescent="0.3">
      <c r="A44" s="1377" t="str">
        <f>A3</f>
        <v>0000</v>
      </c>
      <c r="B44" s="230" t="str">
        <f>B3</f>
        <v>SAMPLE SCHOOL</v>
      </c>
    </row>
    <row r="45" spans="1:16" x14ac:dyDescent="0.3">
      <c r="A45" s="1378" t="str">
        <f>A5</f>
        <v>FISCAL YEAR 2013-2014</v>
      </c>
      <c r="B45" s="1379"/>
      <c r="G45" s="1311"/>
    </row>
    <row r="46" spans="1:16" x14ac:dyDescent="0.3">
      <c r="A46" s="1297"/>
      <c r="B46" s="230"/>
      <c r="G46" s="1311" t="s">
        <v>1635</v>
      </c>
    </row>
    <row r="47" spans="1:16" x14ac:dyDescent="0.3">
      <c r="F47" s="1311"/>
      <c r="G47" s="1312" t="s">
        <v>1314</v>
      </c>
      <c r="H47" s="1311" t="s">
        <v>1652</v>
      </c>
      <c r="I47" s="1311" t="s">
        <v>1625</v>
      </c>
      <c r="J47" s="1311" t="s">
        <v>1656</v>
      </c>
      <c r="K47" s="1311" t="s">
        <v>1666</v>
      </c>
      <c r="L47" s="1311" t="s">
        <v>1668</v>
      </c>
      <c r="M47" s="1311" t="s">
        <v>1670</v>
      </c>
      <c r="N47" s="1312"/>
    </row>
    <row r="48" spans="1:16" x14ac:dyDescent="0.3">
      <c r="C48" s="1313" t="s">
        <v>1315</v>
      </c>
      <c r="D48" s="1315" t="s">
        <v>1337</v>
      </c>
      <c r="E48" s="1315"/>
      <c r="F48" s="1315" t="s">
        <v>273</v>
      </c>
      <c r="G48" s="1311"/>
      <c r="H48" s="1315" t="s">
        <v>1339</v>
      </c>
      <c r="I48" s="1315" t="s">
        <v>1340</v>
      </c>
      <c r="J48" s="1315" t="s">
        <v>1341</v>
      </c>
      <c r="K48" s="1315" t="s">
        <v>1342</v>
      </c>
      <c r="L48" s="1315" t="s">
        <v>1343</v>
      </c>
      <c r="M48" s="1315" t="s">
        <v>1344</v>
      </c>
      <c r="N48" s="1315" t="s">
        <v>248</v>
      </c>
      <c r="O48" s="1316" t="s">
        <v>243</v>
      </c>
      <c r="P48" s="1316" t="s">
        <v>1345</v>
      </c>
    </row>
    <row r="49" spans="1:21" x14ac:dyDescent="0.3">
      <c r="G49" s="1463">
        <f t="shared" ref="G49:L49" si="3">G9</f>
        <v>0</v>
      </c>
      <c r="H49" s="1464">
        <f t="shared" si="3"/>
        <v>6.8699999999999997E-2</v>
      </c>
      <c r="I49" s="1464">
        <f t="shared" si="3"/>
        <v>7.6499999999999999E-2</v>
      </c>
      <c r="J49" s="1301">
        <f t="shared" si="3"/>
        <v>6458</v>
      </c>
      <c r="K49" s="1301">
        <f t="shared" si="3"/>
        <v>28</v>
      </c>
      <c r="L49" s="1301">
        <f t="shared" si="3"/>
        <v>204</v>
      </c>
    </row>
    <row r="50" spans="1:21" x14ac:dyDescent="0.3">
      <c r="H50" s="1382"/>
      <c r="I50" s="1382"/>
    </row>
    <row r="51" spans="1:21" x14ac:dyDescent="0.3">
      <c r="A51" s="1371" t="str">
        <f t="shared" ref="A51:P51" si="4">A12</f>
        <v>1----</v>
      </c>
      <c r="B51" s="1371" t="str">
        <f t="shared" si="4"/>
        <v>Teacher</v>
      </c>
      <c r="C51" s="1383">
        <f t="shared" si="4"/>
        <v>0</v>
      </c>
      <c r="D51" s="1385">
        <f t="shared" si="4"/>
        <v>65000</v>
      </c>
      <c r="E51" s="1385">
        <f t="shared" si="4"/>
        <v>50917</v>
      </c>
      <c r="F51" s="1385">
        <f t="shared" si="4"/>
        <v>0</v>
      </c>
      <c r="G51" s="1385">
        <f t="shared" si="4"/>
        <v>0</v>
      </c>
      <c r="H51" s="1385">
        <f>H12+M12</f>
        <v>0</v>
      </c>
      <c r="I51" s="1385">
        <f t="shared" si="4"/>
        <v>0</v>
      </c>
      <c r="J51" s="1385">
        <f t="shared" si="4"/>
        <v>0</v>
      </c>
      <c r="K51" s="1385">
        <f t="shared" si="4"/>
        <v>0</v>
      </c>
      <c r="L51" s="1385">
        <f t="shared" si="4"/>
        <v>0</v>
      </c>
      <c r="M51" s="1385">
        <v>0</v>
      </c>
      <c r="N51" s="1385">
        <f>SUM(F51:M51)</f>
        <v>0</v>
      </c>
      <c r="O51" s="1386">
        <f t="shared" si="4"/>
        <v>5100</v>
      </c>
      <c r="P51" s="1386" t="str">
        <f t="shared" si="4"/>
        <v>0131</v>
      </c>
    </row>
    <row r="52" spans="1:21" x14ac:dyDescent="0.3">
      <c r="A52" s="1371"/>
      <c r="B52" s="1192"/>
      <c r="C52" s="1372"/>
      <c r="D52" s="1422"/>
      <c r="E52" s="1422"/>
      <c r="F52" s="1392">
        <f t="shared" ref="F52:N52" si="5">SUM(F50:F51)</f>
        <v>0</v>
      </c>
      <c r="G52" s="1392">
        <f t="shared" si="5"/>
        <v>0</v>
      </c>
      <c r="H52" s="1392">
        <f t="shared" si="5"/>
        <v>0</v>
      </c>
      <c r="I52" s="1392">
        <f t="shared" si="5"/>
        <v>0</v>
      </c>
      <c r="J52" s="1392">
        <f t="shared" si="5"/>
        <v>0</v>
      </c>
      <c r="K52" s="1392">
        <f t="shared" si="5"/>
        <v>0</v>
      </c>
      <c r="L52" s="1392">
        <f t="shared" si="5"/>
        <v>0</v>
      </c>
      <c r="M52" s="1392">
        <f t="shared" si="5"/>
        <v>0</v>
      </c>
      <c r="N52" s="1392">
        <f t="shared" si="5"/>
        <v>0</v>
      </c>
      <c r="O52" s="1393">
        <f>O51</f>
        <v>5100</v>
      </c>
      <c r="P52" s="1393" t="str">
        <f>P51</f>
        <v>0131</v>
      </c>
    </row>
    <row r="53" spans="1:21" s="251" customFormat="1" x14ac:dyDescent="0.3">
      <c r="A53" s="1358"/>
      <c r="B53" s="393"/>
      <c r="C53" s="1327"/>
      <c r="D53" s="1435"/>
      <c r="E53" s="1435"/>
      <c r="F53" s="1362"/>
      <c r="G53" s="1362"/>
      <c r="H53" s="1362"/>
      <c r="I53" s="1362"/>
      <c r="J53" s="1362"/>
      <c r="K53" s="1362"/>
      <c r="L53" s="1362"/>
      <c r="M53" s="1362"/>
      <c r="N53" s="1362"/>
      <c r="O53" s="1394"/>
      <c r="P53" s="1394"/>
      <c r="U53" s="1391"/>
    </row>
    <row r="54" spans="1:21" x14ac:dyDescent="0.3">
      <c r="A54" s="1371" t="str">
        <f t="shared" ref="A54:G54" si="6">A17</f>
        <v>41---</v>
      </c>
      <c r="B54" s="1371" t="str">
        <f t="shared" si="6"/>
        <v>Classroom Assistant - Full Time - 9 Month</v>
      </c>
      <c r="C54" s="1383">
        <f t="shared" si="6"/>
        <v>0</v>
      </c>
      <c r="D54" s="1385">
        <f t="shared" si="6"/>
        <v>30300</v>
      </c>
      <c r="E54" s="1385">
        <f t="shared" si="6"/>
        <v>0</v>
      </c>
      <c r="F54" s="1385">
        <f t="shared" si="6"/>
        <v>0</v>
      </c>
      <c r="G54" s="1385" t="str">
        <f t="shared" si="6"/>
        <v>N/A</v>
      </c>
      <c r="H54" s="1385">
        <f>H17+M17</f>
        <v>0</v>
      </c>
      <c r="I54" s="1388">
        <f>I17</f>
        <v>0</v>
      </c>
      <c r="J54" s="1385">
        <f>J17</f>
        <v>0</v>
      </c>
      <c r="K54" s="1385">
        <f>K17</f>
        <v>0</v>
      </c>
      <c r="L54" s="1385">
        <f>L17</f>
        <v>0</v>
      </c>
      <c r="M54" s="1385">
        <v>0</v>
      </c>
      <c r="N54" s="1385">
        <f>SUM(F54:M54)</f>
        <v>0</v>
      </c>
      <c r="O54" s="1386">
        <f>O17</f>
        <v>5100</v>
      </c>
      <c r="P54" s="1386" t="str">
        <f>P17</f>
        <v>0100</v>
      </c>
    </row>
    <row r="55" spans="1:21" x14ac:dyDescent="0.3">
      <c r="A55" s="1371"/>
      <c r="B55" s="1192"/>
      <c r="C55" s="1372"/>
      <c r="D55" s="1422"/>
      <c r="E55" s="1422"/>
      <c r="F55" s="1392">
        <f t="shared" ref="F55:N55" si="7">SUM(F53:F54)</f>
        <v>0</v>
      </c>
      <c r="G55" s="1392">
        <f t="shared" si="7"/>
        <v>0</v>
      </c>
      <c r="H55" s="1392">
        <f t="shared" si="7"/>
        <v>0</v>
      </c>
      <c r="I55" s="1392">
        <f t="shared" si="7"/>
        <v>0</v>
      </c>
      <c r="J55" s="1392">
        <f t="shared" si="7"/>
        <v>0</v>
      </c>
      <c r="K55" s="1392">
        <f t="shared" si="7"/>
        <v>0</v>
      </c>
      <c r="L55" s="1392">
        <f t="shared" si="7"/>
        <v>0</v>
      </c>
      <c r="M55" s="1392">
        <f t="shared" si="7"/>
        <v>0</v>
      </c>
      <c r="N55" s="1392">
        <f t="shared" si="7"/>
        <v>0</v>
      </c>
      <c r="O55" s="1393">
        <f>O54</f>
        <v>5100</v>
      </c>
      <c r="P55" s="1393" t="str">
        <f>P54</f>
        <v>0100</v>
      </c>
    </row>
    <row r="56" spans="1:21" x14ac:dyDescent="0.3">
      <c r="A56" s="1371"/>
      <c r="B56" s="1371"/>
      <c r="C56" s="1383"/>
      <c r="D56" s="1385"/>
      <c r="E56" s="1385"/>
      <c r="F56" s="1385"/>
      <c r="G56" s="1385"/>
      <c r="H56" s="1385"/>
      <c r="I56" s="1385"/>
      <c r="J56" s="1385"/>
      <c r="K56" s="1385"/>
      <c r="L56" s="1385"/>
      <c r="M56" s="1385"/>
      <c r="N56" s="1385"/>
      <c r="O56" s="1386"/>
      <c r="P56" s="1386"/>
    </row>
    <row r="57" spans="1:21" x14ac:dyDescent="0.3">
      <c r="A57" s="1397" t="s">
        <v>1364</v>
      </c>
      <c r="B57" s="1398"/>
      <c r="C57" s="1465"/>
      <c r="D57" s="1466"/>
      <c r="E57" s="1466"/>
      <c r="F57" s="1392">
        <f>+F52+F55</f>
        <v>0</v>
      </c>
      <c r="G57" s="1392">
        <f t="shared" ref="G57:N57" si="8">+G52+G55</f>
        <v>0</v>
      </c>
      <c r="H57" s="1392">
        <f t="shared" si="8"/>
        <v>0</v>
      </c>
      <c r="I57" s="1392">
        <f t="shared" si="8"/>
        <v>0</v>
      </c>
      <c r="J57" s="1392">
        <f t="shared" si="8"/>
        <v>0</v>
      </c>
      <c r="K57" s="1392">
        <f t="shared" si="8"/>
        <v>0</v>
      </c>
      <c r="L57" s="1392">
        <f t="shared" si="8"/>
        <v>0</v>
      </c>
      <c r="M57" s="1392">
        <f t="shared" si="8"/>
        <v>0</v>
      </c>
      <c r="N57" s="1392">
        <f t="shared" si="8"/>
        <v>0</v>
      </c>
      <c r="O57" s="1393">
        <f>O55</f>
        <v>5100</v>
      </c>
      <c r="P57" s="1393"/>
    </row>
    <row r="58" spans="1:21" x14ac:dyDescent="0.3">
      <c r="A58" s="1371"/>
      <c r="B58" s="1192"/>
      <c r="C58" s="1372"/>
      <c r="D58" s="1422"/>
      <c r="E58" s="1422"/>
      <c r="O58" s="1329"/>
    </row>
    <row r="59" spans="1:21" x14ac:dyDescent="0.3">
      <c r="O59" s="1329"/>
    </row>
    <row r="60" spans="1:21" ht="14.4" thickBot="1" x14ac:dyDescent="0.35">
      <c r="A60" s="1297" t="s">
        <v>1358</v>
      </c>
      <c r="B60" s="1374"/>
      <c r="F60" s="1444">
        <f>F57</f>
        <v>0</v>
      </c>
      <c r="G60" s="1444">
        <f t="shared" ref="G60:N60" si="9">G57</f>
        <v>0</v>
      </c>
      <c r="H60" s="1444">
        <f t="shared" si="9"/>
        <v>0</v>
      </c>
      <c r="I60" s="1444">
        <f t="shared" si="9"/>
        <v>0</v>
      </c>
      <c r="J60" s="1444">
        <f t="shared" si="9"/>
        <v>0</v>
      </c>
      <c r="K60" s="1444">
        <f t="shared" si="9"/>
        <v>0</v>
      </c>
      <c r="L60" s="1444">
        <f t="shared" si="9"/>
        <v>0</v>
      </c>
      <c r="M60" s="1444">
        <f t="shared" si="9"/>
        <v>0</v>
      </c>
      <c r="N60" s="1444">
        <f t="shared" si="9"/>
        <v>0</v>
      </c>
      <c r="O60" s="1329"/>
    </row>
    <row r="61" spans="1:21" ht="14.4" thickTop="1" x14ac:dyDescent="0.3">
      <c r="O61" s="1329"/>
    </row>
    <row r="62" spans="1:21" x14ac:dyDescent="0.3">
      <c r="A62" s="1214" t="s">
        <v>1310</v>
      </c>
      <c r="N62" s="1301">
        <f>H1</f>
        <v>0</v>
      </c>
      <c r="O62" s="1329"/>
    </row>
    <row r="63" spans="1:21" x14ac:dyDescent="0.3">
      <c r="A63" s="1214" t="s">
        <v>1312</v>
      </c>
      <c r="N63" s="1301">
        <f>H2</f>
        <v>0</v>
      </c>
      <c r="O63" s="1329"/>
    </row>
    <row r="64" spans="1:21" x14ac:dyDescent="0.3">
      <c r="A64" s="1297" t="s">
        <v>1387</v>
      </c>
      <c r="B64" s="1374"/>
      <c r="N64" s="1445">
        <f>SUM(N62:N63)</f>
        <v>0</v>
      </c>
      <c r="O64" s="1329"/>
    </row>
    <row r="65" spans="1:15" x14ac:dyDescent="0.3">
      <c r="O65" s="1329"/>
    </row>
    <row r="66" spans="1:15" ht="14.4" thickBot="1" x14ac:dyDescent="0.35">
      <c r="A66" s="1297" t="s">
        <v>1388</v>
      </c>
      <c r="B66" s="1374"/>
      <c r="N66" s="1444">
        <f>+N64-N60</f>
        <v>0</v>
      </c>
      <c r="O66" s="1329"/>
    </row>
    <row r="67" spans="1:15" ht="14.4" thickTop="1" x14ac:dyDescent="0.3">
      <c r="O67" s="1329"/>
    </row>
    <row r="68" spans="1:15" x14ac:dyDescent="0.3">
      <c r="O68" s="1329"/>
    </row>
    <row r="69" spans="1:15" x14ac:dyDescent="0.3">
      <c r="A69" s="1297" t="s">
        <v>1389</v>
      </c>
      <c r="B69" s="1374"/>
      <c r="F69" s="1301">
        <f>+F22-F60</f>
        <v>0</v>
      </c>
      <c r="G69" s="1301">
        <f t="shared" ref="G69:N69" si="10">+G22-G60</f>
        <v>0</v>
      </c>
      <c r="H69" s="1301">
        <f t="shared" si="10"/>
        <v>0</v>
      </c>
      <c r="I69" s="1301">
        <f t="shared" si="10"/>
        <v>0</v>
      </c>
      <c r="J69" s="1301">
        <f t="shared" si="10"/>
        <v>0</v>
      </c>
      <c r="K69" s="1301">
        <f t="shared" si="10"/>
        <v>0</v>
      </c>
      <c r="L69" s="1301">
        <f t="shared" si="10"/>
        <v>0</v>
      </c>
      <c r="M69" s="1301">
        <f t="shared" si="10"/>
        <v>0</v>
      </c>
      <c r="N69" s="1301">
        <f t="shared" si="10"/>
        <v>0</v>
      </c>
      <c r="O69" s="1329"/>
    </row>
    <row r="70" spans="1:15" x14ac:dyDescent="0.3">
      <c r="O70" s="1329"/>
    </row>
    <row r="71" spans="1:15" x14ac:dyDescent="0.3">
      <c r="O71" s="1329"/>
    </row>
    <row r="72" spans="1:15" x14ac:dyDescent="0.3">
      <c r="C72" s="1302"/>
      <c r="D72" s="1302"/>
      <c r="E72" s="1303"/>
      <c r="F72" s="1302" t="s">
        <v>1359</v>
      </c>
      <c r="G72" s="92"/>
      <c r="H72" s="92"/>
      <c r="I72" s="92"/>
      <c r="J72" s="92"/>
      <c r="O72" s="1329"/>
    </row>
    <row r="73" spans="1:15" x14ac:dyDescent="0.3">
      <c r="C73" s="1302" t="s">
        <v>1360</v>
      </c>
      <c r="D73" s="1302" t="s">
        <v>1608</v>
      </c>
      <c r="E73" s="1303" t="s">
        <v>1609</v>
      </c>
      <c r="F73" s="1302" t="s">
        <v>1361</v>
      </c>
      <c r="G73" s="1302" t="s">
        <v>1362</v>
      </c>
      <c r="H73" s="92"/>
      <c r="I73" s="92"/>
      <c r="J73" s="92"/>
      <c r="O73" s="1329"/>
    </row>
    <row r="74" spans="1:15" x14ac:dyDescent="0.3">
      <c r="C74" s="92"/>
      <c r="D74" s="92"/>
      <c r="E74" s="1303"/>
      <c r="F74" s="92"/>
      <c r="G74" s="92"/>
      <c r="H74" s="92"/>
      <c r="I74" s="92"/>
      <c r="J74" s="92"/>
      <c r="O74" s="1329"/>
    </row>
    <row r="75" spans="1:15" x14ac:dyDescent="0.3">
      <c r="C75" s="1302">
        <f t="shared" ref="C75:C83" si="11">$B$4</f>
        <v>1010</v>
      </c>
      <c r="D75" s="1302">
        <f>$O$57</f>
        <v>5100</v>
      </c>
      <c r="E75" s="1303" t="s">
        <v>1635</v>
      </c>
      <c r="F75" s="1303" t="str">
        <f t="shared" ref="F75:F83" si="12">$A$3</f>
        <v>0000</v>
      </c>
      <c r="G75" s="1329" t="str">
        <f t="shared" ref="G75:G83" si="13">$A$2</f>
        <v>0120</v>
      </c>
      <c r="H75" s="1301">
        <f>G57</f>
        <v>0</v>
      </c>
      <c r="I75" s="92"/>
      <c r="J75" s="92"/>
      <c r="O75" s="1329"/>
    </row>
    <row r="76" spans="1:15" x14ac:dyDescent="0.3">
      <c r="C76" s="1302">
        <f t="shared" si="11"/>
        <v>1010</v>
      </c>
      <c r="D76" s="1302">
        <f t="shared" ref="D76:D83" si="14">$O$57</f>
        <v>5100</v>
      </c>
      <c r="E76" s="1303" t="s">
        <v>1630</v>
      </c>
      <c r="F76" s="1303" t="str">
        <f t="shared" si="12"/>
        <v>0000</v>
      </c>
      <c r="G76" s="1329" t="str">
        <f t="shared" si="13"/>
        <v>0120</v>
      </c>
      <c r="H76" s="1301">
        <f>F55</f>
        <v>0</v>
      </c>
      <c r="I76" s="92"/>
      <c r="J76" s="92"/>
      <c r="O76" s="1329"/>
    </row>
    <row r="77" spans="1:15" x14ac:dyDescent="0.3">
      <c r="C77" s="1302">
        <f t="shared" si="11"/>
        <v>1010</v>
      </c>
      <c r="D77" s="1302">
        <f t="shared" si="14"/>
        <v>5100</v>
      </c>
      <c r="E77" s="1303" t="s">
        <v>1649</v>
      </c>
      <c r="F77" s="1303" t="str">
        <f t="shared" si="12"/>
        <v>0000</v>
      </c>
      <c r="G77" s="1329" t="str">
        <f t="shared" si="13"/>
        <v>0120</v>
      </c>
      <c r="H77" s="1301">
        <f>F52</f>
        <v>0</v>
      </c>
      <c r="I77" s="92"/>
      <c r="J77" s="92"/>
      <c r="O77" s="1329"/>
    </row>
    <row r="78" spans="1:15" x14ac:dyDescent="0.3">
      <c r="C78" s="1302">
        <f t="shared" si="11"/>
        <v>1010</v>
      </c>
      <c r="D78" s="1302">
        <f t="shared" si="14"/>
        <v>5100</v>
      </c>
      <c r="E78" s="1303" t="s">
        <v>1652</v>
      </c>
      <c r="F78" s="1303" t="str">
        <f t="shared" si="12"/>
        <v>0000</v>
      </c>
      <c r="G78" s="1329" t="str">
        <f t="shared" si="13"/>
        <v>0120</v>
      </c>
      <c r="H78" s="1301">
        <f>H57+N66</f>
        <v>0</v>
      </c>
      <c r="I78" s="92"/>
      <c r="J78" s="92" t="s">
        <v>1363</v>
      </c>
      <c r="O78" s="1329"/>
    </row>
    <row r="79" spans="1:15" x14ac:dyDescent="0.3">
      <c r="C79" s="1302">
        <f t="shared" si="11"/>
        <v>1010</v>
      </c>
      <c r="D79" s="1302">
        <f t="shared" si="14"/>
        <v>5100</v>
      </c>
      <c r="E79" s="1303" t="s">
        <v>1625</v>
      </c>
      <c r="F79" s="1303" t="str">
        <f t="shared" si="12"/>
        <v>0000</v>
      </c>
      <c r="G79" s="1329" t="str">
        <f t="shared" si="13"/>
        <v>0120</v>
      </c>
      <c r="H79" s="1301">
        <f>I57</f>
        <v>0</v>
      </c>
      <c r="I79" s="92"/>
      <c r="J79" s="92"/>
      <c r="O79" s="1329"/>
    </row>
    <row r="80" spans="1:15" x14ac:dyDescent="0.3">
      <c r="C80" s="1302">
        <f t="shared" si="11"/>
        <v>1010</v>
      </c>
      <c r="D80" s="1302">
        <f t="shared" si="14"/>
        <v>5100</v>
      </c>
      <c r="E80" s="1303" t="s">
        <v>1656</v>
      </c>
      <c r="F80" s="1303" t="str">
        <f t="shared" si="12"/>
        <v>0000</v>
      </c>
      <c r="G80" s="1329" t="str">
        <f t="shared" si="13"/>
        <v>0120</v>
      </c>
      <c r="H80" s="1301">
        <f>J57</f>
        <v>0</v>
      </c>
      <c r="I80" s="92"/>
      <c r="O80" s="1329"/>
    </row>
    <row r="81" spans="3:15" x14ac:dyDescent="0.3">
      <c r="C81" s="1302">
        <f t="shared" si="11"/>
        <v>1010</v>
      </c>
      <c r="D81" s="1302">
        <f t="shared" si="14"/>
        <v>5100</v>
      </c>
      <c r="E81" s="1303" t="s">
        <v>1666</v>
      </c>
      <c r="F81" s="1303" t="str">
        <f t="shared" si="12"/>
        <v>0000</v>
      </c>
      <c r="G81" s="1329" t="str">
        <f t="shared" si="13"/>
        <v>0120</v>
      </c>
      <c r="H81" s="1301">
        <f>K57</f>
        <v>0</v>
      </c>
      <c r="I81" s="92"/>
      <c r="J81" s="92"/>
      <c r="O81" s="1329"/>
    </row>
    <row r="82" spans="3:15" x14ac:dyDescent="0.3">
      <c r="C82" s="1302">
        <f t="shared" si="11"/>
        <v>1010</v>
      </c>
      <c r="D82" s="1302">
        <f t="shared" si="14"/>
        <v>5100</v>
      </c>
      <c r="E82" s="1303" t="s">
        <v>1668</v>
      </c>
      <c r="F82" s="1303" t="str">
        <f t="shared" si="12"/>
        <v>0000</v>
      </c>
      <c r="G82" s="1329" t="str">
        <f t="shared" si="13"/>
        <v>0120</v>
      </c>
      <c r="H82" s="1301">
        <f>L57</f>
        <v>0</v>
      </c>
      <c r="I82" s="92"/>
      <c r="J82" s="92"/>
      <c r="O82" s="1329"/>
    </row>
    <row r="83" spans="3:15" x14ac:dyDescent="0.3">
      <c r="C83" s="1448">
        <f t="shared" si="11"/>
        <v>1010</v>
      </c>
      <c r="D83" s="1448">
        <f t="shared" si="14"/>
        <v>5100</v>
      </c>
      <c r="E83" s="1468" t="s">
        <v>1670</v>
      </c>
      <c r="F83" s="1468" t="str">
        <f t="shared" si="12"/>
        <v>0000</v>
      </c>
      <c r="G83" s="1469" t="str">
        <f t="shared" si="13"/>
        <v>0120</v>
      </c>
      <c r="H83" s="1331">
        <f>M57</f>
        <v>0</v>
      </c>
      <c r="I83" s="1331">
        <f>SUM(H75:H83)</f>
        <v>0</v>
      </c>
      <c r="J83" s="92"/>
      <c r="O83" s="1329"/>
    </row>
    <row r="84" spans="3:15" x14ac:dyDescent="0.3">
      <c r="C84" s="92"/>
      <c r="D84" s="92"/>
      <c r="E84" s="1303"/>
      <c r="F84" s="92"/>
      <c r="G84" s="92"/>
      <c r="H84" s="1471">
        <f>SUM(H75:H83)</f>
        <v>0</v>
      </c>
      <c r="I84" s="1471">
        <f>SUM(I75:I83)</f>
        <v>0</v>
      </c>
      <c r="J84" s="92"/>
      <c r="O84" s="1329"/>
    </row>
    <row r="85" spans="3:15" x14ac:dyDescent="0.3">
      <c r="O85" s="1329"/>
    </row>
    <row r="86" spans="3:15" x14ac:dyDescent="0.3">
      <c r="O86" s="1329"/>
    </row>
    <row r="87" spans="3:15" x14ac:dyDescent="0.3">
      <c r="O87" s="1329"/>
    </row>
    <row r="88" spans="3:15" x14ac:dyDescent="0.3">
      <c r="O88" s="1329"/>
    </row>
    <row r="89" spans="3:15" x14ac:dyDescent="0.3">
      <c r="O89" s="1329"/>
    </row>
    <row r="90" spans="3:15" x14ac:dyDescent="0.3">
      <c r="O90" s="1329"/>
    </row>
    <row r="91" spans="3:15" x14ac:dyDescent="0.3">
      <c r="O91" s="1329"/>
    </row>
    <row r="92" spans="3:15" x14ac:dyDescent="0.3">
      <c r="O92" s="1329"/>
    </row>
    <row r="93" spans="3:15" x14ac:dyDescent="0.3">
      <c r="O93" s="1329"/>
    </row>
    <row r="94" spans="3:15" x14ac:dyDescent="0.3">
      <c r="O94" s="1329"/>
    </row>
    <row r="95" spans="3:15" x14ac:dyDescent="0.3">
      <c r="O95" s="1329"/>
    </row>
    <row r="96" spans="3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59999389629810485"/>
    <pageSetUpPr fitToPage="1"/>
  </sheetPr>
  <dimension ref="A1:U2227"/>
  <sheetViews>
    <sheetView view="pageBreakPreview" zoomScale="75" zoomScaleNormal="65" workbookViewId="0">
      <selection activeCell="Q78" sqref="Q78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3382'!X377</f>
        <v>32500</v>
      </c>
    </row>
    <row r="2" spans="1:21" x14ac:dyDescent="0.3">
      <c r="A2" s="1487">
        <v>4162</v>
      </c>
      <c r="B2" s="1485" t="s">
        <v>2347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222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3382'!A374</f>
        <v>4----</v>
      </c>
      <c r="B12" s="393" t="str">
        <f>'Salary Menu MIS 3382'!B374</f>
        <v>Other Support - Non-Instructional (TBD)</v>
      </c>
      <c r="C12" s="1327">
        <f>'Salary Menu MIS 3382'!D374</f>
        <v>1</v>
      </c>
      <c r="D12" s="1435">
        <f>'Salary Menu MIS 3382'!E374</f>
        <v>32500</v>
      </c>
      <c r="E12" s="1435">
        <f>'Salary Menu MIS 3382'!J374</f>
        <v>0</v>
      </c>
      <c r="F12" s="1301">
        <f>ROUND(C12*(ROUND((D12-$J$9-$K$9-$L$9)/(1+$H$9+$I$9),0)),0)</f>
        <v>22538</v>
      </c>
      <c r="G12" s="1345" t="s">
        <v>1350</v>
      </c>
      <c r="H12" s="1301">
        <f>ROUND(F12*$H$9,0)</f>
        <v>1548</v>
      </c>
      <c r="I12" s="1301">
        <f>ROUND(F12*$I$9,0)</f>
        <v>1724</v>
      </c>
      <c r="J12" s="1301">
        <f>ROUND($J$9*C12,0)</f>
        <v>6458</v>
      </c>
      <c r="K12" s="1301">
        <f>ROUND($K$9*C12,0)</f>
        <v>28</v>
      </c>
      <c r="L12" s="1301">
        <f>ROUND($L$9*C12,0)</f>
        <v>204</v>
      </c>
      <c r="M12" s="1301">
        <f>ROUND((C12*D12)-(F12+H12+I12+J12+K12+L12),0)</f>
        <v>0</v>
      </c>
      <c r="N12" s="1301">
        <f>SUM(F12:M12)</f>
        <v>32500</v>
      </c>
      <c r="O12" s="1329">
        <v>5100</v>
      </c>
      <c r="P12" s="1330" t="s">
        <v>1630</v>
      </c>
    </row>
    <row r="13" spans="1:21" x14ac:dyDescent="0.3">
      <c r="A13" s="1358"/>
      <c r="B13" s="393"/>
      <c r="C13" s="1327"/>
      <c r="D13" s="1435"/>
      <c r="E13" s="1435"/>
      <c r="O13" s="1329"/>
    </row>
    <row r="14" spans="1:21" s="230" customFormat="1" x14ac:dyDescent="0.3">
      <c r="A14" s="1335" t="s">
        <v>1356</v>
      </c>
      <c r="B14" s="1336"/>
      <c r="C14" s="1337"/>
      <c r="D14" s="1459"/>
      <c r="E14" s="1459"/>
      <c r="F14" s="1339">
        <f t="shared" ref="F14:N14" si="0">ROUND(SUM(F12:F13),0)</f>
        <v>22538</v>
      </c>
      <c r="G14" s="1339">
        <f t="shared" si="0"/>
        <v>0</v>
      </c>
      <c r="H14" s="1339">
        <f t="shared" si="0"/>
        <v>1548</v>
      </c>
      <c r="I14" s="1339">
        <f t="shared" si="0"/>
        <v>1724</v>
      </c>
      <c r="J14" s="1339">
        <f t="shared" si="0"/>
        <v>6458</v>
      </c>
      <c r="K14" s="1339">
        <f t="shared" si="0"/>
        <v>28</v>
      </c>
      <c r="L14" s="1339">
        <f t="shared" si="0"/>
        <v>204</v>
      </c>
      <c r="M14" s="1339">
        <f t="shared" si="0"/>
        <v>0</v>
      </c>
      <c r="N14" s="1339">
        <f t="shared" si="0"/>
        <v>32500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O16" s="1329"/>
    </row>
    <row r="17" spans="1:21" s="230" customFormat="1" x14ac:dyDescent="0.3">
      <c r="A17" s="1297" t="s">
        <v>1358</v>
      </c>
      <c r="B17" s="1374"/>
      <c r="C17" s="1375"/>
      <c r="D17" s="1462"/>
      <c r="E17" s="1462"/>
      <c r="F17" s="1339">
        <f>ROUND(+F14,0)</f>
        <v>22538</v>
      </c>
      <c r="G17" s="1339">
        <f t="shared" ref="G17:N17" si="1">ROUND(+G14,0)</f>
        <v>0</v>
      </c>
      <c r="H17" s="1339">
        <f t="shared" si="1"/>
        <v>1548</v>
      </c>
      <c r="I17" s="1339">
        <f t="shared" si="1"/>
        <v>1724</v>
      </c>
      <c r="J17" s="1339">
        <f t="shared" si="1"/>
        <v>6458</v>
      </c>
      <c r="K17" s="1339">
        <f t="shared" si="1"/>
        <v>28</v>
      </c>
      <c r="L17" s="1339">
        <f t="shared" si="1"/>
        <v>204</v>
      </c>
      <c r="M17" s="1339">
        <f t="shared" si="1"/>
        <v>0</v>
      </c>
      <c r="N17" s="1339">
        <f t="shared" si="1"/>
        <v>32500</v>
      </c>
      <c r="O17" s="1340"/>
      <c r="P17" s="1341"/>
      <c r="U17" s="1342"/>
    </row>
    <row r="18" spans="1:21" x14ac:dyDescent="0.3">
      <c r="O18" s="1329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A28" s="1297" t="str">
        <f>A1</f>
        <v>Salary Budget</v>
      </c>
      <c r="B28" s="230"/>
    </row>
    <row r="29" spans="1:21" x14ac:dyDescent="0.3">
      <c r="A29" s="1377">
        <f>A2</f>
        <v>4162</v>
      </c>
      <c r="B29" s="230" t="str">
        <f>B2</f>
        <v>SAI - In-School Suspension Program</v>
      </c>
    </row>
    <row r="30" spans="1:21" x14ac:dyDescent="0.3">
      <c r="A30" s="1377" t="str">
        <f>A3</f>
        <v>0000</v>
      </c>
      <c r="B30" s="230" t="str">
        <f>B3</f>
        <v>SAMPLE SCHOOL</v>
      </c>
    </row>
    <row r="31" spans="1:21" x14ac:dyDescent="0.3">
      <c r="A31" s="1378" t="str">
        <f>A5</f>
        <v>FISCAL YEAR 2013-2014</v>
      </c>
      <c r="B31" s="1379"/>
      <c r="G31" s="1311"/>
    </row>
    <row r="32" spans="1:21" x14ac:dyDescent="0.3">
      <c r="A32" s="1297"/>
      <c r="B32" s="230"/>
      <c r="G32" s="1311" t="s">
        <v>1635</v>
      </c>
    </row>
    <row r="33" spans="1:16" x14ac:dyDescent="0.3">
      <c r="F33" s="1311"/>
      <c r="G33" s="1312" t="s">
        <v>1314</v>
      </c>
      <c r="H33" s="1311" t="s">
        <v>1652</v>
      </c>
      <c r="I33" s="1311" t="s">
        <v>1625</v>
      </c>
      <c r="J33" s="1311" t="s">
        <v>1656</v>
      </c>
      <c r="K33" s="1311" t="s">
        <v>1666</v>
      </c>
      <c r="L33" s="1311" t="s">
        <v>1668</v>
      </c>
      <c r="M33" s="1311" t="s">
        <v>1670</v>
      </c>
      <c r="N33" s="1312"/>
    </row>
    <row r="34" spans="1:16" x14ac:dyDescent="0.3">
      <c r="C34" s="1313" t="s">
        <v>1315</v>
      </c>
      <c r="D34" s="1315" t="s">
        <v>1337</v>
      </c>
      <c r="E34" s="1315"/>
      <c r="F34" s="1315" t="s">
        <v>273</v>
      </c>
      <c r="G34" s="1311"/>
      <c r="H34" s="1315" t="s">
        <v>1339</v>
      </c>
      <c r="I34" s="1315" t="s">
        <v>1340</v>
      </c>
      <c r="J34" s="1315" t="s">
        <v>1341</v>
      </c>
      <c r="K34" s="1315" t="s">
        <v>1342</v>
      </c>
      <c r="L34" s="1315" t="s">
        <v>1343</v>
      </c>
      <c r="M34" s="1315" t="s">
        <v>1344</v>
      </c>
      <c r="N34" s="1315" t="s">
        <v>248</v>
      </c>
      <c r="O34" s="1316" t="s">
        <v>243</v>
      </c>
      <c r="P34" s="1316" t="s">
        <v>1345</v>
      </c>
    </row>
    <row r="35" spans="1:16" x14ac:dyDescent="0.3">
      <c r="G35" s="1463">
        <f t="shared" ref="G35:L35" si="2">G9</f>
        <v>0</v>
      </c>
      <c r="H35" s="1464">
        <f t="shared" si="2"/>
        <v>6.8699999999999997E-2</v>
      </c>
      <c r="I35" s="1464">
        <f t="shared" si="2"/>
        <v>7.6499999999999999E-2</v>
      </c>
      <c r="J35" s="1301">
        <f t="shared" si="2"/>
        <v>6458</v>
      </c>
      <c r="K35" s="1301">
        <f t="shared" si="2"/>
        <v>28</v>
      </c>
      <c r="L35" s="1301">
        <f t="shared" si="2"/>
        <v>204</v>
      </c>
    </row>
    <row r="36" spans="1:16" x14ac:dyDescent="0.3">
      <c r="H36" s="1382"/>
      <c r="I36" s="1382"/>
    </row>
    <row r="37" spans="1:16" x14ac:dyDescent="0.3">
      <c r="A37" s="1421" t="str">
        <f t="shared" ref="A37:G37" si="3">A12</f>
        <v>4----</v>
      </c>
      <c r="B37" s="1371" t="str">
        <f t="shared" si="3"/>
        <v>Other Support - Non-Instructional (TBD)</v>
      </c>
      <c r="C37" s="1383">
        <f t="shared" si="3"/>
        <v>1</v>
      </c>
      <c r="D37" s="1385">
        <f t="shared" si="3"/>
        <v>32500</v>
      </c>
      <c r="E37" s="1385">
        <f t="shared" si="3"/>
        <v>0</v>
      </c>
      <c r="F37" s="1385">
        <f t="shared" si="3"/>
        <v>22538</v>
      </c>
      <c r="G37" s="1395" t="str">
        <f t="shared" si="3"/>
        <v>N/A</v>
      </c>
      <c r="H37" s="1385">
        <f>H12+M12</f>
        <v>1548</v>
      </c>
      <c r="I37" s="1385">
        <f>I12</f>
        <v>1724</v>
      </c>
      <c r="J37" s="1385">
        <f>J12</f>
        <v>6458</v>
      </c>
      <c r="K37" s="1385">
        <f>K12</f>
        <v>28</v>
      </c>
      <c r="L37" s="1385">
        <f>L12</f>
        <v>204</v>
      </c>
      <c r="M37" s="1385">
        <v>0</v>
      </c>
      <c r="N37" s="1385">
        <f>SUM(F37:M37)</f>
        <v>32500</v>
      </c>
      <c r="O37" s="1386">
        <f>O12</f>
        <v>5100</v>
      </c>
      <c r="P37" s="1386" t="str">
        <f>P12</f>
        <v>0100</v>
      </c>
    </row>
    <row r="38" spans="1:16" x14ac:dyDescent="0.3">
      <c r="A38" s="1371"/>
      <c r="B38" s="1192"/>
      <c r="C38" s="1383"/>
      <c r="D38" s="1385"/>
      <c r="E38" s="1385"/>
      <c r="F38" s="1392">
        <f t="shared" ref="F38:N38" si="4">SUM(F37:F37)</f>
        <v>22538</v>
      </c>
      <c r="G38" s="1392">
        <f t="shared" si="4"/>
        <v>0</v>
      </c>
      <c r="H38" s="1392">
        <f t="shared" si="4"/>
        <v>1548</v>
      </c>
      <c r="I38" s="1392">
        <f t="shared" si="4"/>
        <v>1724</v>
      </c>
      <c r="J38" s="1392">
        <f t="shared" si="4"/>
        <v>6458</v>
      </c>
      <c r="K38" s="1392">
        <f t="shared" si="4"/>
        <v>28</v>
      </c>
      <c r="L38" s="1392">
        <f t="shared" si="4"/>
        <v>204</v>
      </c>
      <c r="M38" s="1392">
        <f t="shared" si="4"/>
        <v>0</v>
      </c>
      <c r="N38" s="1392">
        <f t="shared" si="4"/>
        <v>32500</v>
      </c>
      <c r="O38" s="1393">
        <f>O37</f>
        <v>5100</v>
      </c>
      <c r="P38" s="1393" t="str">
        <f>P37</f>
        <v>0100</v>
      </c>
    </row>
    <row r="39" spans="1:16" x14ac:dyDescent="0.3">
      <c r="A39" s="1371"/>
      <c r="B39" s="1192"/>
      <c r="C39" s="1372"/>
      <c r="D39" s="1422"/>
      <c r="E39" s="1422"/>
      <c r="O39" s="1329"/>
    </row>
    <row r="40" spans="1:16" x14ac:dyDescent="0.3">
      <c r="A40" s="1397" t="s">
        <v>1547</v>
      </c>
      <c r="B40" s="1398"/>
      <c r="C40" s="1403"/>
      <c r="D40" s="1405"/>
      <c r="E40" s="1405"/>
      <c r="F40" s="1405">
        <f>+F38</f>
        <v>22538</v>
      </c>
      <c r="G40" s="1405">
        <f t="shared" ref="G40:N40" si="5">+G38</f>
        <v>0</v>
      </c>
      <c r="H40" s="1405">
        <f t="shared" si="5"/>
        <v>1548</v>
      </c>
      <c r="I40" s="1405">
        <f t="shared" si="5"/>
        <v>1724</v>
      </c>
      <c r="J40" s="1405">
        <f t="shared" si="5"/>
        <v>6458</v>
      </c>
      <c r="K40" s="1405">
        <f t="shared" si="5"/>
        <v>28</v>
      </c>
      <c r="L40" s="1405">
        <f t="shared" si="5"/>
        <v>204</v>
      </c>
      <c r="M40" s="1405">
        <f t="shared" si="5"/>
        <v>0</v>
      </c>
      <c r="N40" s="1405">
        <f t="shared" si="5"/>
        <v>32500</v>
      </c>
      <c r="O40" s="1393">
        <f>O38</f>
        <v>5100</v>
      </c>
      <c r="P40" s="1431"/>
    </row>
    <row r="41" spans="1:16" x14ac:dyDescent="0.3">
      <c r="A41" s="1371"/>
      <c r="B41" s="1192"/>
      <c r="C41" s="1372"/>
      <c r="D41" s="1422"/>
      <c r="E41" s="1422"/>
      <c r="O41" s="1329"/>
    </row>
    <row r="42" spans="1:16" x14ac:dyDescent="0.3">
      <c r="O42" s="1329"/>
    </row>
    <row r="43" spans="1:16" x14ac:dyDescent="0.3">
      <c r="O43" s="1329"/>
    </row>
    <row r="44" spans="1:16" ht="14.4" thickBot="1" x14ac:dyDescent="0.35">
      <c r="A44" s="1297" t="s">
        <v>1358</v>
      </c>
      <c r="B44" s="1374"/>
      <c r="F44" s="1444">
        <f>+F40</f>
        <v>22538</v>
      </c>
      <c r="G44" s="1444">
        <f t="shared" ref="G44:N44" si="6">+G40</f>
        <v>0</v>
      </c>
      <c r="H44" s="1444">
        <f t="shared" si="6"/>
        <v>1548</v>
      </c>
      <c r="I44" s="1444">
        <f t="shared" si="6"/>
        <v>1724</v>
      </c>
      <c r="J44" s="1444">
        <f t="shared" si="6"/>
        <v>6458</v>
      </c>
      <c r="K44" s="1444">
        <f t="shared" si="6"/>
        <v>28</v>
      </c>
      <c r="L44" s="1444">
        <f t="shared" si="6"/>
        <v>204</v>
      </c>
      <c r="M44" s="1444">
        <f t="shared" si="6"/>
        <v>0</v>
      </c>
      <c r="N44" s="1444">
        <f t="shared" si="6"/>
        <v>32500</v>
      </c>
      <c r="O44" s="1329"/>
    </row>
    <row r="45" spans="1:16" ht="14.4" thickTop="1" x14ac:dyDescent="0.3">
      <c r="O45" s="1329"/>
    </row>
    <row r="46" spans="1:16" x14ac:dyDescent="0.3">
      <c r="A46" s="1214" t="s">
        <v>1310</v>
      </c>
      <c r="N46" s="1301">
        <f>H1</f>
        <v>32500</v>
      </c>
      <c r="O46" s="1329"/>
    </row>
    <row r="47" spans="1:16" x14ac:dyDescent="0.3">
      <c r="A47" s="1214" t="s">
        <v>1312</v>
      </c>
      <c r="N47" s="1301">
        <f>H2</f>
        <v>0</v>
      </c>
      <c r="O47" s="1329"/>
    </row>
    <row r="48" spans="1:16" x14ac:dyDescent="0.3">
      <c r="A48" s="1297" t="s">
        <v>1387</v>
      </c>
      <c r="B48" s="1374"/>
      <c r="N48" s="1445">
        <f>SUM(N46:N47)</f>
        <v>32500</v>
      </c>
      <c r="O48" s="1329"/>
    </row>
    <row r="49" spans="1:15" x14ac:dyDescent="0.3">
      <c r="O49" s="1329"/>
    </row>
    <row r="50" spans="1:15" ht="14.4" thickBot="1" x14ac:dyDescent="0.35">
      <c r="A50" s="1297" t="s">
        <v>1388</v>
      </c>
      <c r="B50" s="1374"/>
      <c r="N50" s="1444">
        <f>+N48-N44</f>
        <v>0</v>
      </c>
      <c r="O50" s="1329"/>
    </row>
    <row r="51" spans="1:15" ht="14.4" thickTop="1" x14ac:dyDescent="0.3">
      <c r="O51" s="1329"/>
    </row>
    <row r="52" spans="1:15" x14ac:dyDescent="0.3">
      <c r="O52" s="1329"/>
    </row>
    <row r="53" spans="1:15" x14ac:dyDescent="0.3">
      <c r="A53" s="1297" t="s">
        <v>1389</v>
      </c>
      <c r="B53" s="1374"/>
      <c r="F53" s="1301">
        <f t="shared" ref="F53:N53" si="7">+F17-F44</f>
        <v>0</v>
      </c>
      <c r="G53" s="1301">
        <f t="shared" si="7"/>
        <v>0</v>
      </c>
      <c r="H53" s="1301">
        <f t="shared" si="7"/>
        <v>0</v>
      </c>
      <c r="I53" s="1301">
        <f t="shared" si="7"/>
        <v>0</v>
      </c>
      <c r="J53" s="1301">
        <f t="shared" si="7"/>
        <v>0</v>
      </c>
      <c r="K53" s="1301">
        <f t="shared" si="7"/>
        <v>0</v>
      </c>
      <c r="L53" s="1301">
        <f t="shared" si="7"/>
        <v>0</v>
      </c>
      <c r="M53" s="1301">
        <f t="shared" si="7"/>
        <v>0</v>
      </c>
      <c r="N53" s="1301">
        <f t="shared" si="7"/>
        <v>0</v>
      </c>
      <c r="O53" s="1329"/>
    </row>
    <row r="54" spans="1:15" x14ac:dyDescent="0.3">
      <c r="O54" s="1329"/>
    </row>
    <row r="55" spans="1:15" x14ac:dyDescent="0.3">
      <c r="O55" s="1329"/>
    </row>
    <row r="56" spans="1:15" x14ac:dyDescent="0.3">
      <c r="C56" s="1302"/>
      <c r="D56" s="1302"/>
      <c r="E56" s="1303"/>
      <c r="F56" s="1302" t="s">
        <v>1359</v>
      </c>
      <c r="G56" s="92"/>
      <c r="H56" s="92"/>
      <c r="I56" s="92"/>
      <c r="J56" s="92"/>
      <c r="O56" s="1329"/>
    </row>
    <row r="57" spans="1:15" x14ac:dyDescent="0.3">
      <c r="C57" s="1302" t="s">
        <v>1360</v>
      </c>
      <c r="D57" s="1302" t="s">
        <v>1608</v>
      </c>
      <c r="E57" s="1303" t="s">
        <v>1609</v>
      </c>
      <c r="F57" s="1302" t="s">
        <v>1361</v>
      </c>
      <c r="G57" s="1302" t="s">
        <v>1362</v>
      </c>
      <c r="H57" s="92"/>
      <c r="I57" s="92"/>
      <c r="J57" s="92"/>
      <c r="O57" s="1329"/>
    </row>
    <row r="58" spans="1:15" x14ac:dyDescent="0.3">
      <c r="C58" s="92"/>
      <c r="D58" s="92"/>
      <c r="E58" s="1303"/>
      <c r="F58" s="92"/>
      <c r="G58" s="92"/>
      <c r="H58" s="92"/>
      <c r="I58" s="92"/>
      <c r="J58" s="92"/>
      <c r="O58" s="1329"/>
    </row>
    <row r="59" spans="1:15" x14ac:dyDescent="0.3">
      <c r="C59" s="1302">
        <f t="shared" ref="C59:C65" si="8">$B$4</f>
        <v>1010</v>
      </c>
      <c r="D59" s="1302">
        <f t="shared" ref="D59:D65" si="9">$O$40</f>
        <v>5100</v>
      </c>
      <c r="E59" s="1303" t="s">
        <v>1630</v>
      </c>
      <c r="F59" s="1303" t="str">
        <f t="shared" ref="F59:F65" si="10">$A$3</f>
        <v>0000</v>
      </c>
      <c r="G59" s="1329">
        <f t="shared" ref="G59:G65" si="11">$A$2</f>
        <v>4162</v>
      </c>
      <c r="H59" s="1301">
        <f>F38</f>
        <v>22538</v>
      </c>
      <c r="I59" s="92"/>
      <c r="J59" s="92"/>
      <c r="O59" s="1329"/>
    </row>
    <row r="60" spans="1:15" x14ac:dyDescent="0.3">
      <c r="C60" s="1302">
        <f t="shared" si="8"/>
        <v>1010</v>
      </c>
      <c r="D60" s="1302">
        <f t="shared" si="9"/>
        <v>5100</v>
      </c>
      <c r="E60" s="1303" t="s">
        <v>1652</v>
      </c>
      <c r="F60" s="1303" t="str">
        <f t="shared" si="10"/>
        <v>0000</v>
      </c>
      <c r="G60" s="1329">
        <f t="shared" si="11"/>
        <v>4162</v>
      </c>
      <c r="H60" s="1301">
        <f>H40</f>
        <v>1548</v>
      </c>
      <c r="I60" s="92"/>
      <c r="J60" s="92"/>
      <c r="O60" s="1329"/>
    </row>
    <row r="61" spans="1:15" x14ac:dyDescent="0.3">
      <c r="C61" s="1302">
        <f t="shared" si="8"/>
        <v>1010</v>
      </c>
      <c r="D61" s="1302">
        <f t="shared" si="9"/>
        <v>5100</v>
      </c>
      <c r="E61" s="1303" t="s">
        <v>1625</v>
      </c>
      <c r="F61" s="1303" t="str">
        <f t="shared" si="10"/>
        <v>0000</v>
      </c>
      <c r="G61" s="1329">
        <f t="shared" si="11"/>
        <v>4162</v>
      </c>
      <c r="H61" s="1301">
        <f>I40</f>
        <v>1724</v>
      </c>
      <c r="I61" s="92"/>
      <c r="J61" s="92"/>
      <c r="O61" s="1329"/>
    </row>
    <row r="62" spans="1:15" x14ac:dyDescent="0.3">
      <c r="C62" s="1302">
        <f t="shared" si="8"/>
        <v>1010</v>
      </c>
      <c r="D62" s="1302">
        <f t="shared" si="9"/>
        <v>5100</v>
      </c>
      <c r="E62" s="1303" t="s">
        <v>1656</v>
      </c>
      <c r="F62" s="1303" t="str">
        <f t="shared" si="10"/>
        <v>0000</v>
      </c>
      <c r="G62" s="1329">
        <f t="shared" si="11"/>
        <v>4162</v>
      </c>
      <c r="H62" s="1301">
        <f>J40</f>
        <v>6458</v>
      </c>
      <c r="I62" s="92"/>
      <c r="J62" s="92"/>
      <c r="O62" s="1329"/>
    </row>
    <row r="63" spans="1:15" x14ac:dyDescent="0.3">
      <c r="C63" s="1302">
        <f t="shared" si="8"/>
        <v>1010</v>
      </c>
      <c r="D63" s="1302">
        <f t="shared" si="9"/>
        <v>5100</v>
      </c>
      <c r="E63" s="1303" t="s">
        <v>1666</v>
      </c>
      <c r="F63" s="1303" t="str">
        <f t="shared" si="10"/>
        <v>0000</v>
      </c>
      <c r="G63" s="1329">
        <f t="shared" si="11"/>
        <v>4162</v>
      </c>
      <c r="H63" s="1301">
        <f>K40</f>
        <v>28</v>
      </c>
      <c r="I63" s="92"/>
      <c r="J63" s="92"/>
      <c r="O63" s="1329"/>
    </row>
    <row r="64" spans="1:15" x14ac:dyDescent="0.3">
      <c r="C64" s="1302">
        <f t="shared" si="8"/>
        <v>1010</v>
      </c>
      <c r="D64" s="1302">
        <f t="shared" si="9"/>
        <v>5100</v>
      </c>
      <c r="E64" s="1303" t="s">
        <v>1668</v>
      </c>
      <c r="F64" s="1303" t="str">
        <f t="shared" si="10"/>
        <v>0000</v>
      </c>
      <c r="G64" s="1329">
        <f t="shared" si="11"/>
        <v>4162</v>
      </c>
      <c r="H64" s="1301">
        <f>L40</f>
        <v>204</v>
      </c>
      <c r="I64" s="92"/>
      <c r="J64" s="92"/>
      <c r="O64" s="1329"/>
    </row>
    <row r="65" spans="3:15" x14ac:dyDescent="0.3">
      <c r="C65" s="1448">
        <f t="shared" si="8"/>
        <v>1010</v>
      </c>
      <c r="D65" s="1448">
        <f t="shared" si="9"/>
        <v>5100</v>
      </c>
      <c r="E65" s="1468" t="s">
        <v>1670</v>
      </c>
      <c r="F65" s="1468" t="str">
        <f t="shared" si="10"/>
        <v>0000</v>
      </c>
      <c r="G65" s="1469">
        <f t="shared" si="11"/>
        <v>4162</v>
      </c>
      <c r="H65" s="1331">
        <f>M40</f>
        <v>0</v>
      </c>
      <c r="I65" s="1331">
        <f>SUM(H59:H65)</f>
        <v>32500</v>
      </c>
      <c r="J65" s="92"/>
      <c r="O65" s="1329"/>
    </row>
    <row r="66" spans="3:15" x14ac:dyDescent="0.3">
      <c r="C66" s="92"/>
      <c r="D66" s="92"/>
      <c r="E66" s="1303"/>
      <c r="F66" s="92"/>
      <c r="G66" s="92"/>
      <c r="H66" s="1471">
        <f>SUM(H59:H65)</f>
        <v>32500</v>
      </c>
      <c r="I66" s="1471">
        <f>SUM(I59:I65)</f>
        <v>32500</v>
      </c>
      <c r="J66" s="92"/>
      <c r="O66" s="1329"/>
    </row>
    <row r="67" spans="3:15" x14ac:dyDescent="0.3">
      <c r="O67" s="1329"/>
    </row>
    <row r="68" spans="3:15" x14ac:dyDescent="0.3">
      <c r="O68" s="1329"/>
    </row>
    <row r="69" spans="3:15" x14ac:dyDescent="0.3">
      <c r="O69" s="1329"/>
    </row>
    <row r="70" spans="3:15" x14ac:dyDescent="0.3">
      <c r="O70" s="1329"/>
    </row>
    <row r="71" spans="3:15" x14ac:dyDescent="0.3">
      <c r="O71" s="1329"/>
    </row>
    <row r="72" spans="3:15" x14ac:dyDescent="0.3">
      <c r="O72" s="1329"/>
    </row>
    <row r="73" spans="3:15" x14ac:dyDescent="0.3">
      <c r="O73" s="1329"/>
    </row>
    <row r="74" spans="3:15" x14ac:dyDescent="0.3">
      <c r="O74" s="1329"/>
    </row>
    <row r="75" spans="3:15" x14ac:dyDescent="0.3">
      <c r="O75" s="1329"/>
    </row>
    <row r="76" spans="3:15" x14ac:dyDescent="0.3"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27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A7E8FF"/>
  </sheetPr>
  <dimension ref="A1:EE605"/>
  <sheetViews>
    <sheetView view="pageBreakPreview" zoomScaleNormal="100" zoomScaleSheetLayoutView="100" workbookViewId="0">
      <selection activeCell="D9" sqref="D9"/>
    </sheetView>
  </sheetViews>
  <sheetFormatPr defaultColWidth="9.109375" defaultRowHeight="13.8" x14ac:dyDescent="0.3"/>
  <cols>
    <col min="1" max="1" width="7.6640625" style="830" customWidth="1"/>
    <col min="2" max="2" width="54.5546875" style="234" customWidth="1"/>
    <col min="3" max="3" width="12.5546875" style="234" bestFit="1" customWidth="1"/>
    <col min="4" max="9" width="12.6640625" style="325" customWidth="1"/>
    <col min="10" max="12" width="12.6640625" style="262" customWidth="1"/>
    <col min="13" max="13" width="12.6640625" style="325" customWidth="1"/>
    <col min="14" max="58" width="9.109375" style="262"/>
    <col min="59" max="16384" width="9.109375" style="218"/>
  </cols>
  <sheetData>
    <row r="1" spans="1:13" s="216" customFormat="1" x14ac:dyDescent="0.3">
      <c r="A1" s="260"/>
      <c r="B1" s="217"/>
      <c r="C1" s="217"/>
      <c r="D1" s="261"/>
      <c r="E1" s="261"/>
      <c r="F1" s="261"/>
      <c r="G1" s="261"/>
      <c r="H1" s="261"/>
      <c r="I1" s="261"/>
      <c r="M1" s="261" t="s">
        <v>214</v>
      </c>
    </row>
    <row r="2" spans="1:13" s="216" customFormat="1" ht="15.6" x14ac:dyDescent="0.3">
      <c r="A2" s="270" t="s">
        <v>268</v>
      </c>
      <c r="B2" s="271"/>
      <c r="C2" s="271"/>
      <c r="D2" s="272"/>
      <c r="E2" s="272"/>
      <c r="F2" s="272"/>
      <c r="G2" s="272"/>
      <c r="H2" s="272"/>
      <c r="I2" s="272"/>
      <c r="J2" s="273"/>
      <c r="K2" s="273"/>
      <c r="L2" s="273"/>
      <c r="M2" s="272"/>
    </row>
    <row r="3" spans="1:13" s="135" customFormat="1" ht="18" x14ac:dyDescent="0.35">
      <c r="A3" s="278" t="s">
        <v>1657</v>
      </c>
      <c r="B3" s="279"/>
      <c r="C3" s="279"/>
      <c r="D3" s="280"/>
      <c r="E3" s="280"/>
      <c r="F3" s="280"/>
      <c r="G3" s="280"/>
      <c r="H3" s="280"/>
      <c r="I3" s="280"/>
      <c r="J3" s="130"/>
      <c r="K3" s="130"/>
      <c r="L3" s="130"/>
      <c r="M3" s="280"/>
    </row>
    <row r="4" spans="1:13" s="979" customFormat="1" ht="15.6" x14ac:dyDescent="0.3">
      <c r="A4" s="288" t="str">
        <f>Enrollment!A4</f>
        <v>FISCAL YEAR 2013-2014</v>
      </c>
      <c r="B4" s="271"/>
      <c r="C4" s="271"/>
      <c r="D4" s="289"/>
      <c r="E4" s="289"/>
      <c r="F4" s="289"/>
      <c r="G4" s="289"/>
      <c r="H4" s="289"/>
      <c r="I4" s="289"/>
      <c r="J4" s="290"/>
      <c r="K4" s="290"/>
      <c r="L4" s="290"/>
      <c r="M4" s="289"/>
    </row>
    <row r="5" spans="1:13" s="216" customFormat="1" ht="14.4" thickBot="1" x14ac:dyDescent="0.35">
      <c r="A5" s="298"/>
      <c r="B5" s="299"/>
      <c r="C5" s="299"/>
      <c r="D5" s="272"/>
      <c r="E5" s="272"/>
      <c r="F5" s="272"/>
      <c r="G5" s="272"/>
      <c r="H5" s="272"/>
      <c r="I5" s="272"/>
      <c r="J5" s="273"/>
      <c r="K5" s="273"/>
      <c r="L5" s="273"/>
      <c r="M5" s="272"/>
    </row>
    <row r="6" spans="1:13" s="825" customFormat="1" x14ac:dyDescent="0.3">
      <c r="A6" s="1935"/>
      <c r="B6" s="1936"/>
      <c r="C6" s="2313" t="s">
        <v>1664</v>
      </c>
      <c r="D6" s="2304"/>
      <c r="E6" s="1937"/>
      <c r="F6" s="1937"/>
      <c r="G6" s="1937"/>
      <c r="H6" s="1937"/>
      <c r="I6" s="1937"/>
      <c r="J6" s="2309"/>
      <c r="K6" s="2304"/>
      <c r="L6" s="2304"/>
      <c r="M6" s="2311"/>
    </row>
    <row r="7" spans="1:13" s="825" customFormat="1" ht="29.25" customHeight="1" thickBot="1" x14ac:dyDescent="0.4">
      <c r="A7" s="1938" t="str">
        <f>'Revenue Projection'!F2</f>
        <v>0000</v>
      </c>
      <c r="B7" s="1939" t="str">
        <f>'Revenue Projection'!A1</f>
        <v>SAMPLE SCHOOL</v>
      </c>
      <c r="C7" s="2314"/>
      <c r="D7" s="2305"/>
      <c r="E7" s="1940"/>
      <c r="F7" s="1940"/>
      <c r="G7" s="1940"/>
      <c r="H7" s="1940"/>
      <c r="I7" s="1940"/>
      <c r="J7" s="2310"/>
      <c r="K7" s="2305"/>
      <c r="L7" s="2305"/>
      <c r="M7" s="2312"/>
    </row>
    <row r="8" spans="1:13" s="825" customFormat="1" ht="18" customHeight="1" thickTop="1" x14ac:dyDescent="0.3">
      <c r="A8" s="1941" t="str">
        <f>'Salary Menu MIS 3382'!A8</f>
        <v>Administrative Positions:</v>
      </c>
      <c r="B8" s="1942"/>
      <c r="C8" s="1942"/>
      <c r="D8" s="1942"/>
      <c r="E8" s="1942"/>
      <c r="F8" s="1942"/>
      <c r="G8" s="1942"/>
      <c r="H8" s="1942"/>
      <c r="I8" s="1942"/>
      <c r="J8" s="1943"/>
      <c r="K8" s="1944"/>
      <c r="L8" s="1944"/>
      <c r="M8" s="1945"/>
    </row>
    <row r="9" spans="1:13" s="825" customFormat="1" ht="18" customHeight="1" x14ac:dyDescent="0.3">
      <c r="A9" s="1946">
        <f>'Salary Menu MIS 3382'!A9</f>
        <v>31000</v>
      </c>
      <c r="B9" s="1947" t="str">
        <f>'Salary Menu MIS 3382'!B9</f>
        <v>Principal - Elementary</v>
      </c>
      <c r="C9" s="1932">
        <f>'Salary Menu MIS 3382'!C9</f>
        <v>0</v>
      </c>
      <c r="D9" s="1884"/>
      <c r="E9" s="1884"/>
      <c r="F9" s="1884"/>
      <c r="G9" s="1884"/>
      <c r="H9" s="1884"/>
      <c r="I9" s="1884"/>
      <c r="J9" s="1933"/>
      <c r="K9" s="1933"/>
      <c r="L9" s="1884"/>
      <c r="M9" s="1885"/>
    </row>
    <row r="10" spans="1:13" s="825" customFormat="1" ht="18" customHeight="1" x14ac:dyDescent="0.3">
      <c r="A10" s="1948" t="str">
        <f>'Salary Menu MIS 3382'!A10</f>
        <v>31020</v>
      </c>
      <c r="B10" s="1949" t="str">
        <f>'Salary Menu MIS 3382'!B10</f>
        <v>Principal - Middle</v>
      </c>
      <c r="C10" s="1950">
        <f>'Salary Menu MIS 3382'!C10</f>
        <v>0</v>
      </c>
      <c r="D10" s="1951"/>
      <c r="E10" s="1951"/>
      <c r="F10" s="1951"/>
      <c r="G10" s="1951"/>
      <c r="H10" s="1951"/>
      <c r="I10" s="1951"/>
      <c r="J10" s="1952"/>
      <c r="K10" s="1952"/>
      <c r="L10" s="1951"/>
      <c r="M10" s="1953"/>
    </row>
    <row r="11" spans="1:13" s="825" customFormat="1" ht="18" customHeight="1" x14ac:dyDescent="0.3">
      <c r="A11" s="1948" t="str">
        <f>'Salary Menu MIS 3382'!A11</f>
        <v>31040</v>
      </c>
      <c r="B11" s="1949" t="str">
        <f>'Salary Menu MIS 3382'!B11</f>
        <v>Principal - High</v>
      </c>
      <c r="C11" s="1950">
        <f>'Salary Menu MIS 3382'!C11</f>
        <v>0</v>
      </c>
      <c r="D11" s="1951"/>
      <c r="E11" s="1951"/>
      <c r="F11" s="1951"/>
      <c r="G11" s="1951"/>
      <c r="H11" s="1951"/>
      <c r="I11" s="1951"/>
      <c r="J11" s="1952"/>
      <c r="K11" s="1952"/>
      <c r="L11" s="1951"/>
      <c r="M11" s="1953"/>
    </row>
    <row r="12" spans="1:13" s="825" customFormat="1" ht="18" customHeight="1" x14ac:dyDescent="0.3">
      <c r="A12" s="1930" t="str">
        <f>'Salary Menu MIS 3382'!A12</f>
        <v>31080</v>
      </c>
      <c r="B12" s="1954" t="str">
        <f>'Salary Menu MIS 3382'!B12</f>
        <v>Principal - K-12 (900+ Students)</v>
      </c>
      <c r="C12" s="1955">
        <f>'Salary Menu MIS 3382'!C12</f>
        <v>0</v>
      </c>
      <c r="D12" s="1956"/>
      <c r="E12" s="1956"/>
      <c r="F12" s="1956"/>
      <c r="G12" s="1956"/>
      <c r="H12" s="1956"/>
      <c r="I12" s="1956"/>
      <c r="J12" s="1952"/>
      <c r="K12" s="1952"/>
      <c r="L12" s="1951"/>
      <c r="M12" s="1953"/>
    </row>
    <row r="13" spans="1:13" s="825" customFormat="1" ht="18" customHeight="1" x14ac:dyDescent="0.3">
      <c r="A13" s="1930" t="str">
        <f>'Salary Menu MIS 3382'!A13</f>
        <v>31080</v>
      </c>
      <c r="B13" s="1954" t="str">
        <f>'Salary Menu MIS 3382'!B13</f>
        <v>Principal - K-12 (1-900 Students)</v>
      </c>
      <c r="C13" s="1955">
        <f>'Salary Menu MIS 3382'!C13</f>
        <v>0</v>
      </c>
      <c r="D13" s="1956"/>
      <c r="E13" s="1956"/>
      <c r="F13" s="1956"/>
      <c r="G13" s="1956"/>
      <c r="H13" s="1956"/>
      <c r="I13" s="1956"/>
      <c r="J13" s="1952"/>
      <c r="K13" s="1952"/>
      <c r="L13" s="1951"/>
      <c r="M13" s="1953"/>
    </row>
    <row r="14" spans="1:13" s="825" customFormat="1" ht="18" customHeight="1" x14ac:dyDescent="0.3">
      <c r="A14" s="1930" t="str">
        <f>'Salary Menu MIS 3382'!A14</f>
        <v>31090</v>
      </c>
      <c r="B14" s="1954" t="str">
        <f>'Salary Menu MIS 3382'!B14</f>
        <v>Principal - ESE School</v>
      </c>
      <c r="C14" s="1955">
        <f>'Salary Menu MIS 3382'!C14</f>
        <v>0</v>
      </c>
      <c r="D14" s="1956"/>
      <c r="E14" s="1956"/>
      <c r="F14" s="1956"/>
      <c r="G14" s="1956"/>
      <c r="H14" s="1956"/>
      <c r="I14" s="1956"/>
      <c r="J14" s="1952"/>
      <c r="K14" s="1952"/>
      <c r="L14" s="1951"/>
      <c r="M14" s="1953"/>
    </row>
    <row r="15" spans="1:13" s="825" customFormat="1" ht="18" customHeight="1" x14ac:dyDescent="0.3">
      <c r="A15" s="1930" t="str">
        <f>'Salary Menu MIS 3382'!A15</f>
        <v>31050</v>
      </c>
      <c r="B15" s="1954" t="str">
        <f>'Salary Menu MIS 3382'!B15</f>
        <v>Principal - CHOICE High School &amp; Vocational Center</v>
      </c>
      <c r="C15" s="1955">
        <f>'Salary Menu MIS 3382'!C15</f>
        <v>0</v>
      </c>
      <c r="D15" s="1956"/>
      <c r="E15" s="1956"/>
      <c r="F15" s="1956"/>
      <c r="G15" s="1956"/>
      <c r="H15" s="1956"/>
      <c r="I15" s="1956"/>
      <c r="J15" s="1952"/>
      <c r="K15" s="1952"/>
      <c r="L15" s="1951"/>
      <c r="M15" s="1953"/>
    </row>
    <row r="16" spans="1:13" s="825" customFormat="1" ht="18" customHeight="1" x14ac:dyDescent="0.3">
      <c r="A16" s="1948" t="str">
        <f>'Salary Menu MIS 3382'!A16</f>
        <v>36100</v>
      </c>
      <c r="B16" s="1949" t="str">
        <f>'Salary Menu MIS 3382'!B16</f>
        <v>Director - DJJ and NWFL Ballet</v>
      </c>
      <c r="C16" s="1955">
        <f>'Salary Menu MIS 3382'!C16</f>
        <v>0</v>
      </c>
      <c r="D16" s="1951"/>
      <c r="E16" s="1951"/>
      <c r="F16" s="1951"/>
      <c r="G16" s="1951"/>
      <c r="H16" s="1951"/>
      <c r="I16" s="1951"/>
      <c r="J16" s="1952"/>
      <c r="K16" s="1952"/>
      <c r="L16" s="1951"/>
      <c r="M16" s="1953"/>
    </row>
    <row r="17" spans="1:13" s="825" customFormat="1" ht="18" customHeight="1" x14ac:dyDescent="0.3">
      <c r="A17" s="1948" t="str">
        <f>'Salary Menu MIS 3382'!A17</f>
        <v>31220</v>
      </c>
      <c r="B17" s="1949" t="str">
        <f>'Salary Menu MIS 3382'!B17</f>
        <v>Assistant Principal I</v>
      </c>
      <c r="C17" s="1955">
        <f>'Salary Menu MIS 3382'!C17</f>
        <v>0</v>
      </c>
      <c r="D17" s="1951"/>
      <c r="E17" s="1951"/>
      <c r="F17" s="1951"/>
      <c r="G17" s="1951"/>
      <c r="H17" s="1951"/>
      <c r="I17" s="1951"/>
      <c r="J17" s="1952"/>
      <c r="K17" s="1952"/>
      <c r="L17" s="1951"/>
      <c r="M17" s="1953"/>
    </row>
    <row r="18" spans="1:13" s="533" customFormat="1" ht="18" hidden="1" customHeight="1" x14ac:dyDescent="0.3">
      <c r="A18" s="987" t="str">
        <f>'Salary Menu MIS 3382'!A18</f>
        <v>31220</v>
      </c>
      <c r="B18" s="988" t="str">
        <f>'Salary Menu MIS 3382'!B18</f>
        <v>Assistant Principal I - 11 Month</v>
      </c>
      <c r="C18" s="348">
        <f>'Salary Menu MIS 3382'!C18</f>
        <v>0</v>
      </c>
      <c r="D18" s="550"/>
      <c r="E18" s="550"/>
      <c r="F18" s="550"/>
      <c r="G18" s="550"/>
      <c r="H18" s="550"/>
      <c r="I18" s="550"/>
      <c r="J18" s="989"/>
      <c r="K18" s="989"/>
      <c r="L18" s="550"/>
      <c r="M18" s="990"/>
    </row>
    <row r="19" spans="1:13" s="533" customFormat="1" ht="18" hidden="1" customHeight="1" x14ac:dyDescent="0.3">
      <c r="A19" s="987" t="str">
        <f>'Salary Menu MIS 3382'!A19</f>
        <v>31220</v>
      </c>
      <c r="B19" s="988" t="str">
        <f>'Salary Menu MIS 3382'!B19</f>
        <v>Assistant Principal I - 10 Month</v>
      </c>
      <c r="C19" s="348">
        <f>'Salary Menu MIS 3382'!C19</f>
        <v>0</v>
      </c>
      <c r="D19" s="550"/>
      <c r="E19" s="550"/>
      <c r="F19" s="550"/>
      <c r="G19" s="550"/>
      <c r="H19" s="550"/>
      <c r="I19" s="550"/>
      <c r="J19" s="989"/>
      <c r="K19" s="989"/>
      <c r="L19" s="550"/>
      <c r="M19" s="990"/>
    </row>
    <row r="20" spans="1:13" s="533" customFormat="1" ht="18" hidden="1" customHeight="1" x14ac:dyDescent="0.3">
      <c r="A20" s="987" t="str">
        <f>'Salary Menu MIS 3382'!A20</f>
        <v>31280</v>
      </c>
      <c r="B20" s="988" t="str">
        <f>'Salary Menu MIS 3382'!B20</f>
        <v>Assistant Principal I - K-12</v>
      </c>
      <c r="C20" s="348">
        <f>'Salary Menu MIS 3382'!C20</f>
        <v>0</v>
      </c>
      <c r="D20" s="347"/>
      <c r="E20" s="347"/>
      <c r="F20" s="347"/>
      <c r="G20" s="347"/>
      <c r="H20" s="347"/>
      <c r="I20" s="347"/>
      <c r="J20" s="989"/>
      <c r="K20" s="989"/>
      <c r="L20" s="550"/>
      <c r="M20" s="990"/>
    </row>
    <row r="21" spans="1:13" s="533" customFormat="1" ht="18" hidden="1" customHeight="1" x14ac:dyDescent="0.3">
      <c r="A21" s="987" t="str">
        <f>'Salary Menu MIS 3382'!A21</f>
        <v>31220</v>
      </c>
      <c r="B21" s="988" t="str">
        <f>'Salary Menu MIS 3382'!B21</f>
        <v>Assistant Principal I - K-12 - 11 Month</v>
      </c>
      <c r="C21" s="348">
        <f>'Salary Menu MIS 3382'!C21</f>
        <v>0</v>
      </c>
      <c r="D21" s="347"/>
      <c r="E21" s="347"/>
      <c r="F21" s="347"/>
      <c r="G21" s="347"/>
      <c r="H21" s="347"/>
      <c r="I21" s="347"/>
      <c r="J21" s="989"/>
      <c r="K21" s="989"/>
      <c r="L21" s="550"/>
      <c r="M21" s="990"/>
    </row>
    <row r="22" spans="1:13" s="533" customFormat="1" ht="18" hidden="1" customHeight="1" x14ac:dyDescent="0.3">
      <c r="A22" s="987" t="str">
        <f>'Salary Menu MIS 3382'!A22</f>
        <v>31220</v>
      </c>
      <c r="B22" s="988" t="str">
        <f>'Salary Menu MIS 3382'!B22</f>
        <v>Assistant Principal I - K-12 - 10 Month</v>
      </c>
      <c r="C22" s="348">
        <f>'Salary Menu MIS 3382'!C22</f>
        <v>0</v>
      </c>
      <c r="D22" s="347"/>
      <c r="E22" s="347"/>
      <c r="F22" s="347"/>
      <c r="G22" s="347"/>
      <c r="H22" s="347"/>
      <c r="I22" s="347"/>
      <c r="J22" s="989"/>
      <c r="K22" s="989"/>
      <c r="L22" s="550"/>
      <c r="M22" s="990"/>
    </row>
    <row r="23" spans="1:13" s="825" customFormat="1" ht="18" customHeight="1" x14ac:dyDescent="0.3">
      <c r="A23" s="1948" t="str">
        <f>'Salary Menu MIS 3382'!A23</f>
        <v>31240</v>
      </c>
      <c r="B23" s="1949" t="str">
        <f>'Salary Menu MIS 3382'!B23</f>
        <v>Assistant Principal II</v>
      </c>
      <c r="C23" s="1955">
        <f>'Salary Menu MIS 3382'!C23</f>
        <v>0</v>
      </c>
      <c r="D23" s="1956"/>
      <c r="E23" s="1956"/>
      <c r="F23" s="1956"/>
      <c r="G23" s="1956"/>
      <c r="H23" s="1956"/>
      <c r="I23" s="1956"/>
      <c r="J23" s="1952"/>
      <c r="K23" s="1952"/>
      <c r="L23" s="1951"/>
      <c r="M23" s="1953"/>
    </row>
    <row r="24" spans="1:13" s="533" customFormat="1" ht="18" hidden="1" customHeight="1" x14ac:dyDescent="0.3">
      <c r="A24" s="987" t="str">
        <f>'Salary Menu MIS 3382'!A24</f>
        <v>31220</v>
      </c>
      <c r="B24" s="988" t="str">
        <f>'Salary Menu MIS 3382'!B24</f>
        <v>Assistant Principal II - 11 Month</v>
      </c>
      <c r="C24" s="348">
        <f>'Salary Menu MIS 3382'!C24</f>
        <v>0</v>
      </c>
      <c r="D24" s="347"/>
      <c r="E24" s="347"/>
      <c r="F24" s="347"/>
      <c r="G24" s="347"/>
      <c r="H24" s="347"/>
      <c r="I24" s="347"/>
      <c r="J24" s="989"/>
      <c r="K24" s="989"/>
      <c r="L24" s="550"/>
      <c r="M24" s="990"/>
    </row>
    <row r="25" spans="1:13" s="825" customFormat="1" ht="18" customHeight="1" x14ac:dyDescent="0.3">
      <c r="A25" s="1948" t="str">
        <f>'Salary Menu MIS 3382'!A25</f>
        <v>31220</v>
      </c>
      <c r="B25" s="1949" t="str">
        <f>'Salary Menu MIS 3382'!B25</f>
        <v>Assistant Principal II - 10 Month</v>
      </c>
      <c r="C25" s="1955">
        <f>'Salary Menu MIS 3382'!C25</f>
        <v>0</v>
      </c>
      <c r="D25" s="1956"/>
      <c r="E25" s="1956"/>
      <c r="F25" s="1956"/>
      <c r="G25" s="1956"/>
      <c r="H25" s="1956"/>
      <c r="I25" s="1956"/>
      <c r="J25" s="1952"/>
      <c r="K25" s="1952"/>
      <c r="L25" s="1951"/>
      <c r="M25" s="1953"/>
    </row>
    <row r="26" spans="1:13" s="825" customFormat="1" ht="18" customHeight="1" x14ac:dyDescent="0.3">
      <c r="A26" s="1948" t="str">
        <f>'Salary Menu MIS 3382'!A26</f>
        <v>31280</v>
      </c>
      <c r="B26" s="1949" t="str">
        <f>'Salary Menu MIS 3382'!B26</f>
        <v>Assistant Principal II - K-12</v>
      </c>
      <c r="C26" s="1955">
        <f>'Salary Menu MIS 3382'!C26</f>
        <v>0</v>
      </c>
      <c r="D26" s="1956"/>
      <c r="E26" s="1956"/>
      <c r="F26" s="1956"/>
      <c r="G26" s="1956"/>
      <c r="H26" s="1956"/>
      <c r="I26" s="1956"/>
      <c r="J26" s="1952"/>
      <c r="K26" s="1952"/>
      <c r="L26" s="1951"/>
      <c r="M26" s="1953"/>
    </row>
    <row r="27" spans="1:13" s="533" customFormat="1" ht="18" hidden="1" customHeight="1" x14ac:dyDescent="0.3">
      <c r="A27" s="987" t="str">
        <f>'Salary Menu MIS 3382'!A27</f>
        <v>31220</v>
      </c>
      <c r="B27" s="988" t="str">
        <f>'Salary Menu MIS 3382'!B27</f>
        <v>Assistant Principal II - K-12 - 11 Month</v>
      </c>
      <c r="C27" s="348">
        <f>'Salary Menu MIS 3382'!C27</f>
        <v>0</v>
      </c>
      <c r="D27" s="347"/>
      <c r="E27" s="911"/>
      <c r="F27" s="911"/>
      <c r="G27" s="911"/>
      <c r="H27" s="911"/>
      <c r="I27" s="911"/>
      <c r="J27" s="991"/>
      <c r="K27" s="991"/>
      <c r="L27" s="550"/>
      <c r="M27" s="990"/>
    </row>
    <row r="28" spans="1:13" s="533" customFormat="1" ht="18" hidden="1" customHeight="1" x14ac:dyDescent="0.3">
      <c r="A28" s="987" t="str">
        <f>'Salary Menu MIS 3382'!A28</f>
        <v>31220</v>
      </c>
      <c r="B28" s="988" t="str">
        <f>'Salary Menu MIS 3382'!B28</f>
        <v>Assistant Principal II - K-12 - 10 Month</v>
      </c>
      <c r="C28" s="348">
        <f>'Salary Menu MIS 3382'!C28</f>
        <v>0</v>
      </c>
      <c r="D28" s="347"/>
      <c r="E28" s="911"/>
      <c r="F28" s="911"/>
      <c r="G28" s="911"/>
      <c r="H28" s="911"/>
      <c r="I28" s="911"/>
      <c r="J28" s="991"/>
      <c r="K28" s="991"/>
      <c r="L28" s="550"/>
      <c r="M28" s="990"/>
    </row>
    <row r="29" spans="1:13" s="825" customFormat="1" ht="18" customHeight="1" x14ac:dyDescent="0.3">
      <c r="A29" s="1948" t="str">
        <f>'Salary Menu MIS 3382'!A29</f>
        <v>36---</v>
      </c>
      <c r="B29" s="1949" t="str">
        <f>'Salary Menu MIS 3382'!B29</f>
        <v>Specialist - Pre-K D/VPK</v>
      </c>
      <c r="C29" s="1955">
        <f>'Salary Menu MIS 3382'!C29</f>
        <v>0</v>
      </c>
      <c r="D29" s="1956"/>
      <c r="E29" s="1957"/>
      <c r="F29" s="1957"/>
      <c r="G29" s="1957"/>
      <c r="H29" s="1957"/>
      <c r="I29" s="1957"/>
      <c r="J29" s="1958"/>
      <c r="K29" s="1958"/>
      <c r="L29" s="1951"/>
      <c r="M29" s="1953"/>
    </row>
    <row r="30" spans="1:13" s="825" customFormat="1" ht="18" customHeight="1" thickBot="1" x14ac:dyDescent="0.35">
      <c r="A30" s="1959" t="str">
        <f>'Salary Menu MIS 3382'!A30</f>
        <v>-----</v>
      </c>
      <c r="B30" s="1960" t="str">
        <f>'Salary Menu MIS 3382'!B30</f>
        <v>Administrative - Other:</v>
      </c>
      <c r="C30" s="1955">
        <f>'Salary Menu MIS 3382'!C30</f>
        <v>0</v>
      </c>
      <c r="D30" s="1961"/>
      <c r="E30" s="1961"/>
      <c r="F30" s="1961"/>
      <c r="G30" s="1961"/>
      <c r="H30" s="1961"/>
      <c r="I30" s="1961"/>
      <c r="J30" s="1962"/>
      <c r="K30" s="1962"/>
      <c r="L30" s="1963"/>
      <c r="M30" s="1964"/>
    </row>
    <row r="31" spans="1:13" s="825" customFormat="1" ht="15" customHeight="1" thickBot="1" x14ac:dyDescent="0.35">
      <c r="A31" s="1965"/>
      <c r="B31" s="1896" t="str">
        <f>'Salary Menu MIS 3382'!E31</f>
        <v>(1) Total Administrative Salaries:</v>
      </c>
      <c r="C31" s="1894">
        <f>SUM(C9:C30)</f>
        <v>0</v>
      </c>
      <c r="D31" s="1892"/>
      <c r="E31" s="1895"/>
      <c r="F31" s="1895"/>
      <c r="G31" s="1895"/>
      <c r="H31" s="1895"/>
      <c r="I31" s="1895"/>
      <c r="J31" s="1895"/>
      <c r="K31" s="1896"/>
      <c r="L31" s="1896"/>
      <c r="M31" s="1897"/>
    </row>
    <row r="32" spans="1:13" s="825" customFormat="1" ht="18" customHeight="1" x14ac:dyDescent="0.3">
      <c r="A32" s="1966" t="str">
        <f>'Salary Menu MIS 3382'!A32</f>
        <v>Basic Instructional Positions:</v>
      </c>
      <c r="B32" s="580"/>
      <c r="C32" s="580"/>
      <c r="D32" s="606"/>
      <c r="E32" s="606"/>
      <c r="F32" s="606"/>
      <c r="G32" s="606"/>
      <c r="H32" s="606"/>
      <c r="I32" s="606"/>
      <c r="J32" s="607"/>
      <c r="K32" s="607"/>
      <c r="L32" s="607"/>
      <c r="M32" s="1967"/>
    </row>
    <row r="33" spans="1:13" s="825" customFormat="1" ht="18" customHeight="1" x14ac:dyDescent="0.3">
      <c r="A33" s="1879" t="str">
        <f>'Salary Menu MIS 3382'!A33</f>
        <v>10060</v>
      </c>
      <c r="B33" s="1880" t="str">
        <f>'Salary Menu MIS 3382'!B33</f>
        <v>Teacher - Kindergarten</v>
      </c>
      <c r="C33" s="1932">
        <f>'Salary Menu MIS 3382'!C33</f>
        <v>0</v>
      </c>
      <c r="D33" s="1884"/>
      <c r="E33" s="1884"/>
      <c r="F33" s="1884"/>
      <c r="G33" s="1884"/>
      <c r="H33" s="1884"/>
      <c r="I33" s="1884"/>
      <c r="J33" s="1933"/>
      <c r="K33" s="1934"/>
      <c r="L33" s="1884"/>
      <c r="M33" s="1885"/>
    </row>
    <row r="34" spans="1:13" s="825" customFormat="1" ht="18" customHeight="1" x14ac:dyDescent="0.3">
      <c r="A34" s="1930" t="str">
        <f>'Salary Menu MIS 3382'!A34</f>
        <v>10100</v>
      </c>
      <c r="B34" s="1931" t="str">
        <f>'Salary Menu MIS 3382'!B34</f>
        <v>Teacher - First Grade</v>
      </c>
      <c r="C34" s="1950">
        <f>'Salary Menu MIS 3382'!C34</f>
        <v>0</v>
      </c>
      <c r="D34" s="1951"/>
      <c r="E34" s="1951"/>
      <c r="F34" s="1951"/>
      <c r="G34" s="1951"/>
      <c r="H34" s="1951"/>
      <c r="I34" s="1951"/>
      <c r="J34" s="1952"/>
      <c r="K34" s="1968"/>
      <c r="L34" s="1951"/>
      <c r="M34" s="1953"/>
    </row>
    <row r="35" spans="1:13" s="825" customFormat="1" ht="18" customHeight="1" x14ac:dyDescent="0.3">
      <c r="A35" s="1930" t="str">
        <f>'Salary Menu MIS 3382'!A35</f>
        <v>10120</v>
      </c>
      <c r="B35" s="1931" t="str">
        <f>'Salary Menu MIS 3382'!B35</f>
        <v xml:space="preserve">Teacher - Second Grade      </v>
      </c>
      <c r="C35" s="1950">
        <f>'Salary Menu MIS 3382'!C35</f>
        <v>0</v>
      </c>
      <c r="D35" s="1951"/>
      <c r="E35" s="1951"/>
      <c r="F35" s="1951"/>
      <c r="G35" s="1951"/>
      <c r="H35" s="1951"/>
      <c r="I35" s="1951"/>
      <c r="J35" s="1952"/>
      <c r="K35" s="1968"/>
      <c r="L35" s="1951"/>
      <c r="M35" s="1953"/>
    </row>
    <row r="36" spans="1:13" s="825" customFormat="1" ht="18" customHeight="1" x14ac:dyDescent="0.3">
      <c r="A36" s="1930" t="str">
        <f>'Salary Menu MIS 3382'!A36</f>
        <v>10140</v>
      </c>
      <c r="B36" s="1931" t="str">
        <f>'Salary Menu MIS 3382'!B36</f>
        <v xml:space="preserve">Teacher - Third Grade          </v>
      </c>
      <c r="C36" s="1955">
        <f>'Salary Menu MIS 3382'!C36</f>
        <v>0</v>
      </c>
      <c r="D36" s="1956"/>
      <c r="E36" s="1956"/>
      <c r="F36" s="1956"/>
      <c r="G36" s="1956"/>
      <c r="H36" s="1956"/>
      <c r="I36" s="1956"/>
      <c r="J36" s="1952"/>
      <c r="K36" s="1968"/>
      <c r="L36" s="1951"/>
      <c r="M36" s="1953"/>
    </row>
    <row r="37" spans="1:13" s="825" customFormat="1" ht="18" customHeight="1" x14ac:dyDescent="0.3">
      <c r="A37" s="1930" t="str">
        <f>'Salary Menu MIS 3382'!A37</f>
        <v>10160</v>
      </c>
      <c r="B37" s="1931" t="str">
        <f>'Salary Menu MIS 3382'!B37</f>
        <v xml:space="preserve">Teacher - Fourth Grade      </v>
      </c>
      <c r="C37" s="1955">
        <f>'Salary Menu MIS 3382'!C37</f>
        <v>0</v>
      </c>
      <c r="D37" s="1956"/>
      <c r="E37" s="1956"/>
      <c r="F37" s="1956"/>
      <c r="G37" s="1956"/>
      <c r="H37" s="1956"/>
      <c r="I37" s="1956"/>
      <c r="J37" s="1952"/>
      <c r="K37" s="1968"/>
      <c r="L37" s="1951"/>
      <c r="M37" s="1953"/>
    </row>
    <row r="38" spans="1:13" s="825" customFormat="1" ht="18" customHeight="1" x14ac:dyDescent="0.3">
      <c r="A38" s="1930" t="str">
        <f>'Salary Menu MIS 3382'!A38</f>
        <v>10180</v>
      </c>
      <c r="B38" s="1931" t="str">
        <f>'Salary Menu MIS 3382'!B38</f>
        <v xml:space="preserve">Teacher - Fifth Grade           </v>
      </c>
      <c r="C38" s="1950">
        <f>'Salary Menu MIS 3382'!C38</f>
        <v>0</v>
      </c>
      <c r="D38" s="1951"/>
      <c r="E38" s="1951"/>
      <c r="F38" s="1951"/>
      <c r="G38" s="1951"/>
      <c r="H38" s="1951"/>
      <c r="I38" s="1951"/>
      <c r="J38" s="1952"/>
      <c r="K38" s="1968"/>
      <c r="L38" s="1951"/>
      <c r="M38" s="1953"/>
    </row>
    <row r="39" spans="1:13" s="825" customFormat="1" ht="18" customHeight="1" x14ac:dyDescent="0.3">
      <c r="A39" s="1930" t="str">
        <f>'Salary Menu MIS 3382'!A39</f>
        <v>10220</v>
      </c>
      <c r="B39" s="1931" t="str">
        <f>'Salary Menu MIS 3382'!B39</f>
        <v>Teacher - Elementary PE</v>
      </c>
      <c r="C39" s="1950">
        <f>'Salary Menu MIS 3382'!C39</f>
        <v>0</v>
      </c>
      <c r="D39" s="1951"/>
      <c r="E39" s="1951"/>
      <c r="F39" s="1951"/>
      <c r="G39" s="1951"/>
      <c r="H39" s="1951"/>
      <c r="I39" s="1951"/>
      <c r="J39" s="1952"/>
      <c r="K39" s="1968"/>
      <c r="L39" s="1951"/>
      <c r="M39" s="1953"/>
    </row>
    <row r="40" spans="1:13" s="825" customFormat="1" ht="18" customHeight="1" x14ac:dyDescent="0.3">
      <c r="A40" s="1930" t="str">
        <f>'Salary Menu MIS 3382'!A40</f>
        <v>10260</v>
      </c>
      <c r="B40" s="1931" t="str">
        <f>'Salary Menu MIS 3382'!B40</f>
        <v>Teacher - Elementary Music and/or Art</v>
      </c>
      <c r="C40" s="1955">
        <f>'Salary Menu MIS 3382'!C40</f>
        <v>0</v>
      </c>
      <c r="D40" s="1956"/>
      <c r="E40" s="1956"/>
      <c r="F40" s="1956"/>
      <c r="G40" s="1956"/>
      <c r="H40" s="1956"/>
      <c r="I40" s="1956"/>
      <c r="J40" s="1952"/>
      <c r="K40" s="1968"/>
      <c r="L40" s="1951"/>
      <c r="M40" s="1953"/>
    </row>
    <row r="41" spans="1:13" s="825" customFormat="1" ht="18" customHeight="1" x14ac:dyDescent="0.3">
      <c r="A41" s="1930" t="str">
        <f>'Salary Menu MIS 3382'!A41</f>
        <v>10360</v>
      </c>
      <c r="B41" s="1931" t="str">
        <f>'Salary Menu MIS 3382'!B41</f>
        <v>Teacher - Elementary Remediation</v>
      </c>
      <c r="C41" s="1955">
        <f>'Salary Menu MIS 3382'!C41</f>
        <v>0</v>
      </c>
      <c r="D41" s="1956"/>
      <c r="E41" s="1956"/>
      <c r="F41" s="1956"/>
      <c r="G41" s="1956"/>
      <c r="H41" s="1956"/>
      <c r="I41" s="1956"/>
      <c r="J41" s="1952"/>
      <c r="K41" s="1968"/>
      <c r="L41" s="1951"/>
      <c r="M41" s="1953"/>
    </row>
    <row r="42" spans="1:13" s="825" customFormat="1" ht="18" customHeight="1" x14ac:dyDescent="0.3">
      <c r="A42" s="1930" t="str">
        <f>'Salary Menu MIS 3382'!A42</f>
        <v>1----</v>
      </c>
      <c r="B42" s="1931" t="str">
        <f>'Salary Menu MIS 3382'!B42</f>
        <v>Teacher - Grades 6-8</v>
      </c>
      <c r="C42" s="1955">
        <f>'Salary Menu MIS 3382'!C42</f>
        <v>0</v>
      </c>
      <c r="D42" s="1956"/>
      <c r="E42" s="1956"/>
      <c r="F42" s="1956"/>
      <c r="G42" s="1956"/>
      <c r="H42" s="1956"/>
      <c r="I42" s="1956"/>
      <c r="J42" s="1952"/>
      <c r="K42" s="1968"/>
      <c r="L42" s="1951"/>
      <c r="M42" s="1953"/>
    </row>
    <row r="43" spans="1:13" s="825" customFormat="1" ht="18" customHeight="1" x14ac:dyDescent="0.3">
      <c r="A43" s="1930" t="str">
        <f>'Salary Menu MIS 3382'!A43</f>
        <v>1----</v>
      </c>
      <c r="B43" s="1931" t="str">
        <f>'Salary Menu MIS 3382'!B43</f>
        <v>Teacher - Grades 9-12</v>
      </c>
      <c r="C43" s="1955">
        <f>'Salary Menu MIS 3382'!C43</f>
        <v>0</v>
      </c>
      <c r="D43" s="1956"/>
      <c r="E43" s="1956"/>
      <c r="F43" s="1956"/>
      <c r="G43" s="1956"/>
      <c r="H43" s="1956"/>
      <c r="I43" s="1956"/>
      <c r="J43" s="1952"/>
      <c r="K43" s="1968"/>
      <c r="L43" s="1951"/>
      <c r="M43" s="1953"/>
    </row>
    <row r="44" spans="1:13" s="825" customFormat="1" ht="18" customHeight="1" x14ac:dyDescent="0.3">
      <c r="A44" s="1930" t="str">
        <f>'Salary Menu MIS 3382'!A44</f>
        <v>1----</v>
      </c>
      <c r="B44" s="1931" t="str">
        <f>'Salary Menu MIS 3382'!B44</f>
        <v>Teacher - Vocational - 10 Month</v>
      </c>
      <c r="C44" s="1950">
        <f>'Salary Menu MIS 3382'!C44</f>
        <v>0</v>
      </c>
      <c r="D44" s="1951"/>
      <c r="E44" s="1951"/>
      <c r="F44" s="1951"/>
      <c r="G44" s="1951"/>
      <c r="H44" s="1951"/>
      <c r="I44" s="1951"/>
      <c r="J44" s="1952"/>
      <c r="K44" s="1968"/>
      <c r="L44" s="1951"/>
      <c r="M44" s="1953"/>
    </row>
    <row r="45" spans="1:13" s="825" customFormat="1" ht="18" customHeight="1" x14ac:dyDescent="0.3">
      <c r="A45" s="1930" t="str">
        <f>'Salary Menu MIS 3382'!A45</f>
        <v>1----</v>
      </c>
      <c r="B45" s="1931" t="str">
        <f>'Salary Menu MIS 3382'!B45</f>
        <v>Teacher - Vocational - 12 Month</v>
      </c>
      <c r="C45" s="1950">
        <f>'Salary Menu MIS 3382'!C45</f>
        <v>0</v>
      </c>
      <c r="D45" s="1951"/>
      <c r="E45" s="1951"/>
      <c r="F45" s="1951"/>
      <c r="G45" s="1951"/>
      <c r="H45" s="1951"/>
      <c r="I45" s="1951"/>
      <c r="J45" s="1952"/>
      <c r="K45" s="1968"/>
      <c r="L45" s="1951"/>
      <c r="M45" s="1953"/>
    </row>
    <row r="46" spans="1:13" s="825" customFormat="1" ht="18" customHeight="1" x14ac:dyDescent="0.3">
      <c r="A46" s="1930" t="str">
        <f>'Salary Menu MIS 3382'!A46</f>
        <v>1----</v>
      </c>
      <c r="B46" s="1931" t="str">
        <f>'Salary Menu MIS 3382'!B46</f>
        <v xml:space="preserve">Teacher - Dropout Prevention  </v>
      </c>
      <c r="C46" s="1955">
        <f>'Salary Menu MIS 3382'!C46</f>
        <v>0</v>
      </c>
      <c r="D46" s="1956"/>
      <c r="E46" s="1956"/>
      <c r="F46" s="1956"/>
      <c r="G46" s="1956"/>
      <c r="H46" s="1956"/>
      <c r="I46" s="1956"/>
      <c r="J46" s="1952"/>
      <c r="K46" s="1968"/>
      <c r="L46" s="1951"/>
      <c r="M46" s="1953"/>
    </row>
    <row r="47" spans="1:13" s="825" customFormat="1" ht="18" customHeight="1" x14ac:dyDescent="0.3">
      <c r="A47" s="1930" t="str">
        <f>'Salary Menu MIS 3382'!A47</f>
        <v>19080</v>
      </c>
      <c r="B47" s="1931" t="str">
        <f>'Salary Menu MIS 3382'!B47</f>
        <v xml:space="preserve">Teacher - ESOL </v>
      </c>
      <c r="C47" s="1955">
        <f>'Salary Menu MIS 3382'!C47</f>
        <v>0</v>
      </c>
      <c r="D47" s="1956"/>
      <c r="E47" s="1956"/>
      <c r="F47" s="1956"/>
      <c r="G47" s="1956"/>
      <c r="H47" s="1956"/>
      <c r="I47" s="1956"/>
      <c r="J47" s="1952"/>
      <c r="K47" s="1968"/>
      <c r="L47" s="1951"/>
      <c r="M47" s="1953"/>
    </row>
    <row r="48" spans="1:13" s="1006" customFormat="1" ht="18" customHeight="1" x14ac:dyDescent="0.3">
      <c r="A48" s="1930" t="str">
        <f>'Salary Menu MIS 3382'!A48</f>
        <v>1----</v>
      </c>
      <c r="B48" s="1931" t="str">
        <f>'Salary Menu MIS 3382'!B48</f>
        <v>Teacher - Less than 3.75 Hours</v>
      </c>
      <c r="C48" s="973">
        <f>ROUND('Salary Menu MIS 3382'!D48/7.5,2)</f>
        <v>0</v>
      </c>
      <c r="D48" s="338"/>
      <c r="E48" s="338"/>
      <c r="F48" s="338"/>
      <c r="G48" s="338"/>
      <c r="H48" s="338"/>
      <c r="I48" s="338"/>
      <c r="J48" s="627"/>
      <c r="K48" s="1005"/>
      <c r="L48" s="332"/>
      <c r="M48" s="993"/>
    </row>
    <row r="49" spans="1:13" s="1006" customFormat="1" ht="18" customHeight="1" x14ac:dyDescent="0.3">
      <c r="A49" s="1930" t="str">
        <f>'Salary Menu MIS 3382'!A49</f>
        <v>1----</v>
      </c>
      <c r="B49" s="1931" t="str">
        <f>'Salary Menu MIS 3382'!B49</f>
        <v>Teacher - Vocational - Less than 3.75 Hours</v>
      </c>
      <c r="C49" s="973">
        <f>ROUND('Salary Menu MIS 3382'!D49/7.5,2)</f>
        <v>0</v>
      </c>
      <c r="D49" s="338"/>
      <c r="E49" s="338"/>
      <c r="F49" s="338"/>
      <c r="G49" s="338"/>
      <c r="H49" s="338"/>
      <c r="I49" s="338"/>
      <c r="J49" s="627"/>
      <c r="K49" s="1005"/>
      <c r="L49" s="332"/>
      <c r="M49" s="993"/>
    </row>
    <row r="50" spans="1:13" s="825" customFormat="1" ht="18" customHeight="1" x14ac:dyDescent="0.3">
      <c r="A50" s="1930" t="str">
        <f>'Salary Menu MIS 3382'!A50</f>
        <v>12160</v>
      </c>
      <c r="B50" s="1931" t="str">
        <f>'Salary Menu MIS 3382'!B50</f>
        <v>Teacher - ROTC - 12 Month</v>
      </c>
      <c r="C50" s="1955">
        <f>'Salary Menu MIS 3382'!C50</f>
        <v>0</v>
      </c>
      <c r="D50" s="1956"/>
      <c r="E50" s="1956"/>
      <c r="F50" s="1956"/>
      <c r="G50" s="1956"/>
      <c r="H50" s="1956"/>
      <c r="I50" s="1956"/>
      <c r="J50" s="1952"/>
      <c r="K50" s="1968"/>
      <c r="L50" s="1951"/>
      <c r="M50" s="1953"/>
    </row>
    <row r="51" spans="1:13" s="825" customFormat="1" ht="18" customHeight="1" x14ac:dyDescent="0.3">
      <c r="A51" s="1930" t="str">
        <f>'Salary Menu MIS 3382'!A51</f>
        <v>12160</v>
      </c>
      <c r="B51" s="1931" t="str">
        <f>'Salary Menu MIS 3382'!B51</f>
        <v>Teacher - ROTC - 10 Month</v>
      </c>
      <c r="C51" s="1955">
        <f>'Salary Menu MIS 3382'!C51</f>
        <v>0</v>
      </c>
      <c r="D51" s="1956"/>
      <c r="E51" s="1956"/>
      <c r="F51" s="1956"/>
      <c r="G51" s="1956"/>
      <c r="H51" s="1956"/>
      <c r="I51" s="1956"/>
      <c r="J51" s="1952"/>
      <c r="K51" s="1968"/>
      <c r="L51" s="1951"/>
      <c r="M51" s="1953"/>
    </row>
    <row r="52" spans="1:13" s="825" customFormat="1" ht="18" customHeight="1" x14ac:dyDescent="0.3">
      <c r="A52" s="1930" t="str">
        <f>'Salary Menu MIS 3382'!A52</f>
        <v>1----</v>
      </c>
      <c r="B52" s="1931" t="str">
        <f>'Salary Menu MIS 3382'!B52</f>
        <v>Teacher - 12 Month</v>
      </c>
      <c r="C52" s="1950">
        <f>'Salary Menu MIS 3382'!C52</f>
        <v>0</v>
      </c>
      <c r="D52" s="1951"/>
      <c r="E52" s="1951"/>
      <c r="F52" s="1951"/>
      <c r="G52" s="1951"/>
      <c r="H52" s="1951"/>
      <c r="I52" s="1951"/>
      <c r="J52" s="1952"/>
      <c r="K52" s="1968"/>
      <c r="L52" s="1951"/>
      <c r="M52" s="1953"/>
    </row>
    <row r="53" spans="1:13" s="1007" customFormat="1" ht="18" customHeight="1" x14ac:dyDescent="0.3">
      <c r="A53" s="1930" t="str">
        <f>'Salary Menu MIS 3382'!A53</f>
        <v>12501</v>
      </c>
      <c r="B53" s="1931" t="str">
        <f>'Salary Menu MIS 3382'!B53&amp;" (No. of 6th Pd. Teachers)"</f>
        <v>Teacher - Hourly (No. of 6th Pd. Teachers)</v>
      </c>
      <c r="C53" s="978">
        <f>ROUND('Salary Menu MIS 3382'!D53/(196),2)</f>
        <v>0</v>
      </c>
      <c r="D53" s="332"/>
      <c r="E53" s="332"/>
      <c r="F53" s="332"/>
      <c r="G53" s="332"/>
      <c r="H53" s="332"/>
      <c r="I53" s="332"/>
      <c r="J53" s="627"/>
      <c r="K53" s="1005"/>
      <c r="L53" s="332"/>
      <c r="M53" s="993"/>
    </row>
    <row r="54" spans="1:13" s="1007" customFormat="1" ht="18" customHeight="1" x14ac:dyDescent="0.3">
      <c r="A54" s="1930" t="str">
        <f>'Salary Menu MIS 3382'!A54</f>
        <v>12501</v>
      </c>
      <c r="B54" s="1931" t="str">
        <f>'Salary Menu MIS 3382'!B54&amp;" (No. of 6th Pd. Teachers)"</f>
        <v>Teacher - Vocational - Hourly (No. of 6th Pd. Teachers)</v>
      </c>
      <c r="C54" s="978">
        <f>ROUND('Salary Menu MIS 3382'!D54/(196),2)</f>
        <v>0</v>
      </c>
      <c r="D54" s="332"/>
      <c r="E54" s="332"/>
      <c r="F54" s="332"/>
      <c r="G54" s="332"/>
      <c r="H54" s="332"/>
      <c r="I54" s="332"/>
      <c r="J54" s="627"/>
      <c r="K54" s="1005"/>
      <c r="L54" s="332"/>
      <c r="M54" s="993"/>
    </row>
    <row r="55" spans="1:13" s="825" customFormat="1" ht="18" customHeight="1" x14ac:dyDescent="0.3">
      <c r="A55" s="1930" t="str">
        <f>'Salary Menu MIS 3382'!A55</f>
        <v>1----</v>
      </c>
      <c r="B55" s="1931" t="str">
        <f>'Salary Menu MIS 3382'!B55</f>
        <v>Teacher - DJJ - 10 Month</v>
      </c>
      <c r="C55" s="1950">
        <f>'Salary Menu MIS 3382'!C55</f>
        <v>0</v>
      </c>
      <c r="D55" s="1951"/>
      <c r="E55" s="1951"/>
      <c r="F55" s="1951"/>
      <c r="G55" s="1951"/>
      <c r="H55" s="1951"/>
      <c r="I55" s="1951"/>
      <c r="J55" s="1952"/>
      <c r="K55" s="1968"/>
      <c r="L55" s="1951"/>
      <c r="M55" s="1953"/>
    </row>
    <row r="56" spans="1:13" s="825" customFormat="1" ht="18" customHeight="1" x14ac:dyDescent="0.3">
      <c r="A56" s="1930" t="str">
        <f>'Salary Menu MIS 3382'!A56</f>
        <v>1----</v>
      </c>
      <c r="B56" s="1931" t="str">
        <f>'Salary Menu MIS 3382'!B56</f>
        <v>Teacher - DJJ Vocational - 10 Month</v>
      </c>
      <c r="C56" s="1950">
        <f>'Salary Menu MIS 3382'!C56</f>
        <v>0</v>
      </c>
      <c r="D56" s="1951"/>
      <c r="E56" s="1951"/>
      <c r="F56" s="1951"/>
      <c r="G56" s="1951"/>
      <c r="H56" s="1951"/>
      <c r="I56" s="1951"/>
      <c r="J56" s="1952"/>
      <c r="K56" s="1968"/>
      <c r="L56" s="1951"/>
      <c r="M56" s="1953"/>
    </row>
    <row r="57" spans="1:13" s="825" customFormat="1" ht="18" customHeight="1" x14ac:dyDescent="0.3">
      <c r="A57" s="1930" t="str">
        <f>'Salary Menu MIS 3382'!A57</f>
        <v>1----</v>
      </c>
      <c r="B57" s="1931" t="str">
        <f>'Salary Menu MIS 3382'!B57</f>
        <v>Teacher - DJJ - 12 Month</v>
      </c>
      <c r="C57" s="1950">
        <f>'Salary Menu MIS 3382'!C57</f>
        <v>0</v>
      </c>
      <c r="D57" s="1951"/>
      <c r="E57" s="1951"/>
      <c r="F57" s="1951"/>
      <c r="G57" s="1951"/>
      <c r="H57" s="1951"/>
      <c r="I57" s="1951"/>
      <c r="J57" s="1952"/>
      <c r="K57" s="1968"/>
      <c r="L57" s="1951"/>
      <c r="M57" s="1953"/>
    </row>
    <row r="58" spans="1:13" s="825" customFormat="1" ht="18" customHeight="1" x14ac:dyDescent="0.3">
      <c r="A58" s="1969" t="str">
        <f>'Salary Menu MIS 3382'!A58</f>
        <v>1----</v>
      </c>
      <c r="B58" s="1970" t="str">
        <f>'Salary Menu MIS 3382'!B58</f>
        <v>Teacher - Other:</v>
      </c>
      <c r="C58" s="1955">
        <f>'Salary Menu MIS 3382'!C58</f>
        <v>0</v>
      </c>
      <c r="D58" s="1956"/>
      <c r="E58" s="1956"/>
      <c r="F58" s="1956"/>
      <c r="G58" s="1956"/>
      <c r="H58" s="1956"/>
      <c r="I58" s="1956"/>
      <c r="J58" s="1952"/>
      <c r="K58" s="1968"/>
      <c r="L58" s="1951"/>
      <c r="M58" s="1953"/>
    </row>
    <row r="59" spans="1:13" s="825" customFormat="1" ht="18" customHeight="1" thickBot="1" x14ac:dyDescent="0.35">
      <c r="A59" s="1959" t="str">
        <f>'Salary Menu MIS 3382'!A59</f>
        <v>1----</v>
      </c>
      <c r="B59" s="1971" t="str">
        <f>'Salary Menu MIS 3382'!B59</f>
        <v>Teacher - Other:</v>
      </c>
      <c r="C59" s="1972">
        <f>'Salary Menu MIS 3382'!C59</f>
        <v>0</v>
      </c>
      <c r="D59" s="1961"/>
      <c r="E59" s="1961"/>
      <c r="F59" s="1961"/>
      <c r="G59" s="1961"/>
      <c r="H59" s="1961"/>
      <c r="I59" s="1961"/>
      <c r="J59" s="1962"/>
      <c r="K59" s="1973"/>
      <c r="L59" s="1974"/>
      <c r="M59" s="1964"/>
    </row>
    <row r="60" spans="1:13" s="825" customFormat="1" ht="28.5" customHeight="1" thickBot="1" x14ac:dyDescent="0.35">
      <c r="A60" s="1892"/>
      <c r="B60" s="1893" t="s">
        <v>112</v>
      </c>
      <c r="C60" s="1894">
        <f>SUM(C33:C59)-C53-C54</f>
        <v>0</v>
      </c>
      <c r="D60" s="1892"/>
      <c r="E60" s="1895"/>
      <c r="F60" s="1895"/>
      <c r="G60" s="1895"/>
      <c r="H60" s="1895"/>
      <c r="I60" s="1895"/>
      <c r="J60" s="1895"/>
      <c r="K60" s="1896"/>
      <c r="L60" s="1896"/>
      <c r="M60" s="1897"/>
    </row>
    <row r="61" spans="1:13" s="825" customFormat="1" ht="18" customHeight="1" x14ac:dyDescent="0.3">
      <c r="A61" s="1966" t="str">
        <f>'Salary Menu MIS 3382'!A61</f>
        <v>ESE Instructional Positions:</v>
      </c>
      <c r="B61" s="580"/>
      <c r="C61" s="580"/>
      <c r="D61" s="606"/>
      <c r="E61" s="606"/>
      <c r="F61" s="606"/>
      <c r="G61" s="606"/>
      <c r="H61" s="606"/>
      <c r="I61" s="606"/>
      <c r="J61" s="607"/>
      <c r="K61" s="607"/>
      <c r="L61" s="607"/>
      <c r="M61" s="502"/>
    </row>
    <row r="62" spans="1:13" ht="18" customHeight="1" x14ac:dyDescent="0.3">
      <c r="A62" s="1930" t="str">
        <f>'Salary Menu MIS 3382'!A62</f>
        <v>16640</v>
      </c>
      <c r="B62" s="1931" t="str">
        <f>'Salary Menu MIS 3382'!B62</f>
        <v>Teacher - Speech</v>
      </c>
      <c r="C62" s="427">
        <f>'Salary Menu MIS 3382'!C62</f>
        <v>0.8</v>
      </c>
      <c r="D62" s="332"/>
      <c r="E62" s="332"/>
      <c r="F62" s="332"/>
      <c r="G62" s="332"/>
      <c r="H62" s="332"/>
      <c r="I62" s="332"/>
      <c r="J62" s="627"/>
      <c r="K62" s="1005"/>
      <c r="L62" s="332"/>
      <c r="M62" s="993"/>
    </row>
    <row r="63" spans="1:13" s="825" customFormat="1" ht="18" customHeight="1" x14ac:dyDescent="0.3">
      <c r="A63" s="1930" t="str">
        <f>'Salary Menu MIS 3382'!A63</f>
        <v>16---</v>
      </c>
      <c r="B63" s="1931" t="str">
        <f>'Salary Menu MIS 3382'!B63</f>
        <v>Teacher - ESE (Non-Gifted)</v>
      </c>
      <c r="C63" s="1950">
        <f>'Salary Menu MIS 3382'!C63</f>
        <v>0</v>
      </c>
      <c r="D63" s="1951"/>
      <c r="E63" s="1951"/>
      <c r="F63" s="1951"/>
      <c r="G63" s="1951"/>
      <c r="H63" s="1951"/>
      <c r="I63" s="1951"/>
      <c r="J63" s="1952"/>
      <c r="K63" s="1968"/>
      <c r="L63" s="1951"/>
      <c r="M63" s="1953"/>
    </row>
    <row r="64" spans="1:13" s="1006" customFormat="1" ht="18" customHeight="1" x14ac:dyDescent="0.3">
      <c r="A64" s="1930" t="str">
        <f>'Salary Menu MIS 3382'!A64</f>
        <v>1----</v>
      </c>
      <c r="B64" s="1931" t="str">
        <f>'Salary Menu MIS 3382'!B64</f>
        <v>Teacher - ESE (Non-Gifted) - Less than 3.75 Hours</v>
      </c>
      <c r="C64" s="1014">
        <f>ROUND('Salary Menu MIS 3382'!D64/7.5,2)</f>
        <v>0</v>
      </c>
      <c r="D64" s="332"/>
      <c r="E64" s="332"/>
      <c r="F64" s="332"/>
      <c r="G64" s="332"/>
      <c r="H64" s="332"/>
      <c r="I64" s="332"/>
      <c r="J64" s="627"/>
      <c r="K64" s="1005"/>
      <c r="L64" s="332"/>
      <c r="M64" s="993"/>
    </row>
    <row r="65" spans="1:13" s="1007" customFormat="1" ht="18" customHeight="1" x14ac:dyDescent="0.3">
      <c r="A65" s="1930" t="str">
        <f>'Salary Menu MIS 3382'!A65</f>
        <v>12501</v>
      </c>
      <c r="B65" s="1931" t="str">
        <f>'Salary Menu MIS 3382'!B65&amp;" (No. of 6th Period Teachers)"</f>
        <v>Teacher - Hourly - ESE (Non-Gifted) (No. of 6th Period Teachers)</v>
      </c>
      <c r="C65" s="978">
        <f>ROUND('Salary Menu MIS 3382'!D65/(196),2)</f>
        <v>0</v>
      </c>
      <c r="D65" s="332"/>
      <c r="E65" s="332"/>
      <c r="F65" s="332"/>
      <c r="G65" s="332"/>
      <c r="H65" s="332"/>
      <c r="I65" s="332"/>
      <c r="J65" s="627"/>
      <c r="K65" s="1005"/>
      <c r="L65" s="332"/>
      <c r="M65" s="993"/>
    </row>
    <row r="66" spans="1:13" s="825" customFormat="1" ht="18" customHeight="1" x14ac:dyDescent="0.3">
      <c r="A66" s="1930" t="str">
        <f>'Salary Menu MIS 3382'!A66</f>
        <v>16---</v>
      </c>
      <c r="B66" s="1931" t="str">
        <f>'Salary Menu MIS 3382'!B66</f>
        <v>Teacher - ESE (Gifted)</v>
      </c>
      <c r="C66" s="1975">
        <f>'Salary Menu MIS 3382'!C66</f>
        <v>0</v>
      </c>
      <c r="D66" s="1963"/>
      <c r="E66" s="1963"/>
      <c r="F66" s="1963"/>
      <c r="G66" s="1963"/>
      <c r="H66" s="1963"/>
      <c r="I66" s="1963"/>
      <c r="J66" s="1958"/>
      <c r="K66" s="1976"/>
      <c r="L66" s="1963"/>
      <c r="M66" s="1977"/>
    </row>
    <row r="67" spans="1:13" s="1007" customFormat="1" ht="18" customHeight="1" x14ac:dyDescent="0.3">
      <c r="A67" s="1930" t="str">
        <f>'Salary Menu MIS 3382'!A67</f>
        <v>1----</v>
      </c>
      <c r="B67" s="1931" t="str">
        <f>'Salary Menu MIS 3382'!B67</f>
        <v>Teacher - ESE (Gifted) - Less than 3.75 Hours</v>
      </c>
      <c r="C67" s="1014">
        <f>ROUND('Salary Menu MIS 3382'!D67/7.5,2)</f>
        <v>0</v>
      </c>
      <c r="D67" s="1015"/>
      <c r="E67" s="1015"/>
      <c r="F67" s="1015"/>
      <c r="G67" s="1015"/>
      <c r="H67" s="1015"/>
      <c r="I67" s="1015"/>
      <c r="J67" s="992"/>
      <c r="K67" s="1016"/>
      <c r="L67" s="1015"/>
      <c r="M67" s="1017"/>
    </row>
    <row r="68" spans="1:13" s="1007" customFormat="1" ht="18" customHeight="1" x14ac:dyDescent="0.3">
      <c r="A68" s="1930" t="str">
        <f>'Salary Menu MIS 3382'!A68</f>
        <v>12501</v>
      </c>
      <c r="B68" s="1931" t="str">
        <f>'Salary Menu MIS 3382'!B68&amp;" (No. of 6th Period Teachers)"</f>
        <v>Teacher - Hourly - ESE (Gifted) (No. of 6th Period Teachers)</v>
      </c>
      <c r="C68" s="1018">
        <f>ROUND('Salary Menu MIS 3382'!D68/(196),2)</f>
        <v>0</v>
      </c>
      <c r="D68" s="1015"/>
      <c r="E68" s="1015"/>
      <c r="F68" s="1015"/>
      <c r="G68" s="1015"/>
      <c r="H68" s="1015"/>
      <c r="I68" s="1015"/>
      <c r="J68" s="992"/>
      <c r="K68" s="1016"/>
      <c r="L68" s="1015"/>
      <c r="M68" s="1017"/>
    </row>
    <row r="69" spans="1:13" s="825" customFormat="1" ht="18" customHeight="1" thickBot="1" x14ac:dyDescent="0.35">
      <c r="A69" s="1978" t="str">
        <f>'Salary Menu MIS 3382'!A69</f>
        <v>16---</v>
      </c>
      <c r="B69" s="1979" t="str">
        <f>'Salary Menu MIS 3382'!B69</f>
        <v>Teacher - ESE - Other:</v>
      </c>
      <c r="C69" s="1980">
        <f>'Salary Menu MIS 3382'!C69</f>
        <v>0</v>
      </c>
      <c r="D69" s="1974"/>
      <c r="E69" s="1974"/>
      <c r="F69" s="1974"/>
      <c r="G69" s="1974"/>
      <c r="H69" s="1974"/>
      <c r="I69" s="1974"/>
      <c r="J69" s="1962"/>
      <c r="K69" s="1973"/>
      <c r="L69" s="1974"/>
      <c r="M69" s="1964"/>
    </row>
    <row r="70" spans="1:13" s="825" customFormat="1" ht="28.2" thickBot="1" x14ac:dyDescent="0.35">
      <c r="A70" s="1892"/>
      <c r="B70" s="1893" t="s">
        <v>113</v>
      </c>
      <c r="C70" s="1894">
        <f>SUM(C62:C69)-C65</f>
        <v>0.8</v>
      </c>
      <c r="D70" s="1892"/>
      <c r="E70" s="1895"/>
      <c r="F70" s="1895"/>
      <c r="G70" s="1895"/>
      <c r="H70" s="1895"/>
      <c r="I70" s="1895"/>
      <c r="J70" s="1895"/>
      <c r="K70" s="1896"/>
      <c r="L70" s="1896"/>
      <c r="M70" s="1897"/>
    </row>
    <row r="71" spans="1:13" s="825" customFormat="1" ht="18" customHeight="1" x14ac:dyDescent="0.3">
      <c r="A71" s="1966" t="str">
        <f>'Salary Menu MIS 3382'!A71</f>
        <v>Instructional Support Positions:</v>
      </c>
      <c r="B71" s="580"/>
      <c r="C71" s="580"/>
      <c r="D71" s="606"/>
      <c r="E71" s="606"/>
      <c r="F71" s="606"/>
      <c r="G71" s="606"/>
      <c r="H71" s="606"/>
      <c r="I71" s="606"/>
      <c r="J71" s="607"/>
      <c r="K71" s="607"/>
      <c r="L71" s="607"/>
      <c r="M71" s="502"/>
    </row>
    <row r="72" spans="1:13" s="825" customFormat="1" ht="18" customHeight="1" x14ac:dyDescent="0.3">
      <c r="A72" s="1879" t="str">
        <f>'Salary Menu MIS 3382'!A72</f>
        <v>73024</v>
      </c>
      <c r="B72" s="1981" t="str">
        <f>'Salary Menu MIS 3382'!B72</f>
        <v>Athletic Director - 12 Month</v>
      </c>
      <c r="C72" s="1932">
        <f>'Salary Menu MIS 3382'!C72</f>
        <v>0</v>
      </c>
      <c r="D72" s="1884"/>
      <c r="E72" s="1884"/>
      <c r="F72" s="1884"/>
      <c r="G72" s="1884"/>
      <c r="H72" s="1884"/>
      <c r="I72" s="1884"/>
      <c r="J72" s="1933"/>
      <c r="K72" s="1934"/>
      <c r="L72" s="1884"/>
      <c r="M72" s="1885"/>
    </row>
    <row r="73" spans="1:13" s="825" customFormat="1" ht="18" customHeight="1" x14ac:dyDescent="0.3">
      <c r="A73" s="1930" t="str">
        <f>'Salary Menu MIS 3382'!A73</f>
        <v>13900</v>
      </c>
      <c r="B73" s="1982" t="str">
        <f>'Salary Menu MIS 3382'!B73</f>
        <v>Band Director - High - 12 Month</v>
      </c>
      <c r="C73" s="1955">
        <f>'Salary Menu MIS 3382'!C73</f>
        <v>0</v>
      </c>
      <c r="D73" s="1956"/>
      <c r="E73" s="1956"/>
      <c r="F73" s="1956"/>
      <c r="G73" s="1956"/>
      <c r="H73" s="1956"/>
      <c r="I73" s="1956"/>
      <c r="J73" s="1952"/>
      <c r="K73" s="1968"/>
      <c r="L73" s="1951"/>
      <c r="M73" s="1953"/>
    </row>
    <row r="74" spans="1:13" s="825" customFormat="1" ht="18" customHeight="1" x14ac:dyDescent="0.3">
      <c r="A74" s="1930" t="str">
        <f>'Salary Menu MIS 3382'!A74</f>
        <v>13900</v>
      </c>
      <c r="B74" s="1982" t="str">
        <f>'Salary Menu MIS 3382'!B74</f>
        <v>Band Director (K-12) - 12 Month</v>
      </c>
      <c r="C74" s="1950">
        <f>'Salary Menu MIS 3382'!C74</f>
        <v>0</v>
      </c>
      <c r="D74" s="1951"/>
      <c r="E74" s="1951"/>
      <c r="F74" s="1951"/>
      <c r="G74" s="1951"/>
      <c r="H74" s="1951"/>
      <c r="I74" s="1951"/>
      <c r="J74" s="1952"/>
      <c r="K74" s="1968"/>
      <c r="L74" s="1951"/>
      <c r="M74" s="1953"/>
    </row>
    <row r="75" spans="1:13" s="825" customFormat="1" ht="18" customHeight="1" x14ac:dyDescent="0.3">
      <c r="A75" s="1930" t="str">
        <f>'Salary Menu MIS 3382'!A75</f>
        <v>13800</v>
      </c>
      <c r="B75" s="1982" t="str">
        <f>'Salary Menu MIS 3382'!B75</f>
        <v>Band Director - Middle - 10 Month</v>
      </c>
      <c r="C75" s="1955">
        <f>'Salary Menu MIS 3382'!C75</f>
        <v>0</v>
      </c>
      <c r="D75" s="1956"/>
      <c r="E75" s="1956"/>
      <c r="F75" s="1956"/>
      <c r="G75" s="1956"/>
      <c r="H75" s="1956"/>
      <c r="I75" s="1956"/>
      <c r="J75" s="1952"/>
      <c r="K75" s="1968"/>
      <c r="L75" s="1951"/>
      <c r="M75" s="1953"/>
    </row>
    <row r="76" spans="1:13" s="825" customFormat="1" ht="18" customHeight="1" x14ac:dyDescent="0.3">
      <c r="A76" s="1930" t="str">
        <f>'Salary Menu MIS 3382'!A76</f>
        <v>180--</v>
      </c>
      <c r="B76" s="1982" t="str">
        <f>'Salary Menu MIS 3382'!B76</f>
        <v xml:space="preserve">Guidance Counselor  - 10 Month      </v>
      </c>
      <c r="C76" s="1955">
        <f>'Salary Menu MIS 3382'!C76</f>
        <v>0</v>
      </c>
      <c r="D76" s="1956"/>
      <c r="E76" s="1956"/>
      <c r="F76" s="1956"/>
      <c r="G76" s="1956"/>
      <c r="H76" s="1956"/>
      <c r="I76" s="1956"/>
      <c r="J76" s="1952"/>
      <c r="K76" s="1968"/>
      <c r="L76" s="1951"/>
      <c r="M76" s="1953"/>
    </row>
    <row r="77" spans="1:13" s="825" customFormat="1" ht="18" customHeight="1" x14ac:dyDescent="0.3">
      <c r="A77" s="1930" t="str">
        <f>'Salary Menu MIS 3382'!A77</f>
        <v>180--</v>
      </c>
      <c r="B77" s="1982" t="str">
        <f>'Salary Menu MIS 3382'!B77</f>
        <v>Guidance Counselor - 12 Month</v>
      </c>
      <c r="C77" s="1950">
        <f>'Salary Menu MIS 3382'!C77</f>
        <v>0</v>
      </c>
      <c r="D77" s="1951"/>
      <c r="E77" s="1951"/>
      <c r="F77" s="1951"/>
      <c r="G77" s="1951"/>
      <c r="H77" s="1951"/>
      <c r="I77" s="1951"/>
      <c r="J77" s="1952"/>
      <c r="K77" s="1968"/>
      <c r="L77" s="1951"/>
      <c r="M77" s="1953"/>
    </row>
    <row r="78" spans="1:13" s="825" customFormat="1" ht="18" customHeight="1" x14ac:dyDescent="0.3">
      <c r="A78" s="1930" t="str">
        <f>'Salary Menu MIS 3382'!A78</f>
        <v>14000</v>
      </c>
      <c r="B78" s="1982" t="str">
        <f>'Salary Menu MIS 3382'!B78</f>
        <v>Instructional Coach - 10 Month</v>
      </c>
      <c r="C78" s="1950">
        <f>'Salary Menu MIS 3382'!C78</f>
        <v>0</v>
      </c>
      <c r="D78" s="1951"/>
      <c r="E78" s="1951"/>
      <c r="F78" s="1951"/>
      <c r="G78" s="1951"/>
      <c r="H78" s="1951"/>
      <c r="I78" s="1951"/>
      <c r="J78" s="1952"/>
      <c r="K78" s="1968"/>
      <c r="L78" s="1951"/>
      <c r="M78" s="1953"/>
    </row>
    <row r="79" spans="1:13" s="825" customFormat="1" ht="18" customHeight="1" x14ac:dyDescent="0.3">
      <c r="A79" s="1930" t="str">
        <f>'Salary Menu MIS 3382'!A79</f>
        <v>170--</v>
      </c>
      <c r="B79" s="1982" t="str">
        <f>'Salary Menu MIS 3382'!B79</f>
        <v>Media Specialist - 10 Month</v>
      </c>
      <c r="C79" s="1955">
        <f>'Salary Menu MIS 3382'!C79</f>
        <v>0</v>
      </c>
      <c r="D79" s="1956"/>
      <c r="E79" s="1956"/>
      <c r="F79" s="1956"/>
      <c r="G79" s="1956"/>
      <c r="H79" s="1956"/>
      <c r="I79" s="1956"/>
      <c r="J79" s="1952"/>
      <c r="K79" s="1968"/>
      <c r="L79" s="1951"/>
      <c r="M79" s="1953"/>
    </row>
    <row r="80" spans="1:13" s="825" customFormat="1" ht="18" customHeight="1" x14ac:dyDescent="0.3">
      <c r="A80" s="1930" t="str">
        <f>'Salary Menu MIS 3382'!A80</f>
        <v>20160</v>
      </c>
      <c r="B80" s="1982" t="str">
        <f>'Salary Menu MIS 3382'!B80</f>
        <v>Staffing Specialist - 10 Month</v>
      </c>
      <c r="C80" s="1983">
        <f>'Salary Menu MIS 3382'!C80</f>
        <v>0</v>
      </c>
      <c r="D80" s="1956"/>
      <c r="E80" s="1956"/>
      <c r="F80" s="1956"/>
      <c r="G80" s="1956"/>
      <c r="H80" s="1956"/>
      <c r="I80" s="1956"/>
      <c r="J80" s="1952"/>
      <c r="K80" s="1968"/>
      <c r="L80" s="1951"/>
      <c r="M80" s="1953"/>
    </row>
    <row r="81" spans="1:13" s="825" customFormat="1" ht="18" customHeight="1" x14ac:dyDescent="0.3">
      <c r="A81" s="1930" t="str">
        <f>'Salary Menu MIS 3382'!A81</f>
        <v>20160</v>
      </c>
      <c r="B81" s="1982" t="str">
        <f>'Salary Menu MIS 3382'!B81</f>
        <v>Staffing Specialist - 12 Month</v>
      </c>
      <c r="C81" s="1983">
        <f>'Salary Menu MIS 3382'!C81</f>
        <v>0</v>
      </c>
      <c r="D81" s="1956"/>
      <c r="E81" s="1956"/>
      <c r="F81" s="1956"/>
      <c r="G81" s="1956"/>
      <c r="H81" s="1956"/>
      <c r="I81" s="1956"/>
      <c r="J81" s="1952"/>
      <c r="K81" s="1968"/>
      <c r="L81" s="1951"/>
      <c r="M81" s="1953"/>
    </row>
    <row r="82" spans="1:13" s="825" customFormat="1" ht="18" customHeight="1" thickBot="1" x14ac:dyDescent="0.35">
      <c r="A82" s="1959" t="str">
        <f>'Salary Menu MIS 3382'!A82</f>
        <v>-----</v>
      </c>
      <c r="B82" s="1971" t="str">
        <f>'Salary Menu MIS 3382'!B82</f>
        <v>Other Support:</v>
      </c>
      <c r="C82" s="1972">
        <f>'Salary Menu MIS 3382'!C82</f>
        <v>0</v>
      </c>
      <c r="D82" s="1961"/>
      <c r="E82" s="1961"/>
      <c r="F82" s="1961"/>
      <c r="G82" s="1961"/>
      <c r="H82" s="1961"/>
      <c r="I82" s="1961"/>
      <c r="J82" s="1962"/>
      <c r="K82" s="1973"/>
      <c r="L82" s="1974"/>
      <c r="M82" s="1964"/>
    </row>
    <row r="83" spans="1:13" s="825" customFormat="1" ht="15" customHeight="1" thickBot="1" x14ac:dyDescent="0.35">
      <c r="A83" s="1892"/>
      <c r="B83" s="1896" t="str">
        <f>'Salary Menu MIS 3382'!E83</f>
        <v>(4) Total Instructional Support Salaries:</v>
      </c>
      <c r="C83" s="1894">
        <f>SUM(C72:C82)</f>
        <v>0</v>
      </c>
      <c r="D83" s="1892"/>
      <c r="E83" s="1895"/>
      <c r="F83" s="1895"/>
      <c r="G83" s="1895"/>
      <c r="H83" s="1895"/>
      <c r="I83" s="1895"/>
      <c r="J83" s="1895"/>
      <c r="K83" s="1896"/>
      <c r="L83" s="1896"/>
      <c r="M83" s="1897"/>
    </row>
    <row r="84" spans="1:13" s="825" customFormat="1" ht="18" customHeight="1" x14ac:dyDescent="0.3">
      <c r="A84" s="2187" t="str">
        <f>'Salary Menu MIS 3382'!A84</f>
        <v>Educational Support Positions:</v>
      </c>
      <c r="B84" s="580"/>
      <c r="C84" s="580"/>
      <c r="D84" s="606"/>
      <c r="E84" s="606"/>
      <c r="F84" s="606"/>
      <c r="G84" s="606"/>
      <c r="H84" s="606"/>
      <c r="I84" s="606"/>
      <c r="J84" s="607"/>
      <c r="K84" s="607"/>
      <c r="L84" s="607"/>
      <c r="M84" s="502"/>
    </row>
    <row r="85" spans="1:13" s="825" customFormat="1" ht="18" customHeight="1" x14ac:dyDescent="0.3">
      <c r="A85" s="2023" t="str">
        <f>'Salary Menu MIS 3382'!A85</f>
        <v>41---</v>
      </c>
      <c r="B85" s="1907" t="str">
        <f>'Salary Menu MIS 3382'!B85</f>
        <v>Classroom Assistant - Full Time</v>
      </c>
      <c r="C85" s="1888">
        <f>'Salary Menu MIS 3382'!C85</f>
        <v>0</v>
      </c>
      <c r="D85" s="1909"/>
      <c r="E85" s="1909"/>
      <c r="F85" s="1909"/>
      <c r="G85" s="1909"/>
      <c r="H85" s="1909"/>
      <c r="I85" s="1909"/>
      <c r="J85" s="2024"/>
      <c r="K85" s="2025"/>
      <c r="L85" s="2026"/>
      <c r="M85" s="2027"/>
    </row>
    <row r="86" spans="1:13" s="825" customFormat="1" ht="18" customHeight="1" x14ac:dyDescent="0.3">
      <c r="A86" s="1930" t="str">
        <f>'Salary Menu MIS 3382'!A86</f>
        <v>41---</v>
      </c>
      <c r="B86" s="1931" t="str">
        <f>'Salary Menu MIS 3382'!B86</f>
        <v>Classroom Assistant - DJJ - Full Time</v>
      </c>
      <c r="C86" s="1955">
        <f>'Salary Menu MIS 3382'!C86</f>
        <v>0</v>
      </c>
      <c r="D86" s="1956"/>
      <c r="E86" s="1956"/>
      <c r="F86" s="1956"/>
      <c r="G86" s="1956"/>
      <c r="H86" s="1956"/>
      <c r="I86" s="1956"/>
      <c r="J86" s="1952"/>
      <c r="K86" s="1968"/>
      <c r="L86" s="1951"/>
      <c r="M86" s="1953"/>
    </row>
    <row r="87" spans="1:13" s="825" customFormat="1" ht="18" customHeight="1" x14ac:dyDescent="0.3">
      <c r="A87" s="1930" t="str">
        <f>'Salary Menu MIS 3382'!A87</f>
        <v>415--</v>
      </c>
      <c r="B87" s="1931" t="str">
        <f>'Salary Menu MIS 3382'!B87</f>
        <v>Classroom Assistant - ESE - Full Time</v>
      </c>
      <c r="C87" s="1955">
        <f>'Salary Menu MIS 3382'!C87</f>
        <v>0</v>
      </c>
      <c r="D87" s="1956"/>
      <c r="E87" s="1956"/>
      <c r="F87" s="1956"/>
      <c r="G87" s="1956"/>
      <c r="H87" s="1956"/>
      <c r="I87" s="1956"/>
      <c r="J87" s="1952"/>
      <c r="K87" s="1968"/>
      <c r="L87" s="1951"/>
      <c r="M87" s="1953"/>
    </row>
    <row r="88" spans="1:13" s="825" customFormat="1" ht="18" customHeight="1" x14ac:dyDescent="0.3">
      <c r="A88" s="1930" t="str">
        <f>'Salary Menu MIS 3382'!A88</f>
        <v>41880</v>
      </c>
      <c r="B88" s="1931" t="str">
        <f>'Salary Menu MIS 3382'!B88</f>
        <v>Classroom Assistant - Vo-Tech</v>
      </c>
      <c r="C88" s="1955">
        <f>'Salary Menu MIS 3382'!C88</f>
        <v>0</v>
      </c>
      <c r="D88" s="1956"/>
      <c r="E88" s="1956"/>
      <c r="F88" s="1956"/>
      <c r="G88" s="1956"/>
      <c r="H88" s="1956"/>
      <c r="I88" s="1956"/>
      <c r="J88" s="1952"/>
      <c r="K88" s="1968"/>
      <c r="L88" s="1951"/>
      <c r="M88" s="1953"/>
    </row>
    <row r="89" spans="1:13" s="1006" customFormat="1" ht="18" customHeight="1" x14ac:dyDescent="0.3">
      <c r="A89" s="1930" t="str">
        <f>'Salary Menu MIS 3382'!A89</f>
        <v>41---</v>
      </c>
      <c r="B89" s="1931" t="str">
        <f>'Salary Menu MIS 3382'!B89</f>
        <v>Classroom Assistant - Less than 4 hours</v>
      </c>
      <c r="C89" s="1014">
        <f>ROUND('Salary Menu MIS 3382'!D89/7.5,2)</f>
        <v>0</v>
      </c>
      <c r="D89" s="338"/>
      <c r="E89" s="338"/>
      <c r="F89" s="338"/>
      <c r="G89" s="338"/>
      <c r="H89" s="338"/>
      <c r="I89" s="338"/>
      <c r="J89" s="627"/>
      <c r="K89" s="1005"/>
      <c r="L89" s="332"/>
      <c r="M89" s="993"/>
    </row>
    <row r="90" spans="1:13" s="1006" customFormat="1" ht="18" customHeight="1" x14ac:dyDescent="0.3">
      <c r="A90" s="1930" t="str">
        <f>'Salary Menu MIS 3382'!A90</f>
        <v>41---</v>
      </c>
      <c r="B90" s="1931" t="str">
        <f>'Salary Menu MIS 3382'!B90</f>
        <v>Classroom Assistant - DJJ - Less than 4 hours</v>
      </c>
      <c r="C90" s="1014">
        <f>ROUND('Salary Menu MIS 3382'!D90/7.5,2)</f>
        <v>0</v>
      </c>
      <c r="D90" s="338"/>
      <c r="E90" s="338"/>
      <c r="F90" s="338"/>
      <c r="G90" s="338"/>
      <c r="H90" s="338"/>
      <c r="I90" s="338"/>
      <c r="J90" s="627"/>
      <c r="K90" s="1005"/>
      <c r="L90" s="332"/>
      <c r="M90" s="993"/>
    </row>
    <row r="91" spans="1:13" s="1006" customFormat="1" ht="18" customHeight="1" x14ac:dyDescent="0.3">
      <c r="A91" s="1930" t="str">
        <f>'Salary Menu MIS 3382'!A91</f>
        <v>415--</v>
      </c>
      <c r="B91" s="1931" t="str">
        <f>'Salary Menu MIS 3382'!B91</f>
        <v>Classroom Assistant - ESE - Less than 4 hours</v>
      </c>
      <c r="C91" s="1014">
        <f>ROUND('Salary Menu MIS 3382'!D91/7.5,2)</f>
        <v>0</v>
      </c>
      <c r="D91" s="338"/>
      <c r="E91" s="338"/>
      <c r="F91" s="338"/>
      <c r="G91" s="338"/>
      <c r="H91" s="338"/>
      <c r="I91" s="338"/>
      <c r="J91" s="627"/>
      <c r="K91" s="1005"/>
      <c r="L91" s="332"/>
      <c r="M91" s="993"/>
    </row>
    <row r="92" spans="1:13" s="533" customFormat="1" ht="18" hidden="1" customHeight="1" x14ac:dyDescent="0.3">
      <c r="A92" s="1002" t="str">
        <f>'Salary Menu MIS 3382'!A92</f>
        <v>428---</v>
      </c>
      <c r="B92" s="1003" t="str">
        <f>'Salary Menu MIS 3382'!B92</f>
        <v>Custodian I - 12 Month</v>
      </c>
      <c r="C92" s="350">
        <f>'Salary Menu MIS 3382'!C92</f>
        <v>0</v>
      </c>
      <c r="D92" s="347"/>
      <c r="E92" s="347"/>
      <c r="F92" s="347"/>
      <c r="G92" s="347"/>
      <c r="H92" s="347"/>
      <c r="I92" s="347"/>
      <c r="J92" s="989"/>
      <c r="K92" s="1004"/>
      <c r="L92" s="550"/>
      <c r="M92" s="990"/>
    </row>
    <row r="93" spans="1:13" s="533" customFormat="1" ht="18" hidden="1" customHeight="1" x14ac:dyDescent="0.3">
      <c r="A93" s="1002" t="str">
        <f>'Salary Menu MIS 3382'!A93</f>
        <v>428---</v>
      </c>
      <c r="B93" s="1003" t="str">
        <f>'Salary Menu MIS 3382'!B93</f>
        <v>Custodian - 12 Month</v>
      </c>
      <c r="C93" s="350">
        <f>'Salary Menu MIS 3382'!C93</f>
        <v>0</v>
      </c>
      <c r="D93" s="347"/>
      <c r="E93" s="347"/>
      <c r="F93" s="347"/>
      <c r="G93" s="347"/>
      <c r="H93" s="347"/>
      <c r="I93" s="347"/>
      <c r="J93" s="989"/>
      <c r="K93" s="1004"/>
      <c r="L93" s="550"/>
      <c r="M93" s="990"/>
    </row>
    <row r="94" spans="1:13" s="533" customFormat="1" ht="18" hidden="1" customHeight="1" x14ac:dyDescent="0.3">
      <c r="A94" s="1002" t="str">
        <f>'Salary Menu MIS 3382'!A94</f>
        <v>428---</v>
      </c>
      <c r="B94" s="1003" t="str">
        <f>'Salary Menu MIS 3382'!B94</f>
        <v>Custodian - 10 Month</v>
      </c>
      <c r="C94" s="350">
        <f>'Salary Menu MIS 3382'!C94</f>
        <v>0</v>
      </c>
      <c r="D94" s="347"/>
      <c r="E94" s="347"/>
      <c r="F94" s="347"/>
      <c r="G94" s="347"/>
      <c r="H94" s="347"/>
      <c r="I94" s="347"/>
      <c r="J94" s="989"/>
      <c r="K94" s="1004"/>
      <c r="L94" s="550"/>
      <c r="M94" s="990"/>
    </row>
    <row r="95" spans="1:13" s="533" customFormat="1" ht="18" hidden="1" customHeight="1" x14ac:dyDescent="0.3">
      <c r="A95" s="1002" t="str">
        <f>'Salary Menu MIS 3382'!A95</f>
        <v>428---</v>
      </c>
      <c r="B95" s="1003" t="str">
        <f>'Salary Menu MIS 3382'!B95</f>
        <v>Custodian - 9 Month</v>
      </c>
      <c r="C95" s="350">
        <f>'Salary Menu MIS 3382'!C95</f>
        <v>0</v>
      </c>
      <c r="D95" s="347"/>
      <c r="E95" s="347"/>
      <c r="F95" s="347"/>
      <c r="G95" s="347"/>
      <c r="H95" s="347"/>
      <c r="I95" s="347"/>
      <c r="J95" s="989"/>
      <c r="K95" s="1004"/>
      <c r="L95" s="550"/>
      <c r="M95" s="990"/>
    </row>
    <row r="96" spans="1:13" s="533" customFormat="1" ht="18" hidden="1" customHeight="1" x14ac:dyDescent="0.3">
      <c r="A96" s="1002" t="str">
        <f>'Salary Menu MIS 3382'!A96</f>
        <v>428---</v>
      </c>
      <c r="B96" s="1003" t="str">
        <f>'Salary Menu MIS 3382'!B96</f>
        <v>Custodian - 12 Month - Less than 4 hours</v>
      </c>
      <c r="C96" s="350">
        <f>ROUND('Salary Menu MIS 3382'!D96/7.5,2)</f>
        <v>0</v>
      </c>
      <c r="D96" s="347"/>
      <c r="E96" s="347"/>
      <c r="F96" s="347"/>
      <c r="G96" s="347"/>
      <c r="H96" s="347"/>
      <c r="I96" s="347"/>
      <c r="J96" s="989"/>
      <c r="K96" s="1004"/>
      <c r="L96" s="550"/>
      <c r="M96" s="990"/>
    </row>
    <row r="97" spans="1:13" s="533" customFormat="1" ht="18" hidden="1" customHeight="1" x14ac:dyDescent="0.3">
      <c r="A97" s="1002" t="str">
        <f>'Salary Menu MIS 3382'!A97</f>
        <v>428---</v>
      </c>
      <c r="B97" s="1003" t="str">
        <f>'Salary Menu MIS 3382'!B97</f>
        <v>Custodian - 10 Month - Less than 4 hours</v>
      </c>
      <c r="C97" s="350">
        <f>ROUND('Salary Menu MIS 3382'!D97/7.5,2)</f>
        <v>0</v>
      </c>
      <c r="D97" s="347"/>
      <c r="E97" s="347"/>
      <c r="F97" s="347"/>
      <c r="G97" s="347"/>
      <c r="H97" s="347"/>
      <c r="I97" s="347"/>
      <c r="J97" s="989"/>
      <c r="K97" s="1004"/>
      <c r="L97" s="550"/>
      <c r="M97" s="990"/>
    </row>
    <row r="98" spans="1:13" s="533" customFormat="1" ht="18" hidden="1" customHeight="1" x14ac:dyDescent="0.3">
      <c r="A98" s="1002" t="str">
        <f>'Salary Menu MIS 3382'!A98</f>
        <v>428---</v>
      </c>
      <c r="B98" s="1003" t="str">
        <f>'Salary Menu MIS 3382'!B98</f>
        <v>Custodian - 9 Month - Less than 4 hours</v>
      </c>
      <c r="C98" s="350">
        <f>ROUND('Salary Menu MIS 3382'!D98/7.5,2)</f>
        <v>0</v>
      </c>
      <c r="D98" s="347"/>
      <c r="E98" s="347"/>
      <c r="F98" s="347"/>
      <c r="G98" s="347"/>
      <c r="H98" s="347"/>
      <c r="I98" s="347"/>
      <c r="J98" s="989"/>
      <c r="K98" s="1004"/>
      <c r="L98" s="550"/>
      <c r="M98" s="990"/>
    </row>
    <row r="99" spans="1:13" s="533" customFormat="1" ht="18" hidden="1" customHeight="1" x14ac:dyDescent="0.3">
      <c r="A99" s="1002" t="str">
        <f>'Salary Menu MIS 3382'!A99</f>
        <v>4330-</v>
      </c>
      <c r="B99" s="1003" t="str">
        <f>'Salary Menu MIS 3382'!B99</f>
        <v>Interpreter - ESE - 9 Month</v>
      </c>
      <c r="C99" s="348">
        <f>'Salary Menu MIS 3382'!C99</f>
        <v>0</v>
      </c>
      <c r="D99" s="347"/>
      <c r="E99" s="347"/>
      <c r="F99" s="347"/>
      <c r="G99" s="347"/>
      <c r="H99" s="347"/>
      <c r="I99" s="347"/>
      <c r="J99" s="989"/>
      <c r="K99" s="1004"/>
      <c r="L99" s="550"/>
      <c r="M99" s="990"/>
    </row>
    <row r="100" spans="1:13" s="533" customFormat="1" ht="18" hidden="1" customHeight="1" x14ac:dyDescent="0.3">
      <c r="A100" s="1002" t="str">
        <f>'Salary Menu MIS 3382'!A100</f>
        <v>43400</v>
      </c>
      <c r="B100" s="1003" t="str">
        <f>'Salary Menu MIS 3382'!B100</f>
        <v>Interpreter - ESOL</v>
      </c>
      <c r="C100" s="348">
        <f>'Salary Menu MIS 3382'!C100</f>
        <v>0</v>
      </c>
      <c r="D100" s="347"/>
      <c r="E100" s="347"/>
      <c r="F100" s="347"/>
      <c r="G100" s="347"/>
      <c r="H100" s="347"/>
      <c r="I100" s="347"/>
      <c r="J100" s="989"/>
      <c r="K100" s="1004"/>
      <c r="L100" s="550"/>
      <c r="M100" s="990"/>
    </row>
    <row r="101" spans="1:13" s="825" customFormat="1" ht="18" customHeight="1" x14ac:dyDescent="0.3">
      <c r="A101" s="1930" t="str">
        <f>'Salary Menu MIS 3382'!A101</f>
        <v>41890</v>
      </c>
      <c r="B101" s="1931" t="str">
        <f>'Salary Menu MIS 3382'!B101</f>
        <v>Job Coach - ESE - 9 Month</v>
      </c>
      <c r="C101" s="1955">
        <f>'Salary Menu MIS 3382'!C101</f>
        <v>0</v>
      </c>
      <c r="D101" s="1956"/>
      <c r="E101" s="1956"/>
      <c r="F101" s="1956"/>
      <c r="G101" s="1956"/>
      <c r="H101" s="1956"/>
      <c r="I101" s="1956"/>
      <c r="J101" s="1952"/>
      <c r="K101" s="1968"/>
      <c r="L101" s="1951"/>
      <c r="M101" s="1953"/>
    </row>
    <row r="102" spans="1:13" s="825" customFormat="1" ht="18" customHeight="1" x14ac:dyDescent="0.3">
      <c r="A102" s="1930" t="str">
        <f>'Salary Menu MIS 3382'!A102</f>
        <v>41900</v>
      </c>
      <c r="B102" s="1931" t="str">
        <f>'Salary Menu MIS 3382'!B102</f>
        <v>Library Assistant School</v>
      </c>
      <c r="C102" s="1955">
        <f>'Salary Menu MIS 3382'!C102</f>
        <v>0</v>
      </c>
      <c r="D102" s="1956"/>
      <c r="E102" s="1956"/>
      <c r="F102" s="1956"/>
      <c r="G102" s="1956"/>
      <c r="H102" s="1956"/>
      <c r="I102" s="1956"/>
      <c r="J102" s="1952"/>
      <c r="K102" s="1968"/>
      <c r="L102" s="1951"/>
      <c r="M102" s="1953"/>
    </row>
    <row r="103" spans="1:13" s="825" customFormat="1" ht="18" customHeight="1" x14ac:dyDescent="0.3">
      <c r="A103" s="1930" t="str">
        <f>'Salary Menu MIS 3382'!A103</f>
        <v>41950</v>
      </c>
      <c r="B103" s="1931" t="str">
        <f>'Salary Menu MIS 3382'!B103</f>
        <v>Lunchroom Monitor (2.5 hrs) - 9 Month</v>
      </c>
      <c r="C103" s="1955">
        <f>'Salary Menu MIS 3382'!C103</f>
        <v>0</v>
      </c>
      <c r="D103" s="1956"/>
      <c r="E103" s="1956"/>
      <c r="F103" s="1956"/>
      <c r="G103" s="1956"/>
      <c r="H103" s="1956"/>
      <c r="I103" s="1956"/>
      <c r="J103" s="1952"/>
      <c r="K103" s="1968"/>
      <c r="L103" s="1951"/>
      <c r="M103" s="1953"/>
    </row>
    <row r="104" spans="1:13" s="825" customFormat="1" ht="18" customHeight="1" x14ac:dyDescent="0.3">
      <c r="A104" s="1930" t="str">
        <f>'Salary Menu MIS 3382'!A104</f>
        <v>41120</v>
      </c>
      <c r="B104" s="1931" t="str">
        <f>'Salary Menu MIS 3382'!B104</f>
        <v>School Bookkeeper - 12 Month</v>
      </c>
      <c r="C104" s="1955">
        <f>'Salary Menu MIS 3382'!C104</f>
        <v>0</v>
      </c>
      <c r="D104" s="1956"/>
      <c r="E104" s="1956"/>
      <c r="F104" s="1956"/>
      <c r="G104" s="1956"/>
      <c r="H104" s="1956"/>
      <c r="I104" s="1956"/>
      <c r="J104" s="1952"/>
      <c r="K104" s="1968"/>
      <c r="L104" s="1951"/>
      <c r="M104" s="1953"/>
    </row>
    <row r="105" spans="1:13" s="825" customFormat="1" ht="18" customHeight="1" x14ac:dyDescent="0.3">
      <c r="A105" s="1930" t="str">
        <f>'Salary Menu MIS 3382'!A105</f>
        <v>47070</v>
      </c>
      <c r="B105" s="1931" t="str">
        <f>'Salary Menu MIS 3382'!B105</f>
        <v>School Level Clerk - 10 Month</v>
      </c>
      <c r="C105" s="1955">
        <f>'Salary Menu MIS 3382'!C105</f>
        <v>0</v>
      </c>
      <c r="D105" s="1956"/>
      <c r="E105" s="1956"/>
      <c r="F105" s="1956"/>
      <c r="G105" s="1956"/>
      <c r="H105" s="1956"/>
      <c r="I105" s="1956"/>
      <c r="J105" s="1985"/>
      <c r="K105" s="1986"/>
      <c r="L105" s="1951"/>
      <c r="M105" s="1953"/>
    </row>
    <row r="106" spans="1:13" s="825" customFormat="1" ht="18" customHeight="1" x14ac:dyDescent="0.3">
      <c r="A106" s="1930" t="str">
        <f>'Salary Menu MIS 3382'!A106</f>
        <v>47070</v>
      </c>
      <c r="B106" s="1931" t="str">
        <f>'Salary Menu MIS 3382'!B106</f>
        <v>School Level Clerk - 9 Month</v>
      </c>
      <c r="C106" s="1955">
        <f>'Salary Menu MIS 3382'!C106</f>
        <v>0</v>
      </c>
      <c r="D106" s="1956"/>
      <c r="E106" s="1956"/>
      <c r="F106" s="1956"/>
      <c r="G106" s="1956"/>
      <c r="H106" s="1956"/>
      <c r="I106" s="1956"/>
      <c r="J106" s="1985"/>
      <c r="K106" s="1986"/>
      <c r="L106" s="1951"/>
      <c r="M106" s="1953"/>
    </row>
    <row r="107" spans="1:13" s="825" customFormat="1" ht="18" customHeight="1" x14ac:dyDescent="0.3">
      <c r="A107" s="1930" t="str">
        <f>'Salary Menu MIS 3382'!A107</f>
        <v>4110-</v>
      </c>
      <c r="B107" s="1931" t="str">
        <f>'Salary Menu MIS 3382'!B107</f>
        <v>Secretary - 10 Month</v>
      </c>
      <c r="C107" s="1955">
        <f>'Salary Menu MIS 3382'!C107</f>
        <v>0</v>
      </c>
      <c r="D107" s="1956"/>
      <c r="E107" s="1956"/>
      <c r="F107" s="1956"/>
      <c r="G107" s="1956"/>
      <c r="H107" s="1956"/>
      <c r="I107" s="1956"/>
      <c r="J107" s="1952"/>
      <c r="K107" s="1968"/>
      <c r="L107" s="1951"/>
      <c r="M107" s="1953"/>
    </row>
    <row r="108" spans="1:13" s="825" customFormat="1" ht="18" customHeight="1" x14ac:dyDescent="0.3">
      <c r="A108" s="1930" t="str">
        <f>'Salary Menu MIS 3382'!A108</f>
        <v>4112-</v>
      </c>
      <c r="B108" s="1931" t="str">
        <f>'Salary Menu MIS 3382'!B108</f>
        <v>Secretary - 12 Month</v>
      </c>
      <c r="C108" s="1955">
        <f>'Salary Menu MIS 3382'!C108</f>
        <v>0</v>
      </c>
      <c r="D108" s="1956"/>
      <c r="E108" s="1956"/>
      <c r="F108" s="1956"/>
      <c r="G108" s="1956"/>
      <c r="H108" s="1956"/>
      <c r="I108" s="1956"/>
      <c r="J108" s="1952"/>
      <c r="K108" s="1968"/>
      <c r="L108" s="1951"/>
      <c r="M108" s="1953"/>
    </row>
    <row r="109" spans="1:13" s="533" customFormat="1" ht="18" hidden="1" customHeight="1" x14ac:dyDescent="0.3">
      <c r="A109" s="1002" t="str">
        <f>'Salary Menu MIS 3382'!A109</f>
        <v>47040</v>
      </c>
      <c r="B109" s="1003" t="str">
        <f>'Salary Menu MIS 3382'!B109</f>
        <v>Stadium Manager</v>
      </c>
      <c r="C109" s="348">
        <f>'Salary Menu MIS 3382'!C109</f>
        <v>0</v>
      </c>
      <c r="D109" s="347"/>
      <c r="E109" s="347"/>
      <c r="F109" s="347"/>
      <c r="G109" s="347"/>
      <c r="H109" s="347"/>
      <c r="I109" s="347"/>
      <c r="J109" s="989"/>
      <c r="K109" s="1004"/>
      <c r="L109" s="550"/>
      <c r="M109" s="990"/>
    </row>
    <row r="110" spans="1:13" s="825" customFormat="1" ht="18" customHeight="1" thickBot="1" x14ac:dyDescent="0.35">
      <c r="A110" s="1959" t="str">
        <f>'Salary Menu MIS 3382'!A110</f>
        <v>-----</v>
      </c>
      <c r="B110" s="1971" t="str">
        <f>'Salary Menu MIS 3382'!B110</f>
        <v xml:space="preserve">Other Support:  </v>
      </c>
      <c r="C110" s="1955">
        <f>'Salary Menu MIS 3382'!C110</f>
        <v>0</v>
      </c>
      <c r="D110" s="1961"/>
      <c r="E110" s="1961"/>
      <c r="F110" s="1961"/>
      <c r="G110" s="1961"/>
      <c r="H110" s="1961"/>
      <c r="I110" s="1961"/>
      <c r="J110" s="1962"/>
      <c r="K110" s="1973"/>
      <c r="L110" s="1974"/>
      <c r="M110" s="1964"/>
    </row>
    <row r="111" spans="1:13" s="825" customFormat="1" ht="15" customHeight="1" thickBot="1" x14ac:dyDescent="0.35">
      <c r="A111" s="1892"/>
      <c r="B111" s="1896" t="str">
        <f>'Salary Menu MIS 3382'!E111</f>
        <v>(5) Total Educational Support Salaries:</v>
      </c>
      <c r="C111" s="1894">
        <f>SUM(C85:C110)</f>
        <v>0</v>
      </c>
      <c r="D111" s="1892"/>
      <c r="E111" s="1895"/>
      <c r="F111" s="1895"/>
      <c r="G111" s="1895"/>
      <c r="H111" s="1895"/>
      <c r="I111" s="1895"/>
      <c r="J111" s="1895"/>
      <c r="K111" s="1896"/>
      <c r="L111" s="1896"/>
      <c r="M111" s="1897"/>
    </row>
    <row r="112" spans="1:13" s="825" customFormat="1" ht="18" customHeight="1" x14ac:dyDescent="0.3">
      <c r="A112" s="1987" t="str">
        <f>'Salary Menu MIS 3382'!A112</f>
        <v>Supplements:</v>
      </c>
      <c r="B112" s="580"/>
      <c r="C112" s="580"/>
      <c r="D112" s="606"/>
      <c r="E112" s="606"/>
      <c r="F112" s="606"/>
      <c r="G112" s="606"/>
      <c r="H112" s="606"/>
      <c r="I112" s="606"/>
      <c r="J112" s="607"/>
      <c r="K112" s="607"/>
      <c r="L112" s="607"/>
      <c r="M112" s="502"/>
    </row>
    <row r="113" spans="1:13" s="825" customFormat="1" ht="18" customHeight="1" x14ac:dyDescent="0.3">
      <c r="A113" s="1879" t="str">
        <f>'Salary Menu MIS 3382'!A113</f>
        <v>SP322</v>
      </c>
      <c r="B113" s="1981" t="str">
        <f>'Salary Menu MIS 3382'!B113</f>
        <v>Annual Sponsor</v>
      </c>
      <c r="C113" s="1988">
        <f>'Salary Menu MIS 3382'!C113</f>
        <v>0</v>
      </c>
      <c r="D113" s="1881"/>
      <c r="E113" s="1881"/>
      <c r="F113" s="1881"/>
      <c r="G113" s="1881"/>
      <c r="H113" s="1881"/>
      <c r="I113" s="1881"/>
      <c r="J113" s="1989"/>
      <c r="K113" s="1989"/>
      <c r="L113" s="1884"/>
      <c r="M113" s="1885"/>
    </row>
    <row r="114" spans="1:13" s="825" customFormat="1" ht="18" customHeight="1" x14ac:dyDescent="0.3">
      <c r="A114" s="1879" t="str">
        <f>'Salary Menu MIS 3382'!A114</f>
        <v>SP310</v>
      </c>
      <c r="B114" s="1981" t="str">
        <f>'Salary Menu MIS 3382'!B114</f>
        <v>Elementary Grade Level Chair</v>
      </c>
      <c r="C114" s="1988">
        <f>'Salary Menu MIS 3382'!C114</f>
        <v>0</v>
      </c>
      <c r="D114" s="1956"/>
      <c r="E114" s="1956"/>
      <c r="F114" s="1956"/>
      <c r="G114" s="1956"/>
      <c r="H114" s="1956"/>
      <c r="I114" s="1956"/>
      <c r="J114" s="1990"/>
      <c r="K114" s="1990"/>
      <c r="L114" s="1951"/>
      <c r="M114" s="1953"/>
    </row>
    <row r="115" spans="1:13" s="825" customFormat="1" ht="18" customHeight="1" x14ac:dyDescent="0.3">
      <c r="A115" s="1879" t="str">
        <f>'Salary Menu MIS 3382'!A115</f>
        <v>SP332</v>
      </c>
      <c r="B115" s="1981" t="str">
        <f>'Salary Menu MIS 3382'!B115</f>
        <v>Future Farmers</v>
      </c>
      <c r="C115" s="1988">
        <f>'Salary Menu MIS 3382'!C115</f>
        <v>0</v>
      </c>
      <c r="D115" s="1956"/>
      <c r="E115" s="1956"/>
      <c r="F115" s="1956"/>
      <c r="G115" s="1956"/>
      <c r="H115" s="1956"/>
      <c r="I115" s="1956"/>
      <c r="J115" s="1990"/>
      <c r="K115" s="1990"/>
      <c r="L115" s="1951"/>
      <c r="M115" s="1953"/>
    </row>
    <row r="116" spans="1:13" s="825" customFormat="1" ht="18" customHeight="1" x14ac:dyDescent="0.3">
      <c r="A116" s="1879" t="str">
        <f>'Salary Menu MIS 3382'!A116</f>
        <v>SP315</v>
      </c>
      <c r="B116" s="1981" t="str">
        <f>'Salary Menu MIS 3382'!B116</f>
        <v>Lead Teacher</v>
      </c>
      <c r="C116" s="1988">
        <f>'Salary Menu MIS 3382'!C116</f>
        <v>0</v>
      </c>
      <c r="D116" s="1956"/>
      <c r="E116" s="1956"/>
      <c r="F116" s="1956"/>
      <c r="G116" s="1956"/>
      <c r="H116" s="1956"/>
      <c r="I116" s="1956"/>
      <c r="J116" s="1990"/>
      <c r="K116" s="1990"/>
      <c r="L116" s="1951"/>
      <c r="M116" s="1953"/>
    </row>
    <row r="117" spans="1:13" s="825" customFormat="1" ht="18" customHeight="1" x14ac:dyDescent="0.3">
      <c r="A117" s="1879" t="str">
        <f>'Salary Menu MIS 3382'!A117</f>
        <v>SP365</v>
      </c>
      <c r="B117" s="1981" t="str">
        <f>'Salary Menu MIS 3382'!B117</f>
        <v>Middle Academic Team</v>
      </c>
      <c r="C117" s="1988">
        <f>'Salary Menu MIS 3382'!C117</f>
        <v>0</v>
      </c>
      <c r="D117" s="1956"/>
      <c r="E117" s="1956"/>
      <c r="F117" s="1956"/>
      <c r="G117" s="1956"/>
      <c r="H117" s="1956"/>
      <c r="I117" s="1956"/>
      <c r="J117" s="1990"/>
      <c r="K117" s="1990"/>
      <c r="L117" s="1951"/>
      <c r="M117" s="1953"/>
    </row>
    <row r="118" spans="1:13" s="825" customFormat="1" ht="18" customHeight="1" x14ac:dyDescent="0.3">
      <c r="A118" s="1879" t="str">
        <f>'Salary Menu MIS 3382'!A118</f>
        <v>SP531</v>
      </c>
      <c r="B118" s="1981" t="str">
        <f>'Salary Menu MIS 3382'!B118</f>
        <v>Middle Assistant Basketball</v>
      </c>
      <c r="C118" s="1988">
        <f>'Salary Menu MIS 3382'!C118</f>
        <v>0</v>
      </c>
      <c r="D118" s="1956"/>
      <c r="E118" s="1956"/>
      <c r="F118" s="1956"/>
      <c r="G118" s="1956"/>
      <c r="H118" s="1956"/>
      <c r="I118" s="1956"/>
      <c r="J118" s="1990"/>
      <c r="K118" s="1990"/>
      <c r="L118" s="1951"/>
      <c r="M118" s="1953"/>
    </row>
    <row r="119" spans="1:13" s="825" customFormat="1" ht="18" customHeight="1" x14ac:dyDescent="0.3">
      <c r="A119" s="1879" t="str">
        <f>'Salary Menu MIS 3382'!A119</f>
        <v>SP512</v>
      </c>
      <c r="B119" s="1981" t="str">
        <f>'Salary Menu MIS 3382'!B119</f>
        <v>Middle Assistant Football</v>
      </c>
      <c r="C119" s="1988">
        <f>'Salary Menu MIS 3382'!C119</f>
        <v>0</v>
      </c>
      <c r="D119" s="1956"/>
      <c r="E119" s="1956"/>
      <c r="F119" s="1956"/>
      <c r="G119" s="1956"/>
      <c r="H119" s="1956"/>
      <c r="I119" s="1956"/>
      <c r="J119" s="1990"/>
      <c r="K119" s="1990"/>
      <c r="L119" s="1951"/>
      <c r="M119" s="1953"/>
    </row>
    <row r="120" spans="1:13" s="825" customFormat="1" ht="18" customHeight="1" x14ac:dyDescent="0.3">
      <c r="A120" s="1879" t="str">
        <f>'Salary Menu MIS 3382'!A120</f>
        <v>SP500</v>
      </c>
      <c r="B120" s="1981" t="str">
        <f>'Salary Menu MIS 3382'!B120</f>
        <v>Middle Athletic Director</v>
      </c>
      <c r="C120" s="1988">
        <f>'Salary Menu MIS 3382'!C120</f>
        <v>0</v>
      </c>
      <c r="D120" s="1956"/>
      <c r="E120" s="1956"/>
      <c r="F120" s="1956"/>
      <c r="G120" s="1956"/>
      <c r="H120" s="1956"/>
      <c r="I120" s="1956"/>
      <c r="J120" s="1990"/>
      <c r="K120" s="1990"/>
      <c r="L120" s="1951"/>
      <c r="M120" s="1953"/>
    </row>
    <row r="121" spans="1:13" s="825" customFormat="1" ht="18" customHeight="1" x14ac:dyDescent="0.3">
      <c r="A121" s="1879" t="str">
        <f>'Salary Menu MIS 3382'!A121</f>
        <v>SP465</v>
      </c>
      <c r="B121" s="1981" t="str">
        <f>'Salary Menu MIS 3382'!B121</f>
        <v>Middle Band Director</v>
      </c>
      <c r="C121" s="1988">
        <f>'Salary Menu MIS 3382'!C121</f>
        <v>0</v>
      </c>
      <c r="D121" s="1956"/>
      <c r="E121" s="1956"/>
      <c r="F121" s="1956"/>
      <c r="G121" s="1956"/>
      <c r="H121" s="1956"/>
      <c r="I121" s="1956"/>
      <c r="J121" s="1990"/>
      <c r="K121" s="1990"/>
      <c r="L121" s="1951"/>
      <c r="M121" s="1953"/>
    </row>
    <row r="122" spans="1:13" s="825" customFormat="1" ht="18" customHeight="1" x14ac:dyDescent="0.3">
      <c r="A122" s="1879" t="str">
        <f>'Salary Menu MIS 3382'!A122</f>
        <v>SP540</v>
      </c>
      <c r="B122" s="1981" t="str">
        <f>'Salary Menu MIS 3382'!B122</f>
        <v>Middle Boys Baseball</v>
      </c>
      <c r="C122" s="1988">
        <f>'Salary Menu MIS 3382'!C122</f>
        <v>0</v>
      </c>
      <c r="D122" s="1956"/>
      <c r="E122" s="1956"/>
      <c r="F122" s="1956"/>
      <c r="G122" s="1956"/>
      <c r="H122" s="1956"/>
      <c r="I122" s="1956"/>
      <c r="J122" s="1990"/>
      <c r="K122" s="1990"/>
      <c r="L122" s="1951"/>
      <c r="M122" s="1953"/>
    </row>
    <row r="123" spans="1:13" s="825" customFormat="1" ht="18" customHeight="1" x14ac:dyDescent="0.3">
      <c r="A123" s="1879" t="str">
        <f>'Salary Menu MIS 3382'!A123</f>
        <v>SP530</v>
      </c>
      <c r="B123" s="1981" t="str">
        <f>'Salary Menu MIS 3382'!B123</f>
        <v>Middle Boys Basketball</v>
      </c>
      <c r="C123" s="1988">
        <f>'Salary Menu MIS 3382'!C123</f>
        <v>0</v>
      </c>
      <c r="D123" s="1956"/>
      <c r="E123" s="1991"/>
      <c r="F123" s="1991"/>
      <c r="G123" s="1991"/>
      <c r="H123" s="1991"/>
      <c r="I123" s="1991"/>
      <c r="J123" s="1992"/>
      <c r="K123" s="1990"/>
      <c r="L123" s="1951"/>
      <c r="M123" s="1953"/>
    </row>
    <row r="124" spans="1:13" s="825" customFormat="1" ht="18" customHeight="1" x14ac:dyDescent="0.3">
      <c r="A124" s="1879" t="str">
        <f>'Salary Menu MIS 3382'!A124</f>
        <v>SP520</v>
      </c>
      <c r="B124" s="1981" t="str">
        <f>'Salary Menu MIS 3382'!B124</f>
        <v>Middle Boys Cross Country</v>
      </c>
      <c r="C124" s="1988">
        <f>'Salary Menu MIS 3382'!C124</f>
        <v>0</v>
      </c>
      <c r="D124" s="1956"/>
      <c r="E124" s="1991"/>
      <c r="F124" s="1991"/>
      <c r="G124" s="1991"/>
      <c r="H124" s="1991"/>
      <c r="I124" s="1991"/>
      <c r="J124" s="1992"/>
      <c r="K124" s="1990"/>
      <c r="L124" s="1951"/>
      <c r="M124" s="1953"/>
    </row>
    <row r="125" spans="1:13" s="825" customFormat="1" ht="18" customHeight="1" x14ac:dyDescent="0.3">
      <c r="A125" s="1879" t="str">
        <f>'Salary Menu MIS 3382'!A125</f>
        <v>SP560</v>
      </c>
      <c r="B125" s="1981" t="str">
        <f>'Salary Menu MIS 3382'!B125</f>
        <v>Middle Boys Golf</v>
      </c>
      <c r="C125" s="1988">
        <f>'Salary Menu MIS 3382'!C125</f>
        <v>0</v>
      </c>
      <c r="D125" s="1956"/>
      <c r="E125" s="1991"/>
      <c r="F125" s="1991"/>
      <c r="G125" s="1991"/>
      <c r="H125" s="1991"/>
      <c r="I125" s="1991"/>
      <c r="J125" s="1992"/>
      <c r="K125" s="1990"/>
      <c r="L125" s="1951"/>
      <c r="M125" s="1953"/>
    </row>
    <row r="126" spans="1:13" s="825" customFormat="1" ht="18" customHeight="1" x14ac:dyDescent="0.3">
      <c r="A126" s="1879" t="str">
        <f>'Salary Menu MIS 3382'!A126</f>
        <v>SP596</v>
      </c>
      <c r="B126" s="1981" t="str">
        <f>'Salary Menu MIS 3382'!B126</f>
        <v>Middle Boys Soccer</v>
      </c>
      <c r="C126" s="1988">
        <f>'Salary Menu MIS 3382'!C126</f>
        <v>0</v>
      </c>
      <c r="D126" s="1956"/>
      <c r="E126" s="1956"/>
      <c r="F126" s="1956"/>
      <c r="G126" s="1956"/>
      <c r="H126" s="1956"/>
      <c r="I126" s="1956"/>
      <c r="J126" s="1990"/>
      <c r="K126" s="1992"/>
      <c r="L126" s="1951"/>
      <c r="M126" s="1953"/>
    </row>
    <row r="127" spans="1:13" s="825" customFormat="1" ht="18" customHeight="1" x14ac:dyDescent="0.3">
      <c r="A127" s="1879" t="str">
        <f>'Salary Menu MIS 3382'!A127</f>
        <v>SP570</v>
      </c>
      <c r="B127" s="1981" t="str">
        <f>'Salary Menu MIS 3382'!B127</f>
        <v>Middle Boys Tennis</v>
      </c>
      <c r="C127" s="1988">
        <f>'Salary Menu MIS 3382'!C127</f>
        <v>0</v>
      </c>
      <c r="D127" s="1956"/>
      <c r="E127" s="1956"/>
      <c r="F127" s="1956"/>
      <c r="G127" s="1956"/>
      <c r="H127" s="1956"/>
      <c r="I127" s="1956"/>
      <c r="J127" s="1990"/>
      <c r="K127" s="1992"/>
      <c r="L127" s="1951"/>
      <c r="M127" s="1953"/>
    </row>
    <row r="128" spans="1:13" s="825" customFormat="1" ht="18" customHeight="1" x14ac:dyDescent="0.3">
      <c r="A128" s="1879" t="str">
        <f>'Salary Menu MIS 3382'!A128</f>
        <v>SP550</v>
      </c>
      <c r="B128" s="1981" t="str">
        <f>'Salary Menu MIS 3382'!B128</f>
        <v>Middle Boys Track</v>
      </c>
      <c r="C128" s="1988">
        <f>'Salary Menu MIS 3382'!C128</f>
        <v>0</v>
      </c>
      <c r="D128" s="1956"/>
      <c r="E128" s="1956"/>
      <c r="F128" s="1956"/>
      <c r="G128" s="1956"/>
      <c r="H128" s="1956"/>
      <c r="I128" s="1956"/>
      <c r="J128" s="1990"/>
      <c r="K128" s="1992"/>
      <c r="L128" s="1951"/>
      <c r="M128" s="1953"/>
    </row>
    <row r="129" spans="1:13" s="825" customFormat="1" ht="18" customHeight="1" x14ac:dyDescent="0.3">
      <c r="A129" s="1879" t="str">
        <f>'Salary Menu MIS 3382'!A129</f>
        <v>SP580</v>
      </c>
      <c r="B129" s="1981" t="str">
        <f>'Salary Menu MIS 3382'!B129</f>
        <v>Middle Cheerleader</v>
      </c>
      <c r="C129" s="1988">
        <f>'Salary Menu MIS 3382'!C129</f>
        <v>0</v>
      </c>
      <c r="D129" s="1956"/>
      <c r="E129" s="1956"/>
      <c r="F129" s="1956"/>
      <c r="G129" s="1956"/>
      <c r="H129" s="1956"/>
      <c r="I129" s="1956"/>
      <c r="J129" s="1990"/>
      <c r="K129" s="1992"/>
      <c r="L129" s="1951"/>
      <c r="M129" s="1953"/>
    </row>
    <row r="130" spans="1:13" s="825" customFormat="1" ht="18" customHeight="1" x14ac:dyDescent="0.3">
      <c r="A130" s="1879" t="str">
        <f>'Salary Menu MIS 3382'!A130</f>
        <v>SP475</v>
      </c>
      <c r="B130" s="1981" t="str">
        <f>'Salary Menu MIS 3382'!B130</f>
        <v>Middle Choral Director</v>
      </c>
      <c r="C130" s="1988">
        <f>'Salary Menu MIS 3382'!C130</f>
        <v>0</v>
      </c>
      <c r="D130" s="1956"/>
      <c r="E130" s="1956"/>
      <c r="F130" s="1956"/>
      <c r="G130" s="1956"/>
      <c r="H130" s="1956"/>
      <c r="I130" s="1956"/>
      <c r="J130" s="1990"/>
      <c r="K130" s="1992"/>
      <c r="L130" s="1951"/>
      <c r="M130" s="1953"/>
    </row>
    <row r="131" spans="1:13" s="825" customFormat="1" ht="18" customHeight="1" x14ac:dyDescent="0.3">
      <c r="A131" s="1879" t="str">
        <f>'Salary Menu MIS 3382'!A131</f>
        <v>SP585</v>
      </c>
      <c r="B131" s="1981" t="str">
        <f>'Salary Menu MIS 3382'!B131</f>
        <v>Middle Dance Team Director</v>
      </c>
      <c r="C131" s="1988">
        <f>'Salary Menu MIS 3382'!C131</f>
        <v>0</v>
      </c>
      <c r="D131" s="1956"/>
      <c r="E131" s="1956"/>
      <c r="F131" s="1956"/>
      <c r="G131" s="1956"/>
      <c r="H131" s="1956"/>
      <c r="I131" s="1956"/>
      <c r="J131" s="1990"/>
      <c r="K131" s="1992"/>
      <c r="L131" s="1951"/>
      <c r="M131" s="1953"/>
    </row>
    <row r="132" spans="1:13" s="825" customFormat="1" ht="18" customHeight="1" x14ac:dyDescent="0.3">
      <c r="A132" s="1879" t="str">
        <f>'Salary Menu MIS 3382'!A132</f>
        <v>SP532</v>
      </c>
      <c r="B132" s="1981" t="str">
        <f>'Salary Menu MIS 3382'!B132</f>
        <v>Middle Girls Basketball</v>
      </c>
      <c r="C132" s="1988">
        <f>'Salary Menu MIS 3382'!C132</f>
        <v>0</v>
      </c>
      <c r="D132" s="1956"/>
      <c r="E132" s="1956"/>
      <c r="F132" s="1956"/>
      <c r="G132" s="1956"/>
      <c r="H132" s="1956"/>
      <c r="I132" s="1956"/>
      <c r="J132" s="1990"/>
      <c r="K132" s="1992"/>
      <c r="L132" s="1951"/>
      <c r="M132" s="1953"/>
    </row>
    <row r="133" spans="1:13" s="825" customFormat="1" ht="18" customHeight="1" x14ac:dyDescent="0.3">
      <c r="A133" s="1879" t="str">
        <f>'Salary Menu MIS 3382'!A133</f>
        <v>SP521</v>
      </c>
      <c r="B133" s="1981" t="str">
        <f>'Salary Menu MIS 3382'!B133</f>
        <v>Middle Girls Cross Country</v>
      </c>
      <c r="C133" s="1988">
        <f>'Salary Menu MIS 3382'!C133</f>
        <v>0</v>
      </c>
      <c r="D133" s="1956"/>
      <c r="E133" s="1956"/>
      <c r="F133" s="1956"/>
      <c r="G133" s="1956"/>
      <c r="H133" s="1956"/>
      <c r="I133" s="1956"/>
      <c r="J133" s="1990"/>
      <c r="K133" s="1992"/>
      <c r="L133" s="1951"/>
      <c r="M133" s="1953"/>
    </row>
    <row r="134" spans="1:13" s="825" customFormat="1" ht="18" customHeight="1" x14ac:dyDescent="0.3">
      <c r="A134" s="1879" t="str">
        <f>'Salary Menu MIS 3382'!A134</f>
        <v>SP561</v>
      </c>
      <c r="B134" s="1981" t="str">
        <f>'Salary Menu MIS 3382'!B134</f>
        <v>Middle Girls Golf</v>
      </c>
      <c r="C134" s="1988">
        <f>'Salary Menu MIS 3382'!C134</f>
        <v>0</v>
      </c>
      <c r="D134" s="1956"/>
      <c r="E134" s="1956"/>
      <c r="F134" s="1956"/>
      <c r="G134" s="1956"/>
      <c r="H134" s="1956"/>
      <c r="I134" s="1956"/>
      <c r="J134" s="1990"/>
      <c r="K134" s="1992"/>
      <c r="L134" s="1951"/>
      <c r="M134" s="1953"/>
    </row>
    <row r="135" spans="1:13" s="825" customFormat="1" ht="18" customHeight="1" x14ac:dyDescent="0.3">
      <c r="A135" s="1879" t="str">
        <f>'Salary Menu MIS 3382'!A135</f>
        <v>SP597</v>
      </c>
      <c r="B135" s="1981" t="str">
        <f>'Salary Menu MIS 3382'!B135</f>
        <v>Middle Girls Soccer</v>
      </c>
      <c r="C135" s="1988">
        <f>'Salary Menu MIS 3382'!C135</f>
        <v>0</v>
      </c>
      <c r="D135" s="1956"/>
      <c r="E135" s="1956"/>
      <c r="F135" s="1956"/>
      <c r="G135" s="1956"/>
      <c r="H135" s="1956"/>
      <c r="I135" s="1956"/>
      <c r="J135" s="1990"/>
      <c r="K135" s="1992"/>
      <c r="L135" s="1951"/>
      <c r="M135" s="1953"/>
    </row>
    <row r="136" spans="1:13" s="825" customFormat="1" ht="18" customHeight="1" x14ac:dyDescent="0.3">
      <c r="A136" s="1879" t="str">
        <f>'Salary Menu MIS 3382'!A136</f>
        <v>SP542</v>
      </c>
      <c r="B136" s="1981" t="str">
        <f>'Salary Menu MIS 3382'!B136</f>
        <v>Middle Girls Softball</v>
      </c>
      <c r="C136" s="1988">
        <f>'Salary Menu MIS 3382'!C136</f>
        <v>0</v>
      </c>
      <c r="D136" s="1956"/>
      <c r="E136" s="1956"/>
      <c r="F136" s="1956"/>
      <c r="G136" s="1956"/>
      <c r="H136" s="1956"/>
      <c r="I136" s="1956"/>
      <c r="J136" s="1990"/>
      <c r="K136" s="1992"/>
      <c r="L136" s="1951"/>
      <c r="M136" s="1953"/>
    </row>
    <row r="137" spans="1:13" s="825" customFormat="1" ht="18" customHeight="1" x14ac:dyDescent="0.3">
      <c r="A137" s="1879" t="str">
        <f>'Salary Menu MIS 3382'!A137</f>
        <v>SP571</v>
      </c>
      <c r="B137" s="1981" t="str">
        <f>'Salary Menu MIS 3382'!B137</f>
        <v>Middle Girls Tennis</v>
      </c>
      <c r="C137" s="1988">
        <f>'Salary Menu MIS 3382'!C137</f>
        <v>0</v>
      </c>
      <c r="D137" s="1956"/>
      <c r="E137" s="1956"/>
      <c r="F137" s="1956"/>
      <c r="G137" s="1956"/>
      <c r="H137" s="1956"/>
      <c r="I137" s="1956"/>
      <c r="J137" s="1990"/>
      <c r="K137" s="1992"/>
      <c r="L137" s="1951"/>
      <c r="M137" s="1953"/>
    </row>
    <row r="138" spans="1:13" s="825" customFormat="1" ht="18" customHeight="1" x14ac:dyDescent="0.3">
      <c r="A138" s="1879" t="str">
        <f>'Salary Menu MIS 3382'!A138</f>
        <v>SP552</v>
      </c>
      <c r="B138" s="1981" t="str">
        <f>'Salary Menu MIS 3382'!B138</f>
        <v>Middle Girls Track</v>
      </c>
      <c r="C138" s="1988">
        <f>'Salary Menu MIS 3382'!C138</f>
        <v>0</v>
      </c>
      <c r="D138" s="1956"/>
      <c r="E138" s="1956"/>
      <c r="F138" s="1956"/>
      <c r="G138" s="1956"/>
      <c r="H138" s="1956"/>
      <c r="I138" s="1956"/>
      <c r="J138" s="1990"/>
      <c r="K138" s="1992"/>
      <c r="L138" s="1951"/>
      <c r="M138" s="1953"/>
    </row>
    <row r="139" spans="1:13" s="825" customFormat="1" ht="18" customHeight="1" x14ac:dyDescent="0.3">
      <c r="A139" s="1879" t="str">
        <f>'Salary Menu MIS 3382'!A139</f>
        <v>SP510</v>
      </c>
      <c r="B139" s="1981" t="str">
        <f>'Salary Menu MIS 3382'!B139</f>
        <v>Middle Head Football</v>
      </c>
      <c r="C139" s="1988">
        <f>'Salary Menu MIS 3382'!C139</f>
        <v>0</v>
      </c>
      <c r="D139" s="1956"/>
      <c r="E139" s="1956"/>
      <c r="F139" s="1956"/>
      <c r="G139" s="1956"/>
      <c r="H139" s="1956"/>
      <c r="I139" s="1956"/>
      <c r="J139" s="1990"/>
      <c r="K139" s="1992"/>
      <c r="L139" s="1951"/>
      <c r="M139" s="1953"/>
    </row>
    <row r="140" spans="1:13" s="825" customFormat="1" ht="18" customHeight="1" x14ac:dyDescent="0.3">
      <c r="A140" s="1879" t="str">
        <f>'Salary Menu MIS 3382'!A140</f>
        <v>SP594</v>
      </c>
      <c r="B140" s="1981" t="str">
        <f>'Salary Menu MIS 3382'!B140</f>
        <v>Middle Swimming</v>
      </c>
      <c r="C140" s="1988">
        <f>'Salary Menu MIS 3382'!C140</f>
        <v>0</v>
      </c>
      <c r="D140" s="1956"/>
      <c r="E140" s="1956"/>
      <c r="F140" s="1956"/>
      <c r="G140" s="1956"/>
      <c r="H140" s="1956"/>
      <c r="I140" s="1956"/>
      <c r="J140" s="1990"/>
      <c r="K140" s="1992"/>
      <c r="L140" s="1951"/>
      <c r="M140" s="1953"/>
    </row>
    <row r="141" spans="1:13" s="825" customFormat="1" ht="18" customHeight="1" x14ac:dyDescent="0.3">
      <c r="A141" s="1879" t="str">
        <f>'Salary Menu MIS 3382'!A141</f>
        <v>SP301</v>
      </c>
      <c r="B141" s="1981" t="str">
        <f>'Salary Menu MIS 3382'!B141</f>
        <v>Middle Team Leader</v>
      </c>
      <c r="C141" s="1988">
        <f>'Salary Menu MIS 3382'!C141</f>
        <v>0</v>
      </c>
      <c r="D141" s="1956"/>
      <c r="E141" s="1956"/>
      <c r="F141" s="1956"/>
      <c r="G141" s="1956"/>
      <c r="H141" s="1956"/>
      <c r="I141" s="1956"/>
      <c r="J141" s="1990"/>
      <c r="K141" s="1992"/>
      <c r="L141" s="1951"/>
      <c r="M141" s="1953"/>
    </row>
    <row r="142" spans="1:13" s="825" customFormat="1" ht="18" customHeight="1" x14ac:dyDescent="0.3">
      <c r="A142" s="1879" t="str">
        <f>'Salary Menu MIS 3382'!A142</f>
        <v>SP590</v>
      </c>
      <c r="B142" s="1981" t="str">
        <f>'Salary Menu MIS 3382'!B142</f>
        <v>Middle Volleyball</v>
      </c>
      <c r="C142" s="1988">
        <f>'Salary Menu MIS 3382'!C142</f>
        <v>0</v>
      </c>
      <c r="D142" s="1956"/>
      <c r="E142" s="1993"/>
      <c r="F142" s="1993"/>
      <c r="G142" s="1993"/>
      <c r="H142" s="1993"/>
      <c r="I142" s="1993"/>
      <c r="J142" s="1994"/>
      <c r="K142" s="1994"/>
      <c r="L142" s="1951"/>
      <c r="M142" s="1953"/>
    </row>
    <row r="143" spans="1:13" s="825" customFormat="1" ht="18" customHeight="1" x14ac:dyDescent="0.3">
      <c r="A143" s="1879" t="str">
        <f>'Salary Menu MIS 3382'!A143</f>
        <v>SP324</v>
      </c>
      <c r="B143" s="1981" t="str">
        <f>'Salary Menu MIS 3382'!B143</f>
        <v>Newspaper Sponsor</v>
      </c>
      <c r="C143" s="1988">
        <f>'Salary Menu MIS 3382'!C143</f>
        <v>0</v>
      </c>
      <c r="D143" s="1956"/>
      <c r="E143" s="1956"/>
      <c r="F143" s="1956"/>
      <c r="G143" s="1956"/>
      <c r="H143" s="1956"/>
      <c r="I143" s="1956"/>
      <c r="J143" s="1990"/>
      <c r="K143" s="1992"/>
      <c r="L143" s="1951"/>
      <c r="M143" s="1953"/>
    </row>
    <row r="144" spans="1:13" s="825" customFormat="1" ht="18" customHeight="1" x14ac:dyDescent="0.3">
      <c r="A144" s="1879" t="str">
        <f>'Salary Menu MIS 3382'!A144</f>
        <v>SP360</v>
      </c>
      <c r="B144" s="1981" t="str">
        <f>'Salary Menu MIS 3382'!B144</f>
        <v>Senior Academic Team</v>
      </c>
      <c r="C144" s="1988">
        <f>'Salary Menu MIS 3382'!C144</f>
        <v>0</v>
      </c>
      <c r="D144" s="1956"/>
      <c r="E144" s="1956"/>
      <c r="F144" s="1956"/>
      <c r="G144" s="1956"/>
      <c r="H144" s="1956"/>
      <c r="I144" s="1956"/>
      <c r="J144" s="1990"/>
      <c r="K144" s="1992"/>
      <c r="L144" s="1951"/>
      <c r="M144" s="1953"/>
    </row>
    <row r="145" spans="1:13" s="825" customFormat="1" ht="18" customHeight="1" x14ac:dyDescent="0.3">
      <c r="A145" s="1879" t="str">
        <f>'Salary Menu MIS 3382'!A145</f>
        <v>SP460</v>
      </c>
      <c r="B145" s="1981" t="str">
        <f>'Salary Menu MIS 3382'!B145</f>
        <v>Senior Assistant Band Director</v>
      </c>
      <c r="C145" s="1988">
        <f>'Salary Menu MIS 3382'!C145</f>
        <v>0</v>
      </c>
      <c r="D145" s="1956"/>
      <c r="E145" s="1956"/>
      <c r="F145" s="1956"/>
      <c r="G145" s="1956"/>
      <c r="H145" s="1956"/>
      <c r="I145" s="1956"/>
      <c r="J145" s="1990"/>
      <c r="K145" s="1992"/>
      <c r="L145" s="1951"/>
      <c r="M145" s="1953"/>
    </row>
    <row r="146" spans="1:13" s="825" customFormat="1" ht="18" customHeight="1" x14ac:dyDescent="0.3">
      <c r="A146" s="1879" t="str">
        <f>'Salary Menu MIS 3382'!A146</f>
        <v>SP631</v>
      </c>
      <c r="B146" s="1981" t="str">
        <f>'Salary Menu MIS 3382'!B146</f>
        <v>Senior Assistant Basketball</v>
      </c>
      <c r="C146" s="1988">
        <f>'Salary Menu MIS 3382'!C146</f>
        <v>0</v>
      </c>
      <c r="D146" s="1956"/>
      <c r="E146" s="1956"/>
      <c r="F146" s="1956"/>
      <c r="G146" s="1956"/>
      <c r="H146" s="1956"/>
      <c r="I146" s="1956"/>
      <c r="J146" s="1990"/>
      <c r="K146" s="1992"/>
      <c r="L146" s="1951"/>
      <c r="M146" s="1953"/>
    </row>
    <row r="147" spans="1:13" s="825" customFormat="1" ht="18" customHeight="1" x14ac:dyDescent="0.3">
      <c r="A147" s="1879" t="str">
        <f>'Salary Menu MIS 3382'!A147</f>
        <v>SP681</v>
      </c>
      <c r="B147" s="1981" t="str">
        <f>'Salary Menu MIS 3382'!B147</f>
        <v>Senior Assistant Cheerleader</v>
      </c>
      <c r="C147" s="1988">
        <f>'Salary Menu MIS 3382'!C147</f>
        <v>0</v>
      </c>
      <c r="D147" s="1956"/>
      <c r="E147" s="1956"/>
      <c r="F147" s="1956"/>
      <c r="G147" s="1956"/>
      <c r="H147" s="1956"/>
      <c r="I147" s="1956"/>
      <c r="J147" s="1990"/>
      <c r="K147" s="1992"/>
      <c r="L147" s="1951"/>
      <c r="M147" s="1953"/>
    </row>
    <row r="148" spans="1:13" s="825" customFormat="1" ht="18" customHeight="1" x14ac:dyDescent="0.3">
      <c r="A148" s="1879" t="str">
        <f>'Salary Menu MIS 3382'!A148</f>
        <v>SP612</v>
      </c>
      <c r="B148" s="1981" t="str">
        <f>'Salary Menu MIS 3382'!B148</f>
        <v>Senior Assistant Football</v>
      </c>
      <c r="C148" s="1988">
        <f>'Salary Menu MIS 3382'!C148</f>
        <v>0</v>
      </c>
      <c r="D148" s="1956"/>
      <c r="E148" s="1956"/>
      <c r="F148" s="1956"/>
      <c r="G148" s="1956"/>
      <c r="H148" s="1956"/>
      <c r="I148" s="1956"/>
      <c r="J148" s="1990"/>
      <c r="K148" s="1992"/>
      <c r="L148" s="1951"/>
      <c r="M148" s="1953"/>
    </row>
    <row r="149" spans="1:13" s="825" customFormat="1" ht="18" customHeight="1" x14ac:dyDescent="0.3">
      <c r="A149" s="1879" t="str">
        <f>'Salary Menu MIS 3382'!A149</f>
        <v>SP698</v>
      </c>
      <c r="B149" s="1981" t="str">
        <f>'Salary Menu MIS 3382'!B149</f>
        <v>Senior Assistant Soccer</v>
      </c>
      <c r="C149" s="1988">
        <f>'Salary Menu MIS 3382'!C149</f>
        <v>0</v>
      </c>
      <c r="D149" s="1956"/>
      <c r="E149" s="1956"/>
      <c r="F149" s="1956"/>
      <c r="G149" s="1956"/>
      <c r="H149" s="1956"/>
      <c r="I149" s="1956"/>
      <c r="J149" s="1990"/>
      <c r="K149" s="1992"/>
      <c r="L149" s="1951"/>
      <c r="M149" s="1953"/>
    </row>
    <row r="150" spans="1:13" s="825" customFormat="1" ht="18" customHeight="1" x14ac:dyDescent="0.3">
      <c r="A150" s="1879" t="str">
        <f>'Salary Menu MIS 3382'!A150</f>
        <v>SP545</v>
      </c>
      <c r="B150" s="1981" t="str">
        <f>'Salary Menu MIS 3382'!B150</f>
        <v>Senior Assistant Softball</v>
      </c>
      <c r="C150" s="1988">
        <f>'Salary Menu MIS 3382'!C150</f>
        <v>0</v>
      </c>
      <c r="D150" s="1956"/>
      <c r="E150" s="1956"/>
      <c r="F150" s="1956"/>
      <c r="G150" s="1956"/>
      <c r="H150" s="1956"/>
      <c r="I150" s="1956"/>
      <c r="J150" s="1990"/>
      <c r="K150" s="1992"/>
      <c r="L150" s="1951"/>
      <c r="M150" s="1953"/>
    </row>
    <row r="151" spans="1:13" s="825" customFormat="1" ht="18" customHeight="1" x14ac:dyDescent="0.3">
      <c r="A151" s="1879" t="str">
        <f>'Salary Menu MIS 3382'!A151</f>
        <v>SP551</v>
      </c>
      <c r="B151" s="1981" t="str">
        <f>'Salary Menu MIS 3382'!B151</f>
        <v>Senior Assistant Track</v>
      </c>
      <c r="C151" s="1988">
        <f>'Salary Menu MIS 3382'!C151</f>
        <v>0</v>
      </c>
      <c r="D151" s="1956"/>
      <c r="E151" s="1956"/>
      <c r="F151" s="1956"/>
      <c r="G151" s="1956"/>
      <c r="H151" s="1956"/>
      <c r="I151" s="1956"/>
      <c r="J151" s="1990"/>
      <c r="K151" s="1992"/>
      <c r="L151" s="1951"/>
      <c r="M151" s="1953"/>
    </row>
    <row r="152" spans="1:13" s="825" customFormat="1" ht="18" customHeight="1" x14ac:dyDescent="0.3">
      <c r="A152" s="1879" t="str">
        <f>'Salary Menu MIS 3382'!A152</f>
        <v>SP691</v>
      </c>
      <c r="B152" s="1981" t="str">
        <f>'Salary Menu MIS 3382'!B152</f>
        <v>Senior Assistant Volleyball</v>
      </c>
      <c r="C152" s="1988">
        <f>'Salary Menu MIS 3382'!C152</f>
        <v>0</v>
      </c>
      <c r="D152" s="1956"/>
      <c r="E152" s="1956"/>
      <c r="F152" s="1956"/>
      <c r="G152" s="1956"/>
      <c r="H152" s="1956"/>
      <c r="I152" s="1956"/>
      <c r="J152" s="1990"/>
      <c r="K152" s="1992"/>
      <c r="L152" s="1951"/>
      <c r="M152" s="1953"/>
    </row>
    <row r="153" spans="1:13" s="825" customFormat="1" ht="18" customHeight="1" x14ac:dyDescent="0.3">
      <c r="A153" s="1879" t="str">
        <f>'Salary Menu MIS 3382'!A153</f>
        <v>SP641</v>
      </c>
      <c r="B153" s="1981" t="str">
        <f>'Salary Menu MIS 3382'!B153</f>
        <v>Senior Boys Assistant Baseball</v>
      </c>
      <c r="C153" s="1988">
        <f>'Salary Menu MIS 3382'!C153</f>
        <v>0</v>
      </c>
      <c r="D153" s="1956"/>
      <c r="E153" s="1956"/>
      <c r="F153" s="1956"/>
      <c r="G153" s="1956"/>
      <c r="H153" s="1956"/>
      <c r="I153" s="1956"/>
      <c r="J153" s="1990"/>
      <c r="K153" s="1992"/>
      <c r="L153" s="1951"/>
      <c r="M153" s="1953"/>
    </row>
    <row r="154" spans="1:13" s="825" customFormat="1" ht="18" customHeight="1" x14ac:dyDescent="0.3">
      <c r="A154" s="1879" t="str">
        <f>'Salary Menu MIS 3382'!A154</f>
        <v>SP620</v>
      </c>
      <c r="B154" s="1981" t="str">
        <f>'Salary Menu MIS 3382'!B154</f>
        <v>Senior Boys Cross Country</v>
      </c>
      <c r="C154" s="1988">
        <f>'Salary Menu MIS 3382'!C154</f>
        <v>0</v>
      </c>
      <c r="D154" s="1956"/>
      <c r="E154" s="1956"/>
      <c r="F154" s="1956"/>
      <c r="G154" s="1956"/>
      <c r="H154" s="1956"/>
      <c r="I154" s="1956"/>
      <c r="J154" s="1990"/>
      <c r="K154" s="1992"/>
      <c r="L154" s="1951"/>
      <c r="M154" s="1953"/>
    </row>
    <row r="155" spans="1:13" s="825" customFormat="1" ht="18" customHeight="1" x14ac:dyDescent="0.3">
      <c r="A155" s="1879" t="str">
        <f>'Salary Menu MIS 3382'!A155</f>
        <v>SP660</v>
      </c>
      <c r="B155" s="1981" t="str">
        <f>'Salary Menu MIS 3382'!B155</f>
        <v>Senior Boys Golf</v>
      </c>
      <c r="C155" s="1988">
        <f>'Salary Menu MIS 3382'!C155</f>
        <v>0</v>
      </c>
      <c r="D155" s="1956"/>
      <c r="E155" s="1956"/>
      <c r="F155" s="1956"/>
      <c r="G155" s="1956"/>
      <c r="H155" s="1956"/>
      <c r="I155" s="1956"/>
      <c r="J155" s="1990"/>
      <c r="K155" s="1992"/>
      <c r="L155" s="1951"/>
      <c r="M155" s="1953"/>
    </row>
    <row r="156" spans="1:13" s="825" customFormat="1" ht="18" customHeight="1" x14ac:dyDescent="0.3">
      <c r="A156" s="1879" t="str">
        <f>'Salary Menu MIS 3382'!A156</f>
        <v>SP640</v>
      </c>
      <c r="B156" s="1981" t="str">
        <f>'Salary Menu MIS 3382'!B156</f>
        <v>Senior Boys Head Baseball</v>
      </c>
      <c r="C156" s="1988">
        <f>'Salary Menu MIS 3382'!C156</f>
        <v>0</v>
      </c>
      <c r="D156" s="1956"/>
      <c r="E156" s="1956"/>
      <c r="F156" s="1956"/>
      <c r="G156" s="1956"/>
      <c r="H156" s="1956"/>
      <c r="I156" s="1956"/>
      <c r="J156" s="1990"/>
      <c r="K156" s="1992"/>
      <c r="L156" s="1951"/>
      <c r="M156" s="1953"/>
    </row>
    <row r="157" spans="1:13" s="825" customFormat="1" ht="18" customHeight="1" x14ac:dyDescent="0.3">
      <c r="A157" s="1879" t="str">
        <f>'Salary Menu MIS 3382'!A157</f>
        <v>SP630</v>
      </c>
      <c r="B157" s="1981" t="str">
        <f>'Salary Menu MIS 3382'!B157</f>
        <v>Senior Boys Head Basketball</v>
      </c>
      <c r="C157" s="1988">
        <f>'Salary Menu MIS 3382'!C157</f>
        <v>0</v>
      </c>
      <c r="D157" s="1956"/>
      <c r="E157" s="1956"/>
      <c r="F157" s="1956"/>
      <c r="G157" s="1956"/>
      <c r="H157" s="1956"/>
      <c r="I157" s="1956"/>
      <c r="J157" s="1990"/>
      <c r="K157" s="1992"/>
      <c r="L157" s="1951"/>
      <c r="M157" s="1953"/>
    </row>
    <row r="158" spans="1:13" s="825" customFormat="1" ht="18" customHeight="1" x14ac:dyDescent="0.3">
      <c r="A158" s="1879" t="str">
        <f>'Salary Menu MIS 3382'!A158</f>
        <v>SP535</v>
      </c>
      <c r="B158" s="1981" t="str">
        <f>'Salary Menu MIS 3382'!B158</f>
        <v>Senior Boys JV Basketball</v>
      </c>
      <c r="C158" s="1988">
        <f>'Salary Menu MIS 3382'!C158</f>
        <v>0</v>
      </c>
      <c r="D158" s="1956"/>
      <c r="E158" s="1956"/>
      <c r="F158" s="1956"/>
      <c r="G158" s="1956"/>
      <c r="H158" s="1956"/>
      <c r="I158" s="1956"/>
      <c r="J158" s="1990"/>
      <c r="K158" s="1992"/>
      <c r="L158" s="1951"/>
      <c r="M158" s="1953"/>
    </row>
    <row r="159" spans="1:13" s="825" customFormat="1" ht="18" customHeight="1" x14ac:dyDescent="0.3">
      <c r="A159" s="1879" t="str">
        <f>'Salary Menu MIS 3382'!A159</f>
        <v>SP696</v>
      </c>
      <c r="B159" s="1981" t="str">
        <f>'Salary Menu MIS 3382'!B159</f>
        <v>Senior Boys Soccer</v>
      </c>
      <c r="C159" s="1988">
        <f>'Salary Menu MIS 3382'!C159</f>
        <v>0</v>
      </c>
      <c r="D159" s="1956"/>
      <c r="E159" s="1956"/>
      <c r="F159" s="1956"/>
      <c r="G159" s="1956"/>
      <c r="H159" s="1956"/>
      <c r="I159" s="1956"/>
      <c r="J159" s="1990"/>
      <c r="K159" s="1992"/>
      <c r="L159" s="1951"/>
      <c r="M159" s="1953"/>
    </row>
    <row r="160" spans="1:13" s="825" customFormat="1" ht="18" customHeight="1" x14ac:dyDescent="0.3">
      <c r="A160" s="1879" t="str">
        <f>'Salary Menu MIS 3382'!A160</f>
        <v>SP694</v>
      </c>
      <c r="B160" s="1981" t="str">
        <f>'Salary Menu MIS 3382'!B160</f>
        <v>Senior Boys Swimming</v>
      </c>
      <c r="C160" s="1988">
        <f>'Salary Menu MIS 3382'!C160</f>
        <v>0</v>
      </c>
      <c r="D160" s="1956"/>
      <c r="E160" s="1956"/>
      <c r="F160" s="1956"/>
      <c r="G160" s="1956"/>
      <c r="H160" s="1956"/>
      <c r="I160" s="1956"/>
      <c r="J160" s="1990"/>
      <c r="K160" s="1992"/>
      <c r="L160" s="1951"/>
      <c r="M160" s="1953"/>
    </row>
    <row r="161" spans="1:13" s="825" customFormat="1" ht="18" customHeight="1" x14ac:dyDescent="0.3">
      <c r="A161" s="1879" t="str">
        <f>'Salary Menu MIS 3382'!A161</f>
        <v>SP670</v>
      </c>
      <c r="B161" s="1981" t="str">
        <f>'Salary Menu MIS 3382'!B161</f>
        <v>Senior Boys Tennis</v>
      </c>
      <c r="C161" s="1988">
        <f>'Salary Menu MIS 3382'!C161</f>
        <v>0</v>
      </c>
      <c r="D161" s="1956"/>
      <c r="E161" s="1956"/>
      <c r="F161" s="1956"/>
      <c r="G161" s="1956"/>
      <c r="H161" s="1956"/>
      <c r="I161" s="1956"/>
      <c r="J161" s="1990"/>
      <c r="K161" s="1992"/>
      <c r="L161" s="1951"/>
      <c r="M161" s="1953"/>
    </row>
    <row r="162" spans="1:13" s="825" customFormat="1" ht="18" customHeight="1" x14ac:dyDescent="0.3">
      <c r="A162" s="1879" t="str">
        <f>'Salary Menu MIS 3382'!A162</f>
        <v>SP650</v>
      </c>
      <c r="B162" s="1981" t="str">
        <f>'Salary Menu MIS 3382'!B162</f>
        <v>Senior Boys Track</v>
      </c>
      <c r="C162" s="1988">
        <f>'Salary Menu MIS 3382'!C162</f>
        <v>0</v>
      </c>
      <c r="D162" s="1956"/>
      <c r="E162" s="1956"/>
      <c r="F162" s="1956"/>
      <c r="G162" s="1956"/>
      <c r="H162" s="1956"/>
      <c r="I162" s="1956"/>
      <c r="J162" s="1990"/>
      <c r="K162" s="1992"/>
      <c r="L162" s="1951"/>
      <c r="M162" s="1953"/>
    </row>
    <row r="163" spans="1:13" s="825" customFormat="1" ht="18" customHeight="1" x14ac:dyDescent="0.3">
      <c r="A163" s="1879" t="str">
        <f>'Salary Menu MIS 3382'!A163</f>
        <v>SP693</v>
      </c>
      <c r="B163" s="1981" t="str">
        <f>'Salary Menu MIS 3382'!B163</f>
        <v>Senior Boys Weightlifting</v>
      </c>
      <c r="C163" s="1988">
        <f>'Salary Menu MIS 3382'!C163</f>
        <v>0</v>
      </c>
      <c r="D163" s="1956"/>
      <c r="E163" s="1956"/>
      <c r="F163" s="1956"/>
      <c r="G163" s="1956"/>
      <c r="H163" s="1956"/>
      <c r="I163" s="1956"/>
      <c r="J163" s="1990"/>
      <c r="K163" s="1992"/>
      <c r="L163" s="1951"/>
      <c r="M163" s="1953"/>
    </row>
    <row r="164" spans="1:13" s="825" customFormat="1" ht="18" customHeight="1" x14ac:dyDescent="0.3">
      <c r="A164" s="1879" t="str">
        <f>'Salary Menu MIS 3382'!A164</f>
        <v>SP680</v>
      </c>
      <c r="B164" s="1981" t="str">
        <f>'Salary Menu MIS 3382'!B164</f>
        <v>Senior Cheerleader</v>
      </c>
      <c r="C164" s="1988">
        <f>'Salary Menu MIS 3382'!C164</f>
        <v>0</v>
      </c>
      <c r="D164" s="1956"/>
      <c r="E164" s="1956"/>
      <c r="F164" s="1956"/>
      <c r="G164" s="1956"/>
      <c r="H164" s="1956"/>
      <c r="I164" s="1956"/>
      <c r="J164" s="1990"/>
      <c r="K164" s="1992"/>
      <c r="L164" s="1951"/>
      <c r="M164" s="1953"/>
    </row>
    <row r="165" spans="1:13" s="825" customFormat="1" ht="18" customHeight="1" x14ac:dyDescent="0.3">
      <c r="A165" s="1879" t="str">
        <f>'Salary Menu MIS 3382'!A165</f>
        <v>SP470</v>
      </c>
      <c r="B165" s="1981" t="str">
        <f>'Salary Menu MIS 3382'!B165</f>
        <v>Senior Choral Director</v>
      </c>
      <c r="C165" s="1988">
        <f>'Salary Menu MIS 3382'!C165</f>
        <v>0</v>
      </c>
      <c r="D165" s="1956"/>
      <c r="E165" s="1956"/>
      <c r="F165" s="1956"/>
      <c r="G165" s="1956"/>
      <c r="H165" s="1956"/>
      <c r="I165" s="1956"/>
      <c r="J165" s="1990"/>
      <c r="K165" s="1992"/>
      <c r="L165" s="1951"/>
      <c r="M165" s="1953"/>
    </row>
    <row r="166" spans="1:13" s="825" customFormat="1" ht="18" customHeight="1" x14ac:dyDescent="0.3">
      <c r="A166" s="1879" t="str">
        <f>'Salary Menu MIS 3382'!A166</f>
        <v>SP685</v>
      </c>
      <c r="B166" s="1981" t="str">
        <f>'Salary Menu MIS 3382'!B166</f>
        <v>Senior Dance Team Director</v>
      </c>
      <c r="C166" s="1988">
        <f>'Salary Menu MIS 3382'!C166</f>
        <v>0</v>
      </c>
      <c r="D166" s="1956"/>
      <c r="E166" s="1956"/>
      <c r="F166" s="1956"/>
      <c r="G166" s="1956"/>
      <c r="H166" s="1956"/>
      <c r="I166" s="1956"/>
      <c r="J166" s="1990"/>
      <c r="K166" s="1992"/>
      <c r="L166" s="1951"/>
      <c r="M166" s="1953"/>
    </row>
    <row r="167" spans="1:13" s="825" customFormat="1" ht="18" customHeight="1" x14ac:dyDescent="0.3">
      <c r="A167" s="1879" t="str">
        <f>'Salary Menu MIS 3382'!A167</f>
        <v>SP302</v>
      </c>
      <c r="B167" s="1981" t="str">
        <f>'Salary Menu MIS 3382'!B167</f>
        <v xml:space="preserve">Senior Department Chair </v>
      </c>
      <c r="C167" s="1988">
        <f>'Salary Menu MIS 3382'!C167</f>
        <v>0</v>
      </c>
      <c r="D167" s="1956"/>
      <c r="E167" s="1956"/>
      <c r="F167" s="1956"/>
      <c r="G167" s="1956"/>
      <c r="H167" s="1956"/>
      <c r="I167" s="1956"/>
      <c r="J167" s="1990"/>
      <c r="K167" s="1992"/>
      <c r="L167" s="1951"/>
      <c r="M167" s="1953"/>
    </row>
    <row r="168" spans="1:13" s="825" customFormat="1" ht="18" customHeight="1" x14ac:dyDescent="0.3">
      <c r="A168" s="1879" t="str">
        <f>'Salary Menu MIS 3382'!A168</f>
        <v>SP621</v>
      </c>
      <c r="B168" s="1981" t="str">
        <f>'Salary Menu MIS 3382'!B168</f>
        <v>Senior Girls Cross Country</v>
      </c>
      <c r="C168" s="1988">
        <f>'Salary Menu MIS 3382'!C168</f>
        <v>0</v>
      </c>
      <c r="D168" s="1956"/>
      <c r="E168" s="1956"/>
      <c r="F168" s="1956"/>
      <c r="G168" s="1956"/>
      <c r="H168" s="1956"/>
      <c r="I168" s="1956"/>
      <c r="J168" s="1990"/>
      <c r="K168" s="1992"/>
      <c r="L168" s="1951"/>
      <c r="M168" s="1953"/>
    </row>
    <row r="169" spans="1:13" s="825" customFormat="1" ht="18" customHeight="1" x14ac:dyDescent="0.3">
      <c r="A169" s="1879" t="str">
        <f>'Salary Menu MIS 3382'!A169</f>
        <v>SP661</v>
      </c>
      <c r="B169" s="1981" t="str">
        <f>'Salary Menu MIS 3382'!B169</f>
        <v>Senior Girls Golf</v>
      </c>
      <c r="C169" s="1988">
        <f>'Salary Menu MIS 3382'!C169</f>
        <v>0</v>
      </c>
      <c r="D169" s="1956"/>
      <c r="E169" s="1956"/>
      <c r="F169" s="1956"/>
      <c r="G169" s="1956"/>
      <c r="H169" s="1956"/>
      <c r="I169" s="1956"/>
      <c r="J169" s="1990"/>
      <c r="K169" s="1992"/>
      <c r="L169" s="1951"/>
      <c r="M169" s="1953"/>
    </row>
    <row r="170" spans="1:13" s="825" customFormat="1" ht="18" customHeight="1" x14ac:dyDescent="0.3">
      <c r="A170" s="1879" t="str">
        <f>'Salary Menu MIS 3382'!A170</f>
        <v>SP632</v>
      </c>
      <c r="B170" s="1981" t="str">
        <f>'Salary Menu MIS 3382'!B170</f>
        <v>Senior Girls Head Basketball</v>
      </c>
      <c r="C170" s="1988">
        <f>'Salary Menu MIS 3382'!C170</f>
        <v>0</v>
      </c>
      <c r="D170" s="1956"/>
      <c r="E170" s="1956"/>
      <c r="F170" s="1956"/>
      <c r="G170" s="1956"/>
      <c r="H170" s="1956"/>
      <c r="I170" s="1956"/>
      <c r="J170" s="1990"/>
      <c r="K170" s="1992"/>
      <c r="L170" s="1951"/>
      <c r="M170" s="1953"/>
    </row>
    <row r="171" spans="1:13" s="825" customFormat="1" ht="18" customHeight="1" x14ac:dyDescent="0.3">
      <c r="A171" s="1879" t="str">
        <f>'Salary Menu MIS 3382'!A171</f>
        <v>SP642</v>
      </c>
      <c r="B171" s="1981" t="str">
        <f>'Salary Menu MIS 3382'!B171</f>
        <v>Senior Girls Head Softball</v>
      </c>
      <c r="C171" s="1988">
        <f>'Salary Menu MIS 3382'!C171</f>
        <v>0</v>
      </c>
      <c r="D171" s="1956"/>
      <c r="E171" s="1956"/>
      <c r="F171" s="1956"/>
      <c r="G171" s="1956"/>
      <c r="H171" s="1956"/>
      <c r="I171" s="1956"/>
      <c r="J171" s="1990"/>
      <c r="K171" s="1992"/>
      <c r="L171" s="1951"/>
      <c r="M171" s="1953"/>
    </row>
    <row r="172" spans="1:13" s="825" customFormat="1" ht="18" customHeight="1" x14ac:dyDescent="0.3">
      <c r="A172" s="1879" t="str">
        <f>'Salary Menu MIS 3382'!A172</f>
        <v>SP536</v>
      </c>
      <c r="B172" s="1981" t="str">
        <f>'Salary Menu MIS 3382'!B172</f>
        <v>Senior Girls JV Basketball</v>
      </c>
      <c r="C172" s="1988">
        <f>'Salary Menu MIS 3382'!C172</f>
        <v>0</v>
      </c>
      <c r="D172" s="1956"/>
      <c r="E172" s="1956"/>
      <c r="F172" s="1956"/>
      <c r="G172" s="1956"/>
      <c r="H172" s="1956"/>
      <c r="I172" s="1956"/>
      <c r="J172" s="1990"/>
      <c r="K172" s="1992"/>
      <c r="L172" s="1951"/>
      <c r="M172" s="1953"/>
    </row>
    <row r="173" spans="1:13" s="825" customFormat="1" ht="18" customHeight="1" x14ac:dyDescent="0.3">
      <c r="A173" s="1879" t="str">
        <f>'Salary Menu MIS 3382'!A173</f>
        <v>SP697</v>
      </c>
      <c r="B173" s="1981" t="str">
        <f>'Salary Menu MIS 3382'!B173</f>
        <v>Senior Girls Soccer</v>
      </c>
      <c r="C173" s="1988">
        <f>'Salary Menu MIS 3382'!C173</f>
        <v>0</v>
      </c>
      <c r="D173" s="1956"/>
      <c r="E173" s="1956"/>
      <c r="F173" s="1956"/>
      <c r="G173" s="1956"/>
      <c r="H173" s="1956"/>
      <c r="I173" s="1956"/>
      <c r="J173" s="1990"/>
      <c r="K173" s="1992"/>
      <c r="L173" s="1951"/>
      <c r="M173" s="1953"/>
    </row>
    <row r="174" spans="1:13" s="825" customFormat="1" ht="18" customHeight="1" x14ac:dyDescent="0.3">
      <c r="A174" s="1879" t="str">
        <f>'Salary Menu MIS 3382'!A174</f>
        <v>SP699</v>
      </c>
      <c r="B174" s="1981" t="str">
        <f>'Salary Menu MIS 3382'!B174</f>
        <v>Senior Girls Swimming</v>
      </c>
      <c r="C174" s="1988">
        <f>'Salary Menu MIS 3382'!C174</f>
        <v>0</v>
      </c>
      <c r="D174" s="1956"/>
      <c r="E174" s="1956"/>
      <c r="F174" s="1956"/>
      <c r="G174" s="1956"/>
      <c r="H174" s="1956"/>
      <c r="I174" s="1956"/>
      <c r="J174" s="1990"/>
      <c r="K174" s="1992"/>
      <c r="L174" s="1951"/>
      <c r="M174" s="1953"/>
    </row>
    <row r="175" spans="1:13" s="825" customFormat="1" ht="18" customHeight="1" x14ac:dyDescent="0.3">
      <c r="A175" s="1879" t="str">
        <f>'Salary Menu MIS 3382'!A175</f>
        <v>SP671</v>
      </c>
      <c r="B175" s="1981" t="str">
        <f>'Salary Menu MIS 3382'!B175</f>
        <v>Senior Girls Tennis</v>
      </c>
      <c r="C175" s="1988">
        <f>'Salary Menu MIS 3382'!C175</f>
        <v>0</v>
      </c>
      <c r="D175" s="1956"/>
      <c r="E175" s="1956"/>
      <c r="F175" s="1956"/>
      <c r="G175" s="1956"/>
      <c r="H175" s="1956"/>
      <c r="I175" s="1956"/>
      <c r="J175" s="1990"/>
      <c r="K175" s="1992"/>
      <c r="L175" s="1951"/>
      <c r="M175" s="1953"/>
    </row>
    <row r="176" spans="1:13" s="825" customFormat="1" ht="18" customHeight="1" x14ac:dyDescent="0.3">
      <c r="A176" s="1879" t="str">
        <f>'Salary Menu MIS 3382'!A176</f>
        <v>SP652</v>
      </c>
      <c r="B176" s="1981" t="str">
        <f>'Salary Menu MIS 3382'!B176</f>
        <v>Senior Girls Track</v>
      </c>
      <c r="C176" s="1988">
        <f>'Salary Menu MIS 3382'!C176</f>
        <v>0</v>
      </c>
      <c r="D176" s="1956"/>
      <c r="E176" s="1956"/>
      <c r="F176" s="1956"/>
      <c r="G176" s="1956"/>
      <c r="H176" s="1956"/>
      <c r="I176" s="1956"/>
      <c r="J176" s="1990"/>
      <c r="K176" s="1992"/>
      <c r="L176" s="1951"/>
      <c r="M176" s="1953"/>
    </row>
    <row r="177" spans="1:13" s="825" customFormat="1" ht="18" customHeight="1" x14ac:dyDescent="0.3">
      <c r="A177" s="1879" t="str">
        <f>'Salary Menu MIS 3382'!A177</f>
        <v>SP695</v>
      </c>
      <c r="B177" s="1981" t="str">
        <f>'Salary Menu MIS 3382'!B177</f>
        <v>Senior Girls Weightlifting</v>
      </c>
      <c r="C177" s="1988">
        <f>'Salary Menu MIS 3382'!C177</f>
        <v>0</v>
      </c>
      <c r="D177" s="1956"/>
      <c r="E177" s="1956"/>
      <c r="F177" s="1956"/>
      <c r="G177" s="1956"/>
      <c r="H177" s="1956"/>
      <c r="I177" s="1956"/>
      <c r="J177" s="1990"/>
      <c r="K177" s="1992"/>
      <c r="L177" s="1951"/>
      <c r="M177" s="1953"/>
    </row>
    <row r="178" spans="1:13" s="825" customFormat="1" ht="18" customHeight="1" x14ac:dyDescent="0.3">
      <c r="A178" s="1879" t="str">
        <f>'Salary Menu MIS 3382'!A178</f>
        <v>SP515</v>
      </c>
      <c r="B178" s="1981" t="str">
        <f>'Salary Menu MIS 3382'!B178</f>
        <v>Senior JV Assistant Football</v>
      </c>
      <c r="C178" s="1988">
        <f>'Salary Menu MIS 3382'!C178</f>
        <v>0</v>
      </c>
      <c r="D178" s="1956"/>
      <c r="E178" s="1956"/>
      <c r="F178" s="1956"/>
      <c r="G178" s="1956"/>
      <c r="H178" s="1956"/>
      <c r="I178" s="1956"/>
      <c r="J178" s="1990"/>
      <c r="K178" s="1992"/>
      <c r="L178" s="1951"/>
      <c r="M178" s="1953"/>
    </row>
    <row r="179" spans="1:13" s="825" customFormat="1" ht="18" customHeight="1" x14ac:dyDescent="0.3">
      <c r="A179" s="1879" t="str">
        <f>'Salary Menu MIS 3382'!A179</f>
        <v>SP514</v>
      </c>
      <c r="B179" s="1981" t="str">
        <f>'Salary Menu MIS 3382'!B179</f>
        <v>Senior JV Football</v>
      </c>
      <c r="C179" s="1988">
        <f>'Salary Menu MIS 3382'!C179</f>
        <v>0</v>
      </c>
      <c r="D179" s="1956"/>
      <c r="E179" s="1956"/>
      <c r="F179" s="1956"/>
      <c r="G179" s="1956"/>
      <c r="H179" s="1956"/>
      <c r="I179" s="1956"/>
      <c r="J179" s="1990"/>
      <c r="K179" s="1992"/>
      <c r="L179" s="1951"/>
      <c r="M179" s="1953"/>
    </row>
    <row r="180" spans="1:13" s="825" customFormat="1" ht="18" customHeight="1" x14ac:dyDescent="0.3">
      <c r="A180" s="1879" t="str">
        <f>'Salary Menu MIS 3382'!A180</f>
        <v>SP610</v>
      </c>
      <c r="B180" s="1981" t="str">
        <f>'Salary Menu MIS 3382'!B180</f>
        <v>Senior Off/Def. Coordinator</v>
      </c>
      <c r="C180" s="1988">
        <f>'Salary Menu MIS 3382'!C180</f>
        <v>0</v>
      </c>
      <c r="D180" s="1956"/>
      <c r="E180" s="1956"/>
      <c r="F180" s="1956"/>
      <c r="G180" s="1956"/>
      <c r="H180" s="1956"/>
      <c r="I180" s="1956"/>
      <c r="J180" s="1990"/>
      <c r="K180" s="1992"/>
      <c r="L180" s="1951"/>
      <c r="M180" s="1953"/>
    </row>
    <row r="181" spans="1:13" s="825" customFormat="1" ht="18" customHeight="1" x14ac:dyDescent="0.3">
      <c r="A181" s="1879" t="str">
        <f>'Salary Menu MIS 3382'!A181</f>
        <v>SP690</v>
      </c>
      <c r="B181" s="1981" t="str">
        <f>'Salary Menu MIS 3382'!B181</f>
        <v>Senior Volleyball</v>
      </c>
      <c r="C181" s="1988">
        <f>'Salary Menu MIS 3382'!C181</f>
        <v>0</v>
      </c>
      <c r="D181" s="1956"/>
      <c r="E181" s="1956"/>
      <c r="F181" s="1956"/>
      <c r="G181" s="1956"/>
      <c r="H181" s="1956"/>
      <c r="I181" s="1956"/>
      <c r="J181" s="1990"/>
      <c r="K181" s="1992"/>
      <c r="L181" s="1951"/>
      <c r="M181" s="1953"/>
    </row>
    <row r="182" spans="1:13" s="825" customFormat="1" ht="18" customHeight="1" x14ac:dyDescent="0.3">
      <c r="A182" s="1879" t="str">
        <f>'Salary Menu MIS 3382'!A182</f>
        <v>SP692</v>
      </c>
      <c r="B182" s="1981" t="str">
        <f>'Salary Menu MIS 3382'!B182</f>
        <v>Senior Wrestling</v>
      </c>
      <c r="C182" s="1988">
        <f>'Salary Menu MIS 3382'!C182</f>
        <v>0</v>
      </c>
      <c r="D182" s="1956"/>
      <c r="E182" s="1956"/>
      <c r="F182" s="1956"/>
      <c r="G182" s="1956"/>
      <c r="H182" s="1956"/>
      <c r="I182" s="1956"/>
      <c r="J182" s="1990"/>
      <c r="K182" s="1992"/>
      <c r="L182" s="1951"/>
      <c r="M182" s="1953"/>
    </row>
    <row r="183" spans="1:13" s="825" customFormat="1" ht="18" customHeight="1" x14ac:dyDescent="0.3">
      <c r="A183" s="1879" t="str">
        <f>'Salary Menu MIS 3382'!A183</f>
        <v>SP320</v>
      </c>
      <c r="B183" s="1981" t="str">
        <f>'Salary Menu MIS 3382'!B183</f>
        <v>Speech Sponsor</v>
      </c>
      <c r="C183" s="1988">
        <f>'Salary Menu MIS 3382'!C183</f>
        <v>0</v>
      </c>
      <c r="D183" s="1956"/>
      <c r="E183" s="1956"/>
      <c r="F183" s="1956"/>
      <c r="G183" s="1956"/>
      <c r="H183" s="1956"/>
      <c r="I183" s="1956"/>
      <c r="J183" s="1990"/>
      <c r="K183" s="1992"/>
      <c r="L183" s="1951"/>
      <c r="M183" s="1953"/>
    </row>
    <row r="184" spans="1:13" s="825" customFormat="1" ht="18" customHeight="1" x14ac:dyDescent="0.3">
      <c r="A184" s="1879" t="str">
        <f>'Salary Menu MIS 3382'!A184</f>
        <v>SP325</v>
      </c>
      <c r="B184" s="1981" t="str">
        <f>'Salary Menu MIS 3382'!B184</f>
        <v xml:space="preserve">Staff Development Coordinator </v>
      </c>
      <c r="C184" s="1988">
        <f>'Salary Menu MIS 3382'!C184</f>
        <v>0</v>
      </c>
      <c r="D184" s="1956"/>
      <c r="E184" s="1956"/>
      <c r="F184" s="1956"/>
      <c r="G184" s="1956"/>
      <c r="H184" s="1956"/>
      <c r="I184" s="1956"/>
      <c r="J184" s="1990"/>
      <c r="K184" s="1992"/>
      <c r="L184" s="1951"/>
      <c r="M184" s="1953"/>
    </row>
    <row r="185" spans="1:13" s="825" customFormat="1" ht="18" customHeight="1" x14ac:dyDescent="0.3">
      <c r="A185" s="1879" t="str">
        <f>'Salary Menu MIS 3382'!A185</f>
        <v>SP828</v>
      </c>
      <c r="B185" s="1981" t="str">
        <f>'Salary Menu MIS 3382'!B185</f>
        <v>Swimming Pool License</v>
      </c>
      <c r="C185" s="1988">
        <f>'Salary Menu MIS 3382'!C185</f>
        <v>0</v>
      </c>
      <c r="D185" s="1956"/>
      <c r="E185" s="1956"/>
      <c r="F185" s="1956"/>
      <c r="G185" s="1956"/>
      <c r="H185" s="1956"/>
      <c r="I185" s="1956"/>
      <c r="J185" s="1990"/>
      <c r="K185" s="1992"/>
      <c r="L185" s="1951"/>
      <c r="M185" s="1953"/>
    </row>
    <row r="186" spans="1:13" s="825" customFormat="1" ht="18" customHeight="1" x14ac:dyDescent="0.3">
      <c r="A186" s="1879" t="str">
        <f>'Salary Menu MIS 3382'!A186</f>
        <v>SP330</v>
      </c>
      <c r="B186" s="1981" t="str">
        <f>'Salary Menu MIS 3382'!B186</f>
        <v>Vocational Agriculture</v>
      </c>
      <c r="C186" s="1988">
        <f>'Salary Menu MIS 3382'!C186</f>
        <v>0</v>
      </c>
      <c r="D186" s="1956"/>
      <c r="E186" s="1956"/>
      <c r="F186" s="1956"/>
      <c r="G186" s="1956"/>
      <c r="H186" s="1956"/>
      <c r="I186" s="1956"/>
      <c r="J186" s="1990"/>
      <c r="K186" s="1992"/>
      <c r="L186" s="1951"/>
      <c r="M186" s="1953"/>
    </row>
    <row r="187" spans="1:13" s="825" customFormat="1" ht="18" customHeight="1" x14ac:dyDescent="0.3">
      <c r="A187" s="1879" t="str">
        <f>'Salary Menu MIS 3382'!A187</f>
        <v>SP925</v>
      </c>
      <c r="B187" s="1981" t="str">
        <f>'Salary Menu MIS 3382'!B187</f>
        <v>Confidential Secretary - School</v>
      </c>
      <c r="C187" s="1988">
        <f>'Salary Menu MIS 3382'!C187</f>
        <v>0</v>
      </c>
      <c r="D187" s="1956"/>
      <c r="E187" s="1956"/>
      <c r="F187" s="1956"/>
      <c r="G187" s="1956"/>
      <c r="H187" s="1956"/>
      <c r="I187" s="1956"/>
      <c r="J187" s="1990"/>
      <c r="K187" s="1992"/>
      <c r="L187" s="1951"/>
      <c r="M187" s="1953"/>
    </row>
    <row r="188" spans="1:13" s="825" customFormat="1" ht="18" customHeight="1" x14ac:dyDescent="0.3">
      <c r="A188" s="1879" t="str">
        <f>'Salary Menu MIS 3382'!A188</f>
        <v>SP930</v>
      </c>
      <c r="B188" s="1981" t="str">
        <f>'Salary Menu MIS 3382'!B188</f>
        <v>Elementary Bookkeeper</v>
      </c>
      <c r="C188" s="1988">
        <f>'Salary Menu MIS 3382'!C188</f>
        <v>0</v>
      </c>
      <c r="D188" s="1956"/>
      <c r="E188" s="1956"/>
      <c r="F188" s="1956"/>
      <c r="G188" s="1956"/>
      <c r="H188" s="1956"/>
      <c r="I188" s="1956"/>
      <c r="J188" s="1990"/>
      <c r="K188" s="1992"/>
      <c r="L188" s="1951"/>
      <c r="M188" s="1953"/>
    </row>
    <row r="189" spans="1:13" s="825" customFormat="1" ht="18" customHeight="1" x14ac:dyDescent="0.3">
      <c r="A189" s="1879" t="str">
        <f>'Salary Menu MIS 3382'!A189</f>
        <v>SP931</v>
      </c>
      <c r="B189" s="1981" t="str">
        <f>'Salary Menu MIS 3382'!B189</f>
        <v>Middle Bookkeeper</v>
      </c>
      <c r="C189" s="1988">
        <f>'Salary Menu MIS 3382'!C189</f>
        <v>0</v>
      </c>
      <c r="D189" s="1956"/>
      <c r="E189" s="1956"/>
      <c r="F189" s="1956"/>
      <c r="G189" s="1956"/>
      <c r="H189" s="1956"/>
      <c r="I189" s="1956"/>
      <c r="J189" s="1990"/>
      <c r="K189" s="1992"/>
      <c r="L189" s="1951"/>
      <c r="M189" s="1953"/>
    </row>
    <row r="190" spans="1:13" s="825" customFormat="1" ht="18" customHeight="1" thickBot="1" x14ac:dyDescent="0.35">
      <c r="A190" s="1879" t="str">
        <f>'Salary Menu MIS 3382'!A190</f>
        <v>SP932</v>
      </c>
      <c r="B190" s="1981" t="str">
        <f>'Salary Menu MIS 3382'!B190</f>
        <v>Senior Bookkeeper</v>
      </c>
      <c r="C190" s="1988">
        <f>'Salary Menu MIS 3382'!C190</f>
        <v>0</v>
      </c>
      <c r="D190" s="1956"/>
      <c r="E190" s="1956"/>
      <c r="F190" s="1956"/>
      <c r="G190" s="1956"/>
      <c r="H190" s="1956"/>
      <c r="I190" s="1956"/>
      <c r="J190" s="1990"/>
      <c r="K190" s="1992"/>
      <c r="L190" s="1951"/>
      <c r="M190" s="1953"/>
    </row>
    <row r="191" spans="1:13" s="825" customFormat="1" ht="15" customHeight="1" thickBot="1" x14ac:dyDescent="0.35">
      <c r="A191" s="1892"/>
      <c r="B191" s="1896" t="str">
        <f>'Salary Menu MIS 3382'!E191</f>
        <v>(6) Total Supplements:</v>
      </c>
      <c r="C191" s="1894">
        <f>SUM(C113:C190)</f>
        <v>0</v>
      </c>
      <c r="D191" s="1892"/>
      <c r="E191" s="1895"/>
      <c r="F191" s="1895"/>
      <c r="G191" s="1895"/>
      <c r="H191" s="1895"/>
      <c r="I191" s="1895"/>
      <c r="J191" s="1895"/>
      <c r="K191" s="1896"/>
      <c r="L191" s="1896"/>
      <c r="M191" s="1897"/>
    </row>
    <row r="192" spans="1:13" s="825" customFormat="1" ht="15" customHeight="1" thickBot="1" x14ac:dyDescent="0.35">
      <c r="A192" s="1995"/>
      <c r="B192" s="1996"/>
      <c r="C192" s="1996"/>
      <c r="D192" s="1997"/>
      <c r="E192" s="1997"/>
      <c r="F192" s="1997"/>
      <c r="G192" s="1997"/>
      <c r="H192" s="1997"/>
      <c r="I192" s="1997"/>
      <c r="J192" s="1901"/>
      <c r="K192" s="1901"/>
      <c r="L192" s="1901"/>
      <c r="M192" s="1902"/>
    </row>
    <row r="193" spans="1:24" s="825" customFormat="1" ht="28.2" thickBot="1" x14ac:dyDescent="0.35">
      <c r="A193" s="1998"/>
      <c r="B193" s="1999" t="s">
        <v>1804</v>
      </c>
      <c r="C193" s="2000">
        <f>+C31+C60+C70+C83+C111</f>
        <v>0.8</v>
      </c>
      <c r="D193" s="2001"/>
      <c r="E193" s="2001"/>
      <c r="F193" s="2001"/>
      <c r="G193" s="2001"/>
      <c r="H193" s="2001"/>
      <c r="I193" s="2001"/>
      <c r="J193" s="2002"/>
      <c r="K193" s="2002"/>
      <c r="L193" s="2002"/>
      <c r="M193" s="2003"/>
    </row>
    <row r="194" spans="1:24" s="825" customFormat="1" ht="15" customHeight="1" x14ac:dyDescent="0.3">
      <c r="A194" s="1871"/>
      <c r="B194" s="1030"/>
      <c r="C194" s="1872"/>
      <c r="D194" s="1873"/>
      <c r="E194" s="1873"/>
      <c r="F194" s="1873"/>
      <c r="G194" s="1873"/>
      <c r="H194" s="1873"/>
      <c r="I194" s="1873"/>
      <c r="J194" s="1903"/>
      <c r="K194" s="1903"/>
      <c r="L194" s="1903"/>
      <c r="M194" s="1875"/>
    </row>
    <row r="195" spans="1:24" s="825" customFormat="1" ht="15" customHeight="1" x14ac:dyDescent="0.3">
      <c r="A195" s="1871"/>
      <c r="B195" s="1030"/>
      <c r="C195" s="1872"/>
      <c r="D195" s="1873"/>
      <c r="E195" s="1873"/>
      <c r="F195" s="1873"/>
      <c r="G195" s="1873"/>
      <c r="H195" s="1873"/>
      <c r="I195" s="1873"/>
      <c r="J195" s="1903"/>
      <c r="K195" s="1903"/>
      <c r="L195" s="1903"/>
      <c r="M195" s="1875"/>
    </row>
    <row r="196" spans="1:24" s="825" customFormat="1" ht="15" customHeight="1" thickBot="1" x14ac:dyDescent="0.35">
      <c r="A196" s="1793"/>
      <c r="B196" s="1794"/>
      <c r="C196" s="1794"/>
      <c r="D196" s="1927"/>
      <c r="E196" s="1927"/>
      <c r="F196" s="1927"/>
      <c r="G196" s="1927"/>
      <c r="H196" s="1927"/>
      <c r="I196" s="1927"/>
      <c r="J196" s="2004"/>
      <c r="K196" s="2004"/>
      <c r="L196" s="2004"/>
      <c r="M196" s="1929"/>
    </row>
    <row r="197" spans="1:24" s="825" customFormat="1" ht="18.600000000000001" thickBot="1" x14ac:dyDescent="0.4">
      <c r="A197" s="2005" t="s">
        <v>519</v>
      </c>
      <c r="B197" s="2006"/>
      <c r="C197" s="2006"/>
      <c r="D197" s="1984"/>
      <c r="E197" s="2007"/>
      <c r="F197" s="2007"/>
      <c r="G197" s="2007"/>
      <c r="H197" s="2007"/>
      <c r="I197" s="2007"/>
      <c r="J197" s="2008"/>
      <c r="K197" s="2008"/>
      <c r="L197" s="2008"/>
      <c r="M197" s="2009"/>
    </row>
    <row r="198" spans="1:24" s="825" customFormat="1" ht="18" customHeight="1" x14ac:dyDescent="0.3">
      <c r="A198" s="2315" t="str">
        <f>'Salary Menu MIS 3382'!A198:E198</f>
        <v>Advanced International Certificate of Education (AICE) - Project 9004 (Schools will pay actual salaries)</v>
      </c>
      <c r="B198" s="2316"/>
      <c r="C198" s="2316"/>
      <c r="D198" s="2316"/>
      <c r="E198" s="2316"/>
      <c r="F198" s="2010"/>
      <c r="G198" s="2010"/>
      <c r="H198" s="606"/>
      <c r="I198" s="1926"/>
      <c r="J198" s="1926"/>
      <c r="K198" s="1926"/>
      <c r="L198" s="1926"/>
      <c r="M198" s="1926"/>
      <c r="N198" s="823"/>
      <c r="O198" s="823"/>
      <c r="P198" s="823"/>
      <c r="Q198" s="823"/>
      <c r="R198" s="823"/>
      <c r="S198" s="823"/>
      <c r="T198" s="823"/>
      <c r="U198" s="823"/>
      <c r="V198" s="823"/>
      <c r="W198" s="823"/>
      <c r="X198" s="823"/>
    </row>
    <row r="199" spans="1:24" s="825" customFormat="1" ht="18" customHeight="1" x14ac:dyDescent="0.3">
      <c r="A199" s="2011" t="str">
        <f>'Salary Menu MIS 3382'!A199</f>
        <v>1----</v>
      </c>
      <c r="B199" s="2012" t="str">
        <f>'Salary Menu MIS 3382'!B199</f>
        <v>Teacher</v>
      </c>
      <c r="C199" s="1988">
        <f>'Salary Menu MIS 3382'!C199</f>
        <v>0</v>
      </c>
      <c r="D199" s="1881"/>
      <c r="E199" s="1881"/>
      <c r="F199" s="1881"/>
      <c r="G199" s="1881"/>
      <c r="H199" s="1881"/>
      <c r="I199" s="1881"/>
      <c r="J199" s="1882"/>
      <c r="K199" s="1883"/>
      <c r="L199" s="1884"/>
      <c r="M199" s="1885"/>
    </row>
    <row r="200" spans="1:24" ht="18" customHeight="1" x14ac:dyDescent="0.3">
      <c r="A200" s="2011" t="str">
        <f>'Salary Menu MIS 3382'!A200</f>
        <v>12501</v>
      </c>
      <c r="B200" s="2012" t="str">
        <f>'Salary Menu MIS 3382'!B200</f>
        <v>Teacher - Hourly</v>
      </c>
      <c r="C200" s="978">
        <f>ROUND('Salary Menu MIS 3382'!D200/(196),2)</f>
        <v>0</v>
      </c>
      <c r="D200" s="456"/>
      <c r="E200" s="456"/>
      <c r="F200" s="456"/>
      <c r="G200" s="456"/>
      <c r="H200" s="456"/>
      <c r="I200" s="456"/>
      <c r="J200" s="1032"/>
      <c r="K200" s="1033"/>
      <c r="L200" s="319"/>
      <c r="M200" s="1020"/>
    </row>
    <row r="201" spans="1:24" s="825" customFormat="1" ht="18" customHeight="1" x14ac:dyDescent="0.3">
      <c r="A201" s="2011" t="str">
        <f>'Salary Menu MIS 3382'!A201</f>
        <v>41---</v>
      </c>
      <c r="B201" s="2012" t="str">
        <f>'Salary Menu MIS 3382'!B201</f>
        <v>Classroom Assistant - Full Time</v>
      </c>
      <c r="C201" s="1988">
        <f>'Salary Menu MIS 3382'!C201</f>
        <v>0</v>
      </c>
      <c r="D201" s="1881"/>
      <c r="E201" s="1881"/>
      <c r="F201" s="1881"/>
      <c r="G201" s="1881"/>
      <c r="H201" s="1881"/>
      <c r="I201" s="1881"/>
      <c r="J201" s="1882"/>
      <c r="K201" s="1883"/>
      <c r="L201" s="1884"/>
      <c r="M201" s="1885"/>
    </row>
    <row r="202" spans="1:24" ht="18" customHeight="1" x14ac:dyDescent="0.3">
      <c r="A202" s="2011" t="str">
        <f>'Salary Menu MIS 3382'!A202</f>
        <v>41---</v>
      </c>
      <c r="B202" s="2012" t="str">
        <f>'Salary Menu MIS 3382'!B202</f>
        <v>Classroom Assistant - Less than 4 hours</v>
      </c>
      <c r="C202" s="973">
        <f>ROUND('Salary Menu MIS 3382'!D202/7.5,2)</f>
        <v>0</v>
      </c>
      <c r="D202" s="456"/>
      <c r="E202" s="456"/>
      <c r="F202" s="456"/>
      <c r="G202" s="456"/>
      <c r="H202" s="456"/>
      <c r="I202" s="456"/>
      <c r="J202" s="1032"/>
      <c r="K202" s="1033"/>
      <c r="L202" s="319"/>
      <c r="M202" s="1020"/>
    </row>
    <row r="203" spans="1:24" ht="18" customHeight="1" thickBot="1" x14ac:dyDescent="0.35">
      <c r="A203" s="2015" t="str">
        <f>'Salary Menu MIS 3382'!A203</f>
        <v>-----</v>
      </c>
      <c r="B203" s="2012" t="str">
        <f>'Salary Menu MIS 3382'!B203</f>
        <v>Non-Instructional - Other:</v>
      </c>
      <c r="C203" s="529">
        <f>'Salary Menu MIS 3382'!C203</f>
        <v>0</v>
      </c>
      <c r="D203" s="456"/>
      <c r="E203" s="456"/>
      <c r="F203" s="456"/>
      <c r="G203" s="456"/>
      <c r="H203" s="456"/>
      <c r="I203" s="456"/>
      <c r="J203" s="1032"/>
      <c r="K203" s="1033"/>
      <c r="L203" s="319"/>
      <c r="M203" s="1020"/>
    </row>
    <row r="204" spans="1:24" s="533" customFormat="1" ht="18" hidden="1" customHeight="1" thickBot="1" x14ac:dyDescent="0.35">
      <c r="A204" s="542">
        <f>'Salary Menu MIS 3382'!A204</f>
        <v>0</v>
      </c>
      <c r="B204" s="542" t="str">
        <f>'Salary Menu MIS 3382'!B204</f>
        <v>PERFORMANCE PAY REQUIREMENT (N/A)</v>
      </c>
      <c r="C204" s="545">
        <f>'Salary Menu MIS 3382'!C204</f>
        <v>0</v>
      </c>
      <c r="D204" s="544"/>
      <c r="E204" s="544"/>
      <c r="F204" s="544"/>
      <c r="G204" s="544"/>
      <c r="H204" s="544"/>
      <c r="I204" s="544"/>
      <c r="J204" s="1034"/>
      <c r="K204" s="1035"/>
      <c r="L204" s="899"/>
      <c r="M204" s="1013"/>
    </row>
    <row r="205" spans="1:24" s="825" customFormat="1" ht="28.2" thickBot="1" x14ac:dyDescent="0.35">
      <c r="A205" s="1892"/>
      <c r="B205" s="1893" t="s">
        <v>2018</v>
      </c>
      <c r="C205" s="1894">
        <f>SUM(C199:C204)-C200</f>
        <v>0</v>
      </c>
      <c r="D205" s="1892"/>
      <c r="E205" s="1895"/>
      <c r="F205" s="1895"/>
      <c r="G205" s="1895"/>
      <c r="H205" s="1895"/>
      <c r="I205" s="1895"/>
      <c r="J205" s="1895"/>
      <c r="K205" s="1896"/>
      <c r="L205" s="1896"/>
      <c r="M205" s="1897"/>
    </row>
    <row r="206" spans="1:24" s="825" customFormat="1" ht="12.75" customHeight="1" x14ac:dyDescent="0.3">
      <c r="A206" s="1898"/>
      <c r="B206" s="1899"/>
      <c r="C206" s="1899"/>
      <c r="D206" s="1900"/>
      <c r="E206" s="1900"/>
      <c r="F206" s="1900"/>
      <c r="G206" s="1900"/>
      <c r="H206" s="1900"/>
      <c r="I206" s="1900"/>
      <c r="J206" s="1901"/>
      <c r="K206" s="1901"/>
      <c r="L206" s="1901"/>
      <c r="M206" s="1902"/>
    </row>
    <row r="207" spans="1:24" s="825" customFormat="1" ht="15" customHeight="1" thickBot="1" x14ac:dyDescent="0.35">
      <c r="A207" s="1793"/>
      <c r="B207" s="1794"/>
      <c r="C207" s="1794"/>
      <c r="D207" s="1927"/>
      <c r="E207" s="1927"/>
      <c r="F207" s="1927"/>
      <c r="G207" s="1927"/>
      <c r="H207" s="1927"/>
      <c r="I207" s="1927"/>
      <c r="J207" s="1928"/>
      <c r="K207" s="1928"/>
      <c r="L207" s="1928"/>
      <c r="M207" s="1929"/>
    </row>
    <row r="208" spans="1:24" s="825" customFormat="1" ht="18" customHeight="1" x14ac:dyDescent="0.3">
      <c r="A208" s="2013" t="str">
        <f>'Salary Menu MIS 3382'!A208:E208</f>
        <v>Advanced Placement (AP) - Project 2154 (Schools will pay actual salaries)</v>
      </c>
      <c r="B208" s="2014"/>
      <c r="C208" s="2014"/>
      <c r="D208" s="2014"/>
      <c r="E208" s="2014"/>
      <c r="F208" s="2010"/>
      <c r="G208" s="2010"/>
      <c r="H208" s="606"/>
      <c r="N208" s="823"/>
      <c r="O208" s="823"/>
      <c r="P208" s="823"/>
      <c r="Q208" s="823"/>
      <c r="R208" s="823"/>
      <c r="S208" s="823"/>
      <c r="T208" s="823"/>
      <c r="U208" s="823"/>
      <c r="V208" s="823"/>
      <c r="W208" s="823"/>
      <c r="X208" s="823"/>
    </row>
    <row r="209" spans="1:24" s="825" customFormat="1" ht="18" customHeight="1" x14ac:dyDescent="0.3">
      <c r="A209" s="1879" t="str">
        <f>'Salary Menu MIS 3382'!A209</f>
        <v>1----</v>
      </c>
      <c r="B209" s="1880" t="str">
        <f>'Salary Menu MIS 3382'!B209</f>
        <v>Teacher</v>
      </c>
      <c r="C209" s="1988">
        <f>'Salary Menu MIS 3382'!C209</f>
        <v>0</v>
      </c>
      <c r="D209" s="1881"/>
      <c r="E209" s="1881"/>
      <c r="F209" s="1881"/>
      <c r="G209" s="1881"/>
      <c r="H209" s="1881"/>
      <c r="I209" s="1881"/>
      <c r="J209" s="1882"/>
      <c r="K209" s="1883"/>
      <c r="L209" s="1884"/>
      <c r="M209" s="1885"/>
    </row>
    <row r="210" spans="1:24" s="1007" customFormat="1" ht="18" customHeight="1" x14ac:dyDescent="0.3">
      <c r="A210" s="1930" t="str">
        <f>'Salary Menu MIS 3382'!A210</f>
        <v>12501</v>
      </c>
      <c r="B210" s="1931" t="str">
        <f>'Salary Menu MIS 3382'!B210&amp;" (Number of 6th Period Teachers)"</f>
        <v>Teacher - Hourly (Number of 6th Period Teachers)</v>
      </c>
      <c r="C210" s="978">
        <f>ROUND('Salary Menu MIS 3382'!D210/(196),2)</f>
        <v>0</v>
      </c>
      <c r="D210" s="332"/>
      <c r="E210" s="332"/>
      <c r="F210" s="332"/>
      <c r="G210" s="332"/>
      <c r="H210" s="332"/>
      <c r="I210" s="332"/>
      <c r="J210" s="1037"/>
      <c r="K210" s="1038"/>
      <c r="L210" s="332"/>
      <c r="M210" s="993"/>
    </row>
    <row r="211" spans="1:24" ht="18" customHeight="1" x14ac:dyDescent="0.3">
      <c r="A211" s="1930" t="str">
        <f>'Salary Menu MIS 3382'!A211</f>
        <v>41---</v>
      </c>
      <c r="B211" s="1931" t="str">
        <f>'Salary Menu MIS 3382'!B211</f>
        <v>Classroom Assistant - Full Time</v>
      </c>
      <c r="C211" s="339">
        <f>'Salary Menu MIS 3382'!C211</f>
        <v>0</v>
      </c>
      <c r="D211" s="338"/>
      <c r="E211" s="338"/>
      <c r="F211" s="338"/>
      <c r="G211" s="338"/>
      <c r="H211" s="338"/>
      <c r="I211" s="338"/>
      <c r="J211" s="1037"/>
      <c r="K211" s="1038"/>
      <c r="L211" s="332"/>
      <c r="M211" s="993"/>
    </row>
    <row r="212" spans="1:24" s="1006" customFormat="1" ht="18" customHeight="1" x14ac:dyDescent="0.3">
      <c r="A212" s="1930" t="str">
        <f>'Salary Menu MIS 3382'!A212</f>
        <v>41---</v>
      </c>
      <c r="B212" s="1931" t="str">
        <f>'Salary Menu MIS 3382'!B212</f>
        <v>Classroom Assistant - Less than 4 hours</v>
      </c>
      <c r="C212" s="973">
        <f>ROUND('Salary Menu MIS 3382'!D212/7.5,2)</f>
        <v>0</v>
      </c>
      <c r="D212" s="338"/>
      <c r="E212" s="338"/>
      <c r="F212" s="338"/>
      <c r="G212" s="338"/>
      <c r="H212" s="338"/>
      <c r="I212" s="338"/>
      <c r="J212" s="627"/>
      <c r="K212" s="1005"/>
      <c r="L212" s="332"/>
      <c r="M212" s="993"/>
    </row>
    <row r="213" spans="1:24" ht="18" customHeight="1" thickBot="1" x14ac:dyDescent="0.35">
      <c r="A213" s="1969" t="str">
        <f>'Salary Menu MIS 3382'!A213</f>
        <v>-----</v>
      </c>
      <c r="B213" s="1970" t="str">
        <f>'Salary Menu MIS 3382'!B213</f>
        <v>Non-Instructional - Other:</v>
      </c>
      <c r="C213" s="339">
        <f>'Salary Menu MIS 3382'!C213</f>
        <v>0</v>
      </c>
      <c r="D213" s="338"/>
      <c r="E213" s="338"/>
      <c r="F213" s="338"/>
      <c r="G213" s="338"/>
      <c r="H213" s="338"/>
      <c r="I213" s="338"/>
      <c r="J213" s="1039"/>
      <c r="K213" s="1040"/>
      <c r="L213" s="332"/>
      <c r="M213" s="993"/>
    </row>
    <row r="214" spans="1:24" s="533" customFormat="1" ht="14.4" hidden="1" thickBot="1" x14ac:dyDescent="0.35">
      <c r="A214" s="1041"/>
      <c r="B214" s="510" t="s">
        <v>227</v>
      </c>
      <c r="C214" s="511"/>
      <c r="D214" s="511"/>
      <c r="E214" s="511"/>
      <c r="F214" s="511"/>
      <c r="G214" s="511"/>
      <c r="H214" s="511"/>
      <c r="I214" s="511"/>
      <c r="J214" s="512"/>
      <c r="K214" s="513"/>
      <c r="L214" s="514"/>
      <c r="M214" s="668"/>
    </row>
    <row r="215" spans="1:24" ht="28.2" thickBot="1" x14ac:dyDescent="0.35">
      <c r="A215" s="996"/>
      <c r="B215" s="1010" t="s">
        <v>2019</v>
      </c>
      <c r="C215" s="995">
        <f>SUM(C209:C214)-C210</f>
        <v>0</v>
      </c>
      <c r="D215" s="996"/>
      <c r="E215" s="997"/>
      <c r="F215" s="997"/>
      <c r="G215" s="997"/>
      <c r="H215" s="997"/>
      <c r="I215" s="997"/>
      <c r="J215" s="997"/>
      <c r="K215" s="994"/>
      <c r="L215" s="994"/>
      <c r="M215" s="375"/>
    </row>
    <row r="216" spans="1:24" s="216" customFormat="1" ht="12.75" customHeight="1" x14ac:dyDescent="0.3">
      <c r="A216" s="516"/>
      <c r="B216" s="517"/>
      <c r="C216" s="517"/>
      <c r="D216" s="519"/>
      <c r="E216" s="519"/>
      <c r="F216" s="519"/>
      <c r="G216" s="519"/>
      <c r="H216" s="519"/>
      <c r="I216" s="519"/>
      <c r="J216" s="1023"/>
      <c r="K216" s="1023"/>
      <c r="L216" s="1023"/>
      <c r="M216" s="1024"/>
    </row>
    <row r="217" spans="1:24" s="216" customFormat="1" ht="15" customHeight="1" thickBot="1" x14ac:dyDescent="0.35">
      <c r="A217" s="524"/>
      <c r="B217" s="525"/>
      <c r="C217" s="525"/>
      <c r="D217" s="527"/>
      <c r="E217" s="527"/>
      <c r="F217" s="527"/>
      <c r="G217" s="527"/>
      <c r="H217" s="527"/>
      <c r="I217" s="527"/>
      <c r="J217" s="1036"/>
      <c r="K217" s="1036"/>
      <c r="L217" s="1036"/>
      <c r="M217" s="1031"/>
    </row>
    <row r="218" spans="1:24" s="533" customFormat="1" ht="18" hidden="1" customHeight="1" x14ac:dyDescent="0.3">
      <c r="A218" s="1042" t="str">
        <f>'Salary Menu MIS 3382'!A218:E218</f>
        <v>Career and Professional Education (CAPE) - Project 9007 (Schools will pay actual salaries)</v>
      </c>
      <c r="B218" s="1043"/>
      <c r="C218" s="1043"/>
      <c r="D218" s="1043"/>
      <c r="E218" s="1043"/>
      <c r="F218" s="536"/>
      <c r="G218" s="536"/>
      <c r="H218" s="537"/>
      <c r="N218" s="535"/>
      <c r="O218" s="535"/>
      <c r="P218" s="535"/>
      <c r="Q218" s="535"/>
      <c r="R218" s="535"/>
      <c r="S218" s="535"/>
      <c r="T218" s="535"/>
      <c r="U218" s="535"/>
      <c r="V218" s="535"/>
      <c r="W218" s="535"/>
      <c r="X218" s="535"/>
    </row>
    <row r="219" spans="1:24" s="533" customFormat="1" ht="18" hidden="1" customHeight="1" x14ac:dyDescent="0.3">
      <c r="A219" s="1011" t="str">
        <f>'Salary Menu MIS 3382'!A219</f>
        <v>1----</v>
      </c>
      <c r="B219" s="1012" t="str">
        <f>'Salary Menu MIS 3382'!B219</f>
        <v>Teacher - Vocational</v>
      </c>
      <c r="C219" s="545">
        <f>'Salary Menu MIS 3382'!C219</f>
        <v>0</v>
      </c>
      <c r="D219" s="544"/>
      <c r="E219" s="544"/>
      <c r="F219" s="544"/>
      <c r="G219" s="544"/>
      <c r="H219" s="544"/>
      <c r="I219" s="544"/>
      <c r="J219" s="1034"/>
      <c r="K219" s="1035"/>
      <c r="L219" s="899"/>
      <c r="M219" s="1013"/>
    </row>
    <row r="220" spans="1:24" s="533" customFormat="1" ht="18" hidden="1" customHeight="1" x14ac:dyDescent="0.3">
      <c r="A220" s="1002" t="str">
        <f>'Salary Menu MIS 3382'!A220</f>
        <v>12501</v>
      </c>
      <c r="B220" s="1003" t="str">
        <f>'Salary Menu MIS 3382'!B220&amp;" (Number of 6th Period Teachers)"</f>
        <v>Teacher - Vocational - Hourly (Number of 6th Period Teachers)</v>
      </c>
      <c r="C220" s="350">
        <f>ROUND('Salary Menu MIS 3382'!D220/(196),2)</f>
        <v>0</v>
      </c>
      <c r="D220" s="550"/>
      <c r="E220" s="550"/>
      <c r="F220" s="550"/>
      <c r="G220" s="550"/>
      <c r="H220" s="550"/>
      <c r="I220" s="550"/>
      <c r="J220" s="1044"/>
      <c r="K220" s="1045"/>
      <c r="L220" s="550"/>
      <c r="M220" s="990"/>
    </row>
    <row r="221" spans="1:24" s="533" customFormat="1" ht="18" hidden="1" customHeight="1" x14ac:dyDescent="0.3">
      <c r="A221" s="1002" t="str">
        <f>'Salary Menu MIS 3382'!A221</f>
        <v>41---</v>
      </c>
      <c r="B221" s="1003" t="str">
        <f>'Salary Menu MIS 3382'!B221</f>
        <v>Classroom Assistant - Full Time</v>
      </c>
      <c r="C221" s="348">
        <f>'Salary Menu MIS 3382'!C221</f>
        <v>0</v>
      </c>
      <c r="D221" s="347"/>
      <c r="E221" s="347"/>
      <c r="F221" s="347"/>
      <c r="G221" s="347"/>
      <c r="H221" s="347"/>
      <c r="I221" s="347"/>
      <c r="J221" s="1044"/>
      <c r="K221" s="1045"/>
      <c r="L221" s="550"/>
      <c r="M221" s="990"/>
    </row>
    <row r="222" spans="1:24" s="533" customFormat="1" ht="18" hidden="1" customHeight="1" x14ac:dyDescent="0.3">
      <c r="A222" s="1002" t="str">
        <f>'Salary Menu MIS 3382'!A222</f>
        <v>41---</v>
      </c>
      <c r="B222" s="1003" t="str">
        <f>'Salary Menu MIS 3382'!B222</f>
        <v>Classroom Assistant - Less than 4 hours</v>
      </c>
      <c r="C222" s="348">
        <f>ROUND('Salary Menu MIS 3382'!D222/7.5,2)</f>
        <v>0</v>
      </c>
      <c r="D222" s="347"/>
      <c r="E222" s="347"/>
      <c r="F222" s="347"/>
      <c r="G222" s="347"/>
      <c r="H222" s="347"/>
      <c r="I222" s="347"/>
      <c r="J222" s="989"/>
      <c r="K222" s="1004"/>
      <c r="L222" s="550"/>
      <c r="M222" s="990"/>
    </row>
    <row r="223" spans="1:24" s="533" customFormat="1" ht="18" hidden="1" customHeight="1" x14ac:dyDescent="0.3">
      <c r="A223" s="1046" t="str">
        <f>'Salary Menu MIS 3382'!A223</f>
        <v>-----</v>
      </c>
      <c r="B223" s="1047" t="str">
        <f>'Salary Menu MIS 3382'!B223</f>
        <v>Non-Instructional - Other:</v>
      </c>
      <c r="C223" s="348">
        <f>'Salary Menu MIS 3382'!C223</f>
        <v>0</v>
      </c>
      <c r="D223" s="347"/>
      <c r="E223" s="347"/>
      <c r="F223" s="347"/>
      <c r="G223" s="347"/>
      <c r="H223" s="347"/>
      <c r="I223" s="347"/>
      <c r="J223" s="554"/>
      <c r="K223" s="1048"/>
      <c r="L223" s="550"/>
      <c r="M223" s="990"/>
    </row>
    <row r="224" spans="1:24" s="533" customFormat="1" ht="12.75" hidden="1" customHeight="1" thickBot="1" x14ac:dyDescent="0.35">
      <c r="A224" s="1041"/>
      <c r="B224" s="510" t="s">
        <v>227</v>
      </c>
      <c r="C224" s="511"/>
      <c r="D224" s="511"/>
      <c r="E224" s="511"/>
      <c r="F224" s="511"/>
      <c r="G224" s="511"/>
      <c r="H224" s="511"/>
      <c r="I224" s="511"/>
      <c r="J224" s="512"/>
      <c r="K224" s="513"/>
      <c r="L224" s="514"/>
      <c r="M224" s="668"/>
    </row>
    <row r="225" spans="1:13" s="533" customFormat="1" ht="28.2" hidden="1" thickBot="1" x14ac:dyDescent="0.35">
      <c r="A225" s="1049"/>
      <c r="B225" s="1050" t="s">
        <v>2019</v>
      </c>
      <c r="C225" s="1051">
        <f>SUM(C219:C224)-C220</f>
        <v>0</v>
      </c>
      <c r="D225" s="1049"/>
      <c r="E225" s="1052"/>
      <c r="F225" s="1052"/>
      <c r="G225" s="1052"/>
      <c r="H225" s="1052"/>
      <c r="I225" s="1052"/>
      <c r="J225" s="1052"/>
      <c r="K225" s="1053"/>
      <c r="L225" s="1053"/>
      <c r="M225" s="920"/>
    </row>
    <row r="226" spans="1:13" s="533" customFormat="1" ht="12.75" hidden="1" customHeight="1" x14ac:dyDescent="0.3">
      <c r="A226" s="558"/>
      <c r="B226" s="559"/>
      <c r="C226" s="559"/>
      <c r="D226" s="560"/>
      <c r="E226" s="560"/>
      <c r="F226" s="560"/>
      <c r="G226" s="560"/>
      <c r="H226" s="560"/>
      <c r="I226" s="560"/>
      <c r="J226" s="1054"/>
      <c r="K226" s="1054"/>
      <c r="L226" s="1054"/>
      <c r="M226" s="1055"/>
    </row>
    <row r="227" spans="1:13" s="533" customFormat="1" ht="15" hidden="1" customHeight="1" thickBot="1" x14ac:dyDescent="0.35">
      <c r="A227" s="567"/>
      <c r="B227" s="568"/>
      <c r="C227" s="568"/>
      <c r="D227" s="569"/>
      <c r="E227" s="569"/>
      <c r="F227" s="569"/>
      <c r="G227" s="569"/>
      <c r="H227" s="569"/>
      <c r="I227" s="569"/>
      <c r="J227" s="1056"/>
      <c r="K227" s="1056"/>
      <c r="L227" s="1056"/>
      <c r="M227" s="1057"/>
    </row>
    <row r="228" spans="1:13" s="216" customFormat="1" ht="18" customHeight="1" x14ac:dyDescent="0.3">
      <c r="A228" s="1058" t="str">
        <f>'Salary Menu MIS 3382'!A228:E228</f>
        <v>International Baccalaureate (IB) - Project 7055 (Schools will pay actual salaries)</v>
      </c>
      <c r="B228" s="1059"/>
      <c r="C228" s="1059"/>
      <c r="D228" s="1059"/>
      <c r="E228" s="1059"/>
      <c r="F228" s="1059"/>
      <c r="G228" s="1059"/>
      <c r="H228" s="1059"/>
      <c r="I228" s="1059"/>
      <c r="J228" s="1059"/>
      <c r="K228" s="573"/>
      <c r="L228" s="573"/>
      <c r="M228" s="423"/>
    </row>
    <row r="229" spans="1:13" ht="18" customHeight="1" x14ac:dyDescent="0.3">
      <c r="A229" s="1879" t="str">
        <f>'Salary Menu MIS 3382'!A229</f>
        <v>1----</v>
      </c>
      <c r="B229" s="1880" t="str">
        <f>'Salary Menu MIS 3382'!B229</f>
        <v>Teacher</v>
      </c>
      <c r="C229" s="529">
        <f>'Salary Menu MIS 3382'!C229</f>
        <v>0</v>
      </c>
      <c r="D229" s="456"/>
      <c r="E229" s="456"/>
      <c r="F229" s="456"/>
      <c r="G229" s="456"/>
      <c r="H229" s="456"/>
      <c r="I229" s="456"/>
      <c r="J229" s="1032"/>
      <c r="K229" s="1033"/>
      <c r="L229" s="319"/>
      <c r="M229" s="1020"/>
    </row>
    <row r="230" spans="1:13" s="1007" customFormat="1" ht="18" customHeight="1" x14ac:dyDescent="0.3">
      <c r="A230" s="1930" t="str">
        <f>'Salary Menu MIS 3382'!A230</f>
        <v>12501</v>
      </c>
      <c r="B230" s="1931" t="str">
        <f>'Salary Menu MIS 3382'!B230&amp;" (Number of 6th Period Teachers)"</f>
        <v>Teacher - Hourly (Number of 6th Period Teachers)</v>
      </c>
      <c r="C230" s="978">
        <f>ROUND('Salary Menu MIS 3382'!D230/(196),2)</f>
        <v>0</v>
      </c>
      <c r="D230" s="332"/>
      <c r="E230" s="332"/>
      <c r="F230" s="332"/>
      <c r="G230" s="332"/>
      <c r="H230" s="332"/>
      <c r="I230" s="332"/>
      <c r="J230" s="1037"/>
      <c r="K230" s="1038"/>
      <c r="L230" s="332"/>
      <c r="M230" s="993"/>
    </row>
    <row r="231" spans="1:13" ht="18" customHeight="1" x14ac:dyDescent="0.3">
      <c r="A231" s="1930" t="str">
        <f>'Salary Menu MIS 3382'!A231</f>
        <v>41---</v>
      </c>
      <c r="B231" s="1931" t="str">
        <f>'Salary Menu MIS 3382'!B231</f>
        <v>Classroom Assistant - Full Time - 9 Month</v>
      </c>
      <c r="C231" s="339">
        <f>'Salary Menu MIS 3382'!C231</f>
        <v>0</v>
      </c>
      <c r="D231" s="338"/>
      <c r="E231" s="338"/>
      <c r="F231" s="338"/>
      <c r="G231" s="338"/>
      <c r="H231" s="338"/>
      <c r="I231" s="338"/>
      <c r="J231" s="1037"/>
      <c r="K231" s="1038"/>
      <c r="L231" s="332"/>
      <c r="M231" s="993"/>
    </row>
    <row r="232" spans="1:13" s="1006" customFormat="1" ht="18" customHeight="1" x14ac:dyDescent="0.3">
      <c r="A232" s="1930" t="str">
        <f>'Salary Menu MIS 3382'!A232</f>
        <v>41---</v>
      </c>
      <c r="B232" s="1931" t="str">
        <f>'Salary Menu MIS 3382'!B232</f>
        <v>Classroom Assistant - Less than 4 hours</v>
      </c>
      <c r="C232" s="973">
        <f>ROUND('Salary Menu MIS 3382'!D232/7.5,2)</f>
        <v>0</v>
      </c>
      <c r="D232" s="338"/>
      <c r="E232" s="338"/>
      <c r="F232" s="338"/>
      <c r="G232" s="338"/>
      <c r="H232" s="338"/>
      <c r="I232" s="338"/>
      <c r="J232" s="627"/>
      <c r="K232" s="1005"/>
      <c r="L232" s="332"/>
      <c r="M232" s="993"/>
    </row>
    <row r="233" spans="1:13" ht="18" customHeight="1" thickBot="1" x14ac:dyDescent="0.35">
      <c r="A233" s="1008" t="str">
        <f>'Salary Menu MIS 3382'!A233</f>
        <v>-----</v>
      </c>
      <c r="B233" s="1009" t="str">
        <f>'Salary Menu MIS 3382'!B233</f>
        <v>Non-Instructional - Other:</v>
      </c>
      <c r="C233" s="339">
        <f>'Salary Menu MIS 3382'!C233</f>
        <v>0</v>
      </c>
      <c r="D233" s="986"/>
      <c r="E233" s="986"/>
      <c r="F233" s="986"/>
      <c r="G233" s="986"/>
      <c r="H233" s="986"/>
      <c r="I233" s="986"/>
      <c r="J233" s="1060"/>
      <c r="K233" s="1061"/>
      <c r="L233" s="983"/>
      <c r="M233" s="985"/>
    </row>
    <row r="234" spans="1:13" s="533" customFormat="1" ht="12.75" hidden="1" customHeight="1" thickBot="1" x14ac:dyDescent="0.35">
      <c r="A234" s="1041"/>
      <c r="B234" s="510" t="s">
        <v>227</v>
      </c>
      <c r="C234" s="511"/>
      <c r="D234" s="511"/>
      <c r="E234" s="511"/>
      <c r="F234" s="511"/>
      <c r="G234" s="511"/>
      <c r="H234" s="511"/>
      <c r="I234" s="511"/>
      <c r="J234" s="512"/>
      <c r="K234" s="513"/>
      <c r="L234" s="514"/>
      <c r="M234" s="668"/>
    </row>
    <row r="235" spans="1:13" s="825" customFormat="1" ht="28.2" thickBot="1" x14ac:dyDescent="0.35">
      <c r="A235" s="1892"/>
      <c r="B235" s="1893" t="s">
        <v>2020</v>
      </c>
      <c r="C235" s="1894">
        <f>SUM(C229:C234)-C230</f>
        <v>0</v>
      </c>
      <c r="D235" s="1892"/>
      <c r="E235" s="1895"/>
      <c r="F235" s="1895"/>
      <c r="G235" s="1895"/>
      <c r="H235" s="1895"/>
      <c r="I235" s="1895"/>
      <c r="J235" s="1895"/>
      <c r="K235" s="1896"/>
      <c r="L235" s="1896"/>
      <c r="M235" s="1897"/>
    </row>
    <row r="236" spans="1:13" s="825" customFormat="1" ht="12.75" customHeight="1" x14ac:dyDescent="0.3">
      <c r="A236" s="1898"/>
      <c r="B236" s="1899"/>
      <c r="C236" s="1899"/>
      <c r="D236" s="1900"/>
      <c r="E236" s="1900"/>
      <c r="F236" s="1900"/>
      <c r="G236" s="1900"/>
      <c r="H236" s="1900"/>
      <c r="I236" s="1900"/>
      <c r="J236" s="1901"/>
      <c r="K236" s="1901"/>
      <c r="L236" s="1901"/>
      <c r="M236" s="1902"/>
    </row>
    <row r="237" spans="1:13" s="825" customFormat="1" ht="15" customHeight="1" thickBot="1" x14ac:dyDescent="0.35">
      <c r="A237" s="1793"/>
      <c r="B237" s="1794"/>
      <c r="C237" s="1794"/>
      <c r="D237" s="1927"/>
      <c r="E237" s="1927"/>
      <c r="F237" s="1927"/>
      <c r="G237" s="1927"/>
      <c r="H237" s="1927"/>
      <c r="I237" s="1927"/>
      <c r="J237" s="1928"/>
      <c r="K237" s="1928"/>
      <c r="L237" s="1928"/>
      <c r="M237" s="1929"/>
    </row>
    <row r="238" spans="1:13" s="825" customFormat="1" ht="18" customHeight="1" x14ac:dyDescent="0.3">
      <c r="A238" s="1878" t="str">
        <f>'Salary Menu MIS 3382'!A238</f>
        <v>Class Size Reduction (CSR) - Project 4125</v>
      </c>
      <c r="B238" s="580"/>
      <c r="C238" s="580"/>
      <c r="D238" s="606"/>
      <c r="E238" s="606"/>
      <c r="F238" s="606"/>
      <c r="G238" s="606"/>
      <c r="H238" s="606"/>
      <c r="I238" s="606"/>
      <c r="J238" s="607"/>
      <c r="K238" s="607"/>
      <c r="L238" s="607"/>
      <c r="M238" s="502"/>
    </row>
    <row r="239" spans="1:13" s="825" customFormat="1" ht="18" customHeight="1" x14ac:dyDescent="0.3">
      <c r="A239" s="1879" t="str">
        <f>'Salary Menu MIS 3382'!A239</f>
        <v>1----</v>
      </c>
      <c r="B239" s="1880" t="str">
        <f>'Salary Menu MIS 3382'!B239</f>
        <v>Teacher</v>
      </c>
      <c r="C239" s="1988">
        <f>'Salary Menu MIS 3382'!C239</f>
        <v>5.4</v>
      </c>
      <c r="D239" s="1881"/>
      <c r="E239" s="1881"/>
      <c r="F239" s="1881"/>
      <c r="G239" s="1881"/>
      <c r="H239" s="1881"/>
      <c r="I239" s="1881"/>
      <c r="J239" s="1882"/>
      <c r="K239" s="1883"/>
      <c r="L239" s="1884"/>
      <c r="M239" s="1885"/>
    </row>
    <row r="240" spans="1:13" s="825" customFormat="1" ht="18" customHeight="1" thickBot="1" x14ac:dyDescent="0.35">
      <c r="A240" s="1879"/>
      <c r="B240" s="1880"/>
      <c r="C240" s="1988"/>
      <c r="D240" s="1881"/>
      <c r="E240" s="1881"/>
      <c r="F240" s="1881"/>
      <c r="G240" s="1881"/>
      <c r="H240" s="1881"/>
      <c r="I240" s="1881"/>
      <c r="J240" s="1882"/>
      <c r="K240" s="1883"/>
      <c r="L240" s="1884"/>
      <c r="M240" s="1885"/>
    </row>
    <row r="241" spans="1:13" s="825" customFormat="1" ht="15" customHeight="1" thickBot="1" x14ac:dyDescent="0.35">
      <c r="A241" s="1892"/>
      <c r="B241" s="1896" t="s">
        <v>1658</v>
      </c>
      <c r="C241" s="1894">
        <f>SUM(C239:C240)</f>
        <v>5.4</v>
      </c>
      <c r="D241" s="1892"/>
      <c r="E241" s="1895"/>
      <c r="F241" s="1895"/>
      <c r="G241" s="1895"/>
      <c r="H241" s="1895"/>
      <c r="I241" s="1895"/>
      <c r="J241" s="1895"/>
      <c r="K241" s="1896"/>
      <c r="L241" s="1896"/>
      <c r="M241" s="1897"/>
    </row>
    <row r="242" spans="1:13" s="825" customFormat="1" ht="12.75" customHeight="1" x14ac:dyDescent="0.3">
      <c r="A242" s="1898"/>
      <c r="B242" s="1899"/>
      <c r="C242" s="1899"/>
      <c r="D242" s="1900"/>
      <c r="E242" s="1900"/>
      <c r="F242" s="1900"/>
      <c r="G242" s="1900"/>
      <c r="H242" s="1900"/>
      <c r="I242" s="1900"/>
      <c r="J242" s="1901"/>
      <c r="K242" s="1901"/>
      <c r="L242" s="1901"/>
      <c r="M242" s="1902"/>
    </row>
    <row r="243" spans="1:13" s="825" customFormat="1" ht="15" customHeight="1" thickBot="1" x14ac:dyDescent="0.35">
      <c r="A243" s="1793"/>
      <c r="B243" s="1794"/>
      <c r="C243" s="1794"/>
      <c r="D243" s="1927"/>
      <c r="E243" s="1927"/>
      <c r="F243" s="1927"/>
      <c r="G243" s="1927"/>
      <c r="H243" s="1927"/>
      <c r="I243" s="1927"/>
      <c r="J243" s="1928"/>
      <c r="K243" s="1928"/>
      <c r="L243" s="1928"/>
      <c r="M243" s="1929"/>
    </row>
    <row r="244" spans="1:13" s="825" customFormat="1" ht="18" customHeight="1" x14ac:dyDescent="0.3">
      <c r="A244" s="1878" t="s">
        <v>2233</v>
      </c>
      <c r="B244" s="580"/>
      <c r="C244" s="2194"/>
      <c r="D244" s="2195"/>
      <c r="E244" s="2195"/>
      <c r="F244" s="2195"/>
      <c r="G244" s="2195"/>
      <c r="H244" s="2195"/>
      <c r="I244" s="2195"/>
      <c r="J244" s="2196"/>
      <c r="K244" s="2196"/>
      <c r="L244" s="2196"/>
      <c r="M244" s="2197"/>
    </row>
    <row r="245" spans="1:13" s="533" customFormat="1" ht="15" customHeight="1" x14ac:dyDescent="0.3">
      <c r="A245" s="2011" t="s">
        <v>304</v>
      </c>
      <c r="B245" s="503" t="s">
        <v>541</v>
      </c>
      <c r="C245" s="2188">
        <f>'Salary Menu MIS 3382'!C245</f>
        <v>0</v>
      </c>
      <c r="D245" s="2189"/>
      <c r="E245" s="2189"/>
      <c r="F245" s="2189"/>
      <c r="G245" s="2189"/>
      <c r="H245" s="2189"/>
      <c r="I245" s="2189"/>
      <c r="J245" s="2190"/>
      <c r="K245" s="2191"/>
      <c r="L245" s="2192"/>
      <c r="M245" s="2193"/>
    </row>
    <row r="246" spans="1:13" s="533" customFormat="1" ht="15" customHeight="1" thickBot="1" x14ac:dyDescent="0.35">
      <c r="A246" s="2016" t="s">
        <v>316</v>
      </c>
      <c r="B246" s="2017" t="s">
        <v>317</v>
      </c>
      <c r="C246" s="978">
        <f>ROUND('Salary Menu MIS 3382'!D246/(196),2)</f>
        <v>0</v>
      </c>
      <c r="D246" s="1062"/>
      <c r="E246" s="1062"/>
      <c r="F246" s="1062"/>
      <c r="G246" s="1062"/>
      <c r="H246" s="1062"/>
      <c r="I246" s="1062"/>
      <c r="J246" s="1063"/>
      <c r="K246" s="1064"/>
      <c r="L246" s="980"/>
      <c r="M246" s="982"/>
    </row>
    <row r="247" spans="1:13" s="216" customFormat="1" ht="28.2" thickBot="1" x14ac:dyDescent="0.35">
      <c r="A247" s="996"/>
      <c r="B247" s="1010" t="s">
        <v>2394</v>
      </c>
      <c r="C247" s="995">
        <f>SUM(C245:C246)-C246</f>
        <v>0</v>
      </c>
      <c r="D247" s="996"/>
      <c r="E247" s="997"/>
      <c r="F247" s="997"/>
      <c r="G247" s="997"/>
      <c r="H247" s="997"/>
      <c r="I247" s="997"/>
      <c r="J247" s="997"/>
      <c r="K247" s="994"/>
      <c r="L247" s="994"/>
      <c r="M247" s="375"/>
    </row>
    <row r="248" spans="1:13" s="533" customFormat="1" ht="15" hidden="1" customHeight="1" x14ac:dyDescent="0.3">
      <c r="A248" s="1065"/>
      <c r="B248" s="1066"/>
      <c r="C248" s="1066"/>
      <c r="D248" s="1067"/>
      <c r="E248" s="1067"/>
      <c r="F248" s="1067"/>
      <c r="G248" s="1067"/>
      <c r="H248" s="1067"/>
      <c r="I248" s="1067"/>
      <c r="J248" s="1068"/>
      <c r="K248" s="1068"/>
      <c r="L248" s="1068"/>
      <c r="M248" s="1069"/>
    </row>
    <row r="249" spans="1:13" s="825" customFormat="1" ht="15" customHeight="1" x14ac:dyDescent="0.3">
      <c r="A249" s="1871"/>
      <c r="B249" s="1872"/>
      <c r="C249" s="1872"/>
      <c r="D249" s="1873"/>
      <c r="E249" s="1873"/>
      <c r="F249" s="1873"/>
      <c r="G249" s="1873"/>
      <c r="H249" s="1873"/>
      <c r="I249" s="1873"/>
      <c r="J249" s="1874"/>
      <c r="K249" s="1874"/>
      <c r="L249" s="1874"/>
      <c r="M249" s="1875"/>
    </row>
    <row r="250" spans="1:13" s="825" customFormat="1" ht="15" customHeight="1" thickBot="1" x14ac:dyDescent="0.35">
      <c r="A250" s="1871"/>
      <c r="B250" s="1872"/>
      <c r="C250" s="1872"/>
      <c r="D250" s="1873"/>
      <c r="E250" s="1873"/>
      <c r="F250" s="1873"/>
      <c r="G250" s="1873"/>
      <c r="H250" s="1873"/>
      <c r="I250" s="1873"/>
      <c r="J250" s="1874"/>
      <c r="K250" s="1874"/>
      <c r="L250" s="1874"/>
      <c r="M250" s="1875"/>
    </row>
    <row r="251" spans="1:13" s="825" customFormat="1" ht="18" customHeight="1" x14ac:dyDescent="0.3">
      <c r="A251" s="1878" t="str">
        <f>'Salary Menu MIS 3382'!A251</f>
        <v>Class Size Reduction - Equalization Allocation - Project 5126</v>
      </c>
      <c r="B251" s="580"/>
      <c r="C251" s="580"/>
      <c r="D251" s="606"/>
      <c r="E251" s="606"/>
      <c r="F251" s="606"/>
      <c r="G251" s="606"/>
      <c r="H251" s="606"/>
      <c r="I251" s="606"/>
      <c r="J251" s="607"/>
      <c r="K251" s="607"/>
      <c r="L251" s="607"/>
      <c r="M251" s="502"/>
    </row>
    <row r="252" spans="1:13" s="825" customFormat="1" ht="18" customHeight="1" thickBot="1" x14ac:dyDescent="0.35">
      <c r="A252" s="1879" t="str">
        <f>'Salary Menu MIS 3382'!A252</f>
        <v>1----</v>
      </c>
      <c r="B252" s="1880" t="str">
        <f>'Salary Menu MIS 3382'!B252</f>
        <v>Teacher</v>
      </c>
      <c r="C252" s="1988">
        <f>'Salary Menu MIS 3382'!C252</f>
        <v>0</v>
      </c>
      <c r="D252" s="1881"/>
      <c r="E252" s="1881"/>
      <c r="F252" s="1881"/>
      <c r="G252" s="1881"/>
      <c r="H252" s="1881"/>
      <c r="I252" s="1881"/>
      <c r="J252" s="1882"/>
      <c r="K252" s="1883"/>
      <c r="L252" s="1884"/>
      <c r="M252" s="1885"/>
    </row>
    <row r="253" spans="1:13" s="533" customFormat="1" ht="12.75" hidden="1" customHeight="1" thickBot="1" x14ac:dyDescent="0.35">
      <c r="A253" s="1070"/>
      <c r="B253" s="510" t="s">
        <v>227</v>
      </c>
      <c r="C253" s="853"/>
      <c r="D253" s="511"/>
      <c r="E253" s="511"/>
      <c r="F253" s="511"/>
      <c r="G253" s="511"/>
      <c r="H253" s="511"/>
      <c r="I253" s="511"/>
      <c r="J253" s="512"/>
      <c r="K253" s="590"/>
      <c r="L253" s="590"/>
      <c r="M253" s="668"/>
    </row>
    <row r="254" spans="1:13" s="825" customFormat="1" ht="14.4" thickBot="1" x14ac:dyDescent="0.35">
      <c r="A254" s="1892"/>
      <c r="B254" s="1893" t="s">
        <v>2391</v>
      </c>
      <c r="C254" s="1894">
        <f>SUM(C252:C253)</f>
        <v>0</v>
      </c>
      <c r="D254" s="1892"/>
      <c r="E254" s="1895"/>
      <c r="F254" s="1895"/>
      <c r="G254" s="1895"/>
      <c r="H254" s="1895"/>
      <c r="I254" s="1895"/>
      <c r="J254" s="1895"/>
      <c r="K254" s="1896"/>
      <c r="L254" s="1896"/>
      <c r="M254" s="1897"/>
    </row>
    <row r="255" spans="1:13" s="825" customFormat="1" ht="12.75" customHeight="1" x14ac:dyDescent="0.3">
      <c r="A255" s="1898"/>
      <c r="B255" s="1899"/>
      <c r="C255" s="1899"/>
      <c r="D255" s="1900"/>
      <c r="E255" s="1900"/>
      <c r="F255" s="1900"/>
      <c r="G255" s="1900"/>
      <c r="H255" s="1900"/>
      <c r="I255" s="1900"/>
      <c r="J255" s="1901"/>
      <c r="K255" s="1901"/>
      <c r="L255" s="1901"/>
      <c r="M255" s="1902"/>
    </row>
    <row r="256" spans="1:13" s="825" customFormat="1" ht="12.75" customHeight="1" thickBot="1" x14ac:dyDescent="0.35">
      <c r="A256" s="1871"/>
      <c r="B256" s="1872"/>
      <c r="C256" s="1872"/>
      <c r="D256" s="1873"/>
      <c r="E256" s="1873"/>
      <c r="F256" s="1873"/>
      <c r="G256" s="1873"/>
      <c r="H256" s="1873"/>
      <c r="I256" s="1873"/>
      <c r="J256" s="1903"/>
      <c r="K256" s="1903"/>
      <c r="L256" s="1903"/>
      <c r="M256" s="1875"/>
    </row>
    <row r="257" spans="1:24" s="825" customFormat="1" ht="15" customHeight="1" x14ac:dyDescent="0.3">
      <c r="A257" s="2215" t="str">
        <f>'Salary Menu MIS 3382'!A257</f>
        <v>Class Size Reduction - Instructional Coaches - Project 4104</v>
      </c>
      <c r="B257" s="580"/>
      <c r="C257" s="580"/>
      <c r="D257" s="606"/>
      <c r="E257" s="606"/>
      <c r="F257" s="606"/>
      <c r="G257" s="606"/>
      <c r="H257" s="606"/>
      <c r="I257" s="606"/>
      <c r="J257" s="607"/>
      <c r="K257" s="607"/>
      <c r="L257" s="607"/>
      <c r="M257" s="502"/>
    </row>
    <row r="258" spans="1:24" s="825" customFormat="1" ht="18" customHeight="1" thickBot="1" x14ac:dyDescent="0.35">
      <c r="A258" s="1879" t="str">
        <f>'Salary Menu MIS 3382'!A258</f>
        <v>1----</v>
      </c>
      <c r="B258" s="1880" t="str">
        <f>'Salary Menu MIS 3382'!B258</f>
        <v>Instructional Coach - 10 Month</v>
      </c>
      <c r="C258" s="1988">
        <f>'Salary Menu MIS 3382'!C258</f>
        <v>0.5</v>
      </c>
      <c r="D258" s="1881" t="s">
        <v>2378</v>
      </c>
      <c r="E258" s="1881"/>
      <c r="F258" s="1881"/>
      <c r="G258" s="1881"/>
      <c r="H258" s="1881"/>
      <c r="I258" s="1881"/>
      <c r="J258" s="1882"/>
      <c r="K258" s="1883"/>
      <c r="L258" s="1884"/>
      <c r="M258" s="1885"/>
    </row>
    <row r="259" spans="1:24" s="825" customFormat="1" ht="18" hidden="1" customHeight="1" thickBot="1" x14ac:dyDescent="0.35">
      <c r="A259" s="1906"/>
      <c r="B259" s="2240"/>
      <c r="C259" s="2051"/>
      <c r="D259" s="2241"/>
      <c r="E259" s="2241"/>
      <c r="F259" s="2241"/>
      <c r="G259" s="2241"/>
      <c r="H259" s="2241"/>
      <c r="I259" s="2241"/>
      <c r="J259" s="2242"/>
      <c r="K259" s="2242"/>
      <c r="L259" s="2243"/>
      <c r="M259" s="2244"/>
    </row>
    <row r="260" spans="1:24" s="825" customFormat="1" ht="14.4" thickBot="1" x14ac:dyDescent="0.35">
      <c r="A260" s="1892"/>
      <c r="B260" s="1893" t="s">
        <v>2390</v>
      </c>
      <c r="C260" s="1894">
        <f>SUM(C258)</f>
        <v>0.5</v>
      </c>
      <c r="D260" s="1892"/>
      <c r="E260" s="1895"/>
      <c r="F260" s="1895"/>
      <c r="G260" s="1895"/>
      <c r="H260" s="1895"/>
      <c r="I260" s="1895"/>
      <c r="J260" s="1895"/>
      <c r="K260" s="1896"/>
      <c r="L260" s="1896"/>
      <c r="M260" s="1897"/>
    </row>
    <row r="261" spans="1:24" s="825" customFormat="1" ht="12.75" customHeight="1" thickBot="1" x14ac:dyDescent="0.35">
      <c r="A261" s="1898"/>
      <c r="B261" s="1899"/>
      <c r="C261" s="1899"/>
      <c r="D261" s="1900"/>
      <c r="E261" s="1900"/>
      <c r="F261" s="1900"/>
      <c r="G261" s="1900"/>
      <c r="H261" s="1900"/>
      <c r="I261" s="1900"/>
      <c r="J261" s="1901"/>
      <c r="K261" s="1901"/>
      <c r="L261" s="1901"/>
      <c r="M261" s="1902"/>
    </row>
    <row r="262" spans="1:24" s="825" customFormat="1" ht="12.75" customHeight="1" thickBot="1" x14ac:dyDescent="0.35">
      <c r="A262" s="1898"/>
      <c r="B262" s="1899"/>
      <c r="C262" s="1899"/>
      <c r="D262" s="1900"/>
      <c r="E262" s="1900"/>
      <c r="F262" s="1900"/>
      <c r="G262" s="1900"/>
      <c r="H262" s="1900"/>
      <c r="I262" s="1900"/>
      <c r="J262" s="1901"/>
      <c r="K262" s="1901"/>
      <c r="L262" s="1901"/>
      <c r="M262" s="1902"/>
    </row>
    <row r="263" spans="1:24" s="825" customFormat="1" ht="18" customHeight="1" x14ac:dyDescent="0.3">
      <c r="A263" s="1878" t="str">
        <f>'Salary Menu MIS 3382'!A263</f>
        <v>Class Size Reduction - Secondary/Middle/K-12 Reading Initiative - Project 6120</v>
      </c>
      <c r="B263" s="580"/>
      <c r="C263" s="580"/>
      <c r="D263" s="606"/>
      <c r="E263" s="607"/>
      <c r="F263" s="607"/>
      <c r="G263" s="607"/>
      <c r="H263" s="606"/>
      <c r="I263" s="1926"/>
      <c r="J263" s="1926"/>
      <c r="K263" s="1926"/>
      <c r="L263" s="1926"/>
      <c r="M263" s="1926"/>
      <c r="N263" s="823"/>
      <c r="O263" s="823"/>
      <c r="P263" s="823"/>
      <c r="Q263" s="823"/>
      <c r="R263" s="823"/>
      <c r="S263" s="823"/>
      <c r="T263" s="823"/>
      <c r="U263" s="823"/>
      <c r="V263" s="823"/>
      <c r="W263" s="823"/>
      <c r="X263" s="823"/>
    </row>
    <row r="264" spans="1:24" s="825" customFormat="1" ht="18" customHeight="1" x14ac:dyDescent="0.3">
      <c r="A264" s="1879" t="str">
        <f>'Salary Menu MIS 3382'!A264</f>
        <v>1----</v>
      </c>
      <c r="B264" s="1880" t="str">
        <f>'Salary Menu MIS 3382'!B264</f>
        <v>Teacher</v>
      </c>
      <c r="C264" s="1838">
        <f>'Salary Menu MIS 3382'!C264</f>
        <v>0</v>
      </c>
      <c r="D264" s="1881"/>
      <c r="E264" s="1881"/>
      <c r="F264" s="1881"/>
      <c r="G264" s="1881"/>
      <c r="H264" s="1881"/>
      <c r="I264" s="1881"/>
      <c r="J264" s="1933"/>
      <c r="K264" s="1934"/>
      <c r="L264" s="1884"/>
      <c r="M264" s="1885"/>
    </row>
    <row r="265" spans="1:24" s="216" customFormat="1" ht="18" customHeight="1" thickBot="1" x14ac:dyDescent="0.35">
      <c r="A265" s="2245" t="str">
        <f>'Salary Menu MIS 3382'!A265</f>
        <v>41---</v>
      </c>
      <c r="B265" s="2246" t="str">
        <f>'Salary Menu MIS 3382'!B265</f>
        <v>Classroom Assistant - Full Time - 9 Month</v>
      </c>
      <c r="C265" s="2247">
        <f>'Salary Menu MIS 3382'!C265</f>
        <v>0</v>
      </c>
      <c r="D265" s="2189"/>
      <c r="E265" s="2189"/>
      <c r="F265" s="2189"/>
      <c r="G265" s="2189"/>
      <c r="H265" s="2189"/>
      <c r="I265" s="2189"/>
      <c r="J265" s="2248"/>
      <c r="K265" s="2249"/>
      <c r="L265" s="2192"/>
      <c r="M265" s="2193"/>
    </row>
    <row r="266" spans="1:24" s="533" customFormat="1" ht="12.75" hidden="1" customHeight="1" thickBot="1" x14ac:dyDescent="0.35">
      <c r="A266" s="600"/>
      <c r="B266" s="601" t="s">
        <v>227</v>
      </c>
      <c r="C266" s="602"/>
      <c r="D266" s="602"/>
      <c r="E266" s="602"/>
      <c r="F266" s="602"/>
      <c r="G266" s="602"/>
      <c r="H266" s="602"/>
      <c r="I266" s="602"/>
      <c r="J266" s="603"/>
      <c r="K266" s="590"/>
      <c r="L266" s="591"/>
      <c r="M266" s="668"/>
    </row>
    <row r="267" spans="1:24" s="825" customFormat="1" ht="15" customHeight="1" thickBot="1" x14ac:dyDescent="0.35">
      <c r="A267" s="1892"/>
      <c r="B267" s="1896" t="s">
        <v>2021</v>
      </c>
      <c r="C267" s="1894">
        <f>SUM(C264:C266)</f>
        <v>0</v>
      </c>
      <c r="D267" s="1892"/>
      <c r="E267" s="1895"/>
      <c r="F267" s="1895"/>
      <c r="G267" s="1895"/>
      <c r="H267" s="1895"/>
      <c r="I267" s="1895"/>
      <c r="J267" s="1895"/>
      <c r="K267" s="1896"/>
      <c r="L267" s="1896"/>
      <c r="M267" s="1897"/>
    </row>
    <row r="268" spans="1:24" s="825" customFormat="1" ht="15" customHeight="1" x14ac:dyDescent="0.3">
      <c r="A268" s="2018"/>
      <c r="B268" s="2019"/>
      <c r="C268" s="2020"/>
      <c r="D268" s="2021"/>
      <c r="E268" s="2021"/>
      <c r="F268" s="2021"/>
      <c r="G268" s="2021"/>
      <c r="H268" s="2021"/>
      <c r="I268" s="2021"/>
      <c r="J268" s="2021"/>
      <c r="K268" s="2019"/>
      <c r="L268" s="2019"/>
      <c r="M268" s="2022"/>
    </row>
    <row r="269" spans="1:24" s="825" customFormat="1" ht="12.75" customHeight="1" thickBot="1" x14ac:dyDescent="0.35">
      <c r="A269" s="1871"/>
      <c r="B269" s="1872"/>
      <c r="C269" s="1872"/>
      <c r="D269" s="1873"/>
      <c r="E269" s="1873"/>
      <c r="F269" s="1873"/>
      <c r="G269" s="1873"/>
      <c r="H269" s="1873"/>
      <c r="I269" s="1873"/>
      <c r="J269" s="1903"/>
      <c r="K269" s="1903"/>
      <c r="L269" s="1903"/>
      <c r="M269" s="1875"/>
    </row>
    <row r="270" spans="1:24" s="825" customFormat="1" ht="18" customHeight="1" x14ac:dyDescent="0.3">
      <c r="A270" s="1878" t="str">
        <f>'Salary Menu MIS 3382'!A270</f>
        <v>Day Care Program (Schools will pay actual salaries)</v>
      </c>
      <c r="B270" s="580"/>
      <c r="C270" s="580"/>
      <c r="D270" s="606"/>
      <c r="E270" s="606"/>
      <c r="F270" s="606"/>
      <c r="G270" s="606"/>
      <c r="H270" s="606"/>
      <c r="I270" s="606"/>
      <c r="J270" s="607"/>
      <c r="K270" s="607"/>
      <c r="L270" s="607"/>
      <c r="M270" s="502"/>
    </row>
    <row r="271" spans="1:24" s="825" customFormat="1" ht="18" customHeight="1" x14ac:dyDescent="0.3">
      <c r="A271" s="1879" t="str">
        <f>'Salary Menu MIS 3382'!A271</f>
        <v>42300</v>
      </c>
      <c r="B271" s="1880" t="str">
        <f>'Salary Menu MIS 3382'!B271</f>
        <v>Day Care Coordinator</v>
      </c>
      <c r="C271" s="1988">
        <f>'Salary Menu MIS 3382'!C271</f>
        <v>0</v>
      </c>
      <c r="D271" s="1881"/>
      <c r="E271" s="1881"/>
      <c r="F271" s="1881"/>
      <c r="G271" s="1881"/>
      <c r="H271" s="1881"/>
      <c r="I271" s="1881"/>
      <c r="J271" s="1933"/>
      <c r="K271" s="1934"/>
      <c r="L271" s="1884"/>
      <c r="M271" s="1885"/>
    </row>
    <row r="272" spans="1:24" s="825" customFormat="1" ht="18" customHeight="1" x14ac:dyDescent="0.3">
      <c r="A272" s="2023" t="str">
        <f>'Salary Menu MIS 3382'!A272</f>
        <v>42330</v>
      </c>
      <c r="B272" s="1907" t="str">
        <f>'Salary Menu MIS 3382'!B272</f>
        <v>Day Care Worker - 12 Month</v>
      </c>
      <c r="C272" s="1955">
        <f>'Salary Menu MIS 3382'!C272</f>
        <v>0</v>
      </c>
      <c r="D272" s="1909"/>
      <c r="E272" s="1909"/>
      <c r="F272" s="1909"/>
      <c r="G272" s="1909"/>
      <c r="H272" s="1909"/>
      <c r="I272" s="1909"/>
      <c r="J272" s="2024"/>
      <c r="K272" s="2025"/>
      <c r="L272" s="2026"/>
      <c r="M272" s="2027"/>
    </row>
    <row r="273" spans="1:13" s="825" customFormat="1" ht="18" customHeight="1" x14ac:dyDescent="0.3">
      <c r="A273" s="2023" t="str">
        <f>'Salary Menu MIS 3382'!A273</f>
        <v>42330</v>
      </c>
      <c r="B273" s="1907" t="str">
        <f>'Salary Menu MIS 3382'!B273</f>
        <v>Day Care Worker - 10 Month</v>
      </c>
      <c r="C273" s="1955">
        <f>'Salary Menu MIS 3382'!C273</f>
        <v>0</v>
      </c>
      <c r="D273" s="1909"/>
      <c r="E273" s="1909"/>
      <c r="F273" s="1909"/>
      <c r="G273" s="1909"/>
      <c r="H273" s="1909"/>
      <c r="I273" s="1909"/>
      <c r="J273" s="2024"/>
      <c r="K273" s="2025"/>
      <c r="L273" s="2026"/>
      <c r="M273" s="2027"/>
    </row>
    <row r="274" spans="1:13" s="825" customFormat="1" ht="18" customHeight="1" x14ac:dyDescent="0.3">
      <c r="A274" s="2023" t="str">
        <f>'Salary Menu MIS 3382'!A274</f>
        <v>42330</v>
      </c>
      <c r="B274" s="1907" t="str">
        <f>'Salary Menu MIS 3382'!B274</f>
        <v>Day Care Worker - 9 Month</v>
      </c>
      <c r="C274" s="1955">
        <f>'Salary Menu MIS 3382'!C274</f>
        <v>0</v>
      </c>
      <c r="D274" s="1909"/>
      <c r="E274" s="1909"/>
      <c r="F274" s="1909"/>
      <c r="G274" s="1909"/>
      <c r="H274" s="1909"/>
      <c r="I274" s="1909"/>
      <c r="J274" s="2024"/>
      <c r="K274" s="2025"/>
      <c r="L274" s="2026"/>
      <c r="M274" s="2027"/>
    </row>
    <row r="275" spans="1:13" s="1006" customFormat="1" ht="18" customHeight="1" x14ac:dyDescent="0.3">
      <c r="A275" s="2023" t="str">
        <f>'Salary Menu MIS 3382'!A275</f>
        <v>42330</v>
      </c>
      <c r="B275" s="1907" t="str">
        <f>'Salary Menu MIS 3382'!B275</f>
        <v>Day Care Worker - 12 Month - Less than 4 hours</v>
      </c>
      <c r="C275" s="973">
        <f>ROUND('Salary Menu MIS 3382'!D275/7.5,2)</f>
        <v>0</v>
      </c>
      <c r="D275" s="741"/>
      <c r="E275" s="741"/>
      <c r="F275" s="741"/>
      <c r="G275" s="741"/>
      <c r="H275" s="741"/>
      <c r="I275" s="741"/>
      <c r="J275" s="1071"/>
      <c r="K275" s="1072"/>
      <c r="L275" s="1073"/>
      <c r="M275" s="1074"/>
    </row>
    <row r="276" spans="1:13" s="1006" customFormat="1" ht="18" customHeight="1" x14ac:dyDescent="0.3">
      <c r="A276" s="2023" t="str">
        <f>'Salary Menu MIS 3382'!A276</f>
        <v>42330</v>
      </c>
      <c r="B276" s="1907" t="str">
        <f>'Salary Menu MIS 3382'!B276</f>
        <v>Day Care Worker - 10 Month - Less than 4 hours</v>
      </c>
      <c r="C276" s="973">
        <f>ROUND('Salary Menu MIS 3382'!D276/7.5,2)</f>
        <v>0</v>
      </c>
      <c r="D276" s="741"/>
      <c r="E276" s="741"/>
      <c r="F276" s="741"/>
      <c r="G276" s="741"/>
      <c r="H276" s="741"/>
      <c r="I276" s="741"/>
      <c r="J276" s="1071"/>
      <c r="K276" s="1072"/>
      <c r="L276" s="1073"/>
      <c r="M276" s="1074"/>
    </row>
    <row r="277" spans="1:13" s="1006" customFormat="1" ht="18" customHeight="1" x14ac:dyDescent="0.3">
      <c r="A277" s="2023" t="str">
        <f>'Salary Menu MIS 3382'!A277</f>
        <v>42330</v>
      </c>
      <c r="B277" s="1907" t="str">
        <f>'Salary Menu MIS 3382'!B277</f>
        <v>Day Care Worker - 9 Month - Less than 4 hours</v>
      </c>
      <c r="C277" s="973">
        <f>ROUND('Salary Menu MIS 3382'!D277/7.5,2)</f>
        <v>0</v>
      </c>
      <c r="D277" s="741"/>
      <c r="E277" s="741"/>
      <c r="F277" s="741"/>
      <c r="G277" s="741"/>
      <c r="H277" s="741"/>
      <c r="I277" s="741"/>
      <c r="J277" s="1071"/>
      <c r="K277" s="1072"/>
      <c r="L277" s="1073"/>
      <c r="M277" s="1074"/>
    </row>
    <row r="278" spans="1:13" s="533" customFormat="1" ht="18" hidden="1" customHeight="1" x14ac:dyDescent="0.3">
      <c r="A278" s="1089" t="str">
        <f>'Salary Menu MIS 3382'!A278</f>
        <v>428---</v>
      </c>
      <c r="B278" s="1090" t="str">
        <f>'Salary Menu MIS 3382'!B278</f>
        <v>Custodian I - 12 Month</v>
      </c>
      <c r="C278" s="348">
        <f>'Salary Menu MIS 3382'!C278</f>
        <v>0</v>
      </c>
      <c r="D278" s="645"/>
      <c r="E278" s="645"/>
      <c r="F278" s="645"/>
      <c r="G278" s="645"/>
      <c r="H278" s="645"/>
      <c r="I278" s="645"/>
      <c r="J278" s="1091"/>
      <c r="K278" s="1092"/>
      <c r="L278" s="948"/>
      <c r="M278" s="1093"/>
    </row>
    <row r="279" spans="1:13" s="533" customFormat="1" ht="18" hidden="1" customHeight="1" x14ac:dyDescent="0.3">
      <c r="A279" s="1089" t="str">
        <f>'Salary Menu MIS 3382'!A279</f>
        <v>428---</v>
      </c>
      <c r="B279" s="1090" t="str">
        <f>'Salary Menu MIS 3382'!B279</f>
        <v>Custodian - 12 Month</v>
      </c>
      <c r="C279" s="348">
        <f>'Salary Menu MIS 3382'!C279</f>
        <v>0</v>
      </c>
      <c r="D279" s="645"/>
      <c r="E279" s="645"/>
      <c r="F279" s="645"/>
      <c r="G279" s="645"/>
      <c r="H279" s="645"/>
      <c r="I279" s="645"/>
      <c r="J279" s="1091"/>
      <c r="K279" s="1092"/>
      <c r="L279" s="948"/>
      <c r="M279" s="1093"/>
    </row>
    <row r="280" spans="1:13" s="533" customFormat="1" ht="18" hidden="1" customHeight="1" x14ac:dyDescent="0.3">
      <c r="A280" s="1089" t="str">
        <f>'Salary Menu MIS 3382'!A280</f>
        <v>428---</v>
      </c>
      <c r="B280" s="1090" t="str">
        <f>'Salary Menu MIS 3382'!B280</f>
        <v>Custodian - 10 Month</v>
      </c>
      <c r="C280" s="348">
        <f>'Salary Menu MIS 3382'!C280</f>
        <v>0</v>
      </c>
      <c r="D280" s="645"/>
      <c r="E280" s="645"/>
      <c r="F280" s="645"/>
      <c r="G280" s="645"/>
      <c r="H280" s="645"/>
      <c r="I280" s="645"/>
      <c r="J280" s="1091"/>
      <c r="K280" s="1092"/>
      <c r="L280" s="948"/>
      <c r="M280" s="1093"/>
    </row>
    <row r="281" spans="1:13" s="533" customFormat="1" ht="18" hidden="1" customHeight="1" x14ac:dyDescent="0.3">
      <c r="A281" s="1089" t="str">
        <f>'Salary Menu MIS 3382'!A281</f>
        <v>428---</v>
      </c>
      <c r="B281" s="1090" t="str">
        <f>'Salary Menu MIS 3382'!B281</f>
        <v>Custodian - 9 Month</v>
      </c>
      <c r="C281" s="348">
        <f>'Salary Menu MIS 3382'!C281</f>
        <v>0</v>
      </c>
      <c r="D281" s="645"/>
      <c r="E281" s="645"/>
      <c r="F281" s="645"/>
      <c r="G281" s="645"/>
      <c r="H281" s="645"/>
      <c r="I281" s="645"/>
      <c r="J281" s="1091"/>
      <c r="K281" s="1092"/>
      <c r="L281" s="948"/>
      <c r="M281" s="1093"/>
    </row>
    <row r="282" spans="1:13" s="533" customFormat="1" ht="18" hidden="1" customHeight="1" x14ac:dyDescent="0.3">
      <c r="A282" s="1002" t="str">
        <f>'Salary Menu MIS 3382'!A282</f>
        <v>428---</v>
      </c>
      <c r="B282" s="1003" t="str">
        <f>'Salary Menu MIS 3382'!B282</f>
        <v>Custodian - 12 Month - Less than 4 hours</v>
      </c>
      <c r="C282" s="348">
        <f>ROUND('Salary Menu MIS 3382'!D282/7.5,2)</f>
        <v>0</v>
      </c>
      <c r="D282" s="347"/>
      <c r="E282" s="347"/>
      <c r="F282" s="347"/>
      <c r="G282" s="347"/>
      <c r="H282" s="347"/>
      <c r="I282" s="347"/>
      <c r="J282" s="989"/>
      <c r="K282" s="1004"/>
      <c r="L282" s="550"/>
      <c r="M282" s="990"/>
    </row>
    <row r="283" spans="1:13" s="533" customFormat="1" ht="18" hidden="1" customHeight="1" x14ac:dyDescent="0.3">
      <c r="A283" s="1002" t="str">
        <f>'Salary Menu MIS 3382'!A283</f>
        <v>428---</v>
      </c>
      <c r="B283" s="1003" t="str">
        <f>'Salary Menu MIS 3382'!B283</f>
        <v>Custodian - 10 Month - Less than 4 hours</v>
      </c>
      <c r="C283" s="348">
        <f>ROUND('Salary Menu MIS 3382'!D283/7.5,2)</f>
        <v>0</v>
      </c>
      <c r="D283" s="347"/>
      <c r="E283" s="347"/>
      <c r="F283" s="347"/>
      <c r="G283" s="347"/>
      <c r="H283" s="347"/>
      <c r="I283" s="347"/>
      <c r="J283" s="989"/>
      <c r="K283" s="1004"/>
      <c r="L283" s="550"/>
      <c r="M283" s="990"/>
    </row>
    <row r="284" spans="1:13" s="533" customFormat="1" ht="18" hidden="1" customHeight="1" x14ac:dyDescent="0.3">
      <c r="A284" s="1002" t="str">
        <f>'Salary Menu MIS 3382'!A284</f>
        <v>428---</v>
      </c>
      <c r="B284" s="1003" t="str">
        <f>'Salary Menu MIS 3382'!B284</f>
        <v>Custodian - 9 Month - Less than 4 hours</v>
      </c>
      <c r="C284" s="348">
        <f>ROUND('Salary Menu MIS 3382'!D284/7.5,2)</f>
        <v>0</v>
      </c>
      <c r="D284" s="347"/>
      <c r="E284" s="347"/>
      <c r="F284" s="347"/>
      <c r="G284" s="347"/>
      <c r="H284" s="347"/>
      <c r="I284" s="347"/>
      <c r="J284" s="989"/>
      <c r="K284" s="1004"/>
      <c r="L284" s="550"/>
      <c r="M284" s="990"/>
    </row>
    <row r="285" spans="1:13" s="825" customFormat="1" ht="18" customHeight="1" x14ac:dyDescent="0.3">
      <c r="A285" s="1930" t="str">
        <f>'Salary Menu MIS 3382'!A285</f>
        <v>41950</v>
      </c>
      <c r="B285" s="1931" t="str">
        <f>'Salary Menu MIS 3382'!B285</f>
        <v>Lunchroom Monitor (2.5 hrs) - 9 Month</v>
      </c>
      <c r="C285" s="1955">
        <f>'Salary Menu MIS 3382'!C285</f>
        <v>0</v>
      </c>
      <c r="D285" s="1956"/>
      <c r="E285" s="1956"/>
      <c r="F285" s="1956"/>
      <c r="G285" s="1956"/>
      <c r="H285" s="1956"/>
      <c r="I285" s="1956"/>
      <c r="J285" s="1952"/>
      <c r="K285" s="1968"/>
      <c r="L285" s="1951"/>
      <c r="M285" s="1953"/>
    </row>
    <row r="286" spans="1:13" s="825" customFormat="1" ht="18" customHeight="1" thickBot="1" x14ac:dyDescent="0.35">
      <c r="A286" s="1969" t="str">
        <f>'Salary Menu MIS 3382'!A286</f>
        <v>-----</v>
      </c>
      <c r="B286" s="1970" t="str">
        <f>'Salary Menu MIS 3382'!B286</f>
        <v>Other:</v>
      </c>
      <c r="C286" s="1955">
        <f>'Salary Menu MIS 3382'!C286</f>
        <v>0</v>
      </c>
      <c r="D286" s="1956"/>
      <c r="E286" s="1956"/>
      <c r="F286" s="1956"/>
      <c r="G286" s="1956"/>
      <c r="H286" s="1956"/>
      <c r="I286" s="1956"/>
      <c r="J286" s="1952"/>
      <c r="K286" s="1973"/>
      <c r="L286" s="1974"/>
      <c r="M286" s="2028"/>
    </row>
    <row r="287" spans="1:13" s="825" customFormat="1" ht="15" customHeight="1" thickBot="1" x14ac:dyDescent="0.35">
      <c r="A287" s="1892"/>
      <c r="B287" s="1896" t="s">
        <v>1659</v>
      </c>
      <c r="C287" s="1894">
        <f>SUM(C271:C286)</f>
        <v>0</v>
      </c>
      <c r="D287" s="1892"/>
      <c r="E287" s="1895"/>
      <c r="F287" s="1895"/>
      <c r="G287" s="1895"/>
      <c r="H287" s="1895"/>
      <c r="I287" s="1895"/>
      <c r="J287" s="1895"/>
      <c r="K287" s="1896"/>
      <c r="L287" s="1896"/>
      <c r="M287" s="1897"/>
    </row>
    <row r="288" spans="1:13" s="825" customFormat="1" ht="12.75" customHeight="1" x14ac:dyDescent="0.3">
      <c r="A288" s="1898"/>
      <c r="B288" s="1899"/>
      <c r="C288" s="1899"/>
      <c r="D288" s="1900"/>
      <c r="E288" s="1900"/>
      <c r="F288" s="1900"/>
      <c r="G288" s="1900"/>
      <c r="H288" s="1900"/>
      <c r="I288" s="1900"/>
      <c r="J288" s="1901"/>
      <c r="K288" s="1901"/>
      <c r="L288" s="1901"/>
      <c r="M288" s="1902"/>
    </row>
    <row r="289" spans="1:13" s="825" customFormat="1" ht="15" customHeight="1" thickBot="1" x14ac:dyDescent="0.35">
      <c r="A289" s="1793"/>
      <c r="B289" s="1794"/>
      <c r="C289" s="1794"/>
      <c r="D289" s="1927"/>
      <c r="E289" s="1927"/>
      <c r="F289" s="1927"/>
      <c r="G289" s="1927"/>
      <c r="H289" s="1927"/>
      <c r="I289" s="1927"/>
      <c r="J289" s="1928"/>
      <c r="K289" s="1928"/>
      <c r="L289" s="1928"/>
      <c r="M289" s="1929"/>
    </row>
    <row r="290" spans="1:13" s="825" customFormat="1" ht="18" customHeight="1" x14ac:dyDescent="0.3">
      <c r="A290" s="2029" t="str">
        <f>'Salary Menu MIS 3382'!A290</f>
        <v>DJJ Supplemental - Project 8110</v>
      </c>
      <c r="B290" s="580"/>
      <c r="C290" s="580"/>
      <c r="D290" s="606"/>
      <c r="E290" s="606"/>
      <c r="F290" s="606"/>
      <c r="G290" s="606"/>
      <c r="H290" s="606"/>
      <c r="I290" s="606"/>
      <c r="J290" s="607"/>
      <c r="K290" s="607"/>
      <c r="L290" s="607"/>
      <c r="M290" s="502"/>
    </row>
    <row r="291" spans="1:13" s="825" customFormat="1" ht="18" customHeight="1" x14ac:dyDescent="0.3">
      <c r="A291" s="1879" t="str">
        <f>'Salary Menu MIS 3382'!A291</f>
        <v>1----</v>
      </c>
      <c r="B291" s="1880" t="str">
        <f>'Salary Menu MIS 3382'!B291</f>
        <v>Teacher - DJJ - 10 Month</v>
      </c>
      <c r="C291" s="1988">
        <f>'Salary Menu MIS 3382'!C291</f>
        <v>0</v>
      </c>
      <c r="D291" s="1881"/>
      <c r="E291" s="1881"/>
      <c r="F291" s="1881"/>
      <c r="G291" s="1881"/>
      <c r="H291" s="1881"/>
      <c r="I291" s="1881"/>
      <c r="J291" s="1933"/>
      <c r="K291" s="1934"/>
      <c r="L291" s="1884"/>
      <c r="M291" s="1885"/>
    </row>
    <row r="292" spans="1:13" s="825" customFormat="1" ht="18" customHeight="1" x14ac:dyDescent="0.3">
      <c r="A292" s="1879" t="str">
        <f>'Salary Menu MIS 3382'!A292</f>
        <v>1----</v>
      </c>
      <c r="B292" s="1880" t="str">
        <f>'Salary Menu MIS 3382'!B292</f>
        <v>Teacher - DJJ - Vocational - 10 Month</v>
      </c>
      <c r="C292" s="1988">
        <f>'Salary Menu MIS 3382'!C292</f>
        <v>0</v>
      </c>
      <c r="D292" s="1881"/>
      <c r="E292" s="1881"/>
      <c r="F292" s="1881"/>
      <c r="G292" s="1881"/>
      <c r="H292" s="1881"/>
      <c r="I292" s="1881"/>
      <c r="J292" s="1933"/>
      <c r="K292" s="1934"/>
      <c r="L292" s="1884"/>
      <c r="M292" s="1885"/>
    </row>
    <row r="293" spans="1:13" s="825" customFormat="1" ht="18" customHeight="1" x14ac:dyDescent="0.3">
      <c r="A293" s="2023" t="str">
        <f>'Salary Menu MIS 3382'!A293</f>
        <v>1----</v>
      </c>
      <c r="B293" s="1907" t="str">
        <f>'Salary Menu MIS 3382'!B293</f>
        <v>Teacher - DJJ - 12 Month</v>
      </c>
      <c r="C293" s="1955">
        <f>'Salary Menu MIS 3382'!C293</f>
        <v>0</v>
      </c>
      <c r="D293" s="1909"/>
      <c r="E293" s="1909"/>
      <c r="F293" s="1909"/>
      <c r="G293" s="1909"/>
      <c r="H293" s="1909"/>
      <c r="I293" s="1909"/>
      <c r="J293" s="2024"/>
      <c r="K293" s="2025"/>
      <c r="L293" s="2026"/>
      <c r="M293" s="2027"/>
    </row>
    <row r="294" spans="1:13" s="825" customFormat="1" ht="18" customHeight="1" x14ac:dyDescent="0.3">
      <c r="A294" s="2023" t="str">
        <f>'Salary Menu MIS 3382'!A294</f>
        <v>41---</v>
      </c>
      <c r="B294" s="1907" t="str">
        <f>'Salary Menu MIS 3382'!B294</f>
        <v>Classroom Assistant - DJJ - Full Time</v>
      </c>
      <c r="C294" s="1955">
        <f>'Salary Menu MIS 3382'!C294</f>
        <v>0</v>
      </c>
      <c r="D294" s="1909"/>
      <c r="E294" s="1909"/>
      <c r="F294" s="1909"/>
      <c r="G294" s="1909"/>
      <c r="H294" s="1909"/>
      <c r="I294" s="1909"/>
      <c r="J294" s="2024"/>
      <c r="K294" s="2025"/>
      <c r="L294" s="2026"/>
      <c r="M294" s="2027"/>
    </row>
    <row r="295" spans="1:13" s="1006" customFormat="1" ht="18" customHeight="1" thickBot="1" x14ac:dyDescent="0.35">
      <c r="A295" s="2023" t="str">
        <f>'Salary Menu MIS 3382'!A295</f>
        <v>41---</v>
      </c>
      <c r="B295" s="1907" t="str">
        <f>'Salary Menu MIS 3382'!B295</f>
        <v>Classroom Assistant - DJJ - Less than 4 hours</v>
      </c>
      <c r="C295" s="1076">
        <f>ROUND('Salary Menu MIS 3382'!D295/7.5,2)</f>
        <v>0</v>
      </c>
      <c r="D295" s="741"/>
      <c r="E295" s="741"/>
      <c r="F295" s="741"/>
      <c r="G295" s="741"/>
      <c r="H295" s="741"/>
      <c r="I295" s="741"/>
      <c r="J295" s="1071"/>
      <c r="K295" s="1072"/>
      <c r="L295" s="1073"/>
      <c r="M295" s="1074"/>
    </row>
    <row r="296" spans="1:13" s="533" customFormat="1" ht="18" hidden="1" customHeight="1" thickBot="1" x14ac:dyDescent="0.35">
      <c r="A296" s="1077"/>
      <c r="B296" s="1078"/>
      <c r="C296" s="901"/>
      <c r="D296" s="1079"/>
      <c r="E296" s="1079"/>
      <c r="F296" s="1079"/>
      <c r="G296" s="1079"/>
      <c r="H296" s="1079"/>
      <c r="I296" s="1079"/>
      <c r="J296" s="1080"/>
      <c r="K296" s="1080"/>
      <c r="L296" s="1081"/>
      <c r="M296" s="1082"/>
    </row>
    <row r="297" spans="1:13" ht="15" customHeight="1" thickBot="1" x14ac:dyDescent="0.35">
      <c r="A297" s="996"/>
      <c r="B297" s="994" t="s">
        <v>1869</v>
      </c>
      <c r="C297" s="995">
        <f>SUM(C291:C295)</f>
        <v>0</v>
      </c>
      <c r="D297" s="996"/>
      <c r="E297" s="997"/>
      <c r="F297" s="997"/>
      <c r="G297" s="997"/>
      <c r="H297" s="997"/>
      <c r="I297" s="997"/>
      <c r="J297" s="997"/>
      <c r="K297" s="994"/>
      <c r="L297" s="994"/>
      <c r="M297" s="375"/>
    </row>
    <row r="298" spans="1:13" s="216" customFormat="1" ht="12.75" customHeight="1" x14ac:dyDescent="0.3">
      <c r="A298" s="516"/>
      <c r="B298" s="517"/>
      <c r="C298" s="517"/>
      <c r="D298" s="519"/>
      <c r="E298" s="519"/>
      <c r="F298" s="519"/>
      <c r="G298" s="519"/>
      <c r="H298" s="519"/>
      <c r="I298" s="519"/>
      <c r="J298" s="1023"/>
      <c r="K298" s="1023"/>
      <c r="L298" s="1023"/>
      <c r="M298" s="1024"/>
    </row>
    <row r="299" spans="1:13" s="216" customFormat="1" ht="15" customHeight="1" thickBot="1" x14ac:dyDescent="0.35">
      <c r="A299" s="524"/>
      <c r="B299" s="525"/>
      <c r="C299" s="525"/>
      <c r="D299" s="527"/>
      <c r="E299" s="527"/>
      <c r="F299" s="527"/>
      <c r="G299" s="527"/>
      <c r="H299" s="527"/>
      <c r="I299" s="527"/>
      <c r="J299" s="1036"/>
      <c r="K299" s="1036"/>
      <c r="L299" s="1036"/>
      <c r="M299" s="1031"/>
    </row>
    <row r="300" spans="1:13" s="216" customFormat="1" ht="18" customHeight="1" x14ac:dyDescent="0.3">
      <c r="A300" s="649" t="str">
        <f>'Salary Menu MIS 3382'!A300</f>
        <v>ESE Guarantee - Gifted - Project 3001</v>
      </c>
      <c r="B300" s="380"/>
      <c r="C300" s="380"/>
      <c r="D300" s="382"/>
      <c r="E300" s="382"/>
      <c r="F300" s="382"/>
      <c r="G300" s="382"/>
      <c r="H300" s="382"/>
      <c r="I300" s="382"/>
      <c r="J300" s="383"/>
      <c r="K300" s="383"/>
      <c r="L300" s="383"/>
      <c r="M300" s="423"/>
    </row>
    <row r="301" spans="1:13" s="216" customFormat="1" ht="18" customHeight="1" x14ac:dyDescent="0.3">
      <c r="A301" s="1879" t="str">
        <f>'Salary Menu MIS 3382'!A301</f>
        <v>16---</v>
      </c>
      <c r="B301" s="1880" t="str">
        <f>'Salary Menu MIS 3382'!B301</f>
        <v>Teacher - ESE</v>
      </c>
      <c r="C301" s="320">
        <f>'Salary Menu MIS 3382'!C301</f>
        <v>0</v>
      </c>
      <c r="D301" s="980"/>
      <c r="E301" s="980"/>
      <c r="F301" s="980"/>
      <c r="G301" s="980"/>
      <c r="H301" s="980"/>
      <c r="I301" s="980"/>
      <c r="J301" s="981"/>
      <c r="K301" s="1000"/>
      <c r="L301" s="980"/>
      <c r="M301" s="982"/>
    </row>
    <row r="302" spans="1:13" s="1006" customFormat="1" ht="18" customHeight="1" x14ac:dyDescent="0.3">
      <c r="A302" s="2023" t="str">
        <f>'Salary Menu MIS 3382'!A302</f>
        <v>1----</v>
      </c>
      <c r="B302" s="1907" t="str">
        <f>'Salary Menu MIS 3382'!B302</f>
        <v>Teacher - ESE - Less than 3.75 Hours</v>
      </c>
      <c r="C302" s="1076">
        <f>ROUND('Salary Menu MIS 3382'!D302/7.5,2)</f>
        <v>0</v>
      </c>
      <c r="D302" s="1073"/>
      <c r="E302" s="1073"/>
      <c r="F302" s="1073"/>
      <c r="G302" s="1073"/>
      <c r="H302" s="1073"/>
      <c r="I302" s="1073"/>
      <c r="J302" s="1071"/>
      <c r="K302" s="1072"/>
      <c r="L302" s="332"/>
      <c r="M302" s="1074"/>
    </row>
    <row r="303" spans="1:13" s="1007" customFormat="1" ht="18" customHeight="1" thickBot="1" x14ac:dyDescent="0.35">
      <c r="A303" s="1930" t="str">
        <f>'Salary Menu MIS 3382'!A303</f>
        <v>12501</v>
      </c>
      <c r="B303" s="1931" t="str">
        <f>'Salary Menu MIS 3382'!B303&amp;" (No. of 6th Period Teachers)"</f>
        <v>Teacher - Hourly - ESE (No. of 6th Period Teachers)</v>
      </c>
      <c r="C303" s="978">
        <f>ROUND('Salary Menu MIS 3382'!D303/(196),2)</f>
        <v>0</v>
      </c>
      <c r="D303" s="332"/>
      <c r="E303" s="332"/>
      <c r="F303" s="332"/>
      <c r="G303" s="332"/>
      <c r="H303" s="332"/>
      <c r="I303" s="332"/>
      <c r="J303" s="1037"/>
      <c r="K303" s="1038"/>
      <c r="L303" s="332"/>
      <c r="M303" s="993"/>
    </row>
    <row r="304" spans="1:13" s="533" customFormat="1" ht="18" hidden="1" customHeight="1" x14ac:dyDescent="0.3">
      <c r="A304" s="1002" t="str">
        <f>'Salary Menu MIS 3382'!A304</f>
        <v>180--</v>
      </c>
      <c r="B304" s="1003" t="str">
        <f>'Salary Menu MIS 3382'!B304</f>
        <v>Guidance Counselor  - 10 Month</v>
      </c>
      <c r="C304" s="348">
        <f>'Salary Menu MIS 3382'!C304</f>
        <v>0</v>
      </c>
      <c r="D304" s="347"/>
      <c r="E304" s="347"/>
      <c r="F304" s="347"/>
      <c r="G304" s="347"/>
      <c r="H304" s="347"/>
      <c r="I304" s="347"/>
      <c r="J304" s="1044"/>
      <c r="K304" s="1045"/>
      <c r="L304" s="550"/>
      <c r="M304" s="990"/>
    </row>
    <row r="305" spans="1:135" s="533" customFormat="1" ht="18" hidden="1" customHeight="1" x14ac:dyDescent="0.3">
      <c r="A305" s="1002" t="str">
        <f>'Salary Menu MIS 3382'!A305</f>
        <v>180--</v>
      </c>
      <c r="B305" s="1003" t="str">
        <f>'Salary Menu MIS 3382'!B305</f>
        <v>Guidance Counselor - 12 Month</v>
      </c>
      <c r="C305" s="348">
        <f>'Salary Menu MIS 3382'!C305</f>
        <v>0</v>
      </c>
      <c r="D305" s="347"/>
      <c r="E305" s="347"/>
      <c r="F305" s="347"/>
      <c r="G305" s="347"/>
      <c r="H305" s="347"/>
      <c r="I305" s="347"/>
      <c r="J305" s="989"/>
      <c r="K305" s="1004"/>
      <c r="L305" s="550"/>
      <c r="M305" s="990"/>
    </row>
    <row r="306" spans="1:135" s="533" customFormat="1" ht="18" hidden="1" customHeight="1" x14ac:dyDescent="0.3">
      <c r="A306" s="1002" t="str">
        <f>'Salary Menu MIS 3382'!A306</f>
        <v>415--</v>
      </c>
      <c r="B306" s="1003" t="str">
        <f>'Salary Menu MIS 3382'!B306</f>
        <v>Classroom Assistant - ESE - Full Time</v>
      </c>
      <c r="C306" s="348">
        <f>'Salary Menu MIS 3382'!C306</f>
        <v>0</v>
      </c>
      <c r="D306" s="347"/>
      <c r="E306" s="347"/>
      <c r="F306" s="347"/>
      <c r="G306" s="347"/>
      <c r="H306" s="347"/>
      <c r="I306" s="347"/>
      <c r="J306" s="989"/>
      <c r="K306" s="1004"/>
      <c r="L306" s="550"/>
      <c r="M306" s="990"/>
    </row>
    <row r="307" spans="1:135" s="533" customFormat="1" ht="18" hidden="1" customHeight="1" x14ac:dyDescent="0.3">
      <c r="A307" s="1002" t="str">
        <f>'Salary Menu MIS 3382'!A307</f>
        <v>415--</v>
      </c>
      <c r="B307" s="1003" t="str">
        <f>'Salary Menu MIS 3382'!B307</f>
        <v>Classroom Assistant - ESE - Less than 4 hours</v>
      </c>
      <c r="C307" s="348">
        <f>ROUND('Salary Menu MIS 3382'!D307/7.5,2)</f>
        <v>0</v>
      </c>
      <c r="D307" s="347"/>
      <c r="E307" s="347"/>
      <c r="F307" s="347"/>
      <c r="G307" s="347"/>
      <c r="H307" s="347"/>
      <c r="I307" s="347"/>
      <c r="J307" s="989"/>
      <c r="K307" s="1004"/>
      <c r="L307" s="550"/>
      <c r="M307" s="990"/>
    </row>
    <row r="308" spans="1:135" s="533" customFormat="1" ht="18" hidden="1" customHeight="1" x14ac:dyDescent="0.3">
      <c r="A308" s="1046" t="str">
        <f>'Salary Menu MIS 3382'!A308</f>
        <v>-----</v>
      </c>
      <c r="B308" s="1047" t="str">
        <f>'Salary Menu MIS 3382'!B308</f>
        <v>Non-Instructional - Other:</v>
      </c>
      <c r="C308" s="348">
        <f>'Salary Menu MIS 3382'!C308</f>
        <v>0</v>
      </c>
      <c r="D308" s="347"/>
      <c r="E308" s="347"/>
      <c r="F308" s="347"/>
      <c r="G308" s="347"/>
      <c r="H308" s="347"/>
      <c r="I308" s="347"/>
      <c r="J308" s="554"/>
      <c r="K308" s="1048"/>
      <c r="L308" s="1083"/>
      <c r="M308" s="990"/>
    </row>
    <row r="309" spans="1:135" s="533" customFormat="1" ht="12.75" hidden="1" customHeight="1" thickBot="1" x14ac:dyDescent="0.35">
      <c r="A309" s="1070"/>
      <c r="B309" s="510" t="s">
        <v>227</v>
      </c>
      <c r="C309" s="511"/>
      <c r="D309" s="511"/>
      <c r="E309" s="511"/>
      <c r="F309" s="511"/>
      <c r="G309" s="511"/>
      <c r="H309" s="511"/>
      <c r="I309" s="511"/>
      <c r="J309" s="512"/>
      <c r="K309" s="634"/>
      <c r="L309" s="1084"/>
      <c r="M309" s="668"/>
    </row>
    <row r="310" spans="1:135" s="825" customFormat="1" ht="28.2" thickBot="1" x14ac:dyDescent="0.35">
      <c r="A310" s="1892"/>
      <c r="B310" s="1893" t="s">
        <v>114</v>
      </c>
      <c r="C310" s="1894">
        <f>SUM(C301:C309)-C303</f>
        <v>0</v>
      </c>
      <c r="D310" s="1892"/>
      <c r="E310" s="1895"/>
      <c r="F310" s="1895"/>
      <c r="G310" s="1895"/>
      <c r="H310" s="1895"/>
      <c r="I310" s="1895"/>
      <c r="J310" s="1895"/>
      <c r="K310" s="1896"/>
      <c r="L310" s="1896"/>
      <c r="M310" s="1897"/>
    </row>
    <row r="311" spans="1:135" s="825" customFormat="1" ht="12.75" customHeight="1" x14ac:dyDescent="0.3">
      <c r="A311" s="1898"/>
      <c r="B311" s="1899"/>
      <c r="C311" s="1899"/>
      <c r="D311" s="1900"/>
      <c r="E311" s="1900"/>
      <c r="F311" s="1900"/>
      <c r="G311" s="1900"/>
      <c r="H311" s="1900"/>
      <c r="I311" s="1900"/>
      <c r="J311" s="1901"/>
      <c r="K311" s="1901"/>
      <c r="L311" s="1901"/>
      <c r="M311" s="1902"/>
    </row>
    <row r="312" spans="1:135" s="825" customFormat="1" ht="15" customHeight="1" thickBot="1" x14ac:dyDescent="0.35">
      <c r="A312" s="1793"/>
      <c r="B312" s="1794"/>
      <c r="C312" s="1794"/>
      <c r="D312" s="1927"/>
      <c r="E312" s="1927"/>
      <c r="F312" s="1927"/>
      <c r="G312" s="1927"/>
      <c r="H312" s="1927"/>
      <c r="I312" s="1927"/>
      <c r="J312" s="1928"/>
      <c r="K312" s="1928"/>
      <c r="L312" s="1928"/>
      <c r="M312" s="1929"/>
    </row>
    <row r="313" spans="1:135" s="825" customFormat="1" ht="18" customHeight="1" x14ac:dyDescent="0.3">
      <c r="A313" s="1878" t="str">
        <f>'Salary Menu MIS 3382'!A313</f>
        <v>Lottery - Discretionary - Project 3101</v>
      </c>
      <c r="B313" s="580"/>
      <c r="C313" s="580"/>
      <c r="D313" s="606"/>
      <c r="E313" s="606"/>
      <c r="F313" s="606"/>
      <c r="G313" s="606"/>
      <c r="H313" s="606"/>
      <c r="I313" s="606"/>
      <c r="J313" s="607"/>
      <c r="K313" s="607"/>
      <c r="L313" s="607"/>
      <c r="M313" s="502"/>
    </row>
    <row r="314" spans="1:135" s="825" customFormat="1" ht="18" customHeight="1" x14ac:dyDescent="0.3">
      <c r="A314" s="1879" t="str">
        <f>'Salary Menu MIS 3382'!A314</f>
        <v>1----</v>
      </c>
      <c r="B314" s="1880" t="str">
        <f>'Salary Menu MIS 3382'!B314</f>
        <v>Teacher</v>
      </c>
      <c r="C314" s="1988">
        <f>'Salary Menu MIS 3382'!C314</f>
        <v>0</v>
      </c>
      <c r="D314" s="1881"/>
      <c r="E314" s="1881"/>
      <c r="F314" s="1881"/>
      <c r="G314" s="1881"/>
      <c r="H314" s="1881"/>
      <c r="I314" s="1881"/>
      <c r="J314" s="1882"/>
      <c r="K314" s="1883"/>
      <c r="L314" s="1884"/>
      <c r="M314" s="1885"/>
    </row>
    <row r="315" spans="1:135" s="1006" customFormat="1" ht="18" customHeight="1" x14ac:dyDescent="0.3">
      <c r="A315" s="2023" t="str">
        <f>'Salary Menu MIS 3382'!A315</f>
        <v>1----</v>
      </c>
      <c r="B315" s="1907" t="str">
        <f>'Salary Menu MIS 3382'!B315</f>
        <v>Teacher - Less than 3.75 Hours</v>
      </c>
      <c r="C315" s="1076">
        <f>ROUND('Salary Menu MIS 3382'!D315/7.5,2)</f>
        <v>0</v>
      </c>
      <c r="D315" s="1073"/>
      <c r="E315" s="1073"/>
      <c r="F315" s="1073"/>
      <c r="G315" s="1073"/>
      <c r="H315" s="1073"/>
      <c r="I315" s="1073"/>
      <c r="J315" s="1071"/>
      <c r="K315" s="1072"/>
      <c r="L315" s="332"/>
      <c r="M315" s="1074"/>
    </row>
    <row r="316" spans="1:135" s="1007" customFormat="1" ht="18" customHeight="1" x14ac:dyDescent="0.3">
      <c r="A316" s="1930" t="str">
        <f>'Salary Menu MIS 3382'!A316</f>
        <v>12501</v>
      </c>
      <c r="B316" s="1931" t="str">
        <f>'Salary Menu MIS 3382'!B316&amp;" (Number of 6th Period Teachers)"</f>
        <v>Teacher - Hourly (Number of 6th Period Teachers)</v>
      </c>
      <c r="C316" s="978">
        <f>ROUND('Salary Menu MIS 3382'!D316/(196),2)</f>
        <v>0</v>
      </c>
      <c r="D316" s="332"/>
      <c r="E316" s="332"/>
      <c r="F316" s="332"/>
      <c r="G316" s="332"/>
      <c r="H316" s="332"/>
      <c r="I316" s="332"/>
      <c r="J316" s="1037"/>
      <c r="K316" s="1038"/>
      <c r="L316" s="332"/>
      <c r="M316" s="993"/>
    </row>
    <row r="317" spans="1:135" s="262" customFormat="1" ht="18" customHeight="1" x14ac:dyDescent="0.3">
      <c r="A317" s="1930" t="str">
        <f>'Salary Menu MIS 3382'!A317</f>
        <v>180--</v>
      </c>
      <c r="B317" s="1931" t="str">
        <f>'Salary Menu MIS 3382'!B317</f>
        <v>Guidance Counselor  - 10 Month</v>
      </c>
      <c r="C317" s="340">
        <f>'Salary Menu MIS 3382'!C317</f>
        <v>0</v>
      </c>
      <c r="D317" s="338"/>
      <c r="E317" s="338"/>
      <c r="F317" s="338"/>
      <c r="G317" s="338"/>
      <c r="H317" s="338"/>
      <c r="I317" s="338"/>
      <c r="J317" s="627"/>
      <c r="K317" s="1005"/>
      <c r="L317" s="983"/>
      <c r="M317" s="985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8"/>
      <c r="DZ317" s="218"/>
      <c r="EA317" s="218"/>
      <c r="EB317" s="218"/>
      <c r="EC317" s="218"/>
      <c r="ED317" s="218"/>
      <c r="EE317" s="218"/>
    </row>
    <row r="318" spans="1:135" s="262" customFormat="1" ht="18" customHeight="1" x14ac:dyDescent="0.3">
      <c r="A318" s="1930" t="str">
        <f>'Salary Menu MIS 3382'!A318</f>
        <v>180--</v>
      </c>
      <c r="B318" s="1931" t="str">
        <f>'Salary Menu MIS 3382'!B318</f>
        <v>Guidance Counselor - 12 Month</v>
      </c>
      <c r="C318" s="333">
        <f>'Salary Menu MIS 3382'!C318</f>
        <v>0</v>
      </c>
      <c r="D318" s="983"/>
      <c r="E318" s="983"/>
      <c r="F318" s="983"/>
      <c r="G318" s="983"/>
      <c r="H318" s="983"/>
      <c r="I318" s="983"/>
      <c r="J318" s="984"/>
      <c r="K318" s="1001"/>
      <c r="L318" s="983"/>
      <c r="M318" s="985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8"/>
      <c r="DZ318" s="218"/>
      <c r="EA318" s="218"/>
      <c r="EB318" s="218"/>
      <c r="EC318" s="218"/>
      <c r="ED318" s="218"/>
      <c r="EE318" s="218"/>
    </row>
    <row r="319" spans="1:135" s="262" customFormat="1" ht="18" customHeight="1" x14ac:dyDescent="0.3">
      <c r="A319" s="1930" t="str">
        <f>'Salary Menu MIS 3382'!A319</f>
        <v>41---</v>
      </c>
      <c r="B319" s="1931" t="str">
        <f>'Salary Menu MIS 3382'!B319</f>
        <v>Classroom Assistant - Full Time</v>
      </c>
      <c r="C319" s="339">
        <f>'Salary Menu MIS 3382'!C319</f>
        <v>0</v>
      </c>
      <c r="D319" s="338"/>
      <c r="E319" s="338"/>
      <c r="F319" s="338"/>
      <c r="G319" s="338"/>
      <c r="H319" s="338"/>
      <c r="I319" s="338"/>
      <c r="J319" s="1037"/>
      <c r="K319" s="1038"/>
      <c r="L319" s="332"/>
      <c r="M319" s="993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8"/>
      <c r="DZ319" s="218"/>
      <c r="EA319" s="218"/>
      <c r="EB319" s="218"/>
      <c r="EC319" s="218"/>
      <c r="ED319" s="218"/>
      <c r="EE319" s="218"/>
    </row>
    <row r="320" spans="1:135" s="262" customFormat="1" ht="18" customHeight="1" x14ac:dyDescent="0.3">
      <c r="A320" s="1930" t="str">
        <f>'Salary Menu MIS 3382'!A320</f>
        <v>415--</v>
      </c>
      <c r="B320" s="1931" t="str">
        <f>'Salary Menu MIS 3382'!B320</f>
        <v>Classroom Assistant - ESE - Full Time</v>
      </c>
      <c r="C320" s="339">
        <f>'Salary Menu MIS 3382'!C320</f>
        <v>0</v>
      </c>
      <c r="D320" s="338"/>
      <c r="E320" s="338"/>
      <c r="F320" s="338"/>
      <c r="G320" s="338"/>
      <c r="H320" s="338"/>
      <c r="I320" s="338"/>
      <c r="J320" s="627"/>
      <c r="K320" s="1005"/>
      <c r="L320" s="332"/>
      <c r="M320" s="993"/>
    </row>
    <row r="321" spans="1:135" s="1006" customFormat="1" ht="18" customHeight="1" x14ac:dyDescent="0.3">
      <c r="A321" s="1930" t="str">
        <f>'Salary Menu MIS 3382'!A321</f>
        <v>415--</v>
      </c>
      <c r="B321" s="1931" t="str">
        <f>'Salary Menu MIS 3382'!B321</f>
        <v>Classroom Assistant - Less than 4 hours</v>
      </c>
      <c r="C321" s="973">
        <f>ROUND('Salary Menu MIS 3382'!D321/7.5,2)</f>
        <v>0</v>
      </c>
      <c r="D321" s="338"/>
      <c r="E321" s="338"/>
      <c r="F321" s="338"/>
      <c r="G321" s="338"/>
      <c r="H321" s="338"/>
      <c r="I321" s="338"/>
      <c r="J321" s="627"/>
      <c r="K321" s="1005"/>
      <c r="L321" s="332"/>
      <c r="M321" s="993"/>
    </row>
    <row r="322" spans="1:135" s="1006" customFormat="1" ht="18" customHeight="1" x14ac:dyDescent="0.3">
      <c r="A322" s="1930" t="str">
        <f>'Salary Menu MIS 3382'!A322</f>
        <v>415--</v>
      </c>
      <c r="B322" s="1931" t="str">
        <f>'Salary Menu MIS 3382'!B322</f>
        <v>Classroom Assistant - ESE - Less than 4 hours</v>
      </c>
      <c r="C322" s="973">
        <f>ROUND('Salary Menu MIS 3382'!D322/7.5,2)</f>
        <v>0</v>
      </c>
      <c r="D322" s="338"/>
      <c r="E322" s="338"/>
      <c r="F322" s="338"/>
      <c r="G322" s="338"/>
      <c r="H322" s="338"/>
      <c r="I322" s="338"/>
      <c r="J322" s="627"/>
      <c r="K322" s="1005"/>
      <c r="L322" s="332"/>
      <c r="M322" s="993"/>
    </row>
    <row r="323" spans="1:135" s="262" customFormat="1" ht="18" customHeight="1" thickBot="1" x14ac:dyDescent="0.35">
      <c r="A323" s="1969" t="str">
        <f>'Salary Menu MIS 3382'!A323</f>
        <v>-----</v>
      </c>
      <c r="B323" s="1970" t="str">
        <f>'Salary Menu MIS 3382'!B323</f>
        <v>Non-Instructional - Other:</v>
      </c>
      <c r="C323" s="339">
        <f>'Salary Menu MIS 3382'!C323</f>
        <v>0</v>
      </c>
      <c r="D323" s="986"/>
      <c r="E323" s="986"/>
      <c r="F323" s="986"/>
      <c r="G323" s="986"/>
      <c r="H323" s="986"/>
      <c r="I323" s="986"/>
      <c r="J323" s="1060"/>
      <c r="K323" s="1061"/>
      <c r="L323" s="983"/>
      <c r="M323" s="985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8"/>
      <c r="DZ323" s="218"/>
      <c r="EA323" s="218"/>
      <c r="EB323" s="218"/>
      <c r="EC323" s="218"/>
      <c r="ED323" s="218"/>
      <c r="EE323" s="218"/>
    </row>
    <row r="324" spans="1:135" s="533" customFormat="1" ht="12.75" hidden="1" customHeight="1" thickBot="1" x14ac:dyDescent="0.35">
      <c r="A324" s="1070"/>
      <c r="B324" s="510" t="s">
        <v>227</v>
      </c>
      <c r="C324" s="511"/>
      <c r="D324" s="511"/>
      <c r="E324" s="511"/>
      <c r="F324" s="511"/>
      <c r="G324" s="511"/>
      <c r="H324" s="511"/>
      <c r="I324" s="511"/>
      <c r="J324" s="512"/>
      <c r="K324" s="590"/>
      <c r="L324" s="590"/>
      <c r="M324" s="668"/>
    </row>
    <row r="325" spans="1:135" ht="28.2" thickBot="1" x14ac:dyDescent="0.35">
      <c r="A325" s="996"/>
      <c r="B325" s="1010" t="s">
        <v>115</v>
      </c>
      <c r="C325" s="995">
        <f>SUM(C314:C324)-C316</f>
        <v>0</v>
      </c>
      <c r="D325" s="996"/>
      <c r="E325" s="997"/>
      <c r="F325" s="997"/>
      <c r="G325" s="997"/>
      <c r="H325" s="997"/>
      <c r="I325" s="997"/>
      <c r="J325" s="997"/>
      <c r="K325" s="994"/>
      <c r="L325" s="994"/>
      <c r="M325" s="375"/>
    </row>
    <row r="326" spans="1:135" s="216" customFormat="1" ht="12.75" customHeight="1" x14ac:dyDescent="0.3">
      <c r="A326" s="516"/>
      <c r="B326" s="517"/>
      <c r="C326" s="517"/>
      <c r="D326" s="519"/>
      <c r="E326" s="519"/>
      <c r="F326" s="519"/>
      <c r="G326" s="519"/>
      <c r="H326" s="519"/>
      <c r="I326" s="519"/>
      <c r="J326" s="1023"/>
      <c r="K326" s="1023"/>
      <c r="L326" s="1023"/>
      <c r="M326" s="1024"/>
    </row>
    <row r="327" spans="1:135" s="216" customFormat="1" ht="15" customHeight="1" thickBot="1" x14ac:dyDescent="0.35">
      <c r="A327" s="524"/>
      <c r="B327" s="525"/>
      <c r="C327" s="525"/>
      <c r="D327" s="527"/>
      <c r="E327" s="527"/>
      <c r="F327" s="527"/>
      <c r="G327" s="527"/>
      <c r="H327" s="527"/>
      <c r="I327" s="527"/>
      <c r="J327" s="1036"/>
      <c r="K327" s="1036"/>
      <c r="L327" s="1036"/>
      <c r="M327" s="1031"/>
    </row>
    <row r="328" spans="1:135" s="216" customFormat="1" ht="18" customHeight="1" x14ac:dyDescent="0.3">
      <c r="A328" s="649" t="str">
        <f>'Salary Menu MIS 3382'!A328</f>
        <v>Reading Instruction - Literacy Program - Project 6123</v>
      </c>
      <c r="B328" s="380"/>
      <c r="C328" s="380"/>
      <c r="D328" s="382"/>
      <c r="E328" s="382"/>
      <c r="F328" s="382"/>
      <c r="G328" s="382"/>
      <c r="H328" s="382"/>
      <c r="I328" s="382"/>
      <c r="J328" s="383"/>
      <c r="K328" s="383"/>
      <c r="L328" s="383"/>
      <c r="M328" s="423"/>
    </row>
    <row r="329" spans="1:135" s="262" customFormat="1" ht="18" customHeight="1" thickBot="1" x14ac:dyDescent="0.35">
      <c r="A329" s="998" t="str">
        <f>'Salary Menu MIS 3382'!A329</f>
        <v>14000</v>
      </c>
      <c r="B329" s="999" t="str">
        <f>'Salary Menu MIS 3382'!B329</f>
        <v>Instructional Coach - 10 Month</v>
      </c>
      <c r="C329" s="427">
        <f>'Salary Menu MIS 3382'!C329</f>
        <v>0</v>
      </c>
      <c r="D329" s="980" t="s">
        <v>2378</v>
      </c>
      <c r="E329" s="980"/>
      <c r="F329" s="980"/>
      <c r="G329" s="980"/>
      <c r="H329" s="980"/>
      <c r="I329" s="980"/>
      <c r="J329" s="981"/>
      <c r="K329" s="1000"/>
      <c r="L329" s="980"/>
      <c r="M329" s="1020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8"/>
      <c r="DZ329" s="218"/>
      <c r="EA329" s="218"/>
      <c r="EB329" s="218"/>
      <c r="EC329" s="218"/>
      <c r="ED329" s="218"/>
      <c r="EE329" s="218"/>
    </row>
    <row r="330" spans="1:135" s="533" customFormat="1" ht="12.75" hidden="1" customHeight="1" thickBot="1" x14ac:dyDescent="0.35">
      <c r="A330" s="600"/>
      <c r="B330" s="601" t="s">
        <v>227</v>
      </c>
      <c r="C330" s="602"/>
      <c r="D330" s="602"/>
      <c r="E330" s="602"/>
      <c r="F330" s="602"/>
      <c r="G330" s="602"/>
      <c r="H330" s="602"/>
      <c r="I330" s="602"/>
      <c r="J330" s="603"/>
      <c r="K330" s="590"/>
      <c r="L330" s="591"/>
      <c r="M330" s="668"/>
    </row>
    <row r="331" spans="1:135" s="825" customFormat="1" ht="15" customHeight="1" thickBot="1" x14ac:dyDescent="0.35">
      <c r="A331" s="1892"/>
      <c r="B331" s="1896" t="s">
        <v>1660</v>
      </c>
      <c r="C331" s="1894">
        <f>SUM(C329:C330)</f>
        <v>0</v>
      </c>
      <c r="D331" s="1892"/>
      <c r="E331" s="1895"/>
      <c r="F331" s="1895"/>
      <c r="G331" s="1895"/>
      <c r="H331" s="1895"/>
      <c r="I331" s="1895"/>
      <c r="J331" s="1895"/>
      <c r="K331" s="1896"/>
      <c r="L331" s="1896"/>
      <c r="M331" s="1897"/>
    </row>
    <row r="332" spans="1:135" s="825" customFormat="1" ht="12.75" customHeight="1" x14ac:dyDescent="0.3">
      <c r="A332" s="1898"/>
      <c r="B332" s="1899"/>
      <c r="C332" s="1899"/>
      <c r="D332" s="1900"/>
      <c r="E332" s="1900"/>
      <c r="F332" s="1900"/>
      <c r="G332" s="1900"/>
      <c r="H332" s="1900"/>
      <c r="I332" s="1900"/>
      <c r="J332" s="1901"/>
      <c r="K332" s="1901"/>
      <c r="L332" s="1901"/>
      <c r="M332" s="1902"/>
    </row>
    <row r="333" spans="1:135" s="825" customFormat="1" ht="15" customHeight="1" thickBot="1" x14ac:dyDescent="0.35">
      <c r="A333" s="1793"/>
      <c r="B333" s="1794"/>
      <c r="C333" s="1794"/>
      <c r="D333" s="1927"/>
      <c r="E333" s="1927"/>
      <c r="F333" s="1927"/>
      <c r="G333" s="1927"/>
      <c r="H333" s="1927"/>
      <c r="I333" s="1927"/>
      <c r="J333" s="1928"/>
      <c r="K333" s="1928"/>
      <c r="L333" s="1928"/>
      <c r="M333" s="1929"/>
    </row>
    <row r="334" spans="1:135" s="825" customFormat="1" ht="18" customHeight="1" x14ac:dyDescent="0.3">
      <c r="A334" s="1878" t="str">
        <f>'Salary Menu MIS 3382'!A334</f>
        <v>ROTC - Project 2045</v>
      </c>
      <c r="B334" s="580"/>
      <c r="C334" s="580"/>
      <c r="D334" s="606"/>
      <c r="E334" s="606"/>
      <c r="F334" s="606"/>
      <c r="G334" s="606"/>
      <c r="H334" s="606"/>
      <c r="I334" s="606"/>
      <c r="J334" s="607"/>
      <c r="K334" s="607"/>
      <c r="L334" s="607"/>
      <c r="M334" s="502"/>
    </row>
    <row r="335" spans="1:135" s="825" customFormat="1" ht="18" customHeight="1" x14ac:dyDescent="0.3">
      <c r="A335" s="1879" t="str">
        <f>'Salary Menu MIS 3382'!A335</f>
        <v>12160</v>
      </c>
      <c r="B335" s="1880" t="str">
        <f>'Salary Menu MIS 3382'!B335</f>
        <v>Teacher - ROTC - 12 Month</v>
      </c>
      <c r="C335" s="1988">
        <f>'Salary Menu MIS 3382'!C335</f>
        <v>0</v>
      </c>
      <c r="D335" s="1881"/>
      <c r="E335" s="1881"/>
      <c r="F335" s="1881"/>
      <c r="G335" s="1881"/>
      <c r="H335" s="1881"/>
      <c r="I335" s="1881"/>
      <c r="J335" s="1933"/>
      <c r="K335" s="1934"/>
      <c r="L335" s="1884"/>
      <c r="M335" s="1885"/>
    </row>
    <row r="336" spans="1:135" s="825" customFormat="1" ht="18" customHeight="1" thickBot="1" x14ac:dyDescent="0.35">
      <c r="A336" s="1879" t="str">
        <f>'Salary Menu MIS 3382'!A336</f>
        <v>12160</v>
      </c>
      <c r="B336" s="1880" t="str">
        <f>'Salary Menu MIS 3382'!B336</f>
        <v>Teacher - ROTC - 10 Month</v>
      </c>
      <c r="C336" s="1988">
        <f>'Salary Menu MIS 3382'!C336</f>
        <v>0</v>
      </c>
      <c r="D336" s="1881"/>
      <c r="E336" s="1881"/>
      <c r="F336" s="1881"/>
      <c r="G336" s="1881"/>
      <c r="H336" s="1881"/>
      <c r="I336" s="1881"/>
      <c r="J336" s="1933"/>
      <c r="K336" s="1934"/>
      <c r="L336" s="1884"/>
      <c r="M336" s="1885"/>
    </row>
    <row r="337" spans="1:13" s="533" customFormat="1" ht="12.75" hidden="1" customHeight="1" thickBot="1" x14ac:dyDescent="0.35">
      <c r="A337" s="600"/>
      <c r="B337" s="601" t="s">
        <v>227</v>
      </c>
      <c r="C337" s="602"/>
      <c r="D337" s="602"/>
      <c r="E337" s="602"/>
      <c r="F337" s="602"/>
      <c r="G337" s="602"/>
      <c r="H337" s="602"/>
      <c r="I337" s="602"/>
      <c r="J337" s="603"/>
      <c r="K337" s="590"/>
      <c r="L337" s="591"/>
      <c r="M337" s="668"/>
    </row>
    <row r="338" spans="1:13" ht="15" customHeight="1" thickBot="1" x14ac:dyDescent="0.35">
      <c r="A338" s="996"/>
      <c r="B338" s="994" t="s">
        <v>1661</v>
      </c>
      <c r="C338" s="995">
        <f>SUM(C335:C337)</f>
        <v>0</v>
      </c>
      <c r="D338" s="996"/>
      <c r="E338" s="997"/>
      <c r="F338" s="997"/>
      <c r="G338" s="997"/>
      <c r="H338" s="997"/>
      <c r="I338" s="997"/>
      <c r="J338" s="997"/>
      <c r="K338" s="994"/>
      <c r="L338" s="994"/>
      <c r="M338" s="375"/>
    </row>
    <row r="339" spans="1:13" s="216" customFormat="1" ht="12.75" customHeight="1" x14ac:dyDescent="0.3">
      <c r="A339" s="516"/>
      <c r="B339" s="517"/>
      <c r="C339" s="517"/>
      <c r="D339" s="519"/>
      <c r="E339" s="519"/>
      <c r="F339" s="519"/>
      <c r="G339" s="519"/>
      <c r="H339" s="519"/>
      <c r="I339" s="519"/>
      <c r="J339" s="1023"/>
      <c r="K339" s="1023"/>
      <c r="L339" s="1023"/>
      <c r="M339" s="1024"/>
    </row>
    <row r="340" spans="1:13" s="216" customFormat="1" ht="15" customHeight="1" thickBot="1" x14ac:dyDescent="0.35">
      <c r="A340" s="524"/>
      <c r="B340" s="525"/>
      <c r="C340" s="525"/>
      <c r="D340" s="527"/>
      <c r="E340" s="527"/>
      <c r="F340" s="527"/>
      <c r="G340" s="527"/>
      <c r="H340" s="527"/>
      <c r="I340" s="527"/>
      <c r="J340" s="1036"/>
      <c r="K340" s="1036"/>
      <c r="L340" s="1036"/>
      <c r="M340" s="1031"/>
    </row>
    <row r="341" spans="1:13" s="216" customFormat="1" ht="18" customHeight="1" x14ac:dyDescent="0.3">
      <c r="A341" s="649" t="str">
        <f>'Salary Menu MIS 3382'!A341</f>
        <v xml:space="preserve">SAI - Supplemental Academic Instruction - Project 3161  </v>
      </c>
      <c r="B341" s="380"/>
      <c r="C341" s="380"/>
      <c r="D341" s="382"/>
      <c r="E341" s="382"/>
      <c r="F341" s="382"/>
      <c r="G341" s="382"/>
      <c r="H341" s="382"/>
      <c r="I341" s="382"/>
      <c r="J341" s="383"/>
      <c r="K341" s="383"/>
      <c r="L341" s="383"/>
      <c r="M341" s="423"/>
    </row>
    <row r="342" spans="1:13" s="216" customFormat="1" ht="18" customHeight="1" x14ac:dyDescent="0.3">
      <c r="A342" s="2030" t="str">
        <f>'Salary Menu MIS 3382'!A342</f>
        <v>1----</v>
      </c>
      <c r="B342" s="2031" t="str">
        <f>'Salary Menu MIS 3382'!B342</f>
        <v>Teacher</v>
      </c>
      <c r="C342" s="1851">
        <f>'Salary Menu MIS 3382'!C342</f>
        <v>1</v>
      </c>
      <c r="D342" s="1852"/>
      <c r="E342" s="1852"/>
      <c r="F342" s="1852"/>
      <c r="G342" s="1852"/>
      <c r="H342" s="1852"/>
      <c r="I342" s="1852"/>
      <c r="J342" s="1853"/>
      <c r="K342" s="1853"/>
      <c r="L342" s="1854"/>
      <c r="M342" s="1853"/>
    </row>
    <row r="343" spans="1:13" s="216" customFormat="1" ht="18" customHeight="1" thickBot="1" x14ac:dyDescent="0.35">
      <c r="A343" s="2030" t="str">
        <f>'Salary Menu MIS 3382'!A343</f>
        <v>16---</v>
      </c>
      <c r="B343" s="2031" t="str">
        <f>'Salary Menu MIS 3382'!B343</f>
        <v>Teacher - ESE</v>
      </c>
      <c r="C343" s="1851">
        <f>'Salary Menu MIS 3382'!C343</f>
        <v>0</v>
      </c>
      <c r="D343" s="1852"/>
      <c r="E343" s="1852"/>
      <c r="F343" s="1852"/>
      <c r="G343" s="1852"/>
      <c r="H343" s="1852"/>
      <c r="I343" s="1852"/>
      <c r="J343" s="1853"/>
      <c r="K343" s="1853"/>
      <c r="L343" s="1854"/>
      <c r="M343" s="1853"/>
    </row>
    <row r="344" spans="1:13" s="1006" customFormat="1" ht="18" hidden="1" customHeight="1" x14ac:dyDescent="0.3">
      <c r="A344" s="1085" t="str">
        <f>'Salary Menu MIS 3382'!A344</f>
        <v>1----</v>
      </c>
      <c r="B344" s="1086" t="str">
        <f>'Salary Menu MIS 3382'!B344</f>
        <v>Teacher - Less than 3.75 Hours</v>
      </c>
      <c r="C344" s="1076">
        <f>ROUND('Salary Menu MIS 3382'!D344/7.5,2)</f>
        <v>0</v>
      </c>
      <c r="D344" s="1073"/>
      <c r="E344" s="1073"/>
      <c r="F344" s="1073"/>
      <c r="G344" s="1073"/>
      <c r="H344" s="1073"/>
      <c r="I344" s="1073"/>
      <c r="J344" s="1071"/>
      <c r="K344" s="1072"/>
      <c r="L344" s="1073"/>
      <c r="M344" s="1074"/>
    </row>
    <row r="345" spans="1:13" s="1007" customFormat="1" ht="18" hidden="1" customHeight="1" x14ac:dyDescent="0.3">
      <c r="A345" s="1087" t="str">
        <f>'Salary Menu MIS 3382'!A345</f>
        <v>12501</v>
      </c>
      <c r="B345" s="1088" t="str">
        <f>'Salary Menu MIS 3382'!B345&amp;" (Number of 6th Period Teachers)"</f>
        <v>Teacher - Hourly (Number of 6th Period Teachers)</v>
      </c>
      <c r="C345" s="978">
        <f>ROUND('Salary Menu MIS 3382'!D345/(196),2)</f>
        <v>0</v>
      </c>
      <c r="D345" s="332"/>
      <c r="E345" s="332"/>
      <c r="F345" s="332"/>
      <c r="G345" s="332"/>
      <c r="H345" s="332"/>
      <c r="I345" s="332"/>
      <c r="J345" s="1037"/>
      <c r="K345" s="1038"/>
      <c r="L345" s="332"/>
      <c r="M345" s="993"/>
    </row>
    <row r="346" spans="1:13" s="533" customFormat="1" ht="18" hidden="1" customHeight="1" x14ac:dyDescent="0.3">
      <c r="A346" s="1089" t="str">
        <f>'Salary Menu MIS 3382'!A346</f>
        <v>1----</v>
      </c>
      <c r="B346" s="1090" t="str">
        <f>'Salary Menu MIS 3382'!B346</f>
        <v>Teacher - ESE - Less than 3.75 Hours</v>
      </c>
      <c r="C346" s="646">
        <f>ROUND('Salary Menu MIS 3382'!D346/7.5,2)</f>
        <v>0</v>
      </c>
      <c r="D346" s="948"/>
      <c r="E346" s="948"/>
      <c r="F346" s="948"/>
      <c r="G346" s="948"/>
      <c r="H346" s="948"/>
      <c r="I346" s="948"/>
      <c r="J346" s="1091"/>
      <c r="K346" s="1092"/>
      <c r="L346" s="550"/>
      <c r="M346" s="1093"/>
    </row>
    <row r="347" spans="1:13" s="533" customFormat="1" ht="18" hidden="1" customHeight="1" x14ac:dyDescent="0.3">
      <c r="A347" s="1002" t="str">
        <f>'Salary Menu MIS 3382'!A347</f>
        <v>180--</v>
      </c>
      <c r="B347" s="1003" t="str">
        <f>'Salary Menu MIS 3382'!B347</f>
        <v>Guidance Counselor  - 10 Month</v>
      </c>
      <c r="C347" s="348">
        <f>'Salary Menu MIS 3382'!C347</f>
        <v>0</v>
      </c>
      <c r="D347" s="347"/>
      <c r="E347" s="347"/>
      <c r="F347" s="347"/>
      <c r="G347" s="347"/>
      <c r="H347" s="347"/>
      <c r="I347" s="347"/>
      <c r="J347" s="989"/>
      <c r="K347" s="1004"/>
      <c r="L347" s="550"/>
      <c r="M347" s="990"/>
    </row>
    <row r="348" spans="1:13" ht="18" hidden="1" customHeight="1" x14ac:dyDescent="0.3">
      <c r="A348" s="1087" t="str">
        <f>'Salary Menu MIS 3382'!A348</f>
        <v>180--</v>
      </c>
      <c r="B348" s="1088" t="str">
        <f>'Salary Menu MIS 3382'!B348</f>
        <v>Guidance Counselor - 12 Month</v>
      </c>
      <c r="C348" s="342">
        <f>'Salary Menu MIS 3382'!C348</f>
        <v>0</v>
      </c>
      <c r="D348" s="332"/>
      <c r="E348" s="332"/>
      <c r="F348" s="332"/>
      <c r="G348" s="332"/>
      <c r="H348" s="332"/>
      <c r="I348" s="332"/>
      <c r="J348" s="627"/>
      <c r="K348" s="1005"/>
      <c r="L348" s="332"/>
      <c r="M348" s="993"/>
    </row>
    <row r="349" spans="1:13" ht="18" hidden="1" customHeight="1" x14ac:dyDescent="0.3">
      <c r="A349" s="1087" t="str">
        <f>'Salary Menu MIS 3382'!A349</f>
        <v>41---</v>
      </c>
      <c r="B349" s="1088" t="str">
        <f>'Salary Menu MIS 3382'!B349</f>
        <v>Classroom Assistant - Full Time</v>
      </c>
      <c r="C349" s="339">
        <f>'Salary Menu MIS 3382'!C349</f>
        <v>0</v>
      </c>
      <c r="D349" s="338"/>
      <c r="E349" s="338"/>
      <c r="F349" s="338"/>
      <c r="G349" s="338"/>
      <c r="H349" s="338"/>
      <c r="I349" s="338"/>
      <c r="J349" s="1037"/>
      <c r="K349" s="1038"/>
      <c r="L349" s="332"/>
      <c r="M349" s="993"/>
    </row>
    <row r="350" spans="1:13" ht="18" hidden="1" customHeight="1" x14ac:dyDescent="0.3">
      <c r="A350" s="1087" t="str">
        <f>'Salary Menu MIS 3382'!A350</f>
        <v>41---</v>
      </c>
      <c r="B350" s="1088" t="str">
        <f>'Salary Menu MIS 3382'!B350</f>
        <v>Classroom Assistant - DJJ - Full Time</v>
      </c>
      <c r="C350" s="339">
        <f>'Salary Menu MIS 3382'!C350</f>
        <v>0</v>
      </c>
      <c r="D350" s="338"/>
      <c r="E350" s="338"/>
      <c r="F350" s="338"/>
      <c r="G350" s="338"/>
      <c r="H350" s="338"/>
      <c r="I350" s="338"/>
      <c r="J350" s="1037"/>
      <c r="K350" s="1038"/>
      <c r="L350" s="332"/>
      <c r="M350" s="993"/>
    </row>
    <row r="351" spans="1:13" ht="18" hidden="1" customHeight="1" x14ac:dyDescent="0.3">
      <c r="A351" s="1087" t="str">
        <f>'Salary Menu MIS 3382'!A351</f>
        <v>415--</v>
      </c>
      <c r="B351" s="1088" t="str">
        <f>'Salary Menu MIS 3382'!B351</f>
        <v>Classroom Assistant - ESE - Full Time</v>
      </c>
      <c r="C351" s="339">
        <f>'Salary Menu MIS 3382'!C351</f>
        <v>0</v>
      </c>
      <c r="D351" s="338"/>
      <c r="E351" s="338"/>
      <c r="F351" s="338"/>
      <c r="G351" s="338"/>
      <c r="H351" s="338"/>
      <c r="I351" s="338"/>
      <c r="J351" s="627"/>
      <c r="K351" s="1005"/>
      <c r="L351" s="332"/>
      <c r="M351" s="993"/>
    </row>
    <row r="352" spans="1:13" s="1006" customFormat="1" ht="18" hidden="1" customHeight="1" x14ac:dyDescent="0.3">
      <c r="A352" s="1087" t="str">
        <f>'Salary Menu MIS 3382'!A352</f>
        <v>41---</v>
      </c>
      <c r="B352" s="1088" t="str">
        <f>'Salary Menu MIS 3382'!B352</f>
        <v>Classroom Assistant - Less than 4 hours</v>
      </c>
      <c r="C352" s="973">
        <f>ROUND('Salary Menu MIS 3382'!D352/7.5,2)</f>
        <v>0</v>
      </c>
      <c r="D352" s="338"/>
      <c r="E352" s="338"/>
      <c r="F352" s="338"/>
      <c r="G352" s="338"/>
      <c r="H352" s="338"/>
      <c r="I352" s="338"/>
      <c r="J352" s="627"/>
      <c r="K352" s="1005"/>
      <c r="L352" s="332"/>
      <c r="M352" s="993"/>
    </row>
    <row r="353" spans="1:13" s="1006" customFormat="1" ht="18" hidden="1" customHeight="1" x14ac:dyDescent="0.3">
      <c r="A353" s="1087" t="str">
        <f>'Salary Menu MIS 3382'!A353</f>
        <v>41---</v>
      </c>
      <c r="B353" s="1088" t="str">
        <f>'Salary Menu MIS 3382'!B353</f>
        <v>Classroom Assistant - DJJ - Less than 4 hours</v>
      </c>
      <c r="C353" s="973">
        <f>ROUND('Salary Menu MIS 3382'!D353/7.5,2)</f>
        <v>0</v>
      </c>
      <c r="D353" s="338"/>
      <c r="E353" s="338"/>
      <c r="F353" s="338"/>
      <c r="G353" s="338"/>
      <c r="H353" s="338"/>
      <c r="I353" s="338"/>
      <c r="J353" s="627"/>
      <c r="K353" s="1005"/>
      <c r="L353" s="332"/>
      <c r="M353" s="993"/>
    </row>
    <row r="354" spans="1:13" s="1006" customFormat="1" ht="18" hidden="1" customHeight="1" x14ac:dyDescent="0.3">
      <c r="A354" s="1087" t="str">
        <f>'Salary Menu MIS 3382'!A354</f>
        <v>415--</v>
      </c>
      <c r="B354" s="1088" t="str">
        <f>'Salary Menu MIS 3382'!B354</f>
        <v>Classroom Assistant - ESE - Less than 4 hours</v>
      </c>
      <c r="C354" s="973">
        <f>ROUND('Salary Menu MIS 3382'!D354/7.5,2)</f>
        <v>0</v>
      </c>
      <c r="D354" s="338"/>
      <c r="E354" s="338"/>
      <c r="F354" s="338"/>
      <c r="G354" s="338"/>
      <c r="H354" s="338"/>
      <c r="I354" s="338"/>
      <c r="J354" s="627"/>
      <c r="K354" s="1005"/>
      <c r="L354" s="332"/>
      <c r="M354" s="993"/>
    </row>
    <row r="355" spans="1:13" ht="18" hidden="1" customHeight="1" x14ac:dyDescent="0.3">
      <c r="A355" s="1094" t="str">
        <f>'Salary Menu MIS 3382'!A355</f>
        <v>-----</v>
      </c>
      <c r="B355" s="1095" t="str">
        <f>'Salary Menu MIS 3382'!B355</f>
        <v>Instructional - Other:</v>
      </c>
      <c r="C355" s="339">
        <f>'Salary Menu MIS 3382'!C355</f>
        <v>0</v>
      </c>
      <c r="D355" s="338"/>
      <c r="E355" s="338"/>
      <c r="F355" s="338"/>
      <c r="G355" s="338"/>
      <c r="H355" s="338"/>
      <c r="I355" s="338"/>
      <c r="J355" s="1037"/>
      <c r="K355" s="1038"/>
      <c r="L355" s="332"/>
      <c r="M355" s="993"/>
    </row>
    <row r="356" spans="1:13" ht="18" hidden="1" customHeight="1" x14ac:dyDescent="0.3">
      <c r="A356" s="1094" t="str">
        <f>'Salary Menu MIS 3382'!A356</f>
        <v>-----</v>
      </c>
      <c r="B356" s="1095" t="str">
        <f>'Salary Menu MIS 3382'!B356</f>
        <v>Non-Instructional - Other:</v>
      </c>
      <c r="C356" s="339">
        <f>'Salary Menu MIS 3382'!C356</f>
        <v>0</v>
      </c>
      <c r="D356" s="986"/>
      <c r="E356" s="986"/>
      <c r="F356" s="986"/>
      <c r="G356" s="986"/>
      <c r="H356" s="986"/>
      <c r="I356" s="986"/>
      <c r="J356" s="1060"/>
      <c r="K356" s="1061"/>
      <c r="L356" s="983"/>
      <c r="M356" s="985"/>
    </row>
    <row r="357" spans="1:13" s="533" customFormat="1" ht="12.75" hidden="1" customHeight="1" thickBot="1" x14ac:dyDescent="0.35">
      <c r="A357" s="1070"/>
      <c r="B357" s="510" t="s">
        <v>227</v>
      </c>
      <c r="C357" s="511"/>
      <c r="D357" s="511"/>
      <c r="E357" s="511"/>
      <c r="F357" s="511"/>
      <c r="G357" s="511"/>
      <c r="H357" s="511"/>
      <c r="I357" s="511"/>
      <c r="J357" s="512"/>
      <c r="K357" s="590"/>
      <c r="L357" s="590"/>
      <c r="M357" s="668"/>
    </row>
    <row r="358" spans="1:13" ht="14.4" thickBot="1" x14ac:dyDescent="0.35">
      <c r="A358" s="996"/>
      <c r="B358" s="1010" t="s">
        <v>2393</v>
      </c>
      <c r="C358" s="995">
        <f>SUM(C342:C357)-C345</f>
        <v>1</v>
      </c>
      <c r="D358" s="996"/>
      <c r="E358" s="997"/>
      <c r="F358" s="997"/>
      <c r="G358" s="997"/>
      <c r="H358" s="997"/>
      <c r="I358" s="997"/>
      <c r="J358" s="997"/>
      <c r="K358" s="994"/>
      <c r="L358" s="994"/>
      <c r="M358" s="375"/>
    </row>
    <row r="359" spans="1:13" s="216" customFormat="1" ht="12.75" customHeight="1" x14ac:dyDescent="0.3">
      <c r="A359" s="516"/>
      <c r="B359" s="517"/>
      <c r="C359" s="517"/>
      <c r="D359" s="519"/>
      <c r="E359" s="519"/>
      <c r="F359" s="519"/>
      <c r="G359" s="519"/>
      <c r="H359" s="519"/>
      <c r="I359" s="519"/>
      <c r="J359" s="1023"/>
      <c r="K359" s="1023"/>
      <c r="L359" s="1023"/>
      <c r="M359" s="1024"/>
    </row>
    <row r="360" spans="1:13" s="216" customFormat="1" ht="12.75" customHeight="1" thickBot="1" x14ac:dyDescent="0.35">
      <c r="A360" s="1025"/>
      <c r="B360" s="1026"/>
      <c r="C360" s="1026"/>
      <c r="D360" s="1027"/>
      <c r="E360" s="1027"/>
      <c r="F360" s="1027"/>
      <c r="G360" s="1027"/>
      <c r="H360" s="1027"/>
      <c r="I360" s="1027"/>
      <c r="J360" s="1028"/>
      <c r="K360" s="1028"/>
      <c r="L360" s="1028"/>
      <c r="M360" s="1029"/>
    </row>
    <row r="361" spans="1:13" s="216" customFormat="1" ht="18" customHeight="1" x14ac:dyDescent="0.3">
      <c r="A361" s="649" t="str">
        <f>'Salary Menu MIS 3382'!A361</f>
        <v>SAI - ESOL - Project 4110</v>
      </c>
      <c r="B361" s="380"/>
      <c r="C361" s="380"/>
      <c r="D361" s="382"/>
      <c r="E361" s="382"/>
      <c r="F361" s="382"/>
      <c r="G361" s="382"/>
      <c r="H361" s="382"/>
      <c r="I361" s="382"/>
      <c r="J361" s="383"/>
      <c r="K361" s="383"/>
      <c r="L361" s="383"/>
      <c r="M361" s="423"/>
    </row>
    <row r="362" spans="1:13" s="216" customFormat="1" ht="18" customHeight="1" thickBot="1" x14ac:dyDescent="0.35">
      <c r="A362" s="998" t="str">
        <f>'Salary Menu MIS 3382'!A362</f>
        <v>43400</v>
      </c>
      <c r="B362" s="999" t="str">
        <f>'Salary Menu MIS 3382'!B362</f>
        <v>Interpreter - ESOL</v>
      </c>
      <c r="C362" s="427">
        <f>'Salary Menu MIS 3382'!C362</f>
        <v>1</v>
      </c>
      <c r="D362" s="1062"/>
      <c r="E362" s="1062"/>
      <c r="F362" s="1062"/>
      <c r="G362" s="1062"/>
      <c r="H362" s="1062"/>
      <c r="I362" s="1062"/>
      <c r="J362" s="1063"/>
      <c r="K362" s="1064"/>
      <c r="L362" s="980"/>
      <c r="M362" s="982"/>
    </row>
    <row r="363" spans="1:13" ht="14.4" thickBot="1" x14ac:dyDescent="0.35">
      <c r="A363" s="996"/>
      <c r="B363" s="1096" t="s">
        <v>2392</v>
      </c>
      <c r="C363" s="995">
        <f>SUM(C362)</f>
        <v>1</v>
      </c>
      <c r="D363" s="996"/>
      <c r="E363" s="997"/>
      <c r="F363" s="997"/>
      <c r="G363" s="997"/>
      <c r="H363" s="997"/>
      <c r="I363" s="997"/>
      <c r="J363" s="997"/>
      <c r="K363" s="994"/>
      <c r="L363" s="994"/>
      <c r="M363" s="375"/>
    </row>
    <row r="364" spans="1:13" s="216" customFormat="1" ht="12.75" customHeight="1" x14ac:dyDescent="0.3">
      <c r="A364" s="516"/>
      <c r="B364" s="517"/>
      <c r="C364" s="517"/>
      <c r="D364" s="519"/>
      <c r="E364" s="519"/>
      <c r="F364" s="519"/>
      <c r="G364" s="519"/>
      <c r="H364" s="519"/>
      <c r="I364" s="519"/>
      <c r="J364" s="1023"/>
      <c r="K364" s="1023"/>
      <c r="L364" s="1023"/>
      <c r="M364" s="1024"/>
    </row>
    <row r="365" spans="1:13" s="216" customFormat="1" ht="12.75" customHeight="1" thickBot="1" x14ac:dyDescent="0.35">
      <c r="A365" s="1025"/>
      <c r="B365" s="1026"/>
      <c r="C365" s="1026"/>
      <c r="D365" s="1027"/>
      <c r="E365" s="1027"/>
      <c r="F365" s="1027"/>
      <c r="G365" s="1027"/>
      <c r="H365" s="1027"/>
      <c r="I365" s="1027"/>
      <c r="J365" s="1028"/>
      <c r="K365" s="1028"/>
      <c r="L365" s="1028"/>
      <c r="M365" s="1029"/>
    </row>
    <row r="366" spans="1:13" s="216" customFormat="1" ht="18" customHeight="1" x14ac:dyDescent="0.3">
      <c r="A366" s="649" t="str">
        <f>'Salary Menu MIS 3382'!A366</f>
        <v>SAI - High School Reading Initiative - Project 0120</v>
      </c>
      <c r="B366" s="380"/>
      <c r="C366" s="380"/>
      <c r="D366" s="382"/>
      <c r="E366" s="382"/>
      <c r="F366" s="382"/>
      <c r="G366" s="382"/>
      <c r="H366" s="382"/>
      <c r="I366" s="382"/>
      <c r="J366" s="383"/>
      <c r="K366" s="383"/>
      <c r="L366" s="383"/>
      <c r="M366" s="423"/>
    </row>
    <row r="367" spans="1:13" ht="18" customHeight="1" x14ac:dyDescent="0.3">
      <c r="A367" s="1930" t="str">
        <f>'Salary Menu MIS 3382'!A367</f>
        <v>1----</v>
      </c>
      <c r="B367" s="1931" t="str">
        <f>'Salary Menu MIS 3382'!B367</f>
        <v>Teacher</v>
      </c>
      <c r="C367" s="342">
        <f>'Salary Menu MIS 3382'!C367</f>
        <v>0</v>
      </c>
      <c r="D367" s="338"/>
      <c r="E367" s="338"/>
      <c r="F367" s="338"/>
      <c r="G367" s="338"/>
      <c r="H367" s="338"/>
      <c r="I367" s="338"/>
      <c r="J367" s="627"/>
      <c r="K367" s="1005"/>
      <c r="L367" s="332"/>
      <c r="M367" s="993"/>
    </row>
    <row r="368" spans="1:13" ht="18" customHeight="1" thickBot="1" x14ac:dyDescent="0.35">
      <c r="A368" s="1930" t="str">
        <f>'Salary Menu MIS 3382'!A368</f>
        <v>41---</v>
      </c>
      <c r="B368" s="1931" t="str">
        <f>'Salary Menu MIS 3382'!B368</f>
        <v>Classroom Assistant - Full Time - 9 Month</v>
      </c>
      <c r="C368" s="342">
        <f>'Salary Menu MIS 3382'!C368</f>
        <v>0</v>
      </c>
      <c r="D368" s="338"/>
      <c r="E368" s="338"/>
      <c r="F368" s="338"/>
      <c r="G368" s="338"/>
      <c r="H368" s="338"/>
      <c r="I368" s="338"/>
      <c r="J368" s="627"/>
      <c r="K368" s="1005"/>
      <c r="L368" s="332"/>
      <c r="M368" s="993"/>
    </row>
    <row r="369" spans="1:13" s="533" customFormat="1" ht="12.75" hidden="1" customHeight="1" thickBot="1" x14ac:dyDescent="0.35">
      <c r="A369" s="1070"/>
      <c r="B369" s="510" t="s">
        <v>227</v>
      </c>
      <c r="C369" s="511"/>
      <c r="D369" s="511"/>
      <c r="E369" s="511"/>
      <c r="F369" s="511"/>
      <c r="G369" s="511"/>
      <c r="H369" s="511"/>
      <c r="I369" s="511"/>
      <c r="J369" s="512"/>
      <c r="K369" s="590"/>
      <c r="L369" s="590"/>
      <c r="M369" s="668"/>
    </row>
    <row r="370" spans="1:13" ht="28.2" thickBot="1" x14ac:dyDescent="0.35">
      <c r="A370" s="996"/>
      <c r="B370" s="1096" t="s">
        <v>2022</v>
      </c>
      <c r="C370" s="995">
        <f>SUM(C367:C369)</f>
        <v>0</v>
      </c>
      <c r="D370" s="996"/>
      <c r="E370" s="997"/>
      <c r="F370" s="997"/>
      <c r="G370" s="997"/>
      <c r="H370" s="997"/>
      <c r="I370" s="997"/>
      <c r="J370" s="997"/>
      <c r="K370" s="994"/>
      <c r="L370" s="994"/>
      <c r="M370" s="375"/>
    </row>
    <row r="371" spans="1:13" s="216" customFormat="1" ht="12.75" customHeight="1" x14ac:dyDescent="0.3">
      <c r="A371" s="516"/>
      <c r="B371" s="517"/>
      <c r="C371" s="517"/>
      <c r="D371" s="519"/>
      <c r="E371" s="519"/>
      <c r="F371" s="519"/>
      <c r="G371" s="519"/>
      <c r="H371" s="519"/>
      <c r="I371" s="519"/>
      <c r="J371" s="1023"/>
      <c r="K371" s="1023"/>
      <c r="L371" s="1023"/>
      <c r="M371" s="1024"/>
    </row>
    <row r="372" spans="1:13" s="216" customFormat="1" ht="12.75" customHeight="1" thickBot="1" x14ac:dyDescent="0.35">
      <c r="A372" s="1025"/>
      <c r="B372" s="1026"/>
      <c r="C372" s="1026"/>
      <c r="D372" s="1027"/>
      <c r="E372" s="1027"/>
      <c r="F372" s="1027"/>
      <c r="G372" s="1027"/>
      <c r="H372" s="1027"/>
      <c r="I372" s="1027"/>
      <c r="J372" s="1028"/>
      <c r="K372" s="1028"/>
      <c r="L372" s="1028"/>
      <c r="M372" s="1029"/>
    </row>
    <row r="373" spans="1:13" s="262" customFormat="1" ht="18" customHeight="1" x14ac:dyDescent="0.3">
      <c r="A373" s="2250" t="str">
        <f>'Salary Menu MIS 3382'!A373</f>
        <v>SAI - In-School Suspension - Project 4162</v>
      </c>
      <c r="B373" s="580"/>
      <c r="C373" s="381"/>
      <c r="D373" s="606"/>
      <c r="E373" s="606"/>
      <c r="F373" s="606"/>
      <c r="G373" s="606"/>
      <c r="H373" s="606"/>
      <c r="I373" s="606"/>
      <c r="J373" s="607"/>
      <c r="K373" s="607"/>
      <c r="L373" s="607"/>
      <c r="M373" s="502"/>
    </row>
    <row r="374" spans="1:13" s="262" customFormat="1" ht="18" customHeight="1" thickBot="1" x14ac:dyDescent="0.35">
      <c r="A374" s="1930" t="str">
        <f>'Salary Menu MIS 3382'!A374</f>
        <v>4----</v>
      </c>
      <c r="B374" s="1931" t="str">
        <f>'Salary Menu MIS 3382'!B374</f>
        <v>Other Support - Non-Instructional (TBD)</v>
      </c>
      <c r="C374" s="427">
        <f>'Salary Menu MIS 3382'!C374</f>
        <v>1</v>
      </c>
      <c r="D374" s="1956" t="s">
        <v>2378</v>
      </c>
      <c r="E374" s="1956"/>
      <c r="F374" s="1956"/>
      <c r="G374" s="1956"/>
      <c r="H374" s="1956"/>
      <c r="I374" s="1956"/>
      <c r="J374" s="1952"/>
      <c r="K374" s="1968"/>
      <c r="L374" s="1951"/>
      <c r="M374" s="1953"/>
    </row>
    <row r="375" spans="1:13" s="2062" customFormat="1" ht="12.75" hidden="1" customHeight="1" thickBot="1" x14ac:dyDescent="0.35">
      <c r="A375" s="1886"/>
      <c r="B375" s="1887" t="s">
        <v>227</v>
      </c>
      <c r="C375" s="2211"/>
      <c r="D375" s="1888"/>
      <c r="E375" s="1888"/>
      <c r="F375" s="1888"/>
      <c r="G375" s="1888"/>
      <c r="H375" s="1888"/>
      <c r="I375" s="1888"/>
      <c r="J375" s="1889"/>
      <c r="K375" s="1890"/>
      <c r="L375" s="1890"/>
      <c r="M375" s="1891"/>
    </row>
    <row r="376" spans="1:13" s="262" customFormat="1" ht="14.4" thickBot="1" x14ac:dyDescent="0.35">
      <c r="A376" s="1892"/>
      <c r="B376" s="1893" t="s">
        <v>2396</v>
      </c>
      <c r="C376" s="2224">
        <f>SUM(C374:C375)</f>
        <v>1</v>
      </c>
      <c r="D376" s="1892"/>
      <c r="E376" s="1895"/>
      <c r="F376" s="1895"/>
      <c r="G376" s="1895"/>
      <c r="H376" s="1895"/>
      <c r="I376" s="1895"/>
      <c r="J376" s="1895"/>
      <c r="K376" s="1896"/>
      <c r="L376" s="1896"/>
      <c r="M376" s="1897"/>
    </row>
    <row r="377" spans="1:13" s="262" customFormat="1" ht="12.75" customHeight="1" thickBot="1" x14ac:dyDescent="0.35">
      <c r="A377" s="1898"/>
      <c r="B377" s="1899"/>
      <c r="C377" s="1899"/>
      <c r="D377" s="1900"/>
      <c r="E377" s="1900"/>
      <c r="F377" s="1900"/>
      <c r="G377" s="1900"/>
      <c r="H377" s="1900"/>
      <c r="I377" s="1900"/>
      <c r="J377" s="1901"/>
      <c r="K377" s="1901"/>
      <c r="L377" s="1901"/>
      <c r="M377" s="1902"/>
    </row>
    <row r="378" spans="1:13" s="216" customFormat="1" ht="18" customHeight="1" x14ac:dyDescent="0.3">
      <c r="A378" s="649" t="str">
        <f>'Salary Menu MIS 3382'!A378</f>
        <v>SAI - Response to Intervention - Project 0110</v>
      </c>
      <c r="B378" s="380"/>
      <c r="C378" s="380"/>
      <c r="D378" s="382"/>
      <c r="E378" s="382"/>
      <c r="F378" s="382"/>
      <c r="G378" s="382"/>
      <c r="H378" s="382"/>
      <c r="I378" s="382"/>
      <c r="J378" s="383"/>
      <c r="K378" s="383"/>
      <c r="L378" s="383"/>
      <c r="M378" s="423"/>
    </row>
    <row r="379" spans="1:13" ht="18" customHeight="1" thickBot="1" x14ac:dyDescent="0.35">
      <c r="A379" s="2032" t="str">
        <f>'Salary Menu MIS 3382'!A379</f>
        <v>1----</v>
      </c>
      <c r="B379" s="1931" t="str">
        <f>'Salary Menu MIS 3382'!B379</f>
        <v>Teacher</v>
      </c>
      <c r="C379" s="427">
        <f>'Salary Menu MIS 3382'!C379</f>
        <v>0.25</v>
      </c>
      <c r="D379" s="338"/>
      <c r="E379" s="338"/>
      <c r="F379" s="338"/>
      <c r="G379" s="338"/>
      <c r="H379" s="338"/>
      <c r="I379" s="338"/>
      <c r="J379" s="627"/>
      <c r="K379" s="1005"/>
      <c r="L379" s="332"/>
      <c r="M379" s="993"/>
    </row>
    <row r="380" spans="1:13" s="533" customFormat="1" ht="12.75" hidden="1" customHeight="1" thickBot="1" x14ac:dyDescent="0.35">
      <c r="A380" s="1070"/>
      <c r="B380" s="510" t="s">
        <v>227</v>
      </c>
      <c r="C380" s="511"/>
      <c r="D380" s="511"/>
      <c r="E380" s="511"/>
      <c r="F380" s="511"/>
      <c r="G380" s="511"/>
      <c r="H380" s="511"/>
      <c r="I380" s="511"/>
      <c r="J380" s="512"/>
      <c r="K380" s="590"/>
      <c r="L380" s="590"/>
      <c r="M380" s="668"/>
    </row>
    <row r="381" spans="1:13" s="825" customFormat="1" ht="14.4" thickBot="1" x14ac:dyDescent="0.35">
      <c r="A381" s="1892"/>
      <c r="B381" s="1893" t="s">
        <v>2397</v>
      </c>
      <c r="C381" s="1894">
        <f>SUM(C379:C380)</f>
        <v>0.25</v>
      </c>
      <c r="D381" s="1892"/>
      <c r="E381" s="1895"/>
      <c r="F381" s="1895"/>
      <c r="G381" s="1895"/>
      <c r="H381" s="1895"/>
      <c r="I381" s="1895"/>
      <c r="J381" s="1895"/>
      <c r="K381" s="1896"/>
      <c r="L381" s="1896"/>
      <c r="M381" s="1897"/>
    </row>
    <row r="382" spans="1:13" s="825" customFormat="1" ht="12.75" customHeight="1" x14ac:dyDescent="0.3">
      <c r="A382" s="1898"/>
      <c r="B382" s="1899"/>
      <c r="C382" s="1899"/>
      <c r="D382" s="1900"/>
      <c r="E382" s="1900"/>
      <c r="F382" s="1900"/>
      <c r="G382" s="1900"/>
      <c r="H382" s="1900"/>
      <c r="I382" s="1900"/>
      <c r="J382" s="1901"/>
      <c r="K382" s="1901"/>
      <c r="L382" s="1901"/>
      <c r="M382" s="1902"/>
    </row>
    <row r="383" spans="1:13" s="825" customFormat="1" ht="12.75" customHeight="1" thickBot="1" x14ac:dyDescent="0.35">
      <c r="A383" s="1871"/>
      <c r="B383" s="1872"/>
      <c r="C383" s="1872"/>
      <c r="D383" s="1873"/>
      <c r="E383" s="1873"/>
      <c r="F383" s="1873"/>
      <c r="G383" s="1873"/>
      <c r="H383" s="1873"/>
      <c r="I383" s="1873"/>
      <c r="J383" s="1903"/>
      <c r="K383" s="1903"/>
      <c r="L383" s="1903"/>
      <c r="M383" s="1875"/>
    </row>
    <row r="384" spans="1:13" s="825" customFormat="1" ht="18" customHeight="1" x14ac:dyDescent="0.3">
      <c r="A384" s="1878" t="str">
        <f>'Salary Menu MIS 3382'!A384</f>
        <v>School Assistant Principals - District Funded - Project 3010</v>
      </c>
      <c r="B384" s="580"/>
      <c r="C384" s="580"/>
      <c r="D384" s="606"/>
      <c r="E384" s="606"/>
      <c r="F384" s="606"/>
      <c r="G384" s="606"/>
      <c r="H384" s="606"/>
      <c r="I384" s="606"/>
      <c r="J384" s="607"/>
      <c r="K384" s="607"/>
      <c r="L384" s="607"/>
      <c r="M384" s="502"/>
    </row>
    <row r="385" spans="1:43" s="825" customFormat="1" ht="18" customHeight="1" x14ac:dyDescent="0.3">
      <c r="A385" s="1879" t="str">
        <f>'Salary Menu MIS 3382'!A385</f>
        <v>31240</v>
      </c>
      <c r="B385" s="1880" t="str">
        <f>'Salary Menu MIS 3382'!B385</f>
        <v>Assistant Principal II</v>
      </c>
      <c r="C385" s="1904">
        <f>'Salary Menu MIS 3382'!C385</f>
        <v>0</v>
      </c>
      <c r="D385" s="1881"/>
      <c r="E385" s="1881"/>
      <c r="F385" s="1881"/>
      <c r="G385" s="1881"/>
      <c r="H385" s="1881"/>
      <c r="I385" s="1881"/>
      <c r="J385" s="1882"/>
      <c r="K385" s="1883"/>
      <c r="L385" s="1884"/>
      <c r="M385" s="1885"/>
    </row>
    <row r="386" spans="1:43" s="825" customFormat="1" ht="18" customHeight="1" thickBot="1" x14ac:dyDescent="0.35">
      <c r="A386" s="1906" t="str">
        <f>'Salary Menu MIS 3382'!A386</f>
        <v>31220</v>
      </c>
      <c r="B386" s="1907" t="str">
        <f>'Salary Menu MIS 3382'!B386</f>
        <v>Assistant Principal II - 10 Month</v>
      </c>
      <c r="C386" s="1908">
        <f>'Salary Menu MIS 3382'!C386</f>
        <v>0</v>
      </c>
      <c r="D386" s="1909"/>
      <c r="E386" s="1909"/>
      <c r="F386" s="1909"/>
      <c r="G386" s="1909"/>
      <c r="H386" s="1909"/>
      <c r="I386" s="1909"/>
      <c r="J386" s="1910"/>
      <c r="K386" s="1911"/>
      <c r="L386" s="1912"/>
      <c r="M386" s="1913"/>
    </row>
    <row r="387" spans="1:43" s="825" customFormat="1" ht="12.75" hidden="1" customHeight="1" thickBot="1" x14ac:dyDescent="0.35">
      <c r="A387" s="1886"/>
      <c r="B387" s="1887" t="s">
        <v>227</v>
      </c>
      <c r="C387" s="1888"/>
      <c r="D387" s="1888"/>
      <c r="E387" s="1888"/>
      <c r="F387" s="1888"/>
      <c r="G387" s="1888"/>
      <c r="H387" s="1888"/>
      <c r="I387" s="1888"/>
      <c r="J387" s="1889"/>
      <c r="K387" s="1890"/>
      <c r="L387" s="1890"/>
      <c r="M387" s="1891"/>
    </row>
    <row r="388" spans="1:43" s="825" customFormat="1" ht="14.4" thickBot="1" x14ac:dyDescent="0.35">
      <c r="A388" s="1892"/>
      <c r="B388" s="1893" t="s">
        <v>2395</v>
      </c>
      <c r="C388" s="1894">
        <f>SUM(C385:C387)</f>
        <v>0</v>
      </c>
      <c r="D388" s="1892"/>
      <c r="E388" s="1895"/>
      <c r="F388" s="1895"/>
      <c r="G388" s="1895"/>
      <c r="H388" s="1895"/>
      <c r="I388" s="1895"/>
      <c r="J388" s="1895"/>
      <c r="K388" s="1896"/>
      <c r="L388" s="1896"/>
      <c r="M388" s="1897"/>
    </row>
    <row r="389" spans="1:43" s="825" customFormat="1" ht="12.75" customHeight="1" x14ac:dyDescent="0.3">
      <c r="A389" s="1898"/>
      <c r="B389" s="1899"/>
      <c r="C389" s="1899"/>
      <c r="D389" s="1900"/>
      <c r="E389" s="1900"/>
      <c r="F389" s="1900"/>
      <c r="G389" s="1900"/>
      <c r="H389" s="1900"/>
      <c r="I389" s="1900"/>
      <c r="J389" s="1901"/>
      <c r="K389" s="1901"/>
      <c r="L389" s="1901"/>
      <c r="M389" s="1902"/>
    </row>
    <row r="390" spans="1:43" s="825" customFormat="1" ht="12.75" customHeight="1" thickBot="1" x14ac:dyDescent="0.35">
      <c r="A390" s="1871"/>
      <c r="B390" s="1872"/>
      <c r="C390" s="1872"/>
      <c r="D390" s="1873"/>
      <c r="E390" s="1873"/>
      <c r="F390" s="1873"/>
      <c r="G390" s="1873"/>
      <c r="H390" s="1873"/>
      <c r="I390" s="1873"/>
      <c r="J390" s="1903"/>
      <c r="K390" s="1903"/>
      <c r="L390" s="1903"/>
      <c r="M390" s="1875"/>
    </row>
    <row r="391" spans="1:43" s="1098" customFormat="1" ht="15" hidden="1" customHeight="1" x14ac:dyDescent="0.3">
      <c r="A391" s="695" t="str">
        <f>+'Salary Menu MIS 3382'!A391</f>
        <v>VPK - Year Long - Project 0132</v>
      </c>
      <c r="B391" s="696"/>
      <c r="C391" s="696"/>
      <c r="D391" s="697"/>
      <c r="E391" s="697"/>
      <c r="F391" s="697"/>
      <c r="G391" s="697"/>
      <c r="H391" s="697"/>
      <c r="I391" s="697"/>
      <c r="J391" s="698"/>
      <c r="K391" s="698"/>
      <c r="L391" s="698"/>
      <c r="M391" s="699"/>
    </row>
    <row r="392" spans="1:43" s="1098" customFormat="1" ht="18" hidden="1" customHeight="1" x14ac:dyDescent="0.3">
      <c r="A392" s="1099" t="str">
        <f>'Salary Menu MIS 3382'!A392</f>
        <v>42410</v>
      </c>
      <c r="B392" s="1100" t="str">
        <f>'Salary Menu MIS 3382'!B392</f>
        <v>Child Development Associate</v>
      </c>
      <c r="C392" s="625">
        <f>'Salary Menu MIS 3382'!C393</f>
        <v>0</v>
      </c>
      <c r="D392" s="624"/>
      <c r="E392" s="624"/>
      <c r="F392" s="624"/>
      <c r="G392" s="624"/>
      <c r="H392" s="624"/>
      <c r="I392" s="624"/>
      <c r="J392" s="1101"/>
      <c r="K392" s="1102"/>
      <c r="L392" s="707"/>
      <c r="M392" s="1103"/>
    </row>
    <row r="393" spans="1:43" s="1098" customFormat="1" ht="18" hidden="1" customHeight="1" x14ac:dyDescent="0.3">
      <c r="A393" s="1104" t="str">
        <f>'Salary Menu MIS 3382'!A393</f>
        <v>41---</v>
      </c>
      <c r="B393" s="1105" t="str">
        <f>'Salary Menu MIS 3382'!B393</f>
        <v>Classroom Assistant - Full Time - 9 Month</v>
      </c>
      <c r="C393" s="625">
        <f>'Salary Menu MIS 3382'!C394</f>
        <v>0</v>
      </c>
      <c r="D393" s="624"/>
      <c r="E393" s="624"/>
      <c r="F393" s="624"/>
      <c r="G393" s="624"/>
      <c r="H393" s="624"/>
      <c r="I393" s="624"/>
      <c r="J393" s="1101"/>
      <c r="K393" s="1102"/>
      <c r="L393" s="707"/>
      <c r="M393" s="1103"/>
    </row>
    <row r="394" spans="1:43" s="1098" customFormat="1" ht="18" hidden="1" customHeight="1" x14ac:dyDescent="0.3">
      <c r="A394" s="1104" t="str">
        <f>'Salary Menu MIS 3382'!A394</f>
        <v>41---</v>
      </c>
      <c r="B394" s="1105" t="str">
        <f>'Salary Menu MIS 3382'!B394</f>
        <v>Classroom Assistant - Less than 4 hours</v>
      </c>
      <c r="C394" s="625">
        <f>ROUND('Salary Menu MIS 3382'!D394/7.5,2)</f>
        <v>0</v>
      </c>
      <c r="D394" s="624"/>
      <c r="E394" s="624"/>
      <c r="F394" s="624"/>
      <c r="G394" s="624"/>
      <c r="H394" s="624"/>
      <c r="I394" s="624"/>
      <c r="J394" s="1101"/>
      <c r="K394" s="1102"/>
      <c r="L394" s="707"/>
      <c r="M394" s="1103"/>
    </row>
    <row r="395" spans="1:43" s="1098" customFormat="1" ht="12.75" hidden="1" customHeight="1" thickBot="1" x14ac:dyDescent="0.35">
      <c r="A395" s="1106"/>
      <c r="B395" s="1107" t="s">
        <v>227</v>
      </c>
      <c r="C395" s="1108"/>
      <c r="D395" s="1108"/>
      <c r="E395" s="1108"/>
      <c r="F395" s="1108"/>
      <c r="G395" s="1108"/>
      <c r="H395" s="1108"/>
      <c r="I395" s="1108"/>
      <c r="J395" s="1109"/>
      <c r="K395" s="721"/>
      <c r="L395" s="721"/>
      <c r="M395" s="1110"/>
    </row>
    <row r="396" spans="1:43" s="1098" customFormat="1" ht="28.2" hidden="1" thickBot="1" x14ac:dyDescent="0.35">
      <c r="A396" s="1111"/>
      <c r="B396" s="1112" t="s">
        <v>2083</v>
      </c>
      <c r="C396" s="1113">
        <f>SUM(C392:C395)</f>
        <v>0</v>
      </c>
      <c r="D396" s="1111"/>
      <c r="E396" s="1114"/>
      <c r="F396" s="1114"/>
      <c r="G396" s="1114"/>
      <c r="H396" s="1114"/>
      <c r="I396" s="1114"/>
      <c r="J396" s="1114"/>
      <c r="K396" s="1115"/>
      <c r="L396" s="1115"/>
      <c r="M396" s="1116"/>
    </row>
    <row r="397" spans="1:43" s="1098" customFormat="1" ht="12.75" hidden="1" customHeight="1" x14ac:dyDescent="0.3">
      <c r="A397" s="725"/>
      <c r="B397" s="726"/>
      <c r="C397" s="726"/>
      <c r="D397" s="727"/>
      <c r="E397" s="727"/>
      <c r="F397" s="727"/>
      <c r="G397" s="727"/>
      <c r="H397" s="727"/>
      <c r="I397" s="727"/>
      <c r="J397" s="1117"/>
      <c r="K397" s="1117"/>
      <c r="L397" s="1117"/>
      <c r="M397" s="1118"/>
    </row>
    <row r="398" spans="1:43" s="1098" customFormat="1" ht="12.75" hidden="1" customHeight="1" thickBot="1" x14ac:dyDescent="0.35">
      <c r="A398" s="1119"/>
      <c r="B398" s="1120"/>
      <c r="C398" s="1120"/>
      <c r="D398" s="1121"/>
      <c r="E398" s="1121"/>
      <c r="F398" s="1121"/>
      <c r="G398" s="1121"/>
      <c r="H398" s="1121"/>
      <c r="I398" s="1121"/>
      <c r="J398" s="1122"/>
      <c r="K398" s="1122"/>
      <c r="L398" s="1122"/>
      <c r="M398" s="1123"/>
    </row>
    <row r="399" spans="1:43" s="216" customFormat="1" ht="18" customHeight="1" x14ac:dyDescent="0.3">
      <c r="A399" s="2290" t="str">
        <f>'Salary Menu MIS 3382'!A399:E399</f>
        <v>Workforce Development - Project 5110</v>
      </c>
      <c r="B399" s="2306"/>
      <c r="C399" s="2306"/>
      <c r="D399" s="2306"/>
      <c r="E399" s="2306"/>
      <c r="F399" s="2306"/>
      <c r="G399" s="2306"/>
      <c r="H399" s="2306"/>
      <c r="I399" s="2306"/>
      <c r="J399" s="2306"/>
      <c r="K399" s="573"/>
      <c r="L399" s="573"/>
      <c r="M399" s="423"/>
    </row>
    <row r="400" spans="1:43" s="1006" customFormat="1" ht="18" customHeight="1" x14ac:dyDescent="0.3">
      <c r="A400" s="1906" t="str">
        <f>'Salary Menu MIS 3382'!A400</f>
        <v>1----</v>
      </c>
      <c r="B400" s="2033" t="str">
        <f>'Salary Menu MIS 3382'!B400</f>
        <v>Teacher - Vocational - 10 Month</v>
      </c>
      <c r="C400" s="342">
        <f>'Salary Menu MIS 3382'!C400</f>
        <v>0</v>
      </c>
      <c r="D400" s="1124"/>
      <c r="E400" s="1124"/>
      <c r="F400" s="1124"/>
      <c r="G400" s="1124"/>
      <c r="H400" s="1124"/>
      <c r="I400" s="1124"/>
      <c r="J400" s="1125"/>
      <c r="K400" s="1126"/>
      <c r="L400" s="1125"/>
      <c r="M400" s="1127"/>
      <c r="N400" s="262"/>
      <c r="O400" s="262"/>
      <c r="P400" s="262"/>
      <c r="Q400" s="262"/>
      <c r="R400" s="262"/>
      <c r="S400" s="262"/>
      <c r="T400" s="262"/>
      <c r="U400" s="262"/>
      <c r="V400" s="262"/>
      <c r="W400" s="262"/>
      <c r="X400" s="262"/>
      <c r="Y400" s="262"/>
      <c r="Z400" s="262"/>
      <c r="AA400" s="262"/>
      <c r="AB400" s="262"/>
      <c r="AC400" s="262"/>
      <c r="AD400" s="262"/>
      <c r="AE400" s="262"/>
      <c r="AF400" s="262"/>
      <c r="AG400" s="262"/>
      <c r="AH400" s="262"/>
      <c r="AI400" s="262"/>
      <c r="AJ400" s="262"/>
      <c r="AK400" s="262"/>
      <c r="AL400" s="262"/>
      <c r="AM400" s="262"/>
      <c r="AN400" s="262"/>
      <c r="AO400" s="262"/>
      <c r="AP400" s="262"/>
      <c r="AQ400" s="262"/>
    </row>
    <row r="401" spans="1:43" s="1006" customFormat="1" ht="18" customHeight="1" x14ac:dyDescent="0.3">
      <c r="A401" s="1930" t="str">
        <f>'Salary Menu MIS 3382'!A401</f>
        <v>1----</v>
      </c>
      <c r="B401" s="1931" t="str">
        <f>'Salary Menu MIS 3382'!B401</f>
        <v>Teacher - Vocational - 12 Month</v>
      </c>
      <c r="C401" s="342">
        <f>'Salary Menu MIS 3382'!C401</f>
        <v>0</v>
      </c>
      <c r="D401" s="332"/>
      <c r="E401" s="332"/>
      <c r="F401" s="332"/>
      <c r="G401" s="332"/>
      <c r="H401" s="332"/>
      <c r="I401" s="332"/>
      <c r="J401" s="627"/>
      <c r="K401" s="1128"/>
      <c r="L401" s="332"/>
      <c r="M401" s="993"/>
      <c r="N401" s="262"/>
      <c r="O401" s="262"/>
      <c r="P401" s="262"/>
      <c r="Q401" s="262"/>
      <c r="R401" s="262"/>
      <c r="S401" s="262"/>
      <c r="T401" s="262"/>
      <c r="U401" s="262"/>
      <c r="V401" s="262"/>
      <c r="W401" s="262"/>
      <c r="X401" s="262"/>
      <c r="Y401" s="262"/>
      <c r="Z401" s="262"/>
      <c r="AA401" s="262"/>
      <c r="AB401" s="262"/>
      <c r="AC401" s="262"/>
      <c r="AD401" s="262"/>
      <c r="AE401" s="262"/>
      <c r="AF401" s="262"/>
      <c r="AG401" s="262"/>
      <c r="AH401" s="262"/>
      <c r="AI401" s="262"/>
      <c r="AJ401" s="262"/>
      <c r="AK401" s="262"/>
      <c r="AL401" s="262"/>
      <c r="AM401" s="262"/>
      <c r="AN401" s="262"/>
      <c r="AO401" s="262"/>
      <c r="AP401" s="262"/>
      <c r="AQ401" s="262"/>
    </row>
    <row r="402" spans="1:43" s="1006" customFormat="1" ht="18" customHeight="1" x14ac:dyDescent="0.3">
      <c r="A402" s="1930" t="str">
        <f>'Salary Menu MIS 3382'!A402</f>
        <v>1----</v>
      </c>
      <c r="B402" s="1931" t="str">
        <f>'Salary Menu MIS 3382'!B402</f>
        <v>Teacher - Less than 3.75 Hours</v>
      </c>
      <c r="C402" s="973">
        <f>ROUND('Salary Menu MIS 3382'!D402/7.5,2)</f>
        <v>0</v>
      </c>
      <c r="D402" s="332"/>
      <c r="E402" s="332"/>
      <c r="F402" s="332"/>
      <c r="G402" s="332"/>
      <c r="H402" s="332"/>
      <c r="I402" s="332"/>
      <c r="J402" s="627"/>
      <c r="K402" s="1128"/>
      <c r="L402" s="332"/>
      <c r="M402" s="993"/>
    </row>
    <row r="403" spans="1:43" ht="18" customHeight="1" x14ac:dyDescent="0.3">
      <c r="A403" s="1930" t="str">
        <f>'Salary Menu MIS 3382'!A403</f>
        <v>1----</v>
      </c>
      <c r="B403" s="1931" t="str">
        <f>'Salary Menu MIS 3382'!B403</f>
        <v>Teacher - 12 Month</v>
      </c>
      <c r="C403" s="342">
        <f>'Salary Menu MIS 3382'!C403</f>
        <v>0</v>
      </c>
      <c r="D403" s="338"/>
      <c r="E403" s="338"/>
      <c r="F403" s="338"/>
      <c r="G403" s="338"/>
      <c r="H403" s="338"/>
      <c r="I403" s="338"/>
      <c r="J403" s="627"/>
      <c r="K403" s="1128"/>
      <c r="L403" s="332"/>
      <c r="M403" s="993"/>
    </row>
    <row r="404" spans="1:43" s="1007" customFormat="1" ht="18" customHeight="1" x14ac:dyDescent="0.3">
      <c r="A404" s="1930" t="str">
        <f>'Salary Menu MIS 3382'!A404</f>
        <v>12501</v>
      </c>
      <c r="B404" s="1931" t="str">
        <f>'Salary Menu MIS 3382'!B404&amp;" (Number of 6th Period Teachers)"</f>
        <v>Teacher - Hourly (Number of 6th Period Teachers)</v>
      </c>
      <c r="C404" s="978">
        <f>ROUND('Salary Menu MIS 3382'!D404/(196),2)</f>
        <v>0</v>
      </c>
      <c r="D404" s="332"/>
      <c r="E404" s="332"/>
      <c r="F404" s="332"/>
      <c r="G404" s="332"/>
      <c r="H404" s="332"/>
      <c r="I404" s="332"/>
      <c r="J404" s="627"/>
      <c r="K404" s="1128"/>
      <c r="L404" s="332"/>
      <c r="M404" s="993"/>
    </row>
    <row r="405" spans="1:43" ht="18" customHeight="1" x14ac:dyDescent="0.3">
      <c r="A405" s="1930" t="str">
        <f>'Salary Menu MIS 3382'!A405</f>
        <v>41---</v>
      </c>
      <c r="B405" s="1931" t="str">
        <f>'Salary Menu MIS 3382'!B405</f>
        <v>Classroom Assistant - Full Time</v>
      </c>
      <c r="C405" s="342">
        <f>'Salary Menu MIS 3382'!C405</f>
        <v>0</v>
      </c>
      <c r="D405" s="332"/>
      <c r="E405" s="332"/>
      <c r="F405" s="332"/>
      <c r="G405" s="332"/>
      <c r="H405" s="332"/>
      <c r="I405" s="332"/>
      <c r="J405" s="627"/>
      <c r="K405" s="1128"/>
      <c r="L405" s="332"/>
      <c r="M405" s="993"/>
    </row>
    <row r="406" spans="1:43" s="1006" customFormat="1" ht="18" customHeight="1" x14ac:dyDescent="0.3">
      <c r="A406" s="2023" t="str">
        <f>'Salary Menu MIS 3382'!A406</f>
        <v>41---</v>
      </c>
      <c r="B406" s="1907" t="str">
        <f>'Salary Menu MIS 3382'!B406</f>
        <v>Classroom Assistant - Less than 4 hours</v>
      </c>
      <c r="C406" s="973">
        <f>ROUND('Salary Menu MIS 3382'!D406/7.5,2)</f>
        <v>0</v>
      </c>
      <c r="D406" s="741"/>
      <c r="E406" s="741"/>
      <c r="F406" s="741"/>
      <c r="G406" s="741"/>
      <c r="H406" s="741"/>
      <c r="I406" s="741"/>
      <c r="J406" s="1071"/>
      <c r="K406" s="1129"/>
      <c r="L406" s="1129"/>
      <c r="M406" s="1074"/>
    </row>
    <row r="407" spans="1:43" ht="18" customHeight="1" x14ac:dyDescent="0.3">
      <c r="A407" s="1930" t="str">
        <f>'Salary Menu MIS 3382'!A407</f>
        <v>41880</v>
      </c>
      <c r="B407" s="1931" t="str">
        <f>'Salary Menu MIS 3382'!B407</f>
        <v>Classroom Assistant - Vo-Tech</v>
      </c>
      <c r="C407" s="342">
        <f>'Salary Menu MIS 3382'!C407</f>
        <v>0</v>
      </c>
      <c r="D407" s="338"/>
      <c r="E407" s="338"/>
      <c r="F407" s="338"/>
      <c r="G407" s="338"/>
      <c r="H407" s="338"/>
      <c r="I407" s="338"/>
      <c r="J407" s="627"/>
      <c r="K407" s="1130"/>
      <c r="L407" s="1130"/>
      <c r="M407" s="993"/>
    </row>
    <row r="408" spans="1:43" s="2062" customFormat="1" ht="18" hidden="1" customHeight="1" x14ac:dyDescent="0.3">
      <c r="A408" s="2057" t="str">
        <f>'Salary Menu MIS 3382'!A408</f>
        <v>428---</v>
      </c>
      <c r="B408" s="2058" t="str">
        <f>'Salary Menu MIS 3382'!B408</f>
        <v>Custodian I - 12 Month</v>
      </c>
      <c r="C408" s="1924">
        <f>'Salary Menu MIS 3382'!C408</f>
        <v>0</v>
      </c>
      <c r="D408" s="1925"/>
      <c r="E408" s="1925"/>
      <c r="F408" s="1925"/>
      <c r="G408" s="1925"/>
      <c r="H408" s="1925"/>
      <c r="I408" s="1925"/>
      <c r="J408" s="2059"/>
      <c r="K408" s="2060"/>
      <c r="L408" s="2060"/>
      <c r="M408" s="2061"/>
    </row>
    <row r="409" spans="1:43" s="2062" customFormat="1" ht="18" hidden="1" customHeight="1" x14ac:dyDescent="0.3">
      <c r="A409" s="2057" t="str">
        <f>'Salary Menu MIS 3382'!A409</f>
        <v>428---</v>
      </c>
      <c r="B409" s="2058" t="str">
        <f>'Salary Menu MIS 3382'!B409</f>
        <v>Custodian - 12 Month</v>
      </c>
      <c r="C409" s="1924">
        <f>'Salary Menu MIS 3382'!C409</f>
        <v>0</v>
      </c>
      <c r="D409" s="1925"/>
      <c r="E409" s="1925"/>
      <c r="F409" s="1925"/>
      <c r="G409" s="1925"/>
      <c r="H409" s="1925"/>
      <c r="I409" s="1925"/>
      <c r="J409" s="2059"/>
      <c r="K409" s="2060"/>
      <c r="L409" s="2060"/>
      <c r="M409" s="2061"/>
    </row>
    <row r="410" spans="1:43" s="2062" customFormat="1" ht="18" hidden="1" customHeight="1" x14ac:dyDescent="0.3">
      <c r="A410" s="2057" t="str">
        <f>'Salary Menu MIS 3382'!A410</f>
        <v>428---</v>
      </c>
      <c r="B410" s="2058" t="str">
        <f>'Salary Menu MIS 3382'!B410</f>
        <v>Custodian - 10 Month</v>
      </c>
      <c r="C410" s="1924">
        <f>'Salary Menu MIS 3382'!C410</f>
        <v>0</v>
      </c>
      <c r="D410" s="1925"/>
      <c r="E410" s="1925"/>
      <c r="F410" s="1925"/>
      <c r="G410" s="1925"/>
      <c r="H410" s="1925"/>
      <c r="I410" s="1925"/>
      <c r="J410" s="2059"/>
      <c r="K410" s="2060"/>
      <c r="L410" s="2060"/>
      <c r="M410" s="2061"/>
    </row>
    <row r="411" spans="1:43" s="2062" customFormat="1" ht="18" hidden="1" customHeight="1" x14ac:dyDescent="0.3">
      <c r="A411" s="2057" t="str">
        <f>'Salary Menu MIS 3382'!A411</f>
        <v>428---</v>
      </c>
      <c r="B411" s="2058" t="str">
        <f>'Salary Menu MIS 3382'!B411</f>
        <v>Custodian - 9 Month</v>
      </c>
      <c r="C411" s="1924">
        <f>'Salary Menu MIS 3382'!C411</f>
        <v>0</v>
      </c>
      <c r="D411" s="1925"/>
      <c r="E411" s="1925"/>
      <c r="F411" s="1925"/>
      <c r="G411" s="1925"/>
      <c r="H411" s="1925"/>
      <c r="I411" s="1925"/>
      <c r="J411" s="2059"/>
      <c r="K411" s="2060"/>
      <c r="L411" s="2060"/>
      <c r="M411" s="2061"/>
    </row>
    <row r="412" spans="1:43" s="2062" customFormat="1" ht="18" hidden="1" customHeight="1" x14ac:dyDescent="0.3">
      <c r="A412" s="2057" t="str">
        <f>'Salary Menu MIS 3382'!A412</f>
        <v>428---</v>
      </c>
      <c r="B412" s="2058" t="str">
        <f>'Salary Menu MIS 3382'!B412</f>
        <v>Custodian - 12 Month - Less than 4 hours</v>
      </c>
      <c r="C412" s="1924">
        <f>ROUND('Salary Menu MIS 3382'!D412/7.5,2)</f>
        <v>0</v>
      </c>
      <c r="D412" s="1925"/>
      <c r="E412" s="1925"/>
      <c r="F412" s="1925"/>
      <c r="G412" s="1925"/>
      <c r="H412" s="1925"/>
      <c r="I412" s="1925"/>
      <c r="J412" s="2059"/>
      <c r="K412" s="2060"/>
      <c r="L412" s="2060"/>
      <c r="M412" s="2061"/>
    </row>
    <row r="413" spans="1:43" s="2062" customFormat="1" ht="18" hidden="1" customHeight="1" x14ac:dyDescent="0.3">
      <c r="A413" s="2057" t="str">
        <f>'Salary Menu MIS 3382'!A413</f>
        <v>428---</v>
      </c>
      <c r="B413" s="2058" t="str">
        <f>'Salary Menu MIS 3382'!B413</f>
        <v>Custodian - 10 Month - Less than 4 hours</v>
      </c>
      <c r="C413" s="1924">
        <f>ROUND('Salary Menu MIS 3382'!D413/7.5,2)</f>
        <v>0</v>
      </c>
      <c r="D413" s="1925"/>
      <c r="E413" s="1925"/>
      <c r="F413" s="1925"/>
      <c r="G413" s="1925"/>
      <c r="H413" s="1925"/>
      <c r="I413" s="1925"/>
      <c r="J413" s="2059"/>
      <c r="K413" s="2060"/>
      <c r="L413" s="2060"/>
      <c r="M413" s="2061"/>
    </row>
    <row r="414" spans="1:43" s="2062" customFormat="1" ht="18" hidden="1" customHeight="1" x14ac:dyDescent="0.3">
      <c r="A414" s="2057" t="str">
        <f>'Salary Menu MIS 3382'!A414</f>
        <v>428---</v>
      </c>
      <c r="B414" s="2058" t="str">
        <f>'Salary Menu MIS 3382'!B414</f>
        <v>Custodian - 9 Month - Less than 4 hours</v>
      </c>
      <c r="C414" s="1924">
        <f>ROUND('Salary Menu MIS 3382'!D414/7.5,2)</f>
        <v>0</v>
      </c>
      <c r="D414" s="1925"/>
      <c r="E414" s="1925"/>
      <c r="F414" s="1925"/>
      <c r="G414" s="1925"/>
      <c r="H414" s="1925"/>
      <c r="I414" s="1925"/>
      <c r="J414" s="2059"/>
      <c r="K414" s="2060"/>
      <c r="L414" s="2060"/>
      <c r="M414" s="2061"/>
    </row>
    <row r="415" spans="1:43" s="1006" customFormat="1" ht="18" customHeight="1" x14ac:dyDescent="0.3">
      <c r="A415" s="1930" t="str">
        <f>'Salary Menu MIS 3382'!A415</f>
        <v>41120</v>
      </c>
      <c r="B415" s="1931" t="str">
        <f>'Salary Menu MIS 3382'!B415</f>
        <v>School Bookkeeper - 12 Month</v>
      </c>
      <c r="C415" s="342">
        <f>'Salary Menu MIS 3382'!C415</f>
        <v>0</v>
      </c>
      <c r="D415" s="338"/>
      <c r="E415" s="338"/>
      <c r="F415" s="338"/>
      <c r="G415" s="338"/>
      <c r="H415" s="338"/>
      <c r="I415" s="338"/>
      <c r="J415" s="627"/>
      <c r="K415" s="1130"/>
      <c r="L415" s="1130"/>
      <c r="M415" s="993"/>
      <c r="N415" s="262"/>
      <c r="O415" s="262"/>
      <c r="P415" s="262"/>
      <c r="Q415" s="262"/>
      <c r="R415" s="262"/>
      <c r="S415" s="262"/>
      <c r="T415" s="262"/>
      <c r="U415" s="262"/>
      <c r="V415" s="262"/>
      <c r="W415" s="262"/>
      <c r="X415" s="262"/>
      <c r="Y415" s="262"/>
      <c r="Z415" s="262"/>
      <c r="AA415" s="262"/>
      <c r="AB415" s="262"/>
      <c r="AC415" s="262"/>
      <c r="AD415" s="262"/>
      <c r="AE415" s="262"/>
      <c r="AF415" s="262"/>
      <c r="AG415" s="262"/>
      <c r="AH415" s="262"/>
      <c r="AI415" s="262"/>
      <c r="AJ415" s="262"/>
      <c r="AK415" s="262"/>
      <c r="AL415" s="262"/>
      <c r="AM415" s="262"/>
      <c r="AN415" s="262"/>
      <c r="AO415" s="262"/>
      <c r="AP415" s="262"/>
      <c r="AQ415" s="262"/>
    </row>
    <row r="416" spans="1:43" s="1006" customFormat="1" ht="18" customHeight="1" x14ac:dyDescent="0.3">
      <c r="A416" s="1930" t="str">
        <f>'Salary Menu MIS 3382'!A416</f>
        <v>47070</v>
      </c>
      <c r="B416" s="1931" t="str">
        <f>'Salary Menu MIS 3382'!B416</f>
        <v>School Level Clerk - 10 Month</v>
      </c>
      <c r="C416" s="342">
        <f>'Salary Menu MIS 3382'!C416</f>
        <v>0</v>
      </c>
      <c r="D416" s="338"/>
      <c r="E416" s="338"/>
      <c r="F416" s="338"/>
      <c r="G416" s="338"/>
      <c r="H416" s="338"/>
      <c r="I416" s="338"/>
      <c r="J416" s="1131"/>
      <c r="K416" s="1130"/>
      <c r="L416" s="1130"/>
      <c r="M416" s="993"/>
      <c r="N416" s="262"/>
      <c r="O416" s="262"/>
      <c r="P416" s="262"/>
      <c r="Q416" s="262"/>
      <c r="R416" s="262"/>
      <c r="S416" s="262"/>
      <c r="T416" s="262"/>
      <c r="U416" s="262"/>
      <c r="V416" s="262"/>
      <c r="W416" s="262"/>
      <c r="X416" s="262"/>
      <c r="Y416" s="262"/>
      <c r="Z416" s="262"/>
      <c r="AA416" s="262"/>
      <c r="AB416" s="262"/>
      <c r="AC416" s="262"/>
      <c r="AD416" s="262"/>
      <c r="AE416" s="262"/>
      <c r="AF416" s="262"/>
      <c r="AG416" s="262"/>
      <c r="AH416" s="262"/>
      <c r="AI416" s="262"/>
      <c r="AJ416" s="262"/>
      <c r="AK416" s="262"/>
      <c r="AL416" s="262"/>
      <c r="AM416" s="262"/>
      <c r="AN416" s="262"/>
      <c r="AO416" s="262"/>
      <c r="AP416" s="262"/>
      <c r="AQ416" s="262"/>
    </row>
    <row r="417" spans="1:43" s="1006" customFormat="1" ht="18" customHeight="1" x14ac:dyDescent="0.3">
      <c r="A417" s="1930" t="str">
        <f>'Salary Menu MIS 3382'!A417</f>
        <v>4110-</v>
      </c>
      <c r="B417" s="1931" t="str">
        <f>'Salary Menu MIS 3382'!B417</f>
        <v>Secretary - 10 Month</v>
      </c>
      <c r="C417" s="342">
        <f>'Salary Menu MIS 3382'!C417</f>
        <v>0</v>
      </c>
      <c r="D417" s="338"/>
      <c r="E417" s="338"/>
      <c r="F417" s="338"/>
      <c r="G417" s="338"/>
      <c r="H417" s="338"/>
      <c r="I417" s="338"/>
      <c r="J417" s="627"/>
      <c r="K417" s="1130"/>
      <c r="L417" s="1130"/>
      <c r="M417" s="993"/>
      <c r="N417" s="262"/>
      <c r="O417" s="262"/>
      <c r="P417" s="262"/>
      <c r="Q417" s="262"/>
      <c r="R417" s="262"/>
      <c r="S417" s="262"/>
      <c r="T417" s="262"/>
      <c r="U417" s="262"/>
      <c r="V417" s="262"/>
      <c r="W417" s="262"/>
      <c r="X417" s="262"/>
      <c r="Y417" s="262"/>
      <c r="Z417" s="262"/>
      <c r="AA417" s="262"/>
      <c r="AB417" s="262"/>
      <c r="AC417" s="262"/>
      <c r="AD417" s="262"/>
      <c r="AE417" s="262"/>
      <c r="AF417" s="262"/>
      <c r="AG417" s="262"/>
      <c r="AH417" s="262"/>
      <c r="AI417" s="262"/>
      <c r="AJ417" s="262"/>
      <c r="AK417" s="262"/>
      <c r="AL417" s="262"/>
      <c r="AM417" s="262"/>
      <c r="AN417" s="262"/>
      <c r="AO417" s="262"/>
      <c r="AP417" s="262"/>
      <c r="AQ417" s="262"/>
    </row>
    <row r="418" spans="1:43" s="1006" customFormat="1" ht="18" customHeight="1" x14ac:dyDescent="0.3">
      <c r="A418" s="1930" t="str">
        <f>'Salary Menu MIS 3382'!A418</f>
        <v>4112-</v>
      </c>
      <c r="B418" s="1931" t="str">
        <f>'Salary Menu MIS 3382'!B418</f>
        <v>Secretary - 12 Month</v>
      </c>
      <c r="C418" s="342">
        <f>'Salary Menu MIS 3382'!C418</f>
        <v>0</v>
      </c>
      <c r="D418" s="338"/>
      <c r="E418" s="338"/>
      <c r="F418" s="338"/>
      <c r="G418" s="338"/>
      <c r="H418" s="338"/>
      <c r="I418" s="338"/>
      <c r="J418" s="627"/>
      <c r="K418" s="1130"/>
      <c r="L418" s="1130"/>
      <c r="M418" s="993"/>
      <c r="N418" s="262"/>
      <c r="O418" s="262"/>
      <c r="P418" s="262"/>
      <c r="Q418" s="262"/>
      <c r="R418" s="262"/>
      <c r="S418" s="262"/>
      <c r="T418" s="262"/>
      <c r="U418" s="262"/>
      <c r="V418" s="262"/>
      <c r="W418" s="262"/>
      <c r="X418" s="262"/>
      <c r="Y418" s="262"/>
      <c r="Z418" s="262"/>
      <c r="AA418" s="262"/>
      <c r="AB418" s="262"/>
      <c r="AC418" s="262"/>
      <c r="AD418" s="262"/>
      <c r="AE418" s="262"/>
      <c r="AF418" s="262"/>
      <c r="AG418" s="262"/>
      <c r="AH418" s="262"/>
      <c r="AI418" s="262"/>
      <c r="AJ418" s="262"/>
      <c r="AK418" s="262"/>
      <c r="AL418" s="262"/>
      <c r="AM418" s="262"/>
      <c r="AN418" s="262"/>
      <c r="AO418" s="262"/>
      <c r="AP418" s="262"/>
      <c r="AQ418" s="262"/>
    </row>
    <row r="419" spans="1:43" s="1006" customFormat="1" ht="18" customHeight="1" x14ac:dyDescent="0.3">
      <c r="A419" s="1969" t="str">
        <f>'Salary Menu MIS 3382'!A419</f>
        <v>-----</v>
      </c>
      <c r="B419" s="2034" t="str">
        <f>'Salary Menu MIS 3382'!B419</f>
        <v>Administrative Other:</v>
      </c>
      <c r="C419" s="342">
        <f>'Salary Menu MIS 3382'!C419</f>
        <v>0</v>
      </c>
      <c r="D419" s="338"/>
      <c r="E419" s="338"/>
      <c r="F419" s="338"/>
      <c r="G419" s="338"/>
      <c r="H419" s="338"/>
      <c r="I419" s="338"/>
      <c r="J419" s="627"/>
      <c r="K419" s="1132"/>
      <c r="L419" s="627"/>
      <c r="M419" s="1133"/>
      <c r="N419" s="262"/>
      <c r="O419" s="262"/>
      <c r="P419" s="262"/>
      <c r="Q419" s="262"/>
      <c r="R419" s="262"/>
      <c r="S419" s="262"/>
      <c r="T419" s="262"/>
      <c r="U419" s="262"/>
      <c r="V419" s="262"/>
      <c r="W419" s="262"/>
      <c r="X419" s="262"/>
      <c r="Y419" s="262"/>
      <c r="Z419" s="262"/>
      <c r="AA419" s="262"/>
      <c r="AB419" s="262"/>
      <c r="AC419" s="262"/>
      <c r="AD419" s="262"/>
      <c r="AE419" s="262"/>
      <c r="AF419" s="262"/>
      <c r="AG419" s="262"/>
      <c r="AH419" s="262"/>
      <c r="AI419" s="262"/>
      <c r="AJ419" s="262"/>
      <c r="AK419" s="262"/>
      <c r="AL419" s="262"/>
      <c r="AM419" s="262"/>
      <c r="AN419" s="262"/>
      <c r="AO419" s="262"/>
      <c r="AP419" s="262"/>
      <c r="AQ419" s="262"/>
    </row>
    <row r="420" spans="1:43" s="1006" customFormat="1" ht="18" customHeight="1" x14ac:dyDescent="0.3">
      <c r="A420" s="1969" t="str">
        <f>'Salary Menu MIS 3382'!A420</f>
        <v>-----</v>
      </c>
      <c r="B420" s="1970" t="str">
        <f>'Salary Menu MIS 3382'!B420</f>
        <v>Instructional - Other:</v>
      </c>
      <c r="C420" s="342">
        <f>'Salary Menu MIS 3382'!C420</f>
        <v>0</v>
      </c>
      <c r="D420" s="338"/>
      <c r="E420" s="338"/>
      <c r="F420" s="338"/>
      <c r="G420" s="338"/>
      <c r="H420" s="338"/>
      <c r="I420" s="338"/>
      <c r="J420" s="627"/>
      <c r="K420" s="1005"/>
      <c r="L420" s="1005"/>
      <c r="M420" s="993"/>
      <c r="N420" s="262"/>
      <c r="O420" s="262"/>
      <c r="P420" s="262"/>
      <c r="Q420" s="262"/>
      <c r="R420" s="262"/>
      <c r="S420" s="262"/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2"/>
      <c r="AD420" s="262"/>
      <c r="AE420" s="262"/>
      <c r="AF420" s="262"/>
      <c r="AG420" s="262"/>
      <c r="AH420" s="262"/>
      <c r="AI420" s="262"/>
      <c r="AJ420" s="262"/>
      <c r="AK420" s="262"/>
      <c r="AL420" s="262"/>
      <c r="AM420" s="262"/>
      <c r="AN420" s="262"/>
      <c r="AO420" s="262"/>
      <c r="AP420" s="262"/>
      <c r="AQ420" s="262"/>
    </row>
    <row r="421" spans="1:43" s="1006" customFormat="1" ht="18" customHeight="1" x14ac:dyDescent="0.3">
      <c r="A421" s="2035" t="str">
        <f>'Salary Menu MIS 3382'!A421</f>
        <v>-----</v>
      </c>
      <c r="B421" s="2036" t="str">
        <f>'Salary Menu MIS 3382'!B421</f>
        <v>Non-Instructional - Other:</v>
      </c>
      <c r="C421" s="2056">
        <f>'Salary Menu MIS 3382'!C421</f>
        <v>0</v>
      </c>
      <c r="D421" s="754"/>
      <c r="E421" s="754"/>
      <c r="F421" s="754"/>
      <c r="G421" s="754"/>
      <c r="H421" s="754"/>
      <c r="I421" s="754"/>
      <c r="J421" s="756"/>
      <c r="K421" s="1134"/>
      <c r="L421" s="1134"/>
      <c r="M421" s="1075"/>
      <c r="N421" s="262"/>
      <c r="O421" s="262"/>
      <c r="P421" s="262"/>
      <c r="Q421" s="262"/>
      <c r="R421" s="262"/>
      <c r="S421" s="262"/>
      <c r="T421" s="262"/>
      <c r="U421" s="262"/>
      <c r="V421" s="262"/>
      <c r="W421" s="262"/>
      <c r="X421" s="262"/>
      <c r="Y421" s="262"/>
      <c r="Z421" s="262"/>
      <c r="AA421" s="262"/>
      <c r="AB421" s="262"/>
      <c r="AC421" s="262"/>
      <c r="AD421" s="262"/>
      <c r="AE421" s="262"/>
      <c r="AF421" s="262"/>
      <c r="AG421" s="262"/>
      <c r="AH421" s="262"/>
      <c r="AI421" s="262"/>
      <c r="AJ421" s="262"/>
      <c r="AK421" s="262"/>
      <c r="AL421" s="262"/>
      <c r="AM421" s="262"/>
      <c r="AN421" s="262"/>
      <c r="AO421" s="262"/>
      <c r="AP421" s="262"/>
      <c r="AQ421" s="262"/>
    </row>
    <row r="422" spans="1:43" s="1006" customFormat="1" ht="12.75" customHeight="1" x14ac:dyDescent="0.3">
      <c r="A422" s="1966" t="str">
        <f>'Salary Menu MIS 3382'!A422</f>
        <v>Supplements:</v>
      </c>
      <c r="B422" s="2037"/>
      <c r="C422" s="2055"/>
      <c r="D422" s="2055"/>
      <c r="E422" s="1135"/>
      <c r="F422" s="1135"/>
      <c r="G422" s="1135"/>
      <c r="H422" s="1135"/>
      <c r="I422" s="1135"/>
      <c r="J422" s="1136"/>
      <c r="K422" s="1136"/>
      <c r="L422" s="1136"/>
      <c r="M422" s="1137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262"/>
      <c r="AC422" s="262"/>
      <c r="AD422" s="262"/>
      <c r="AE422" s="262"/>
      <c r="AF422" s="262"/>
      <c r="AG422" s="262"/>
      <c r="AH422" s="262"/>
      <c r="AI422" s="262"/>
      <c r="AJ422" s="262"/>
      <c r="AK422" s="262"/>
      <c r="AL422" s="262"/>
      <c r="AM422" s="262"/>
      <c r="AN422" s="262"/>
      <c r="AO422" s="262"/>
      <c r="AP422" s="262"/>
      <c r="AQ422" s="262"/>
    </row>
    <row r="423" spans="1:43" s="1006" customFormat="1" ht="18" customHeight="1" x14ac:dyDescent="0.3">
      <c r="A423" s="1879" t="str">
        <f>'Salary Menu MIS 3382'!A423</f>
        <v>SP301</v>
      </c>
      <c r="B423" s="1981" t="str">
        <f>'Salary Menu MIS 3382'!B423</f>
        <v>Middle Team Leader</v>
      </c>
      <c r="C423" s="457">
        <f>'Salary Menu MIS 3382'!C423</f>
        <v>0</v>
      </c>
      <c r="D423" s="456"/>
      <c r="E423" s="456"/>
      <c r="F423" s="456"/>
      <c r="G423" s="456"/>
      <c r="H423" s="456"/>
      <c r="I423" s="456"/>
      <c r="J423" s="1019"/>
      <c r="K423" s="1138"/>
      <c r="L423" s="1138"/>
      <c r="M423" s="1020"/>
      <c r="N423" s="262"/>
      <c r="O423" s="262"/>
      <c r="P423" s="262"/>
      <c r="Q423" s="262"/>
      <c r="R423" s="262"/>
      <c r="S423" s="262"/>
      <c r="T423" s="262"/>
      <c r="U423" s="262"/>
      <c r="V423" s="262"/>
      <c r="W423" s="262"/>
      <c r="X423" s="262"/>
      <c r="Y423" s="262"/>
      <c r="Z423" s="262"/>
      <c r="AA423" s="262"/>
      <c r="AB423" s="262"/>
      <c r="AC423" s="262"/>
      <c r="AD423" s="262"/>
      <c r="AE423" s="262"/>
      <c r="AF423" s="262"/>
      <c r="AG423" s="262"/>
      <c r="AH423" s="262"/>
      <c r="AI423" s="262"/>
      <c r="AJ423" s="262"/>
      <c r="AK423" s="262"/>
      <c r="AL423" s="262"/>
      <c r="AM423" s="262"/>
      <c r="AN423" s="262"/>
      <c r="AO423" s="262"/>
      <c r="AP423" s="262"/>
      <c r="AQ423" s="262"/>
    </row>
    <row r="424" spans="1:43" s="1006" customFormat="1" ht="18" customHeight="1" x14ac:dyDescent="0.3">
      <c r="A424" s="1930" t="str">
        <f>'Salary Menu MIS 3382'!A424</f>
        <v>SP302</v>
      </c>
      <c r="B424" s="1982" t="str">
        <f>'Salary Menu MIS 3382'!B424</f>
        <v xml:space="preserve">Senior Department Chair </v>
      </c>
      <c r="C424" s="340">
        <f>'Salary Menu MIS 3382'!C424</f>
        <v>0</v>
      </c>
      <c r="D424" s="338"/>
      <c r="E424" s="338"/>
      <c r="F424" s="338"/>
      <c r="G424" s="338"/>
      <c r="H424" s="338"/>
      <c r="I424" s="338"/>
      <c r="J424" s="1021"/>
      <c r="K424" s="1139"/>
      <c r="L424" s="1139"/>
      <c r="M424" s="993"/>
      <c r="N424" s="262"/>
      <c r="O424" s="262"/>
      <c r="P424" s="262"/>
      <c r="Q424" s="262"/>
      <c r="R424" s="262"/>
      <c r="S424" s="262"/>
      <c r="T424" s="262"/>
      <c r="U424" s="262"/>
      <c r="V424" s="262"/>
      <c r="W424" s="262"/>
      <c r="X424" s="262"/>
      <c r="Y424" s="262"/>
      <c r="Z424" s="262"/>
      <c r="AA424" s="262"/>
      <c r="AB424" s="262"/>
      <c r="AC424" s="262"/>
      <c r="AD424" s="262"/>
      <c r="AE424" s="262"/>
      <c r="AF424" s="262"/>
      <c r="AG424" s="262"/>
      <c r="AH424" s="262"/>
      <c r="AI424" s="262"/>
      <c r="AJ424" s="262"/>
      <c r="AK424" s="262"/>
      <c r="AL424" s="262"/>
      <c r="AM424" s="262"/>
      <c r="AN424" s="262"/>
      <c r="AO424" s="262"/>
      <c r="AP424" s="262"/>
      <c r="AQ424" s="262"/>
    </row>
    <row r="425" spans="1:43" s="1006" customFormat="1" ht="18" customHeight="1" x14ac:dyDescent="0.3">
      <c r="A425" s="1930" t="str">
        <f>'Salary Menu MIS 3382'!A425</f>
        <v>SP325</v>
      </c>
      <c r="B425" s="1931" t="str">
        <f>'Salary Menu MIS 3382'!B425</f>
        <v xml:space="preserve">Staff Development Coordinator </v>
      </c>
      <c r="C425" s="340">
        <f>'Salary Menu MIS 3382'!C425</f>
        <v>0</v>
      </c>
      <c r="D425" s="338"/>
      <c r="E425" s="338"/>
      <c r="F425" s="338"/>
      <c r="G425" s="338"/>
      <c r="H425" s="338"/>
      <c r="I425" s="338"/>
      <c r="J425" s="1021"/>
      <c r="K425" s="1139"/>
      <c r="L425" s="1139"/>
      <c r="M425" s="993"/>
      <c r="N425" s="262"/>
      <c r="O425" s="262"/>
      <c r="P425" s="262"/>
      <c r="Q425" s="262"/>
      <c r="R425" s="262"/>
      <c r="S425" s="262"/>
      <c r="T425" s="262"/>
      <c r="U425" s="262"/>
      <c r="V425" s="262"/>
      <c r="W425" s="262"/>
      <c r="X425" s="262"/>
      <c r="Y425" s="262"/>
      <c r="Z425" s="262"/>
      <c r="AA425" s="262"/>
      <c r="AB425" s="262"/>
      <c r="AC425" s="262"/>
      <c r="AD425" s="262"/>
      <c r="AE425" s="262"/>
      <c r="AF425" s="262"/>
      <c r="AG425" s="262"/>
      <c r="AH425" s="262"/>
      <c r="AI425" s="262"/>
      <c r="AJ425" s="262"/>
      <c r="AK425" s="262"/>
      <c r="AL425" s="262"/>
      <c r="AM425" s="262"/>
      <c r="AN425" s="262"/>
      <c r="AO425" s="262"/>
      <c r="AP425" s="262"/>
      <c r="AQ425" s="262"/>
    </row>
    <row r="426" spans="1:43" s="1006" customFormat="1" ht="18" customHeight="1" x14ac:dyDescent="0.3">
      <c r="A426" s="1930" t="str">
        <f>'Salary Menu MIS 3382'!A426</f>
        <v>SP330</v>
      </c>
      <c r="B426" s="1931" t="str">
        <f>'Salary Menu MIS 3382'!B426</f>
        <v>Vocational Agriculture</v>
      </c>
      <c r="C426" s="340">
        <f>'Salary Menu MIS 3382'!C426</f>
        <v>0</v>
      </c>
      <c r="D426" s="338"/>
      <c r="E426" s="338"/>
      <c r="F426" s="338"/>
      <c r="G426" s="338"/>
      <c r="H426" s="338"/>
      <c r="I426" s="338"/>
      <c r="J426" s="1021"/>
      <c r="K426" s="1139"/>
      <c r="L426" s="1139"/>
      <c r="M426" s="993"/>
      <c r="N426" s="262"/>
      <c r="O426" s="262"/>
      <c r="P426" s="262"/>
      <c r="Q426" s="262"/>
      <c r="R426" s="262"/>
      <c r="S426" s="262"/>
      <c r="T426" s="262"/>
      <c r="U426" s="262"/>
      <c r="V426" s="262"/>
      <c r="W426" s="262"/>
      <c r="X426" s="262"/>
      <c r="Y426" s="262"/>
      <c r="Z426" s="262"/>
      <c r="AA426" s="262"/>
      <c r="AB426" s="262"/>
      <c r="AC426" s="262"/>
      <c r="AD426" s="262"/>
      <c r="AE426" s="262"/>
      <c r="AF426" s="262"/>
      <c r="AG426" s="262"/>
      <c r="AH426" s="262"/>
      <c r="AI426" s="262"/>
      <c r="AJ426" s="262"/>
      <c r="AK426" s="262"/>
      <c r="AL426" s="262"/>
      <c r="AM426" s="262"/>
      <c r="AN426" s="262"/>
      <c r="AO426" s="262"/>
      <c r="AP426" s="262"/>
      <c r="AQ426" s="262"/>
    </row>
    <row r="427" spans="1:43" s="1006" customFormat="1" ht="18" customHeight="1" x14ac:dyDescent="0.3">
      <c r="A427" s="1930" t="str">
        <f>'Salary Menu MIS 3382'!A427</f>
        <v>SP332</v>
      </c>
      <c r="B427" s="1931" t="str">
        <f>'Salary Menu MIS 3382'!B427</f>
        <v>Future Farmers</v>
      </c>
      <c r="C427" s="340">
        <f>'Salary Menu MIS 3382'!C427</f>
        <v>0</v>
      </c>
      <c r="D427" s="338"/>
      <c r="E427" s="338"/>
      <c r="F427" s="338"/>
      <c r="G427" s="338"/>
      <c r="H427" s="338"/>
      <c r="I427" s="338"/>
      <c r="J427" s="1021"/>
      <c r="K427" s="1139"/>
      <c r="L427" s="1139"/>
      <c r="M427" s="993"/>
      <c r="N427" s="262"/>
      <c r="O427" s="262"/>
      <c r="P427" s="262"/>
      <c r="Q427" s="262"/>
      <c r="R427" s="262"/>
      <c r="S427" s="262"/>
      <c r="T427" s="262"/>
      <c r="U427" s="262"/>
      <c r="V427" s="262"/>
      <c r="W427" s="262"/>
      <c r="X427" s="262"/>
      <c r="Y427" s="262"/>
      <c r="Z427" s="262"/>
      <c r="AA427" s="262"/>
      <c r="AB427" s="262"/>
      <c r="AC427" s="262"/>
      <c r="AD427" s="262"/>
      <c r="AE427" s="262"/>
      <c r="AF427" s="262"/>
      <c r="AG427" s="262"/>
      <c r="AH427" s="262"/>
      <c r="AI427" s="262"/>
      <c r="AJ427" s="262"/>
      <c r="AK427" s="262"/>
      <c r="AL427" s="262"/>
      <c r="AM427" s="262"/>
      <c r="AN427" s="262"/>
      <c r="AO427" s="262"/>
      <c r="AP427" s="262"/>
      <c r="AQ427" s="262"/>
    </row>
    <row r="428" spans="1:43" s="1006" customFormat="1" ht="18" customHeight="1" x14ac:dyDescent="0.3">
      <c r="A428" s="1930" t="str">
        <f>'Salary Menu MIS 3382'!A428</f>
        <v>SP925</v>
      </c>
      <c r="B428" s="1931" t="str">
        <f>'Salary Menu MIS 3382'!B428</f>
        <v>Confidential Secretary - School</v>
      </c>
      <c r="C428" s="340">
        <f>'Salary Menu MIS 3382'!C428</f>
        <v>0</v>
      </c>
      <c r="D428" s="338"/>
      <c r="E428" s="338"/>
      <c r="F428" s="338"/>
      <c r="G428" s="338"/>
      <c r="H428" s="338"/>
      <c r="I428" s="338"/>
      <c r="J428" s="1021"/>
      <c r="K428" s="1140"/>
      <c r="L428" s="1140"/>
      <c r="M428" s="993"/>
      <c r="N428" s="262"/>
      <c r="O428" s="262"/>
      <c r="P428" s="262"/>
      <c r="Q428" s="262"/>
      <c r="R428" s="262"/>
      <c r="S428" s="262"/>
      <c r="T428" s="262"/>
      <c r="U428" s="262"/>
      <c r="V428" s="262"/>
      <c r="W428" s="262"/>
      <c r="X428" s="262"/>
      <c r="Y428" s="262"/>
      <c r="Z428" s="262"/>
      <c r="AA428" s="262"/>
      <c r="AB428" s="262"/>
      <c r="AC428" s="262"/>
      <c r="AD428" s="262"/>
      <c r="AE428" s="262"/>
      <c r="AF428" s="262"/>
      <c r="AG428" s="262"/>
      <c r="AH428" s="262"/>
      <c r="AI428" s="262"/>
      <c r="AJ428" s="262"/>
      <c r="AK428" s="262"/>
      <c r="AL428" s="262"/>
      <c r="AM428" s="262"/>
      <c r="AN428" s="262"/>
      <c r="AO428" s="262"/>
      <c r="AP428" s="262"/>
      <c r="AQ428" s="262"/>
    </row>
    <row r="429" spans="1:43" s="533" customFormat="1" ht="18" hidden="1" customHeight="1" x14ac:dyDescent="0.3">
      <c r="A429" s="1002" t="str">
        <f>'Salary Menu MIS 3382'!A429</f>
        <v>SP930</v>
      </c>
      <c r="B429" s="1003" t="str">
        <f>'Salary Menu MIS 3382'!B429</f>
        <v>Elementary Bookkeeper</v>
      </c>
      <c r="C429" s="348">
        <f>'Salary Menu MIS 3382'!C429</f>
        <v>0</v>
      </c>
      <c r="D429" s="347"/>
      <c r="E429" s="347"/>
      <c r="F429" s="347"/>
      <c r="G429" s="347"/>
      <c r="H429" s="347"/>
      <c r="I429" s="347"/>
      <c r="J429" s="1141"/>
      <c r="K429" s="1142"/>
      <c r="L429" s="1142"/>
      <c r="M429" s="990"/>
    </row>
    <row r="430" spans="1:43" s="533" customFormat="1" ht="18" hidden="1" customHeight="1" x14ac:dyDescent="0.3">
      <c r="A430" s="1002" t="str">
        <f>'Salary Menu MIS 3382'!A430</f>
        <v>SP931</v>
      </c>
      <c r="B430" s="1003" t="str">
        <f>'Salary Menu MIS 3382'!B430</f>
        <v>Middle Bookkeeper</v>
      </c>
      <c r="C430" s="348">
        <f>'Salary Menu MIS 3382'!C430</f>
        <v>0</v>
      </c>
      <c r="D430" s="347"/>
      <c r="E430" s="347"/>
      <c r="F430" s="347"/>
      <c r="G430" s="347"/>
      <c r="H430" s="347"/>
      <c r="I430" s="347"/>
      <c r="J430" s="1141"/>
      <c r="K430" s="1142"/>
      <c r="L430" s="1142"/>
      <c r="M430" s="990"/>
    </row>
    <row r="431" spans="1:43" s="825" customFormat="1" ht="18" customHeight="1" thickBot="1" x14ac:dyDescent="0.35">
      <c r="A431" s="1930" t="str">
        <f>'Salary Menu MIS 3382'!A431</f>
        <v>SP932</v>
      </c>
      <c r="B431" s="1931" t="str">
        <f>'Salary Menu MIS 3382'!B431</f>
        <v>Senior Bookkeeper</v>
      </c>
      <c r="C431" s="1955">
        <f>'Salary Menu MIS 3382'!C431</f>
        <v>0</v>
      </c>
      <c r="D431" s="1956"/>
      <c r="E431" s="1956"/>
      <c r="F431" s="1956"/>
      <c r="G431" s="1956"/>
      <c r="H431" s="1956"/>
      <c r="I431" s="1956"/>
      <c r="J431" s="1990"/>
      <c r="K431" s="2038"/>
      <c r="L431" s="2038"/>
      <c r="M431" s="1953"/>
    </row>
    <row r="432" spans="1:43" s="533" customFormat="1" ht="13.5" hidden="1" customHeight="1" thickBot="1" x14ac:dyDescent="0.35">
      <c r="A432" s="586"/>
      <c r="B432" s="587" t="s">
        <v>227</v>
      </c>
      <c r="C432" s="588"/>
      <c r="D432" s="588"/>
      <c r="E432" s="588"/>
      <c r="F432" s="588"/>
      <c r="G432" s="588"/>
      <c r="H432" s="588"/>
      <c r="I432" s="588"/>
      <c r="J432" s="589"/>
      <c r="K432" s="1143"/>
      <c r="L432" s="1143"/>
      <c r="M432" s="515"/>
    </row>
    <row r="433" spans="1:13" s="825" customFormat="1" ht="28.2" thickBot="1" x14ac:dyDescent="0.35">
      <c r="A433" s="2039"/>
      <c r="B433" s="2040" t="s">
        <v>2023</v>
      </c>
      <c r="C433" s="2041">
        <f>SUM(C400:C421)-C404</f>
        <v>0</v>
      </c>
      <c r="D433" s="2001"/>
      <c r="E433" s="2001"/>
      <c r="F433" s="2001"/>
      <c r="G433" s="2001"/>
      <c r="H433" s="2001"/>
      <c r="I433" s="2001"/>
      <c r="J433" s="2002"/>
      <c r="K433" s="2002"/>
      <c r="L433" s="2002"/>
      <c r="M433" s="2003"/>
    </row>
    <row r="434" spans="1:13" s="825" customFormat="1" ht="12.75" customHeight="1" x14ac:dyDescent="0.3">
      <c r="A434" s="2042"/>
      <c r="B434" s="1872"/>
      <c r="C434" s="1872"/>
      <c r="D434" s="1873"/>
      <c r="E434" s="1873"/>
      <c r="F434" s="1873"/>
      <c r="G434" s="1873"/>
      <c r="H434" s="1873"/>
      <c r="I434" s="1873"/>
      <c r="J434" s="1903"/>
      <c r="K434" s="1903"/>
      <c r="L434" s="1903"/>
      <c r="M434" s="2043"/>
    </row>
    <row r="435" spans="1:13" s="825" customFormat="1" ht="15" customHeight="1" thickBot="1" x14ac:dyDescent="0.35">
      <c r="A435" s="2042"/>
      <c r="B435" s="1872"/>
      <c r="C435" s="1872"/>
      <c r="D435" s="1873"/>
      <c r="E435" s="1873"/>
      <c r="F435" s="1873"/>
      <c r="G435" s="1873"/>
      <c r="H435" s="1873"/>
      <c r="I435" s="1873"/>
      <c r="J435" s="1874"/>
      <c r="K435" s="1874"/>
      <c r="L435" s="1874"/>
      <c r="M435" s="2043"/>
    </row>
    <row r="436" spans="1:13" s="825" customFormat="1" ht="15" customHeight="1" thickBot="1" x14ac:dyDescent="0.4">
      <c r="A436" s="2044" t="s">
        <v>1596</v>
      </c>
      <c r="B436" s="2045"/>
      <c r="C436" s="2045"/>
      <c r="D436" s="1984"/>
      <c r="E436" s="2007"/>
      <c r="F436" s="2007"/>
      <c r="G436" s="2007"/>
      <c r="H436" s="2007"/>
      <c r="I436" s="2007"/>
      <c r="J436" s="2008"/>
      <c r="K436" s="2008"/>
      <c r="L436" s="2008"/>
      <c r="M436" s="2009"/>
    </row>
    <row r="437" spans="1:13" s="825" customFormat="1" ht="18" customHeight="1" x14ac:dyDescent="0.3">
      <c r="A437" s="1878" t="str">
        <f>'Salary Menu MIS 3382'!A437</f>
        <v xml:space="preserve">IDEA - Project 4475 </v>
      </c>
      <c r="B437" s="580"/>
      <c r="C437" s="580"/>
      <c r="D437" s="606"/>
      <c r="E437" s="606"/>
      <c r="F437" s="606"/>
      <c r="G437" s="606"/>
      <c r="H437" s="606"/>
      <c r="I437" s="606"/>
      <c r="J437" s="607"/>
      <c r="K437" s="607"/>
      <c r="L437" s="607"/>
      <c r="M437" s="502"/>
    </row>
    <row r="438" spans="1:13" ht="18" customHeight="1" x14ac:dyDescent="0.3">
      <c r="A438" s="1930" t="str">
        <f>'Salary Menu MIS 3382'!A438</f>
        <v>16---</v>
      </c>
      <c r="B438" s="1931" t="str">
        <f>'Salary Menu MIS 3382'!B438</f>
        <v>Teacher - ESE</v>
      </c>
      <c r="C438" s="427">
        <f>'Salary Menu MIS 3382'!C438</f>
        <v>0</v>
      </c>
      <c r="D438" s="983"/>
      <c r="E438" s="983"/>
      <c r="F438" s="983"/>
      <c r="G438" s="983"/>
      <c r="H438" s="983"/>
      <c r="I438" s="983"/>
      <c r="J438" s="984"/>
      <c r="K438" s="1001"/>
      <c r="L438" s="980"/>
      <c r="M438" s="985"/>
    </row>
    <row r="439" spans="1:13" s="533" customFormat="1" ht="18" hidden="1" customHeight="1" x14ac:dyDescent="0.3">
      <c r="A439" s="1002" t="str">
        <f>'Salary Menu MIS 3382'!A439</f>
        <v>16640</v>
      </c>
      <c r="B439" s="1003" t="str">
        <f>'Salary Menu MIS 3382'!B439</f>
        <v>Teacher - Speech</v>
      </c>
      <c r="C439" s="350">
        <f>'Salary Menu MIS 3382'!C439</f>
        <v>0</v>
      </c>
      <c r="D439" s="550"/>
      <c r="E439" s="550"/>
      <c r="F439" s="550"/>
      <c r="G439" s="550"/>
      <c r="H439" s="550"/>
      <c r="I439" s="550"/>
      <c r="J439" s="989"/>
      <c r="K439" s="1004"/>
      <c r="L439" s="550"/>
      <c r="M439" s="990"/>
    </row>
    <row r="440" spans="1:13" ht="18" customHeight="1" x14ac:dyDescent="0.3">
      <c r="A440" s="1930" t="str">
        <f>'Salary Menu MIS 3382'!A440</f>
        <v>20160</v>
      </c>
      <c r="B440" s="1931" t="str">
        <f>'Salary Menu MIS 3382'!B440</f>
        <v>Staffing Specialist - 10 Month</v>
      </c>
      <c r="C440" s="427">
        <f>'Salary Menu MIS 3382'!C440</f>
        <v>0.22500000000000001</v>
      </c>
      <c r="D440" s="1144"/>
      <c r="E440" s="1144"/>
      <c r="F440" s="1144"/>
      <c r="G440" s="1144"/>
      <c r="H440" s="1144"/>
      <c r="I440" s="1144"/>
      <c r="J440" s="1145"/>
      <c r="K440" s="1146"/>
      <c r="L440" s="983"/>
      <c r="M440" s="985"/>
    </row>
    <row r="441" spans="1:13" ht="18" customHeight="1" x14ac:dyDescent="0.3">
      <c r="A441" s="1930" t="str">
        <f>'Salary Menu MIS 3382'!A441</f>
        <v>20160</v>
      </c>
      <c r="B441" s="1931" t="str">
        <f>'Salary Menu MIS 3382'!B441</f>
        <v>Staffing Specialist - 12 Month</v>
      </c>
      <c r="C441" s="427">
        <f>'Salary Menu MIS 3382'!C441</f>
        <v>0</v>
      </c>
      <c r="D441" s="439"/>
      <c r="E441" s="439"/>
      <c r="F441" s="439"/>
      <c r="G441" s="439"/>
      <c r="H441" s="439"/>
      <c r="I441" s="439"/>
      <c r="J441" s="1037"/>
      <c r="K441" s="1038"/>
      <c r="L441" s="332"/>
      <c r="M441" s="993"/>
    </row>
    <row r="442" spans="1:13" ht="18" customHeight="1" x14ac:dyDescent="0.3">
      <c r="A442" s="1930" t="str">
        <f>'Salary Menu MIS 3382'!A442</f>
        <v>415--</v>
      </c>
      <c r="B442" s="1931" t="str">
        <f>'Salary Menu MIS 3382'!B442</f>
        <v>1:1 Classroom Assistant - ESE - Full Time</v>
      </c>
      <c r="C442" s="427">
        <f>'Salary Menu MIS 3382'!C442</f>
        <v>0</v>
      </c>
      <c r="D442" s="439"/>
      <c r="E442" s="439"/>
      <c r="F442" s="439"/>
      <c r="G442" s="439"/>
      <c r="H442" s="439"/>
      <c r="I442" s="439"/>
      <c r="J442" s="1037"/>
      <c r="K442" s="1038"/>
      <c r="L442" s="332"/>
      <c r="M442" s="993"/>
    </row>
    <row r="443" spans="1:13" ht="18" customHeight="1" x14ac:dyDescent="0.3">
      <c r="A443" s="1930" t="str">
        <f>'Salary Menu MIS 3382'!A443</f>
        <v>415--</v>
      </c>
      <c r="B443" s="1931" t="str">
        <f>'Salary Menu MIS 3382'!B443</f>
        <v>Classroom Assistant - ESE - Full Time</v>
      </c>
      <c r="C443" s="427">
        <f>'Salary Menu MIS 3382'!C443</f>
        <v>4.88</v>
      </c>
      <c r="D443" s="439"/>
      <c r="E443" s="439"/>
      <c r="F443" s="439"/>
      <c r="G443" s="439"/>
      <c r="H443" s="439"/>
      <c r="I443" s="439"/>
      <c r="J443" s="1037"/>
      <c r="K443" s="1038"/>
      <c r="L443" s="332"/>
      <c r="M443" s="993"/>
    </row>
    <row r="444" spans="1:13" s="1006" customFormat="1" ht="18" customHeight="1" x14ac:dyDescent="0.3">
      <c r="A444" s="1930" t="str">
        <f>'Salary Menu MIS 3382'!A444</f>
        <v>415--</v>
      </c>
      <c r="B444" s="1931" t="str">
        <f>'Salary Menu MIS 3382'!B444</f>
        <v>Classroom Assistant - ESE - Less than 4 hours</v>
      </c>
      <c r="C444" s="427">
        <f>ROUND('Salary Menu MIS 3382'!D444/7.5,2)</f>
        <v>0</v>
      </c>
      <c r="D444" s="439"/>
      <c r="E444" s="439"/>
      <c r="F444" s="439"/>
      <c r="G444" s="439"/>
      <c r="H444" s="439"/>
      <c r="I444" s="439"/>
      <c r="J444" s="1037"/>
      <c r="K444" s="1038"/>
      <c r="L444" s="332"/>
      <c r="M444" s="993"/>
    </row>
    <row r="445" spans="1:13" ht="18" customHeight="1" x14ac:dyDescent="0.3">
      <c r="A445" s="1930" t="str">
        <f>'Salary Menu MIS 3382'!A445</f>
        <v>41890</v>
      </c>
      <c r="B445" s="1931" t="str">
        <f>'Salary Menu MIS 3382'!B445</f>
        <v>Job Coach - ESE - 9 Month</v>
      </c>
      <c r="C445" s="427">
        <f>'Salary Menu MIS 3382'!C445</f>
        <v>0</v>
      </c>
      <c r="D445" s="338"/>
      <c r="E445" s="338"/>
      <c r="F445" s="338"/>
      <c r="G445" s="338"/>
      <c r="H445" s="338"/>
      <c r="I445" s="338"/>
      <c r="J445" s="627"/>
      <c r="K445" s="1005"/>
      <c r="L445" s="332"/>
      <c r="M445" s="993"/>
    </row>
    <row r="446" spans="1:13" s="262" customFormat="1" ht="18" customHeight="1" thickBot="1" x14ac:dyDescent="0.35">
      <c r="A446" s="1930" t="str">
        <f>'Salary Menu MIS 3382'!A446</f>
        <v>4330-</v>
      </c>
      <c r="B446" s="1931" t="str">
        <f>'Salary Menu MIS 3382'!B446</f>
        <v>Interpreter - ESE - 9 Month</v>
      </c>
      <c r="C446" s="427">
        <f>'Salary Menu MIS 3382'!C446</f>
        <v>0</v>
      </c>
      <c r="D446" s="986"/>
      <c r="E446" s="986"/>
      <c r="F446" s="986"/>
      <c r="G446" s="986"/>
      <c r="H446" s="986"/>
      <c r="I446" s="986"/>
      <c r="J446" s="984"/>
      <c r="K446" s="1001"/>
      <c r="L446" s="983"/>
      <c r="M446" s="985"/>
    </row>
    <row r="447" spans="1:13" s="533" customFormat="1" ht="12.75" hidden="1" customHeight="1" thickBot="1" x14ac:dyDescent="0.35">
      <c r="A447" s="600"/>
      <c r="B447" s="601" t="s">
        <v>227</v>
      </c>
      <c r="C447" s="602"/>
      <c r="D447" s="602"/>
      <c r="E447" s="602"/>
      <c r="F447" s="602"/>
      <c r="G447" s="602"/>
      <c r="H447" s="602"/>
      <c r="I447" s="602"/>
      <c r="J447" s="603"/>
      <c r="K447" s="590"/>
      <c r="L447" s="1147"/>
      <c r="M447" s="668"/>
    </row>
    <row r="448" spans="1:13" s="825" customFormat="1" ht="15" customHeight="1" thickBot="1" x14ac:dyDescent="0.35">
      <c r="A448" s="1892"/>
      <c r="B448" s="1896" t="s">
        <v>1662</v>
      </c>
      <c r="C448" s="1894">
        <f>SUM(C438:C447)</f>
        <v>5.1049999999999995</v>
      </c>
      <c r="D448" s="1892"/>
      <c r="E448" s="1895"/>
      <c r="F448" s="1895"/>
      <c r="G448" s="1895"/>
      <c r="H448" s="1895"/>
      <c r="I448" s="1895"/>
      <c r="J448" s="1895"/>
      <c r="K448" s="1896"/>
      <c r="L448" s="1896"/>
      <c r="M448" s="1897"/>
    </row>
    <row r="449" spans="1:13" s="825" customFormat="1" ht="12.75" customHeight="1" x14ac:dyDescent="0.3">
      <c r="A449" s="1898"/>
      <c r="B449" s="1899"/>
      <c r="C449" s="1899"/>
      <c r="D449" s="1900"/>
      <c r="E449" s="1900"/>
      <c r="F449" s="1900"/>
      <c r="G449" s="1900"/>
      <c r="H449" s="1900"/>
      <c r="I449" s="1900"/>
      <c r="J449" s="1901"/>
      <c r="K449" s="1901"/>
      <c r="L449" s="1901"/>
      <c r="M449" s="1902"/>
    </row>
    <row r="450" spans="1:13" s="825" customFormat="1" ht="15" customHeight="1" thickBot="1" x14ac:dyDescent="0.35">
      <c r="A450" s="1793"/>
      <c r="B450" s="1794"/>
      <c r="C450" s="1794"/>
      <c r="D450" s="1927"/>
      <c r="E450" s="1927"/>
      <c r="F450" s="1927"/>
      <c r="G450" s="1927"/>
      <c r="H450" s="1927"/>
      <c r="I450" s="1927"/>
      <c r="J450" s="1928"/>
      <c r="K450" s="1928"/>
      <c r="L450" s="1928"/>
      <c r="M450" s="1929"/>
    </row>
    <row r="451" spans="1:13" s="825" customFormat="1" ht="18" customHeight="1" x14ac:dyDescent="0.3">
      <c r="A451" s="1878" t="str">
        <f>'Salary Menu MIS 3382'!A451</f>
        <v>Title I - Project 4401 (Title Average)</v>
      </c>
      <c r="B451" s="580"/>
      <c r="C451" s="580"/>
      <c r="D451" s="606"/>
      <c r="E451" s="606"/>
      <c r="F451" s="606"/>
      <c r="G451" s="606"/>
      <c r="H451" s="606"/>
      <c r="I451" s="606"/>
      <c r="J451" s="607"/>
      <c r="K451" s="607"/>
      <c r="L451" s="607"/>
      <c r="M451" s="502"/>
    </row>
    <row r="452" spans="1:13" ht="18" customHeight="1" x14ac:dyDescent="0.3">
      <c r="A452" s="2046" t="str">
        <f>'Salary Menu MIS 3382'!A452</f>
        <v>1030-</v>
      </c>
      <c r="B452" s="2047" t="str">
        <f>'Salary Menu MIS 3382'!B452</f>
        <v>Teacher - Title I</v>
      </c>
      <c r="C452" s="529">
        <f>'Salary Menu MIS 3382'!C452</f>
        <v>0</v>
      </c>
      <c r="D452" s="1062"/>
      <c r="E452" s="1062"/>
      <c r="F452" s="1062"/>
      <c r="G452" s="1062"/>
      <c r="H452" s="1062"/>
      <c r="I452" s="1062"/>
      <c r="J452" s="1063"/>
      <c r="K452" s="1064"/>
      <c r="L452" s="980"/>
      <c r="M452" s="1020"/>
    </row>
    <row r="453" spans="1:13" ht="18" customHeight="1" x14ac:dyDescent="0.3">
      <c r="A453" s="1930" t="str">
        <f>'Salary Menu MIS 3382'!A453</f>
        <v>14000</v>
      </c>
      <c r="B453" s="1931" t="str">
        <f>'Salary Menu MIS 3382'!B453</f>
        <v>Instructional Coach - 10 Month</v>
      </c>
      <c r="C453" s="339">
        <f>'Salary Menu MIS 3382'!C453</f>
        <v>0</v>
      </c>
      <c r="D453" s="338"/>
      <c r="E453" s="338"/>
      <c r="F453" s="338"/>
      <c r="G453" s="338"/>
      <c r="H453" s="338"/>
      <c r="I453" s="338"/>
      <c r="J453" s="1037"/>
      <c r="K453" s="1038"/>
      <c r="L453" s="332"/>
      <c r="M453" s="993"/>
    </row>
    <row r="454" spans="1:13" s="1007" customFormat="1" ht="18" customHeight="1" x14ac:dyDescent="0.3">
      <c r="A454" s="1930" t="str">
        <f>'Salary Menu MIS 3382'!A454</f>
        <v>12501</v>
      </c>
      <c r="B454" s="1931" t="str">
        <f>'Salary Menu MIS 3382'!B454&amp;" (Number of 6th Period Teachers)"</f>
        <v>Teacher - Hourly (Number of 6th Period Teachers)</v>
      </c>
      <c r="C454" s="978">
        <f>ROUND('Salary Menu MIS 3382'!D454/(196),2)</f>
        <v>0</v>
      </c>
      <c r="D454" s="332"/>
      <c r="E454" s="332"/>
      <c r="F454" s="332"/>
      <c r="G454" s="332"/>
      <c r="H454" s="332"/>
      <c r="I454" s="332"/>
      <c r="J454" s="1037"/>
      <c r="K454" s="1038"/>
      <c r="L454" s="332"/>
      <c r="M454" s="993"/>
    </row>
    <row r="455" spans="1:13" ht="18" customHeight="1" x14ac:dyDescent="0.3">
      <c r="A455" s="1930" t="str">
        <f>'Salary Menu MIS 3382'!A455</f>
        <v>414--</v>
      </c>
      <c r="B455" s="1931" t="str">
        <f>'Salary Menu MIS 3382'!B455</f>
        <v>Classroom Assistant - Title I</v>
      </c>
      <c r="C455" s="339">
        <f>'Salary Menu MIS 3382'!C455</f>
        <v>0</v>
      </c>
      <c r="D455" s="338"/>
      <c r="E455" s="338"/>
      <c r="F455" s="338"/>
      <c r="G455" s="338"/>
      <c r="H455" s="338"/>
      <c r="I455" s="338"/>
      <c r="J455" s="1037"/>
      <c r="K455" s="1038"/>
      <c r="L455" s="332"/>
      <c r="M455" s="993"/>
    </row>
    <row r="456" spans="1:13" ht="18" customHeight="1" x14ac:dyDescent="0.3">
      <c r="A456" s="1930" t="str">
        <f>'Salary Menu MIS 3382'!A456</f>
        <v>414--</v>
      </c>
      <c r="B456" s="1931" t="str">
        <f>'Salary Menu MIS 3382'!B456</f>
        <v>Classroom Assistant - Title I - PIP</v>
      </c>
      <c r="C456" s="339">
        <f>'Salary Menu MIS 3382'!C456</f>
        <v>0</v>
      </c>
      <c r="D456" s="338"/>
      <c r="E456" s="338"/>
      <c r="F456" s="338"/>
      <c r="G456" s="338"/>
      <c r="H456" s="338"/>
      <c r="I456" s="338"/>
      <c r="J456" s="1037"/>
      <c r="K456" s="1038"/>
      <c r="L456" s="332"/>
      <c r="M456" s="993"/>
    </row>
    <row r="457" spans="1:13" s="1006" customFormat="1" ht="18" customHeight="1" x14ac:dyDescent="0.3">
      <c r="A457" s="1930" t="str">
        <f>'Salary Menu MIS 3382'!A457</f>
        <v>414--</v>
      </c>
      <c r="B457" s="1931" t="str">
        <f>'Salary Menu MIS 3382'!B457</f>
        <v>Classroom Assistant - Title I - Less than 4 hours</v>
      </c>
      <c r="C457" s="973">
        <f>ROUND('Salary Menu MIS 3382'!D457/7.5,2)</f>
        <v>0</v>
      </c>
      <c r="D457" s="338"/>
      <c r="E457" s="338"/>
      <c r="F457" s="338"/>
      <c r="G457" s="338"/>
      <c r="H457" s="338"/>
      <c r="I457" s="338"/>
      <c r="J457" s="1037"/>
      <c r="K457" s="1038"/>
      <c r="L457" s="332"/>
      <c r="M457" s="993"/>
    </row>
    <row r="458" spans="1:13" s="1006" customFormat="1" ht="18" customHeight="1" thickBot="1" x14ac:dyDescent="0.35">
      <c r="A458" s="1930" t="str">
        <f>'Salary Menu MIS 3382'!A458</f>
        <v>414--</v>
      </c>
      <c r="B458" s="1931" t="str">
        <f>'Salary Menu MIS 3382'!B458</f>
        <v>Classroom Assistant - Title I - PIP - Less than 4 hours</v>
      </c>
      <c r="C458" s="973">
        <f>ROUND('Salary Menu MIS 3382'!D458/7.5,2)</f>
        <v>0</v>
      </c>
      <c r="D458" s="338"/>
      <c r="E458" s="338"/>
      <c r="F458" s="338"/>
      <c r="G458" s="338"/>
      <c r="H458" s="338"/>
      <c r="I458" s="338"/>
      <c r="J458" s="1037"/>
      <c r="K458" s="1038"/>
      <c r="L458" s="332"/>
      <c r="M458" s="993"/>
    </row>
    <row r="459" spans="1:13" s="533" customFormat="1" ht="18" hidden="1" customHeight="1" x14ac:dyDescent="0.3">
      <c r="A459" s="1002" t="str">
        <f>'Salary Menu MIS 3382'!A459</f>
        <v>414--</v>
      </c>
      <c r="B459" s="1003" t="str">
        <f>'Salary Menu MIS 3382'!B459</f>
        <v>Parent Educator</v>
      </c>
      <c r="C459" s="348">
        <f>'Salary Menu MIS 3382'!C459</f>
        <v>0</v>
      </c>
      <c r="D459" s="347"/>
      <c r="E459" s="347"/>
      <c r="F459" s="347"/>
      <c r="G459" s="347"/>
      <c r="H459" s="347"/>
      <c r="I459" s="347"/>
      <c r="J459" s="1044"/>
      <c r="K459" s="1045"/>
      <c r="L459" s="550"/>
      <c r="M459" s="990"/>
    </row>
    <row r="460" spans="1:13" s="533" customFormat="1" ht="18" hidden="1" customHeight="1" x14ac:dyDescent="0.3">
      <c r="A460" s="1002" t="str">
        <f>'Salary Menu MIS 3382'!A460</f>
        <v>414--</v>
      </c>
      <c r="B460" s="1003" t="str">
        <f>'Salary Menu MIS 3382'!B460</f>
        <v>Parent Educator - Less than 4 hours</v>
      </c>
      <c r="C460" s="348">
        <f>ROUND('Salary Menu MIS 3382'!D460/7.5,2)</f>
        <v>0</v>
      </c>
      <c r="D460" s="347"/>
      <c r="E460" s="347"/>
      <c r="F460" s="347"/>
      <c r="G460" s="347"/>
      <c r="H460" s="347"/>
      <c r="I460" s="347"/>
      <c r="J460" s="1044"/>
      <c r="K460" s="1045"/>
      <c r="L460" s="550"/>
      <c r="M460" s="990"/>
    </row>
    <row r="461" spans="1:13" ht="12.75" hidden="1" customHeight="1" thickBot="1" x14ac:dyDescent="0.35">
      <c r="A461" s="2048"/>
      <c r="B461" s="2049" t="s">
        <v>1393</v>
      </c>
      <c r="C461" s="1148"/>
      <c r="D461" s="1148"/>
      <c r="E461" s="1148"/>
      <c r="F461" s="1148"/>
      <c r="G461" s="1148"/>
      <c r="H461" s="1148"/>
      <c r="I461" s="1148"/>
      <c r="J461" s="1149"/>
      <c r="K461" s="1150"/>
      <c r="L461" s="1151"/>
      <c r="M461" s="1152"/>
    </row>
    <row r="462" spans="1:13" s="533" customFormat="1" ht="12.75" hidden="1" customHeight="1" thickBot="1" x14ac:dyDescent="0.35">
      <c r="A462" s="600"/>
      <c r="B462" s="601" t="s">
        <v>227</v>
      </c>
      <c r="C462" s="602"/>
      <c r="D462" s="602"/>
      <c r="E462" s="602"/>
      <c r="F462" s="602"/>
      <c r="G462" s="602"/>
      <c r="H462" s="602"/>
      <c r="I462" s="602"/>
      <c r="J462" s="603"/>
      <c r="K462" s="590"/>
      <c r="L462" s="1147"/>
      <c r="M462" s="668"/>
    </row>
    <row r="463" spans="1:13" s="825" customFormat="1" ht="28.2" thickBot="1" x14ac:dyDescent="0.35">
      <c r="A463" s="1892"/>
      <c r="B463" s="1893" t="s">
        <v>116</v>
      </c>
      <c r="C463" s="1894">
        <f>SUM(C452:C462)-C454</f>
        <v>0</v>
      </c>
      <c r="D463" s="1892"/>
      <c r="E463" s="1895"/>
      <c r="F463" s="1895"/>
      <c r="G463" s="1895"/>
      <c r="H463" s="1895"/>
      <c r="I463" s="1895"/>
      <c r="J463" s="1895"/>
      <c r="K463" s="1896"/>
      <c r="L463" s="1896"/>
      <c r="M463" s="1897"/>
    </row>
    <row r="464" spans="1:13" s="825" customFormat="1" ht="12.75" customHeight="1" x14ac:dyDescent="0.3">
      <c r="A464" s="1898"/>
      <c r="B464" s="1899"/>
      <c r="C464" s="1899"/>
      <c r="D464" s="1900"/>
      <c r="E464" s="1900"/>
      <c r="F464" s="1900"/>
      <c r="G464" s="1900"/>
      <c r="H464" s="1900"/>
      <c r="I464" s="1900"/>
      <c r="J464" s="1901"/>
      <c r="K464" s="1901"/>
      <c r="L464" s="1901"/>
      <c r="M464" s="1902"/>
    </row>
    <row r="465" spans="1:13" s="825" customFormat="1" ht="15" customHeight="1" thickBot="1" x14ac:dyDescent="0.35">
      <c r="A465" s="1793"/>
      <c r="B465" s="1794"/>
      <c r="C465" s="1794"/>
      <c r="D465" s="1927"/>
      <c r="E465" s="1927"/>
      <c r="F465" s="1927"/>
      <c r="G465" s="1927"/>
      <c r="H465" s="1927"/>
      <c r="I465" s="1927"/>
      <c r="J465" s="1928"/>
      <c r="K465" s="1928"/>
      <c r="L465" s="1928"/>
      <c r="M465" s="1929"/>
    </row>
    <row r="466" spans="1:13" s="825" customFormat="1" ht="18" customHeight="1" x14ac:dyDescent="0.3">
      <c r="A466" s="1878" t="str">
        <f>'Salary Menu MIS 3382'!A466</f>
        <v>Title II - Project 4405</v>
      </c>
      <c r="B466" s="580"/>
      <c r="C466" s="580"/>
      <c r="D466" s="606"/>
      <c r="E466" s="606"/>
      <c r="F466" s="606"/>
      <c r="G466" s="606"/>
      <c r="H466" s="606"/>
      <c r="I466" s="606"/>
      <c r="J466" s="607"/>
      <c r="K466" s="607"/>
      <c r="L466" s="607"/>
      <c r="M466" s="502"/>
    </row>
    <row r="467" spans="1:13" s="825" customFormat="1" ht="18" customHeight="1" thickBot="1" x14ac:dyDescent="0.35">
      <c r="A467" s="1930" t="str">
        <f>'Salary Menu MIS 3382'!A467</f>
        <v>14000</v>
      </c>
      <c r="B467" s="1931" t="str">
        <f>'Salary Menu MIS 3382'!B467</f>
        <v>Instructional Coach - 10 Month</v>
      </c>
      <c r="C467" s="1932">
        <f>'Salary Menu MIS 3382'!C467</f>
        <v>1</v>
      </c>
      <c r="D467" s="1884" t="s">
        <v>2378</v>
      </c>
      <c r="E467" s="1884"/>
      <c r="F467" s="1884"/>
      <c r="G467" s="1884"/>
      <c r="H467" s="1884"/>
      <c r="I467" s="1884"/>
      <c r="J467" s="1933"/>
      <c r="K467" s="1934"/>
      <c r="L467" s="1884"/>
      <c r="M467" s="1885"/>
    </row>
    <row r="468" spans="1:13" s="533" customFormat="1" ht="12.75" hidden="1" customHeight="1" thickBot="1" x14ac:dyDescent="0.35">
      <c r="A468" s="600"/>
      <c r="B468" s="601" t="s">
        <v>227</v>
      </c>
      <c r="C468" s="602"/>
      <c r="D468" s="602"/>
      <c r="E468" s="602"/>
      <c r="F468" s="602"/>
      <c r="G468" s="602"/>
      <c r="H468" s="602"/>
      <c r="I468" s="602"/>
      <c r="J468" s="603"/>
      <c r="K468" s="590"/>
      <c r="L468" s="1147"/>
      <c r="M468" s="668"/>
    </row>
    <row r="469" spans="1:13" ht="15" customHeight="1" thickBot="1" x14ac:dyDescent="0.35">
      <c r="A469" s="996"/>
      <c r="B469" s="994" t="s">
        <v>1663</v>
      </c>
      <c r="C469" s="995">
        <f>SUM(C467:C468)</f>
        <v>1</v>
      </c>
      <c r="D469" s="996"/>
      <c r="E469" s="997"/>
      <c r="F469" s="997"/>
      <c r="G469" s="997"/>
      <c r="H469" s="997"/>
      <c r="I469" s="997"/>
      <c r="J469" s="997"/>
      <c r="K469" s="994"/>
      <c r="L469" s="994"/>
      <c r="M469" s="375"/>
    </row>
    <row r="470" spans="1:13" s="216" customFormat="1" ht="12.75" customHeight="1" x14ac:dyDescent="0.3">
      <c r="A470" s="516"/>
      <c r="B470" s="517"/>
      <c r="C470" s="517"/>
      <c r="D470" s="519"/>
      <c r="E470" s="519"/>
      <c r="F470" s="519"/>
      <c r="G470" s="519"/>
      <c r="H470" s="519"/>
      <c r="I470" s="519"/>
      <c r="J470" s="1023"/>
      <c r="K470" s="1023"/>
      <c r="L470" s="1023"/>
      <c r="M470" s="1024"/>
    </row>
    <row r="471" spans="1:13" s="216" customFormat="1" ht="15" customHeight="1" thickBot="1" x14ac:dyDescent="0.35">
      <c r="A471" s="524"/>
      <c r="B471" s="1153"/>
      <c r="C471" s="527"/>
      <c r="D471" s="527"/>
      <c r="E471" s="527"/>
      <c r="F471" s="527"/>
      <c r="G471" s="527"/>
      <c r="H471" s="527"/>
      <c r="I471" s="527"/>
      <c r="J471" s="1036"/>
      <c r="K471" s="1036"/>
      <c r="L471" s="1036"/>
      <c r="M471" s="1031"/>
    </row>
    <row r="472" spans="1:13" s="1159" customFormat="1" ht="18" hidden="1" customHeight="1" x14ac:dyDescent="0.3">
      <c r="A472" s="1154" t="str">
        <f>'Salary Menu MIS 3382'!A472</f>
        <v>Carl D. Perkins - Secondary - Project 4422</v>
      </c>
      <c r="B472" s="1155"/>
      <c r="C472" s="1155"/>
      <c r="D472" s="1156"/>
      <c r="E472" s="1156"/>
      <c r="F472" s="1156"/>
      <c r="G472" s="1156"/>
      <c r="H472" s="1156"/>
      <c r="I472" s="1156"/>
      <c r="J472" s="1157"/>
      <c r="K472" s="1157"/>
      <c r="L472" s="1157"/>
      <c r="M472" s="1158"/>
    </row>
    <row r="473" spans="1:13" s="1006" customFormat="1" ht="18" hidden="1" customHeight="1" x14ac:dyDescent="0.3">
      <c r="A473" s="1930" t="str">
        <f>'Salary Menu MIS 3382'!A473</f>
        <v>1----</v>
      </c>
      <c r="B473" s="1931" t="str">
        <f>'Salary Menu MIS 3382'!B473</f>
        <v>Teacher - 12 Month</v>
      </c>
      <c r="C473" s="342">
        <f>'Salary Menu MIS 3382'!C473</f>
        <v>0</v>
      </c>
      <c r="D473" s="342"/>
      <c r="E473" s="342"/>
      <c r="F473" s="342"/>
      <c r="G473" s="342"/>
      <c r="H473" s="342"/>
      <c r="I473" s="342"/>
      <c r="J473" s="341"/>
      <c r="K473" s="395"/>
      <c r="L473" s="458"/>
      <c r="M473" s="400"/>
    </row>
    <row r="474" spans="1:13" s="1006" customFormat="1" ht="18" hidden="1" customHeight="1" thickBot="1" x14ac:dyDescent="0.35">
      <c r="A474" s="1930" t="str">
        <f>'Salary Menu MIS 3382'!A474</f>
        <v>41880</v>
      </c>
      <c r="B474" s="1931" t="str">
        <f>'Salary Menu MIS 3382'!B474</f>
        <v>Classroom Assistant - Vo-Tech</v>
      </c>
      <c r="C474" s="340">
        <f>'Salary Menu MIS 3382'!C474</f>
        <v>0</v>
      </c>
      <c r="D474" s="340"/>
      <c r="E474" s="340"/>
      <c r="F474" s="340"/>
      <c r="G474" s="340"/>
      <c r="H474" s="340"/>
      <c r="I474" s="340"/>
      <c r="J474" s="341"/>
      <c r="K474" s="395"/>
      <c r="L474" s="342"/>
      <c r="M474" s="400"/>
    </row>
    <row r="475" spans="1:13" s="533" customFormat="1" ht="12.75" hidden="1" customHeight="1" thickBot="1" x14ac:dyDescent="0.35">
      <c r="A475" s="600"/>
      <c r="B475" s="601" t="s">
        <v>227</v>
      </c>
      <c r="C475" s="602"/>
      <c r="D475" s="602"/>
      <c r="E475" s="602"/>
      <c r="F475" s="602"/>
      <c r="G475" s="602"/>
      <c r="H475" s="602"/>
      <c r="I475" s="602"/>
      <c r="J475" s="603"/>
      <c r="K475" s="590"/>
      <c r="L475" s="1147"/>
      <c r="M475" s="668"/>
    </row>
    <row r="476" spans="1:13" ht="15" hidden="1" customHeight="1" thickBot="1" x14ac:dyDescent="0.35">
      <c r="A476" s="996"/>
      <c r="B476" s="994" t="s">
        <v>1809</v>
      </c>
      <c r="C476" s="995">
        <f>SUM(C473:C475)</f>
        <v>0</v>
      </c>
      <c r="D476" s="996"/>
      <c r="E476" s="997"/>
      <c r="F476" s="997"/>
      <c r="G476" s="997"/>
      <c r="H476" s="997"/>
      <c r="I476" s="997"/>
      <c r="J476" s="997"/>
      <c r="K476" s="994"/>
      <c r="L476" s="994"/>
      <c r="M476" s="375"/>
    </row>
    <row r="477" spans="1:13" s="216" customFormat="1" ht="12.75" hidden="1" customHeight="1" x14ac:dyDescent="0.3">
      <c r="A477" s="516"/>
      <c r="B477" s="517"/>
      <c r="C477" s="517"/>
      <c r="D477" s="519"/>
      <c r="E477" s="519"/>
      <c r="F477" s="519"/>
      <c r="G477" s="519"/>
      <c r="H477" s="519"/>
      <c r="I477" s="519"/>
      <c r="J477" s="1023"/>
      <c r="K477" s="1023"/>
      <c r="L477" s="1023"/>
      <c r="M477" s="1024"/>
    </row>
    <row r="478" spans="1:13" s="216" customFormat="1" ht="15" hidden="1" customHeight="1" thickBot="1" x14ac:dyDescent="0.35">
      <c r="A478" s="524"/>
      <c r="B478" s="1153"/>
      <c r="C478" s="527"/>
      <c r="D478" s="527"/>
      <c r="E478" s="527"/>
      <c r="F478" s="527"/>
      <c r="G478" s="527"/>
      <c r="H478" s="527"/>
      <c r="I478" s="527"/>
      <c r="J478" s="1036"/>
      <c r="K478" s="1036"/>
      <c r="L478" s="1036"/>
      <c r="M478" s="1031"/>
    </row>
    <row r="479" spans="1:13" s="1159" customFormat="1" ht="18" hidden="1" customHeight="1" x14ac:dyDescent="0.3">
      <c r="A479" s="1154" t="str">
        <f>'Salary Menu MIS 3382'!A479</f>
        <v>Title I N&amp;D - Project 4409</v>
      </c>
      <c r="B479" s="1155"/>
      <c r="C479" s="1155"/>
      <c r="D479" s="1156"/>
      <c r="E479" s="1156"/>
      <c r="F479" s="1156"/>
      <c r="G479" s="1156"/>
      <c r="H479" s="1156"/>
      <c r="I479" s="1156"/>
      <c r="J479" s="1157"/>
      <c r="K479" s="1157"/>
      <c r="L479" s="1157"/>
      <c r="M479" s="1158"/>
    </row>
    <row r="480" spans="1:13" s="1006" customFormat="1" ht="18" hidden="1" customHeight="1" x14ac:dyDescent="0.3">
      <c r="A480" s="1930" t="str">
        <f>'Salary Menu MIS 3382'!A480</f>
        <v>1----</v>
      </c>
      <c r="B480" s="1931" t="str">
        <f>'Salary Menu MIS 3382'!B480</f>
        <v>Teacher - DJJ - 10 Month</v>
      </c>
      <c r="C480" s="342">
        <f>'Salary Menu MIS 3382'!C480</f>
        <v>0</v>
      </c>
      <c r="D480" s="332"/>
      <c r="E480" s="332"/>
      <c r="F480" s="332"/>
      <c r="G480" s="332"/>
      <c r="H480" s="332"/>
      <c r="I480" s="332"/>
      <c r="J480" s="627"/>
      <c r="K480" s="1005"/>
      <c r="L480" s="319"/>
      <c r="M480" s="993"/>
    </row>
    <row r="481" spans="1:13" s="1006" customFormat="1" ht="18" hidden="1" customHeight="1" x14ac:dyDescent="0.3">
      <c r="A481" s="1930" t="str">
        <f>'Salary Menu MIS 3382'!A481</f>
        <v>1----</v>
      </c>
      <c r="B481" s="1931" t="str">
        <f>'Salary Menu MIS 3382'!B481</f>
        <v>Teacher - DJJ Vocational - 10 Month</v>
      </c>
      <c r="C481" s="342">
        <f>'Salary Menu MIS 3382'!C481</f>
        <v>0</v>
      </c>
      <c r="D481" s="332"/>
      <c r="E481" s="332"/>
      <c r="F481" s="332"/>
      <c r="G481" s="332"/>
      <c r="H481" s="332"/>
      <c r="I481" s="332"/>
      <c r="J481" s="627"/>
      <c r="K481" s="1005"/>
      <c r="L481" s="332"/>
      <c r="M481" s="993"/>
    </row>
    <row r="482" spans="1:13" s="1007" customFormat="1" ht="18" hidden="1" customHeight="1" x14ac:dyDescent="0.3">
      <c r="A482" s="1930" t="str">
        <f>'Salary Menu MIS 3382'!A482</f>
        <v>12501</v>
      </c>
      <c r="B482" s="1931" t="str">
        <f>'Salary Menu MIS 3382'!B482&amp;" (Number of 6th Period Teachers)"</f>
        <v>Teacher - Hourly (Number of 6th Period Teachers)</v>
      </c>
      <c r="C482" s="978">
        <f>ROUND('Salary Menu MIS 3382'!D482/(196),2)</f>
        <v>0</v>
      </c>
      <c r="D482" s="332"/>
      <c r="E482" s="332"/>
      <c r="F482" s="332"/>
      <c r="G482" s="332"/>
      <c r="H482" s="332"/>
      <c r="I482" s="332"/>
      <c r="J482" s="1037"/>
      <c r="K482" s="1038"/>
      <c r="L482" s="332"/>
      <c r="M482" s="993"/>
    </row>
    <row r="483" spans="1:13" s="1006" customFormat="1" ht="18" hidden="1" customHeight="1" x14ac:dyDescent="0.3">
      <c r="A483" s="1930" t="str">
        <f>'Salary Menu MIS 3382'!A483</f>
        <v>180--</v>
      </c>
      <c r="B483" s="1931" t="str">
        <f>'Salary Menu MIS 3382'!B483</f>
        <v>Guidance Counselor - 12 Month</v>
      </c>
      <c r="C483" s="342">
        <f>'Salary Menu MIS 3382'!C483</f>
        <v>0</v>
      </c>
      <c r="D483" s="332"/>
      <c r="E483" s="332"/>
      <c r="F483" s="332"/>
      <c r="G483" s="332"/>
      <c r="H483" s="332"/>
      <c r="I483" s="332"/>
      <c r="J483" s="627"/>
      <c r="K483" s="1005"/>
      <c r="L483" s="332"/>
      <c r="M483" s="993"/>
    </row>
    <row r="484" spans="1:13" s="1006" customFormat="1" ht="18" hidden="1" customHeight="1" x14ac:dyDescent="0.3">
      <c r="A484" s="1930" t="str">
        <f>'Salary Menu MIS 3382'!A484</f>
        <v>41---</v>
      </c>
      <c r="B484" s="1931" t="str">
        <f>'Salary Menu MIS 3382'!B484</f>
        <v>Classroom Assistant - DJJ - Full Time</v>
      </c>
      <c r="C484" s="340">
        <f>'Salary Menu MIS 3382'!C484</f>
        <v>0</v>
      </c>
      <c r="D484" s="338"/>
      <c r="E484" s="338"/>
      <c r="F484" s="338"/>
      <c r="G484" s="338"/>
      <c r="H484" s="338"/>
      <c r="I484" s="338"/>
      <c r="J484" s="627"/>
      <c r="K484" s="1005"/>
      <c r="L484" s="332"/>
      <c r="M484" s="993"/>
    </row>
    <row r="485" spans="1:13" s="1006" customFormat="1" ht="18" hidden="1" customHeight="1" thickBot="1" x14ac:dyDescent="0.35">
      <c r="A485" s="1930" t="str">
        <f>'Salary Menu MIS 3382'!A485</f>
        <v>41---</v>
      </c>
      <c r="B485" s="1931" t="str">
        <f>'Salary Menu MIS 3382'!B485</f>
        <v>Classroom Assistant - DJJ - Less than 4 Hours</v>
      </c>
      <c r="C485" s="973">
        <f>ROUND('Salary Menu MIS 3382'!D485/7.5,2)</f>
        <v>0</v>
      </c>
      <c r="D485" s="338"/>
      <c r="E485" s="338"/>
      <c r="F485" s="338"/>
      <c r="G485" s="338"/>
      <c r="H485" s="338"/>
      <c r="I485" s="338"/>
      <c r="J485" s="627"/>
      <c r="K485" s="1005"/>
      <c r="L485" s="332"/>
      <c r="M485" s="993"/>
    </row>
    <row r="486" spans="1:13" s="533" customFormat="1" ht="12.75" hidden="1" customHeight="1" thickBot="1" x14ac:dyDescent="0.35">
      <c r="A486" s="600"/>
      <c r="B486" s="601" t="s">
        <v>227</v>
      </c>
      <c r="C486" s="602"/>
      <c r="D486" s="602"/>
      <c r="E486" s="602"/>
      <c r="F486" s="602"/>
      <c r="G486" s="602"/>
      <c r="H486" s="602"/>
      <c r="I486" s="602"/>
      <c r="J486" s="603"/>
      <c r="K486" s="590"/>
      <c r="L486" s="1147"/>
      <c r="M486" s="668"/>
    </row>
    <row r="487" spans="1:13" s="216" customFormat="1" ht="28.2" hidden="1" thickBot="1" x14ac:dyDescent="0.35">
      <c r="A487" s="996"/>
      <c r="B487" s="1010" t="s">
        <v>117</v>
      </c>
      <c r="C487" s="995">
        <f>SUM(C480:C486)-C482</f>
        <v>0</v>
      </c>
      <c r="D487" s="996"/>
      <c r="E487" s="997"/>
      <c r="F487" s="997"/>
      <c r="G487" s="997"/>
      <c r="H487" s="997"/>
      <c r="I487" s="997"/>
      <c r="J487" s="997"/>
      <c r="K487" s="994"/>
      <c r="L487" s="994"/>
      <c r="M487" s="375"/>
    </row>
    <row r="488" spans="1:13" s="217" customFormat="1" ht="12.75" hidden="1" customHeight="1" x14ac:dyDescent="0.3">
      <c r="A488" s="516"/>
      <c r="B488" s="517"/>
      <c r="C488" s="517"/>
      <c r="D488" s="519"/>
      <c r="E488" s="519"/>
      <c r="F488" s="519"/>
      <c r="G488" s="519"/>
      <c r="H488" s="519"/>
      <c r="I488" s="519"/>
      <c r="J488" s="1023"/>
      <c r="K488" s="1023"/>
      <c r="L488" s="1023"/>
      <c r="M488" s="1024"/>
    </row>
    <row r="489" spans="1:13" s="216" customFormat="1" ht="12.75" hidden="1" customHeight="1" x14ac:dyDescent="0.3">
      <c r="A489" s="1025"/>
      <c r="B489" s="1026"/>
      <c r="C489" s="1026"/>
      <c r="D489" s="1027"/>
      <c r="E489" s="1027"/>
      <c r="F489" s="1027"/>
      <c r="G489" s="1027"/>
      <c r="H489" s="1027"/>
      <c r="I489" s="1027"/>
      <c r="J489" s="1028"/>
      <c r="K489" s="1028"/>
      <c r="L489" s="1028"/>
      <c r="M489" s="1029"/>
    </row>
    <row r="490" spans="1:13" s="216" customFormat="1" ht="15" hidden="1" customHeight="1" thickBot="1" x14ac:dyDescent="0.35">
      <c r="A490" s="524"/>
      <c r="B490" s="1153"/>
      <c r="C490" s="527"/>
      <c r="D490" s="527"/>
      <c r="E490" s="527"/>
      <c r="F490" s="527"/>
      <c r="G490" s="527"/>
      <c r="H490" s="527"/>
      <c r="I490" s="527"/>
      <c r="J490" s="1036"/>
      <c r="K490" s="1036"/>
      <c r="L490" s="1036"/>
      <c r="M490" s="1031"/>
    </row>
    <row r="491" spans="1:13" s="533" customFormat="1" ht="12.75" hidden="1" customHeight="1" thickBot="1" x14ac:dyDescent="0.35">
      <c r="A491" s="1065"/>
      <c r="B491" s="1066"/>
      <c r="C491" s="1066"/>
      <c r="D491" s="1067"/>
      <c r="E491" s="1067"/>
      <c r="F491" s="1067"/>
      <c r="G491" s="1067"/>
      <c r="H491" s="1067"/>
      <c r="I491" s="1067"/>
      <c r="J491" s="1097"/>
      <c r="K491" s="1097"/>
      <c r="L491" s="1097"/>
      <c r="M491" s="1069"/>
    </row>
    <row r="492" spans="1:13" s="533" customFormat="1" ht="15" hidden="1" customHeight="1" x14ac:dyDescent="0.3">
      <c r="A492" s="595" t="str">
        <f>'Salary Menu MIS 3382'!A492</f>
        <v>IDEA - ARRA - Project 0495</v>
      </c>
      <c r="B492" s="596"/>
      <c r="C492" s="596"/>
      <c r="D492" s="597"/>
      <c r="E492" s="597"/>
      <c r="F492" s="597"/>
      <c r="G492" s="597"/>
      <c r="H492" s="597"/>
      <c r="I492" s="597"/>
      <c r="J492" s="598"/>
      <c r="K492" s="598"/>
      <c r="L492" s="598"/>
      <c r="M492" s="537"/>
    </row>
    <row r="493" spans="1:13" s="533" customFormat="1" ht="18" hidden="1" customHeight="1" x14ac:dyDescent="0.3">
      <c r="A493" s="1002" t="str">
        <f>'Salary Menu MIS 3382'!A493</f>
        <v>16---</v>
      </c>
      <c r="B493" s="1003" t="str">
        <f>'Salary Menu MIS 3382'!B493</f>
        <v>Teacher - ESE</v>
      </c>
      <c r="C493" s="899">
        <f>'Salary Menu MIS 3382'!C493</f>
        <v>0</v>
      </c>
      <c r="D493" s="550"/>
      <c r="E493" s="550"/>
      <c r="F493" s="550"/>
      <c r="G493" s="550"/>
      <c r="H493" s="550"/>
      <c r="I493" s="550"/>
      <c r="J493" s="989"/>
      <c r="K493" s="1004"/>
      <c r="L493" s="899"/>
      <c r="M493" s="990"/>
    </row>
    <row r="494" spans="1:13" s="533" customFormat="1" ht="18" hidden="1" customHeight="1" x14ac:dyDescent="0.3">
      <c r="A494" s="1002" t="str">
        <f>'Salary Menu MIS 3382'!A494</f>
        <v>16640</v>
      </c>
      <c r="B494" s="1003" t="str">
        <f>'Salary Menu MIS 3382'!B494</f>
        <v>Teacher - Speech</v>
      </c>
      <c r="C494" s="550">
        <f>'Salary Menu MIS 3382'!C494</f>
        <v>0</v>
      </c>
      <c r="D494" s="550"/>
      <c r="E494" s="550"/>
      <c r="F494" s="550"/>
      <c r="G494" s="550"/>
      <c r="H494" s="550"/>
      <c r="I494" s="550"/>
      <c r="J494" s="989"/>
      <c r="K494" s="1004"/>
      <c r="L494" s="899"/>
      <c r="M494" s="990"/>
    </row>
    <row r="495" spans="1:13" s="533" customFormat="1" ht="18" hidden="1" customHeight="1" x14ac:dyDescent="0.3">
      <c r="A495" s="1002" t="str">
        <f>'Salary Menu MIS 3382'!A495</f>
        <v>20160</v>
      </c>
      <c r="B495" s="1003" t="str">
        <f>'Salary Menu MIS 3382'!B495</f>
        <v>Staffing Specialist - 10 Month</v>
      </c>
      <c r="C495" s="550">
        <f>'Salary Menu MIS 3382'!C495</f>
        <v>0</v>
      </c>
      <c r="D495" s="550"/>
      <c r="E495" s="550"/>
      <c r="F495" s="550"/>
      <c r="G495" s="550"/>
      <c r="H495" s="550"/>
      <c r="I495" s="550"/>
      <c r="J495" s="989"/>
      <c r="K495" s="1004"/>
      <c r="L495" s="899"/>
      <c r="M495" s="990"/>
    </row>
    <row r="496" spans="1:13" s="533" customFormat="1" ht="18" hidden="1" customHeight="1" x14ac:dyDescent="0.3">
      <c r="A496" s="1002" t="str">
        <f>'Salary Menu MIS 3382'!A496</f>
        <v>20160</v>
      </c>
      <c r="B496" s="1003" t="str">
        <f>'Salary Menu MIS 3382'!B496</f>
        <v>Staffing Specialist - 12 Month</v>
      </c>
      <c r="C496" s="550">
        <f>'Salary Menu MIS 3382'!C496</f>
        <v>0</v>
      </c>
      <c r="D496" s="550"/>
      <c r="E496" s="550"/>
      <c r="F496" s="550"/>
      <c r="G496" s="550"/>
      <c r="H496" s="550"/>
      <c r="I496" s="550"/>
      <c r="J496" s="989"/>
      <c r="K496" s="1004"/>
      <c r="L496" s="899"/>
      <c r="M496" s="990"/>
    </row>
    <row r="497" spans="1:13" s="533" customFormat="1" ht="18" hidden="1" customHeight="1" x14ac:dyDescent="0.3">
      <c r="A497" s="1002" t="str">
        <f>'Salary Menu MIS 3382'!A497</f>
        <v>415--</v>
      </c>
      <c r="B497" s="1003" t="str">
        <f>'Salary Menu MIS 3382'!B497</f>
        <v>Classroom Assistant - ESE - Full Time</v>
      </c>
      <c r="C497" s="550">
        <f>'Salary Menu MIS 3382'!C497</f>
        <v>0</v>
      </c>
      <c r="D497" s="550"/>
      <c r="E497" s="550"/>
      <c r="F497" s="550"/>
      <c r="G497" s="550"/>
      <c r="H497" s="550"/>
      <c r="I497" s="550"/>
      <c r="J497" s="989"/>
      <c r="K497" s="1004"/>
      <c r="L497" s="899"/>
      <c r="M497" s="990"/>
    </row>
    <row r="498" spans="1:13" s="533" customFormat="1" ht="18" hidden="1" customHeight="1" x14ac:dyDescent="0.3">
      <c r="A498" s="1002" t="str">
        <f>'Salary Menu MIS 3382'!A498</f>
        <v>415--</v>
      </c>
      <c r="B498" s="1003" t="str">
        <f>'Salary Menu MIS 3382'!B498</f>
        <v>Classroom Assistant - ESE - Less than 4 hours</v>
      </c>
      <c r="C498" s="347">
        <f>ROUND('Salary Menu MIS 3382'!D498/7.5,2)</f>
        <v>0</v>
      </c>
      <c r="D498" s="550"/>
      <c r="E498" s="550"/>
      <c r="F498" s="550"/>
      <c r="G498" s="550"/>
      <c r="H498" s="550"/>
      <c r="I498" s="550"/>
      <c r="J498" s="989"/>
      <c r="K498" s="1004"/>
      <c r="L498" s="899"/>
      <c r="M498" s="990"/>
    </row>
    <row r="499" spans="1:13" s="533" customFormat="1" ht="18" hidden="1" customHeight="1" x14ac:dyDescent="0.3">
      <c r="A499" s="1002" t="str">
        <f>'Salary Menu MIS 3382'!A499</f>
        <v>41890</v>
      </c>
      <c r="B499" s="1003" t="str">
        <f>'Salary Menu MIS 3382'!B499</f>
        <v>Job Coach - ESE - 9 Month</v>
      </c>
      <c r="C499" s="550">
        <f>'Salary Menu MIS 3382'!C499</f>
        <v>0</v>
      </c>
      <c r="D499" s="550"/>
      <c r="E499" s="550"/>
      <c r="F499" s="550"/>
      <c r="G499" s="550"/>
      <c r="H499" s="550"/>
      <c r="I499" s="550"/>
      <c r="J499" s="989"/>
      <c r="K499" s="1004"/>
      <c r="L499" s="899"/>
      <c r="M499" s="990"/>
    </row>
    <row r="500" spans="1:13" s="533" customFormat="1" ht="18" hidden="1" customHeight="1" thickBot="1" x14ac:dyDescent="0.35">
      <c r="A500" s="1002" t="str">
        <f>'Salary Menu MIS 3382'!A500</f>
        <v>4330-</v>
      </c>
      <c r="B500" s="1003" t="str">
        <f>'Salary Menu MIS 3382'!B500</f>
        <v>Interpreter - ESE - 9 Month</v>
      </c>
      <c r="C500" s="350">
        <f>'Salary Menu MIS 3382'!C500</f>
        <v>0</v>
      </c>
      <c r="D500" s="550"/>
      <c r="E500" s="550"/>
      <c r="F500" s="550"/>
      <c r="G500" s="550"/>
      <c r="H500" s="550"/>
      <c r="I500" s="550"/>
      <c r="J500" s="989"/>
      <c r="K500" s="1004"/>
      <c r="L500" s="899"/>
      <c r="M500" s="990"/>
    </row>
    <row r="501" spans="1:13" s="533" customFormat="1" ht="15" hidden="1" customHeight="1" thickBot="1" x14ac:dyDescent="0.35">
      <c r="A501" s="1049"/>
      <c r="B501" s="1053" t="s">
        <v>2037</v>
      </c>
      <c r="C501" s="1051">
        <f>SUM(C493:C500)</f>
        <v>0</v>
      </c>
      <c r="D501" s="1049"/>
      <c r="E501" s="1052"/>
      <c r="F501" s="1052"/>
      <c r="G501" s="1052"/>
      <c r="H501" s="1052"/>
      <c r="I501" s="1052"/>
      <c r="J501" s="1052"/>
      <c r="K501" s="1053"/>
      <c r="L501" s="1053"/>
      <c r="M501" s="920"/>
    </row>
    <row r="502" spans="1:13" s="533" customFormat="1" ht="12.75" hidden="1" customHeight="1" x14ac:dyDescent="0.3">
      <c r="A502" s="1065"/>
      <c r="B502" s="1066"/>
      <c r="C502" s="1066"/>
      <c r="D502" s="1067"/>
      <c r="E502" s="1067"/>
      <c r="F502" s="1067"/>
      <c r="G502" s="1067"/>
      <c r="H502" s="1067"/>
      <c r="I502" s="1067"/>
      <c r="J502" s="1097"/>
      <c r="K502" s="1097"/>
      <c r="L502" s="1097"/>
      <c r="M502" s="1069"/>
    </row>
    <row r="503" spans="1:13" s="533" customFormat="1" ht="12.75" hidden="1" customHeight="1" x14ac:dyDescent="0.3">
      <c r="A503" s="1065"/>
      <c r="B503" s="1066"/>
      <c r="C503" s="1066"/>
      <c r="D503" s="1067"/>
      <c r="E503" s="1067"/>
      <c r="F503" s="1067"/>
      <c r="G503" s="1067"/>
      <c r="H503" s="1067"/>
      <c r="I503" s="1067"/>
      <c r="J503" s="1097"/>
      <c r="K503" s="1097"/>
      <c r="L503" s="1097"/>
      <c r="M503" s="1069"/>
    </row>
    <row r="504" spans="1:13" s="533" customFormat="1" ht="12.75" hidden="1" customHeight="1" thickBot="1" x14ac:dyDescent="0.35">
      <c r="A504" s="1065"/>
      <c r="B504" s="1066"/>
      <c r="C504" s="1066"/>
      <c r="D504" s="1067"/>
      <c r="E504" s="1067"/>
      <c r="F504" s="1067"/>
      <c r="G504" s="1067"/>
      <c r="H504" s="1067"/>
      <c r="I504" s="1067"/>
      <c r="J504" s="1097"/>
      <c r="K504" s="1097"/>
      <c r="L504" s="1097"/>
      <c r="M504" s="1069"/>
    </row>
    <row r="505" spans="1:13" s="533" customFormat="1" ht="15" hidden="1" customHeight="1" x14ac:dyDescent="0.3">
      <c r="A505" s="595" t="str">
        <f>'Salary Menu MIS 3382'!A505</f>
        <v>Title I - ARRA - Project 0491 (Title Average)</v>
      </c>
      <c r="B505" s="596"/>
      <c r="C505" s="596"/>
      <c r="D505" s="597"/>
      <c r="E505" s="597"/>
      <c r="F505" s="597"/>
      <c r="G505" s="597"/>
      <c r="H505" s="597"/>
      <c r="I505" s="597"/>
      <c r="J505" s="598"/>
      <c r="K505" s="598"/>
      <c r="L505" s="598"/>
      <c r="M505" s="537"/>
    </row>
    <row r="506" spans="1:13" s="533" customFormat="1" ht="18" hidden="1" customHeight="1" x14ac:dyDescent="0.3">
      <c r="A506" s="1002" t="str">
        <f>'Salary Menu MIS 3382'!A506</f>
        <v>1030-</v>
      </c>
      <c r="B506" s="1003" t="str">
        <f>'Salary Menu MIS 3382'!B506</f>
        <v>Teacher - Title I</v>
      </c>
      <c r="C506" s="899">
        <f>'Salary Menu MIS 3382'!C506</f>
        <v>0</v>
      </c>
      <c r="D506" s="550"/>
      <c r="E506" s="550"/>
      <c r="F506" s="550"/>
      <c r="G506" s="550"/>
      <c r="H506" s="550"/>
      <c r="I506" s="550"/>
      <c r="J506" s="989"/>
      <c r="K506" s="1004"/>
      <c r="L506" s="899"/>
      <c r="M506" s="990"/>
    </row>
    <row r="507" spans="1:13" s="533" customFormat="1" ht="18" hidden="1" customHeight="1" x14ac:dyDescent="0.3">
      <c r="A507" s="1002" t="str">
        <f>'Salary Menu MIS 3382'!A507</f>
        <v>1030-</v>
      </c>
      <c r="B507" s="1003" t="str">
        <f>'Salary Menu MIS 3382'!B507</f>
        <v>Instructional Coach - 10 Month</v>
      </c>
      <c r="C507" s="550">
        <f>'Salary Menu MIS 3382'!C507</f>
        <v>0</v>
      </c>
      <c r="D507" s="550"/>
      <c r="E507" s="550"/>
      <c r="F507" s="550"/>
      <c r="G507" s="550"/>
      <c r="H507" s="550"/>
      <c r="I507" s="550"/>
      <c r="J507" s="989"/>
      <c r="K507" s="1004"/>
      <c r="L507" s="899"/>
      <c r="M507" s="990"/>
    </row>
    <row r="508" spans="1:13" s="533" customFormat="1" ht="18" hidden="1" customHeight="1" x14ac:dyDescent="0.3">
      <c r="A508" s="1002" t="str">
        <f>'Salary Menu MIS 3382'!A508</f>
        <v>12501</v>
      </c>
      <c r="B508" s="1003" t="str">
        <f>'Salary Menu MIS 3382'!B508</f>
        <v>Teacher - Hourly</v>
      </c>
      <c r="C508" s="350">
        <f>ROUND('Salary Menu MIS 3382'!D508/(196),2)</f>
        <v>0</v>
      </c>
      <c r="D508" s="550"/>
      <c r="E508" s="550"/>
      <c r="F508" s="550"/>
      <c r="G508" s="550"/>
      <c r="H508" s="550"/>
      <c r="I508" s="550"/>
      <c r="J508" s="989"/>
      <c r="K508" s="1004"/>
      <c r="L508" s="899"/>
      <c r="M508" s="990"/>
    </row>
    <row r="509" spans="1:13" s="533" customFormat="1" ht="18" hidden="1" customHeight="1" x14ac:dyDescent="0.3">
      <c r="A509" s="1002" t="str">
        <f>'Salary Menu MIS 3382'!A509</f>
        <v>414--</v>
      </c>
      <c r="B509" s="1003" t="str">
        <f>'Salary Menu MIS 3382'!B509</f>
        <v>Classroom Assistant - Title I</v>
      </c>
      <c r="C509" s="550">
        <f>'Salary Menu MIS 3382'!C509</f>
        <v>0</v>
      </c>
      <c r="D509" s="550"/>
      <c r="E509" s="550"/>
      <c r="F509" s="550"/>
      <c r="G509" s="550"/>
      <c r="H509" s="550"/>
      <c r="I509" s="550"/>
      <c r="J509" s="989"/>
      <c r="K509" s="1004"/>
      <c r="L509" s="899"/>
      <c r="M509" s="990"/>
    </row>
    <row r="510" spans="1:13" s="533" customFormat="1" ht="18" hidden="1" customHeight="1" x14ac:dyDescent="0.3">
      <c r="A510" s="1002" t="str">
        <f>'Salary Menu MIS 3382'!A510</f>
        <v>414--</v>
      </c>
      <c r="B510" s="1003" t="str">
        <f>'Salary Menu MIS 3382'!B510</f>
        <v>Classroom Assistant - Title I - PIP</v>
      </c>
      <c r="C510" s="550">
        <f>'Salary Menu MIS 3382'!C510</f>
        <v>0</v>
      </c>
      <c r="D510" s="550"/>
      <c r="E510" s="550"/>
      <c r="F510" s="550"/>
      <c r="G510" s="550"/>
      <c r="H510" s="550"/>
      <c r="I510" s="550"/>
      <c r="J510" s="989"/>
      <c r="K510" s="1004"/>
      <c r="L510" s="899"/>
      <c r="M510" s="990"/>
    </row>
    <row r="511" spans="1:13" s="533" customFormat="1" ht="18" hidden="1" customHeight="1" x14ac:dyDescent="0.3">
      <c r="A511" s="1002" t="str">
        <f>'Salary Menu MIS 3382'!A511</f>
        <v>414--</v>
      </c>
      <c r="B511" s="1003" t="str">
        <f>'Salary Menu MIS 3382'!B511</f>
        <v>Classroom Assistant - Title I - Less than 4 hours</v>
      </c>
      <c r="C511" s="347">
        <f>ROUND('Salary Menu MIS 3382'!D511/7.5,2)</f>
        <v>0</v>
      </c>
      <c r="D511" s="550"/>
      <c r="E511" s="550"/>
      <c r="F511" s="550"/>
      <c r="G511" s="550"/>
      <c r="H511" s="550"/>
      <c r="I511" s="550"/>
      <c r="J511" s="989"/>
      <c r="K511" s="1004"/>
      <c r="L511" s="899"/>
      <c r="M511" s="990"/>
    </row>
    <row r="512" spans="1:13" s="533" customFormat="1" ht="18" hidden="1" customHeight="1" x14ac:dyDescent="0.3">
      <c r="A512" s="1002" t="str">
        <f>'Salary Menu MIS 3382'!A512</f>
        <v>414--</v>
      </c>
      <c r="B512" s="1003" t="str">
        <f>'Salary Menu MIS 3382'!B512</f>
        <v>Classroom Assistant - Title I - PIP - Less than 4 hours</v>
      </c>
      <c r="C512" s="347">
        <f>ROUND('Salary Menu MIS 3382'!D512/7.5,2)</f>
        <v>0</v>
      </c>
      <c r="D512" s="550"/>
      <c r="E512" s="550"/>
      <c r="F512" s="550"/>
      <c r="G512" s="550"/>
      <c r="H512" s="550"/>
      <c r="I512" s="550"/>
      <c r="J512" s="989"/>
      <c r="K512" s="1004"/>
      <c r="L512" s="899"/>
      <c r="M512" s="990"/>
    </row>
    <row r="513" spans="1:13" s="533" customFormat="1" ht="18" hidden="1" customHeight="1" x14ac:dyDescent="0.3">
      <c r="A513" s="1002" t="str">
        <f>'Salary Menu MIS 3382'!A513</f>
        <v>414--</v>
      </c>
      <c r="B513" s="1003" t="str">
        <f>'Salary Menu MIS 3382'!B513</f>
        <v>Parent Educator</v>
      </c>
      <c r="C513" s="550">
        <f>'Salary Menu MIS 3382'!C513</f>
        <v>0</v>
      </c>
      <c r="D513" s="550"/>
      <c r="E513" s="550"/>
      <c r="F513" s="550"/>
      <c r="G513" s="550"/>
      <c r="H513" s="550"/>
      <c r="I513" s="550"/>
      <c r="J513" s="989"/>
      <c r="K513" s="1004"/>
      <c r="L513" s="899"/>
      <c r="M513" s="990"/>
    </row>
    <row r="514" spans="1:13" s="533" customFormat="1" ht="18" hidden="1" customHeight="1" x14ac:dyDescent="0.3">
      <c r="A514" s="1002" t="str">
        <f>'Salary Menu MIS 3382'!A514</f>
        <v>414--</v>
      </c>
      <c r="B514" s="1003" t="str">
        <f>'Salary Menu MIS 3382'!B514</f>
        <v>Parent Educator - Less than 4 hours</v>
      </c>
      <c r="C514" s="347">
        <f>ROUND('Salary Menu MIS 3382'!D514/7.5,2)</f>
        <v>0</v>
      </c>
      <c r="D514" s="550"/>
      <c r="E514" s="550"/>
      <c r="F514" s="550"/>
      <c r="G514" s="550"/>
      <c r="H514" s="550"/>
      <c r="I514" s="550"/>
      <c r="J514" s="989"/>
      <c r="K514" s="1004"/>
      <c r="L514" s="899"/>
      <c r="M514" s="990"/>
    </row>
    <row r="515" spans="1:13" s="533" customFormat="1" ht="18" hidden="1" customHeight="1" thickBot="1" x14ac:dyDescent="0.35">
      <c r="A515" s="1077"/>
      <c r="B515" s="1078"/>
      <c r="C515" s="1079"/>
      <c r="D515" s="1081"/>
      <c r="E515" s="1081"/>
      <c r="F515" s="1081"/>
      <c r="G515" s="1081"/>
      <c r="H515" s="1081"/>
      <c r="I515" s="1081"/>
      <c r="J515" s="1080"/>
      <c r="K515" s="1080"/>
      <c r="L515" s="1081"/>
      <c r="M515" s="1082"/>
    </row>
    <row r="516" spans="1:13" s="533" customFormat="1" ht="15" hidden="1" customHeight="1" thickBot="1" x14ac:dyDescent="0.35">
      <c r="A516" s="1049"/>
      <c r="B516" s="1053" t="s">
        <v>2038</v>
      </c>
      <c r="C516" s="1051">
        <f>SUM(C506:C514)</f>
        <v>0</v>
      </c>
      <c r="D516" s="1049"/>
      <c r="E516" s="1052"/>
      <c r="F516" s="1052"/>
      <c r="G516" s="1052"/>
      <c r="H516" s="1052"/>
      <c r="I516" s="1052"/>
      <c r="J516" s="1052"/>
      <c r="K516" s="1053"/>
      <c r="L516" s="1053"/>
      <c r="M516" s="920"/>
    </row>
    <row r="517" spans="1:13" s="533" customFormat="1" ht="15" hidden="1" customHeight="1" x14ac:dyDescent="0.3">
      <c r="A517" s="2198"/>
      <c r="B517" s="1068"/>
      <c r="C517" s="2199"/>
      <c r="D517" s="2200"/>
      <c r="E517" s="2200"/>
      <c r="F517" s="2200"/>
      <c r="G517" s="2200"/>
      <c r="H517" s="2200"/>
      <c r="I517" s="2200"/>
      <c r="J517" s="2200"/>
      <c r="K517" s="1068"/>
      <c r="L517" s="1068"/>
      <c r="M517" s="2201"/>
    </row>
    <row r="518" spans="1:13" s="533" customFormat="1" ht="15" hidden="1" customHeight="1" x14ac:dyDescent="0.3">
      <c r="A518" s="2198"/>
      <c r="B518" s="1068"/>
      <c r="C518" s="2199"/>
      <c r="D518" s="2200"/>
      <c r="E518" s="2200"/>
      <c r="F518" s="2200"/>
      <c r="G518" s="2200"/>
      <c r="H518" s="2200"/>
      <c r="I518" s="2200"/>
      <c r="J518" s="2200"/>
      <c r="K518" s="1068"/>
      <c r="L518" s="1068"/>
      <c r="M518" s="2201"/>
    </row>
    <row r="519" spans="1:13" s="533" customFormat="1" ht="15" hidden="1" customHeight="1" x14ac:dyDescent="0.3">
      <c r="A519" s="2198"/>
      <c r="B519" s="1068"/>
      <c r="C519" s="2199"/>
      <c r="D519" s="2200"/>
      <c r="E519" s="2200"/>
      <c r="F519" s="2200"/>
      <c r="G519" s="2200"/>
      <c r="H519" s="2200"/>
      <c r="I519" s="2200"/>
      <c r="J519" s="2200"/>
      <c r="K519" s="1068"/>
      <c r="L519" s="1068"/>
      <c r="M519" s="2201"/>
    </row>
    <row r="520" spans="1:13" s="533" customFormat="1" ht="15" hidden="1" customHeight="1" x14ac:dyDescent="0.3">
      <c r="A520" s="2198"/>
      <c r="B520" s="1068"/>
      <c r="C520" s="2199"/>
      <c r="D520" s="2200"/>
      <c r="E520" s="2200"/>
      <c r="F520" s="2200"/>
      <c r="G520" s="2200"/>
      <c r="H520" s="2200"/>
      <c r="I520" s="2200"/>
      <c r="J520" s="2200"/>
      <c r="K520" s="1068"/>
      <c r="L520" s="1068"/>
      <c r="M520" s="2201"/>
    </row>
    <row r="521" spans="1:13" s="533" customFormat="1" ht="15" hidden="1" customHeight="1" x14ac:dyDescent="0.3">
      <c r="A521" s="2198"/>
      <c r="B521" s="1068"/>
      <c r="C521" s="2199"/>
      <c r="D521" s="2200"/>
      <c r="E521" s="2200"/>
      <c r="F521" s="2200"/>
      <c r="G521" s="2200"/>
      <c r="H521" s="2200"/>
      <c r="I521" s="2200"/>
      <c r="J521" s="2200"/>
      <c r="K521" s="1068"/>
      <c r="L521" s="1068"/>
      <c r="M521" s="2201"/>
    </row>
    <row r="522" spans="1:13" s="533" customFormat="1" ht="15" hidden="1" customHeight="1" x14ac:dyDescent="0.3">
      <c r="A522" s="2198"/>
      <c r="B522" s="1068"/>
      <c r="C522" s="2199"/>
      <c r="D522" s="2200"/>
      <c r="E522" s="2200"/>
      <c r="F522" s="2200"/>
      <c r="G522" s="2200"/>
      <c r="H522" s="2200"/>
      <c r="I522" s="2200"/>
      <c r="J522" s="2200"/>
      <c r="K522" s="1068"/>
      <c r="L522" s="1068"/>
      <c r="M522" s="2201"/>
    </row>
    <row r="523" spans="1:13" s="533" customFormat="1" ht="15" hidden="1" customHeight="1" x14ac:dyDescent="0.3">
      <c r="A523" s="2198"/>
      <c r="B523" s="1068"/>
      <c r="C523" s="2199"/>
      <c r="D523" s="2200"/>
      <c r="E523" s="2200"/>
      <c r="F523" s="2200"/>
      <c r="G523" s="2200"/>
      <c r="H523" s="2200"/>
      <c r="I523" s="2200"/>
      <c r="J523" s="2200"/>
      <c r="K523" s="1068"/>
      <c r="L523" s="1068"/>
      <c r="M523" s="2201"/>
    </row>
    <row r="524" spans="1:13" s="533" customFormat="1" ht="15" hidden="1" customHeight="1" x14ac:dyDescent="0.3">
      <c r="A524" s="2198"/>
      <c r="B524" s="1068"/>
      <c r="C524" s="2199"/>
      <c r="D524" s="2200"/>
      <c r="E524" s="2200"/>
      <c r="F524" s="2200"/>
      <c r="G524" s="2200"/>
      <c r="H524" s="2200"/>
      <c r="I524" s="2200"/>
      <c r="J524" s="2200"/>
      <c r="K524" s="1068"/>
      <c r="L524" s="1068"/>
      <c r="M524" s="2201"/>
    </row>
    <row r="525" spans="1:13" s="533" customFormat="1" ht="12.75" hidden="1" customHeight="1" thickBot="1" x14ac:dyDescent="0.35">
      <c r="A525" s="1065"/>
      <c r="B525" s="1066"/>
      <c r="C525" s="1066"/>
      <c r="D525" s="1067"/>
      <c r="E525" s="1067"/>
      <c r="F525" s="1067"/>
      <c r="G525" s="1067"/>
      <c r="H525" s="1067"/>
      <c r="I525" s="1067"/>
      <c r="J525" s="1097"/>
      <c r="K525" s="1097"/>
      <c r="L525" s="1097"/>
      <c r="M525" s="1069"/>
    </row>
    <row r="526" spans="1:13" ht="12.75" customHeight="1" x14ac:dyDescent="0.3">
      <c r="A526" s="628"/>
      <c r="B526" s="1160" t="s">
        <v>111</v>
      </c>
      <c r="C526" s="1161"/>
      <c r="D526" s="1162"/>
      <c r="E526" s="1162"/>
      <c r="F526" s="1162"/>
      <c r="G526" s="1162"/>
      <c r="H526" s="1022"/>
      <c r="I526" s="1022"/>
      <c r="J526" s="629"/>
      <c r="K526" s="629"/>
      <c r="L526" s="629"/>
      <c r="M526" s="1163"/>
    </row>
    <row r="527" spans="1:13" ht="12.75" customHeight="1" x14ac:dyDescent="0.3">
      <c r="A527" s="1164"/>
      <c r="B527" s="1165" t="s">
        <v>110</v>
      </c>
      <c r="C527" s="1166"/>
      <c r="D527" s="1167"/>
      <c r="E527" s="1167"/>
      <c r="F527" s="1167"/>
      <c r="G527" s="1167"/>
      <c r="H527" s="212"/>
      <c r="I527" s="212"/>
      <c r="J527" s="217"/>
      <c r="K527" s="217"/>
      <c r="L527" s="217"/>
      <c r="M527" s="1168"/>
    </row>
    <row r="528" spans="1:13" s="825" customFormat="1" ht="12.75" customHeight="1" x14ac:dyDescent="0.3">
      <c r="A528" s="2050"/>
      <c r="B528" s="823"/>
      <c r="C528" s="823"/>
      <c r="D528" s="2051"/>
      <c r="E528" s="2051"/>
      <c r="F528" s="2051"/>
      <c r="G528" s="2051"/>
      <c r="H528" s="2051"/>
      <c r="I528" s="2051"/>
      <c r="J528" s="823"/>
      <c r="K528" s="823"/>
      <c r="L528" s="823"/>
      <c r="M528" s="2052"/>
    </row>
    <row r="529" spans="1:13" s="825" customFormat="1" ht="27.6" x14ac:dyDescent="0.3">
      <c r="A529" s="1871"/>
      <c r="B529" s="2053" t="s">
        <v>1371</v>
      </c>
      <c r="C529" s="1873">
        <f>+C193+C205+C215+C235+C241+C267+C254+C287+C297+C310+C325+C331+C338+C358+C388+C363+C260+C370+C376+C381+C433+C448+C463+C469+C501+C516</f>
        <v>16.055</v>
      </c>
      <c r="D529" s="1873"/>
      <c r="E529" s="1873"/>
      <c r="F529" s="1873"/>
      <c r="G529" s="1873"/>
      <c r="H529" s="1873"/>
      <c r="I529" s="1873"/>
      <c r="J529" s="1874"/>
      <c r="K529" s="1874"/>
      <c r="L529" s="1874"/>
      <c r="M529" s="1875"/>
    </row>
    <row r="530" spans="1:13" s="825" customFormat="1" ht="15" customHeight="1" x14ac:dyDescent="0.3">
      <c r="A530" s="1871"/>
      <c r="B530" s="1030" t="s">
        <v>2299</v>
      </c>
      <c r="C530" s="1873">
        <f>+C53+C54+C65+C200+C210+C230+C303+C316+C345+C404+C454+C482+C246+C68</f>
        <v>0</v>
      </c>
      <c r="D530" s="1873"/>
      <c r="E530" s="1873"/>
      <c r="F530" s="1873"/>
      <c r="G530" s="1873"/>
      <c r="H530" s="1873"/>
      <c r="I530" s="1873"/>
      <c r="J530" s="1874"/>
      <c r="K530" s="1874"/>
      <c r="L530" s="1874"/>
      <c r="M530" s="1875"/>
    </row>
    <row r="531" spans="1:13" s="825" customFormat="1" ht="15" customHeight="1" thickBot="1" x14ac:dyDescent="0.35">
      <c r="A531" s="1871"/>
      <c r="B531" s="1030" t="s">
        <v>119</v>
      </c>
      <c r="C531" s="2054">
        <f>SUM(C529:C530)</f>
        <v>16.055</v>
      </c>
      <c r="D531" s="1873"/>
      <c r="E531" s="1873"/>
      <c r="F531" s="1873"/>
      <c r="G531" s="1873"/>
      <c r="H531" s="1873"/>
      <c r="I531" s="1873"/>
      <c r="J531" s="1874"/>
      <c r="K531" s="1874"/>
      <c r="L531" s="1874"/>
      <c r="M531" s="1875"/>
    </row>
    <row r="532" spans="1:13" s="825" customFormat="1" ht="15" customHeight="1" thickTop="1" x14ac:dyDescent="0.3">
      <c r="A532" s="2042"/>
      <c r="B532" s="1030"/>
      <c r="C532" s="1873"/>
      <c r="D532" s="1873"/>
      <c r="E532" s="1873"/>
      <c r="F532" s="1873"/>
      <c r="G532" s="1873"/>
      <c r="H532" s="1873"/>
      <c r="I532" s="1873"/>
      <c r="J532" s="1874"/>
      <c r="K532" s="1874"/>
      <c r="L532" s="1874"/>
      <c r="M532" s="2043"/>
    </row>
    <row r="533" spans="1:13" s="825" customFormat="1" ht="12.75" customHeight="1" x14ac:dyDescent="0.3">
      <c r="A533" s="2292"/>
      <c r="B533" s="2292"/>
      <c r="C533" s="2292"/>
      <c r="D533" s="2307"/>
      <c r="E533" s="2307"/>
      <c r="F533" s="2307"/>
      <c r="G533" s="2307"/>
      <c r="H533" s="2307"/>
      <c r="I533" s="2307"/>
      <c r="J533" s="2292"/>
      <c r="K533" s="2292"/>
      <c r="L533" s="2292"/>
      <c r="M533" s="2308"/>
    </row>
    <row r="534" spans="1:13" ht="12.75" customHeight="1" x14ac:dyDescent="0.3"/>
    <row r="535" spans="1:13" ht="12.75" customHeight="1" x14ac:dyDescent="0.3"/>
    <row r="536" spans="1:13" ht="12.75" customHeight="1" x14ac:dyDescent="0.3"/>
    <row r="537" spans="1:13" ht="12.75" customHeight="1" x14ac:dyDescent="0.3"/>
    <row r="538" spans="1:13" ht="12.75" customHeight="1" x14ac:dyDescent="0.3"/>
    <row r="539" spans="1:13" ht="12.75" customHeight="1" x14ac:dyDescent="0.3"/>
    <row r="540" spans="1:13" ht="12.75" customHeight="1" x14ac:dyDescent="0.3"/>
    <row r="541" spans="1:13" ht="12.75" customHeight="1" x14ac:dyDescent="0.3"/>
    <row r="542" spans="1:13" ht="12.75" customHeight="1" x14ac:dyDescent="0.3"/>
    <row r="543" spans="1:13" ht="12.75" customHeight="1" x14ac:dyDescent="0.3"/>
    <row r="544" spans="1:13" ht="12.75" customHeight="1" x14ac:dyDescent="0.3"/>
    <row r="545" ht="12.75" customHeight="1" x14ac:dyDescent="0.3"/>
    <row r="546" ht="12.75" customHeight="1" x14ac:dyDescent="0.3"/>
    <row r="547" ht="12.75" customHeight="1" x14ac:dyDescent="0.3"/>
    <row r="548" ht="12.75" customHeight="1" x14ac:dyDescent="0.3"/>
    <row r="549" ht="12.75" customHeight="1" x14ac:dyDescent="0.3"/>
    <row r="550" ht="12.75" customHeight="1" x14ac:dyDescent="0.3"/>
    <row r="551" ht="12.75" customHeight="1" x14ac:dyDescent="0.3"/>
    <row r="552" ht="12.75" customHeight="1" x14ac:dyDescent="0.3"/>
    <row r="553" ht="12.75" customHeight="1" x14ac:dyDescent="0.3"/>
    <row r="554" ht="12.75" customHeight="1" x14ac:dyDescent="0.3"/>
    <row r="555" ht="12.75" customHeight="1" x14ac:dyDescent="0.3"/>
    <row r="556" ht="12.75" customHeight="1" x14ac:dyDescent="0.3"/>
    <row r="557" ht="12.75" customHeight="1" x14ac:dyDescent="0.3"/>
    <row r="558" ht="12.75" customHeight="1" x14ac:dyDescent="0.3"/>
    <row r="559" ht="12.75" customHeight="1" x14ac:dyDescent="0.3"/>
    <row r="560" ht="12.75" customHeight="1" x14ac:dyDescent="0.3"/>
    <row r="561" ht="12.75" customHeight="1" x14ac:dyDescent="0.3"/>
    <row r="562" ht="12.75" customHeight="1" x14ac:dyDescent="0.3"/>
    <row r="563" ht="12.75" customHeight="1" x14ac:dyDescent="0.3"/>
    <row r="564" ht="12.75" customHeight="1" x14ac:dyDescent="0.3"/>
    <row r="565" ht="12.75" customHeight="1" x14ac:dyDescent="0.3"/>
    <row r="566" ht="12.75" customHeight="1" x14ac:dyDescent="0.3"/>
    <row r="567" ht="12.75" customHeight="1" x14ac:dyDescent="0.3"/>
    <row r="568" ht="12.75" customHeight="1" x14ac:dyDescent="0.3"/>
    <row r="569" ht="12.75" customHeight="1" x14ac:dyDescent="0.3"/>
    <row r="570" ht="12.75" customHeight="1" x14ac:dyDescent="0.3"/>
    <row r="571" ht="12.75" customHeight="1" x14ac:dyDescent="0.3"/>
    <row r="572" ht="12.75" customHeight="1" x14ac:dyDescent="0.3"/>
    <row r="573" ht="12.75" customHeight="1" x14ac:dyDescent="0.3"/>
    <row r="574" ht="12.75" customHeight="1" x14ac:dyDescent="0.3"/>
    <row r="575" ht="12.75" customHeight="1" x14ac:dyDescent="0.3"/>
    <row r="576" ht="12.75" customHeight="1" x14ac:dyDescent="0.3"/>
    <row r="577" ht="12.75" customHeight="1" x14ac:dyDescent="0.3"/>
    <row r="578" ht="12.75" customHeight="1" x14ac:dyDescent="0.3"/>
    <row r="579" ht="12.75" customHeight="1" x14ac:dyDescent="0.3"/>
    <row r="580" ht="12.75" customHeight="1" x14ac:dyDescent="0.3"/>
    <row r="581" ht="12.75" customHeight="1" x14ac:dyDescent="0.3"/>
    <row r="582" ht="12.75" customHeight="1" x14ac:dyDescent="0.3"/>
    <row r="583" ht="12.75" customHeight="1" x14ac:dyDescent="0.3"/>
    <row r="584" ht="12.75" customHeight="1" x14ac:dyDescent="0.3"/>
    <row r="585" ht="12.75" customHeight="1" x14ac:dyDescent="0.3"/>
    <row r="586" ht="12.75" customHeight="1" x14ac:dyDescent="0.3"/>
    <row r="587" ht="12.75" customHeight="1" x14ac:dyDescent="0.3"/>
    <row r="588" ht="12.75" customHeight="1" x14ac:dyDescent="0.3"/>
    <row r="589" ht="12.75" customHeight="1" x14ac:dyDescent="0.3"/>
    <row r="590" ht="12.75" customHeight="1" x14ac:dyDescent="0.3"/>
    <row r="591" ht="12.75" customHeight="1" x14ac:dyDescent="0.3"/>
    <row r="592" ht="12.75" customHeight="1" x14ac:dyDescent="0.3"/>
    <row r="593" ht="12.75" customHeight="1" x14ac:dyDescent="0.3"/>
    <row r="594" ht="12.75" customHeight="1" x14ac:dyDescent="0.3"/>
    <row r="595" ht="12.75" customHeight="1" x14ac:dyDescent="0.3"/>
    <row r="596" ht="12.75" customHeight="1" x14ac:dyDescent="0.3"/>
    <row r="597" ht="12.75" customHeight="1" x14ac:dyDescent="0.3"/>
    <row r="598" ht="12.75" customHeight="1" x14ac:dyDescent="0.3"/>
    <row r="599" ht="12.75" customHeight="1" x14ac:dyDescent="0.3"/>
    <row r="600" ht="12.75" customHeight="1" x14ac:dyDescent="0.3"/>
    <row r="601" ht="12.75" customHeight="1" x14ac:dyDescent="0.3"/>
    <row r="602" ht="12.75" customHeight="1" x14ac:dyDescent="0.3"/>
    <row r="603" ht="12.75" customHeight="1" x14ac:dyDescent="0.3"/>
    <row r="604" ht="12.75" customHeight="1" x14ac:dyDescent="0.3"/>
    <row r="605" ht="12.75" customHeight="1" x14ac:dyDescent="0.3"/>
  </sheetData>
  <sheetProtection password="F723" sheet="1" objects="1" scenarios="1" selectLockedCells="1"/>
  <mergeCells count="9">
    <mergeCell ref="L6:L7"/>
    <mergeCell ref="A399:J399"/>
    <mergeCell ref="A533:M533"/>
    <mergeCell ref="J6:J7"/>
    <mergeCell ref="M6:M7"/>
    <mergeCell ref="D6:D7"/>
    <mergeCell ref="C6:C7"/>
    <mergeCell ref="K6:K7"/>
    <mergeCell ref="A198:E198"/>
  </mergeCells>
  <phoneticPr fontId="5" type="noConversion"/>
  <printOptions horizontalCentered="1"/>
  <pageMargins left="0.25" right="0.25" top="0.25" bottom="0.25" header="0.5" footer="0.28000000000000003"/>
  <pageSetup scale="56" fitToWidth="0" fitToHeight="0" orientation="landscape" r:id="rId1"/>
  <headerFooter alignWithMargins="0">
    <oddHeader xml:space="preserve">&amp;R 
</oddHeader>
    <oddFooter>&amp;C  &amp;P</oddFooter>
  </headerFooter>
  <rowBreaks count="7" manualBreakCount="7">
    <brk id="60" max="12" man="1"/>
    <brk id="111" max="12" man="1"/>
    <brk id="196" max="12" man="1"/>
    <brk id="262" max="12" man="1"/>
    <brk id="327" max="12" man="1"/>
    <brk id="390" max="12" man="1"/>
    <brk id="435" max="12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266" r:id="rId4">
          <objectPr defaultSize="0" autoPict="0" r:id="rId5">
            <anchor moveWithCells="1">
              <from>
                <xdr:col>1</xdr:col>
                <xdr:colOff>190500</xdr:colOff>
                <xdr:row>0</xdr:row>
                <xdr:rowOff>38100</xdr:rowOff>
              </from>
              <to>
                <xdr:col>1</xdr:col>
                <xdr:colOff>1150620</xdr:colOff>
                <xdr:row>4</xdr:row>
                <xdr:rowOff>76200</xdr:rowOff>
              </to>
            </anchor>
          </objectPr>
        </oleObject>
      </mc:Choice>
      <mc:Fallback>
        <oleObject progId="Word.Picture.8" shapeId="10266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U2230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3382'!X382</f>
        <v>16250</v>
      </c>
    </row>
    <row r="2" spans="1:21" x14ac:dyDescent="0.3">
      <c r="A2" s="1484" t="s">
        <v>576</v>
      </c>
      <c r="B2" s="1485" t="str">
        <f>'Salary Menu MIS 3382'!W378</f>
        <v>SAI - RTI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3382'!A379</f>
        <v>1----</v>
      </c>
      <c r="B12" s="1358" t="str">
        <f>'Salary Menu MIS 3382'!B379</f>
        <v>Teacher</v>
      </c>
      <c r="C12" s="1327">
        <f>'Salary Menu MIS 3382'!D379</f>
        <v>0.25</v>
      </c>
      <c r="D12" s="1435">
        <f>'Salary Menu MIS 3382'!E379</f>
        <v>65000</v>
      </c>
      <c r="E12" s="1435">
        <f>'Salary Menu MIS 3382'!J379</f>
        <v>50917</v>
      </c>
      <c r="F12" s="1301">
        <f>ROUND(C12*(ROUND((D12-$J$9-$K$9-$L$9)/(1+$H$9+$I$9),0)),0)</f>
        <v>12729</v>
      </c>
      <c r="G12" s="1301">
        <f>ROUND(C12*(ROUND(($G$9*E12)*(1+$H$9+$I$9),0)),0)</f>
        <v>0</v>
      </c>
      <c r="H12" s="1301">
        <f>ROUND(F12*$H$9,0)</f>
        <v>874</v>
      </c>
      <c r="I12" s="1301">
        <f>ROUND(F12*$I$9,0)</f>
        <v>974</v>
      </c>
      <c r="J12" s="1301">
        <f>ROUND($J$9*C12,0)</f>
        <v>1615</v>
      </c>
      <c r="K12" s="1301">
        <f>ROUND($K$9*C12,0)</f>
        <v>7</v>
      </c>
      <c r="L12" s="1301">
        <f>ROUND($L$9*C12,0)</f>
        <v>51</v>
      </c>
      <c r="M12" s="1301">
        <f>ROUND((C12*D12)-(F12+H12+I12+J12+K12+L12),0)</f>
        <v>0</v>
      </c>
      <c r="N12" s="1301">
        <f>SUM(F12:M12)</f>
        <v>16250</v>
      </c>
      <c r="O12" s="1329">
        <v>6300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ROUND(SUM(F12:F13),0)</f>
        <v>12729</v>
      </c>
      <c r="G14" s="1339">
        <f t="shared" si="0"/>
        <v>0</v>
      </c>
      <c r="H14" s="1339">
        <f t="shared" si="0"/>
        <v>874</v>
      </c>
      <c r="I14" s="1339">
        <f t="shared" si="0"/>
        <v>974</v>
      </c>
      <c r="J14" s="1339">
        <f t="shared" si="0"/>
        <v>1615</v>
      </c>
      <c r="K14" s="1339">
        <f t="shared" si="0"/>
        <v>7</v>
      </c>
      <c r="L14" s="1339">
        <f t="shared" si="0"/>
        <v>51</v>
      </c>
      <c r="M14" s="1339">
        <f t="shared" si="0"/>
        <v>0</v>
      </c>
      <c r="N14" s="1339">
        <f t="shared" si="0"/>
        <v>16250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O17" s="1329"/>
    </row>
    <row r="18" spans="1:21" s="230" customFormat="1" x14ac:dyDescent="0.3">
      <c r="A18" s="1297" t="s">
        <v>1358</v>
      </c>
      <c r="B18" s="1374"/>
      <c r="C18" s="1375"/>
      <c r="D18" s="1462"/>
      <c r="E18" s="1462"/>
      <c r="F18" s="1339">
        <f>ROUND(+F14,0)</f>
        <v>12729</v>
      </c>
      <c r="G18" s="1339">
        <f t="shared" ref="G18:N18" si="1">ROUND(+G14,0)</f>
        <v>0</v>
      </c>
      <c r="H18" s="1339">
        <f t="shared" si="1"/>
        <v>874</v>
      </c>
      <c r="I18" s="1339">
        <f t="shared" si="1"/>
        <v>974</v>
      </c>
      <c r="J18" s="1339">
        <f t="shared" si="1"/>
        <v>1615</v>
      </c>
      <c r="K18" s="1339">
        <f t="shared" si="1"/>
        <v>7</v>
      </c>
      <c r="L18" s="1339">
        <f t="shared" si="1"/>
        <v>51</v>
      </c>
      <c r="M18" s="1339">
        <f t="shared" si="1"/>
        <v>0</v>
      </c>
      <c r="N18" s="1339">
        <f t="shared" si="1"/>
        <v>16250</v>
      </c>
      <c r="O18" s="1340"/>
      <c r="P18" s="1341"/>
      <c r="U18" s="1342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A29" s="1297" t="str">
        <f>A1</f>
        <v>Salary Budget</v>
      </c>
      <c r="B29" s="230"/>
    </row>
    <row r="30" spans="1:21" x14ac:dyDescent="0.3">
      <c r="A30" s="1377" t="str">
        <f>A2</f>
        <v>0110</v>
      </c>
      <c r="B30" s="230" t="str">
        <f>B2</f>
        <v>SAI - RTI</v>
      </c>
    </row>
    <row r="31" spans="1:21" x14ac:dyDescent="0.3">
      <c r="A31" s="1377" t="str">
        <f>A3</f>
        <v>0000</v>
      </c>
      <c r="B31" s="230" t="str">
        <f>B3</f>
        <v>SAMPLE SCHOOL</v>
      </c>
    </row>
    <row r="32" spans="1:21" x14ac:dyDescent="0.3">
      <c r="A32" s="1378" t="str">
        <f>A5</f>
        <v>FISCAL YEAR 2013-2014</v>
      </c>
      <c r="B32" s="1379"/>
      <c r="G32" s="1311"/>
    </row>
    <row r="33" spans="1:16" x14ac:dyDescent="0.3">
      <c r="A33" s="1297"/>
      <c r="B33" s="230"/>
      <c r="G33" s="1311" t="s">
        <v>1635</v>
      </c>
    </row>
    <row r="34" spans="1:16" x14ac:dyDescent="0.3">
      <c r="F34" s="1311"/>
      <c r="G34" s="1312" t="s">
        <v>1314</v>
      </c>
      <c r="H34" s="1311" t="s">
        <v>1652</v>
      </c>
      <c r="I34" s="1311" t="s">
        <v>1625</v>
      </c>
      <c r="J34" s="1311" t="s">
        <v>1656</v>
      </c>
      <c r="K34" s="1311" t="s">
        <v>1666</v>
      </c>
      <c r="L34" s="1311" t="s">
        <v>1668</v>
      </c>
      <c r="M34" s="1311" t="s">
        <v>1670</v>
      </c>
      <c r="N34" s="1312"/>
    </row>
    <row r="35" spans="1:16" x14ac:dyDescent="0.3">
      <c r="C35" s="1313" t="s">
        <v>1315</v>
      </c>
      <c r="D35" s="1315" t="s">
        <v>1337</v>
      </c>
      <c r="E35" s="1315"/>
      <c r="F35" s="1315" t="s">
        <v>273</v>
      </c>
      <c r="G35" s="1311"/>
      <c r="H35" s="1315" t="s">
        <v>1339</v>
      </c>
      <c r="I35" s="1315" t="s">
        <v>1340</v>
      </c>
      <c r="J35" s="1315" t="s">
        <v>1341</v>
      </c>
      <c r="K35" s="1315" t="s">
        <v>1342</v>
      </c>
      <c r="L35" s="1315" t="s">
        <v>1343</v>
      </c>
      <c r="M35" s="1315" t="s">
        <v>1344</v>
      </c>
      <c r="N35" s="1315" t="s">
        <v>248</v>
      </c>
      <c r="O35" s="1316" t="s">
        <v>243</v>
      </c>
      <c r="P35" s="1316" t="s">
        <v>1345</v>
      </c>
    </row>
    <row r="36" spans="1:16" x14ac:dyDescent="0.3">
      <c r="G36" s="1463">
        <f t="shared" ref="G36:L36" si="2">G9</f>
        <v>0</v>
      </c>
      <c r="H36" s="1464">
        <f t="shared" si="2"/>
        <v>6.8699999999999997E-2</v>
      </c>
      <c r="I36" s="1464">
        <f t="shared" si="2"/>
        <v>7.6499999999999999E-2</v>
      </c>
      <c r="J36" s="1301">
        <f t="shared" si="2"/>
        <v>6458</v>
      </c>
      <c r="K36" s="1301">
        <f t="shared" si="2"/>
        <v>28</v>
      </c>
      <c r="L36" s="1301">
        <f t="shared" si="2"/>
        <v>204</v>
      </c>
    </row>
    <row r="37" spans="1:16" x14ac:dyDescent="0.3">
      <c r="H37" s="1382"/>
      <c r="I37" s="1382"/>
    </row>
    <row r="38" spans="1:16" x14ac:dyDescent="0.3">
      <c r="A38" s="1371" t="str">
        <f t="shared" ref="A38:G38" si="3">A12</f>
        <v>1----</v>
      </c>
      <c r="B38" s="1371" t="str">
        <f t="shared" si="3"/>
        <v>Teacher</v>
      </c>
      <c r="C38" s="1383">
        <f t="shared" si="3"/>
        <v>0.25</v>
      </c>
      <c r="D38" s="1385">
        <f t="shared" si="3"/>
        <v>65000</v>
      </c>
      <c r="E38" s="1385">
        <f t="shared" si="3"/>
        <v>50917</v>
      </c>
      <c r="F38" s="1385">
        <f t="shared" si="3"/>
        <v>12729</v>
      </c>
      <c r="G38" s="1385">
        <f t="shared" si="3"/>
        <v>0</v>
      </c>
      <c r="H38" s="1385">
        <f>H12+M12</f>
        <v>874</v>
      </c>
      <c r="I38" s="1385">
        <f>I12</f>
        <v>974</v>
      </c>
      <c r="J38" s="1385">
        <f>J12</f>
        <v>1615</v>
      </c>
      <c r="K38" s="1385">
        <f>K12</f>
        <v>7</v>
      </c>
      <c r="L38" s="1385">
        <f>L12</f>
        <v>51</v>
      </c>
      <c r="M38" s="1385">
        <v>0</v>
      </c>
      <c r="N38" s="1385">
        <f>SUM(F38:M38)</f>
        <v>16250</v>
      </c>
      <c r="O38" s="1386">
        <f>O12</f>
        <v>6300</v>
      </c>
      <c r="P38" s="1386" t="str">
        <f>P12</f>
        <v>0131</v>
      </c>
    </row>
    <row r="39" spans="1:16" x14ac:dyDescent="0.3">
      <c r="A39" s="1371"/>
      <c r="B39" s="1192"/>
      <c r="C39" s="1372"/>
      <c r="D39" s="1422"/>
      <c r="E39" s="1422"/>
      <c r="F39" s="1392">
        <f t="shared" ref="F39:N39" si="4">SUM(F38:F38)</f>
        <v>12729</v>
      </c>
      <c r="G39" s="1392">
        <f t="shared" si="4"/>
        <v>0</v>
      </c>
      <c r="H39" s="1392">
        <f t="shared" si="4"/>
        <v>874</v>
      </c>
      <c r="I39" s="1392">
        <f t="shared" si="4"/>
        <v>974</v>
      </c>
      <c r="J39" s="1392">
        <f t="shared" si="4"/>
        <v>1615</v>
      </c>
      <c r="K39" s="1392">
        <f t="shared" si="4"/>
        <v>7</v>
      </c>
      <c r="L39" s="1392">
        <f t="shared" si="4"/>
        <v>51</v>
      </c>
      <c r="M39" s="1392">
        <f t="shared" si="4"/>
        <v>0</v>
      </c>
      <c r="N39" s="1392">
        <f t="shared" si="4"/>
        <v>16250</v>
      </c>
      <c r="O39" s="1393">
        <f>O38</f>
        <v>6300</v>
      </c>
      <c r="P39" s="1393" t="str">
        <f>P38</f>
        <v>0131</v>
      </c>
    </row>
    <row r="40" spans="1:16" x14ac:dyDescent="0.3">
      <c r="A40" s="1371"/>
      <c r="B40" s="1192"/>
      <c r="C40" s="1372"/>
      <c r="D40" s="1422"/>
      <c r="E40" s="1422"/>
      <c r="F40" s="1362"/>
      <c r="G40" s="1362"/>
      <c r="H40" s="1362"/>
      <c r="I40" s="1362"/>
      <c r="J40" s="1362"/>
      <c r="K40" s="1362"/>
      <c r="L40" s="1362"/>
      <c r="M40" s="1362"/>
      <c r="N40" s="1362"/>
      <c r="O40" s="1394"/>
      <c r="P40" s="1394"/>
    </row>
    <row r="41" spans="1:16" x14ac:dyDescent="0.3">
      <c r="A41" s="1371"/>
      <c r="B41" s="1192"/>
      <c r="C41" s="1383"/>
      <c r="D41" s="1385"/>
      <c r="E41" s="1385"/>
      <c r="F41" s="1362"/>
      <c r="G41" s="1362"/>
      <c r="H41" s="1362"/>
      <c r="I41" s="1362"/>
      <c r="J41" s="1362"/>
      <c r="K41" s="1362"/>
      <c r="L41" s="1362"/>
      <c r="M41" s="1362"/>
      <c r="N41" s="1362"/>
      <c r="O41" s="1394"/>
      <c r="P41" s="1394"/>
    </row>
    <row r="42" spans="1:16" x14ac:dyDescent="0.3">
      <c r="A42" s="1397" t="s">
        <v>1364</v>
      </c>
      <c r="B42" s="1398"/>
      <c r="C42" s="1465"/>
      <c r="D42" s="1466"/>
      <c r="E42" s="1466"/>
      <c r="F42" s="1466">
        <f>SUM(F39)</f>
        <v>12729</v>
      </c>
      <c r="G42" s="1466">
        <f t="shared" ref="G42:O42" si="5">SUM(G39)</f>
        <v>0</v>
      </c>
      <c r="H42" s="1466">
        <f t="shared" si="5"/>
        <v>874</v>
      </c>
      <c r="I42" s="1466">
        <f t="shared" si="5"/>
        <v>974</v>
      </c>
      <c r="J42" s="1466">
        <f t="shared" si="5"/>
        <v>1615</v>
      </c>
      <c r="K42" s="1466">
        <f t="shared" si="5"/>
        <v>7</v>
      </c>
      <c r="L42" s="1466">
        <f t="shared" si="5"/>
        <v>51</v>
      </c>
      <c r="M42" s="1466">
        <f t="shared" si="5"/>
        <v>0</v>
      </c>
      <c r="N42" s="1466">
        <f t="shared" si="5"/>
        <v>16250</v>
      </c>
      <c r="O42" s="1486">
        <f t="shared" si="5"/>
        <v>6300</v>
      </c>
      <c r="P42" s="1467"/>
    </row>
    <row r="43" spans="1:16" x14ac:dyDescent="0.3">
      <c r="A43" s="1371"/>
      <c r="B43" s="1192"/>
      <c r="C43" s="1372"/>
      <c r="D43" s="1422"/>
      <c r="E43" s="1422"/>
      <c r="O43" s="1329"/>
    </row>
    <row r="44" spans="1:16" x14ac:dyDescent="0.3">
      <c r="O44" s="1329"/>
    </row>
    <row r="45" spans="1:16" x14ac:dyDescent="0.3">
      <c r="O45" s="1329"/>
    </row>
    <row r="46" spans="1:16" ht="14.4" thickBot="1" x14ac:dyDescent="0.35">
      <c r="A46" s="1297" t="s">
        <v>1358</v>
      </c>
      <c r="B46" s="1374"/>
      <c r="F46" s="1444">
        <f>+F42</f>
        <v>12729</v>
      </c>
      <c r="G46" s="1444">
        <f t="shared" ref="G46:N46" si="6">+G42</f>
        <v>0</v>
      </c>
      <c r="H46" s="1444">
        <f t="shared" si="6"/>
        <v>874</v>
      </c>
      <c r="I46" s="1444">
        <f t="shared" si="6"/>
        <v>974</v>
      </c>
      <c r="J46" s="1444">
        <f t="shared" si="6"/>
        <v>1615</v>
      </c>
      <c r="K46" s="1444">
        <f t="shared" si="6"/>
        <v>7</v>
      </c>
      <c r="L46" s="1444">
        <f t="shared" si="6"/>
        <v>51</v>
      </c>
      <c r="M46" s="1444">
        <f t="shared" si="6"/>
        <v>0</v>
      </c>
      <c r="N46" s="1444">
        <f t="shared" si="6"/>
        <v>16250</v>
      </c>
      <c r="O46" s="1329"/>
    </row>
    <row r="47" spans="1:16" ht="14.4" thickTop="1" x14ac:dyDescent="0.3">
      <c r="O47" s="1329"/>
    </row>
    <row r="48" spans="1:16" x14ac:dyDescent="0.3">
      <c r="A48" s="1214" t="s">
        <v>1310</v>
      </c>
      <c r="N48" s="1301">
        <f>H1</f>
        <v>16250</v>
      </c>
      <c r="O48" s="1329"/>
    </row>
    <row r="49" spans="1:15" x14ac:dyDescent="0.3">
      <c r="A49" s="1214" t="s">
        <v>1312</v>
      </c>
      <c r="N49" s="1301">
        <f>H2</f>
        <v>0</v>
      </c>
      <c r="O49" s="1329"/>
    </row>
    <row r="50" spans="1:15" x14ac:dyDescent="0.3">
      <c r="A50" s="1297" t="s">
        <v>1387</v>
      </c>
      <c r="B50" s="1374"/>
      <c r="N50" s="1445">
        <f>SUM(N48:N49)</f>
        <v>16250</v>
      </c>
      <c r="O50" s="1329"/>
    </row>
    <row r="51" spans="1:15" x14ac:dyDescent="0.3">
      <c r="O51" s="1329"/>
    </row>
    <row r="52" spans="1:15" ht="14.4" thickBot="1" x14ac:dyDescent="0.35">
      <c r="A52" s="1297" t="s">
        <v>1388</v>
      </c>
      <c r="B52" s="1374"/>
      <c r="N52" s="1444">
        <f>+N50-N46</f>
        <v>0</v>
      </c>
      <c r="O52" s="1329"/>
    </row>
    <row r="53" spans="1:15" ht="14.4" thickTop="1" x14ac:dyDescent="0.3">
      <c r="O53" s="1329"/>
    </row>
    <row r="54" spans="1:15" x14ac:dyDescent="0.3">
      <c r="O54" s="1329"/>
    </row>
    <row r="55" spans="1:15" x14ac:dyDescent="0.3">
      <c r="A55" s="1297" t="s">
        <v>1389</v>
      </c>
      <c r="B55" s="1374"/>
      <c r="F55" s="1301">
        <f t="shared" ref="F55:N55" si="7">+F18-F46</f>
        <v>0</v>
      </c>
      <c r="G55" s="1301">
        <f t="shared" si="7"/>
        <v>0</v>
      </c>
      <c r="H55" s="1301">
        <f t="shared" si="7"/>
        <v>0</v>
      </c>
      <c r="I55" s="1301">
        <f t="shared" si="7"/>
        <v>0</v>
      </c>
      <c r="J55" s="1301">
        <f t="shared" si="7"/>
        <v>0</v>
      </c>
      <c r="K55" s="1301">
        <f t="shared" si="7"/>
        <v>0</v>
      </c>
      <c r="L55" s="1301">
        <f t="shared" si="7"/>
        <v>0</v>
      </c>
      <c r="M55" s="1301">
        <f t="shared" si="7"/>
        <v>0</v>
      </c>
      <c r="N55" s="1301">
        <f t="shared" si="7"/>
        <v>0</v>
      </c>
      <c r="O55" s="1329"/>
    </row>
    <row r="56" spans="1:15" x14ac:dyDescent="0.3">
      <c r="O56" s="1329"/>
    </row>
    <row r="57" spans="1:15" x14ac:dyDescent="0.3">
      <c r="O57" s="1329"/>
    </row>
    <row r="58" spans="1:15" x14ac:dyDescent="0.3">
      <c r="C58" s="1302"/>
      <c r="D58" s="1302"/>
      <c r="E58" s="1303"/>
      <c r="F58" s="1302" t="s">
        <v>1359</v>
      </c>
      <c r="G58" s="92"/>
      <c r="H58" s="92"/>
      <c r="I58" s="92"/>
      <c r="J58" s="92"/>
      <c r="O58" s="1329"/>
    </row>
    <row r="59" spans="1:15" x14ac:dyDescent="0.3">
      <c r="C59" s="1302" t="s">
        <v>1360</v>
      </c>
      <c r="D59" s="1302" t="s">
        <v>1608</v>
      </c>
      <c r="E59" s="1303" t="s">
        <v>1609</v>
      </c>
      <c r="F59" s="1302" t="s">
        <v>1361</v>
      </c>
      <c r="G59" s="1302" t="s">
        <v>1362</v>
      </c>
      <c r="H59" s="92"/>
      <c r="I59" s="92"/>
      <c r="J59" s="92"/>
      <c r="O59" s="1329"/>
    </row>
    <row r="60" spans="1:15" x14ac:dyDescent="0.3">
      <c r="C60" s="92"/>
      <c r="D60" s="92"/>
      <c r="E60" s="1303"/>
      <c r="F60" s="92"/>
      <c r="G60" s="92"/>
      <c r="H60" s="92"/>
      <c r="I60" s="92"/>
      <c r="J60" s="92"/>
      <c r="O60" s="1329"/>
    </row>
    <row r="61" spans="1:15" x14ac:dyDescent="0.3">
      <c r="C61" s="1302">
        <f>$B$4</f>
        <v>1010</v>
      </c>
      <c r="D61" s="1302">
        <f>$O$42</f>
        <v>6300</v>
      </c>
      <c r="E61" s="1303" t="s">
        <v>1635</v>
      </c>
      <c r="F61" s="1303" t="str">
        <f t="shared" ref="F61:F68" si="8">$A$3</f>
        <v>0000</v>
      </c>
      <c r="G61" s="1329" t="str">
        <f t="shared" ref="G61:G68" si="9">$A$2</f>
        <v>0110</v>
      </c>
      <c r="H61" s="1301">
        <f>G42</f>
        <v>0</v>
      </c>
      <c r="I61" s="92"/>
      <c r="J61" s="92"/>
      <c r="O61" s="1329"/>
    </row>
    <row r="62" spans="1:15" x14ac:dyDescent="0.3">
      <c r="C62" s="1302">
        <f t="shared" ref="C62:C68" si="10">$B$4</f>
        <v>1010</v>
      </c>
      <c r="D62" s="1302">
        <f t="shared" ref="D62:D68" si="11">$O$42</f>
        <v>6300</v>
      </c>
      <c r="E62" s="1303" t="s">
        <v>1649</v>
      </c>
      <c r="F62" s="1303" t="str">
        <f t="shared" si="8"/>
        <v>0000</v>
      </c>
      <c r="G62" s="1329" t="str">
        <f t="shared" si="9"/>
        <v>0110</v>
      </c>
      <c r="H62" s="1301">
        <f>F39</f>
        <v>12729</v>
      </c>
      <c r="I62" s="92"/>
      <c r="J62" s="92"/>
      <c r="O62" s="1329"/>
    </row>
    <row r="63" spans="1:15" x14ac:dyDescent="0.3">
      <c r="C63" s="1302">
        <f t="shared" si="10"/>
        <v>1010</v>
      </c>
      <c r="D63" s="1302">
        <f t="shared" si="11"/>
        <v>6300</v>
      </c>
      <c r="E63" s="1303" t="s">
        <v>1652</v>
      </c>
      <c r="F63" s="1303" t="str">
        <f t="shared" si="8"/>
        <v>0000</v>
      </c>
      <c r="G63" s="1329" t="str">
        <f>$A$2</f>
        <v>0110</v>
      </c>
      <c r="H63" s="1301">
        <f>H42+N52</f>
        <v>874</v>
      </c>
      <c r="I63" s="92"/>
      <c r="J63" s="92" t="s">
        <v>1363</v>
      </c>
      <c r="O63" s="1329"/>
    </row>
    <row r="64" spans="1:15" x14ac:dyDescent="0.3">
      <c r="C64" s="1302">
        <f t="shared" si="10"/>
        <v>1010</v>
      </c>
      <c r="D64" s="1302">
        <f t="shared" si="11"/>
        <v>6300</v>
      </c>
      <c r="E64" s="1303" t="s">
        <v>1625</v>
      </c>
      <c r="F64" s="1303" t="str">
        <f t="shared" si="8"/>
        <v>0000</v>
      </c>
      <c r="G64" s="1329" t="str">
        <f t="shared" si="9"/>
        <v>0110</v>
      </c>
      <c r="H64" s="1301">
        <f>I42</f>
        <v>974</v>
      </c>
      <c r="I64" s="92"/>
      <c r="J64" s="92"/>
      <c r="O64" s="1329"/>
    </row>
    <row r="65" spans="3:15" x14ac:dyDescent="0.3">
      <c r="C65" s="1302">
        <f t="shared" si="10"/>
        <v>1010</v>
      </c>
      <c r="D65" s="1302">
        <f t="shared" si="11"/>
        <v>6300</v>
      </c>
      <c r="E65" s="1303" t="s">
        <v>1656</v>
      </c>
      <c r="F65" s="1303" t="str">
        <f t="shared" si="8"/>
        <v>0000</v>
      </c>
      <c r="G65" s="1329" t="str">
        <f t="shared" si="9"/>
        <v>0110</v>
      </c>
      <c r="H65" s="1301">
        <f>J42</f>
        <v>1615</v>
      </c>
      <c r="I65" s="92"/>
      <c r="J65" s="92"/>
      <c r="O65" s="1329"/>
    </row>
    <row r="66" spans="3:15" x14ac:dyDescent="0.3">
      <c r="C66" s="1302">
        <f t="shared" si="10"/>
        <v>1010</v>
      </c>
      <c r="D66" s="1302">
        <f t="shared" si="11"/>
        <v>6300</v>
      </c>
      <c r="E66" s="1303" t="s">
        <v>1666</v>
      </c>
      <c r="F66" s="1303" t="str">
        <f t="shared" si="8"/>
        <v>0000</v>
      </c>
      <c r="G66" s="1329" t="str">
        <f t="shared" si="9"/>
        <v>0110</v>
      </c>
      <c r="H66" s="1301">
        <f>K42</f>
        <v>7</v>
      </c>
      <c r="I66" s="92"/>
      <c r="J66" s="92"/>
      <c r="O66" s="1329"/>
    </row>
    <row r="67" spans="3:15" x14ac:dyDescent="0.3">
      <c r="C67" s="1302">
        <f t="shared" si="10"/>
        <v>1010</v>
      </c>
      <c r="D67" s="1302">
        <f t="shared" si="11"/>
        <v>6300</v>
      </c>
      <c r="E67" s="1303" t="s">
        <v>1668</v>
      </c>
      <c r="F67" s="1303" t="str">
        <f t="shared" si="8"/>
        <v>0000</v>
      </c>
      <c r="G67" s="1329" t="str">
        <f t="shared" si="9"/>
        <v>0110</v>
      </c>
      <c r="H67" s="1301">
        <f>L42</f>
        <v>51</v>
      </c>
      <c r="I67" s="92"/>
      <c r="J67" s="92"/>
      <c r="O67" s="1329"/>
    </row>
    <row r="68" spans="3:15" x14ac:dyDescent="0.3">
      <c r="C68" s="1448">
        <f t="shared" si="10"/>
        <v>1010</v>
      </c>
      <c r="D68" s="1448">
        <f t="shared" si="11"/>
        <v>6300</v>
      </c>
      <c r="E68" s="1468" t="s">
        <v>1670</v>
      </c>
      <c r="F68" s="1468" t="str">
        <f t="shared" si="8"/>
        <v>0000</v>
      </c>
      <c r="G68" s="1469" t="str">
        <f t="shared" si="9"/>
        <v>0110</v>
      </c>
      <c r="H68" s="1331">
        <f>M42</f>
        <v>0</v>
      </c>
      <c r="I68" s="1331">
        <f>SUM(H61:H68)</f>
        <v>16250</v>
      </c>
      <c r="J68" s="92"/>
      <c r="O68" s="1329"/>
    </row>
    <row r="69" spans="3:15" x14ac:dyDescent="0.3">
      <c r="C69" s="92"/>
      <c r="D69" s="92"/>
      <c r="E69" s="1303"/>
      <c r="F69" s="92"/>
      <c r="G69" s="92"/>
      <c r="H69" s="1471">
        <f>SUM(H61:H68)</f>
        <v>16250</v>
      </c>
      <c r="I69" s="1471">
        <f>SUM(I61:I68)</f>
        <v>16250</v>
      </c>
      <c r="J69" s="92"/>
      <c r="O69" s="1329"/>
    </row>
    <row r="70" spans="3:15" x14ac:dyDescent="0.3">
      <c r="O70" s="1329"/>
    </row>
    <row r="71" spans="3:15" x14ac:dyDescent="0.3">
      <c r="O71" s="1329"/>
    </row>
    <row r="72" spans="3:15" x14ac:dyDescent="0.3">
      <c r="O72" s="1329"/>
    </row>
    <row r="73" spans="3:15" x14ac:dyDescent="0.3">
      <c r="O73" s="1329"/>
    </row>
    <row r="74" spans="3:15" x14ac:dyDescent="0.3">
      <c r="O74" s="1329"/>
    </row>
    <row r="75" spans="3:15" x14ac:dyDescent="0.3">
      <c r="O75" s="1329"/>
    </row>
    <row r="76" spans="3:15" x14ac:dyDescent="0.3"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  <rowBreaks count="1" manualBreakCount="1">
    <brk id="28" max="1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1"/>
    <pageSetUpPr fitToPage="1"/>
  </sheetPr>
  <dimension ref="A1:U2242"/>
  <sheetViews>
    <sheetView view="pageBreakPreview" zoomScale="70" zoomScaleNormal="65" zoomScaleSheetLayoutView="70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7" t="s">
        <v>1310</v>
      </c>
      <c r="H1" s="1301">
        <f>+'Salary Menu MIS 3382'!X394</f>
        <v>0</v>
      </c>
    </row>
    <row r="2" spans="1:16" x14ac:dyDescent="0.3">
      <c r="A2" s="1377" t="s">
        <v>262</v>
      </c>
      <c r="B2" s="230" t="s">
        <v>2084</v>
      </c>
      <c r="D2" s="1297"/>
      <c r="H2" s="1301">
        <v>0</v>
      </c>
    </row>
    <row r="3" spans="1:16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16" x14ac:dyDescent="0.3">
      <c r="A4" s="1377" t="s">
        <v>242</v>
      </c>
      <c r="B4" s="1297">
        <v>1010</v>
      </c>
    </row>
    <row r="5" spans="1:16" x14ac:dyDescent="0.3">
      <c r="A5" s="1378" t="str">
        <f>'Matrix-Discretionary'!A5</f>
        <v>FISCAL YEAR 2013-2014</v>
      </c>
      <c r="B5" s="1379"/>
    </row>
    <row r="6" spans="1:16" x14ac:dyDescent="0.3">
      <c r="A6" s="1297"/>
      <c r="B6" s="230"/>
      <c r="E6" s="1312" t="s">
        <v>1313</v>
      </c>
      <c r="G6" s="1311" t="s">
        <v>1635</v>
      </c>
    </row>
    <row r="7" spans="1:16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16" x14ac:dyDescent="0.3">
      <c r="A10" s="1332"/>
      <c r="B10" s="251"/>
      <c r="C10" s="1333"/>
      <c r="D10" s="1362"/>
      <c r="E10" s="1362"/>
      <c r="O10" s="1329"/>
    </row>
    <row r="11" spans="1:16" x14ac:dyDescent="0.3">
      <c r="A11" s="1321" t="s">
        <v>222</v>
      </c>
      <c r="B11" s="1322"/>
      <c r="C11" s="1323"/>
      <c r="D11" s="1455"/>
      <c r="E11" s="1455"/>
      <c r="O11" s="1329"/>
    </row>
    <row r="12" spans="1:16" x14ac:dyDescent="0.3">
      <c r="A12" s="1428" t="str">
        <f>+'Salary Menu MIS 3382'!A392</f>
        <v>42410</v>
      </c>
      <c r="B12" s="1428" t="str">
        <f>+'Salary Menu MIS 3382'!B392</f>
        <v>Child Development Associate</v>
      </c>
      <c r="C12" s="1327">
        <f>'Salary Menu MIS 3382'!D392</f>
        <v>0</v>
      </c>
      <c r="D12" s="1435">
        <f>'Salary Menu MIS 3382'!E392</f>
        <v>0</v>
      </c>
      <c r="E12" s="1435"/>
      <c r="F12" s="1301">
        <f>ROUND(C12*(ROUND((D12-$J$9-$K$9-$L$9)/(1+$H$9+$I$9),0)),0)</f>
        <v>0</v>
      </c>
      <c r="G12" s="1345" t="s">
        <v>1350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5100</v>
      </c>
      <c r="P12" s="1330" t="s">
        <v>1630</v>
      </c>
    </row>
    <row r="13" spans="1:16" x14ac:dyDescent="0.3">
      <c r="A13" s="1428" t="str">
        <f>+'Salary Menu MIS 3382'!A393</f>
        <v>41---</v>
      </c>
      <c r="B13" s="1428" t="str">
        <f>+'Salary Menu MIS 3382'!B393</f>
        <v>Classroom Assistant - Full Time - 9 Month</v>
      </c>
      <c r="C13" s="1327">
        <f>'Salary Menu MIS 3382'!D393</f>
        <v>0</v>
      </c>
      <c r="D13" s="1435">
        <f>'Salary Menu MIS 3382'!E393</f>
        <v>0</v>
      </c>
      <c r="E13" s="1435"/>
      <c r="F13" s="1301">
        <f>ROUND(C13*(ROUND((D13-$J$9-$K$9-$L$9)/(1+$H$9+$I$9),0)),0)</f>
        <v>0</v>
      </c>
      <c r="G13" s="1345" t="s">
        <v>1350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29">
        <v>5100</v>
      </c>
      <c r="P13" s="1330" t="s">
        <v>1630</v>
      </c>
    </row>
    <row r="14" spans="1:16" x14ac:dyDescent="0.3">
      <c r="A14" s="1460" t="str">
        <f>+'Salary Menu MIS 3382'!A394</f>
        <v>41---</v>
      </c>
      <c r="B14" s="1460" t="str">
        <f>+'Salary Menu MIS 3382'!B394</f>
        <v>Classroom Assistant - Less than 4 hours</v>
      </c>
      <c r="C14" s="1472">
        <f>'Salary Menu MIS 3382'!D394</f>
        <v>0</v>
      </c>
      <c r="D14" s="1435">
        <f>'Salary Menu MIS 3382'!E394</f>
        <v>0</v>
      </c>
      <c r="E14" s="1435"/>
      <c r="F14" s="1301">
        <f>ROUND(C14*(ROUND((D14)/(1+$H$9+$I$9),0)),0)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01">
        <f>ROUND((C14*D14)-(F14+H14+I14),0)</f>
        <v>0</v>
      </c>
      <c r="N14" s="1301">
        <f>SUM(F14:M14)</f>
        <v>0</v>
      </c>
      <c r="O14" s="1329">
        <v>5100</v>
      </c>
      <c r="P14" s="1330" t="s">
        <v>1630</v>
      </c>
    </row>
    <row r="15" spans="1:16" x14ac:dyDescent="0.3">
      <c r="A15" s="1428"/>
      <c r="B15" s="393"/>
      <c r="C15" s="1327"/>
      <c r="D15" s="1435"/>
      <c r="E15" s="1435"/>
      <c r="G15" s="1345"/>
      <c r="O15" s="1329"/>
      <c r="P15" s="1330"/>
    </row>
    <row r="16" spans="1:16" x14ac:dyDescent="0.3">
      <c r="A16" s="1332"/>
      <c r="B16" s="251"/>
      <c r="C16" s="1333"/>
      <c r="D16" s="1362"/>
      <c r="E16" s="1362"/>
      <c r="O16" s="1329"/>
    </row>
    <row r="17" spans="1:21" s="230" customFormat="1" x14ac:dyDescent="0.3">
      <c r="A17" s="1335" t="s">
        <v>1356</v>
      </c>
      <c r="B17" s="1336"/>
      <c r="C17" s="1337"/>
      <c r="D17" s="1459"/>
      <c r="E17" s="1459"/>
      <c r="F17" s="1339">
        <f t="shared" ref="F17:N17" si="0">ROUND(SUM(F11:F16),0)</f>
        <v>0</v>
      </c>
      <c r="G17" s="1339">
        <f t="shared" si="0"/>
        <v>0</v>
      </c>
      <c r="H17" s="1339">
        <f t="shared" si="0"/>
        <v>0</v>
      </c>
      <c r="I17" s="1339">
        <f t="shared" si="0"/>
        <v>0</v>
      </c>
      <c r="J17" s="1339">
        <f t="shared" si="0"/>
        <v>0</v>
      </c>
      <c r="K17" s="1339">
        <f t="shared" si="0"/>
        <v>0</v>
      </c>
      <c r="L17" s="1339">
        <f t="shared" si="0"/>
        <v>0</v>
      </c>
      <c r="M17" s="1339">
        <f t="shared" si="0"/>
        <v>0</v>
      </c>
      <c r="N17" s="1339">
        <f t="shared" si="0"/>
        <v>0</v>
      </c>
      <c r="O17" s="1340"/>
      <c r="P17" s="1341"/>
      <c r="U17" s="1342"/>
    </row>
    <row r="18" spans="1:21" x14ac:dyDescent="0.3">
      <c r="A18" s="1332"/>
      <c r="B18" s="251"/>
      <c r="C18" s="1333"/>
      <c r="D18" s="1362"/>
      <c r="E18" s="1362"/>
      <c r="O18" s="1329"/>
    </row>
    <row r="19" spans="1:21" x14ac:dyDescent="0.3">
      <c r="O19" s="1329"/>
    </row>
    <row r="20" spans="1:21" s="230" customFormat="1" x14ac:dyDescent="0.3">
      <c r="A20" s="1297" t="s">
        <v>1358</v>
      </c>
      <c r="B20" s="1374"/>
      <c r="C20" s="1375"/>
      <c r="D20" s="1462"/>
      <c r="E20" s="1462"/>
      <c r="F20" s="1339">
        <f>+F17</f>
        <v>0</v>
      </c>
      <c r="G20" s="1339">
        <f t="shared" ref="G20:N20" si="1">+G17</f>
        <v>0</v>
      </c>
      <c r="H20" s="1339">
        <f t="shared" si="1"/>
        <v>0</v>
      </c>
      <c r="I20" s="1339">
        <f t="shared" si="1"/>
        <v>0</v>
      </c>
      <c r="J20" s="1339">
        <f t="shared" si="1"/>
        <v>0</v>
      </c>
      <c r="K20" s="1339">
        <f t="shared" si="1"/>
        <v>0</v>
      </c>
      <c r="L20" s="1339">
        <f t="shared" si="1"/>
        <v>0</v>
      </c>
      <c r="M20" s="1339">
        <f t="shared" si="1"/>
        <v>0</v>
      </c>
      <c r="N20" s="1339">
        <f t="shared" si="1"/>
        <v>0</v>
      </c>
      <c r="O20" s="1340"/>
      <c r="P20" s="1341"/>
      <c r="U20" s="1342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O38" s="1329"/>
    </row>
    <row r="39" spans="1:16" x14ac:dyDescent="0.3">
      <c r="O39" s="1329"/>
    </row>
    <row r="40" spans="1:16" x14ac:dyDescent="0.3">
      <c r="A40" s="1297" t="str">
        <f>A1</f>
        <v>Salary Budget</v>
      </c>
      <c r="B40" s="230"/>
    </row>
    <row r="41" spans="1:16" x14ac:dyDescent="0.3">
      <c r="A41" s="1377" t="str">
        <f>A2</f>
        <v>0132</v>
      </c>
      <c r="B41" s="230" t="str">
        <f>B2</f>
        <v>VPK - Year Long</v>
      </c>
    </row>
    <row r="42" spans="1:16" x14ac:dyDescent="0.3">
      <c r="A42" s="1377" t="str">
        <f>A3</f>
        <v>0000</v>
      </c>
      <c r="B42" s="230" t="str">
        <f>B3</f>
        <v>SAMPLE SCHOOL</v>
      </c>
    </row>
    <row r="43" spans="1:16" x14ac:dyDescent="0.3">
      <c r="A43" s="1378" t="str">
        <f>A5</f>
        <v>FISCAL YEAR 2013-2014</v>
      </c>
      <c r="B43" s="1379"/>
      <c r="G43" s="1311"/>
    </row>
    <row r="44" spans="1:16" x14ac:dyDescent="0.3">
      <c r="A44" s="1297"/>
      <c r="B44" s="230"/>
      <c r="G44" s="1311" t="s">
        <v>1635</v>
      </c>
    </row>
    <row r="45" spans="1:16" x14ac:dyDescent="0.3">
      <c r="F45" s="1311"/>
      <c r="G45" s="1312" t="s">
        <v>1314</v>
      </c>
      <c r="H45" s="1311" t="s">
        <v>1652</v>
      </c>
      <c r="I45" s="1311" t="s">
        <v>1625</v>
      </c>
      <c r="J45" s="1311" t="s">
        <v>1656</v>
      </c>
      <c r="K45" s="1311" t="s">
        <v>1666</v>
      </c>
      <c r="L45" s="1311" t="s">
        <v>1668</v>
      </c>
      <c r="M45" s="1311" t="s">
        <v>1670</v>
      </c>
      <c r="N45" s="1312"/>
    </row>
    <row r="46" spans="1:16" x14ac:dyDescent="0.3">
      <c r="C46" s="1313" t="s">
        <v>1315</v>
      </c>
      <c r="D46" s="1315" t="s">
        <v>1337</v>
      </c>
      <c r="E46" s="1315"/>
      <c r="F46" s="1315" t="s">
        <v>273</v>
      </c>
      <c r="G46" s="1311"/>
      <c r="H46" s="1315" t="s">
        <v>1339</v>
      </c>
      <c r="I46" s="1315" t="s">
        <v>1340</v>
      </c>
      <c r="J46" s="1315" t="s">
        <v>1341</v>
      </c>
      <c r="K46" s="1315" t="s">
        <v>1342</v>
      </c>
      <c r="L46" s="1315" t="s">
        <v>1343</v>
      </c>
      <c r="M46" s="1315" t="s">
        <v>1344</v>
      </c>
      <c r="N46" s="1315" t="s">
        <v>248</v>
      </c>
      <c r="O46" s="1316" t="s">
        <v>243</v>
      </c>
      <c r="P46" s="1316" t="s">
        <v>1345</v>
      </c>
    </row>
    <row r="47" spans="1:16" x14ac:dyDescent="0.3">
      <c r="G47" s="1463">
        <f t="shared" ref="G47:L47" si="2">G9</f>
        <v>0</v>
      </c>
      <c r="H47" s="1464">
        <f t="shared" si="2"/>
        <v>6.8699999999999997E-2</v>
      </c>
      <c r="I47" s="1464">
        <f t="shared" si="2"/>
        <v>7.6499999999999999E-2</v>
      </c>
      <c r="J47" s="1301">
        <f t="shared" si="2"/>
        <v>6458</v>
      </c>
      <c r="K47" s="1301">
        <f t="shared" si="2"/>
        <v>28</v>
      </c>
      <c r="L47" s="1301">
        <f t="shared" si="2"/>
        <v>204</v>
      </c>
    </row>
    <row r="48" spans="1:16" x14ac:dyDescent="0.3">
      <c r="H48" s="1382"/>
      <c r="I48" s="1382"/>
    </row>
    <row r="49" spans="1:21" s="251" customFormat="1" x14ac:dyDescent="0.3">
      <c r="A49" s="1358"/>
      <c r="B49" s="393"/>
      <c r="C49" s="1327"/>
      <c r="D49" s="1435"/>
      <c r="E49" s="1435"/>
      <c r="F49" s="1362"/>
      <c r="G49" s="1362"/>
      <c r="H49" s="1362"/>
      <c r="I49" s="1362"/>
      <c r="J49" s="1362"/>
      <c r="K49" s="1362"/>
      <c r="L49" s="1362"/>
      <c r="M49" s="1362"/>
      <c r="N49" s="1362"/>
      <c r="O49" s="1394"/>
      <c r="P49" s="1394"/>
      <c r="U49" s="1391"/>
    </row>
    <row r="50" spans="1:21" x14ac:dyDescent="0.3">
      <c r="A50" s="1371" t="str">
        <f t="shared" ref="A50:G50" si="3">A12</f>
        <v>42410</v>
      </c>
      <c r="B50" s="1371" t="str">
        <f t="shared" si="3"/>
        <v>Child Development Associate</v>
      </c>
      <c r="C50" s="1383">
        <f t="shared" si="3"/>
        <v>0</v>
      </c>
      <c r="D50" s="1385">
        <f t="shared" si="3"/>
        <v>0</v>
      </c>
      <c r="E50" s="1385">
        <f t="shared" si="3"/>
        <v>0</v>
      </c>
      <c r="F50" s="1385">
        <f t="shared" si="3"/>
        <v>0</v>
      </c>
      <c r="G50" s="1385" t="str">
        <f t="shared" si="3"/>
        <v>N/A</v>
      </c>
      <c r="H50" s="1385">
        <f>H12+M12</f>
        <v>0</v>
      </c>
      <c r="I50" s="1388">
        <f t="shared" ref="I50:L52" si="4">I12</f>
        <v>0</v>
      </c>
      <c r="J50" s="1385">
        <f t="shared" si="4"/>
        <v>0</v>
      </c>
      <c r="K50" s="1385">
        <f t="shared" si="4"/>
        <v>0</v>
      </c>
      <c r="L50" s="1385">
        <f t="shared" si="4"/>
        <v>0</v>
      </c>
      <c r="M50" s="1385">
        <v>0</v>
      </c>
      <c r="N50" s="1385">
        <f>SUM(F50:M50)</f>
        <v>0</v>
      </c>
      <c r="O50" s="1386">
        <f t="shared" ref="O50:P52" si="5">O12</f>
        <v>5100</v>
      </c>
      <c r="P50" s="1386" t="str">
        <f t="shared" si="5"/>
        <v>0100</v>
      </c>
    </row>
    <row r="51" spans="1:21" x14ac:dyDescent="0.3">
      <c r="A51" s="1371" t="str">
        <f t="shared" ref="A51:G51" si="6">A13</f>
        <v>41---</v>
      </c>
      <c r="B51" s="1371" t="str">
        <f t="shared" si="6"/>
        <v>Classroom Assistant - Full Time - 9 Month</v>
      </c>
      <c r="C51" s="1383">
        <f t="shared" si="6"/>
        <v>0</v>
      </c>
      <c r="D51" s="1385">
        <f t="shared" si="6"/>
        <v>0</v>
      </c>
      <c r="E51" s="1385">
        <f t="shared" si="6"/>
        <v>0</v>
      </c>
      <c r="F51" s="1385">
        <f t="shared" si="6"/>
        <v>0</v>
      </c>
      <c r="G51" s="1385" t="str">
        <f t="shared" si="6"/>
        <v>N/A</v>
      </c>
      <c r="H51" s="1385">
        <f>H13+M13</f>
        <v>0</v>
      </c>
      <c r="I51" s="1388">
        <f t="shared" si="4"/>
        <v>0</v>
      </c>
      <c r="J51" s="1385">
        <f t="shared" si="4"/>
        <v>0</v>
      </c>
      <c r="K51" s="1385">
        <f t="shared" si="4"/>
        <v>0</v>
      </c>
      <c r="L51" s="1385">
        <f t="shared" si="4"/>
        <v>0</v>
      </c>
      <c r="M51" s="1385">
        <v>0</v>
      </c>
      <c r="N51" s="1385">
        <f>SUM(F51:M51)</f>
        <v>0</v>
      </c>
      <c r="O51" s="1386">
        <f t="shared" si="5"/>
        <v>5100</v>
      </c>
      <c r="P51" s="1386" t="str">
        <f t="shared" si="5"/>
        <v>0100</v>
      </c>
    </row>
    <row r="52" spans="1:21" x14ac:dyDescent="0.3">
      <c r="A52" s="1371" t="str">
        <f t="shared" ref="A52:G52" si="7">A14</f>
        <v>41---</v>
      </c>
      <c r="B52" s="1371" t="str">
        <f t="shared" si="7"/>
        <v>Classroom Assistant - Less than 4 hours</v>
      </c>
      <c r="C52" s="1383">
        <f t="shared" si="7"/>
        <v>0</v>
      </c>
      <c r="D52" s="1385">
        <f t="shared" si="7"/>
        <v>0</v>
      </c>
      <c r="E52" s="1385">
        <f t="shared" si="7"/>
        <v>0</v>
      </c>
      <c r="F52" s="1385">
        <f t="shared" si="7"/>
        <v>0</v>
      </c>
      <c r="G52" s="1385" t="str">
        <f t="shared" si="7"/>
        <v>N/A</v>
      </c>
      <c r="H52" s="1385">
        <f>H14+M14</f>
        <v>0</v>
      </c>
      <c r="I52" s="1388">
        <f t="shared" si="4"/>
        <v>0</v>
      </c>
      <c r="J52" s="1385" t="str">
        <f t="shared" si="4"/>
        <v>N/A</v>
      </c>
      <c r="K52" s="1385" t="str">
        <f t="shared" si="4"/>
        <v>N/A</v>
      </c>
      <c r="L52" s="1385" t="str">
        <f t="shared" si="4"/>
        <v>N/A</v>
      </c>
      <c r="M52" s="1385">
        <v>0</v>
      </c>
      <c r="N52" s="1385">
        <f>SUM(F52:M52)</f>
        <v>0</v>
      </c>
      <c r="O52" s="1386">
        <f t="shared" si="5"/>
        <v>5100</v>
      </c>
      <c r="P52" s="1386" t="str">
        <f t="shared" si="5"/>
        <v>0100</v>
      </c>
    </row>
    <row r="53" spans="1:21" x14ac:dyDescent="0.3">
      <c r="A53" s="1371"/>
      <c r="B53" s="1192"/>
      <c r="C53" s="1372"/>
      <c r="D53" s="1422"/>
      <c r="E53" s="1422"/>
      <c r="F53" s="1392">
        <f>SUM(F49:F52)</f>
        <v>0</v>
      </c>
      <c r="G53" s="1392">
        <f t="shared" ref="G53:N53" si="8">SUM(G49:G52)</f>
        <v>0</v>
      </c>
      <c r="H53" s="1392">
        <f t="shared" si="8"/>
        <v>0</v>
      </c>
      <c r="I53" s="1392">
        <f t="shared" si="8"/>
        <v>0</v>
      </c>
      <c r="J53" s="1392">
        <f t="shared" si="8"/>
        <v>0</v>
      </c>
      <c r="K53" s="1392">
        <f t="shared" si="8"/>
        <v>0</v>
      </c>
      <c r="L53" s="1392">
        <f t="shared" si="8"/>
        <v>0</v>
      </c>
      <c r="M53" s="1392">
        <f t="shared" si="8"/>
        <v>0</v>
      </c>
      <c r="N53" s="1392">
        <f t="shared" si="8"/>
        <v>0</v>
      </c>
      <c r="O53" s="1393">
        <f>O50</f>
        <v>5100</v>
      </c>
      <c r="P53" s="1393" t="str">
        <f>P50</f>
        <v>0100</v>
      </c>
    </row>
    <row r="54" spans="1:21" x14ac:dyDescent="0.3">
      <c r="A54" s="1371"/>
      <c r="B54" s="1371"/>
      <c r="C54" s="1383"/>
      <c r="D54" s="1385"/>
      <c r="E54" s="1385"/>
      <c r="F54" s="1385"/>
      <c r="G54" s="1385"/>
      <c r="H54" s="1385"/>
      <c r="I54" s="1385"/>
      <c r="J54" s="1385"/>
      <c r="K54" s="1385"/>
      <c r="L54" s="1385"/>
      <c r="M54" s="1385"/>
      <c r="N54" s="1385"/>
      <c r="O54" s="1386"/>
      <c r="P54" s="1386"/>
    </row>
    <row r="55" spans="1:21" x14ac:dyDescent="0.3">
      <c r="A55" s="1397" t="s">
        <v>1364</v>
      </c>
      <c r="B55" s="1398"/>
      <c r="C55" s="1465"/>
      <c r="D55" s="1466"/>
      <c r="E55" s="1466"/>
      <c r="F55" s="1392">
        <f>+F53</f>
        <v>0</v>
      </c>
      <c r="G55" s="1392">
        <f t="shared" ref="G55:N55" si="9">+G53</f>
        <v>0</v>
      </c>
      <c r="H55" s="1392">
        <f t="shared" si="9"/>
        <v>0</v>
      </c>
      <c r="I55" s="1392">
        <f t="shared" si="9"/>
        <v>0</v>
      </c>
      <c r="J55" s="1392">
        <f t="shared" si="9"/>
        <v>0</v>
      </c>
      <c r="K55" s="1392">
        <f t="shared" si="9"/>
        <v>0</v>
      </c>
      <c r="L55" s="1392">
        <f t="shared" si="9"/>
        <v>0</v>
      </c>
      <c r="M55" s="1392">
        <f t="shared" si="9"/>
        <v>0</v>
      </c>
      <c r="N55" s="1392">
        <f t="shared" si="9"/>
        <v>0</v>
      </c>
      <c r="O55" s="1393">
        <f>O53</f>
        <v>5100</v>
      </c>
      <c r="P55" s="1393"/>
    </row>
    <row r="56" spans="1:21" x14ac:dyDescent="0.3">
      <c r="A56" s="1371"/>
      <c r="B56" s="1192"/>
      <c r="C56" s="1372"/>
      <c r="D56" s="1422"/>
      <c r="E56" s="1422"/>
      <c r="O56" s="1329"/>
    </row>
    <row r="57" spans="1:21" x14ac:dyDescent="0.3">
      <c r="O57" s="1329"/>
    </row>
    <row r="58" spans="1:21" ht="14.4" thickBot="1" x14ac:dyDescent="0.35">
      <c r="A58" s="1297" t="s">
        <v>1358</v>
      </c>
      <c r="B58" s="1374"/>
      <c r="F58" s="1444">
        <f>F55</f>
        <v>0</v>
      </c>
      <c r="G58" s="1444">
        <f t="shared" ref="G58:N58" si="10">G55</f>
        <v>0</v>
      </c>
      <c r="H58" s="1444">
        <f t="shared" si="10"/>
        <v>0</v>
      </c>
      <c r="I58" s="1444">
        <f t="shared" si="10"/>
        <v>0</v>
      </c>
      <c r="J58" s="1444">
        <f t="shared" si="10"/>
        <v>0</v>
      </c>
      <c r="K58" s="1444">
        <f t="shared" si="10"/>
        <v>0</v>
      </c>
      <c r="L58" s="1444">
        <f t="shared" si="10"/>
        <v>0</v>
      </c>
      <c r="M58" s="1444">
        <f t="shared" si="10"/>
        <v>0</v>
      </c>
      <c r="N58" s="1444">
        <f t="shared" si="10"/>
        <v>0</v>
      </c>
      <c r="O58" s="1329"/>
    </row>
    <row r="59" spans="1:21" ht="14.4" thickTop="1" x14ac:dyDescent="0.3">
      <c r="O59" s="1329"/>
    </row>
    <row r="60" spans="1:21" x14ac:dyDescent="0.3">
      <c r="A60" s="1214" t="s">
        <v>1310</v>
      </c>
      <c r="N60" s="1301">
        <f>H1</f>
        <v>0</v>
      </c>
      <c r="O60" s="1329"/>
    </row>
    <row r="61" spans="1:21" x14ac:dyDescent="0.3">
      <c r="A61" s="1214" t="s">
        <v>1312</v>
      </c>
      <c r="N61" s="1301">
        <f>H2</f>
        <v>0</v>
      </c>
      <c r="O61" s="1329"/>
    </row>
    <row r="62" spans="1:21" x14ac:dyDescent="0.3">
      <c r="A62" s="1297" t="s">
        <v>1387</v>
      </c>
      <c r="B62" s="1374"/>
      <c r="N62" s="1445">
        <f>SUM(N60:N61)</f>
        <v>0</v>
      </c>
      <c r="O62" s="1329"/>
    </row>
    <row r="63" spans="1:21" s="1302" customFormat="1" x14ac:dyDescent="0.3">
      <c r="A63" s="1214"/>
      <c r="B63" s="92"/>
      <c r="C63" s="1298"/>
      <c r="D63" s="1301"/>
      <c r="E63" s="1301"/>
      <c r="F63" s="1301"/>
      <c r="G63" s="1301"/>
      <c r="H63" s="1301"/>
      <c r="I63" s="1301"/>
      <c r="J63" s="1301"/>
      <c r="K63" s="1301"/>
      <c r="L63" s="1301"/>
      <c r="M63" s="1301"/>
      <c r="N63" s="1301"/>
      <c r="O63" s="1329"/>
      <c r="Q63" s="92"/>
      <c r="R63" s="92"/>
      <c r="S63" s="92"/>
      <c r="T63" s="92"/>
      <c r="U63" s="1303"/>
    </row>
    <row r="64" spans="1:21" s="1302" customFormat="1" ht="14.4" thickBot="1" x14ac:dyDescent="0.35">
      <c r="A64" s="1297" t="s">
        <v>1388</v>
      </c>
      <c r="B64" s="1374"/>
      <c r="C64" s="1298"/>
      <c r="D64" s="1301"/>
      <c r="E64" s="1301"/>
      <c r="F64" s="1301"/>
      <c r="G64" s="1301"/>
      <c r="H64" s="1301"/>
      <c r="I64" s="1301"/>
      <c r="J64" s="1301"/>
      <c r="K64" s="1301"/>
      <c r="L64" s="1301"/>
      <c r="M64" s="1301"/>
      <c r="N64" s="1444">
        <f>+N62-N58</f>
        <v>0</v>
      </c>
      <c r="O64" s="1329"/>
      <c r="Q64" s="92"/>
      <c r="R64" s="92"/>
      <c r="S64" s="92"/>
      <c r="T64" s="92"/>
      <c r="U64" s="1303"/>
    </row>
    <row r="65" spans="1:21" s="1302" customFormat="1" ht="14.4" thickTop="1" x14ac:dyDescent="0.3">
      <c r="A65" s="1214"/>
      <c r="B65" s="92"/>
      <c r="C65" s="1298"/>
      <c r="D65" s="1301"/>
      <c r="E65" s="1301"/>
      <c r="F65" s="1301"/>
      <c r="G65" s="1301"/>
      <c r="H65" s="1301"/>
      <c r="I65" s="1301"/>
      <c r="J65" s="1301"/>
      <c r="K65" s="1301"/>
      <c r="L65" s="1301"/>
      <c r="M65" s="1301"/>
      <c r="N65" s="1301"/>
      <c r="O65" s="1329"/>
      <c r="Q65" s="92"/>
      <c r="R65" s="92"/>
      <c r="S65" s="92"/>
      <c r="T65" s="92"/>
      <c r="U65" s="1303"/>
    </row>
    <row r="66" spans="1:21" s="1302" customFormat="1" x14ac:dyDescent="0.3">
      <c r="A66" s="1214"/>
      <c r="B66" s="92"/>
      <c r="C66" s="1298"/>
      <c r="D66" s="1301"/>
      <c r="E66" s="1301"/>
      <c r="F66" s="1301"/>
      <c r="G66" s="1301"/>
      <c r="H66" s="1301"/>
      <c r="I66" s="1301"/>
      <c r="J66" s="1301"/>
      <c r="K66" s="1301"/>
      <c r="L66" s="1301"/>
      <c r="M66" s="1301"/>
      <c r="N66" s="1301"/>
      <c r="O66" s="1329"/>
      <c r="Q66" s="92"/>
      <c r="R66" s="92"/>
      <c r="S66" s="92"/>
      <c r="T66" s="92"/>
      <c r="U66" s="1303"/>
    </row>
    <row r="67" spans="1:21" s="1302" customFormat="1" x14ac:dyDescent="0.3">
      <c r="A67" s="1297" t="s">
        <v>1389</v>
      </c>
      <c r="B67" s="1374"/>
      <c r="C67" s="1298"/>
      <c r="D67" s="1301"/>
      <c r="E67" s="1301"/>
      <c r="F67" s="1301">
        <f t="shared" ref="F67:N67" si="11">+F20-F58</f>
        <v>0</v>
      </c>
      <c r="G67" s="1301">
        <f t="shared" si="11"/>
        <v>0</v>
      </c>
      <c r="H67" s="1301">
        <f t="shared" si="11"/>
        <v>0</v>
      </c>
      <c r="I67" s="1301">
        <f t="shared" si="11"/>
        <v>0</v>
      </c>
      <c r="J67" s="1301">
        <f t="shared" si="11"/>
        <v>0</v>
      </c>
      <c r="K67" s="1301">
        <f t="shared" si="11"/>
        <v>0</v>
      </c>
      <c r="L67" s="1301">
        <f t="shared" si="11"/>
        <v>0</v>
      </c>
      <c r="M67" s="1301">
        <f t="shared" si="11"/>
        <v>0</v>
      </c>
      <c r="N67" s="1301">
        <f t="shared" si="11"/>
        <v>0</v>
      </c>
      <c r="O67" s="1329"/>
      <c r="Q67" s="92"/>
      <c r="R67" s="92"/>
      <c r="S67" s="92"/>
      <c r="T67" s="92"/>
      <c r="U67" s="1303"/>
    </row>
    <row r="68" spans="1:21" s="1302" customFormat="1" x14ac:dyDescent="0.3">
      <c r="A68" s="1214"/>
      <c r="B68" s="92"/>
      <c r="C68" s="1298"/>
      <c r="D68" s="1301"/>
      <c r="E68" s="1301"/>
      <c r="F68" s="1301"/>
      <c r="G68" s="1301"/>
      <c r="H68" s="1301"/>
      <c r="I68" s="1301"/>
      <c r="J68" s="1301"/>
      <c r="K68" s="1301"/>
      <c r="L68" s="1301"/>
      <c r="M68" s="1301"/>
      <c r="N68" s="1301"/>
      <c r="O68" s="1329"/>
      <c r="Q68" s="92"/>
      <c r="R68" s="92"/>
      <c r="S68" s="92"/>
      <c r="T68" s="92"/>
      <c r="U68" s="1303"/>
    </row>
    <row r="69" spans="1:21" s="1302" customFormat="1" x14ac:dyDescent="0.3">
      <c r="A69" s="1214"/>
      <c r="B69" s="92"/>
      <c r="C69" s="1298"/>
      <c r="D69" s="1301"/>
      <c r="E69" s="1301"/>
      <c r="F69" s="1301"/>
      <c r="G69" s="1301"/>
      <c r="H69" s="1301"/>
      <c r="I69" s="1301"/>
      <c r="J69" s="1301"/>
      <c r="K69" s="1301"/>
      <c r="L69" s="1301"/>
      <c r="M69" s="1301"/>
      <c r="N69" s="1301"/>
      <c r="O69" s="1329"/>
      <c r="Q69" s="92"/>
      <c r="R69" s="92"/>
      <c r="S69" s="92"/>
      <c r="T69" s="92"/>
      <c r="U69" s="1303"/>
    </row>
    <row r="70" spans="1:21" s="1302" customFormat="1" x14ac:dyDescent="0.3">
      <c r="A70" s="1214"/>
      <c r="B70" s="92"/>
      <c r="E70" s="1303"/>
      <c r="F70" s="1302" t="s">
        <v>1359</v>
      </c>
      <c r="G70" s="92"/>
      <c r="H70" s="92"/>
      <c r="I70" s="92"/>
      <c r="J70" s="92"/>
      <c r="K70" s="1301"/>
      <c r="L70" s="1301"/>
      <c r="M70" s="1301"/>
      <c r="N70" s="1301"/>
      <c r="O70" s="1329"/>
      <c r="Q70" s="92"/>
      <c r="R70" s="92"/>
      <c r="S70" s="92"/>
      <c r="T70" s="92"/>
      <c r="U70" s="1303"/>
    </row>
    <row r="71" spans="1:21" s="1302" customFormat="1" x14ac:dyDescent="0.3">
      <c r="A71" s="1214"/>
      <c r="B71" s="92"/>
      <c r="C71" s="1302" t="s">
        <v>1360</v>
      </c>
      <c r="D71" s="1302" t="s">
        <v>1608</v>
      </c>
      <c r="E71" s="1303" t="s">
        <v>1609</v>
      </c>
      <c r="F71" s="1302" t="s">
        <v>1361</v>
      </c>
      <c r="G71" s="1302" t="s">
        <v>1362</v>
      </c>
      <c r="H71" s="92"/>
      <c r="I71" s="92"/>
      <c r="J71" s="92"/>
      <c r="K71" s="1301"/>
      <c r="L71" s="1301"/>
      <c r="M71" s="1301"/>
      <c r="N71" s="1301"/>
      <c r="O71" s="1329"/>
      <c r="Q71" s="92"/>
      <c r="R71" s="92"/>
      <c r="S71" s="92"/>
      <c r="T71" s="92"/>
      <c r="U71" s="1303"/>
    </row>
    <row r="72" spans="1:21" s="1302" customFormat="1" x14ac:dyDescent="0.3">
      <c r="A72" s="1214"/>
      <c r="B72" s="92"/>
      <c r="C72" s="92"/>
      <c r="D72" s="92"/>
      <c r="E72" s="1303"/>
      <c r="F72" s="92"/>
      <c r="G72" s="92"/>
      <c r="H72" s="92"/>
      <c r="I72" s="92"/>
      <c r="J72" s="92"/>
      <c r="K72" s="1301"/>
      <c r="L72" s="1301"/>
      <c r="M72" s="1301"/>
      <c r="N72" s="1301"/>
      <c r="O72" s="1329"/>
      <c r="Q72" s="92"/>
      <c r="R72" s="92"/>
      <c r="S72" s="92"/>
      <c r="T72" s="92"/>
      <c r="U72" s="1303"/>
    </row>
    <row r="73" spans="1:21" s="1302" customFormat="1" x14ac:dyDescent="0.3">
      <c r="A73" s="1214"/>
      <c r="B73" s="92"/>
      <c r="C73" s="1302">
        <f t="shared" ref="C73:C80" si="12">$B$4</f>
        <v>1010</v>
      </c>
      <c r="D73" s="1302">
        <f>$O$55</f>
        <v>5100</v>
      </c>
      <c r="E73" s="1303" t="s">
        <v>1635</v>
      </c>
      <c r="F73" s="1303" t="str">
        <f t="shared" ref="F73:F80" si="13">$A$3</f>
        <v>0000</v>
      </c>
      <c r="G73" s="1329" t="str">
        <f t="shared" ref="G73:G80" si="14">$A$2</f>
        <v>0132</v>
      </c>
      <c r="H73" s="1301">
        <f>G55</f>
        <v>0</v>
      </c>
      <c r="I73" s="92"/>
      <c r="J73" s="92"/>
      <c r="K73" s="1301"/>
      <c r="L73" s="1301"/>
      <c r="M73" s="1301"/>
      <c r="N73" s="1301"/>
      <c r="O73" s="1329"/>
      <c r="Q73" s="92"/>
      <c r="R73" s="92"/>
      <c r="S73" s="92"/>
      <c r="T73" s="92"/>
      <c r="U73" s="1303"/>
    </row>
    <row r="74" spans="1:21" s="1302" customFormat="1" x14ac:dyDescent="0.3">
      <c r="A74" s="1214"/>
      <c r="B74" s="92"/>
      <c r="C74" s="1302">
        <f t="shared" si="12"/>
        <v>1010</v>
      </c>
      <c r="D74" s="1302">
        <f t="shared" ref="D74:D80" si="15">$O$55</f>
        <v>5100</v>
      </c>
      <c r="E74" s="1303" t="s">
        <v>1630</v>
      </c>
      <c r="F74" s="1303" t="str">
        <f t="shared" si="13"/>
        <v>0000</v>
      </c>
      <c r="G74" s="1329" t="str">
        <f t="shared" si="14"/>
        <v>0132</v>
      </c>
      <c r="H74" s="1301">
        <f>F53</f>
        <v>0</v>
      </c>
      <c r="I74" s="92"/>
      <c r="J74" s="92"/>
      <c r="K74" s="1301"/>
      <c r="L74" s="1301"/>
      <c r="M74" s="1301"/>
      <c r="N74" s="1301"/>
      <c r="O74" s="1329"/>
      <c r="Q74" s="92"/>
      <c r="R74" s="92"/>
      <c r="S74" s="92"/>
      <c r="T74" s="92"/>
      <c r="U74" s="1303"/>
    </row>
    <row r="75" spans="1:21" s="1302" customFormat="1" x14ac:dyDescent="0.3">
      <c r="A75" s="1214"/>
      <c r="B75" s="92"/>
      <c r="C75" s="1302">
        <f t="shared" si="12"/>
        <v>1010</v>
      </c>
      <c r="D75" s="1302">
        <f t="shared" si="15"/>
        <v>5100</v>
      </c>
      <c r="E75" s="1303" t="s">
        <v>1652</v>
      </c>
      <c r="F75" s="1303" t="str">
        <f t="shared" si="13"/>
        <v>0000</v>
      </c>
      <c r="G75" s="1329" t="str">
        <f t="shared" si="14"/>
        <v>0132</v>
      </c>
      <c r="H75" s="1301">
        <f>H55+N64</f>
        <v>0</v>
      </c>
      <c r="I75" s="92"/>
      <c r="J75" s="92" t="s">
        <v>1363</v>
      </c>
      <c r="K75" s="1301"/>
      <c r="L75" s="1301"/>
      <c r="M75" s="1301"/>
      <c r="N75" s="1301"/>
      <c r="O75" s="1329"/>
      <c r="Q75" s="92"/>
      <c r="R75" s="92"/>
      <c r="S75" s="92"/>
      <c r="T75" s="92"/>
      <c r="U75" s="1303"/>
    </row>
    <row r="76" spans="1:21" s="1302" customFormat="1" x14ac:dyDescent="0.3">
      <c r="A76" s="1214"/>
      <c r="B76" s="92"/>
      <c r="C76" s="1302">
        <f t="shared" si="12"/>
        <v>1010</v>
      </c>
      <c r="D76" s="1302">
        <f t="shared" si="15"/>
        <v>5100</v>
      </c>
      <c r="E76" s="1303" t="s">
        <v>1625</v>
      </c>
      <c r="F76" s="1303" t="str">
        <f t="shared" si="13"/>
        <v>0000</v>
      </c>
      <c r="G76" s="1329" t="str">
        <f t="shared" si="14"/>
        <v>0132</v>
      </c>
      <c r="H76" s="1301">
        <f>I55</f>
        <v>0</v>
      </c>
      <c r="I76" s="92"/>
      <c r="J76" s="92"/>
      <c r="K76" s="1301"/>
      <c r="L76" s="1301"/>
      <c r="M76" s="1301"/>
      <c r="N76" s="1301"/>
      <c r="O76" s="1329"/>
      <c r="Q76" s="92"/>
      <c r="R76" s="92"/>
      <c r="S76" s="92"/>
      <c r="T76" s="92"/>
      <c r="U76" s="1303"/>
    </row>
    <row r="77" spans="1:21" s="1302" customFormat="1" x14ac:dyDescent="0.3">
      <c r="A77" s="1214"/>
      <c r="B77" s="92"/>
      <c r="C77" s="1302">
        <f t="shared" si="12"/>
        <v>1010</v>
      </c>
      <c r="D77" s="1302">
        <f t="shared" si="15"/>
        <v>5100</v>
      </c>
      <c r="E77" s="1303" t="s">
        <v>1656</v>
      </c>
      <c r="F77" s="1303" t="str">
        <f t="shared" si="13"/>
        <v>0000</v>
      </c>
      <c r="G77" s="1329" t="str">
        <f t="shared" si="14"/>
        <v>0132</v>
      </c>
      <c r="H77" s="1301">
        <f>J55</f>
        <v>0</v>
      </c>
      <c r="I77" s="92"/>
      <c r="J77" s="1301"/>
      <c r="K77" s="1301"/>
      <c r="L77" s="1301"/>
      <c r="M77" s="1301"/>
      <c r="N77" s="1301"/>
      <c r="O77" s="1329"/>
      <c r="Q77" s="92"/>
      <c r="R77" s="92"/>
      <c r="S77" s="92"/>
      <c r="T77" s="92"/>
      <c r="U77" s="1303"/>
    </row>
    <row r="78" spans="1:21" s="1302" customFormat="1" x14ac:dyDescent="0.3">
      <c r="A78" s="1214"/>
      <c r="B78" s="92"/>
      <c r="C78" s="1302">
        <f t="shared" si="12"/>
        <v>1010</v>
      </c>
      <c r="D78" s="1302">
        <f t="shared" si="15"/>
        <v>5100</v>
      </c>
      <c r="E78" s="1303" t="s">
        <v>1666</v>
      </c>
      <c r="F78" s="1303" t="str">
        <f t="shared" si="13"/>
        <v>0000</v>
      </c>
      <c r="G78" s="1329" t="str">
        <f t="shared" si="14"/>
        <v>0132</v>
      </c>
      <c r="H78" s="1301">
        <f>K55</f>
        <v>0</v>
      </c>
      <c r="I78" s="92"/>
      <c r="J78" s="92"/>
      <c r="K78" s="1301"/>
      <c r="L78" s="1301"/>
      <c r="M78" s="1301"/>
      <c r="N78" s="1301"/>
      <c r="O78" s="1329"/>
      <c r="Q78" s="92"/>
      <c r="R78" s="92"/>
      <c r="S78" s="92"/>
      <c r="T78" s="92"/>
      <c r="U78" s="1303"/>
    </row>
    <row r="79" spans="1:21" s="1302" customFormat="1" x14ac:dyDescent="0.3">
      <c r="A79" s="1214"/>
      <c r="B79" s="92"/>
      <c r="C79" s="1302">
        <f t="shared" si="12"/>
        <v>1010</v>
      </c>
      <c r="D79" s="1302">
        <f t="shared" si="15"/>
        <v>5100</v>
      </c>
      <c r="E79" s="1303" t="s">
        <v>1668</v>
      </c>
      <c r="F79" s="1303" t="str">
        <f t="shared" si="13"/>
        <v>0000</v>
      </c>
      <c r="G79" s="1329" t="str">
        <f t="shared" si="14"/>
        <v>0132</v>
      </c>
      <c r="H79" s="1301">
        <f>L55</f>
        <v>0</v>
      </c>
      <c r="I79" s="92"/>
      <c r="J79" s="92"/>
      <c r="K79" s="1301"/>
      <c r="L79" s="1301"/>
      <c r="M79" s="1301"/>
      <c r="N79" s="1301"/>
      <c r="O79" s="1329"/>
      <c r="Q79" s="92"/>
      <c r="R79" s="92"/>
      <c r="S79" s="92"/>
      <c r="T79" s="92"/>
      <c r="U79" s="1303"/>
    </row>
    <row r="80" spans="1:21" s="1302" customFormat="1" x14ac:dyDescent="0.3">
      <c r="A80" s="1214"/>
      <c r="B80" s="92"/>
      <c r="C80" s="1448">
        <f t="shared" si="12"/>
        <v>1010</v>
      </c>
      <c r="D80" s="1448">
        <f t="shared" si="15"/>
        <v>5100</v>
      </c>
      <c r="E80" s="1468" t="s">
        <v>1670</v>
      </c>
      <c r="F80" s="1468" t="str">
        <f t="shared" si="13"/>
        <v>0000</v>
      </c>
      <c r="G80" s="1469" t="str">
        <f t="shared" si="14"/>
        <v>0132</v>
      </c>
      <c r="H80" s="1331">
        <f>M55</f>
        <v>0</v>
      </c>
      <c r="I80" s="1331">
        <f>SUM(H73:H80)</f>
        <v>0</v>
      </c>
      <c r="J80" s="92"/>
      <c r="K80" s="1301"/>
      <c r="L80" s="1301"/>
      <c r="M80" s="1301"/>
      <c r="N80" s="1301"/>
      <c r="O80" s="1329"/>
      <c r="Q80" s="92"/>
      <c r="R80" s="92"/>
      <c r="S80" s="92"/>
      <c r="T80" s="92"/>
      <c r="U80" s="1303"/>
    </row>
    <row r="81" spans="1:21" s="1302" customFormat="1" x14ac:dyDescent="0.3">
      <c r="A81" s="1214"/>
      <c r="B81" s="92"/>
      <c r="C81" s="92"/>
      <c r="D81" s="92"/>
      <c r="E81" s="1303"/>
      <c r="F81" s="92"/>
      <c r="G81" s="92"/>
      <c r="H81" s="1471">
        <f>SUM(H73:H80)</f>
        <v>0</v>
      </c>
      <c r="I81" s="1471">
        <f>SUM(I73:I80)</f>
        <v>0</v>
      </c>
      <c r="J81" s="92"/>
      <c r="K81" s="1301"/>
      <c r="L81" s="1301"/>
      <c r="M81" s="1301"/>
      <c r="N81" s="1301"/>
      <c r="O81" s="1329"/>
      <c r="Q81" s="92"/>
      <c r="R81" s="92"/>
      <c r="S81" s="92"/>
      <c r="T81" s="92"/>
      <c r="U81" s="1303"/>
    </row>
    <row r="82" spans="1:21" s="1302" customFormat="1" x14ac:dyDescent="0.3">
      <c r="A82" s="1214"/>
      <c r="B82" s="92"/>
      <c r="C82" s="1298"/>
      <c r="D82" s="1301"/>
      <c r="E82" s="1301"/>
      <c r="F82" s="1301"/>
      <c r="G82" s="1301"/>
      <c r="H82" s="1301"/>
      <c r="I82" s="1301"/>
      <c r="J82" s="1301"/>
      <c r="K82" s="1301"/>
      <c r="L82" s="1301"/>
      <c r="M82" s="1301"/>
      <c r="N82" s="1301"/>
      <c r="O82" s="1329"/>
      <c r="Q82" s="92"/>
      <c r="R82" s="92"/>
      <c r="S82" s="92"/>
      <c r="T82" s="92"/>
      <c r="U82" s="1303"/>
    </row>
    <row r="83" spans="1:21" s="1302" customFormat="1" x14ac:dyDescent="0.3">
      <c r="A83" s="1214"/>
      <c r="B83" s="92"/>
      <c r="C83" s="1298"/>
      <c r="D83" s="1301"/>
      <c r="E83" s="1301"/>
      <c r="F83" s="1301"/>
      <c r="G83" s="1301"/>
      <c r="H83" s="1301"/>
      <c r="I83" s="1301"/>
      <c r="J83" s="1301"/>
      <c r="K83" s="1301"/>
      <c r="L83" s="1301"/>
      <c r="M83" s="1301"/>
      <c r="N83" s="1301"/>
      <c r="O83" s="1329"/>
      <c r="Q83" s="92"/>
      <c r="R83" s="92"/>
      <c r="S83" s="92"/>
      <c r="T83" s="92"/>
      <c r="U83" s="1303"/>
    </row>
    <row r="84" spans="1:21" s="1302" customFormat="1" x14ac:dyDescent="0.3">
      <c r="A84" s="1214"/>
      <c r="B84" s="92"/>
      <c r="C84" s="1298"/>
      <c r="D84" s="1301"/>
      <c r="E84" s="1301"/>
      <c r="F84" s="1301"/>
      <c r="G84" s="1301"/>
      <c r="H84" s="1301"/>
      <c r="I84" s="1301"/>
      <c r="J84" s="1301"/>
      <c r="K84" s="1301"/>
      <c r="L84" s="1301"/>
      <c r="M84" s="1301"/>
      <c r="N84" s="1301"/>
      <c r="O84" s="1329"/>
      <c r="Q84" s="92"/>
      <c r="R84" s="92"/>
      <c r="S84" s="92"/>
      <c r="T84" s="92"/>
      <c r="U84" s="1303"/>
    </row>
    <row r="85" spans="1:21" s="1302" customFormat="1" x14ac:dyDescent="0.3">
      <c r="A85" s="1214"/>
      <c r="B85" s="92"/>
      <c r="C85" s="1298"/>
      <c r="D85" s="1301"/>
      <c r="E85" s="1301"/>
      <c r="F85" s="1301"/>
      <c r="G85" s="1301"/>
      <c r="H85" s="1301"/>
      <c r="I85" s="1301"/>
      <c r="J85" s="1301"/>
      <c r="K85" s="1301"/>
      <c r="L85" s="1301"/>
      <c r="M85" s="1301"/>
      <c r="N85" s="1301"/>
      <c r="O85" s="1329"/>
      <c r="Q85" s="92"/>
      <c r="R85" s="92"/>
      <c r="S85" s="92"/>
      <c r="T85" s="92"/>
      <c r="U85" s="1303"/>
    </row>
    <row r="86" spans="1:21" s="1302" customFormat="1" x14ac:dyDescent="0.3">
      <c r="A86" s="1214"/>
      <c r="B86" s="92"/>
      <c r="C86" s="1298"/>
      <c r="D86" s="1301"/>
      <c r="E86" s="1301"/>
      <c r="F86" s="1301"/>
      <c r="G86" s="1301"/>
      <c r="H86" s="1301"/>
      <c r="I86" s="1301"/>
      <c r="J86" s="1301"/>
      <c r="K86" s="1301"/>
      <c r="L86" s="1301"/>
      <c r="M86" s="1301"/>
      <c r="N86" s="1301"/>
      <c r="O86" s="1329"/>
      <c r="Q86" s="92"/>
      <c r="R86" s="92"/>
      <c r="S86" s="92"/>
      <c r="T86" s="92"/>
      <c r="U86" s="1303"/>
    </row>
    <row r="87" spans="1:21" s="1302" customFormat="1" x14ac:dyDescent="0.3">
      <c r="A87" s="1214"/>
      <c r="B87" s="92"/>
      <c r="C87" s="1298"/>
      <c r="D87" s="1301"/>
      <c r="E87" s="1301"/>
      <c r="F87" s="1301"/>
      <c r="G87" s="1301"/>
      <c r="H87" s="1301"/>
      <c r="I87" s="1301"/>
      <c r="J87" s="1301"/>
      <c r="K87" s="1301"/>
      <c r="L87" s="1301"/>
      <c r="M87" s="1301"/>
      <c r="N87" s="1301"/>
      <c r="O87" s="1329"/>
      <c r="Q87" s="92"/>
      <c r="R87" s="92"/>
      <c r="S87" s="92"/>
      <c r="T87" s="92"/>
      <c r="U87" s="1303"/>
    </row>
    <row r="88" spans="1:21" s="1302" customFormat="1" x14ac:dyDescent="0.3">
      <c r="A88" s="1214"/>
      <c r="B88" s="92"/>
      <c r="C88" s="1298"/>
      <c r="D88" s="1301"/>
      <c r="E88" s="1301"/>
      <c r="F88" s="1301"/>
      <c r="G88" s="1301"/>
      <c r="H88" s="1301"/>
      <c r="I88" s="1301"/>
      <c r="J88" s="1301"/>
      <c r="K88" s="1301"/>
      <c r="L88" s="1301"/>
      <c r="M88" s="1301"/>
      <c r="N88" s="1301"/>
      <c r="O88" s="1329"/>
      <c r="Q88" s="92"/>
      <c r="R88" s="92"/>
      <c r="S88" s="92"/>
      <c r="T88" s="92"/>
      <c r="U88" s="1303"/>
    </row>
    <row r="89" spans="1:21" s="1302" customFormat="1" x14ac:dyDescent="0.3">
      <c r="A89" s="1214"/>
      <c r="B89" s="92"/>
      <c r="C89" s="1298"/>
      <c r="D89" s="1301"/>
      <c r="E89" s="1301"/>
      <c r="F89" s="1301"/>
      <c r="G89" s="1301"/>
      <c r="H89" s="1301"/>
      <c r="I89" s="1301"/>
      <c r="J89" s="1301"/>
      <c r="K89" s="1301"/>
      <c r="L89" s="1301"/>
      <c r="M89" s="1301"/>
      <c r="N89" s="1301"/>
      <c r="O89" s="1329"/>
      <c r="Q89" s="92"/>
      <c r="R89" s="92"/>
      <c r="S89" s="92"/>
      <c r="T89" s="92"/>
      <c r="U89" s="1303"/>
    </row>
    <row r="90" spans="1:21" s="1302" customFormat="1" x14ac:dyDescent="0.3">
      <c r="A90" s="1214"/>
      <c r="B90" s="92"/>
      <c r="C90" s="1298"/>
      <c r="D90" s="1301"/>
      <c r="E90" s="1301"/>
      <c r="F90" s="1301"/>
      <c r="G90" s="1301"/>
      <c r="H90" s="1301"/>
      <c r="I90" s="1301"/>
      <c r="J90" s="1301"/>
      <c r="K90" s="1301"/>
      <c r="L90" s="1301"/>
      <c r="M90" s="1301"/>
      <c r="N90" s="1301"/>
      <c r="O90" s="1329"/>
      <c r="Q90" s="92"/>
      <c r="R90" s="92"/>
      <c r="S90" s="92"/>
      <c r="T90" s="92"/>
      <c r="U90" s="1303"/>
    </row>
    <row r="91" spans="1:21" s="1302" customFormat="1" x14ac:dyDescent="0.3">
      <c r="A91" s="1214"/>
      <c r="B91" s="92"/>
      <c r="C91" s="1298"/>
      <c r="D91" s="1301"/>
      <c r="E91" s="1301"/>
      <c r="F91" s="1301"/>
      <c r="G91" s="1301"/>
      <c r="H91" s="1301"/>
      <c r="I91" s="1301"/>
      <c r="J91" s="1301"/>
      <c r="K91" s="1301"/>
      <c r="L91" s="1301"/>
      <c r="M91" s="1301"/>
      <c r="N91" s="1301"/>
      <c r="O91" s="1329"/>
      <c r="Q91" s="92"/>
      <c r="R91" s="92"/>
      <c r="S91" s="92"/>
      <c r="T91" s="92"/>
      <c r="U91" s="1303"/>
    </row>
    <row r="92" spans="1:21" s="1302" customFormat="1" x14ac:dyDescent="0.3">
      <c r="A92" s="1214"/>
      <c r="B92" s="92"/>
      <c r="C92" s="1298"/>
      <c r="D92" s="1301"/>
      <c r="E92" s="1301"/>
      <c r="F92" s="1301"/>
      <c r="G92" s="1301"/>
      <c r="H92" s="1301"/>
      <c r="I92" s="1301"/>
      <c r="J92" s="1301"/>
      <c r="K92" s="1301"/>
      <c r="L92" s="1301"/>
      <c r="M92" s="1301"/>
      <c r="N92" s="1301"/>
      <c r="O92" s="1329"/>
      <c r="Q92" s="92"/>
      <c r="R92" s="92"/>
      <c r="S92" s="92"/>
      <c r="T92" s="92"/>
      <c r="U92" s="1303"/>
    </row>
    <row r="93" spans="1:21" s="1302" customFormat="1" x14ac:dyDescent="0.3">
      <c r="A93" s="1214"/>
      <c r="B93" s="92"/>
      <c r="C93" s="1298"/>
      <c r="D93" s="1301"/>
      <c r="E93" s="1301"/>
      <c r="F93" s="1301"/>
      <c r="G93" s="1301"/>
      <c r="H93" s="1301"/>
      <c r="I93" s="1301"/>
      <c r="J93" s="1301"/>
      <c r="K93" s="1301"/>
      <c r="L93" s="1301"/>
      <c r="M93" s="1301"/>
      <c r="N93" s="1301"/>
      <c r="O93" s="1329"/>
      <c r="Q93" s="92"/>
      <c r="R93" s="92"/>
      <c r="S93" s="92"/>
      <c r="T93" s="92"/>
      <c r="U93" s="1303"/>
    </row>
    <row r="94" spans="1:21" s="1302" customFormat="1" x14ac:dyDescent="0.3">
      <c r="A94" s="1214"/>
      <c r="B94" s="92"/>
      <c r="C94" s="1298"/>
      <c r="D94" s="1301"/>
      <c r="E94" s="1301"/>
      <c r="F94" s="1301"/>
      <c r="G94" s="1301"/>
      <c r="H94" s="1301"/>
      <c r="I94" s="1301"/>
      <c r="J94" s="1301"/>
      <c r="K94" s="1301"/>
      <c r="L94" s="1301"/>
      <c r="M94" s="1301"/>
      <c r="N94" s="1301"/>
      <c r="O94" s="1329"/>
      <c r="Q94" s="92"/>
      <c r="R94" s="92"/>
      <c r="S94" s="92"/>
      <c r="T94" s="92"/>
      <c r="U94" s="1303"/>
    </row>
    <row r="95" spans="1:21" s="1302" customFormat="1" x14ac:dyDescent="0.3">
      <c r="A95" s="1214"/>
      <c r="B95" s="92"/>
      <c r="C95" s="1298"/>
      <c r="D95" s="1301"/>
      <c r="E95" s="1301"/>
      <c r="F95" s="1301"/>
      <c r="G95" s="1301"/>
      <c r="H95" s="1301"/>
      <c r="I95" s="1301"/>
      <c r="J95" s="1301"/>
      <c r="K95" s="1301"/>
      <c r="L95" s="1301"/>
      <c r="M95" s="1301"/>
      <c r="N95" s="1301"/>
      <c r="O95" s="1329"/>
      <c r="Q95" s="92"/>
      <c r="R95" s="92"/>
      <c r="S95" s="92"/>
      <c r="T95" s="92"/>
      <c r="U95" s="1303"/>
    </row>
    <row r="96" spans="1:21" s="1302" customFormat="1" x14ac:dyDescent="0.3">
      <c r="A96" s="1214"/>
      <c r="B96" s="92"/>
      <c r="C96" s="1298"/>
      <c r="D96" s="1301"/>
      <c r="E96" s="1301"/>
      <c r="F96" s="1301"/>
      <c r="G96" s="1301"/>
      <c r="H96" s="1301"/>
      <c r="I96" s="1301"/>
      <c r="J96" s="1301"/>
      <c r="K96" s="1301"/>
      <c r="L96" s="1301"/>
      <c r="M96" s="1301"/>
      <c r="N96" s="1301"/>
      <c r="O96" s="1329"/>
      <c r="Q96" s="92"/>
      <c r="R96" s="92"/>
      <c r="S96" s="92"/>
      <c r="T96" s="92"/>
      <c r="U96" s="1303"/>
    </row>
    <row r="97" spans="1:21" s="1302" customFormat="1" x14ac:dyDescent="0.3">
      <c r="A97" s="1214"/>
      <c r="B97" s="92"/>
      <c r="C97" s="1298"/>
      <c r="D97" s="1301"/>
      <c r="E97" s="1301"/>
      <c r="F97" s="1301"/>
      <c r="G97" s="1301"/>
      <c r="H97" s="1301"/>
      <c r="I97" s="1301"/>
      <c r="J97" s="1301"/>
      <c r="K97" s="1301"/>
      <c r="L97" s="1301"/>
      <c r="M97" s="1301"/>
      <c r="N97" s="1301"/>
      <c r="O97" s="1329"/>
      <c r="Q97" s="92"/>
      <c r="R97" s="92"/>
      <c r="S97" s="92"/>
      <c r="T97" s="92"/>
      <c r="U97" s="1303"/>
    </row>
    <row r="98" spans="1:21" s="1302" customFormat="1" x14ac:dyDescent="0.3">
      <c r="A98" s="1214"/>
      <c r="B98" s="92"/>
      <c r="C98" s="1298"/>
      <c r="D98" s="1301"/>
      <c r="E98" s="1301"/>
      <c r="F98" s="1301"/>
      <c r="G98" s="1301"/>
      <c r="H98" s="1301"/>
      <c r="I98" s="1301"/>
      <c r="J98" s="1301"/>
      <c r="K98" s="1301"/>
      <c r="L98" s="1301"/>
      <c r="M98" s="1301"/>
      <c r="N98" s="1301"/>
      <c r="O98" s="1329"/>
      <c r="Q98" s="92"/>
      <c r="R98" s="92"/>
      <c r="S98" s="92"/>
      <c r="T98" s="92"/>
      <c r="U98" s="1303"/>
    </row>
    <row r="99" spans="1:21" s="1302" customFormat="1" x14ac:dyDescent="0.3">
      <c r="A99" s="1214"/>
      <c r="B99" s="92"/>
      <c r="C99" s="1298"/>
      <c r="D99" s="1301"/>
      <c r="E99" s="1301"/>
      <c r="F99" s="1301"/>
      <c r="G99" s="1301"/>
      <c r="H99" s="1301"/>
      <c r="I99" s="1301"/>
      <c r="J99" s="1301"/>
      <c r="K99" s="1301"/>
      <c r="L99" s="1301"/>
      <c r="M99" s="1301"/>
      <c r="N99" s="1301"/>
      <c r="O99" s="1329"/>
      <c r="Q99" s="92"/>
      <c r="R99" s="92"/>
      <c r="S99" s="92"/>
      <c r="T99" s="92"/>
      <c r="U99" s="1303"/>
    </row>
    <row r="100" spans="1:21" s="1302" customFormat="1" x14ac:dyDescent="0.3">
      <c r="A100" s="1214"/>
      <c r="B100" s="92"/>
      <c r="C100" s="1298"/>
      <c r="D100" s="1301"/>
      <c r="E100" s="1301"/>
      <c r="F100" s="1301"/>
      <c r="G100" s="1301"/>
      <c r="H100" s="1301"/>
      <c r="I100" s="1301"/>
      <c r="J100" s="1301"/>
      <c r="K100" s="1301"/>
      <c r="L100" s="1301"/>
      <c r="M100" s="1301"/>
      <c r="N100" s="1301"/>
      <c r="O100" s="1329"/>
      <c r="Q100" s="92"/>
      <c r="R100" s="92"/>
      <c r="S100" s="92"/>
      <c r="T100" s="92"/>
      <c r="U100" s="1303"/>
    </row>
    <row r="101" spans="1:21" s="1302" customFormat="1" x14ac:dyDescent="0.3">
      <c r="A101" s="1214"/>
      <c r="B101" s="92"/>
      <c r="C101" s="1298"/>
      <c r="D101" s="1301"/>
      <c r="E101" s="1301"/>
      <c r="F101" s="1301"/>
      <c r="G101" s="1301"/>
      <c r="H101" s="1301"/>
      <c r="I101" s="1301"/>
      <c r="J101" s="1301"/>
      <c r="K101" s="1301"/>
      <c r="L101" s="1301"/>
      <c r="M101" s="1301"/>
      <c r="N101" s="1301"/>
      <c r="O101" s="1329"/>
      <c r="Q101" s="92"/>
      <c r="R101" s="92"/>
      <c r="S101" s="92"/>
      <c r="T101" s="92"/>
      <c r="U101" s="1303"/>
    </row>
    <row r="102" spans="1:21" s="1302" customFormat="1" x14ac:dyDescent="0.3">
      <c r="A102" s="1214"/>
      <c r="B102" s="92"/>
      <c r="C102" s="1298"/>
      <c r="D102" s="1301"/>
      <c r="E102" s="1301"/>
      <c r="F102" s="1301"/>
      <c r="G102" s="1301"/>
      <c r="H102" s="1301"/>
      <c r="I102" s="1301"/>
      <c r="J102" s="1301"/>
      <c r="K102" s="1301"/>
      <c r="L102" s="1301"/>
      <c r="M102" s="1301"/>
      <c r="N102" s="1301"/>
      <c r="O102" s="1329"/>
      <c r="Q102" s="92"/>
      <c r="R102" s="92"/>
      <c r="S102" s="92"/>
      <c r="T102" s="92"/>
      <c r="U102" s="1303"/>
    </row>
    <row r="103" spans="1:21" s="1302" customFormat="1" x14ac:dyDescent="0.3">
      <c r="A103" s="1214"/>
      <c r="B103" s="92"/>
      <c r="C103" s="1298"/>
      <c r="D103" s="1301"/>
      <c r="E103" s="1301"/>
      <c r="F103" s="1301"/>
      <c r="G103" s="1301"/>
      <c r="H103" s="1301"/>
      <c r="I103" s="1301"/>
      <c r="J103" s="1301"/>
      <c r="K103" s="1301"/>
      <c r="L103" s="1301"/>
      <c r="M103" s="1301"/>
      <c r="N103" s="1301"/>
      <c r="O103" s="1329"/>
      <c r="Q103" s="92"/>
      <c r="R103" s="92"/>
      <c r="S103" s="92"/>
      <c r="T103" s="92"/>
      <c r="U103" s="1303"/>
    </row>
    <row r="104" spans="1:21" s="1302" customFormat="1" x14ac:dyDescent="0.3">
      <c r="A104" s="1214"/>
      <c r="B104" s="92"/>
      <c r="C104" s="1298"/>
      <c r="D104" s="1301"/>
      <c r="E104" s="1301"/>
      <c r="F104" s="1301"/>
      <c r="G104" s="1301"/>
      <c r="H104" s="1301"/>
      <c r="I104" s="1301"/>
      <c r="J104" s="1301"/>
      <c r="K104" s="1301"/>
      <c r="L104" s="1301"/>
      <c r="M104" s="1301"/>
      <c r="N104" s="1301"/>
      <c r="O104" s="1329"/>
      <c r="Q104" s="92"/>
      <c r="R104" s="92"/>
      <c r="S104" s="92"/>
      <c r="T104" s="92"/>
      <c r="U104" s="1303"/>
    </row>
    <row r="105" spans="1:21" s="1302" customFormat="1" x14ac:dyDescent="0.3">
      <c r="A105" s="1214"/>
      <c r="B105" s="92"/>
      <c r="C105" s="1298"/>
      <c r="D105" s="1301"/>
      <c r="E105" s="1301"/>
      <c r="F105" s="1301"/>
      <c r="G105" s="1301"/>
      <c r="H105" s="1301"/>
      <c r="I105" s="1301"/>
      <c r="J105" s="1301"/>
      <c r="K105" s="1301"/>
      <c r="L105" s="1301"/>
      <c r="M105" s="1301"/>
      <c r="N105" s="1301"/>
      <c r="O105" s="1329"/>
      <c r="Q105" s="92"/>
      <c r="R105" s="92"/>
      <c r="S105" s="92"/>
      <c r="T105" s="92"/>
      <c r="U105" s="1303"/>
    </row>
    <row r="106" spans="1:21" s="1302" customFormat="1" x14ac:dyDescent="0.3">
      <c r="A106" s="1214"/>
      <c r="B106" s="92"/>
      <c r="C106" s="1298"/>
      <c r="D106" s="1301"/>
      <c r="E106" s="1301"/>
      <c r="F106" s="1301"/>
      <c r="G106" s="1301"/>
      <c r="H106" s="1301"/>
      <c r="I106" s="1301"/>
      <c r="J106" s="1301"/>
      <c r="K106" s="1301"/>
      <c r="L106" s="1301"/>
      <c r="M106" s="1301"/>
      <c r="N106" s="1301"/>
      <c r="O106" s="1329"/>
      <c r="Q106" s="92"/>
      <c r="R106" s="92"/>
      <c r="S106" s="92"/>
      <c r="T106" s="92"/>
      <c r="U106" s="1303"/>
    </row>
    <row r="107" spans="1:21" s="1302" customFormat="1" x14ac:dyDescent="0.3">
      <c r="A107" s="1214"/>
      <c r="B107" s="92"/>
      <c r="C107" s="1298"/>
      <c r="D107" s="1301"/>
      <c r="E107" s="1301"/>
      <c r="F107" s="1301"/>
      <c r="G107" s="1301"/>
      <c r="H107" s="1301"/>
      <c r="I107" s="1301"/>
      <c r="J107" s="1301"/>
      <c r="K107" s="1301"/>
      <c r="L107" s="1301"/>
      <c r="M107" s="1301"/>
      <c r="N107" s="1301"/>
      <c r="O107" s="1329"/>
      <c r="Q107" s="92"/>
      <c r="R107" s="92"/>
      <c r="S107" s="92"/>
      <c r="T107" s="92"/>
      <c r="U107" s="1303"/>
    </row>
    <row r="108" spans="1:21" s="1302" customFormat="1" x14ac:dyDescent="0.3">
      <c r="A108" s="1214"/>
      <c r="B108" s="92"/>
      <c r="C108" s="1298"/>
      <c r="D108" s="1301"/>
      <c r="E108" s="1301"/>
      <c r="F108" s="1301"/>
      <c r="G108" s="1301"/>
      <c r="H108" s="1301"/>
      <c r="I108" s="1301"/>
      <c r="J108" s="1301"/>
      <c r="K108" s="1301"/>
      <c r="L108" s="1301"/>
      <c r="M108" s="1301"/>
      <c r="N108" s="1301"/>
      <c r="O108" s="1329"/>
      <c r="Q108" s="92"/>
      <c r="R108" s="92"/>
      <c r="S108" s="92"/>
      <c r="T108" s="92"/>
      <c r="U108" s="1303"/>
    </row>
    <row r="109" spans="1:21" s="1302" customFormat="1" x14ac:dyDescent="0.3">
      <c r="A109" s="1214"/>
      <c r="B109" s="92"/>
      <c r="C109" s="1298"/>
      <c r="D109" s="1301"/>
      <c r="E109" s="1301"/>
      <c r="F109" s="1301"/>
      <c r="G109" s="1301"/>
      <c r="H109" s="1301"/>
      <c r="I109" s="1301"/>
      <c r="J109" s="1301"/>
      <c r="K109" s="1301"/>
      <c r="L109" s="1301"/>
      <c r="M109" s="1301"/>
      <c r="N109" s="1301"/>
      <c r="O109" s="1329"/>
      <c r="Q109" s="92"/>
      <c r="R109" s="92"/>
      <c r="S109" s="92"/>
      <c r="T109" s="92"/>
      <c r="U109" s="1303"/>
    </row>
    <row r="110" spans="1:21" s="1302" customFormat="1" x14ac:dyDescent="0.3">
      <c r="A110" s="1214"/>
      <c r="B110" s="92"/>
      <c r="C110" s="1298"/>
      <c r="D110" s="1301"/>
      <c r="E110" s="1301"/>
      <c r="F110" s="1301"/>
      <c r="G110" s="1301"/>
      <c r="H110" s="1301"/>
      <c r="I110" s="1301"/>
      <c r="J110" s="1301"/>
      <c r="K110" s="1301"/>
      <c r="L110" s="1301"/>
      <c r="M110" s="1301"/>
      <c r="N110" s="1301"/>
      <c r="O110" s="1329"/>
      <c r="Q110" s="92"/>
      <c r="R110" s="92"/>
      <c r="S110" s="92"/>
      <c r="T110" s="92"/>
      <c r="U110" s="1303"/>
    </row>
    <row r="111" spans="1:21" s="1302" customFormat="1" x14ac:dyDescent="0.3">
      <c r="A111" s="1214"/>
      <c r="B111" s="92"/>
      <c r="C111" s="1298"/>
      <c r="D111" s="1301"/>
      <c r="E111" s="1301"/>
      <c r="F111" s="1301"/>
      <c r="G111" s="1301"/>
      <c r="H111" s="1301"/>
      <c r="I111" s="1301"/>
      <c r="J111" s="1301"/>
      <c r="K111" s="1301"/>
      <c r="L111" s="1301"/>
      <c r="M111" s="1301"/>
      <c r="N111" s="1301"/>
      <c r="O111" s="1329"/>
      <c r="Q111" s="92"/>
      <c r="R111" s="92"/>
      <c r="S111" s="92"/>
      <c r="T111" s="92"/>
      <c r="U111" s="1303"/>
    </row>
    <row r="112" spans="1:21" s="1302" customFormat="1" x14ac:dyDescent="0.3">
      <c r="A112" s="1214"/>
      <c r="B112" s="92"/>
      <c r="C112" s="1298"/>
      <c r="D112" s="1301"/>
      <c r="E112" s="1301"/>
      <c r="F112" s="1301"/>
      <c r="G112" s="1301"/>
      <c r="H112" s="1301"/>
      <c r="I112" s="1301"/>
      <c r="J112" s="1301"/>
      <c r="K112" s="1301"/>
      <c r="L112" s="1301"/>
      <c r="M112" s="1301"/>
      <c r="N112" s="1301"/>
      <c r="O112" s="1329"/>
      <c r="Q112" s="92"/>
      <c r="R112" s="92"/>
      <c r="S112" s="92"/>
      <c r="T112" s="92"/>
      <c r="U112" s="1303"/>
    </row>
    <row r="113" spans="1:21" s="1302" customFormat="1" x14ac:dyDescent="0.3">
      <c r="A113" s="1214"/>
      <c r="B113" s="92"/>
      <c r="C113" s="1298"/>
      <c r="D113" s="1301"/>
      <c r="E113" s="1301"/>
      <c r="F113" s="1301"/>
      <c r="G113" s="1301"/>
      <c r="H113" s="1301"/>
      <c r="I113" s="1301"/>
      <c r="J113" s="1301"/>
      <c r="K113" s="1301"/>
      <c r="L113" s="1301"/>
      <c r="M113" s="1301"/>
      <c r="N113" s="1301"/>
      <c r="O113" s="1329"/>
      <c r="Q113" s="92"/>
      <c r="R113" s="92"/>
      <c r="S113" s="92"/>
      <c r="T113" s="92"/>
      <c r="U113" s="1303"/>
    </row>
    <row r="114" spans="1:21" s="1302" customFormat="1" x14ac:dyDescent="0.3">
      <c r="A114" s="1214"/>
      <c r="B114" s="92"/>
      <c r="C114" s="1298"/>
      <c r="D114" s="1301"/>
      <c r="E114" s="1301"/>
      <c r="F114" s="1301"/>
      <c r="G114" s="1301"/>
      <c r="H114" s="1301"/>
      <c r="I114" s="1301"/>
      <c r="J114" s="1301"/>
      <c r="K114" s="1301"/>
      <c r="L114" s="1301"/>
      <c r="M114" s="1301"/>
      <c r="N114" s="1301"/>
      <c r="O114" s="1329"/>
      <c r="Q114" s="92"/>
      <c r="R114" s="92"/>
      <c r="S114" s="92"/>
      <c r="T114" s="92"/>
      <c r="U114" s="1303"/>
    </row>
    <row r="115" spans="1:21" s="1302" customFormat="1" x14ac:dyDescent="0.3">
      <c r="A115" s="1214"/>
      <c r="B115" s="92"/>
      <c r="C115" s="1298"/>
      <c r="D115" s="1301"/>
      <c r="E115" s="1301"/>
      <c r="F115" s="1301"/>
      <c r="G115" s="1301"/>
      <c r="H115" s="1301"/>
      <c r="I115" s="1301"/>
      <c r="J115" s="1301"/>
      <c r="K115" s="1301"/>
      <c r="L115" s="1301"/>
      <c r="M115" s="1301"/>
      <c r="N115" s="1301"/>
      <c r="O115" s="1329"/>
      <c r="Q115" s="92"/>
      <c r="R115" s="92"/>
      <c r="S115" s="92"/>
      <c r="T115" s="92"/>
      <c r="U115" s="1303"/>
    </row>
    <row r="116" spans="1:21" s="1302" customFormat="1" x14ac:dyDescent="0.3">
      <c r="A116" s="1214"/>
      <c r="B116" s="92"/>
      <c r="C116" s="1298"/>
      <c r="D116" s="1301"/>
      <c r="E116" s="1301"/>
      <c r="F116" s="1301"/>
      <c r="G116" s="1301"/>
      <c r="H116" s="1301"/>
      <c r="I116" s="1301"/>
      <c r="J116" s="1301"/>
      <c r="K116" s="1301"/>
      <c r="L116" s="1301"/>
      <c r="M116" s="1301"/>
      <c r="N116" s="1301"/>
      <c r="O116" s="1329"/>
      <c r="Q116" s="92"/>
      <c r="R116" s="92"/>
      <c r="S116" s="92"/>
      <c r="T116" s="92"/>
      <c r="U116" s="1303"/>
    </row>
    <row r="117" spans="1:21" s="1302" customFormat="1" x14ac:dyDescent="0.3">
      <c r="A117" s="1214"/>
      <c r="B117" s="92"/>
      <c r="C117" s="1298"/>
      <c r="D117" s="1301"/>
      <c r="E117" s="1301"/>
      <c r="F117" s="1301"/>
      <c r="G117" s="1301"/>
      <c r="H117" s="1301"/>
      <c r="I117" s="1301"/>
      <c r="J117" s="1301"/>
      <c r="K117" s="1301"/>
      <c r="L117" s="1301"/>
      <c r="M117" s="1301"/>
      <c r="N117" s="1301"/>
      <c r="O117" s="1329"/>
      <c r="Q117" s="92"/>
      <c r="R117" s="92"/>
      <c r="S117" s="92"/>
      <c r="T117" s="92"/>
      <c r="U117" s="1303"/>
    </row>
    <row r="118" spans="1:21" s="1302" customFormat="1" x14ac:dyDescent="0.3">
      <c r="A118" s="1214"/>
      <c r="B118" s="92"/>
      <c r="C118" s="1298"/>
      <c r="D118" s="1301"/>
      <c r="E118" s="1301"/>
      <c r="F118" s="1301"/>
      <c r="G118" s="1301"/>
      <c r="H118" s="1301"/>
      <c r="I118" s="1301"/>
      <c r="J118" s="1301"/>
      <c r="K118" s="1301"/>
      <c r="L118" s="1301"/>
      <c r="M118" s="1301"/>
      <c r="N118" s="1301"/>
      <c r="O118" s="1329"/>
      <c r="Q118" s="92"/>
      <c r="R118" s="92"/>
      <c r="S118" s="92"/>
      <c r="T118" s="92"/>
      <c r="U118" s="1303"/>
    </row>
    <row r="119" spans="1:21" s="1302" customFormat="1" x14ac:dyDescent="0.3">
      <c r="A119" s="1214"/>
      <c r="B119" s="92"/>
      <c r="C119" s="1298"/>
      <c r="D119" s="1301"/>
      <c r="E119" s="1301"/>
      <c r="F119" s="1301"/>
      <c r="G119" s="1301"/>
      <c r="H119" s="1301"/>
      <c r="I119" s="1301"/>
      <c r="J119" s="1301"/>
      <c r="K119" s="1301"/>
      <c r="L119" s="1301"/>
      <c r="M119" s="1301"/>
      <c r="N119" s="1301"/>
      <c r="O119" s="1329"/>
      <c r="Q119" s="92"/>
      <c r="R119" s="92"/>
      <c r="S119" s="92"/>
      <c r="T119" s="92"/>
      <c r="U119" s="1303"/>
    </row>
    <row r="120" spans="1:21" s="1302" customFormat="1" x14ac:dyDescent="0.3">
      <c r="A120" s="1214"/>
      <c r="B120" s="92"/>
      <c r="C120" s="1298"/>
      <c r="D120" s="1301"/>
      <c r="E120" s="1301"/>
      <c r="F120" s="1301"/>
      <c r="G120" s="1301"/>
      <c r="H120" s="1301"/>
      <c r="I120" s="1301"/>
      <c r="J120" s="1301"/>
      <c r="K120" s="1301"/>
      <c r="L120" s="1301"/>
      <c r="M120" s="1301"/>
      <c r="N120" s="1301"/>
      <c r="O120" s="1329"/>
      <c r="Q120" s="92"/>
      <c r="R120" s="92"/>
      <c r="S120" s="92"/>
      <c r="T120" s="92"/>
      <c r="U120" s="1303"/>
    </row>
    <row r="121" spans="1:21" s="1302" customFormat="1" x14ac:dyDescent="0.3">
      <c r="A121" s="1214"/>
      <c r="B121" s="92"/>
      <c r="C121" s="1298"/>
      <c r="D121" s="1301"/>
      <c r="E121" s="1301"/>
      <c r="F121" s="1301"/>
      <c r="G121" s="1301"/>
      <c r="H121" s="1301"/>
      <c r="I121" s="1301"/>
      <c r="J121" s="1301"/>
      <c r="K121" s="1301"/>
      <c r="L121" s="1301"/>
      <c r="M121" s="1301"/>
      <c r="N121" s="1301"/>
      <c r="O121" s="1329"/>
      <c r="Q121" s="92"/>
      <c r="R121" s="92"/>
      <c r="S121" s="92"/>
      <c r="T121" s="92"/>
      <c r="U121" s="1303"/>
    </row>
    <row r="122" spans="1:21" s="1302" customFormat="1" x14ac:dyDescent="0.3">
      <c r="A122" s="1214"/>
      <c r="B122" s="92"/>
      <c r="C122" s="1298"/>
      <c r="D122" s="1301"/>
      <c r="E122" s="1301"/>
      <c r="F122" s="1301"/>
      <c r="G122" s="1301"/>
      <c r="H122" s="1301"/>
      <c r="I122" s="1301"/>
      <c r="J122" s="1301"/>
      <c r="K122" s="1301"/>
      <c r="L122" s="1301"/>
      <c r="M122" s="1301"/>
      <c r="N122" s="1301"/>
      <c r="O122" s="1329"/>
      <c r="Q122" s="92"/>
      <c r="R122" s="92"/>
      <c r="S122" s="92"/>
      <c r="T122" s="92"/>
      <c r="U122" s="1303"/>
    </row>
    <row r="123" spans="1:21" s="1302" customFormat="1" x14ac:dyDescent="0.3">
      <c r="A123" s="1214"/>
      <c r="B123" s="92"/>
      <c r="C123" s="1298"/>
      <c r="D123" s="1301"/>
      <c r="E123" s="1301"/>
      <c r="F123" s="1301"/>
      <c r="G123" s="1301"/>
      <c r="H123" s="1301"/>
      <c r="I123" s="1301"/>
      <c r="J123" s="1301"/>
      <c r="K123" s="1301"/>
      <c r="L123" s="1301"/>
      <c r="M123" s="1301"/>
      <c r="N123" s="1301"/>
      <c r="O123" s="1329"/>
      <c r="Q123" s="92"/>
      <c r="R123" s="92"/>
      <c r="S123" s="92"/>
      <c r="T123" s="92"/>
      <c r="U123" s="1303"/>
    </row>
    <row r="124" spans="1:21" s="1302" customFormat="1" x14ac:dyDescent="0.3">
      <c r="A124" s="1214"/>
      <c r="B124" s="92"/>
      <c r="C124" s="1298"/>
      <c r="D124" s="1301"/>
      <c r="E124" s="1301"/>
      <c r="F124" s="1301"/>
      <c r="G124" s="1301"/>
      <c r="H124" s="1301"/>
      <c r="I124" s="1301"/>
      <c r="J124" s="1301"/>
      <c r="K124" s="1301"/>
      <c r="L124" s="1301"/>
      <c r="M124" s="1301"/>
      <c r="N124" s="1301"/>
      <c r="O124" s="1329"/>
      <c r="Q124" s="92"/>
      <c r="R124" s="92"/>
      <c r="S124" s="92"/>
      <c r="T124" s="92"/>
      <c r="U124" s="1303"/>
    </row>
    <row r="125" spans="1:21" s="1302" customFormat="1" x14ac:dyDescent="0.3">
      <c r="A125" s="1214"/>
      <c r="B125" s="92"/>
      <c r="C125" s="1298"/>
      <c r="D125" s="1301"/>
      <c r="E125" s="1301"/>
      <c r="F125" s="1301"/>
      <c r="G125" s="1301"/>
      <c r="H125" s="1301"/>
      <c r="I125" s="1301"/>
      <c r="J125" s="1301"/>
      <c r="K125" s="1301"/>
      <c r="L125" s="1301"/>
      <c r="M125" s="1301"/>
      <c r="N125" s="1301"/>
      <c r="O125" s="1329"/>
      <c r="Q125" s="92"/>
      <c r="R125" s="92"/>
      <c r="S125" s="92"/>
      <c r="T125" s="92"/>
      <c r="U125" s="1303"/>
    </row>
    <row r="126" spans="1:21" s="1302" customFormat="1" x14ac:dyDescent="0.3">
      <c r="A126" s="1214"/>
      <c r="B126" s="92"/>
      <c r="C126" s="1298"/>
      <c r="D126" s="1301"/>
      <c r="E126" s="1301"/>
      <c r="F126" s="1301"/>
      <c r="G126" s="1301"/>
      <c r="H126" s="1301"/>
      <c r="I126" s="1301"/>
      <c r="J126" s="1301"/>
      <c r="K126" s="1301"/>
      <c r="L126" s="1301"/>
      <c r="M126" s="1301"/>
      <c r="N126" s="1301"/>
      <c r="O126" s="1329"/>
      <c r="Q126" s="92"/>
      <c r="R126" s="92"/>
      <c r="S126" s="92"/>
      <c r="T126" s="92"/>
      <c r="U126" s="1303"/>
    </row>
    <row r="127" spans="1:21" s="1302" customFormat="1" x14ac:dyDescent="0.3">
      <c r="A127" s="1214"/>
      <c r="B127" s="92"/>
      <c r="C127" s="1298"/>
      <c r="D127" s="1301"/>
      <c r="E127" s="1301"/>
      <c r="F127" s="1301"/>
      <c r="G127" s="1301"/>
      <c r="H127" s="1301"/>
      <c r="I127" s="1301"/>
      <c r="J127" s="1301"/>
      <c r="K127" s="1301"/>
      <c r="L127" s="1301"/>
      <c r="M127" s="1301"/>
      <c r="N127" s="1301"/>
      <c r="O127" s="1329"/>
      <c r="Q127" s="92"/>
      <c r="R127" s="92"/>
      <c r="S127" s="92"/>
      <c r="T127" s="92"/>
      <c r="U127" s="1303"/>
    </row>
    <row r="128" spans="1:21" s="1302" customFormat="1" x14ac:dyDescent="0.3">
      <c r="A128" s="1214"/>
      <c r="B128" s="92"/>
      <c r="C128" s="1298"/>
      <c r="D128" s="1301"/>
      <c r="E128" s="1301"/>
      <c r="F128" s="1301"/>
      <c r="G128" s="1301"/>
      <c r="H128" s="1301"/>
      <c r="I128" s="1301"/>
      <c r="J128" s="1301"/>
      <c r="K128" s="1301"/>
      <c r="L128" s="1301"/>
      <c r="M128" s="1301"/>
      <c r="N128" s="1301"/>
      <c r="O128" s="1329"/>
      <c r="Q128" s="92"/>
      <c r="R128" s="92"/>
      <c r="S128" s="92"/>
      <c r="T128" s="92"/>
      <c r="U128" s="1303"/>
    </row>
    <row r="129" spans="1:21" s="1302" customFormat="1" x14ac:dyDescent="0.3">
      <c r="A129" s="1214"/>
      <c r="B129" s="92"/>
      <c r="C129" s="1298"/>
      <c r="D129" s="1301"/>
      <c r="E129" s="1301"/>
      <c r="F129" s="1301"/>
      <c r="G129" s="1301"/>
      <c r="H129" s="1301"/>
      <c r="I129" s="1301"/>
      <c r="J129" s="1301"/>
      <c r="K129" s="1301"/>
      <c r="L129" s="1301"/>
      <c r="M129" s="1301"/>
      <c r="N129" s="1301"/>
      <c r="O129" s="1329"/>
      <c r="Q129" s="92"/>
      <c r="R129" s="92"/>
      <c r="S129" s="92"/>
      <c r="T129" s="92"/>
      <c r="U129" s="1303"/>
    </row>
    <row r="130" spans="1:21" s="1302" customFormat="1" x14ac:dyDescent="0.3">
      <c r="A130" s="1214"/>
      <c r="B130" s="92"/>
      <c r="C130" s="1298"/>
      <c r="D130" s="1301"/>
      <c r="E130" s="1301"/>
      <c r="F130" s="1301"/>
      <c r="G130" s="1301"/>
      <c r="H130" s="1301"/>
      <c r="I130" s="1301"/>
      <c r="J130" s="1301"/>
      <c r="K130" s="1301"/>
      <c r="L130" s="1301"/>
      <c r="M130" s="1301"/>
      <c r="N130" s="1301"/>
      <c r="O130" s="1329"/>
      <c r="Q130" s="92"/>
      <c r="R130" s="92"/>
      <c r="S130" s="92"/>
      <c r="T130" s="92"/>
      <c r="U130" s="1303"/>
    </row>
    <row r="131" spans="1:21" s="1302" customFormat="1" x14ac:dyDescent="0.3">
      <c r="A131" s="1214"/>
      <c r="B131" s="92"/>
      <c r="C131" s="1298"/>
      <c r="D131" s="1301"/>
      <c r="E131" s="1301"/>
      <c r="F131" s="1301"/>
      <c r="G131" s="1301"/>
      <c r="H131" s="1301"/>
      <c r="I131" s="1301"/>
      <c r="J131" s="1301"/>
      <c r="K131" s="1301"/>
      <c r="L131" s="1301"/>
      <c r="M131" s="1301"/>
      <c r="N131" s="1301"/>
      <c r="O131" s="1329"/>
      <c r="Q131" s="92"/>
      <c r="R131" s="92"/>
      <c r="S131" s="92"/>
      <c r="T131" s="92"/>
      <c r="U131" s="1303"/>
    </row>
    <row r="132" spans="1:21" s="1302" customFormat="1" x14ac:dyDescent="0.3">
      <c r="A132" s="1214"/>
      <c r="B132" s="92"/>
      <c r="C132" s="1298"/>
      <c r="D132" s="1301"/>
      <c r="E132" s="1301"/>
      <c r="F132" s="1301"/>
      <c r="G132" s="1301"/>
      <c r="H132" s="1301"/>
      <c r="I132" s="1301"/>
      <c r="J132" s="1301"/>
      <c r="K132" s="1301"/>
      <c r="L132" s="1301"/>
      <c r="M132" s="1301"/>
      <c r="N132" s="1301"/>
      <c r="O132" s="1329"/>
      <c r="Q132" s="92"/>
      <c r="R132" s="92"/>
      <c r="S132" s="92"/>
      <c r="T132" s="92"/>
      <c r="U132" s="1303"/>
    </row>
    <row r="133" spans="1:21" s="1302" customFormat="1" x14ac:dyDescent="0.3">
      <c r="A133" s="1214"/>
      <c r="B133" s="92"/>
      <c r="C133" s="1298"/>
      <c r="D133" s="1301"/>
      <c r="E133" s="1301"/>
      <c r="F133" s="1301"/>
      <c r="G133" s="1301"/>
      <c r="H133" s="1301"/>
      <c r="I133" s="1301"/>
      <c r="J133" s="1301"/>
      <c r="K133" s="1301"/>
      <c r="L133" s="1301"/>
      <c r="M133" s="1301"/>
      <c r="N133" s="1301"/>
      <c r="O133" s="1329"/>
      <c r="Q133" s="92"/>
      <c r="R133" s="92"/>
      <c r="S133" s="92"/>
      <c r="T133" s="92"/>
      <c r="U133" s="1303"/>
    </row>
    <row r="134" spans="1:21" s="1302" customFormat="1" x14ac:dyDescent="0.3">
      <c r="A134" s="1214"/>
      <c r="B134" s="92"/>
      <c r="C134" s="1298"/>
      <c r="D134" s="1301"/>
      <c r="E134" s="1301"/>
      <c r="F134" s="1301"/>
      <c r="G134" s="1301"/>
      <c r="H134" s="1301"/>
      <c r="I134" s="1301"/>
      <c r="J134" s="1301"/>
      <c r="K134" s="1301"/>
      <c r="L134" s="1301"/>
      <c r="M134" s="1301"/>
      <c r="N134" s="1301"/>
      <c r="O134" s="1329"/>
      <c r="Q134" s="92"/>
      <c r="R134" s="92"/>
      <c r="S134" s="92"/>
      <c r="T134" s="92"/>
      <c r="U134" s="1303"/>
    </row>
    <row r="135" spans="1:21" s="1302" customFormat="1" x14ac:dyDescent="0.3">
      <c r="A135" s="1214"/>
      <c r="B135" s="92"/>
      <c r="C135" s="1298"/>
      <c r="D135" s="1301"/>
      <c r="E135" s="1301"/>
      <c r="F135" s="1301"/>
      <c r="G135" s="1301"/>
      <c r="H135" s="1301"/>
      <c r="I135" s="1301"/>
      <c r="J135" s="1301"/>
      <c r="K135" s="1301"/>
      <c r="L135" s="1301"/>
      <c r="M135" s="1301"/>
      <c r="N135" s="1301"/>
      <c r="O135" s="1329"/>
      <c r="Q135" s="92"/>
      <c r="R135" s="92"/>
      <c r="S135" s="92"/>
      <c r="T135" s="92"/>
      <c r="U135" s="1303"/>
    </row>
    <row r="136" spans="1:21" s="1302" customFormat="1" x14ac:dyDescent="0.3">
      <c r="A136" s="1214"/>
      <c r="B136" s="92"/>
      <c r="C136" s="1298"/>
      <c r="D136" s="1301"/>
      <c r="E136" s="1301"/>
      <c r="F136" s="1301"/>
      <c r="G136" s="1301"/>
      <c r="H136" s="1301"/>
      <c r="I136" s="1301"/>
      <c r="J136" s="1301"/>
      <c r="K136" s="1301"/>
      <c r="L136" s="1301"/>
      <c r="M136" s="1301"/>
      <c r="N136" s="1301"/>
      <c r="O136" s="1329"/>
      <c r="Q136" s="92"/>
      <c r="R136" s="92"/>
      <c r="S136" s="92"/>
      <c r="T136" s="92"/>
      <c r="U136" s="1303"/>
    </row>
    <row r="137" spans="1:21" s="1302" customFormat="1" x14ac:dyDescent="0.3">
      <c r="A137" s="1214"/>
      <c r="B137" s="92"/>
      <c r="C137" s="1298"/>
      <c r="D137" s="1301"/>
      <c r="E137" s="1301"/>
      <c r="F137" s="1301"/>
      <c r="G137" s="1301"/>
      <c r="H137" s="1301"/>
      <c r="I137" s="1301"/>
      <c r="J137" s="1301"/>
      <c r="K137" s="1301"/>
      <c r="L137" s="1301"/>
      <c r="M137" s="1301"/>
      <c r="N137" s="1301"/>
      <c r="O137" s="1329"/>
      <c r="Q137" s="92"/>
      <c r="R137" s="92"/>
      <c r="S137" s="92"/>
      <c r="T137" s="92"/>
      <c r="U137" s="1303"/>
    </row>
    <row r="138" spans="1:21" s="1302" customFormat="1" x14ac:dyDescent="0.3">
      <c r="A138" s="1214"/>
      <c r="B138" s="92"/>
      <c r="C138" s="1298"/>
      <c r="D138" s="1301"/>
      <c r="E138" s="1301"/>
      <c r="F138" s="1301"/>
      <c r="G138" s="1301"/>
      <c r="H138" s="1301"/>
      <c r="I138" s="1301"/>
      <c r="J138" s="1301"/>
      <c r="K138" s="1301"/>
      <c r="L138" s="1301"/>
      <c r="M138" s="1301"/>
      <c r="N138" s="1301"/>
      <c r="O138" s="1329"/>
      <c r="Q138" s="92"/>
      <c r="R138" s="92"/>
      <c r="S138" s="92"/>
      <c r="T138" s="92"/>
      <c r="U138" s="1303"/>
    </row>
    <row r="139" spans="1:21" s="1302" customFormat="1" x14ac:dyDescent="0.3">
      <c r="A139" s="1214"/>
      <c r="B139" s="92"/>
      <c r="C139" s="1298"/>
      <c r="D139" s="1301"/>
      <c r="E139" s="1301"/>
      <c r="F139" s="1301"/>
      <c r="G139" s="1301"/>
      <c r="H139" s="1301"/>
      <c r="I139" s="1301"/>
      <c r="J139" s="1301"/>
      <c r="K139" s="1301"/>
      <c r="L139" s="1301"/>
      <c r="M139" s="1301"/>
      <c r="N139" s="1301"/>
      <c r="O139" s="1329"/>
      <c r="Q139" s="92"/>
      <c r="R139" s="92"/>
      <c r="S139" s="92"/>
      <c r="T139" s="92"/>
      <c r="U139" s="1303"/>
    </row>
    <row r="140" spans="1:21" s="1302" customFormat="1" x14ac:dyDescent="0.3">
      <c r="A140" s="1214"/>
      <c r="B140" s="92"/>
      <c r="C140" s="1298"/>
      <c r="D140" s="1301"/>
      <c r="E140" s="1301"/>
      <c r="F140" s="1301"/>
      <c r="G140" s="1301"/>
      <c r="H140" s="1301"/>
      <c r="I140" s="1301"/>
      <c r="J140" s="1301"/>
      <c r="K140" s="1301"/>
      <c r="L140" s="1301"/>
      <c r="M140" s="1301"/>
      <c r="N140" s="1301"/>
      <c r="O140" s="1329"/>
      <c r="Q140" s="92"/>
      <c r="R140" s="92"/>
      <c r="S140" s="92"/>
      <c r="T140" s="92"/>
      <c r="U140" s="1303"/>
    </row>
    <row r="141" spans="1:21" s="1302" customFormat="1" x14ac:dyDescent="0.3">
      <c r="A141" s="1214"/>
      <c r="B141" s="92"/>
      <c r="C141" s="1298"/>
      <c r="D141" s="1301"/>
      <c r="E141" s="1301"/>
      <c r="F141" s="1301"/>
      <c r="G141" s="1301"/>
      <c r="H141" s="1301"/>
      <c r="I141" s="1301"/>
      <c r="J141" s="1301"/>
      <c r="K141" s="1301"/>
      <c r="L141" s="1301"/>
      <c r="M141" s="1301"/>
      <c r="N141" s="1301"/>
      <c r="O141" s="1329"/>
      <c r="Q141" s="92"/>
      <c r="R141" s="92"/>
      <c r="S141" s="92"/>
      <c r="T141" s="92"/>
      <c r="U141" s="1303"/>
    </row>
    <row r="142" spans="1:21" s="1302" customFormat="1" x14ac:dyDescent="0.3">
      <c r="A142" s="1214"/>
      <c r="B142" s="92"/>
      <c r="C142" s="1298"/>
      <c r="D142" s="1301"/>
      <c r="E142" s="1301"/>
      <c r="F142" s="1301"/>
      <c r="G142" s="1301"/>
      <c r="H142" s="1301"/>
      <c r="I142" s="1301"/>
      <c r="J142" s="1301"/>
      <c r="K142" s="1301"/>
      <c r="L142" s="1301"/>
      <c r="M142" s="1301"/>
      <c r="N142" s="1301"/>
      <c r="O142" s="1329"/>
      <c r="Q142" s="92"/>
      <c r="R142" s="92"/>
      <c r="S142" s="92"/>
      <c r="T142" s="92"/>
      <c r="U142" s="1303"/>
    </row>
    <row r="143" spans="1:21" s="1302" customFormat="1" x14ac:dyDescent="0.3">
      <c r="A143" s="1214"/>
      <c r="B143" s="92"/>
      <c r="C143" s="1298"/>
      <c r="D143" s="1301"/>
      <c r="E143" s="1301"/>
      <c r="F143" s="1301"/>
      <c r="G143" s="1301"/>
      <c r="H143" s="1301"/>
      <c r="I143" s="1301"/>
      <c r="J143" s="1301"/>
      <c r="K143" s="1301"/>
      <c r="L143" s="1301"/>
      <c r="M143" s="1301"/>
      <c r="N143" s="1301"/>
      <c r="O143" s="1329"/>
      <c r="Q143" s="92"/>
      <c r="R143" s="92"/>
      <c r="S143" s="92"/>
      <c r="T143" s="92"/>
      <c r="U143" s="1303"/>
    </row>
    <row r="144" spans="1:21" s="1302" customFormat="1" x14ac:dyDescent="0.3">
      <c r="A144" s="1214"/>
      <c r="B144" s="92"/>
      <c r="C144" s="1298"/>
      <c r="D144" s="1301"/>
      <c r="E144" s="1301"/>
      <c r="F144" s="1301"/>
      <c r="G144" s="1301"/>
      <c r="H144" s="1301"/>
      <c r="I144" s="1301"/>
      <c r="J144" s="1301"/>
      <c r="K144" s="1301"/>
      <c r="L144" s="1301"/>
      <c r="M144" s="1301"/>
      <c r="N144" s="1301"/>
      <c r="O144" s="1329"/>
      <c r="Q144" s="92"/>
      <c r="R144" s="92"/>
      <c r="S144" s="92"/>
      <c r="T144" s="92"/>
      <c r="U144" s="1303"/>
    </row>
    <row r="145" spans="1:21" s="1302" customFormat="1" x14ac:dyDescent="0.3">
      <c r="A145" s="1214"/>
      <c r="B145" s="92"/>
      <c r="C145" s="1298"/>
      <c r="D145" s="1301"/>
      <c r="E145" s="1301"/>
      <c r="F145" s="1301"/>
      <c r="G145" s="1301"/>
      <c r="H145" s="1301"/>
      <c r="I145" s="1301"/>
      <c r="J145" s="1301"/>
      <c r="K145" s="1301"/>
      <c r="L145" s="1301"/>
      <c r="M145" s="1301"/>
      <c r="N145" s="1301"/>
      <c r="O145" s="1329"/>
      <c r="Q145" s="92"/>
      <c r="R145" s="92"/>
      <c r="S145" s="92"/>
      <c r="T145" s="92"/>
      <c r="U145" s="1303"/>
    </row>
    <row r="146" spans="1:21" s="1302" customFormat="1" x14ac:dyDescent="0.3">
      <c r="A146" s="1214"/>
      <c r="B146" s="92"/>
      <c r="C146" s="1298"/>
      <c r="D146" s="1301"/>
      <c r="E146" s="1301"/>
      <c r="F146" s="1301"/>
      <c r="G146" s="1301"/>
      <c r="H146" s="1301"/>
      <c r="I146" s="1301"/>
      <c r="J146" s="1301"/>
      <c r="K146" s="1301"/>
      <c r="L146" s="1301"/>
      <c r="M146" s="1301"/>
      <c r="N146" s="1301"/>
      <c r="O146" s="1329"/>
      <c r="Q146" s="92"/>
      <c r="R146" s="92"/>
      <c r="S146" s="92"/>
      <c r="T146" s="92"/>
      <c r="U146" s="1303"/>
    </row>
    <row r="147" spans="1:21" s="1302" customFormat="1" x14ac:dyDescent="0.3">
      <c r="A147" s="1214"/>
      <c r="B147" s="92"/>
      <c r="C147" s="1298"/>
      <c r="D147" s="1301"/>
      <c r="E147" s="1301"/>
      <c r="F147" s="1301"/>
      <c r="G147" s="1301"/>
      <c r="H147" s="1301"/>
      <c r="I147" s="1301"/>
      <c r="J147" s="1301"/>
      <c r="K147" s="1301"/>
      <c r="L147" s="1301"/>
      <c r="M147" s="1301"/>
      <c r="N147" s="1301"/>
      <c r="O147" s="1329"/>
      <c r="Q147" s="92"/>
      <c r="R147" s="92"/>
      <c r="S147" s="92"/>
      <c r="T147" s="92"/>
      <c r="U147" s="1303"/>
    </row>
    <row r="148" spans="1:21" s="1302" customFormat="1" x14ac:dyDescent="0.3">
      <c r="A148" s="1214"/>
      <c r="B148" s="92"/>
      <c r="C148" s="1298"/>
      <c r="D148" s="1301"/>
      <c r="E148" s="1301"/>
      <c r="F148" s="1301"/>
      <c r="G148" s="1301"/>
      <c r="H148" s="1301"/>
      <c r="I148" s="1301"/>
      <c r="J148" s="1301"/>
      <c r="K148" s="1301"/>
      <c r="L148" s="1301"/>
      <c r="M148" s="1301"/>
      <c r="N148" s="1301"/>
      <c r="O148" s="1329"/>
      <c r="Q148" s="92"/>
      <c r="R148" s="92"/>
      <c r="S148" s="92"/>
      <c r="T148" s="92"/>
      <c r="U148" s="1303"/>
    </row>
    <row r="149" spans="1:21" s="1302" customFormat="1" x14ac:dyDescent="0.3">
      <c r="A149" s="1214"/>
      <c r="B149" s="92"/>
      <c r="C149" s="1298"/>
      <c r="D149" s="1301"/>
      <c r="E149" s="1301"/>
      <c r="F149" s="1301"/>
      <c r="G149" s="1301"/>
      <c r="H149" s="1301"/>
      <c r="I149" s="1301"/>
      <c r="J149" s="1301"/>
      <c r="K149" s="1301"/>
      <c r="L149" s="1301"/>
      <c r="M149" s="1301"/>
      <c r="N149" s="1301"/>
      <c r="O149" s="1329"/>
      <c r="Q149" s="92"/>
      <c r="R149" s="92"/>
      <c r="S149" s="92"/>
      <c r="T149" s="92"/>
      <c r="U149" s="1303"/>
    </row>
    <row r="150" spans="1:21" s="1302" customFormat="1" x14ac:dyDescent="0.3">
      <c r="A150" s="1214"/>
      <c r="B150" s="92"/>
      <c r="C150" s="1298"/>
      <c r="D150" s="1301"/>
      <c r="E150" s="1301"/>
      <c r="F150" s="1301"/>
      <c r="G150" s="1301"/>
      <c r="H150" s="1301"/>
      <c r="I150" s="1301"/>
      <c r="J150" s="1301"/>
      <c r="K150" s="1301"/>
      <c r="L150" s="1301"/>
      <c r="M150" s="1301"/>
      <c r="N150" s="1301"/>
      <c r="O150" s="1329"/>
      <c r="Q150" s="92"/>
      <c r="R150" s="92"/>
      <c r="S150" s="92"/>
      <c r="T150" s="92"/>
      <c r="U150" s="1303"/>
    </row>
    <row r="151" spans="1:21" s="1302" customFormat="1" x14ac:dyDescent="0.3">
      <c r="A151" s="1214"/>
      <c r="B151" s="92"/>
      <c r="C151" s="1298"/>
      <c r="D151" s="1301"/>
      <c r="E151" s="1301"/>
      <c r="F151" s="1301"/>
      <c r="G151" s="1301"/>
      <c r="H151" s="1301"/>
      <c r="I151" s="1301"/>
      <c r="J151" s="1301"/>
      <c r="K151" s="1301"/>
      <c r="L151" s="1301"/>
      <c r="M151" s="1301"/>
      <c r="N151" s="1301"/>
      <c r="O151" s="1329"/>
      <c r="Q151" s="92"/>
      <c r="R151" s="92"/>
      <c r="S151" s="92"/>
      <c r="T151" s="92"/>
      <c r="U151" s="1303"/>
    </row>
    <row r="152" spans="1:21" s="1302" customFormat="1" x14ac:dyDescent="0.3">
      <c r="A152" s="1214"/>
      <c r="B152" s="92"/>
      <c r="C152" s="1298"/>
      <c r="D152" s="1301"/>
      <c r="E152" s="1301"/>
      <c r="F152" s="1301"/>
      <c r="G152" s="1301"/>
      <c r="H152" s="1301"/>
      <c r="I152" s="1301"/>
      <c r="J152" s="1301"/>
      <c r="K152" s="1301"/>
      <c r="L152" s="1301"/>
      <c r="M152" s="1301"/>
      <c r="N152" s="1301"/>
      <c r="O152" s="1329"/>
      <c r="Q152" s="92"/>
      <c r="R152" s="92"/>
      <c r="S152" s="92"/>
      <c r="T152" s="92"/>
      <c r="U152" s="1303"/>
    </row>
    <row r="153" spans="1:21" s="1302" customFormat="1" x14ac:dyDescent="0.3">
      <c r="A153" s="1214"/>
      <c r="B153" s="92"/>
      <c r="C153" s="1298"/>
      <c r="D153" s="1301"/>
      <c r="E153" s="1301"/>
      <c r="F153" s="1301"/>
      <c r="G153" s="1301"/>
      <c r="H153" s="1301"/>
      <c r="I153" s="1301"/>
      <c r="J153" s="1301"/>
      <c r="K153" s="1301"/>
      <c r="L153" s="1301"/>
      <c r="M153" s="1301"/>
      <c r="N153" s="1301"/>
      <c r="O153" s="1329"/>
      <c r="Q153" s="92"/>
      <c r="R153" s="92"/>
      <c r="S153" s="92"/>
      <c r="T153" s="92"/>
      <c r="U153" s="1303"/>
    </row>
    <row r="154" spans="1:21" s="1302" customFormat="1" x14ac:dyDescent="0.3">
      <c r="A154" s="1214"/>
      <c r="B154" s="92"/>
      <c r="C154" s="1298"/>
      <c r="D154" s="1301"/>
      <c r="E154" s="1301"/>
      <c r="F154" s="1301"/>
      <c r="G154" s="1301"/>
      <c r="H154" s="1301"/>
      <c r="I154" s="1301"/>
      <c r="J154" s="1301"/>
      <c r="K154" s="1301"/>
      <c r="L154" s="1301"/>
      <c r="M154" s="1301"/>
      <c r="N154" s="1301"/>
      <c r="O154" s="1329"/>
      <c r="Q154" s="92"/>
      <c r="R154" s="92"/>
      <c r="S154" s="92"/>
      <c r="T154" s="92"/>
      <c r="U154" s="1303"/>
    </row>
    <row r="155" spans="1:21" s="1302" customFormat="1" x14ac:dyDescent="0.3">
      <c r="A155" s="1214"/>
      <c r="B155" s="92"/>
      <c r="C155" s="1298"/>
      <c r="D155" s="1301"/>
      <c r="E155" s="1301"/>
      <c r="F155" s="1301"/>
      <c r="G155" s="1301"/>
      <c r="H155" s="1301"/>
      <c r="I155" s="1301"/>
      <c r="J155" s="1301"/>
      <c r="K155" s="1301"/>
      <c r="L155" s="1301"/>
      <c r="M155" s="1301"/>
      <c r="N155" s="1301"/>
      <c r="O155" s="1329"/>
      <c r="Q155" s="92"/>
      <c r="R155" s="92"/>
      <c r="S155" s="92"/>
      <c r="T155" s="92"/>
      <c r="U155" s="1303"/>
    </row>
    <row r="156" spans="1:21" s="1302" customFormat="1" x14ac:dyDescent="0.3">
      <c r="A156" s="1214"/>
      <c r="B156" s="92"/>
      <c r="C156" s="1298"/>
      <c r="D156" s="1301"/>
      <c r="E156" s="1301"/>
      <c r="F156" s="1301"/>
      <c r="G156" s="1301"/>
      <c r="H156" s="1301"/>
      <c r="I156" s="1301"/>
      <c r="J156" s="1301"/>
      <c r="K156" s="1301"/>
      <c r="L156" s="1301"/>
      <c r="M156" s="1301"/>
      <c r="N156" s="1301"/>
      <c r="O156" s="1329"/>
      <c r="Q156" s="92"/>
      <c r="R156" s="92"/>
      <c r="S156" s="92"/>
      <c r="T156" s="92"/>
      <c r="U156" s="1303"/>
    </row>
    <row r="157" spans="1:21" s="1302" customFormat="1" x14ac:dyDescent="0.3">
      <c r="A157" s="1214"/>
      <c r="B157" s="92"/>
      <c r="C157" s="1298"/>
      <c r="D157" s="1301"/>
      <c r="E157" s="1301"/>
      <c r="F157" s="1301"/>
      <c r="G157" s="1301"/>
      <c r="H157" s="1301"/>
      <c r="I157" s="1301"/>
      <c r="J157" s="1301"/>
      <c r="K157" s="1301"/>
      <c r="L157" s="1301"/>
      <c r="M157" s="1301"/>
      <c r="N157" s="1301"/>
      <c r="O157" s="1329"/>
      <c r="Q157" s="92"/>
      <c r="R157" s="92"/>
      <c r="S157" s="92"/>
      <c r="T157" s="92"/>
      <c r="U157" s="1303"/>
    </row>
    <row r="158" spans="1:21" s="1302" customFormat="1" x14ac:dyDescent="0.3">
      <c r="A158" s="1214"/>
      <c r="B158" s="92"/>
      <c r="C158" s="1298"/>
      <c r="D158" s="1301"/>
      <c r="E158" s="1301"/>
      <c r="F158" s="1301"/>
      <c r="G158" s="1301"/>
      <c r="H158" s="1301"/>
      <c r="I158" s="1301"/>
      <c r="J158" s="1301"/>
      <c r="K158" s="1301"/>
      <c r="L158" s="1301"/>
      <c r="M158" s="1301"/>
      <c r="N158" s="1301"/>
      <c r="O158" s="1329"/>
      <c r="Q158" s="92"/>
      <c r="R158" s="92"/>
      <c r="S158" s="92"/>
      <c r="T158" s="92"/>
      <c r="U158" s="1303"/>
    </row>
    <row r="159" spans="1:21" s="1302" customFormat="1" x14ac:dyDescent="0.3">
      <c r="A159" s="1214"/>
      <c r="B159" s="92"/>
      <c r="C159" s="1298"/>
      <c r="D159" s="1301"/>
      <c r="E159" s="1301"/>
      <c r="F159" s="1301"/>
      <c r="G159" s="1301"/>
      <c r="H159" s="1301"/>
      <c r="I159" s="1301"/>
      <c r="J159" s="1301"/>
      <c r="K159" s="1301"/>
      <c r="L159" s="1301"/>
      <c r="M159" s="1301"/>
      <c r="N159" s="1301"/>
      <c r="O159" s="1329"/>
      <c r="Q159" s="92"/>
      <c r="R159" s="92"/>
      <c r="S159" s="92"/>
      <c r="T159" s="92"/>
      <c r="U159" s="1303"/>
    </row>
    <row r="160" spans="1:21" s="1302" customFormat="1" x14ac:dyDescent="0.3">
      <c r="A160" s="1214"/>
      <c r="B160" s="92"/>
      <c r="C160" s="1298"/>
      <c r="D160" s="1301"/>
      <c r="E160" s="1301"/>
      <c r="F160" s="1301"/>
      <c r="G160" s="1301"/>
      <c r="H160" s="1301"/>
      <c r="I160" s="1301"/>
      <c r="J160" s="1301"/>
      <c r="K160" s="1301"/>
      <c r="L160" s="1301"/>
      <c r="M160" s="1301"/>
      <c r="N160" s="1301"/>
      <c r="O160" s="1329"/>
      <c r="Q160" s="92"/>
      <c r="R160" s="92"/>
      <c r="S160" s="92"/>
      <c r="T160" s="92"/>
      <c r="U160" s="1303"/>
    </row>
    <row r="161" spans="1:21" s="1302" customFormat="1" x14ac:dyDescent="0.3">
      <c r="A161" s="1214"/>
      <c r="B161" s="92"/>
      <c r="C161" s="1298"/>
      <c r="D161" s="1301"/>
      <c r="E161" s="1301"/>
      <c r="F161" s="1301"/>
      <c r="G161" s="1301"/>
      <c r="H161" s="1301"/>
      <c r="I161" s="1301"/>
      <c r="J161" s="1301"/>
      <c r="K161" s="1301"/>
      <c r="L161" s="1301"/>
      <c r="M161" s="1301"/>
      <c r="N161" s="1301"/>
      <c r="O161" s="1329"/>
      <c r="Q161" s="92"/>
      <c r="R161" s="92"/>
      <c r="S161" s="92"/>
      <c r="T161" s="92"/>
      <c r="U161" s="1303"/>
    </row>
    <row r="162" spans="1:21" s="1302" customFormat="1" x14ac:dyDescent="0.3">
      <c r="A162" s="1214"/>
      <c r="B162" s="92"/>
      <c r="C162" s="1298"/>
      <c r="D162" s="1301"/>
      <c r="E162" s="1301"/>
      <c r="F162" s="1301"/>
      <c r="G162" s="1301"/>
      <c r="H162" s="1301"/>
      <c r="I162" s="1301"/>
      <c r="J162" s="1301"/>
      <c r="K162" s="1301"/>
      <c r="L162" s="1301"/>
      <c r="M162" s="1301"/>
      <c r="N162" s="1301"/>
      <c r="O162" s="1329"/>
      <c r="Q162" s="92"/>
      <c r="R162" s="92"/>
      <c r="S162" s="92"/>
      <c r="T162" s="92"/>
      <c r="U162" s="1303"/>
    </row>
    <row r="163" spans="1:21" s="1302" customFormat="1" x14ac:dyDescent="0.3">
      <c r="A163" s="1214"/>
      <c r="B163" s="92"/>
      <c r="C163" s="1298"/>
      <c r="D163" s="1301"/>
      <c r="E163" s="1301"/>
      <c r="F163" s="1301"/>
      <c r="G163" s="1301"/>
      <c r="H163" s="1301"/>
      <c r="I163" s="1301"/>
      <c r="J163" s="1301"/>
      <c r="K163" s="1301"/>
      <c r="L163" s="1301"/>
      <c r="M163" s="1301"/>
      <c r="N163" s="1301"/>
      <c r="O163" s="1329"/>
      <c r="Q163" s="92"/>
      <c r="R163" s="92"/>
      <c r="S163" s="92"/>
      <c r="T163" s="92"/>
      <c r="U163" s="1303"/>
    </row>
    <row r="164" spans="1:21" s="1302" customFormat="1" x14ac:dyDescent="0.3">
      <c r="A164" s="1214"/>
      <c r="B164" s="92"/>
      <c r="C164" s="1298"/>
      <c r="D164" s="1301"/>
      <c r="E164" s="1301"/>
      <c r="F164" s="1301"/>
      <c r="G164" s="1301"/>
      <c r="H164" s="1301"/>
      <c r="I164" s="1301"/>
      <c r="J164" s="1301"/>
      <c r="K164" s="1301"/>
      <c r="L164" s="1301"/>
      <c r="M164" s="1301"/>
      <c r="N164" s="1301"/>
      <c r="O164" s="1329"/>
      <c r="Q164" s="92"/>
      <c r="R164" s="92"/>
      <c r="S164" s="92"/>
      <c r="T164" s="92"/>
      <c r="U164" s="1303"/>
    </row>
    <row r="165" spans="1:21" s="1302" customFormat="1" x14ac:dyDescent="0.3">
      <c r="A165" s="1214"/>
      <c r="B165" s="92"/>
      <c r="C165" s="1298"/>
      <c r="D165" s="1301"/>
      <c r="E165" s="1301"/>
      <c r="F165" s="1301"/>
      <c r="G165" s="1301"/>
      <c r="H165" s="1301"/>
      <c r="I165" s="1301"/>
      <c r="J165" s="1301"/>
      <c r="K165" s="1301"/>
      <c r="L165" s="1301"/>
      <c r="M165" s="1301"/>
      <c r="N165" s="1301"/>
      <c r="O165" s="1329"/>
      <c r="Q165" s="92"/>
      <c r="R165" s="92"/>
      <c r="S165" s="92"/>
      <c r="T165" s="92"/>
      <c r="U165" s="1303"/>
    </row>
    <row r="166" spans="1:21" s="1302" customFormat="1" x14ac:dyDescent="0.3">
      <c r="A166" s="1214"/>
      <c r="B166" s="92"/>
      <c r="C166" s="1298"/>
      <c r="D166" s="1301"/>
      <c r="E166" s="1301"/>
      <c r="F166" s="1301"/>
      <c r="G166" s="1301"/>
      <c r="H166" s="1301"/>
      <c r="I166" s="1301"/>
      <c r="J166" s="1301"/>
      <c r="K166" s="1301"/>
      <c r="L166" s="1301"/>
      <c r="M166" s="1301"/>
      <c r="N166" s="1301"/>
      <c r="O166" s="1329"/>
      <c r="Q166" s="92"/>
      <c r="R166" s="92"/>
      <c r="S166" s="92"/>
      <c r="T166" s="92"/>
      <c r="U166" s="1303"/>
    </row>
    <row r="167" spans="1:21" s="1302" customFormat="1" x14ac:dyDescent="0.3">
      <c r="A167" s="1214"/>
      <c r="B167" s="92"/>
      <c r="C167" s="1298"/>
      <c r="D167" s="1301"/>
      <c r="E167" s="1301"/>
      <c r="F167" s="1301"/>
      <c r="G167" s="1301"/>
      <c r="H167" s="1301"/>
      <c r="I167" s="1301"/>
      <c r="J167" s="1301"/>
      <c r="K167" s="1301"/>
      <c r="L167" s="1301"/>
      <c r="M167" s="1301"/>
      <c r="N167" s="1301"/>
      <c r="O167" s="1329"/>
      <c r="Q167" s="92"/>
      <c r="R167" s="92"/>
      <c r="S167" s="92"/>
      <c r="T167" s="92"/>
      <c r="U167" s="1303"/>
    </row>
    <row r="168" spans="1:21" s="1302" customFormat="1" x14ac:dyDescent="0.3">
      <c r="A168" s="1214"/>
      <c r="B168" s="92"/>
      <c r="C168" s="1298"/>
      <c r="D168" s="1301"/>
      <c r="E168" s="1301"/>
      <c r="F168" s="1301"/>
      <c r="G168" s="1301"/>
      <c r="H168" s="1301"/>
      <c r="I168" s="1301"/>
      <c r="J168" s="1301"/>
      <c r="K168" s="1301"/>
      <c r="L168" s="1301"/>
      <c r="M168" s="1301"/>
      <c r="N168" s="1301"/>
      <c r="O168" s="1329"/>
      <c r="Q168" s="92"/>
      <c r="R168" s="92"/>
      <c r="S168" s="92"/>
      <c r="T168" s="92"/>
      <c r="U168" s="1303"/>
    </row>
    <row r="169" spans="1:21" s="1302" customFormat="1" x14ac:dyDescent="0.3">
      <c r="A169" s="1214"/>
      <c r="B169" s="92"/>
      <c r="C169" s="1298"/>
      <c r="D169" s="1301"/>
      <c r="E169" s="1301"/>
      <c r="F169" s="1301"/>
      <c r="G169" s="1301"/>
      <c r="H169" s="1301"/>
      <c r="I169" s="1301"/>
      <c r="J169" s="1301"/>
      <c r="K169" s="1301"/>
      <c r="L169" s="1301"/>
      <c r="M169" s="1301"/>
      <c r="N169" s="1301"/>
      <c r="O169" s="1329"/>
      <c r="Q169" s="92"/>
      <c r="R169" s="92"/>
      <c r="S169" s="92"/>
      <c r="T169" s="92"/>
      <c r="U169" s="1303"/>
    </row>
    <row r="170" spans="1:21" s="1302" customFormat="1" x14ac:dyDescent="0.3">
      <c r="A170" s="1214"/>
      <c r="B170" s="92"/>
      <c r="C170" s="1298"/>
      <c r="D170" s="1301"/>
      <c r="E170" s="1301"/>
      <c r="F170" s="1301"/>
      <c r="G170" s="1301"/>
      <c r="H170" s="1301"/>
      <c r="I170" s="1301"/>
      <c r="J170" s="1301"/>
      <c r="K170" s="1301"/>
      <c r="L170" s="1301"/>
      <c r="M170" s="1301"/>
      <c r="N170" s="1301"/>
      <c r="O170" s="1329"/>
      <c r="Q170" s="92"/>
      <c r="R170" s="92"/>
      <c r="S170" s="92"/>
      <c r="T170" s="92"/>
      <c r="U170" s="1303"/>
    </row>
    <row r="171" spans="1:21" s="1302" customFormat="1" x14ac:dyDescent="0.3">
      <c r="A171" s="1214"/>
      <c r="B171" s="92"/>
      <c r="C171" s="1298"/>
      <c r="D171" s="1301"/>
      <c r="E171" s="1301"/>
      <c r="F171" s="1301"/>
      <c r="G171" s="1301"/>
      <c r="H171" s="1301"/>
      <c r="I171" s="1301"/>
      <c r="J171" s="1301"/>
      <c r="K171" s="1301"/>
      <c r="L171" s="1301"/>
      <c r="M171" s="1301"/>
      <c r="N171" s="1301"/>
      <c r="O171" s="1329"/>
      <c r="Q171" s="92"/>
      <c r="R171" s="92"/>
      <c r="S171" s="92"/>
      <c r="T171" s="92"/>
      <c r="U171" s="1303"/>
    </row>
    <row r="172" spans="1:21" s="1302" customFormat="1" x14ac:dyDescent="0.3">
      <c r="A172" s="1214"/>
      <c r="B172" s="92"/>
      <c r="C172" s="1298"/>
      <c r="D172" s="1301"/>
      <c r="E172" s="1301"/>
      <c r="F172" s="1301"/>
      <c r="G172" s="1301"/>
      <c r="H172" s="1301"/>
      <c r="I172" s="1301"/>
      <c r="J172" s="1301"/>
      <c r="K172" s="1301"/>
      <c r="L172" s="1301"/>
      <c r="M172" s="1301"/>
      <c r="N172" s="1301"/>
      <c r="O172" s="1329"/>
      <c r="Q172" s="92"/>
      <c r="R172" s="92"/>
      <c r="S172" s="92"/>
      <c r="T172" s="92"/>
      <c r="U172" s="1303"/>
    </row>
    <row r="173" spans="1:21" s="1302" customFormat="1" x14ac:dyDescent="0.3">
      <c r="A173" s="1214"/>
      <c r="B173" s="92"/>
      <c r="C173" s="1298"/>
      <c r="D173" s="1301"/>
      <c r="E173" s="1301"/>
      <c r="F173" s="1301"/>
      <c r="G173" s="1301"/>
      <c r="H173" s="1301"/>
      <c r="I173" s="1301"/>
      <c r="J173" s="1301"/>
      <c r="K173" s="1301"/>
      <c r="L173" s="1301"/>
      <c r="M173" s="1301"/>
      <c r="N173" s="1301"/>
      <c r="O173" s="1329"/>
      <c r="Q173" s="92"/>
      <c r="R173" s="92"/>
      <c r="S173" s="92"/>
      <c r="T173" s="92"/>
      <c r="U173" s="1303"/>
    </row>
    <row r="174" spans="1:21" s="1302" customFormat="1" x14ac:dyDescent="0.3">
      <c r="A174" s="1214"/>
      <c r="B174" s="92"/>
      <c r="C174" s="1298"/>
      <c r="D174" s="1301"/>
      <c r="E174" s="1301"/>
      <c r="F174" s="1301"/>
      <c r="G174" s="1301"/>
      <c r="H174" s="1301"/>
      <c r="I174" s="1301"/>
      <c r="J174" s="1301"/>
      <c r="K174" s="1301"/>
      <c r="L174" s="1301"/>
      <c r="M174" s="1301"/>
      <c r="N174" s="1301"/>
      <c r="O174" s="1329"/>
      <c r="Q174" s="92"/>
      <c r="R174" s="92"/>
      <c r="S174" s="92"/>
      <c r="T174" s="92"/>
      <c r="U174" s="1303"/>
    </row>
    <row r="175" spans="1:21" s="1302" customFormat="1" x14ac:dyDescent="0.3">
      <c r="A175" s="1214"/>
      <c r="B175" s="92"/>
      <c r="C175" s="1298"/>
      <c r="D175" s="1301"/>
      <c r="E175" s="1301"/>
      <c r="F175" s="1301"/>
      <c r="G175" s="1301"/>
      <c r="H175" s="1301"/>
      <c r="I175" s="1301"/>
      <c r="J175" s="1301"/>
      <c r="K175" s="1301"/>
      <c r="L175" s="1301"/>
      <c r="M175" s="1301"/>
      <c r="N175" s="1301"/>
      <c r="O175" s="1329"/>
      <c r="Q175" s="92"/>
      <c r="R175" s="92"/>
      <c r="S175" s="92"/>
      <c r="T175" s="92"/>
      <c r="U175" s="1303"/>
    </row>
    <row r="176" spans="1:21" s="1302" customFormat="1" x14ac:dyDescent="0.3">
      <c r="A176" s="1214"/>
      <c r="B176" s="92"/>
      <c r="C176" s="1298"/>
      <c r="D176" s="1301"/>
      <c r="E176" s="1301"/>
      <c r="F176" s="1301"/>
      <c r="G176" s="1301"/>
      <c r="H176" s="1301"/>
      <c r="I176" s="1301"/>
      <c r="J176" s="1301"/>
      <c r="K176" s="1301"/>
      <c r="L176" s="1301"/>
      <c r="M176" s="1301"/>
      <c r="N176" s="1301"/>
      <c r="O176" s="1329"/>
      <c r="Q176" s="92"/>
      <c r="R176" s="92"/>
      <c r="S176" s="92"/>
      <c r="T176" s="92"/>
      <c r="U176" s="1303"/>
    </row>
    <row r="177" spans="1:21" s="1302" customFormat="1" x14ac:dyDescent="0.3">
      <c r="A177" s="1214"/>
      <c r="B177" s="92"/>
      <c r="C177" s="1298"/>
      <c r="D177" s="1301"/>
      <c r="E177" s="1301"/>
      <c r="F177" s="1301"/>
      <c r="G177" s="1301"/>
      <c r="H177" s="1301"/>
      <c r="I177" s="1301"/>
      <c r="J177" s="1301"/>
      <c r="K177" s="1301"/>
      <c r="L177" s="1301"/>
      <c r="M177" s="1301"/>
      <c r="N177" s="1301"/>
      <c r="O177" s="1329"/>
      <c r="Q177" s="92"/>
      <c r="R177" s="92"/>
      <c r="S177" s="92"/>
      <c r="T177" s="92"/>
      <c r="U177" s="1303"/>
    </row>
    <row r="178" spans="1:21" s="1302" customFormat="1" x14ac:dyDescent="0.3">
      <c r="A178" s="1214"/>
      <c r="B178" s="92"/>
      <c r="C178" s="1298"/>
      <c r="D178" s="1301"/>
      <c r="E178" s="1301"/>
      <c r="F178" s="1301"/>
      <c r="G178" s="1301"/>
      <c r="H178" s="1301"/>
      <c r="I178" s="1301"/>
      <c r="J178" s="1301"/>
      <c r="K178" s="1301"/>
      <c r="L178" s="1301"/>
      <c r="M178" s="1301"/>
      <c r="N178" s="1301"/>
      <c r="O178" s="1329"/>
      <c r="Q178" s="92"/>
      <c r="R178" s="92"/>
      <c r="S178" s="92"/>
      <c r="T178" s="92"/>
      <c r="U178" s="1303"/>
    </row>
    <row r="179" spans="1:21" s="1302" customFormat="1" x14ac:dyDescent="0.3">
      <c r="A179" s="1214"/>
      <c r="B179" s="92"/>
      <c r="C179" s="1298"/>
      <c r="D179" s="1301"/>
      <c r="E179" s="1301"/>
      <c r="F179" s="1301"/>
      <c r="G179" s="1301"/>
      <c r="H179" s="1301"/>
      <c r="I179" s="1301"/>
      <c r="J179" s="1301"/>
      <c r="K179" s="1301"/>
      <c r="L179" s="1301"/>
      <c r="M179" s="1301"/>
      <c r="N179" s="1301"/>
      <c r="O179" s="1329"/>
      <c r="Q179" s="92"/>
      <c r="R179" s="92"/>
      <c r="S179" s="92"/>
      <c r="T179" s="92"/>
      <c r="U179" s="1303"/>
    </row>
    <row r="180" spans="1:21" s="1302" customFormat="1" x14ac:dyDescent="0.3">
      <c r="A180" s="1214"/>
      <c r="B180" s="92"/>
      <c r="C180" s="1298"/>
      <c r="D180" s="1301"/>
      <c r="E180" s="1301"/>
      <c r="F180" s="1301"/>
      <c r="G180" s="1301"/>
      <c r="H180" s="1301"/>
      <c r="I180" s="1301"/>
      <c r="J180" s="1301"/>
      <c r="K180" s="1301"/>
      <c r="L180" s="1301"/>
      <c r="M180" s="1301"/>
      <c r="N180" s="1301"/>
      <c r="O180" s="1329"/>
      <c r="Q180" s="92"/>
      <c r="R180" s="92"/>
      <c r="S180" s="92"/>
      <c r="T180" s="92"/>
      <c r="U180" s="1303"/>
    </row>
    <row r="181" spans="1:21" s="1302" customFormat="1" x14ac:dyDescent="0.3">
      <c r="A181" s="1214"/>
      <c r="B181" s="92"/>
      <c r="C181" s="1298"/>
      <c r="D181" s="1301"/>
      <c r="E181" s="1301"/>
      <c r="F181" s="1301"/>
      <c r="G181" s="1301"/>
      <c r="H181" s="1301"/>
      <c r="I181" s="1301"/>
      <c r="J181" s="1301"/>
      <c r="K181" s="1301"/>
      <c r="L181" s="1301"/>
      <c r="M181" s="1301"/>
      <c r="N181" s="1301"/>
      <c r="O181" s="1329"/>
      <c r="Q181" s="92"/>
      <c r="R181" s="92"/>
      <c r="S181" s="92"/>
      <c r="T181" s="92"/>
      <c r="U181" s="1303"/>
    </row>
    <row r="182" spans="1:21" s="1302" customFormat="1" x14ac:dyDescent="0.3">
      <c r="A182" s="1214"/>
      <c r="B182" s="92"/>
      <c r="C182" s="1298"/>
      <c r="D182" s="1301"/>
      <c r="E182" s="1301"/>
      <c r="F182" s="1301"/>
      <c r="G182" s="1301"/>
      <c r="H182" s="1301"/>
      <c r="I182" s="1301"/>
      <c r="J182" s="1301"/>
      <c r="K182" s="1301"/>
      <c r="L182" s="1301"/>
      <c r="M182" s="1301"/>
      <c r="N182" s="1301"/>
      <c r="O182" s="1329"/>
      <c r="Q182" s="92"/>
      <c r="R182" s="92"/>
      <c r="S182" s="92"/>
      <c r="T182" s="92"/>
      <c r="U182" s="1303"/>
    </row>
    <row r="183" spans="1:21" s="1302" customFormat="1" x14ac:dyDescent="0.3">
      <c r="A183" s="1214"/>
      <c r="B183" s="92"/>
      <c r="C183" s="1298"/>
      <c r="D183" s="1301"/>
      <c r="E183" s="1301"/>
      <c r="F183" s="1301"/>
      <c r="G183" s="1301"/>
      <c r="H183" s="1301"/>
      <c r="I183" s="1301"/>
      <c r="J183" s="1301"/>
      <c r="K183" s="1301"/>
      <c r="L183" s="1301"/>
      <c r="M183" s="1301"/>
      <c r="N183" s="1301"/>
      <c r="O183" s="1329"/>
      <c r="Q183" s="92"/>
      <c r="R183" s="92"/>
      <c r="S183" s="92"/>
      <c r="T183" s="92"/>
      <c r="U183" s="1303"/>
    </row>
    <row r="184" spans="1:21" s="1302" customFormat="1" x14ac:dyDescent="0.3">
      <c r="A184" s="1214"/>
      <c r="B184" s="92"/>
      <c r="C184" s="1298"/>
      <c r="D184" s="1301"/>
      <c r="E184" s="1301"/>
      <c r="F184" s="1301"/>
      <c r="G184" s="1301"/>
      <c r="H184" s="1301"/>
      <c r="I184" s="1301"/>
      <c r="J184" s="1301"/>
      <c r="K184" s="1301"/>
      <c r="L184" s="1301"/>
      <c r="M184" s="1301"/>
      <c r="N184" s="1301"/>
      <c r="O184" s="1329"/>
      <c r="Q184" s="92"/>
      <c r="R184" s="92"/>
      <c r="S184" s="92"/>
      <c r="T184" s="92"/>
      <c r="U184" s="1303"/>
    </row>
    <row r="185" spans="1:21" s="1302" customFormat="1" x14ac:dyDescent="0.3">
      <c r="A185" s="1214"/>
      <c r="B185" s="92"/>
      <c r="C185" s="1298"/>
      <c r="D185" s="1301"/>
      <c r="E185" s="1301"/>
      <c r="F185" s="1301"/>
      <c r="G185" s="1301"/>
      <c r="H185" s="1301"/>
      <c r="I185" s="1301"/>
      <c r="J185" s="1301"/>
      <c r="K185" s="1301"/>
      <c r="L185" s="1301"/>
      <c r="M185" s="1301"/>
      <c r="N185" s="1301"/>
      <c r="O185" s="1329"/>
      <c r="Q185" s="92"/>
      <c r="R185" s="92"/>
      <c r="S185" s="92"/>
      <c r="T185" s="92"/>
      <c r="U185" s="1303"/>
    </row>
    <row r="186" spans="1:21" s="1302" customFormat="1" x14ac:dyDescent="0.3">
      <c r="A186" s="1214"/>
      <c r="B186" s="92"/>
      <c r="C186" s="1298"/>
      <c r="D186" s="1301"/>
      <c r="E186" s="1301"/>
      <c r="F186" s="1301"/>
      <c r="G186" s="1301"/>
      <c r="H186" s="1301"/>
      <c r="I186" s="1301"/>
      <c r="J186" s="1301"/>
      <c r="K186" s="1301"/>
      <c r="L186" s="1301"/>
      <c r="M186" s="1301"/>
      <c r="N186" s="1301"/>
      <c r="O186" s="1329"/>
      <c r="Q186" s="92"/>
      <c r="R186" s="92"/>
      <c r="S186" s="92"/>
      <c r="T186" s="92"/>
      <c r="U186" s="1303"/>
    </row>
    <row r="187" spans="1:21" s="1302" customFormat="1" x14ac:dyDescent="0.3">
      <c r="A187" s="1214"/>
      <c r="B187" s="92"/>
      <c r="C187" s="1298"/>
      <c r="D187" s="1301"/>
      <c r="E187" s="1301"/>
      <c r="F187" s="1301"/>
      <c r="G187" s="1301"/>
      <c r="H187" s="1301"/>
      <c r="I187" s="1301"/>
      <c r="J187" s="1301"/>
      <c r="K187" s="1301"/>
      <c r="L187" s="1301"/>
      <c r="M187" s="1301"/>
      <c r="N187" s="1301"/>
      <c r="O187" s="1329"/>
      <c r="Q187" s="92"/>
      <c r="R187" s="92"/>
      <c r="S187" s="92"/>
      <c r="T187" s="92"/>
      <c r="U187" s="1303"/>
    </row>
    <row r="188" spans="1:21" s="1302" customFormat="1" x14ac:dyDescent="0.3">
      <c r="A188" s="1214"/>
      <c r="B188" s="92"/>
      <c r="C188" s="1298"/>
      <c r="D188" s="1301"/>
      <c r="E188" s="1301"/>
      <c r="F188" s="1301"/>
      <c r="G188" s="1301"/>
      <c r="H188" s="1301"/>
      <c r="I188" s="1301"/>
      <c r="J188" s="1301"/>
      <c r="K188" s="1301"/>
      <c r="L188" s="1301"/>
      <c r="M188" s="1301"/>
      <c r="N188" s="1301"/>
      <c r="O188" s="1329"/>
      <c r="Q188" s="92"/>
      <c r="R188" s="92"/>
      <c r="S188" s="92"/>
      <c r="T188" s="92"/>
      <c r="U188" s="1303"/>
    </row>
    <row r="189" spans="1:21" s="1302" customFormat="1" x14ac:dyDescent="0.3">
      <c r="A189" s="1214"/>
      <c r="B189" s="92"/>
      <c r="C189" s="1298"/>
      <c r="D189" s="1301"/>
      <c r="E189" s="1301"/>
      <c r="F189" s="1301"/>
      <c r="G189" s="1301"/>
      <c r="H189" s="1301"/>
      <c r="I189" s="1301"/>
      <c r="J189" s="1301"/>
      <c r="K189" s="1301"/>
      <c r="L189" s="1301"/>
      <c r="M189" s="1301"/>
      <c r="N189" s="1301"/>
      <c r="O189" s="1329"/>
      <c r="Q189" s="92"/>
      <c r="R189" s="92"/>
      <c r="S189" s="92"/>
      <c r="T189" s="92"/>
      <c r="U189" s="1303"/>
    </row>
    <row r="190" spans="1:21" s="1302" customFormat="1" x14ac:dyDescent="0.3">
      <c r="A190" s="1214"/>
      <c r="B190" s="92"/>
      <c r="C190" s="1298"/>
      <c r="D190" s="1301"/>
      <c r="E190" s="1301"/>
      <c r="F190" s="1301"/>
      <c r="G190" s="1301"/>
      <c r="H190" s="1301"/>
      <c r="I190" s="1301"/>
      <c r="J190" s="1301"/>
      <c r="K190" s="1301"/>
      <c r="L190" s="1301"/>
      <c r="M190" s="1301"/>
      <c r="N190" s="1301"/>
      <c r="O190" s="1329"/>
      <c r="Q190" s="92"/>
      <c r="R190" s="92"/>
      <c r="S190" s="92"/>
      <c r="T190" s="92"/>
      <c r="U190" s="1303"/>
    </row>
    <row r="191" spans="1:21" s="1302" customFormat="1" x14ac:dyDescent="0.3">
      <c r="A191" s="1214"/>
      <c r="B191" s="92"/>
      <c r="C191" s="1298"/>
      <c r="D191" s="1301"/>
      <c r="E191" s="1301"/>
      <c r="F191" s="1301"/>
      <c r="G191" s="1301"/>
      <c r="H191" s="1301"/>
      <c r="I191" s="1301"/>
      <c r="J191" s="1301"/>
      <c r="K191" s="1301"/>
      <c r="L191" s="1301"/>
      <c r="M191" s="1301"/>
      <c r="N191" s="1301"/>
      <c r="O191" s="1329"/>
      <c r="Q191" s="92"/>
      <c r="R191" s="92"/>
      <c r="S191" s="92"/>
      <c r="T191" s="92"/>
      <c r="U191" s="1303"/>
    </row>
    <row r="192" spans="1:21" s="1302" customFormat="1" x14ac:dyDescent="0.3">
      <c r="A192" s="1214"/>
      <c r="B192" s="92"/>
      <c r="C192" s="1298"/>
      <c r="D192" s="1301"/>
      <c r="E192" s="1301"/>
      <c r="F192" s="1301"/>
      <c r="G192" s="1301"/>
      <c r="H192" s="1301"/>
      <c r="I192" s="1301"/>
      <c r="J192" s="1301"/>
      <c r="K192" s="1301"/>
      <c r="L192" s="1301"/>
      <c r="M192" s="1301"/>
      <c r="N192" s="1301"/>
      <c r="O192" s="1329"/>
      <c r="Q192" s="92"/>
      <c r="R192" s="92"/>
      <c r="S192" s="92"/>
      <c r="T192" s="92"/>
      <c r="U192" s="1303"/>
    </row>
    <row r="193" spans="1:21" s="1302" customFormat="1" x14ac:dyDescent="0.3">
      <c r="A193" s="1214"/>
      <c r="B193" s="92"/>
      <c r="C193" s="1298"/>
      <c r="D193" s="1301"/>
      <c r="E193" s="1301"/>
      <c r="F193" s="1301"/>
      <c r="G193" s="1301"/>
      <c r="H193" s="1301"/>
      <c r="I193" s="1301"/>
      <c r="J193" s="1301"/>
      <c r="K193" s="1301"/>
      <c r="L193" s="1301"/>
      <c r="M193" s="1301"/>
      <c r="N193" s="1301"/>
      <c r="O193" s="1329"/>
      <c r="Q193" s="92"/>
      <c r="R193" s="92"/>
      <c r="S193" s="92"/>
      <c r="T193" s="92"/>
      <c r="U193" s="1303"/>
    </row>
    <row r="194" spans="1:21" s="1302" customFormat="1" x14ac:dyDescent="0.3">
      <c r="A194" s="1214"/>
      <c r="B194" s="92"/>
      <c r="C194" s="1298"/>
      <c r="D194" s="1301"/>
      <c r="E194" s="1301"/>
      <c r="F194" s="1301"/>
      <c r="G194" s="1301"/>
      <c r="H194" s="1301"/>
      <c r="I194" s="1301"/>
      <c r="J194" s="1301"/>
      <c r="K194" s="1301"/>
      <c r="L194" s="1301"/>
      <c r="M194" s="1301"/>
      <c r="N194" s="1301"/>
      <c r="O194" s="1329"/>
      <c r="Q194" s="92"/>
      <c r="R194" s="92"/>
      <c r="S194" s="92"/>
      <c r="T194" s="92"/>
      <c r="U194" s="1303"/>
    </row>
    <row r="195" spans="1:21" s="1302" customFormat="1" x14ac:dyDescent="0.3">
      <c r="A195" s="1214"/>
      <c r="B195" s="92"/>
      <c r="C195" s="1298"/>
      <c r="D195" s="1301"/>
      <c r="E195" s="1301"/>
      <c r="F195" s="1301"/>
      <c r="G195" s="1301"/>
      <c r="H195" s="1301"/>
      <c r="I195" s="1301"/>
      <c r="J195" s="1301"/>
      <c r="K195" s="1301"/>
      <c r="L195" s="1301"/>
      <c r="M195" s="1301"/>
      <c r="N195" s="1301"/>
      <c r="O195" s="1329"/>
      <c r="Q195" s="92"/>
      <c r="R195" s="92"/>
      <c r="S195" s="92"/>
      <c r="T195" s="92"/>
      <c r="U195" s="1303"/>
    </row>
    <row r="196" spans="1:21" s="1302" customFormat="1" x14ac:dyDescent="0.3">
      <c r="A196" s="1214"/>
      <c r="B196" s="92"/>
      <c r="C196" s="1298"/>
      <c r="D196" s="1301"/>
      <c r="E196" s="1301"/>
      <c r="F196" s="1301"/>
      <c r="G196" s="1301"/>
      <c r="H196" s="1301"/>
      <c r="I196" s="1301"/>
      <c r="J196" s="1301"/>
      <c r="K196" s="1301"/>
      <c r="L196" s="1301"/>
      <c r="M196" s="1301"/>
      <c r="N196" s="1301"/>
      <c r="O196" s="1329"/>
      <c r="Q196" s="92"/>
      <c r="R196" s="92"/>
      <c r="S196" s="92"/>
      <c r="T196" s="92"/>
      <c r="U196" s="1303"/>
    </row>
    <row r="197" spans="1:21" s="1302" customFormat="1" x14ac:dyDescent="0.3">
      <c r="A197" s="1214"/>
      <c r="B197" s="92"/>
      <c r="C197" s="1298"/>
      <c r="D197" s="1301"/>
      <c r="E197" s="1301"/>
      <c r="F197" s="1301"/>
      <c r="G197" s="1301"/>
      <c r="H197" s="1301"/>
      <c r="I197" s="1301"/>
      <c r="J197" s="1301"/>
      <c r="K197" s="1301"/>
      <c r="L197" s="1301"/>
      <c r="M197" s="1301"/>
      <c r="N197" s="1301"/>
      <c r="O197" s="1329"/>
      <c r="Q197" s="92"/>
      <c r="R197" s="92"/>
      <c r="S197" s="92"/>
      <c r="T197" s="92"/>
      <c r="U197" s="1303"/>
    </row>
    <row r="198" spans="1:21" s="1302" customFormat="1" x14ac:dyDescent="0.3">
      <c r="A198" s="1214"/>
      <c r="B198" s="92"/>
      <c r="C198" s="1298"/>
      <c r="D198" s="1301"/>
      <c r="E198" s="1301"/>
      <c r="F198" s="1301"/>
      <c r="G198" s="1301"/>
      <c r="H198" s="1301"/>
      <c r="I198" s="1301"/>
      <c r="J198" s="1301"/>
      <c r="K198" s="1301"/>
      <c r="L198" s="1301"/>
      <c r="M198" s="1301"/>
      <c r="N198" s="1301"/>
      <c r="O198" s="1329"/>
      <c r="Q198" s="92"/>
      <c r="R198" s="92"/>
      <c r="S198" s="92"/>
      <c r="T198" s="92"/>
      <c r="U198" s="1303"/>
    </row>
    <row r="199" spans="1:21" s="1302" customFormat="1" x14ac:dyDescent="0.3">
      <c r="A199" s="1214"/>
      <c r="B199" s="92"/>
      <c r="C199" s="1298"/>
      <c r="D199" s="1301"/>
      <c r="E199" s="1301"/>
      <c r="F199" s="1301"/>
      <c r="G199" s="1301"/>
      <c r="H199" s="1301"/>
      <c r="I199" s="1301"/>
      <c r="J199" s="1301"/>
      <c r="K199" s="1301"/>
      <c r="L199" s="1301"/>
      <c r="M199" s="1301"/>
      <c r="N199" s="1301"/>
      <c r="O199" s="1329"/>
      <c r="Q199" s="92"/>
      <c r="R199" s="92"/>
      <c r="S199" s="92"/>
      <c r="T199" s="92"/>
      <c r="U199" s="1303"/>
    </row>
    <row r="200" spans="1:21" s="1302" customFormat="1" x14ac:dyDescent="0.3">
      <c r="A200" s="1214"/>
      <c r="B200" s="92"/>
      <c r="C200" s="1298"/>
      <c r="D200" s="1301"/>
      <c r="E200" s="1301"/>
      <c r="F200" s="1301"/>
      <c r="G200" s="1301"/>
      <c r="H200" s="1301"/>
      <c r="I200" s="1301"/>
      <c r="J200" s="1301"/>
      <c r="K200" s="1301"/>
      <c r="L200" s="1301"/>
      <c r="M200" s="1301"/>
      <c r="N200" s="1301"/>
      <c r="O200" s="1329"/>
      <c r="Q200" s="92"/>
      <c r="R200" s="92"/>
      <c r="S200" s="92"/>
      <c r="T200" s="92"/>
      <c r="U200" s="1303"/>
    </row>
    <row r="201" spans="1:21" s="1302" customFormat="1" x14ac:dyDescent="0.3">
      <c r="A201" s="1214"/>
      <c r="B201" s="92"/>
      <c r="C201" s="1298"/>
      <c r="D201" s="1301"/>
      <c r="E201" s="1301"/>
      <c r="F201" s="1301"/>
      <c r="G201" s="1301"/>
      <c r="H201" s="1301"/>
      <c r="I201" s="1301"/>
      <c r="J201" s="1301"/>
      <c r="K201" s="1301"/>
      <c r="L201" s="1301"/>
      <c r="M201" s="1301"/>
      <c r="N201" s="1301"/>
      <c r="O201" s="1329"/>
      <c r="Q201" s="92"/>
      <c r="R201" s="92"/>
      <c r="S201" s="92"/>
      <c r="T201" s="92"/>
      <c r="U201" s="1303"/>
    </row>
    <row r="202" spans="1:21" s="1302" customFormat="1" x14ac:dyDescent="0.3">
      <c r="A202" s="1214"/>
      <c r="B202" s="92"/>
      <c r="C202" s="1298"/>
      <c r="D202" s="1301"/>
      <c r="E202" s="1301"/>
      <c r="F202" s="1301"/>
      <c r="G202" s="1301"/>
      <c r="H202" s="1301"/>
      <c r="I202" s="1301"/>
      <c r="J202" s="1301"/>
      <c r="K202" s="1301"/>
      <c r="L202" s="1301"/>
      <c r="M202" s="1301"/>
      <c r="N202" s="1301"/>
      <c r="O202" s="1329"/>
      <c r="Q202" s="92"/>
      <c r="R202" s="92"/>
      <c r="S202" s="92"/>
      <c r="T202" s="92"/>
      <c r="U202" s="1303"/>
    </row>
    <row r="203" spans="1:21" s="1302" customFormat="1" x14ac:dyDescent="0.3">
      <c r="A203" s="1214"/>
      <c r="B203" s="92"/>
      <c r="C203" s="1298"/>
      <c r="D203" s="1301"/>
      <c r="E203" s="1301"/>
      <c r="F203" s="1301"/>
      <c r="G203" s="1301"/>
      <c r="H203" s="1301"/>
      <c r="I203" s="1301"/>
      <c r="J203" s="1301"/>
      <c r="K203" s="1301"/>
      <c r="L203" s="1301"/>
      <c r="M203" s="1301"/>
      <c r="N203" s="1301"/>
      <c r="O203" s="1329"/>
      <c r="Q203" s="92"/>
      <c r="R203" s="92"/>
      <c r="S203" s="92"/>
      <c r="T203" s="92"/>
      <c r="U203" s="1303"/>
    </row>
    <row r="204" spans="1:21" s="1302" customFormat="1" x14ac:dyDescent="0.3">
      <c r="A204" s="1214"/>
      <c r="B204" s="92"/>
      <c r="C204" s="1298"/>
      <c r="D204" s="1301"/>
      <c r="E204" s="1301"/>
      <c r="F204" s="1301"/>
      <c r="G204" s="1301"/>
      <c r="H204" s="1301"/>
      <c r="I204" s="1301"/>
      <c r="J204" s="1301"/>
      <c r="K204" s="1301"/>
      <c r="L204" s="1301"/>
      <c r="M204" s="1301"/>
      <c r="N204" s="1301"/>
      <c r="O204" s="1329"/>
      <c r="Q204" s="92"/>
      <c r="R204" s="92"/>
      <c r="S204" s="92"/>
      <c r="T204" s="92"/>
      <c r="U204" s="1303"/>
    </row>
    <row r="205" spans="1:21" s="1302" customFormat="1" x14ac:dyDescent="0.3">
      <c r="A205" s="1214"/>
      <c r="B205" s="92"/>
      <c r="C205" s="1298"/>
      <c r="D205" s="1301"/>
      <c r="E205" s="1301"/>
      <c r="F205" s="1301"/>
      <c r="G205" s="1301"/>
      <c r="H205" s="1301"/>
      <c r="I205" s="1301"/>
      <c r="J205" s="1301"/>
      <c r="K205" s="1301"/>
      <c r="L205" s="1301"/>
      <c r="M205" s="1301"/>
      <c r="N205" s="1301"/>
      <c r="O205" s="1329"/>
      <c r="Q205" s="92"/>
      <c r="R205" s="92"/>
      <c r="S205" s="92"/>
      <c r="T205" s="92"/>
      <c r="U205" s="1303"/>
    </row>
    <row r="206" spans="1:21" s="1302" customFormat="1" x14ac:dyDescent="0.3">
      <c r="A206" s="1214"/>
      <c r="B206" s="92"/>
      <c r="C206" s="1298"/>
      <c r="D206" s="1301"/>
      <c r="E206" s="1301"/>
      <c r="F206" s="1301"/>
      <c r="G206" s="1301"/>
      <c r="H206" s="1301"/>
      <c r="I206" s="1301"/>
      <c r="J206" s="1301"/>
      <c r="K206" s="1301"/>
      <c r="L206" s="1301"/>
      <c r="M206" s="1301"/>
      <c r="N206" s="1301"/>
      <c r="O206" s="1329"/>
      <c r="Q206" s="92"/>
      <c r="R206" s="92"/>
      <c r="S206" s="92"/>
      <c r="T206" s="92"/>
      <c r="U206" s="1303"/>
    </row>
    <row r="207" spans="1:21" s="1302" customFormat="1" x14ac:dyDescent="0.3">
      <c r="A207" s="1214"/>
      <c r="B207" s="92"/>
      <c r="C207" s="1298"/>
      <c r="D207" s="1301"/>
      <c r="E207" s="1301"/>
      <c r="F207" s="1301"/>
      <c r="G207" s="1301"/>
      <c r="H207" s="1301"/>
      <c r="I207" s="1301"/>
      <c r="J207" s="1301"/>
      <c r="K207" s="1301"/>
      <c r="L207" s="1301"/>
      <c r="M207" s="1301"/>
      <c r="N207" s="1301"/>
      <c r="O207" s="1329"/>
      <c r="Q207" s="92"/>
      <c r="R207" s="92"/>
      <c r="S207" s="92"/>
      <c r="T207" s="92"/>
      <c r="U207" s="1303"/>
    </row>
    <row r="208" spans="1:21" s="1302" customFormat="1" x14ac:dyDescent="0.3">
      <c r="A208" s="1214"/>
      <c r="B208" s="92"/>
      <c r="C208" s="1298"/>
      <c r="D208" s="1301"/>
      <c r="E208" s="1301"/>
      <c r="F208" s="1301"/>
      <c r="G208" s="1301"/>
      <c r="H208" s="1301"/>
      <c r="I208" s="1301"/>
      <c r="J208" s="1301"/>
      <c r="K208" s="1301"/>
      <c r="L208" s="1301"/>
      <c r="M208" s="1301"/>
      <c r="N208" s="1301"/>
      <c r="O208" s="1329"/>
      <c r="Q208" s="92"/>
      <c r="R208" s="92"/>
      <c r="S208" s="92"/>
      <c r="T208" s="92"/>
      <c r="U208" s="1303"/>
    </row>
    <row r="209" spans="1:21" s="1302" customFormat="1" x14ac:dyDescent="0.3">
      <c r="A209" s="1214"/>
      <c r="B209" s="92"/>
      <c r="C209" s="1298"/>
      <c r="D209" s="1301"/>
      <c r="E209" s="1301"/>
      <c r="F209" s="1301"/>
      <c r="G209" s="1301"/>
      <c r="H209" s="1301"/>
      <c r="I209" s="1301"/>
      <c r="J209" s="1301"/>
      <c r="K209" s="1301"/>
      <c r="L209" s="1301"/>
      <c r="M209" s="1301"/>
      <c r="N209" s="1301"/>
      <c r="O209" s="1329"/>
      <c r="Q209" s="92"/>
      <c r="R209" s="92"/>
      <c r="S209" s="92"/>
      <c r="T209" s="92"/>
      <c r="U209" s="1303"/>
    </row>
    <row r="210" spans="1:21" s="1302" customFormat="1" x14ac:dyDescent="0.3">
      <c r="A210" s="1214"/>
      <c r="B210" s="92"/>
      <c r="C210" s="1298"/>
      <c r="D210" s="1301"/>
      <c r="E210" s="1301"/>
      <c r="F210" s="1301"/>
      <c r="G210" s="1301"/>
      <c r="H210" s="1301"/>
      <c r="I210" s="1301"/>
      <c r="J210" s="1301"/>
      <c r="K210" s="1301"/>
      <c r="L210" s="1301"/>
      <c r="M210" s="1301"/>
      <c r="N210" s="1301"/>
      <c r="O210" s="1329"/>
      <c r="Q210" s="92"/>
      <c r="R210" s="92"/>
      <c r="S210" s="92"/>
      <c r="T210" s="92"/>
      <c r="U210" s="1303"/>
    </row>
    <row r="211" spans="1:21" s="1302" customFormat="1" x14ac:dyDescent="0.3">
      <c r="A211" s="1214"/>
      <c r="B211" s="92"/>
      <c r="C211" s="1298"/>
      <c r="D211" s="1301"/>
      <c r="E211" s="1301"/>
      <c r="F211" s="1301"/>
      <c r="G211" s="1301"/>
      <c r="H211" s="1301"/>
      <c r="I211" s="1301"/>
      <c r="J211" s="1301"/>
      <c r="K211" s="1301"/>
      <c r="L211" s="1301"/>
      <c r="M211" s="1301"/>
      <c r="N211" s="1301"/>
      <c r="O211" s="1329"/>
      <c r="Q211" s="92"/>
      <c r="R211" s="92"/>
      <c r="S211" s="92"/>
      <c r="T211" s="92"/>
      <c r="U211" s="1303"/>
    </row>
    <row r="212" spans="1:21" s="1302" customFormat="1" x14ac:dyDescent="0.3">
      <c r="A212" s="1214"/>
      <c r="B212" s="92"/>
      <c r="C212" s="1298"/>
      <c r="D212" s="1301"/>
      <c r="E212" s="1301"/>
      <c r="F212" s="1301"/>
      <c r="G212" s="1301"/>
      <c r="H212" s="1301"/>
      <c r="I212" s="1301"/>
      <c r="J212" s="1301"/>
      <c r="K212" s="1301"/>
      <c r="L212" s="1301"/>
      <c r="M212" s="1301"/>
      <c r="N212" s="1301"/>
      <c r="O212" s="1329"/>
      <c r="Q212" s="92"/>
      <c r="R212" s="92"/>
      <c r="S212" s="92"/>
      <c r="T212" s="92"/>
      <c r="U212" s="1303"/>
    </row>
    <row r="213" spans="1:21" s="1302" customFormat="1" x14ac:dyDescent="0.3">
      <c r="A213" s="1214"/>
      <c r="B213" s="92"/>
      <c r="C213" s="1298"/>
      <c r="D213" s="1301"/>
      <c r="E213" s="1301"/>
      <c r="F213" s="1301"/>
      <c r="G213" s="1301"/>
      <c r="H213" s="1301"/>
      <c r="I213" s="1301"/>
      <c r="J213" s="1301"/>
      <c r="K213" s="1301"/>
      <c r="L213" s="1301"/>
      <c r="M213" s="1301"/>
      <c r="N213" s="1301"/>
      <c r="O213" s="1329"/>
      <c r="Q213" s="92"/>
      <c r="R213" s="92"/>
      <c r="S213" s="92"/>
      <c r="T213" s="92"/>
      <c r="U213" s="1303"/>
    </row>
    <row r="214" spans="1:21" s="1302" customFormat="1" x14ac:dyDescent="0.3">
      <c r="A214" s="1214"/>
      <c r="B214" s="92"/>
      <c r="C214" s="1298"/>
      <c r="D214" s="1301"/>
      <c r="E214" s="1301"/>
      <c r="F214" s="1301"/>
      <c r="G214" s="1301"/>
      <c r="H214" s="1301"/>
      <c r="I214" s="1301"/>
      <c r="J214" s="1301"/>
      <c r="K214" s="1301"/>
      <c r="L214" s="1301"/>
      <c r="M214" s="1301"/>
      <c r="N214" s="1301"/>
      <c r="O214" s="1329"/>
      <c r="Q214" s="92"/>
      <c r="R214" s="92"/>
      <c r="S214" s="92"/>
      <c r="T214" s="92"/>
      <c r="U214" s="1303"/>
    </row>
    <row r="215" spans="1:21" s="1302" customFormat="1" x14ac:dyDescent="0.3">
      <c r="A215" s="1214"/>
      <c r="B215" s="92"/>
      <c r="C215" s="1298"/>
      <c r="D215" s="1301"/>
      <c r="E215" s="1301"/>
      <c r="F215" s="1301"/>
      <c r="G215" s="1301"/>
      <c r="H215" s="1301"/>
      <c r="I215" s="1301"/>
      <c r="J215" s="1301"/>
      <c r="K215" s="1301"/>
      <c r="L215" s="1301"/>
      <c r="M215" s="1301"/>
      <c r="N215" s="1301"/>
      <c r="O215" s="1329"/>
      <c r="Q215" s="92"/>
      <c r="R215" s="92"/>
      <c r="S215" s="92"/>
      <c r="T215" s="92"/>
      <c r="U215" s="1303"/>
    </row>
    <row r="216" spans="1:21" s="1302" customFormat="1" x14ac:dyDescent="0.3">
      <c r="A216" s="1214"/>
      <c r="B216" s="92"/>
      <c r="C216" s="1298"/>
      <c r="D216" s="1301"/>
      <c r="E216" s="1301"/>
      <c r="F216" s="1301"/>
      <c r="G216" s="1301"/>
      <c r="H216" s="1301"/>
      <c r="I216" s="1301"/>
      <c r="J216" s="1301"/>
      <c r="K216" s="1301"/>
      <c r="L216" s="1301"/>
      <c r="M216" s="1301"/>
      <c r="N216" s="1301"/>
      <c r="O216" s="1329"/>
      <c r="Q216" s="92"/>
      <c r="R216" s="92"/>
      <c r="S216" s="92"/>
      <c r="T216" s="92"/>
      <c r="U216" s="1303"/>
    </row>
    <row r="217" spans="1:21" s="1302" customFormat="1" x14ac:dyDescent="0.3">
      <c r="A217" s="1214"/>
      <c r="B217" s="92"/>
      <c r="C217" s="1298"/>
      <c r="D217" s="1301"/>
      <c r="E217" s="1301"/>
      <c r="F217" s="1301"/>
      <c r="G217" s="1301"/>
      <c r="H217" s="1301"/>
      <c r="I217" s="1301"/>
      <c r="J217" s="1301"/>
      <c r="K217" s="1301"/>
      <c r="L217" s="1301"/>
      <c r="M217" s="1301"/>
      <c r="N217" s="1301"/>
      <c r="O217" s="1329"/>
      <c r="Q217" s="92"/>
      <c r="R217" s="92"/>
      <c r="S217" s="92"/>
      <c r="T217" s="92"/>
      <c r="U217" s="1303"/>
    </row>
    <row r="218" spans="1:21" s="1302" customFormat="1" x14ac:dyDescent="0.3">
      <c r="A218" s="1214"/>
      <c r="B218" s="92"/>
      <c r="C218" s="1298"/>
      <c r="D218" s="1301"/>
      <c r="E218" s="1301"/>
      <c r="F218" s="1301"/>
      <c r="G218" s="1301"/>
      <c r="H218" s="1301"/>
      <c r="I218" s="1301"/>
      <c r="J218" s="1301"/>
      <c r="K218" s="1301"/>
      <c r="L218" s="1301"/>
      <c r="M218" s="1301"/>
      <c r="N218" s="1301"/>
      <c r="O218" s="1329"/>
      <c r="Q218" s="92"/>
      <c r="R218" s="92"/>
      <c r="S218" s="92"/>
      <c r="T218" s="92"/>
      <c r="U218" s="1303"/>
    </row>
    <row r="219" spans="1:21" s="1302" customFormat="1" x14ac:dyDescent="0.3">
      <c r="A219" s="1214"/>
      <c r="B219" s="92"/>
      <c r="C219" s="1298"/>
      <c r="D219" s="1301"/>
      <c r="E219" s="1301"/>
      <c r="F219" s="1301"/>
      <c r="G219" s="1301"/>
      <c r="H219" s="1301"/>
      <c r="I219" s="1301"/>
      <c r="J219" s="1301"/>
      <c r="K219" s="1301"/>
      <c r="L219" s="1301"/>
      <c r="M219" s="1301"/>
      <c r="N219" s="1301"/>
      <c r="O219" s="1329"/>
      <c r="Q219" s="92"/>
      <c r="R219" s="92"/>
      <c r="S219" s="92"/>
      <c r="T219" s="92"/>
      <c r="U219" s="1303"/>
    </row>
    <row r="220" spans="1:21" s="1302" customFormat="1" x14ac:dyDescent="0.3">
      <c r="A220" s="1214"/>
      <c r="B220" s="92"/>
      <c r="C220" s="1298"/>
      <c r="D220" s="1301"/>
      <c r="E220" s="1301"/>
      <c r="F220" s="1301"/>
      <c r="G220" s="1301"/>
      <c r="H220" s="1301"/>
      <c r="I220" s="1301"/>
      <c r="J220" s="1301"/>
      <c r="K220" s="1301"/>
      <c r="L220" s="1301"/>
      <c r="M220" s="1301"/>
      <c r="N220" s="1301"/>
      <c r="O220" s="1329"/>
      <c r="Q220" s="92"/>
      <c r="R220" s="92"/>
      <c r="S220" s="92"/>
      <c r="T220" s="92"/>
      <c r="U220" s="1303"/>
    </row>
    <row r="221" spans="1:21" s="1302" customFormat="1" x14ac:dyDescent="0.3">
      <c r="A221" s="1214"/>
      <c r="B221" s="92"/>
      <c r="C221" s="1298"/>
      <c r="D221" s="1301"/>
      <c r="E221" s="1301"/>
      <c r="F221" s="1301"/>
      <c r="G221" s="1301"/>
      <c r="H221" s="1301"/>
      <c r="I221" s="1301"/>
      <c r="J221" s="1301"/>
      <c r="K221" s="1301"/>
      <c r="L221" s="1301"/>
      <c r="M221" s="1301"/>
      <c r="N221" s="1301"/>
      <c r="O221" s="1329"/>
      <c r="Q221" s="92"/>
      <c r="R221" s="92"/>
      <c r="S221" s="92"/>
      <c r="T221" s="92"/>
      <c r="U221" s="1303"/>
    </row>
    <row r="222" spans="1:21" s="1302" customFormat="1" x14ac:dyDescent="0.3">
      <c r="A222" s="1214"/>
      <c r="B222" s="92"/>
      <c r="C222" s="1298"/>
      <c r="D222" s="1301"/>
      <c r="E222" s="1301"/>
      <c r="F222" s="1301"/>
      <c r="G222" s="1301"/>
      <c r="H222" s="1301"/>
      <c r="I222" s="1301"/>
      <c r="J222" s="1301"/>
      <c r="K222" s="1301"/>
      <c r="L222" s="1301"/>
      <c r="M222" s="1301"/>
      <c r="N222" s="1301"/>
      <c r="O222" s="1329"/>
      <c r="Q222" s="92"/>
      <c r="R222" s="92"/>
      <c r="S222" s="92"/>
      <c r="T222" s="92"/>
      <c r="U222" s="1303"/>
    </row>
    <row r="223" spans="1:21" s="1302" customFormat="1" x14ac:dyDescent="0.3">
      <c r="A223" s="1214"/>
      <c r="B223" s="92"/>
      <c r="C223" s="1298"/>
      <c r="D223" s="1301"/>
      <c r="E223" s="1301"/>
      <c r="F223" s="1301"/>
      <c r="G223" s="1301"/>
      <c r="H223" s="1301"/>
      <c r="I223" s="1301"/>
      <c r="J223" s="1301"/>
      <c r="K223" s="1301"/>
      <c r="L223" s="1301"/>
      <c r="M223" s="1301"/>
      <c r="N223" s="1301"/>
      <c r="O223" s="1329"/>
      <c r="Q223" s="92"/>
      <c r="R223" s="92"/>
      <c r="S223" s="92"/>
      <c r="T223" s="92"/>
      <c r="U223" s="1303"/>
    </row>
    <row r="224" spans="1:21" s="1302" customFormat="1" x14ac:dyDescent="0.3">
      <c r="A224" s="1214"/>
      <c r="B224" s="92"/>
      <c r="C224" s="1298"/>
      <c r="D224" s="1301"/>
      <c r="E224" s="1301"/>
      <c r="F224" s="1301"/>
      <c r="G224" s="1301"/>
      <c r="H224" s="1301"/>
      <c r="I224" s="1301"/>
      <c r="J224" s="1301"/>
      <c r="K224" s="1301"/>
      <c r="L224" s="1301"/>
      <c r="M224" s="1301"/>
      <c r="N224" s="1301"/>
      <c r="O224" s="1329"/>
      <c r="Q224" s="92"/>
      <c r="R224" s="92"/>
      <c r="S224" s="92"/>
      <c r="T224" s="92"/>
      <c r="U224" s="1303"/>
    </row>
    <row r="225" spans="1:21" s="1302" customFormat="1" x14ac:dyDescent="0.3">
      <c r="A225" s="1214"/>
      <c r="B225" s="92"/>
      <c r="C225" s="1298"/>
      <c r="D225" s="1301"/>
      <c r="E225" s="1301"/>
      <c r="F225" s="1301"/>
      <c r="G225" s="1301"/>
      <c r="H225" s="1301"/>
      <c r="I225" s="1301"/>
      <c r="J225" s="1301"/>
      <c r="K225" s="1301"/>
      <c r="L225" s="1301"/>
      <c r="M225" s="1301"/>
      <c r="N225" s="1301"/>
      <c r="O225" s="1329"/>
      <c r="Q225" s="92"/>
      <c r="R225" s="92"/>
      <c r="S225" s="92"/>
      <c r="T225" s="92"/>
      <c r="U225" s="1303"/>
    </row>
    <row r="226" spans="1:21" s="1302" customFormat="1" x14ac:dyDescent="0.3">
      <c r="A226" s="1214"/>
      <c r="B226" s="92"/>
      <c r="C226" s="1298"/>
      <c r="D226" s="1301"/>
      <c r="E226" s="1301"/>
      <c r="F226" s="1301"/>
      <c r="G226" s="1301"/>
      <c r="H226" s="1301"/>
      <c r="I226" s="1301"/>
      <c r="J226" s="1301"/>
      <c r="K226" s="1301"/>
      <c r="L226" s="1301"/>
      <c r="M226" s="1301"/>
      <c r="N226" s="1301"/>
      <c r="O226" s="1329"/>
      <c r="Q226" s="92"/>
      <c r="R226" s="92"/>
      <c r="S226" s="92"/>
      <c r="T226" s="92"/>
      <c r="U226" s="1303"/>
    </row>
    <row r="227" spans="1:21" s="1302" customFormat="1" x14ac:dyDescent="0.3">
      <c r="A227" s="1214"/>
      <c r="B227" s="92"/>
      <c r="C227" s="1298"/>
      <c r="D227" s="1301"/>
      <c r="E227" s="1301"/>
      <c r="F227" s="1301"/>
      <c r="G227" s="1301"/>
      <c r="H227" s="1301"/>
      <c r="I227" s="1301"/>
      <c r="J227" s="1301"/>
      <c r="K227" s="1301"/>
      <c r="L227" s="1301"/>
      <c r="M227" s="1301"/>
      <c r="N227" s="1301"/>
      <c r="O227" s="1329"/>
      <c r="Q227" s="92"/>
      <c r="R227" s="92"/>
      <c r="S227" s="92"/>
      <c r="T227" s="92"/>
      <c r="U227" s="1303"/>
    </row>
    <row r="228" spans="1:21" s="1302" customFormat="1" x14ac:dyDescent="0.3">
      <c r="A228" s="1214"/>
      <c r="B228" s="92"/>
      <c r="C228" s="1298"/>
      <c r="D228" s="1301"/>
      <c r="E228" s="1301"/>
      <c r="F228" s="1301"/>
      <c r="G228" s="1301"/>
      <c r="H228" s="1301"/>
      <c r="I228" s="1301"/>
      <c r="J228" s="1301"/>
      <c r="K228" s="1301"/>
      <c r="L228" s="1301"/>
      <c r="M228" s="1301"/>
      <c r="N228" s="1301"/>
      <c r="O228" s="1329"/>
      <c r="Q228" s="92"/>
      <c r="R228" s="92"/>
      <c r="S228" s="92"/>
      <c r="T228" s="92"/>
      <c r="U228" s="1303"/>
    </row>
    <row r="229" spans="1:21" s="1302" customFormat="1" x14ac:dyDescent="0.3">
      <c r="A229" s="1214"/>
      <c r="B229" s="92"/>
      <c r="C229" s="1298"/>
      <c r="D229" s="1301"/>
      <c r="E229" s="1301"/>
      <c r="F229" s="1301"/>
      <c r="G229" s="1301"/>
      <c r="H229" s="1301"/>
      <c r="I229" s="1301"/>
      <c r="J229" s="1301"/>
      <c r="K229" s="1301"/>
      <c r="L229" s="1301"/>
      <c r="M229" s="1301"/>
      <c r="N229" s="1301"/>
      <c r="O229" s="1329"/>
      <c r="Q229" s="92"/>
      <c r="R229" s="92"/>
      <c r="S229" s="92"/>
      <c r="T229" s="92"/>
      <c r="U229" s="1303"/>
    </row>
    <row r="230" spans="1:21" s="1302" customFormat="1" x14ac:dyDescent="0.3">
      <c r="A230" s="1214"/>
      <c r="B230" s="92"/>
      <c r="C230" s="1298"/>
      <c r="D230" s="1301"/>
      <c r="E230" s="1301"/>
      <c r="F230" s="1301"/>
      <c r="G230" s="1301"/>
      <c r="H230" s="1301"/>
      <c r="I230" s="1301"/>
      <c r="J230" s="1301"/>
      <c r="K230" s="1301"/>
      <c r="L230" s="1301"/>
      <c r="M230" s="1301"/>
      <c r="N230" s="1301"/>
      <c r="O230" s="1329"/>
      <c r="Q230" s="92"/>
      <c r="R230" s="92"/>
      <c r="S230" s="92"/>
      <c r="T230" s="92"/>
      <c r="U230" s="1303"/>
    </row>
    <row r="231" spans="1:21" s="1302" customFormat="1" x14ac:dyDescent="0.3">
      <c r="A231" s="1214"/>
      <c r="B231" s="92"/>
      <c r="C231" s="1298"/>
      <c r="D231" s="1301"/>
      <c r="E231" s="1301"/>
      <c r="F231" s="1301"/>
      <c r="G231" s="1301"/>
      <c r="H231" s="1301"/>
      <c r="I231" s="1301"/>
      <c r="J231" s="1301"/>
      <c r="K231" s="1301"/>
      <c r="L231" s="1301"/>
      <c r="M231" s="1301"/>
      <c r="N231" s="1301"/>
      <c r="O231" s="1329"/>
      <c r="Q231" s="92"/>
      <c r="R231" s="92"/>
      <c r="S231" s="92"/>
      <c r="T231" s="92"/>
      <c r="U231" s="1303"/>
    </row>
    <row r="232" spans="1:21" s="1302" customFormat="1" x14ac:dyDescent="0.3">
      <c r="A232" s="1214"/>
      <c r="B232" s="92"/>
      <c r="C232" s="1298"/>
      <c r="D232" s="1301"/>
      <c r="E232" s="1301"/>
      <c r="F232" s="1301"/>
      <c r="G232" s="1301"/>
      <c r="H232" s="1301"/>
      <c r="I232" s="1301"/>
      <c r="J232" s="1301"/>
      <c r="K232" s="1301"/>
      <c r="L232" s="1301"/>
      <c r="M232" s="1301"/>
      <c r="N232" s="1301"/>
      <c r="O232" s="1329"/>
      <c r="Q232" s="92"/>
      <c r="R232" s="92"/>
      <c r="S232" s="92"/>
      <c r="T232" s="92"/>
      <c r="U232" s="1303"/>
    </row>
    <row r="233" spans="1:21" s="1302" customFormat="1" x14ac:dyDescent="0.3">
      <c r="A233" s="1214"/>
      <c r="B233" s="92"/>
      <c r="C233" s="1298"/>
      <c r="D233" s="1301"/>
      <c r="E233" s="1301"/>
      <c r="F233" s="1301"/>
      <c r="G233" s="1301"/>
      <c r="H233" s="1301"/>
      <c r="I233" s="1301"/>
      <c r="J233" s="1301"/>
      <c r="K233" s="1301"/>
      <c r="L233" s="1301"/>
      <c r="M233" s="1301"/>
      <c r="N233" s="1301"/>
      <c r="O233" s="1329"/>
      <c r="Q233" s="92"/>
      <c r="R233" s="92"/>
      <c r="S233" s="92"/>
      <c r="T233" s="92"/>
      <c r="U233" s="1303"/>
    </row>
    <row r="234" spans="1:21" s="1302" customFormat="1" x14ac:dyDescent="0.3">
      <c r="A234" s="1214"/>
      <c r="B234" s="92"/>
      <c r="C234" s="1298"/>
      <c r="D234" s="1301"/>
      <c r="E234" s="1301"/>
      <c r="F234" s="1301"/>
      <c r="G234" s="1301"/>
      <c r="H234" s="1301"/>
      <c r="I234" s="1301"/>
      <c r="J234" s="1301"/>
      <c r="K234" s="1301"/>
      <c r="L234" s="1301"/>
      <c r="M234" s="1301"/>
      <c r="N234" s="1301"/>
      <c r="O234" s="1329"/>
      <c r="Q234" s="92"/>
      <c r="R234" s="92"/>
      <c r="S234" s="92"/>
      <c r="T234" s="92"/>
      <c r="U234" s="1303"/>
    </row>
    <row r="235" spans="1:21" s="1302" customFormat="1" x14ac:dyDescent="0.3">
      <c r="A235" s="1214"/>
      <c r="B235" s="92"/>
      <c r="C235" s="1298"/>
      <c r="D235" s="1301"/>
      <c r="E235" s="1301"/>
      <c r="F235" s="1301"/>
      <c r="G235" s="1301"/>
      <c r="H235" s="1301"/>
      <c r="I235" s="1301"/>
      <c r="J235" s="1301"/>
      <c r="K235" s="1301"/>
      <c r="L235" s="1301"/>
      <c r="M235" s="1301"/>
      <c r="N235" s="1301"/>
      <c r="O235" s="1329"/>
      <c r="Q235" s="92"/>
      <c r="R235" s="92"/>
      <c r="S235" s="92"/>
      <c r="T235" s="92"/>
      <c r="U235" s="1303"/>
    </row>
    <row r="236" spans="1:21" s="1302" customFormat="1" x14ac:dyDescent="0.3">
      <c r="A236" s="1214"/>
      <c r="B236" s="92"/>
      <c r="C236" s="1298"/>
      <c r="D236" s="1301"/>
      <c r="E236" s="1301"/>
      <c r="F236" s="1301"/>
      <c r="G236" s="1301"/>
      <c r="H236" s="1301"/>
      <c r="I236" s="1301"/>
      <c r="J236" s="1301"/>
      <c r="K236" s="1301"/>
      <c r="L236" s="1301"/>
      <c r="M236" s="1301"/>
      <c r="N236" s="1301"/>
      <c r="O236" s="1329"/>
      <c r="Q236" s="92"/>
      <c r="R236" s="92"/>
      <c r="S236" s="92"/>
      <c r="T236" s="92"/>
      <c r="U236" s="1303"/>
    </row>
    <row r="237" spans="1:21" s="1302" customFormat="1" x14ac:dyDescent="0.3">
      <c r="A237" s="1214"/>
      <c r="B237" s="92"/>
      <c r="C237" s="1298"/>
      <c r="D237" s="1301"/>
      <c r="E237" s="1301"/>
      <c r="F237" s="1301"/>
      <c r="G237" s="1301"/>
      <c r="H237" s="1301"/>
      <c r="I237" s="1301"/>
      <c r="J237" s="1301"/>
      <c r="K237" s="1301"/>
      <c r="L237" s="1301"/>
      <c r="M237" s="1301"/>
      <c r="N237" s="1301"/>
      <c r="O237" s="1329"/>
      <c r="Q237" s="92"/>
      <c r="R237" s="92"/>
      <c r="S237" s="92"/>
      <c r="T237" s="92"/>
      <c r="U237" s="1303"/>
    </row>
    <row r="238" spans="1:21" s="1302" customFormat="1" x14ac:dyDescent="0.3">
      <c r="A238" s="1214"/>
      <c r="B238" s="92"/>
      <c r="C238" s="1298"/>
      <c r="D238" s="1301"/>
      <c r="E238" s="1301"/>
      <c r="F238" s="1301"/>
      <c r="G238" s="1301"/>
      <c r="H238" s="1301"/>
      <c r="I238" s="1301"/>
      <c r="J238" s="1301"/>
      <c r="K238" s="1301"/>
      <c r="L238" s="1301"/>
      <c r="M238" s="1301"/>
      <c r="N238" s="1301"/>
      <c r="O238" s="1329"/>
      <c r="Q238" s="92"/>
      <c r="R238" s="92"/>
      <c r="S238" s="92"/>
      <c r="T238" s="92"/>
      <c r="U238" s="1303"/>
    </row>
    <row r="239" spans="1:21" s="1302" customFormat="1" x14ac:dyDescent="0.3">
      <c r="A239" s="1214"/>
      <c r="B239" s="92"/>
      <c r="C239" s="1298"/>
      <c r="D239" s="1301"/>
      <c r="E239" s="1301"/>
      <c r="F239" s="1301"/>
      <c r="G239" s="1301"/>
      <c r="H239" s="1301"/>
      <c r="I239" s="1301"/>
      <c r="J239" s="1301"/>
      <c r="K239" s="1301"/>
      <c r="L239" s="1301"/>
      <c r="M239" s="1301"/>
      <c r="N239" s="1301"/>
      <c r="O239" s="1329"/>
      <c r="Q239" s="92"/>
      <c r="R239" s="92"/>
      <c r="S239" s="92"/>
      <c r="T239" s="92"/>
      <c r="U239" s="1303"/>
    </row>
    <row r="240" spans="1:21" s="1302" customFormat="1" x14ac:dyDescent="0.3">
      <c r="A240" s="1214"/>
      <c r="B240" s="92"/>
      <c r="C240" s="1298"/>
      <c r="D240" s="1301"/>
      <c r="E240" s="1301"/>
      <c r="F240" s="1301"/>
      <c r="G240" s="1301"/>
      <c r="H240" s="1301"/>
      <c r="I240" s="1301"/>
      <c r="J240" s="1301"/>
      <c r="K240" s="1301"/>
      <c r="L240" s="1301"/>
      <c r="M240" s="1301"/>
      <c r="N240" s="1301"/>
      <c r="O240" s="1329"/>
      <c r="Q240" s="92"/>
      <c r="R240" s="92"/>
      <c r="S240" s="92"/>
      <c r="T240" s="92"/>
      <c r="U240" s="1303"/>
    </row>
    <row r="241" spans="1:21" s="1302" customFormat="1" x14ac:dyDescent="0.3">
      <c r="A241" s="1214"/>
      <c r="B241" s="92"/>
      <c r="C241" s="1298"/>
      <c r="D241" s="1301"/>
      <c r="E241" s="1301"/>
      <c r="F241" s="1301"/>
      <c r="G241" s="1301"/>
      <c r="H241" s="1301"/>
      <c r="I241" s="1301"/>
      <c r="J241" s="1301"/>
      <c r="K241" s="1301"/>
      <c r="L241" s="1301"/>
      <c r="M241" s="1301"/>
      <c r="N241" s="1301"/>
      <c r="O241" s="1329"/>
      <c r="Q241" s="92"/>
      <c r="R241" s="92"/>
      <c r="S241" s="92"/>
      <c r="T241" s="92"/>
      <c r="U241" s="1303"/>
    </row>
    <row r="242" spans="1:21" s="1302" customFormat="1" x14ac:dyDescent="0.3">
      <c r="A242" s="1214"/>
      <c r="B242" s="92"/>
      <c r="C242" s="1298"/>
      <c r="D242" s="1301"/>
      <c r="E242" s="1301"/>
      <c r="F242" s="1301"/>
      <c r="G242" s="1301"/>
      <c r="H242" s="1301"/>
      <c r="I242" s="1301"/>
      <c r="J242" s="1301"/>
      <c r="K242" s="1301"/>
      <c r="L242" s="1301"/>
      <c r="M242" s="1301"/>
      <c r="N242" s="1301"/>
      <c r="O242" s="1329"/>
      <c r="Q242" s="92"/>
      <c r="R242" s="92"/>
      <c r="S242" s="92"/>
      <c r="T242" s="92"/>
      <c r="U242" s="1303"/>
    </row>
    <row r="243" spans="1:21" s="1302" customFormat="1" x14ac:dyDescent="0.3">
      <c r="A243" s="1214"/>
      <c r="B243" s="92"/>
      <c r="C243" s="1298"/>
      <c r="D243" s="1301"/>
      <c r="E243" s="1301"/>
      <c r="F243" s="1301"/>
      <c r="G243" s="1301"/>
      <c r="H243" s="1301"/>
      <c r="I243" s="1301"/>
      <c r="J243" s="1301"/>
      <c r="K243" s="1301"/>
      <c r="L243" s="1301"/>
      <c r="M243" s="1301"/>
      <c r="N243" s="1301"/>
      <c r="O243" s="1329"/>
      <c r="Q243" s="92"/>
      <c r="R243" s="92"/>
      <c r="S243" s="92"/>
      <c r="T243" s="92"/>
      <c r="U243" s="1303"/>
    </row>
    <row r="244" spans="1:21" s="1302" customFormat="1" x14ac:dyDescent="0.3">
      <c r="A244" s="1214"/>
      <c r="B244" s="92"/>
      <c r="C244" s="1298"/>
      <c r="D244" s="1301"/>
      <c r="E244" s="1301"/>
      <c r="F244" s="1301"/>
      <c r="G244" s="1301"/>
      <c r="H244" s="1301"/>
      <c r="I244" s="1301"/>
      <c r="J244" s="1301"/>
      <c r="K244" s="1301"/>
      <c r="L244" s="1301"/>
      <c r="M244" s="1301"/>
      <c r="N244" s="1301"/>
      <c r="O244" s="1329"/>
      <c r="Q244" s="92"/>
      <c r="R244" s="92"/>
      <c r="S244" s="92"/>
      <c r="T244" s="92"/>
      <c r="U244" s="1303"/>
    </row>
    <row r="245" spans="1:21" s="1302" customFormat="1" x14ac:dyDescent="0.3">
      <c r="A245" s="1214"/>
      <c r="B245" s="92"/>
      <c r="C245" s="1298"/>
      <c r="D245" s="1301"/>
      <c r="E245" s="1301"/>
      <c r="F245" s="1301"/>
      <c r="G245" s="1301"/>
      <c r="H245" s="1301"/>
      <c r="I245" s="1301"/>
      <c r="J245" s="1301"/>
      <c r="K245" s="1301"/>
      <c r="L245" s="1301"/>
      <c r="M245" s="1301"/>
      <c r="N245" s="1301"/>
      <c r="O245" s="1329"/>
      <c r="Q245" s="92"/>
      <c r="R245" s="92"/>
      <c r="S245" s="92"/>
      <c r="T245" s="92"/>
      <c r="U245" s="1303"/>
    </row>
    <row r="246" spans="1:21" s="1302" customFormat="1" x14ac:dyDescent="0.3">
      <c r="A246" s="1214"/>
      <c r="B246" s="92"/>
      <c r="C246" s="1298"/>
      <c r="D246" s="1301"/>
      <c r="E246" s="1301"/>
      <c r="F246" s="1301"/>
      <c r="G246" s="1301"/>
      <c r="H246" s="1301"/>
      <c r="I246" s="1301"/>
      <c r="J246" s="1301"/>
      <c r="K246" s="1301"/>
      <c r="L246" s="1301"/>
      <c r="M246" s="1301"/>
      <c r="N246" s="1301"/>
      <c r="O246" s="1329"/>
      <c r="Q246" s="92"/>
      <c r="R246" s="92"/>
      <c r="S246" s="92"/>
      <c r="T246" s="92"/>
      <c r="U246" s="1303"/>
    </row>
    <row r="247" spans="1:21" s="1302" customFormat="1" x14ac:dyDescent="0.3">
      <c r="A247" s="1214"/>
      <c r="B247" s="92"/>
      <c r="C247" s="1298"/>
      <c r="D247" s="1301"/>
      <c r="E247" s="1301"/>
      <c r="F247" s="1301"/>
      <c r="G247" s="1301"/>
      <c r="H247" s="1301"/>
      <c r="I247" s="1301"/>
      <c r="J247" s="1301"/>
      <c r="K247" s="1301"/>
      <c r="L247" s="1301"/>
      <c r="M247" s="1301"/>
      <c r="N247" s="1301"/>
      <c r="O247" s="1329"/>
      <c r="Q247" s="92"/>
      <c r="R247" s="92"/>
      <c r="S247" s="92"/>
      <c r="T247" s="92"/>
      <c r="U247" s="1303"/>
    </row>
    <row r="248" spans="1:21" s="1302" customFormat="1" x14ac:dyDescent="0.3">
      <c r="A248" s="1214"/>
      <c r="B248" s="92"/>
      <c r="C248" s="1298"/>
      <c r="D248" s="1301"/>
      <c r="E248" s="1301"/>
      <c r="F248" s="1301"/>
      <c r="G248" s="1301"/>
      <c r="H248" s="1301"/>
      <c r="I248" s="1301"/>
      <c r="J248" s="1301"/>
      <c r="K248" s="1301"/>
      <c r="L248" s="1301"/>
      <c r="M248" s="1301"/>
      <c r="N248" s="1301"/>
      <c r="O248" s="1329"/>
      <c r="Q248" s="92"/>
      <c r="R248" s="92"/>
      <c r="S248" s="92"/>
      <c r="T248" s="92"/>
      <c r="U248" s="1303"/>
    </row>
    <row r="249" spans="1:21" s="1302" customFormat="1" x14ac:dyDescent="0.3">
      <c r="A249" s="1214"/>
      <c r="B249" s="92"/>
      <c r="C249" s="1298"/>
      <c r="D249" s="1301"/>
      <c r="E249" s="1301"/>
      <c r="F249" s="1301"/>
      <c r="G249" s="1301"/>
      <c r="H249" s="1301"/>
      <c r="I249" s="1301"/>
      <c r="J249" s="1301"/>
      <c r="K249" s="1301"/>
      <c r="L249" s="1301"/>
      <c r="M249" s="1301"/>
      <c r="N249" s="1301"/>
      <c r="O249" s="1329"/>
      <c r="Q249" s="92"/>
      <c r="R249" s="92"/>
      <c r="S249" s="92"/>
      <c r="T249" s="92"/>
      <c r="U249" s="1303"/>
    </row>
    <row r="250" spans="1:21" s="1302" customFormat="1" x14ac:dyDescent="0.3">
      <c r="A250" s="1214"/>
      <c r="B250" s="92"/>
      <c r="C250" s="1298"/>
      <c r="D250" s="1301"/>
      <c r="E250" s="1301"/>
      <c r="F250" s="1301"/>
      <c r="G250" s="1301"/>
      <c r="H250" s="1301"/>
      <c r="I250" s="1301"/>
      <c r="J250" s="1301"/>
      <c r="K250" s="1301"/>
      <c r="L250" s="1301"/>
      <c r="M250" s="1301"/>
      <c r="N250" s="1301"/>
      <c r="O250" s="1329"/>
      <c r="Q250" s="92"/>
      <c r="R250" s="92"/>
      <c r="S250" s="92"/>
      <c r="T250" s="92"/>
      <c r="U250" s="1303"/>
    </row>
    <row r="251" spans="1:21" s="1302" customFormat="1" x14ac:dyDescent="0.3">
      <c r="A251" s="1214"/>
      <c r="B251" s="92"/>
      <c r="C251" s="1298"/>
      <c r="D251" s="1301"/>
      <c r="E251" s="1301"/>
      <c r="F251" s="1301"/>
      <c r="G251" s="1301"/>
      <c r="H251" s="1301"/>
      <c r="I251" s="1301"/>
      <c r="J251" s="1301"/>
      <c r="K251" s="1301"/>
      <c r="L251" s="1301"/>
      <c r="M251" s="1301"/>
      <c r="N251" s="1301"/>
      <c r="O251" s="1329"/>
      <c r="Q251" s="92"/>
      <c r="R251" s="92"/>
      <c r="S251" s="92"/>
      <c r="T251" s="92"/>
      <c r="U251" s="1303"/>
    </row>
    <row r="252" spans="1:21" s="1302" customFormat="1" x14ac:dyDescent="0.3">
      <c r="A252" s="1214"/>
      <c r="B252" s="92"/>
      <c r="C252" s="1298"/>
      <c r="D252" s="1301"/>
      <c r="E252" s="1301"/>
      <c r="F252" s="1301"/>
      <c r="G252" s="1301"/>
      <c r="H252" s="1301"/>
      <c r="I252" s="1301"/>
      <c r="J252" s="1301"/>
      <c r="K252" s="1301"/>
      <c r="L252" s="1301"/>
      <c r="M252" s="1301"/>
      <c r="N252" s="1301"/>
      <c r="O252" s="1329"/>
      <c r="Q252" s="92"/>
      <c r="R252" s="92"/>
      <c r="S252" s="92"/>
      <c r="T252" s="92"/>
      <c r="U252" s="1303"/>
    </row>
    <row r="253" spans="1:21" s="1302" customFormat="1" x14ac:dyDescent="0.3">
      <c r="A253" s="1214"/>
      <c r="B253" s="92"/>
      <c r="C253" s="1298"/>
      <c r="D253" s="1301"/>
      <c r="E253" s="1301"/>
      <c r="F253" s="1301"/>
      <c r="G253" s="1301"/>
      <c r="H253" s="1301"/>
      <c r="I253" s="1301"/>
      <c r="J253" s="1301"/>
      <c r="K253" s="1301"/>
      <c r="L253" s="1301"/>
      <c r="M253" s="1301"/>
      <c r="N253" s="1301"/>
      <c r="O253" s="1329"/>
      <c r="Q253" s="92"/>
      <c r="R253" s="92"/>
      <c r="S253" s="92"/>
      <c r="T253" s="92"/>
      <c r="U253" s="1303"/>
    </row>
    <row r="254" spans="1:21" s="1302" customFormat="1" x14ac:dyDescent="0.3">
      <c r="A254" s="1214"/>
      <c r="B254" s="92"/>
      <c r="C254" s="1298"/>
      <c r="D254" s="1301"/>
      <c r="E254" s="1301"/>
      <c r="F254" s="1301"/>
      <c r="G254" s="1301"/>
      <c r="H254" s="1301"/>
      <c r="I254" s="1301"/>
      <c r="J254" s="1301"/>
      <c r="K254" s="1301"/>
      <c r="L254" s="1301"/>
      <c r="M254" s="1301"/>
      <c r="N254" s="1301"/>
      <c r="O254" s="1329"/>
      <c r="Q254" s="92"/>
      <c r="R254" s="92"/>
      <c r="S254" s="92"/>
      <c r="T254" s="92"/>
      <c r="U254" s="1303"/>
    </row>
    <row r="255" spans="1:21" s="1302" customFormat="1" x14ac:dyDescent="0.3">
      <c r="A255" s="1214"/>
      <c r="B255" s="92"/>
      <c r="C255" s="1298"/>
      <c r="D255" s="1301"/>
      <c r="E255" s="1301"/>
      <c r="F255" s="1301"/>
      <c r="G255" s="1301"/>
      <c r="H255" s="1301"/>
      <c r="I255" s="1301"/>
      <c r="J255" s="1301"/>
      <c r="K255" s="1301"/>
      <c r="L255" s="1301"/>
      <c r="M255" s="1301"/>
      <c r="N255" s="1301"/>
      <c r="O255" s="1329"/>
      <c r="Q255" s="92"/>
      <c r="R255" s="92"/>
      <c r="S255" s="92"/>
      <c r="T255" s="92"/>
      <c r="U255" s="1303"/>
    </row>
    <row r="256" spans="1:21" s="1302" customFormat="1" x14ac:dyDescent="0.3">
      <c r="A256" s="1214"/>
      <c r="B256" s="92"/>
      <c r="C256" s="1298"/>
      <c r="D256" s="1301"/>
      <c r="E256" s="1301"/>
      <c r="F256" s="1301"/>
      <c r="G256" s="1301"/>
      <c r="H256" s="1301"/>
      <c r="I256" s="1301"/>
      <c r="J256" s="1301"/>
      <c r="K256" s="1301"/>
      <c r="L256" s="1301"/>
      <c r="M256" s="1301"/>
      <c r="N256" s="1301"/>
      <c r="O256" s="1329"/>
      <c r="Q256" s="92"/>
      <c r="R256" s="92"/>
      <c r="S256" s="92"/>
      <c r="T256" s="92"/>
      <c r="U256" s="1303"/>
    </row>
    <row r="257" spans="1:21" s="1302" customFormat="1" x14ac:dyDescent="0.3">
      <c r="A257" s="1214"/>
      <c r="B257" s="92"/>
      <c r="C257" s="1298"/>
      <c r="D257" s="1301"/>
      <c r="E257" s="1301"/>
      <c r="F257" s="1301"/>
      <c r="G257" s="1301"/>
      <c r="H257" s="1301"/>
      <c r="I257" s="1301"/>
      <c r="J257" s="1301"/>
      <c r="K257" s="1301"/>
      <c r="L257" s="1301"/>
      <c r="M257" s="1301"/>
      <c r="N257" s="1301"/>
      <c r="O257" s="1329"/>
      <c r="Q257" s="92"/>
      <c r="R257" s="92"/>
      <c r="S257" s="92"/>
      <c r="T257" s="92"/>
      <c r="U257" s="1303"/>
    </row>
    <row r="258" spans="1:21" s="1302" customFormat="1" x14ac:dyDescent="0.3">
      <c r="A258" s="1214"/>
      <c r="B258" s="92"/>
      <c r="C258" s="1298"/>
      <c r="D258" s="1301"/>
      <c r="E258" s="1301"/>
      <c r="F258" s="1301"/>
      <c r="G258" s="1301"/>
      <c r="H258" s="1301"/>
      <c r="I258" s="1301"/>
      <c r="J258" s="1301"/>
      <c r="K258" s="1301"/>
      <c r="L258" s="1301"/>
      <c r="M258" s="1301"/>
      <c r="N258" s="1301"/>
      <c r="O258" s="1329"/>
      <c r="Q258" s="92"/>
      <c r="R258" s="92"/>
      <c r="S258" s="92"/>
      <c r="T258" s="92"/>
      <c r="U258" s="1303"/>
    </row>
    <row r="259" spans="1:21" s="1302" customFormat="1" x14ac:dyDescent="0.3">
      <c r="A259" s="1214"/>
      <c r="B259" s="92"/>
      <c r="C259" s="1298"/>
      <c r="D259" s="1301"/>
      <c r="E259" s="1301"/>
      <c r="F259" s="1301"/>
      <c r="G259" s="1301"/>
      <c r="H259" s="1301"/>
      <c r="I259" s="1301"/>
      <c r="J259" s="1301"/>
      <c r="K259" s="1301"/>
      <c r="L259" s="1301"/>
      <c r="M259" s="1301"/>
      <c r="N259" s="1301"/>
      <c r="O259" s="1329"/>
      <c r="Q259" s="92"/>
      <c r="R259" s="92"/>
      <c r="S259" s="92"/>
      <c r="T259" s="92"/>
      <c r="U259" s="1303"/>
    </row>
    <row r="260" spans="1:21" s="1302" customFormat="1" x14ac:dyDescent="0.3">
      <c r="A260" s="1214"/>
      <c r="B260" s="92"/>
      <c r="C260" s="1298"/>
      <c r="D260" s="1301"/>
      <c r="E260" s="1301"/>
      <c r="F260" s="1301"/>
      <c r="G260" s="1301"/>
      <c r="H260" s="1301"/>
      <c r="I260" s="1301"/>
      <c r="J260" s="1301"/>
      <c r="K260" s="1301"/>
      <c r="L260" s="1301"/>
      <c r="M260" s="1301"/>
      <c r="N260" s="1301"/>
      <c r="O260" s="1329"/>
      <c r="Q260" s="92"/>
      <c r="R260" s="92"/>
      <c r="S260" s="92"/>
      <c r="T260" s="92"/>
      <c r="U260" s="1303"/>
    </row>
    <row r="261" spans="1:21" s="1302" customFormat="1" x14ac:dyDescent="0.3">
      <c r="A261" s="1214"/>
      <c r="B261" s="92"/>
      <c r="C261" s="1298"/>
      <c r="D261" s="1301"/>
      <c r="E261" s="1301"/>
      <c r="F261" s="1301"/>
      <c r="G261" s="1301"/>
      <c r="H261" s="1301"/>
      <c r="I261" s="1301"/>
      <c r="J261" s="1301"/>
      <c r="K261" s="1301"/>
      <c r="L261" s="1301"/>
      <c r="M261" s="1301"/>
      <c r="N261" s="1301"/>
      <c r="O261" s="1329"/>
      <c r="Q261" s="92"/>
      <c r="R261" s="92"/>
      <c r="S261" s="92"/>
      <c r="T261" s="92"/>
      <c r="U261" s="1303"/>
    </row>
    <row r="262" spans="1:21" s="1302" customFormat="1" x14ac:dyDescent="0.3">
      <c r="A262" s="1214"/>
      <c r="B262" s="92"/>
      <c r="C262" s="1298"/>
      <c r="D262" s="1301"/>
      <c r="E262" s="1301"/>
      <c r="F262" s="1301"/>
      <c r="G262" s="1301"/>
      <c r="H262" s="1301"/>
      <c r="I262" s="1301"/>
      <c r="J262" s="1301"/>
      <c r="K262" s="1301"/>
      <c r="L262" s="1301"/>
      <c r="M262" s="1301"/>
      <c r="N262" s="1301"/>
      <c r="O262" s="1329"/>
      <c r="Q262" s="92"/>
      <c r="R262" s="92"/>
      <c r="S262" s="92"/>
      <c r="T262" s="92"/>
      <c r="U262" s="1303"/>
    </row>
    <row r="263" spans="1:21" s="1302" customFormat="1" x14ac:dyDescent="0.3">
      <c r="A263" s="1214"/>
      <c r="B263" s="92"/>
      <c r="C263" s="1298"/>
      <c r="D263" s="1301"/>
      <c r="E263" s="1301"/>
      <c r="F263" s="1301"/>
      <c r="G263" s="1301"/>
      <c r="H263" s="1301"/>
      <c r="I263" s="1301"/>
      <c r="J263" s="1301"/>
      <c r="K263" s="1301"/>
      <c r="L263" s="1301"/>
      <c r="M263" s="1301"/>
      <c r="N263" s="1301"/>
      <c r="O263" s="1329"/>
      <c r="Q263" s="92"/>
      <c r="R263" s="92"/>
      <c r="S263" s="92"/>
      <c r="T263" s="92"/>
      <c r="U263" s="1303"/>
    </row>
    <row r="264" spans="1:21" s="1302" customFormat="1" x14ac:dyDescent="0.3">
      <c r="A264" s="1214"/>
      <c r="B264" s="92"/>
      <c r="C264" s="1298"/>
      <c r="D264" s="1301"/>
      <c r="E264" s="1301"/>
      <c r="F264" s="1301"/>
      <c r="G264" s="1301"/>
      <c r="H264" s="1301"/>
      <c r="I264" s="1301"/>
      <c r="J264" s="1301"/>
      <c r="K264" s="1301"/>
      <c r="L264" s="1301"/>
      <c r="M264" s="1301"/>
      <c r="N264" s="1301"/>
      <c r="O264" s="1329"/>
      <c r="Q264" s="92"/>
      <c r="R264" s="92"/>
      <c r="S264" s="92"/>
      <c r="T264" s="92"/>
      <c r="U264" s="1303"/>
    </row>
    <row r="265" spans="1:21" s="1302" customFormat="1" x14ac:dyDescent="0.3">
      <c r="A265" s="1214"/>
      <c r="B265" s="92"/>
      <c r="C265" s="1298"/>
      <c r="D265" s="1301"/>
      <c r="E265" s="1301"/>
      <c r="F265" s="1301"/>
      <c r="G265" s="1301"/>
      <c r="H265" s="1301"/>
      <c r="I265" s="1301"/>
      <c r="J265" s="1301"/>
      <c r="K265" s="1301"/>
      <c r="L265" s="1301"/>
      <c r="M265" s="1301"/>
      <c r="N265" s="1301"/>
      <c r="O265" s="1329"/>
      <c r="Q265" s="92"/>
      <c r="R265" s="92"/>
      <c r="S265" s="92"/>
      <c r="T265" s="92"/>
      <c r="U265" s="1303"/>
    </row>
    <row r="266" spans="1:21" s="1302" customFormat="1" x14ac:dyDescent="0.3">
      <c r="A266" s="1214"/>
      <c r="B266" s="92"/>
      <c r="C266" s="1298"/>
      <c r="D266" s="1301"/>
      <c r="E266" s="1301"/>
      <c r="F266" s="1301"/>
      <c r="G266" s="1301"/>
      <c r="H266" s="1301"/>
      <c r="I266" s="1301"/>
      <c r="J266" s="1301"/>
      <c r="K266" s="1301"/>
      <c r="L266" s="1301"/>
      <c r="M266" s="1301"/>
      <c r="N266" s="1301"/>
      <c r="O266" s="1329"/>
      <c r="Q266" s="92"/>
      <c r="R266" s="92"/>
      <c r="S266" s="92"/>
      <c r="T266" s="92"/>
      <c r="U266" s="1303"/>
    </row>
    <row r="267" spans="1:21" s="1302" customFormat="1" x14ac:dyDescent="0.3">
      <c r="A267" s="1214"/>
      <c r="B267" s="92"/>
      <c r="C267" s="1298"/>
      <c r="D267" s="1301"/>
      <c r="E267" s="1301"/>
      <c r="F267" s="1301"/>
      <c r="G267" s="1301"/>
      <c r="H267" s="1301"/>
      <c r="I267" s="1301"/>
      <c r="J267" s="1301"/>
      <c r="K267" s="1301"/>
      <c r="L267" s="1301"/>
      <c r="M267" s="1301"/>
      <c r="N267" s="1301"/>
      <c r="O267" s="1329"/>
      <c r="Q267" s="92"/>
      <c r="R267" s="92"/>
      <c r="S267" s="92"/>
      <c r="T267" s="92"/>
      <c r="U267" s="1303"/>
    </row>
    <row r="268" spans="1:21" s="1302" customFormat="1" x14ac:dyDescent="0.3">
      <c r="A268" s="1214"/>
      <c r="B268" s="92"/>
      <c r="C268" s="1298"/>
      <c r="D268" s="1301"/>
      <c r="E268" s="1301"/>
      <c r="F268" s="1301"/>
      <c r="G268" s="1301"/>
      <c r="H268" s="1301"/>
      <c r="I268" s="1301"/>
      <c r="J268" s="1301"/>
      <c r="K268" s="1301"/>
      <c r="L268" s="1301"/>
      <c r="M268" s="1301"/>
      <c r="N268" s="1301"/>
      <c r="O268" s="1329"/>
      <c r="Q268" s="92"/>
      <c r="R268" s="92"/>
      <c r="S268" s="92"/>
      <c r="T268" s="92"/>
      <c r="U268" s="1303"/>
    </row>
    <row r="269" spans="1:21" s="1302" customFormat="1" x14ac:dyDescent="0.3">
      <c r="A269" s="1214"/>
      <c r="B269" s="92"/>
      <c r="C269" s="1298"/>
      <c r="D269" s="1301"/>
      <c r="E269" s="1301"/>
      <c r="F269" s="1301"/>
      <c r="G269" s="1301"/>
      <c r="H269" s="1301"/>
      <c r="I269" s="1301"/>
      <c r="J269" s="1301"/>
      <c r="K269" s="1301"/>
      <c r="L269" s="1301"/>
      <c r="M269" s="1301"/>
      <c r="N269" s="1301"/>
      <c r="O269" s="1329"/>
      <c r="Q269" s="92"/>
      <c r="R269" s="92"/>
      <c r="S269" s="92"/>
      <c r="T269" s="92"/>
      <c r="U269" s="1303"/>
    </row>
    <row r="270" spans="1:21" s="1302" customFormat="1" x14ac:dyDescent="0.3">
      <c r="A270" s="1214"/>
      <c r="B270" s="92"/>
      <c r="C270" s="1298"/>
      <c r="D270" s="1301"/>
      <c r="E270" s="1301"/>
      <c r="F270" s="1301"/>
      <c r="G270" s="1301"/>
      <c r="H270" s="1301"/>
      <c r="I270" s="1301"/>
      <c r="J270" s="1301"/>
      <c r="K270" s="1301"/>
      <c r="L270" s="1301"/>
      <c r="M270" s="1301"/>
      <c r="N270" s="1301"/>
      <c r="O270" s="1329"/>
      <c r="Q270" s="92"/>
      <c r="R270" s="92"/>
      <c r="S270" s="92"/>
      <c r="T270" s="92"/>
      <c r="U270" s="1303"/>
    </row>
    <row r="271" spans="1:21" s="1302" customFormat="1" x14ac:dyDescent="0.3">
      <c r="A271" s="1214"/>
      <c r="B271" s="92"/>
      <c r="C271" s="1298"/>
      <c r="D271" s="1301"/>
      <c r="E271" s="1301"/>
      <c r="F271" s="1301"/>
      <c r="G271" s="1301"/>
      <c r="H271" s="1301"/>
      <c r="I271" s="1301"/>
      <c r="J271" s="1301"/>
      <c r="K271" s="1301"/>
      <c r="L271" s="1301"/>
      <c r="M271" s="1301"/>
      <c r="N271" s="1301"/>
      <c r="O271" s="1329"/>
      <c r="Q271" s="92"/>
      <c r="R271" s="92"/>
      <c r="S271" s="92"/>
      <c r="T271" s="92"/>
      <c r="U271" s="1303"/>
    </row>
    <row r="272" spans="1:21" s="1302" customFormat="1" x14ac:dyDescent="0.3">
      <c r="A272" s="1214"/>
      <c r="B272" s="92"/>
      <c r="C272" s="1298"/>
      <c r="D272" s="1301"/>
      <c r="E272" s="1301"/>
      <c r="F272" s="1301"/>
      <c r="G272" s="1301"/>
      <c r="H272" s="1301"/>
      <c r="I272" s="1301"/>
      <c r="J272" s="1301"/>
      <c r="K272" s="1301"/>
      <c r="L272" s="1301"/>
      <c r="M272" s="1301"/>
      <c r="N272" s="1301"/>
      <c r="O272" s="1329"/>
      <c r="Q272" s="92"/>
      <c r="R272" s="92"/>
      <c r="S272" s="92"/>
      <c r="T272" s="92"/>
      <c r="U272" s="1303"/>
    </row>
    <row r="273" spans="1:21" s="1302" customFormat="1" x14ac:dyDescent="0.3">
      <c r="A273" s="1214"/>
      <c r="B273" s="92"/>
      <c r="C273" s="1298"/>
      <c r="D273" s="1301"/>
      <c r="E273" s="1301"/>
      <c r="F273" s="1301"/>
      <c r="G273" s="1301"/>
      <c r="H273" s="1301"/>
      <c r="I273" s="1301"/>
      <c r="J273" s="1301"/>
      <c r="K273" s="1301"/>
      <c r="L273" s="1301"/>
      <c r="M273" s="1301"/>
      <c r="N273" s="1301"/>
      <c r="O273" s="1329"/>
      <c r="Q273" s="92"/>
      <c r="R273" s="92"/>
      <c r="S273" s="92"/>
      <c r="T273" s="92"/>
      <c r="U273" s="1303"/>
    </row>
    <row r="274" spans="1:21" s="1302" customFormat="1" x14ac:dyDescent="0.3">
      <c r="A274" s="1214"/>
      <c r="B274" s="92"/>
      <c r="C274" s="1298"/>
      <c r="D274" s="1301"/>
      <c r="E274" s="1301"/>
      <c r="F274" s="1301"/>
      <c r="G274" s="1301"/>
      <c r="H274" s="1301"/>
      <c r="I274" s="1301"/>
      <c r="J274" s="1301"/>
      <c r="K274" s="1301"/>
      <c r="L274" s="1301"/>
      <c r="M274" s="1301"/>
      <c r="N274" s="1301"/>
      <c r="O274" s="1329"/>
      <c r="Q274" s="92"/>
      <c r="R274" s="92"/>
      <c r="S274" s="92"/>
      <c r="T274" s="92"/>
      <c r="U274" s="1303"/>
    </row>
    <row r="275" spans="1:21" s="1302" customFormat="1" x14ac:dyDescent="0.3">
      <c r="A275" s="1214"/>
      <c r="B275" s="92"/>
      <c r="C275" s="1298"/>
      <c r="D275" s="1301"/>
      <c r="E275" s="1301"/>
      <c r="F275" s="1301"/>
      <c r="G275" s="1301"/>
      <c r="H275" s="1301"/>
      <c r="I275" s="1301"/>
      <c r="J275" s="1301"/>
      <c r="K275" s="1301"/>
      <c r="L275" s="1301"/>
      <c r="M275" s="1301"/>
      <c r="N275" s="1301"/>
      <c r="O275" s="1329"/>
      <c r="Q275" s="92"/>
      <c r="R275" s="92"/>
      <c r="S275" s="92"/>
      <c r="T275" s="92"/>
      <c r="U275" s="1303"/>
    </row>
    <row r="276" spans="1:21" s="1302" customFormat="1" x14ac:dyDescent="0.3">
      <c r="A276" s="1214"/>
      <c r="B276" s="92"/>
      <c r="C276" s="1298"/>
      <c r="D276" s="1301"/>
      <c r="E276" s="1301"/>
      <c r="F276" s="1301"/>
      <c r="G276" s="1301"/>
      <c r="H276" s="1301"/>
      <c r="I276" s="1301"/>
      <c r="J276" s="1301"/>
      <c r="K276" s="1301"/>
      <c r="L276" s="1301"/>
      <c r="M276" s="1301"/>
      <c r="N276" s="1301"/>
      <c r="O276" s="1329"/>
      <c r="Q276" s="92"/>
      <c r="R276" s="92"/>
      <c r="S276" s="92"/>
      <c r="T276" s="92"/>
      <c r="U276" s="1303"/>
    </row>
    <row r="277" spans="1:21" s="1302" customFormat="1" x14ac:dyDescent="0.3">
      <c r="A277" s="1214"/>
      <c r="B277" s="92"/>
      <c r="C277" s="1298"/>
      <c r="D277" s="1301"/>
      <c r="E277" s="1301"/>
      <c r="F277" s="1301"/>
      <c r="G277" s="1301"/>
      <c r="H277" s="1301"/>
      <c r="I277" s="1301"/>
      <c r="J277" s="1301"/>
      <c r="K277" s="1301"/>
      <c r="L277" s="1301"/>
      <c r="M277" s="1301"/>
      <c r="N277" s="1301"/>
      <c r="O277" s="1329"/>
      <c r="Q277" s="92"/>
      <c r="R277" s="92"/>
      <c r="S277" s="92"/>
      <c r="T277" s="92"/>
      <c r="U277" s="1303"/>
    </row>
    <row r="278" spans="1:21" s="1302" customFormat="1" x14ac:dyDescent="0.3">
      <c r="A278" s="1214"/>
      <c r="B278" s="92"/>
      <c r="C278" s="1298"/>
      <c r="D278" s="1301"/>
      <c r="E278" s="1301"/>
      <c r="F278" s="1301"/>
      <c r="G278" s="1301"/>
      <c r="H278" s="1301"/>
      <c r="I278" s="1301"/>
      <c r="J278" s="1301"/>
      <c r="K278" s="1301"/>
      <c r="L278" s="1301"/>
      <c r="M278" s="1301"/>
      <c r="N278" s="1301"/>
      <c r="O278" s="1329"/>
      <c r="Q278" s="92"/>
      <c r="R278" s="92"/>
      <c r="S278" s="92"/>
      <c r="T278" s="92"/>
      <c r="U278" s="1303"/>
    </row>
    <row r="279" spans="1:21" s="1302" customFormat="1" x14ac:dyDescent="0.3">
      <c r="A279" s="1214"/>
      <c r="B279" s="92"/>
      <c r="C279" s="1298"/>
      <c r="D279" s="1301"/>
      <c r="E279" s="1301"/>
      <c r="F279" s="1301"/>
      <c r="G279" s="1301"/>
      <c r="H279" s="1301"/>
      <c r="I279" s="1301"/>
      <c r="J279" s="1301"/>
      <c r="K279" s="1301"/>
      <c r="L279" s="1301"/>
      <c r="M279" s="1301"/>
      <c r="N279" s="1301"/>
      <c r="O279" s="1329"/>
      <c r="Q279" s="92"/>
      <c r="R279" s="92"/>
      <c r="S279" s="92"/>
      <c r="T279" s="92"/>
      <c r="U279" s="1303"/>
    </row>
    <row r="280" spans="1:21" s="1302" customFormat="1" x14ac:dyDescent="0.3">
      <c r="A280" s="1214"/>
      <c r="B280" s="92"/>
      <c r="C280" s="1298"/>
      <c r="D280" s="1301"/>
      <c r="E280" s="1301"/>
      <c r="F280" s="1301"/>
      <c r="G280" s="1301"/>
      <c r="H280" s="1301"/>
      <c r="I280" s="1301"/>
      <c r="J280" s="1301"/>
      <c r="K280" s="1301"/>
      <c r="L280" s="1301"/>
      <c r="M280" s="1301"/>
      <c r="N280" s="1301"/>
      <c r="O280" s="1329"/>
      <c r="Q280" s="92"/>
      <c r="R280" s="92"/>
      <c r="S280" s="92"/>
      <c r="T280" s="92"/>
      <c r="U280" s="1303"/>
    </row>
    <row r="281" spans="1:21" s="1302" customFormat="1" x14ac:dyDescent="0.3">
      <c r="A281" s="1214"/>
      <c r="B281" s="92"/>
      <c r="C281" s="1298"/>
      <c r="D281" s="1301"/>
      <c r="E281" s="1301"/>
      <c r="F281" s="1301"/>
      <c r="G281" s="1301"/>
      <c r="H281" s="1301"/>
      <c r="I281" s="1301"/>
      <c r="J281" s="1301"/>
      <c r="K281" s="1301"/>
      <c r="L281" s="1301"/>
      <c r="M281" s="1301"/>
      <c r="N281" s="1301"/>
      <c r="O281" s="1329"/>
      <c r="Q281" s="92"/>
      <c r="R281" s="92"/>
      <c r="S281" s="92"/>
      <c r="T281" s="92"/>
      <c r="U281" s="1303"/>
    </row>
    <row r="282" spans="1:21" s="1302" customFormat="1" x14ac:dyDescent="0.3">
      <c r="A282" s="1214"/>
      <c r="B282" s="92"/>
      <c r="C282" s="1298"/>
      <c r="D282" s="1301"/>
      <c r="E282" s="1301"/>
      <c r="F282" s="1301"/>
      <c r="G282" s="1301"/>
      <c r="H282" s="1301"/>
      <c r="I282" s="1301"/>
      <c r="J282" s="1301"/>
      <c r="K282" s="1301"/>
      <c r="L282" s="1301"/>
      <c r="M282" s="1301"/>
      <c r="N282" s="1301"/>
      <c r="O282" s="1329"/>
      <c r="Q282" s="92"/>
      <c r="R282" s="92"/>
      <c r="S282" s="92"/>
      <c r="T282" s="92"/>
      <c r="U282" s="1303"/>
    </row>
    <row r="283" spans="1:21" s="1302" customFormat="1" x14ac:dyDescent="0.3">
      <c r="A283" s="1214"/>
      <c r="B283" s="92"/>
      <c r="C283" s="1298"/>
      <c r="D283" s="1301"/>
      <c r="E283" s="1301"/>
      <c r="F283" s="1301"/>
      <c r="G283" s="1301"/>
      <c r="H283" s="1301"/>
      <c r="I283" s="1301"/>
      <c r="J283" s="1301"/>
      <c r="K283" s="1301"/>
      <c r="L283" s="1301"/>
      <c r="M283" s="1301"/>
      <c r="N283" s="1301"/>
      <c r="O283" s="1329"/>
      <c r="Q283" s="92"/>
      <c r="R283" s="92"/>
      <c r="S283" s="92"/>
      <c r="T283" s="92"/>
      <c r="U283" s="1303"/>
    </row>
    <row r="284" spans="1:21" s="1302" customFormat="1" x14ac:dyDescent="0.3">
      <c r="A284" s="1214"/>
      <c r="B284" s="92"/>
      <c r="C284" s="1298"/>
      <c r="D284" s="1301"/>
      <c r="E284" s="1301"/>
      <c r="F284" s="1301"/>
      <c r="G284" s="1301"/>
      <c r="H284" s="1301"/>
      <c r="I284" s="1301"/>
      <c r="J284" s="1301"/>
      <c r="K284" s="1301"/>
      <c r="L284" s="1301"/>
      <c r="M284" s="1301"/>
      <c r="N284" s="1301"/>
      <c r="O284" s="1329"/>
      <c r="Q284" s="92"/>
      <c r="R284" s="92"/>
      <c r="S284" s="92"/>
      <c r="T284" s="92"/>
      <c r="U284" s="1303"/>
    </row>
    <row r="285" spans="1:21" s="1302" customFormat="1" x14ac:dyDescent="0.3">
      <c r="A285" s="1214"/>
      <c r="B285" s="92"/>
      <c r="C285" s="1298"/>
      <c r="D285" s="1301"/>
      <c r="E285" s="1301"/>
      <c r="F285" s="1301"/>
      <c r="G285" s="1301"/>
      <c r="H285" s="1301"/>
      <c r="I285" s="1301"/>
      <c r="J285" s="1301"/>
      <c r="K285" s="1301"/>
      <c r="L285" s="1301"/>
      <c r="M285" s="1301"/>
      <c r="N285" s="1301"/>
      <c r="O285" s="1329"/>
      <c r="Q285" s="92"/>
      <c r="R285" s="92"/>
      <c r="S285" s="92"/>
      <c r="T285" s="92"/>
      <c r="U285" s="1303"/>
    </row>
    <row r="286" spans="1:21" s="1302" customFormat="1" x14ac:dyDescent="0.3">
      <c r="A286" s="1214"/>
      <c r="B286" s="92"/>
      <c r="C286" s="1298"/>
      <c r="D286" s="1301"/>
      <c r="E286" s="1301"/>
      <c r="F286" s="1301"/>
      <c r="G286" s="1301"/>
      <c r="H286" s="1301"/>
      <c r="I286" s="1301"/>
      <c r="J286" s="1301"/>
      <c r="K286" s="1301"/>
      <c r="L286" s="1301"/>
      <c r="M286" s="1301"/>
      <c r="N286" s="1301"/>
      <c r="O286" s="1329"/>
      <c r="Q286" s="92"/>
      <c r="R286" s="92"/>
      <c r="S286" s="92"/>
      <c r="T286" s="92"/>
      <c r="U286" s="1303"/>
    </row>
    <row r="287" spans="1:21" s="1302" customFormat="1" x14ac:dyDescent="0.3">
      <c r="A287" s="1214"/>
      <c r="B287" s="92"/>
      <c r="C287" s="1298"/>
      <c r="D287" s="1301"/>
      <c r="E287" s="1301"/>
      <c r="F287" s="1301"/>
      <c r="G287" s="1301"/>
      <c r="H287" s="1301"/>
      <c r="I287" s="1301"/>
      <c r="J287" s="1301"/>
      <c r="K287" s="1301"/>
      <c r="L287" s="1301"/>
      <c r="M287" s="1301"/>
      <c r="N287" s="1301"/>
      <c r="O287" s="1329"/>
      <c r="Q287" s="92"/>
      <c r="R287" s="92"/>
      <c r="S287" s="92"/>
      <c r="T287" s="92"/>
      <c r="U287" s="1303"/>
    </row>
    <row r="288" spans="1:21" s="1302" customFormat="1" x14ac:dyDescent="0.3">
      <c r="A288" s="1214"/>
      <c r="B288" s="92"/>
      <c r="C288" s="1298"/>
      <c r="D288" s="1301"/>
      <c r="E288" s="1301"/>
      <c r="F288" s="1301"/>
      <c r="G288" s="1301"/>
      <c r="H288" s="1301"/>
      <c r="I288" s="1301"/>
      <c r="J288" s="1301"/>
      <c r="K288" s="1301"/>
      <c r="L288" s="1301"/>
      <c r="M288" s="1301"/>
      <c r="N288" s="1301"/>
      <c r="O288" s="1329"/>
      <c r="Q288" s="92"/>
      <c r="R288" s="92"/>
      <c r="S288" s="92"/>
      <c r="T288" s="92"/>
      <c r="U288" s="1303"/>
    </row>
    <row r="289" spans="1:21" s="1302" customFormat="1" x14ac:dyDescent="0.3">
      <c r="A289" s="1214"/>
      <c r="B289" s="92"/>
      <c r="C289" s="1298"/>
      <c r="D289" s="1301"/>
      <c r="E289" s="1301"/>
      <c r="F289" s="1301"/>
      <c r="G289" s="1301"/>
      <c r="H289" s="1301"/>
      <c r="I289" s="1301"/>
      <c r="J289" s="1301"/>
      <c r="K289" s="1301"/>
      <c r="L289" s="1301"/>
      <c r="M289" s="1301"/>
      <c r="N289" s="1301"/>
      <c r="O289" s="1329"/>
      <c r="Q289" s="92"/>
      <c r="R289" s="92"/>
      <c r="S289" s="92"/>
      <c r="T289" s="92"/>
      <c r="U289" s="1303"/>
    </row>
    <row r="290" spans="1:21" s="1302" customFormat="1" x14ac:dyDescent="0.3">
      <c r="A290" s="1214"/>
      <c r="B290" s="92"/>
      <c r="C290" s="1298"/>
      <c r="D290" s="1301"/>
      <c r="E290" s="1301"/>
      <c r="F290" s="1301"/>
      <c r="G290" s="1301"/>
      <c r="H290" s="1301"/>
      <c r="I290" s="1301"/>
      <c r="J290" s="1301"/>
      <c r="K290" s="1301"/>
      <c r="L290" s="1301"/>
      <c r="M290" s="1301"/>
      <c r="N290" s="1301"/>
      <c r="O290" s="1329"/>
      <c r="Q290" s="92"/>
      <c r="R290" s="92"/>
      <c r="S290" s="92"/>
      <c r="T290" s="92"/>
      <c r="U290" s="1303"/>
    </row>
    <row r="291" spans="1:21" s="1302" customFormat="1" x14ac:dyDescent="0.3">
      <c r="A291" s="1214"/>
      <c r="B291" s="92"/>
      <c r="C291" s="1298"/>
      <c r="D291" s="1301"/>
      <c r="E291" s="1301"/>
      <c r="F291" s="1301"/>
      <c r="G291" s="1301"/>
      <c r="H291" s="1301"/>
      <c r="I291" s="1301"/>
      <c r="J291" s="1301"/>
      <c r="K291" s="1301"/>
      <c r="L291" s="1301"/>
      <c r="M291" s="1301"/>
      <c r="N291" s="1301"/>
      <c r="O291" s="1329"/>
      <c r="Q291" s="92"/>
      <c r="R291" s="92"/>
      <c r="S291" s="92"/>
      <c r="T291" s="92"/>
      <c r="U291" s="1303"/>
    </row>
    <row r="292" spans="1:21" s="1302" customFormat="1" x14ac:dyDescent="0.3">
      <c r="A292" s="1214"/>
      <c r="B292" s="92"/>
      <c r="C292" s="1298"/>
      <c r="D292" s="1301"/>
      <c r="E292" s="1301"/>
      <c r="F292" s="1301"/>
      <c r="G292" s="1301"/>
      <c r="H292" s="1301"/>
      <c r="I292" s="1301"/>
      <c r="J292" s="1301"/>
      <c r="K292" s="1301"/>
      <c r="L292" s="1301"/>
      <c r="M292" s="1301"/>
      <c r="N292" s="1301"/>
      <c r="O292" s="1329"/>
      <c r="Q292" s="92"/>
      <c r="R292" s="92"/>
      <c r="S292" s="92"/>
      <c r="T292" s="92"/>
      <c r="U292" s="1303"/>
    </row>
    <row r="293" spans="1:21" s="1302" customFormat="1" x14ac:dyDescent="0.3">
      <c r="A293" s="1214"/>
      <c r="B293" s="92"/>
      <c r="C293" s="1298"/>
      <c r="D293" s="1301"/>
      <c r="E293" s="1301"/>
      <c r="F293" s="1301"/>
      <c r="G293" s="1301"/>
      <c r="H293" s="1301"/>
      <c r="I293" s="1301"/>
      <c r="J293" s="1301"/>
      <c r="K293" s="1301"/>
      <c r="L293" s="1301"/>
      <c r="M293" s="1301"/>
      <c r="N293" s="1301"/>
      <c r="O293" s="1329"/>
      <c r="Q293" s="92"/>
      <c r="R293" s="92"/>
      <c r="S293" s="92"/>
      <c r="T293" s="92"/>
      <c r="U293" s="1303"/>
    </row>
    <row r="294" spans="1:21" s="1302" customFormat="1" x14ac:dyDescent="0.3">
      <c r="A294" s="1214"/>
      <c r="B294" s="92"/>
      <c r="C294" s="1298"/>
      <c r="D294" s="1301"/>
      <c r="E294" s="1301"/>
      <c r="F294" s="1301"/>
      <c r="G294" s="1301"/>
      <c r="H294" s="1301"/>
      <c r="I294" s="1301"/>
      <c r="J294" s="1301"/>
      <c r="K294" s="1301"/>
      <c r="L294" s="1301"/>
      <c r="M294" s="1301"/>
      <c r="N294" s="1301"/>
      <c r="O294" s="1329"/>
      <c r="Q294" s="92"/>
      <c r="R294" s="92"/>
      <c r="S294" s="92"/>
      <c r="T294" s="92"/>
      <c r="U294" s="1303"/>
    </row>
    <row r="295" spans="1:21" s="1302" customFormat="1" x14ac:dyDescent="0.3">
      <c r="A295" s="1214"/>
      <c r="B295" s="92"/>
      <c r="C295" s="1298"/>
      <c r="D295" s="1301"/>
      <c r="E295" s="1301"/>
      <c r="F295" s="1301"/>
      <c r="G295" s="1301"/>
      <c r="H295" s="1301"/>
      <c r="I295" s="1301"/>
      <c r="J295" s="1301"/>
      <c r="K295" s="1301"/>
      <c r="L295" s="1301"/>
      <c r="M295" s="1301"/>
      <c r="N295" s="1301"/>
      <c r="O295" s="1329"/>
      <c r="Q295" s="92"/>
      <c r="R295" s="92"/>
      <c r="S295" s="92"/>
      <c r="T295" s="92"/>
      <c r="U295" s="1303"/>
    </row>
    <row r="296" spans="1:21" s="1302" customFormat="1" x14ac:dyDescent="0.3">
      <c r="A296" s="1214"/>
      <c r="B296" s="92"/>
      <c r="C296" s="1298"/>
      <c r="D296" s="1301"/>
      <c r="E296" s="1301"/>
      <c r="F296" s="1301"/>
      <c r="G296" s="1301"/>
      <c r="H296" s="1301"/>
      <c r="I296" s="1301"/>
      <c r="J296" s="1301"/>
      <c r="K296" s="1301"/>
      <c r="L296" s="1301"/>
      <c r="M296" s="1301"/>
      <c r="N296" s="1301"/>
      <c r="O296" s="1329"/>
      <c r="Q296" s="92"/>
      <c r="R296" s="92"/>
      <c r="S296" s="92"/>
      <c r="T296" s="92"/>
      <c r="U296" s="1303"/>
    </row>
    <row r="297" spans="1:21" s="1302" customFormat="1" x14ac:dyDescent="0.3">
      <c r="A297" s="1214"/>
      <c r="B297" s="92"/>
      <c r="C297" s="1298"/>
      <c r="D297" s="1301"/>
      <c r="E297" s="1301"/>
      <c r="F297" s="1301"/>
      <c r="G297" s="1301"/>
      <c r="H297" s="1301"/>
      <c r="I297" s="1301"/>
      <c r="J297" s="1301"/>
      <c r="K297" s="1301"/>
      <c r="L297" s="1301"/>
      <c r="M297" s="1301"/>
      <c r="N297" s="1301"/>
      <c r="O297" s="1329"/>
      <c r="Q297" s="92"/>
      <c r="R297" s="92"/>
      <c r="S297" s="92"/>
      <c r="T297" s="92"/>
      <c r="U297" s="1303"/>
    </row>
    <row r="298" spans="1:21" s="1302" customFormat="1" x14ac:dyDescent="0.3">
      <c r="A298" s="1214"/>
      <c r="B298" s="92"/>
      <c r="C298" s="1298"/>
      <c r="D298" s="1301"/>
      <c r="E298" s="1301"/>
      <c r="F298" s="1301"/>
      <c r="G298" s="1301"/>
      <c r="H298" s="1301"/>
      <c r="I298" s="1301"/>
      <c r="J298" s="1301"/>
      <c r="K298" s="1301"/>
      <c r="L298" s="1301"/>
      <c r="M298" s="1301"/>
      <c r="N298" s="1301"/>
      <c r="O298" s="1329"/>
      <c r="Q298" s="92"/>
      <c r="R298" s="92"/>
      <c r="S298" s="92"/>
      <c r="T298" s="92"/>
      <c r="U298" s="1303"/>
    </row>
    <row r="299" spans="1:21" s="1302" customFormat="1" x14ac:dyDescent="0.3">
      <c r="A299" s="1214"/>
      <c r="B299" s="92"/>
      <c r="C299" s="1298"/>
      <c r="D299" s="1301"/>
      <c r="E299" s="1301"/>
      <c r="F299" s="1301"/>
      <c r="G299" s="1301"/>
      <c r="H299" s="1301"/>
      <c r="I299" s="1301"/>
      <c r="J299" s="1301"/>
      <c r="K299" s="1301"/>
      <c r="L299" s="1301"/>
      <c r="M299" s="1301"/>
      <c r="N299" s="1301"/>
      <c r="O299" s="1329"/>
      <c r="Q299" s="92"/>
      <c r="R299" s="92"/>
      <c r="S299" s="92"/>
      <c r="T299" s="92"/>
      <c r="U299" s="1303"/>
    </row>
    <row r="300" spans="1:21" s="1302" customFormat="1" x14ac:dyDescent="0.3">
      <c r="A300" s="1214"/>
      <c r="B300" s="92"/>
      <c r="C300" s="1298"/>
      <c r="D300" s="1301"/>
      <c r="E300" s="1301"/>
      <c r="F300" s="1301"/>
      <c r="G300" s="1301"/>
      <c r="H300" s="1301"/>
      <c r="I300" s="1301"/>
      <c r="J300" s="1301"/>
      <c r="K300" s="1301"/>
      <c r="L300" s="1301"/>
      <c r="M300" s="1301"/>
      <c r="N300" s="1301"/>
      <c r="O300" s="1329"/>
      <c r="Q300" s="92"/>
      <c r="R300" s="92"/>
      <c r="S300" s="92"/>
      <c r="T300" s="92"/>
      <c r="U300" s="1303"/>
    </row>
    <row r="301" spans="1:21" s="1302" customFormat="1" x14ac:dyDescent="0.3">
      <c r="A301" s="1214"/>
      <c r="B301" s="92"/>
      <c r="C301" s="1298"/>
      <c r="D301" s="1301"/>
      <c r="E301" s="1301"/>
      <c r="F301" s="1301"/>
      <c r="G301" s="1301"/>
      <c r="H301" s="1301"/>
      <c r="I301" s="1301"/>
      <c r="J301" s="1301"/>
      <c r="K301" s="1301"/>
      <c r="L301" s="1301"/>
      <c r="M301" s="1301"/>
      <c r="N301" s="1301"/>
      <c r="O301" s="1329"/>
      <c r="Q301" s="92"/>
      <c r="R301" s="92"/>
      <c r="S301" s="92"/>
      <c r="T301" s="92"/>
      <c r="U301" s="1303"/>
    </row>
    <row r="302" spans="1:21" s="1302" customFormat="1" x14ac:dyDescent="0.3">
      <c r="A302" s="1214"/>
      <c r="B302" s="92"/>
      <c r="C302" s="1298"/>
      <c r="D302" s="1301"/>
      <c r="E302" s="1301"/>
      <c r="F302" s="1301"/>
      <c r="G302" s="1301"/>
      <c r="H302" s="1301"/>
      <c r="I302" s="1301"/>
      <c r="J302" s="1301"/>
      <c r="K302" s="1301"/>
      <c r="L302" s="1301"/>
      <c r="M302" s="1301"/>
      <c r="N302" s="1301"/>
      <c r="O302" s="1329"/>
      <c r="Q302" s="92"/>
      <c r="R302" s="92"/>
      <c r="S302" s="92"/>
      <c r="T302" s="92"/>
      <c r="U302" s="1303"/>
    </row>
    <row r="303" spans="1:21" s="1302" customFormat="1" x14ac:dyDescent="0.3">
      <c r="A303" s="1214"/>
      <c r="B303" s="92"/>
      <c r="C303" s="1298"/>
      <c r="D303" s="1301"/>
      <c r="E303" s="1301"/>
      <c r="F303" s="1301"/>
      <c r="G303" s="1301"/>
      <c r="H303" s="1301"/>
      <c r="I303" s="1301"/>
      <c r="J303" s="1301"/>
      <c r="K303" s="1301"/>
      <c r="L303" s="1301"/>
      <c r="M303" s="1301"/>
      <c r="N303" s="1301"/>
      <c r="O303" s="1329"/>
      <c r="Q303" s="92"/>
      <c r="R303" s="92"/>
      <c r="S303" s="92"/>
      <c r="T303" s="92"/>
      <c r="U303" s="1303"/>
    </row>
    <row r="304" spans="1:21" s="1302" customFormat="1" x14ac:dyDescent="0.3">
      <c r="A304" s="1214"/>
      <c r="B304" s="92"/>
      <c r="C304" s="1298"/>
      <c r="D304" s="1301"/>
      <c r="E304" s="1301"/>
      <c r="F304" s="1301"/>
      <c r="G304" s="1301"/>
      <c r="H304" s="1301"/>
      <c r="I304" s="1301"/>
      <c r="J304" s="1301"/>
      <c r="K304" s="1301"/>
      <c r="L304" s="1301"/>
      <c r="M304" s="1301"/>
      <c r="N304" s="1301"/>
      <c r="O304" s="1329"/>
      <c r="Q304" s="92"/>
      <c r="R304" s="92"/>
      <c r="S304" s="92"/>
      <c r="T304" s="92"/>
      <c r="U304" s="1303"/>
    </row>
    <row r="305" spans="1:21" s="1302" customFormat="1" x14ac:dyDescent="0.3">
      <c r="A305" s="1214"/>
      <c r="B305" s="92"/>
      <c r="C305" s="1298"/>
      <c r="D305" s="1301"/>
      <c r="E305" s="1301"/>
      <c r="F305" s="1301"/>
      <c r="G305" s="1301"/>
      <c r="H305" s="1301"/>
      <c r="I305" s="1301"/>
      <c r="J305" s="1301"/>
      <c r="K305" s="1301"/>
      <c r="L305" s="1301"/>
      <c r="M305" s="1301"/>
      <c r="N305" s="1301"/>
      <c r="O305" s="1329"/>
      <c r="Q305" s="92"/>
      <c r="R305" s="92"/>
      <c r="S305" s="92"/>
      <c r="T305" s="92"/>
      <c r="U305" s="1303"/>
    </row>
    <row r="306" spans="1:21" s="1302" customFormat="1" x14ac:dyDescent="0.3">
      <c r="A306" s="1214"/>
      <c r="B306" s="92"/>
      <c r="C306" s="1298"/>
      <c r="D306" s="1301"/>
      <c r="E306" s="1301"/>
      <c r="F306" s="1301"/>
      <c r="G306" s="1301"/>
      <c r="H306" s="1301"/>
      <c r="I306" s="1301"/>
      <c r="J306" s="1301"/>
      <c r="K306" s="1301"/>
      <c r="L306" s="1301"/>
      <c r="M306" s="1301"/>
      <c r="N306" s="1301"/>
      <c r="O306" s="1329"/>
      <c r="Q306" s="92"/>
      <c r="R306" s="92"/>
      <c r="S306" s="92"/>
      <c r="T306" s="92"/>
      <c r="U306" s="1303"/>
    </row>
    <row r="307" spans="1:21" s="1302" customFormat="1" x14ac:dyDescent="0.3">
      <c r="A307" s="1214"/>
      <c r="B307" s="92"/>
      <c r="C307" s="1298"/>
      <c r="D307" s="1301"/>
      <c r="E307" s="1301"/>
      <c r="F307" s="1301"/>
      <c r="G307" s="1301"/>
      <c r="H307" s="1301"/>
      <c r="I307" s="1301"/>
      <c r="J307" s="1301"/>
      <c r="K307" s="1301"/>
      <c r="L307" s="1301"/>
      <c r="M307" s="1301"/>
      <c r="N307" s="1301"/>
      <c r="O307" s="1329"/>
      <c r="Q307" s="92"/>
      <c r="R307" s="92"/>
      <c r="S307" s="92"/>
      <c r="T307" s="92"/>
      <c r="U307" s="1303"/>
    </row>
    <row r="308" spans="1:21" s="1302" customFormat="1" x14ac:dyDescent="0.3">
      <c r="A308" s="1214"/>
      <c r="B308" s="92"/>
      <c r="C308" s="1298"/>
      <c r="D308" s="1301"/>
      <c r="E308" s="1301"/>
      <c r="F308" s="1301"/>
      <c r="G308" s="1301"/>
      <c r="H308" s="1301"/>
      <c r="I308" s="1301"/>
      <c r="J308" s="1301"/>
      <c r="K308" s="1301"/>
      <c r="L308" s="1301"/>
      <c r="M308" s="1301"/>
      <c r="N308" s="1301"/>
      <c r="O308" s="1329"/>
      <c r="Q308" s="92"/>
      <c r="R308" s="92"/>
      <c r="S308" s="92"/>
      <c r="T308" s="92"/>
      <c r="U308" s="1303"/>
    </row>
    <row r="309" spans="1:21" s="1302" customFormat="1" x14ac:dyDescent="0.3">
      <c r="A309" s="1214"/>
      <c r="B309" s="92"/>
      <c r="C309" s="1298"/>
      <c r="D309" s="1301"/>
      <c r="E309" s="1301"/>
      <c r="F309" s="1301"/>
      <c r="G309" s="1301"/>
      <c r="H309" s="1301"/>
      <c r="I309" s="1301"/>
      <c r="J309" s="1301"/>
      <c r="K309" s="1301"/>
      <c r="L309" s="1301"/>
      <c r="M309" s="1301"/>
      <c r="N309" s="1301"/>
      <c r="O309" s="1329"/>
      <c r="Q309" s="92"/>
      <c r="R309" s="92"/>
      <c r="S309" s="92"/>
      <c r="T309" s="92"/>
      <c r="U309" s="1303"/>
    </row>
    <row r="310" spans="1:21" s="1302" customFormat="1" x14ac:dyDescent="0.3">
      <c r="A310" s="1214"/>
      <c r="B310" s="92"/>
      <c r="C310" s="1298"/>
      <c r="D310" s="1301"/>
      <c r="E310" s="1301"/>
      <c r="F310" s="1301"/>
      <c r="G310" s="1301"/>
      <c r="H310" s="1301"/>
      <c r="I310" s="1301"/>
      <c r="J310" s="1301"/>
      <c r="K310" s="1301"/>
      <c r="L310" s="1301"/>
      <c r="M310" s="1301"/>
      <c r="N310" s="1301"/>
      <c r="O310" s="1329"/>
      <c r="Q310" s="92"/>
      <c r="R310" s="92"/>
      <c r="S310" s="92"/>
      <c r="T310" s="92"/>
      <c r="U310" s="1303"/>
    </row>
    <row r="311" spans="1:21" s="1302" customFormat="1" x14ac:dyDescent="0.3">
      <c r="A311" s="1214"/>
      <c r="B311" s="92"/>
      <c r="C311" s="1298"/>
      <c r="D311" s="1301"/>
      <c r="E311" s="1301"/>
      <c r="F311" s="1301"/>
      <c r="G311" s="1301"/>
      <c r="H311" s="1301"/>
      <c r="I311" s="1301"/>
      <c r="J311" s="1301"/>
      <c r="K311" s="1301"/>
      <c r="L311" s="1301"/>
      <c r="M311" s="1301"/>
      <c r="N311" s="1301"/>
      <c r="O311" s="1329"/>
      <c r="Q311" s="92"/>
      <c r="R311" s="92"/>
      <c r="S311" s="92"/>
      <c r="T311" s="92"/>
      <c r="U311" s="1303"/>
    </row>
    <row r="312" spans="1:21" s="1302" customFormat="1" x14ac:dyDescent="0.3">
      <c r="A312" s="1214"/>
      <c r="B312" s="92"/>
      <c r="C312" s="1298"/>
      <c r="D312" s="1301"/>
      <c r="E312" s="1301"/>
      <c r="F312" s="1301"/>
      <c r="G312" s="1301"/>
      <c r="H312" s="1301"/>
      <c r="I312" s="1301"/>
      <c r="J312" s="1301"/>
      <c r="K312" s="1301"/>
      <c r="L312" s="1301"/>
      <c r="M312" s="1301"/>
      <c r="N312" s="1301"/>
      <c r="O312" s="1329"/>
      <c r="Q312" s="92"/>
      <c r="R312" s="92"/>
      <c r="S312" s="92"/>
      <c r="T312" s="92"/>
      <c r="U312" s="1303"/>
    </row>
    <row r="313" spans="1:21" s="1302" customFormat="1" x14ac:dyDescent="0.3">
      <c r="A313" s="1214"/>
      <c r="B313" s="92"/>
      <c r="C313" s="1298"/>
      <c r="D313" s="1301"/>
      <c r="E313" s="1301"/>
      <c r="F313" s="1301"/>
      <c r="G313" s="1301"/>
      <c r="H313" s="1301"/>
      <c r="I313" s="1301"/>
      <c r="J313" s="1301"/>
      <c r="K313" s="1301"/>
      <c r="L313" s="1301"/>
      <c r="M313" s="1301"/>
      <c r="N313" s="1301"/>
      <c r="O313" s="1329"/>
      <c r="Q313" s="92"/>
      <c r="R313" s="92"/>
      <c r="S313" s="92"/>
      <c r="T313" s="92"/>
      <c r="U313" s="1303"/>
    </row>
    <row r="314" spans="1:21" s="1302" customFormat="1" x14ac:dyDescent="0.3">
      <c r="A314" s="1214"/>
      <c r="B314" s="92"/>
      <c r="C314" s="1298"/>
      <c r="D314" s="1301"/>
      <c r="E314" s="1301"/>
      <c r="F314" s="1301"/>
      <c r="G314" s="1301"/>
      <c r="H314" s="1301"/>
      <c r="I314" s="1301"/>
      <c r="J314" s="1301"/>
      <c r="K314" s="1301"/>
      <c r="L314" s="1301"/>
      <c r="M314" s="1301"/>
      <c r="N314" s="1301"/>
      <c r="O314" s="1329"/>
      <c r="Q314" s="92"/>
      <c r="R314" s="92"/>
      <c r="S314" s="92"/>
      <c r="T314" s="92"/>
      <c r="U314" s="1303"/>
    </row>
    <row r="315" spans="1:21" s="1302" customFormat="1" x14ac:dyDescent="0.3">
      <c r="A315" s="1214"/>
      <c r="B315" s="92"/>
      <c r="C315" s="1298"/>
      <c r="D315" s="1301"/>
      <c r="E315" s="1301"/>
      <c r="F315" s="1301"/>
      <c r="G315" s="1301"/>
      <c r="H315" s="1301"/>
      <c r="I315" s="1301"/>
      <c r="J315" s="1301"/>
      <c r="K315" s="1301"/>
      <c r="L315" s="1301"/>
      <c r="M315" s="1301"/>
      <c r="N315" s="1301"/>
      <c r="O315" s="1329"/>
      <c r="Q315" s="92"/>
      <c r="R315" s="92"/>
      <c r="S315" s="92"/>
      <c r="T315" s="92"/>
      <c r="U315" s="1303"/>
    </row>
    <row r="316" spans="1:21" s="1302" customFormat="1" x14ac:dyDescent="0.3">
      <c r="A316" s="1214"/>
      <c r="B316" s="92"/>
      <c r="C316" s="1298"/>
      <c r="D316" s="1301"/>
      <c r="E316" s="1301"/>
      <c r="F316" s="1301"/>
      <c r="G316" s="1301"/>
      <c r="H316" s="1301"/>
      <c r="I316" s="1301"/>
      <c r="J316" s="1301"/>
      <c r="K316" s="1301"/>
      <c r="L316" s="1301"/>
      <c r="M316" s="1301"/>
      <c r="N316" s="1301"/>
      <c r="O316" s="1329"/>
      <c r="Q316" s="92"/>
      <c r="R316" s="92"/>
      <c r="S316" s="92"/>
      <c r="T316" s="92"/>
      <c r="U316" s="1303"/>
    </row>
    <row r="317" spans="1:21" s="1302" customFormat="1" x14ac:dyDescent="0.3">
      <c r="A317" s="1214"/>
      <c r="B317" s="92"/>
      <c r="C317" s="1298"/>
      <c r="D317" s="1301"/>
      <c r="E317" s="1301"/>
      <c r="F317" s="1301"/>
      <c r="G317" s="1301"/>
      <c r="H317" s="1301"/>
      <c r="I317" s="1301"/>
      <c r="J317" s="1301"/>
      <c r="K317" s="1301"/>
      <c r="L317" s="1301"/>
      <c r="M317" s="1301"/>
      <c r="N317" s="1301"/>
      <c r="O317" s="1329"/>
      <c r="Q317" s="92"/>
      <c r="R317" s="92"/>
      <c r="S317" s="92"/>
      <c r="T317" s="92"/>
      <c r="U317" s="1303"/>
    </row>
    <row r="318" spans="1:21" s="1302" customFormat="1" x14ac:dyDescent="0.3">
      <c r="A318" s="1214"/>
      <c r="B318" s="92"/>
      <c r="C318" s="1298"/>
      <c r="D318" s="1301"/>
      <c r="E318" s="1301"/>
      <c r="F318" s="1301"/>
      <c r="G318" s="1301"/>
      <c r="H318" s="1301"/>
      <c r="I318" s="1301"/>
      <c r="J318" s="1301"/>
      <c r="K318" s="1301"/>
      <c r="L318" s="1301"/>
      <c r="M318" s="1301"/>
      <c r="N318" s="1301"/>
      <c r="O318" s="1329"/>
      <c r="Q318" s="92"/>
      <c r="R318" s="92"/>
      <c r="S318" s="92"/>
      <c r="T318" s="92"/>
      <c r="U318" s="1303"/>
    </row>
    <row r="319" spans="1:21" s="1302" customFormat="1" x14ac:dyDescent="0.3">
      <c r="A319" s="1214"/>
      <c r="B319" s="92"/>
      <c r="C319" s="1298"/>
      <c r="D319" s="1301"/>
      <c r="E319" s="1301"/>
      <c r="F319" s="1301"/>
      <c r="G319" s="1301"/>
      <c r="H319" s="1301"/>
      <c r="I319" s="1301"/>
      <c r="J319" s="1301"/>
      <c r="K319" s="1301"/>
      <c r="L319" s="1301"/>
      <c r="M319" s="1301"/>
      <c r="N319" s="1301"/>
      <c r="O319" s="1329"/>
      <c r="Q319" s="92"/>
      <c r="R319" s="92"/>
      <c r="S319" s="92"/>
      <c r="T319" s="92"/>
      <c r="U319" s="1303"/>
    </row>
    <row r="320" spans="1:21" s="1302" customFormat="1" x14ac:dyDescent="0.3">
      <c r="A320" s="1214"/>
      <c r="B320" s="92"/>
      <c r="C320" s="1298"/>
      <c r="D320" s="1301"/>
      <c r="E320" s="1301"/>
      <c r="F320" s="1301"/>
      <c r="G320" s="1301"/>
      <c r="H320" s="1301"/>
      <c r="I320" s="1301"/>
      <c r="J320" s="1301"/>
      <c r="K320" s="1301"/>
      <c r="L320" s="1301"/>
      <c r="M320" s="1301"/>
      <c r="N320" s="1301"/>
      <c r="O320" s="1329"/>
      <c r="Q320" s="92"/>
      <c r="R320" s="92"/>
      <c r="S320" s="92"/>
      <c r="T320" s="92"/>
      <c r="U320" s="1303"/>
    </row>
    <row r="321" spans="1:21" s="1302" customFormat="1" x14ac:dyDescent="0.3">
      <c r="A321" s="1214"/>
      <c r="B321" s="92"/>
      <c r="C321" s="1298"/>
      <c r="D321" s="1301"/>
      <c r="E321" s="1301"/>
      <c r="F321" s="1301"/>
      <c r="G321" s="1301"/>
      <c r="H321" s="1301"/>
      <c r="I321" s="1301"/>
      <c r="J321" s="1301"/>
      <c r="K321" s="1301"/>
      <c r="L321" s="1301"/>
      <c r="M321" s="1301"/>
      <c r="N321" s="1301"/>
      <c r="O321" s="1329"/>
      <c r="Q321" s="92"/>
      <c r="R321" s="92"/>
      <c r="S321" s="92"/>
      <c r="T321" s="92"/>
      <c r="U321" s="1303"/>
    </row>
    <row r="322" spans="1:21" s="1302" customFormat="1" x14ac:dyDescent="0.3">
      <c r="A322" s="1214"/>
      <c r="B322" s="92"/>
      <c r="C322" s="1298"/>
      <c r="D322" s="1301"/>
      <c r="E322" s="1301"/>
      <c r="F322" s="1301"/>
      <c r="G322" s="1301"/>
      <c r="H322" s="1301"/>
      <c r="I322" s="1301"/>
      <c r="J322" s="1301"/>
      <c r="K322" s="1301"/>
      <c r="L322" s="1301"/>
      <c r="M322" s="1301"/>
      <c r="N322" s="1301"/>
      <c r="O322" s="1329"/>
      <c r="Q322" s="92"/>
      <c r="R322" s="92"/>
      <c r="S322" s="92"/>
      <c r="T322" s="92"/>
      <c r="U322" s="1303"/>
    </row>
    <row r="323" spans="1:21" s="1302" customFormat="1" x14ac:dyDescent="0.3">
      <c r="A323" s="1214"/>
      <c r="B323" s="92"/>
      <c r="C323" s="1298"/>
      <c r="D323" s="1301"/>
      <c r="E323" s="1301"/>
      <c r="F323" s="1301"/>
      <c r="G323" s="1301"/>
      <c r="H323" s="1301"/>
      <c r="I323" s="1301"/>
      <c r="J323" s="1301"/>
      <c r="K323" s="1301"/>
      <c r="L323" s="1301"/>
      <c r="M323" s="1301"/>
      <c r="N323" s="1301"/>
      <c r="O323" s="1329"/>
      <c r="Q323" s="92"/>
      <c r="R323" s="92"/>
      <c r="S323" s="92"/>
      <c r="T323" s="92"/>
      <c r="U323" s="1303"/>
    </row>
    <row r="324" spans="1:21" s="1302" customFormat="1" x14ac:dyDescent="0.3">
      <c r="A324" s="1214"/>
      <c r="B324" s="92"/>
      <c r="C324" s="1298"/>
      <c r="D324" s="1301"/>
      <c r="E324" s="1301"/>
      <c r="F324" s="1301"/>
      <c r="G324" s="1301"/>
      <c r="H324" s="1301"/>
      <c r="I324" s="1301"/>
      <c r="J324" s="1301"/>
      <c r="K324" s="1301"/>
      <c r="L324" s="1301"/>
      <c r="M324" s="1301"/>
      <c r="N324" s="1301"/>
      <c r="O324" s="1329"/>
      <c r="Q324" s="92"/>
      <c r="R324" s="92"/>
      <c r="S324" s="92"/>
      <c r="T324" s="92"/>
      <c r="U324" s="1303"/>
    </row>
    <row r="325" spans="1:21" s="1302" customFormat="1" x14ac:dyDescent="0.3">
      <c r="A325" s="1214"/>
      <c r="B325" s="92"/>
      <c r="C325" s="1298"/>
      <c r="D325" s="1301"/>
      <c r="E325" s="1301"/>
      <c r="F325" s="1301"/>
      <c r="G325" s="1301"/>
      <c r="H325" s="1301"/>
      <c r="I325" s="1301"/>
      <c r="J325" s="1301"/>
      <c r="K325" s="1301"/>
      <c r="L325" s="1301"/>
      <c r="M325" s="1301"/>
      <c r="N325" s="1301"/>
      <c r="O325" s="1329"/>
      <c r="Q325" s="92"/>
      <c r="R325" s="92"/>
      <c r="S325" s="92"/>
      <c r="T325" s="92"/>
      <c r="U325" s="1303"/>
    </row>
    <row r="326" spans="1:21" s="1302" customFormat="1" x14ac:dyDescent="0.3">
      <c r="A326" s="1214"/>
      <c r="B326" s="92"/>
      <c r="C326" s="1298"/>
      <c r="D326" s="1301"/>
      <c r="E326" s="1301"/>
      <c r="F326" s="1301"/>
      <c r="G326" s="1301"/>
      <c r="H326" s="1301"/>
      <c r="I326" s="1301"/>
      <c r="J326" s="1301"/>
      <c r="K326" s="1301"/>
      <c r="L326" s="1301"/>
      <c r="M326" s="1301"/>
      <c r="N326" s="1301"/>
      <c r="O326" s="1329"/>
      <c r="Q326" s="92"/>
      <c r="R326" s="92"/>
      <c r="S326" s="92"/>
      <c r="T326" s="92"/>
      <c r="U326" s="1303"/>
    </row>
    <row r="327" spans="1:21" s="1302" customFormat="1" x14ac:dyDescent="0.3">
      <c r="A327" s="1214"/>
      <c r="B327" s="92"/>
      <c r="C327" s="1298"/>
      <c r="D327" s="1301"/>
      <c r="E327" s="1301"/>
      <c r="F327" s="1301"/>
      <c r="G327" s="1301"/>
      <c r="H327" s="1301"/>
      <c r="I327" s="1301"/>
      <c r="J327" s="1301"/>
      <c r="K327" s="1301"/>
      <c r="L327" s="1301"/>
      <c r="M327" s="1301"/>
      <c r="N327" s="1301"/>
      <c r="O327" s="1329"/>
      <c r="Q327" s="92"/>
      <c r="R327" s="92"/>
      <c r="S327" s="92"/>
      <c r="T327" s="92"/>
      <c r="U327" s="1303"/>
    </row>
    <row r="328" spans="1:21" s="1302" customFormat="1" x14ac:dyDescent="0.3">
      <c r="A328" s="1214"/>
      <c r="B328" s="92"/>
      <c r="C328" s="1298"/>
      <c r="D328" s="1301"/>
      <c r="E328" s="1301"/>
      <c r="F328" s="1301"/>
      <c r="G328" s="1301"/>
      <c r="H328" s="1301"/>
      <c r="I328" s="1301"/>
      <c r="J328" s="1301"/>
      <c r="K328" s="1301"/>
      <c r="L328" s="1301"/>
      <c r="M328" s="1301"/>
      <c r="N328" s="1301"/>
      <c r="O328" s="1329"/>
      <c r="Q328" s="92"/>
      <c r="R328" s="92"/>
      <c r="S328" s="92"/>
      <c r="T328" s="92"/>
      <c r="U328" s="1303"/>
    </row>
    <row r="329" spans="1:21" s="1302" customFormat="1" x14ac:dyDescent="0.3">
      <c r="A329" s="1214"/>
      <c r="B329" s="92"/>
      <c r="C329" s="1298"/>
      <c r="D329" s="1301"/>
      <c r="E329" s="1301"/>
      <c r="F329" s="1301"/>
      <c r="G329" s="1301"/>
      <c r="H329" s="1301"/>
      <c r="I329" s="1301"/>
      <c r="J329" s="1301"/>
      <c r="K329" s="1301"/>
      <c r="L329" s="1301"/>
      <c r="M329" s="1301"/>
      <c r="N329" s="1301"/>
      <c r="O329" s="1329"/>
      <c r="Q329" s="92"/>
      <c r="R329" s="92"/>
      <c r="S329" s="92"/>
      <c r="T329" s="92"/>
      <c r="U329" s="1303"/>
    </row>
    <row r="330" spans="1:21" s="1302" customFormat="1" x14ac:dyDescent="0.3">
      <c r="A330" s="1214"/>
      <c r="B330" s="92"/>
      <c r="C330" s="1298"/>
      <c r="D330" s="1301"/>
      <c r="E330" s="1301"/>
      <c r="F330" s="1301"/>
      <c r="G330" s="1301"/>
      <c r="H330" s="1301"/>
      <c r="I330" s="1301"/>
      <c r="J330" s="1301"/>
      <c r="K330" s="1301"/>
      <c r="L330" s="1301"/>
      <c r="M330" s="1301"/>
      <c r="N330" s="1301"/>
      <c r="O330" s="1329"/>
      <c r="Q330" s="92"/>
      <c r="R330" s="92"/>
      <c r="S330" s="92"/>
      <c r="T330" s="92"/>
      <c r="U330" s="1303"/>
    </row>
    <row r="331" spans="1:21" s="1302" customFormat="1" x14ac:dyDescent="0.3">
      <c r="A331" s="1214"/>
      <c r="B331" s="92"/>
      <c r="C331" s="1298"/>
      <c r="D331" s="1301"/>
      <c r="E331" s="1301"/>
      <c r="F331" s="1301"/>
      <c r="G331" s="1301"/>
      <c r="H331" s="1301"/>
      <c r="I331" s="1301"/>
      <c r="J331" s="1301"/>
      <c r="K331" s="1301"/>
      <c r="L331" s="1301"/>
      <c r="M331" s="1301"/>
      <c r="N331" s="1301"/>
      <c r="O331" s="1329"/>
      <c r="Q331" s="92"/>
      <c r="R331" s="92"/>
      <c r="S331" s="92"/>
      <c r="T331" s="92"/>
      <c r="U331" s="1303"/>
    </row>
    <row r="332" spans="1:21" s="1302" customFormat="1" x14ac:dyDescent="0.3">
      <c r="A332" s="1214"/>
      <c r="B332" s="92"/>
      <c r="C332" s="1298"/>
      <c r="D332" s="1301"/>
      <c r="E332" s="1301"/>
      <c r="F332" s="1301"/>
      <c r="G332" s="1301"/>
      <c r="H332" s="1301"/>
      <c r="I332" s="1301"/>
      <c r="J332" s="1301"/>
      <c r="K332" s="1301"/>
      <c r="L332" s="1301"/>
      <c r="M332" s="1301"/>
      <c r="N332" s="1301"/>
      <c r="O332" s="1329"/>
      <c r="Q332" s="92"/>
      <c r="R332" s="92"/>
      <c r="S332" s="92"/>
      <c r="T332" s="92"/>
      <c r="U332" s="1303"/>
    </row>
    <row r="333" spans="1:21" s="1302" customFormat="1" x14ac:dyDescent="0.3">
      <c r="A333" s="1214"/>
      <c r="B333" s="92"/>
      <c r="C333" s="1298"/>
      <c r="D333" s="1301"/>
      <c r="E333" s="1301"/>
      <c r="F333" s="1301"/>
      <c r="G333" s="1301"/>
      <c r="H333" s="1301"/>
      <c r="I333" s="1301"/>
      <c r="J333" s="1301"/>
      <c r="K333" s="1301"/>
      <c r="L333" s="1301"/>
      <c r="M333" s="1301"/>
      <c r="N333" s="1301"/>
      <c r="O333" s="1329"/>
      <c r="Q333" s="92"/>
      <c r="R333" s="92"/>
      <c r="S333" s="92"/>
      <c r="T333" s="92"/>
      <c r="U333" s="1303"/>
    </row>
    <row r="334" spans="1:21" s="1302" customFormat="1" x14ac:dyDescent="0.3">
      <c r="A334" s="1214"/>
      <c r="B334" s="92"/>
      <c r="C334" s="1298"/>
      <c r="D334" s="1301"/>
      <c r="E334" s="1301"/>
      <c r="F334" s="1301"/>
      <c r="G334" s="1301"/>
      <c r="H334" s="1301"/>
      <c r="I334" s="1301"/>
      <c r="J334" s="1301"/>
      <c r="K334" s="1301"/>
      <c r="L334" s="1301"/>
      <c r="M334" s="1301"/>
      <c r="N334" s="1301"/>
      <c r="O334" s="1329"/>
      <c r="Q334" s="92"/>
      <c r="R334" s="92"/>
      <c r="S334" s="92"/>
      <c r="T334" s="92"/>
      <c r="U334" s="1303"/>
    </row>
    <row r="335" spans="1:21" s="1302" customFormat="1" x14ac:dyDescent="0.3">
      <c r="A335" s="1214"/>
      <c r="B335" s="92"/>
      <c r="C335" s="1298"/>
      <c r="D335" s="1301"/>
      <c r="E335" s="1301"/>
      <c r="F335" s="1301"/>
      <c r="G335" s="1301"/>
      <c r="H335" s="1301"/>
      <c r="I335" s="1301"/>
      <c r="J335" s="1301"/>
      <c r="K335" s="1301"/>
      <c r="L335" s="1301"/>
      <c r="M335" s="1301"/>
      <c r="N335" s="1301"/>
      <c r="O335" s="1329"/>
      <c r="Q335" s="92"/>
      <c r="R335" s="92"/>
      <c r="S335" s="92"/>
      <c r="T335" s="92"/>
      <c r="U335" s="1303"/>
    </row>
    <row r="336" spans="1:21" s="1302" customFormat="1" x14ac:dyDescent="0.3">
      <c r="A336" s="1214"/>
      <c r="B336" s="92"/>
      <c r="C336" s="1298"/>
      <c r="D336" s="1301"/>
      <c r="E336" s="1301"/>
      <c r="F336" s="1301"/>
      <c r="G336" s="1301"/>
      <c r="H336" s="1301"/>
      <c r="I336" s="1301"/>
      <c r="J336" s="1301"/>
      <c r="K336" s="1301"/>
      <c r="L336" s="1301"/>
      <c r="M336" s="1301"/>
      <c r="N336" s="1301"/>
      <c r="O336" s="1329"/>
      <c r="Q336" s="92"/>
      <c r="R336" s="92"/>
      <c r="S336" s="92"/>
      <c r="T336" s="92"/>
      <c r="U336" s="1303"/>
    </row>
    <row r="337" spans="1:21" s="1302" customFormat="1" x14ac:dyDescent="0.3">
      <c r="A337" s="1214"/>
      <c r="B337" s="92"/>
      <c r="C337" s="1298"/>
      <c r="D337" s="1301"/>
      <c r="E337" s="1301"/>
      <c r="F337" s="1301"/>
      <c r="G337" s="1301"/>
      <c r="H337" s="1301"/>
      <c r="I337" s="1301"/>
      <c r="J337" s="1301"/>
      <c r="K337" s="1301"/>
      <c r="L337" s="1301"/>
      <c r="M337" s="1301"/>
      <c r="N337" s="1301"/>
      <c r="O337" s="1329"/>
      <c r="Q337" s="92"/>
      <c r="R337" s="92"/>
      <c r="S337" s="92"/>
      <c r="T337" s="92"/>
      <c r="U337" s="1303"/>
    </row>
    <row r="338" spans="1:21" s="1302" customFormat="1" x14ac:dyDescent="0.3">
      <c r="A338" s="1214"/>
      <c r="B338" s="92"/>
      <c r="C338" s="1298"/>
      <c r="D338" s="1301"/>
      <c r="E338" s="1301"/>
      <c r="F338" s="1301"/>
      <c r="G338" s="1301"/>
      <c r="H338" s="1301"/>
      <c r="I338" s="1301"/>
      <c r="J338" s="1301"/>
      <c r="K338" s="1301"/>
      <c r="L338" s="1301"/>
      <c r="M338" s="1301"/>
      <c r="N338" s="1301"/>
      <c r="O338" s="1329"/>
      <c r="Q338" s="92"/>
      <c r="R338" s="92"/>
      <c r="S338" s="92"/>
      <c r="T338" s="92"/>
      <c r="U338" s="1303"/>
    </row>
    <row r="339" spans="1:21" s="1302" customFormat="1" x14ac:dyDescent="0.3">
      <c r="A339" s="1214"/>
      <c r="B339" s="92"/>
      <c r="C339" s="1298"/>
      <c r="D339" s="1301"/>
      <c r="E339" s="1301"/>
      <c r="F339" s="1301"/>
      <c r="G339" s="1301"/>
      <c r="H339" s="1301"/>
      <c r="I339" s="1301"/>
      <c r="J339" s="1301"/>
      <c r="K339" s="1301"/>
      <c r="L339" s="1301"/>
      <c r="M339" s="1301"/>
      <c r="N339" s="1301"/>
      <c r="O339" s="1329"/>
      <c r="Q339" s="92"/>
      <c r="R339" s="92"/>
      <c r="S339" s="92"/>
      <c r="T339" s="92"/>
      <c r="U339" s="1303"/>
    </row>
    <row r="340" spans="1:21" s="1302" customFormat="1" x14ac:dyDescent="0.3">
      <c r="A340" s="1214"/>
      <c r="B340" s="92"/>
      <c r="C340" s="1298"/>
      <c r="D340" s="1301"/>
      <c r="E340" s="1301"/>
      <c r="F340" s="1301"/>
      <c r="G340" s="1301"/>
      <c r="H340" s="1301"/>
      <c r="I340" s="1301"/>
      <c r="J340" s="1301"/>
      <c r="K340" s="1301"/>
      <c r="L340" s="1301"/>
      <c r="M340" s="1301"/>
      <c r="N340" s="1301"/>
      <c r="O340" s="1329"/>
      <c r="Q340" s="92"/>
      <c r="R340" s="92"/>
      <c r="S340" s="92"/>
      <c r="T340" s="92"/>
      <c r="U340" s="1303"/>
    </row>
    <row r="341" spans="1:21" s="1302" customFormat="1" x14ac:dyDescent="0.3">
      <c r="A341" s="1214"/>
      <c r="B341" s="92"/>
      <c r="C341" s="1298"/>
      <c r="D341" s="1301"/>
      <c r="E341" s="1301"/>
      <c r="F341" s="1301"/>
      <c r="G341" s="1301"/>
      <c r="H341" s="1301"/>
      <c r="I341" s="1301"/>
      <c r="J341" s="1301"/>
      <c r="K341" s="1301"/>
      <c r="L341" s="1301"/>
      <c r="M341" s="1301"/>
      <c r="N341" s="1301"/>
      <c r="O341" s="1329"/>
      <c r="Q341" s="92"/>
      <c r="R341" s="92"/>
      <c r="S341" s="92"/>
      <c r="T341" s="92"/>
      <c r="U341" s="1303"/>
    </row>
    <row r="342" spans="1:21" s="1302" customFormat="1" x14ac:dyDescent="0.3">
      <c r="A342" s="1214"/>
      <c r="B342" s="92"/>
      <c r="C342" s="1298"/>
      <c r="D342" s="1301"/>
      <c r="E342" s="1301"/>
      <c r="F342" s="1301"/>
      <c r="G342" s="1301"/>
      <c r="H342" s="1301"/>
      <c r="I342" s="1301"/>
      <c r="J342" s="1301"/>
      <c r="K342" s="1301"/>
      <c r="L342" s="1301"/>
      <c r="M342" s="1301"/>
      <c r="N342" s="1301"/>
      <c r="O342" s="1329"/>
      <c r="Q342" s="92"/>
      <c r="R342" s="92"/>
      <c r="S342" s="92"/>
      <c r="T342" s="92"/>
      <c r="U342" s="1303"/>
    </row>
    <row r="343" spans="1:21" s="1302" customFormat="1" x14ac:dyDescent="0.3">
      <c r="A343" s="1214"/>
      <c r="B343" s="92"/>
      <c r="C343" s="1298"/>
      <c r="D343" s="1301"/>
      <c r="E343" s="1301"/>
      <c r="F343" s="1301"/>
      <c r="G343" s="1301"/>
      <c r="H343" s="1301"/>
      <c r="I343" s="1301"/>
      <c r="J343" s="1301"/>
      <c r="K343" s="1301"/>
      <c r="L343" s="1301"/>
      <c r="M343" s="1301"/>
      <c r="N343" s="1301"/>
      <c r="O343" s="1329"/>
      <c r="Q343" s="92"/>
      <c r="R343" s="92"/>
      <c r="S343" s="92"/>
      <c r="T343" s="92"/>
      <c r="U343" s="1303"/>
    </row>
    <row r="344" spans="1:21" s="1302" customFormat="1" x14ac:dyDescent="0.3">
      <c r="A344" s="1214"/>
      <c r="B344" s="92"/>
      <c r="C344" s="1298"/>
      <c r="D344" s="1301"/>
      <c r="E344" s="1301"/>
      <c r="F344" s="1301"/>
      <c r="G344" s="1301"/>
      <c r="H344" s="1301"/>
      <c r="I344" s="1301"/>
      <c r="J344" s="1301"/>
      <c r="K344" s="1301"/>
      <c r="L344" s="1301"/>
      <c r="M344" s="1301"/>
      <c r="N344" s="1301"/>
      <c r="O344" s="1329"/>
      <c r="Q344" s="92"/>
      <c r="R344" s="92"/>
      <c r="S344" s="92"/>
      <c r="T344" s="92"/>
      <c r="U344" s="1303"/>
    </row>
    <row r="345" spans="1:21" s="1302" customFormat="1" x14ac:dyDescent="0.3">
      <c r="A345" s="1214"/>
      <c r="B345" s="92"/>
      <c r="C345" s="1298"/>
      <c r="D345" s="1301"/>
      <c r="E345" s="1301"/>
      <c r="F345" s="1301"/>
      <c r="G345" s="1301"/>
      <c r="H345" s="1301"/>
      <c r="I345" s="1301"/>
      <c r="J345" s="1301"/>
      <c r="K345" s="1301"/>
      <c r="L345" s="1301"/>
      <c r="M345" s="1301"/>
      <c r="N345" s="1301"/>
      <c r="O345" s="1329"/>
      <c r="Q345" s="92"/>
      <c r="R345" s="92"/>
      <c r="S345" s="92"/>
      <c r="T345" s="92"/>
      <c r="U345" s="1303"/>
    </row>
    <row r="346" spans="1:21" s="1302" customFormat="1" x14ac:dyDescent="0.3">
      <c r="A346" s="1214"/>
      <c r="B346" s="92"/>
      <c r="C346" s="1298"/>
      <c r="D346" s="1301"/>
      <c r="E346" s="1301"/>
      <c r="F346" s="1301"/>
      <c r="G346" s="1301"/>
      <c r="H346" s="1301"/>
      <c r="I346" s="1301"/>
      <c r="J346" s="1301"/>
      <c r="K346" s="1301"/>
      <c r="L346" s="1301"/>
      <c r="M346" s="1301"/>
      <c r="N346" s="1301"/>
      <c r="O346" s="1329"/>
      <c r="Q346" s="92"/>
      <c r="R346" s="92"/>
      <c r="S346" s="92"/>
      <c r="T346" s="92"/>
      <c r="U346" s="1303"/>
    </row>
    <row r="347" spans="1:21" s="1302" customFormat="1" x14ac:dyDescent="0.3">
      <c r="A347" s="1214"/>
      <c r="B347" s="92"/>
      <c r="C347" s="1298"/>
      <c r="D347" s="1301"/>
      <c r="E347" s="1301"/>
      <c r="F347" s="1301"/>
      <c r="G347" s="1301"/>
      <c r="H347" s="1301"/>
      <c r="I347" s="1301"/>
      <c r="J347" s="1301"/>
      <c r="K347" s="1301"/>
      <c r="L347" s="1301"/>
      <c r="M347" s="1301"/>
      <c r="N347" s="1301"/>
      <c r="O347" s="1329"/>
      <c r="Q347" s="92"/>
      <c r="R347" s="92"/>
      <c r="S347" s="92"/>
      <c r="T347" s="92"/>
      <c r="U347" s="1303"/>
    </row>
    <row r="348" spans="1:21" s="1302" customFormat="1" x14ac:dyDescent="0.3">
      <c r="A348" s="1214"/>
      <c r="B348" s="92"/>
      <c r="C348" s="1298"/>
      <c r="D348" s="1301"/>
      <c r="E348" s="1301"/>
      <c r="F348" s="1301"/>
      <c r="G348" s="1301"/>
      <c r="H348" s="1301"/>
      <c r="I348" s="1301"/>
      <c r="J348" s="1301"/>
      <c r="K348" s="1301"/>
      <c r="L348" s="1301"/>
      <c r="M348" s="1301"/>
      <c r="N348" s="1301"/>
      <c r="O348" s="1329"/>
      <c r="Q348" s="92"/>
      <c r="R348" s="92"/>
      <c r="S348" s="92"/>
      <c r="T348" s="92"/>
      <c r="U348" s="1303"/>
    </row>
    <row r="349" spans="1:21" s="1302" customFormat="1" x14ac:dyDescent="0.3">
      <c r="A349" s="1214"/>
      <c r="B349" s="92"/>
      <c r="C349" s="1298"/>
      <c r="D349" s="1301"/>
      <c r="E349" s="1301"/>
      <c r="F349" s="1301"/>
      <c r="G349" s="1301"/>
      <c r="H349" s="1301"/>
      <c r="I349" s="1301"/>
      <c r="J349" s="1301"/>
      <c r="K349" s="1301"/>
      <c r="L349" s="1301"/>
      <c r="M349" s="1301"/>
      <c r="N349" s="1301"/>
      <c r="O349" s="1329"/>
      <c r="Q349" s="92"/>
      <c r="R349" s="92"/>
      <c r="S349" s="92"/>
      <c r="T349" s="92"/>
      <c r="U349" s="1303"/>
    </row>
    <row r="350" spans="1:21" s="1302" customFormat="1" x14ac:dyDescent="0.3">
      <c r="A350" s="1214"/>
      <c r="B350" s="92"/>
      <c r="C350" s="1298"/>
      <c r="D350" s="1301"/>
      <c r="E350" s="1301"/>
      <c r="F350" s="1301"/>
      <c r="G350" s="1301"/>
      <c r="H350" s="1301"/>
      <c r="I350" s="1301"/>
      <c r="J350" s="1301"/>
      <c r="K350" s="1301"/>
      <c r="L350" s="1301"/>
      <c r="M350" s="1301"/>
      <c r="N350" s="1301"/>
      <c r="O350" s="1329"/>
      <c r="Q350" s="92"/>
      <c r="R350" s="92"/>
      <c r="S350" s="92"/>
      <c r="T350" s="92"/>
      <c r="U350" s="1303"/>
    </row>
    <row r="351" spans="1:21" s="1302" customFormat="1" x14ac:dyDescent="0.3">
      <c r="A351" s="1214"/>
      <c r="B351" s="92"/>
      <c r="C351" s="1298"/>
      <c r="D351" s="1301"/>
      <c r="E351" s="1301"/>
      <c r="F351" s="1301"/>
      <c r="G351" s="1301"/>
      <c r="H351" s="1301"/>
      <c r="I351" s="1301"/>
      <c r="J351" s="1301"/>
      <c r="K351" s="1301"/>
      <c r="L351" s="1301"/>
      <c r="M351" s="1301"/>
      <c r="N351" s="1301"/>
      <c r="O351" s="1329"/>
      <c r="Q351" s="92"/>
      <c r="R351" s="92"/>
      <c r="S351" s="92"/>
      <c r="T351" s="92"/>
      <c r="U351" s="1303"/>
    </row>
    <row r="352" spans="1:21" s="1302" customFormat="1" x14ac:dyDescent="0.3">
      <c r="A352" s="1214"/>
      <c r="B352" s="92"/>
      <c r="C352" s="1298"/>
      <c r="D352" s="1301"/>
      <c r="E352" s="1301"/>
      <c r="F352" s="1301"/>
      <c r="G352" s="1301"/>
      <c r="H352" s="1301"/>
      <c r="I352" s="1301"/>
      <c r="J352" s="1301"/>
      <c r="K352" s="1301"/>
      <c r="L352" s="1301"/>
      <c r="M352" s="1301"/>
      <c r="N352" s="1301"/>
      <c r="O352" s="1329"/>
      <c r="Q352" s="92"/>
      <c r="R352" s="92"/>
      <c r="S352" s="92"/>
      <c r="T352" s="92"/>
      <c r="U352" s="1303"/>
    </row>
    <row r="353" spans="1:21" s="1302" customFormat="1" x14ac:dyDescent="0.3">
      <c r="A353" s="1214"/>
      <c r="B353" s="92"/>
      <c r="C353" s="1298"/>
      <c r="D353" s="1301"/>
      <c r="E353" s="1301"/>
      <c r="F353" s="1301"/>
      <c r="G353" s="1301"/>
      <c r="H353" s="1301"/>
      <c r="I353" s="1301"/>
      <c r="J353" s="1301"/>
      <c r="K353" s="1301"/>
      <c r="L353" s="1301"/>
      <c r="M353" s="1301"/>
      <c r="N353" s="1301"/>
      <c r="O353" s="1329"/>
      <c r="Q353" s="92"/>
      <c r="R353" s="92"/>
      <c r="S353" s="92"/>
      <c r="T353" s="92"/>
      <c r="U353" s="1303"/>
    </row>
    <row r="354" spans="1:21" s="1302" customFormat="1" x14ac:dyDescent="0.3">
      <c r="A354" s="1214"/>
      <c r="B354" s="92"/>
      <c r="C354" s="1298"/>
      <c r="D354" s="1301"/>
      <c r="E354" s="1301"/>
      <c r="F354" s="1301"/>
      <c r="G354" s="1301"/>
      <c r="H354" s="1301"/>
      <c r="I354" s="1301"/>
      <c r="J354" s="1301"/>
      <c r="K354" s="1301"/>
      <c r="L354" s="1301"/>
      <c r="M354" s="1301"/>
      <c r="N354" s="1301"/>
      <c r="O354" s="1329"/>
      <c r="Q354" s="92"/>
      <c r="R354" s="92"/>
      <c r="S354" s="92"/>
      <c r="T354" s="92"/>
      <c r="U354" s="1303"/>
    </row>
    <row r="355" spans="1:21" s="1302" customFormat="1" x14ac:dyDescent="0.3">
      <c r="A355" s="1214"/>
      <c r="B355" s="92"/>
      <c r="C355" s="1298"/>
      <c r="D355" s="1301"/>
      <c r="E355" s="1301"/>
      <c r="F355" s="1301"/>
      <c r="G355" s="1301"/>
      <c r="H355" s="1301"/>
      <c r="I355" s="1301"/>
      <c r="J355" s="1301"/>
      <c r="K355" s="1301"/>
      <c r="L355" s="1301"/>
      <c r="M355" s="1301"/>
      <c r="N355" s="1301"/>
      <c r="O355" s="1329"/>
      <c r="Q355" s="92"/>
      <c r="R355" s="92"/>
      <c r="S355" s="92"/>
      <c r="T355" s="92"/>
      <c r="U355" s="1303"/>
    </row>
    <row r="356" spans="1:21" s="1302" customFormat="1" x14ac:dyDescent="0.3">
      <c r="A356" s="1214"/>
      <c r="B356" s="92"/>
      <c r="C356" s="1298"/>
      <c r="D356" s="1301"/>
      <c r="E356" s="1301"/>
      <c r="F356" s="1301"/>
      <c r="G356" s="1301"/>
      <c r="H356" s="1301"/>
      <c r="I356" s="1301"/>
      <c r="J356" s="1301"/>
      <c r="K356" s="1301"/>
      <c r="L356" s="1301"/>
      <c r="M356" s="1301"/>
      <c r="N356" s="1301"/>
      <c r="O356" s="1329"/>
      <c r="Q356" s="92"/>
      <c r="R356" s="92"/>
      <c r="S356" s="92"/>
      <c r="T356" s="92"/>
      <c r="U356" s="1303"/>
    </row>
    <row r="357" spans="1:21" s="1302" customFormat="1" x14ac:dyDescent="0.3">
      <c r="A357" s="1214"/>
      <c r="B357" s="92"/>
      <c r="C357" s="1298"/>
      <c r="D357" s="1301"/>
      <c r="E357" s="1301"/>
      <c r="F357" s="1301"/>
      <c r="G357" s="1301"/>
      <c r="H357" s="1301"/>
      <c r="I357" s="1301"/>
      <c r="J357" s="1301"/>
      <c r="K357" s="1301"/>
      <c r="L357" s="1301"/>
      <c r="M357" s="1301"/>
      <c r="N357" s="1301"/>
      <c r="O357" s="1329"/>
      <c r="Q357" s="92"/>
      <c r="R357" s="92"/>
      <c r="S357" s="92"/>
      <c r="T357" s="92"/>
      <c r="U357" s="1303"/>
    </row>
    <row r="358" spans="1:21" s="1302" customFormat="1" x14ac:dyDescent="0.3">
      <c r="A358" s="1214"/>
      <c r="B358" s="92"/>
      <c r="C358" s="1298"/>
      <c r="D358" s="1301"/>
      <c r="E358" s="1301"/>
      <c r="F358" s="1301"/>
      <c r="G358" s="1301"/>
      <c r="H358" s="1301"/>
      <c r="I358" s="1301"/>
      <c r="J358" s="1301"/>
      <c r="K358" s="1301"/>
      <c r="L358" s="1301"/>
      <c r="M358" s="1301"/>
      <c r="N358" s="1301"/>
      <c r="O358" s="1329"/>
      <c r="Q358" s="92"/>
      <c r="R358" s="92"/>
      <c r="S358" s="92"/>
      <c r="T358" s="92"/>
      <c r="U358" s="1303"/>
    </row>
    <row r="359" spans="1:21" s="1302" customFormat="1" x14ac:dyDescent="0.3">
      <c r="A359" s="1214"/>
      <c r="B359" s="92"/>
      <c r="C359" s="1298"/>
      <c r="D359" s="1301"/>
      <c r="E359" s="1301"/>
      <c r="F359" s="1301"/>
      <c r="G359" s="1301"/>
      <c r="H359" s="1301"/>
      <c r="I359" s="1301"/>
      <c r="J359" s="1301"/>
      <c r="K359" s="1301"/>
      <c r="L359" s="1301"/>
      <c r="M359" s="1301"/>
      <c r="N359" s="1301"/>
      <c r="O359" s="1329"/>
      <c r="Q359" s="92"/>
      <c r="R359" s="92"/>
      <c r="S359" s="92"/>
      <c r="T359" s="92"/>
      <c r="U359" s="1303"/>
    </row>
    <row r="360" spans="1:21" s="1302" customFormat="1" x14ac:dyDescent="0.3">
      <c r="A360" s="1214"/>
      <c r="B360" s="92"/>
      <c r="C360" s="1298"/>
      <c r="D360" s="1301"/>
      <c r="E360" s="1301"/>
      <c r="F360" s="1301"/>
      <c r="G360" s="1301"/>
      <c r="H360" s="1301"/>
      <c r="I360" s="1301"/>
      <c r="J360" s="1301"/>
      <c r="K360" s="1301"/>
      <c r="L360" s="1301"/>
      <c r="M360" s="1301"/>
      <c r="N360" s="1301"/>
      <c r="O360" s="1329"/>
      <c r="Q360" s="92"/>
      <c r="R360" s="92"/>
      <c r="S360" s="92"/>
      <c r="T360" s="92"/>
      <c r="U360" s="1303"/>
    </row>
    <row r="361" spans="1:21" s="1302" customFormat="1" x14ac:dyDescent="0.3">
      <c r="A361" s="1214"/>
      <c r="B361" s="92"/>
      <c r="C361" s="1298"/>
      <c r="D361" s="1301"/>
      <c r="E361" s="1301"/>
      <c r="F361" s="1301"/>
      <c r="G361" s="1301"/>
      <c r="H361" s="1301"/>
      <c r="I361" s="1301"/>
      <c r="J361" s="1301"/>
      <c r="K361" s="1301"/>
      <c r="L361" s="1301"/>
      <c r="M361" s="1301"/>
      <c r="N361" s="1301"/>
      <c r="O361" s="1329"/>
      <c r="Q361" s="92"/>
      <c r="R361" s="92"/>
      <c r="S361" s="92"/>
      <c r="T361" s="92"/>
      <c r="U361" s="1303"/>
    </row>
    <row r="362" spans="1:21" s="1302" customFormat="1" x14ac:dyDescent="0.3">
      <c r="A362" s="1214"/>
      <c r="B362" s="92"/>
      <c r="C362" s="1298"/>
      <c r="D362" s="1301"/>
      <c r="E362" s="1301"/>
      <c r="F362" s="1301"/>
      <c r="G362" s="1301"/>
      <c r="H362" s="1301"/>
      <c r="I362" s="1301"/>
      <c r="J362" s="1301"/>
      <c r="K362" s="1301"/>
      <c r="L362" s="1301"/>
      <c r="M362" s="1301"/>
      <c r="N362" s="1301"/>
      <c r="O362" s="1329"/>
      <c r="Q362" s="92"/>
      <c r="R362" s="92"/>
      <c r="S362" s="92"/>
      <c r="T362" s="92"/>
      <c r="U362" s="1303"/>
    </row>
    <row r="363" spans="1:21" s="1302" customFormat="1" x14ac:dyDescent="0.3">
      <c r="A363" s="1214"/>
      <c r="B363" s="92"/>
      <c r="C363" s="1298"/>
      <c r="D363" s="1301"/>
      <c r="E363" s="1301"/>
      <c r="F363" s="1301"/>
      <c r="G363" s="1301"/>
      <c r="H363" s="1301"/>
      <c r="I363" s="1301"/>
      <c r="J363" s="1301"/>
      <c r="K363" s="1301"/>
      <c r="L363" s="1301"/>
      <c r="M363" s="1301"/>
      <c r="N363" s="1301"/>
      <c r="O363" s="1329"/>
      <c r="Q363" s="92"/>
      <c r="R363" s="92"/>
      <c r="S363" s="92"/>
      <c r="T363" s="92"/>
      <c r="U363" s="1303"/>
    </row>
    <row r="364" spans="1:21" s="1302" customFormat="1" x14ac:dyDescent="0.3">
      <c r="A364" s="1214"/>
      <c r="B364" s="92"/>
      <c r="C364" s="1298"/>
      <c r="D364" s="1301"/>
      <c r="E364" s="1301"/>
      <c r="F364" s="1301"/>
      <c r="G364" s="1301"/>
      <c r="H364" s="1301"/>
      <c r="I364" s="1301"/>
      <c r="J364" s="1301"/>
      <c r="K364" s="1301"/>
      <c r="L364" s="1301"/>
      <c r="M364" s="1301"/>
      <c r="N364" s="1301"/>
      <c r="O364" s="1329"/>
      <c r="Q364" s="92"/>
      <c r="R364" s="92"/>
      <c r="S364" s="92"/>
      <c r="T364" s="92"/>
      <c r="U364" s="1303"/>
    </row>
    <row r="365" spans="1:21" s="1302" customFormat="1" x14ac:dyDescent="0.3">
      <c r="A365" s="1214"/>
      <c r="B365" s="92"/>
      <c r="C365" s="1298"/>
      <c r="D365" s="1301"/>
      <c r="E365" s="1301"/>
      <c r="F365" s="1301"/>
      <c r="G365" s="1301"/>
      <c r="H365" s="1301"/>
      <c r="I365" s="1301"/>
      <c r="J365" s="1301"/>
      <c r="K365" s="1301"/>
      <c r="L365" s="1301"/>
      <c r="M365" s="1301"/>
      <c r="N365" s="1301"/>
      <c r="O365" s="1329"/>
      <c r="Q365" s="92"/>
      <c r="R365" s="92"/>
      <c r="S365" s="92"/>
      <c r="T365" s="92"/>
      <c r="U365" s="1303"/>
    </row>
    <row r="366" spans="1:21" s="1302" customFormat="1" x14ac:dyDescent="0.3">
      <c r="A366" s="1214"/>
      <c r="B366" s="92"/>
      <c r="C366" s="1298"/>
      <c r="D366" s="1301"/>
      <c r="E366" s="1301"/>
      <c r="F366" s="1301"/>
      <c r="G366" s="1301"/>
      <c r="H366" s="1301"/>
      <c r="I366" s="1301"/>
      <c r="J366" s="1301"/>
      <c r="K366" s="1301"/>
      <c r="L366" s="1301"/>
      <c r="M366" s="1301"/>
      <c r="N366" s="1301"/>
      <c r="O366" s="1329"/>
      <c r="Q366" s="92"/>
      <c r="R366" s="92"/>
      <c r="S366" s="92"/>
      <c r="T366" s="92"/>
      <c r="U366" s="1303"/>
    </row>
    <row r="367" spans="1:21" s="1302" customFormat="1" x14ac:dyDescent="0.3">
      <c r="A367" s="1214"/>
      <c r="B367" s="92"/>
      <c r="C367" s="1298"/>
      <c r="D367" s="1301"/>
      <c r="E367" s="1301"/>
      <c r="F367" s="1301"/>
      <c r="G367" s="1301"/>
      <c r="H367" s="1301"/>
      <c r="I367" s="1301"/>
      <c r="J367" s="1301"/>
      <c r="K367" s="1301"/>
      <c r="L367" s="1301"/>
      <c r="M367" s="1301"/>
      <c r="N367" s="1301"/>
      <c r="O367" s="1329"/>
      <c r="Q367" s="92"/>
      <c r="R367" s="92"/>
      <c r="S367" s="92"/>
      <c r="T367" s="92"/>
      <c r="U367" s="1303"/>
    </row>
    <row r="368" spans="1:21" s="1302" customFormat="1" x14ac:dyDescent="0.3">
      <c r="A368" s="1214"/>
      <c r="B368" s="92"/>
      <c r="C368" s="1298"/>
      <c r="D368" s="1301"/>
      <c r="E368" s="1301"/>
      <c r="F368" s="1301"/>
      <c r="G368" s="1301"/>
      <c r="H368" s="1301"/>
      <c r="I368" s="1301"/>
      <c r="J368" s="1301"/>
      <c r="K368" s="1301"/>
      <c r="L368" s="1301"/>
      <c r="M368" s="1301"/>
      <c r="N368" s="1301"/>
      <c r="O368" s="1329"/>
      <c r="Q368" s="92"/>
      <c r="R368" s="92"/>
      <c r="S368" s="92"/>
      <c r="T368" s="92"/>
      <c r="U368" s="1303"/>
    </row>
    <row r="369" spans="1:21" s="1302" customFormat="1" x14ac:dyDescent="0.3">
      <c r="A369" s="1214"/>
      <c r="B369" s="92"/>
      <c r="C369" s="1298"/>
      <c r="D369" s="1301"/>
      <c r="E369" s="1301"/>
      <c r="F369" s="1301"/>
      <c r="G369" s="1301"/>
      <c r="H369" s="1301"/>
      <c r="I369" s="1301"/>
      <c r="J369" s="1301"/>
      <c r="K369" s="1301"/>
      <c r="L369" s="1301"/>
      <c r="M369" s="1301"/>
      <c r="N369" s="1301"/>
      <c r="O369" s="1329"/>
      <c r="Q369" s="92"/>
      <c r="R369" s="92"/>
      <c r="S369" s="92"/>
      <c r="T369" s="92"/>
      <c r="U369" s="1303"/>
    </row>
    <row r="370" spans="1:21" s="1302" customFormat="1" x14ac:dyDescent="0.3">
      <c r="A370" s="1214"/>
      <c r="B370" s="92"/>
      <c r="C370" s="1298"/>
      <c r="D370" s="1301"/>
      <c r="E370" s="1301"/>
      <c r="F370" s="1301"/>
      <c r="G370" s="1301"/>
      <c r="H370" s="1301"/>
      <c r="I370" s="1301"/>
      <c r="J370" s="1301"/>
      <c r="K370" s="1301"/>
      <c r="L370" s="1301"/>
      <c r="M370" s="1301"/>
      <c r="N370" s="1301"/>
      <c r="O370" s="1329"/>
      <c r="Q370" s="92"/>
      <c r="R370" s="92"/>
      <c r="S370" s="92"/>
      <c r="T370" s="92"/>
      <c r="U370" s="1303"/>
    </row>
    <row r="371" spans="1:21" s="1302" customFormat="1" x14ac:dyDescent="0.3">
      <c r="A371" s="1214"/>
      <c r="B371" s="92"/>
      <c r="C371" s="1298"/>
      <c r="D371" s="1301"/>
      <c r="E371" s="1301"/>
      <c r="F371" s="1301"/>
      <c r="G371" s="1301"/>
      <c r="H371" s="1301"/>
      <c r="I371" s="1301"/>
      <c r="J371" s="1301"/>
      <c r="K371" s="1301"/>
      <c r="L371" s="1301"/>
      <c r="M371" s="1301"/>
      <c r="N371" s="1301"/>
      <c r="O371" s="1329"/>
      <c r="Q371" s="92"/>
      <c r="R371" s="92"/>
      <c r="S371" s="92"/>
      <c r="T371" s="92"/>
      <c r="U371" s="1303"/>
    </row>
    <row r="372" spans="1:21" s="1302" customFormat="1" x14ac:dyDescent="0.3">
      <c r="A372" s="1214"/>
      <c r="B372" s="92"/>
      <c r="C372" s="1298"/>
      <c r="D372" s="1301"/>
      <c r="E372" s="1301"/>
      <c r="F372" s="1301"/>
      <c r="G372" s="1301"/>
      <c r="H372" s="1301"/>
      <c r="I372" s="1301"/>
      <c r="J372" s="1301"/>
      <c r="K372" s="1301"/>
      <c r="L372" s="1301"/>
      <c r="M372" s="1301"/>
      <c r="N372" s="1301"/>
      <c r="O372" s="1329"/>
      <c r="Q372" s="92"/>
      <c r="R372" s="92"/>
      <c r="S372" s="92"/>
      <c r="T372" s="92"/>
      <c r="U372" s="1303"/>
    </row>
    <row r="373" spans="1:21" s="1302" customFormat="1" x14ac:dyDescent="0.3">
      <c r="A373" s="1214"/>
      <c r="B373" s="92"/>
      <c r="C373" s="1298"/>
      <c r="D373" s="1301"/>
      <c r="E373" s="1301"/>
      <c r="F373" s="1301"/>
      <c r="G373" s="1301"/>
      <c r="H373" s="1301"/>
      <c r="I373" s="1301"/>
      <c r="J373" s="1301"/>
      <c r="K373" s="1301"/>
      <c r="L373" s="1301"/>
      <c r="M373" s="1301"/>
      <c r="N373" s="1301"/>
      <c r="O373" s="1329"/>
      <c r="Q373" s="92"/>
      <c r="R373" s="92"/>
      <c r="S373" s="92"/>
      <c r="T373" s="92"/>
      <c r="U373" s="1303"/>
    </row>
    <row r="374" spans="1:21" s="1302" customFormat="1" x14ac:dyDescent="0.3">
      <c r="A374" s="1214"/>
      <c r="B374" s="92"/>
      <c r="C374" s="1298"/>
      <c r="D374" s="1301"/>
      <c r="E374" s="1301"/>
      <c r="F374" s="1301"/>
      <c r="G374" s="1301"/>
      <c r="H374" s="1301"/>
      <c r="I374" s="1301"/>
      <c r="J374" s="1301"/>
      <c r="K374" s="1301"/>
      <c r="L374" s="1301"/>
      <c r="M374" s="1301"/>
      <c r="N374" s="1301"/>
      <c r="O374" s="1329"/>
      <c r="Q374" s="92"/>
      <c r="R374" s="92"/>
      <c r="S374" s="92"/>
      <c r="T374" s="92"/>
      <c r="U374" s="1303"/>
    </row>
    <row r="375" spans="1:21" s="1302" customFormat="1" x14ac:dyDescent="0.3">
      <c r="A375" s="1214"/>
      <c r="B375" s="92"/>
      <c r="C375" s="1298"/>
      <c r="D375" s="1301"/>
      <c r="E375" s="1301"/>
      <c r="F375" s="1301"/>
      <c r="G375" s="1301"/>
      <c r="H375" s="1301"/>
      <c r="I375" s="1301"/>
      <c r="J375" s="1301"/>
      <c r="K375" s="1301"/>
      <c r="L375" s="1301"/>
      <c r="M375" s="1301"/>
      <c r="N375" s="1301"/>
      <c r="O375" s="1329"/>
      <c r="Q375" s="92"/>
      <c r="R375" s="92"/>
      <c r="S375" s="92"/>
      <c r="T375" s="92"/>
      <c r="U375" s="1303"/>
    </row>
    <row r="376" spans="1:21" s="1302" customFormat="1" x14ac:dyDescent="0.3">
      <c r="A376" s="1214"/>
      <c r="B376" s="92"/>
      <c r="C376" s="1298"/>
      <c r="D376" s="1301"/>
      <c r="E376" s="1301"/>
      <c r="F376" s="1301"/>
      <c r="G376" s="1301"/>
      <c r="H376" s="1301"/>
      <c r="I376" s="1301"/>
      <c r="J376" s="1301"/>
      <c r="K376" s="1301"/>
      <c r="L376" s="1301"/>
      <c r="M376" s="1301"/>
      <c r="N376" s="1301"/>
      <c r="O376" s="1329"/>
      <c r="Q376" s="92"/>
      <c r="R376" s="92"/>
      <c r="S376" s="92"/>
      <c r="T376" s="92"/>
      <c r="U376" s="1303"/>
    </row>
    <row r="377" spans="1:21" s="1302" customFormat="1" x14ac:dyDescent="0.3">
      <c r="A377" s="1214"/>
      <c r="B377" s="92"/>
      <c r="C377" s="1298"/>
      <c r="D377" s="1301"/>
      <c r="E377" s="1301"/>
      <c r="F377" s="1301"/>
      <c r="G377" s="1301"/>
      <c r="H377" s="1301"/>
      <c r="I377" s="1301"/>
      <c r="J377" s="1301"/>
      <c r="K377" s="1301"/>
      <c r="L377" s="1301"/>
      <c r="M377" s="1301"/>
      <c r="N377" s="1301"/>
      <c r="O377" s="1329"/>
      <c r="Q377" s="92"/>
      <c r="R377" s="92"/>
      <c r="S377" s="92"/>
      <c r="T377" s="92"/>
      <c r="U377" s="1303"/>
    </row>
    <row r="378" spans="1:21" s="1302" customFormat="1" x14ac:dyDescent="0.3">
      <c r="A378" s="1214"/>
      <c r="B378" s="92"/>
      <c r="C378" s="1298"/>
      <c r="D378" s="1301"/>
      <c r="E378" s="1301"/>
      <c r="F378" s="1301"/>
      <c r="G378" s="1301"/>
      <c r="H378" s="1301"/>
      <c r="I378" s="1301"/>
      <c r="J378" s="1301"/>
      <c r="K378" s="1301"/>
      <c r="L378" s="1301"/>
      <c r="M378" s="1301"/>
      <c r="N378" s="1301"/>
      <c r="O378" s="1329"/>
      <c r="Q378" s="92"/>
      <c r="R378" s="92"/>
      <c r="S378" s="92"/>
      <c r="T378" s="92"/>
      <c r="U378" s="1303"/>
    </row>
    <row r="379" spans="1:21" s="1302" customFormat="1" x14ac:dyDescent="0.3">
      <c r="A379" s="1214"/>
      <c r="B379" s="92"/>
      <c r="C379" s="1298"/>
      <c r="D379" s="1301"/>
      <c r="E379" s="1301"/>
      <c r="F379" s="1301"/>
      <c r="G379" s="1301"/>
      <c r="H379" s="1301"/>
      <c r="I379" s="1301"/>
      <c r="J379" s="1301"/>
      <c r="K379" s="1301"/>
      <c r="L379" s="1301"/>
      <c r="M379" s="1301"/>
      <c r="N379" s="1301"/>
      <c r="O379" s="1329"/>
      <c r="Q379" s="92"/>
      <c r="R379" s="92"/>
      <c r="S379" s="92"/>
      <c r="T379" s="92"/>
      <c r="U379" s="1303"/>
    </row>
    <row r="380" spans="1:21" s="1302" customFormat="1" x14ac:dyDescent="0.3">
      <c r="A380" s="1214"/>
      <c r="B380" s="92"/>
      <c r="C380" s="1298"/>
      <c r="D380" s="1301"/>
      <c r="E380" s="1301"/>
      <c r="F380" s="1301"/>
      <c r="G380" s="1301"/>
      <c r="H380" s="1301"/>
      <c r="I380" s="1301"/>
      <c r="J380" s="1301"/>
      <c r="K380" s="1301"/>
      <c r="L380" s="1301"/>
      <c r="M380" s="1301"/>
      <c r="N380" s="1301"/>
      <c r="O380" s="1329"/>
      <c r="Q380" s="92"/>
      <c r="R380" s="92"/>
      <c r="S380" s="92"/>
      <c r="T380" s="92"/>
      <c r="U380" s="1303"/>
    </row>
    <row r="381" spans="1:21" s="1302" customFormat="1" x14ac:dyDescent="0.3">
      <c r="A381" s="1214"/>
      <c r="B381" s="92"/>
      <c r="C381" s="1298"/>
      <c r="D381" s="1301"/>
      <c r="E381" s="1301"/>
      <c r="F381" s="1301"/>
      <c r="G381" s="1301"/>
      <c r="H381" s="1301"/>
      <c r="I381" s="1301"/>
      <c r="J381" s="1301"/>
      <c r="K381" s="1301"/>
      <c r="L381" s="1301"/>
      <c r="M381" s="1301"/>
      <c r="N381" s="1301"/>
      <c r="O381" s="1329"/>
      <c r="Q381" s="92"/>
      <c r="R381" s="92"/>
      <c r="S381" s="92"/>
      <c r="T381" s="92"/>
      <c r="U381" s="1303"/>
    </row>
    <row r="382" spans="1:21" s="1302" customFormat="1" x14ac:dyDescent="0.3">
      <c r="A382" s="1214"/>
      <c r="B382" s="92"/>
      <c r="C382" s="1298"/>
      <c r="D382" s="1301"/>
      <c r="E382" s="1301"/>
      <c r="F382" s="1301"/>
      <c r="G382" s="1301"/>
      <c r="H382" s="1301"/>
      <c r="I382" s="1301"/>
      <c r="J382" s="1301"/>
      <c r="K382" s="1301"/>
      <c r="L382" s="1301"/>
      <c r="M382" s="1301"/>
      <c r="N382" s="1301"/>
      <c r="O382" s="1329"/>
      <c r="Q382" s="92"/>
      <c r="R382" s="92"/>
      <c r="S382" s="92"/>
      <c r="T382" s="92"/>
      <c r="U382" s="1303"/>
    </row>
    <row r="383" spans="1:21" s="1302" customFormat="1" x14ac:dyDescent="0.3">
      <c r="A383" s="1214"/>
      <c r="B383" s="92"/>
      <c r="C383" s="1298"/>
      <c r="D383" s="1301"/>
      <c r="E383" s="1301"/>
      <c r="F383" s="1301"/>
      <c r="G383" s="1301"/>
      <c r="H383" s="1301"/>
      <c r="I383" s="1301"/>
      <c r="J383" s="1301"/>
      <c r="K383" s="1301"/>
      <c r="L383" s="1301"/>
      <c r="M383" s="1301"/>
      <c r="N383" s="1301"/>
      <c r="O383" s="1329"/>
      <c r="Q383" s="92"/>
      <c r="R383" s="92"/>
      <c r="S383" s="92"/>
      <c r="T383" s="92"/>
      <c r="U383" s="1303"/>
    </row>
    <row r="384" spans="1:21" s="1302" customFormat="1" x14ac:dyDescent="0.3">
      <c r="A384" s="1214"/>
      <c r="B384" s="92"/>
      <c r="C384" s="1298"/>
      <c r="D384" s="1301"/>
      <c r="E384" s="1301"/>
      <c r="F384" s="1301"/>
      <c r="G384" s="1301"/>
      <c r="H384" s="1301"/>
      <c r="I384" s="1301"/>
      <c r="J384" s="1301"/>
      <c r="K384" s="1301"/>
      <c r="L384" s="1301"/>
      <c r="M384" s="1301"/>
      <c r="N384" s="1301"/>
      <c r="O384" s="1329"/>
      <c r="Q384" s="92"/>
      <c r="R384" s="92"/>
      <c r="S384" s="92"/>
      <c r="T384" s="92"/>
      <c r="U384" s="1303"/>
    </row>
    <row r="385" spans="1:21" s="1302" customFormat="1" x14ac:dyDescent="0.3">
      <c r="A385" s="1214"/>
      <c r="B385" s="92"/>
      <c r="C385" s="1298"/>
      <c r="D385" s="1301"/>
      <c r="E385" s="1301"/>
      <c r="F385" s="1301"/>
      <c r="G385" s="1301"/>
      <c r="H385" s="1301"/>
      <c r="I385" s="1301"/>
      <c r="J385" s="1301"/>
      <c r="K385" s="1301"/>
      <c r="L385" s="1301"/>
      <c r="M385" s="1301"/>
      <c r="N385" s="1301"/>
      <c r="O385" s="1329"/>
      <c r="Q385" s="92"/>
      <c r="R385" s="92"/>
      <c r="S385" s="92"/>
      <c r="T385" s="92"/>
      <c r="U385" s="1303"/>
    </row>
    <row r="386" spans="1:21" s="1302" customFormat="1" x14ac:dyDescent="0.3">
      <c r="A386" s="1214"/>
      <c r="B386" s="92"/>
      <c r="C386" s="1298"/>
      <c r="D386" s="1301"/>
      <c r="E386" s="1301"/>
      <c r="F386" s="1301"/>
      <c r="G386" s="1301"/>
      <c r="H386" s="1301"/>
      <c r="I386" s="1301"/>
      <c r="J386" s="1301"/>
      <c r="K386" s="1301"/>
      <c r="L386" s="1301"/>
      <c r="M386" s="1301"/>
      <c r="N386" s="1301"/>
      <c r="O386" s="1329"/>
      <c r="Q386" s="92"/>
      <c r="R386" s="92"/>
      <c r="S386" s="92"/>
      <c r="T386" s="92"/>
      <c r="U386" s="1303"/>
    </row>
    <row r="387" spans="1:21" s="1302" customFormat="1" x14ac:dyDescent="0.3">
      <c r="A387" s="1214"/>
      <c r="B387" s="92"/>
      <c r="C387" s="1298"/>
      <c r="D387" s="1301"/>
      <c r="E387" s="1301"/>
      <c r="F387" s="1301"/>
      <c r="G387" s="1301"/>
      <c r="H387" s="1301"/>
      <c r="I387" s="1301"/>
      <c r="J387" s="1301"/>
      <c r="K387" s="1301"/>
      <c r="L387" s="1301"/>
      <c r="M387" s="1301"/>
      <c r="N387" s="1301"/>
      <c r="O387" s="1329"/>
      <c r="Q387" s="92"/>
      <c r="R387" s="92"/>
      <c r="S387" s="92"/>
      <c r="T387" s="92"/>
      <c r="U387" s="1303"/>
    </row>
    <row r="388" spans="1:21" s="1302" customFormat="1" x14ac:dyDescent="0.3">
      <c r="A388" s="1214"/>
      <c r="B388" s="92"/>
      <c r="C388" s="1298"/>
      <c r="D388" s="1301"/>
      <c r="E388" s="1301"/>
      <c r="F388" s="1301"/>
      <c r="G388" s="1301"/>
      <c r="H388" s="1301"/>
      <c r="I388" s="1301"/>
      <c r="J388" s="1301"/>
      <c r="K388" s="1301"/>
      <c r="L388" s="1301"/>
      <c r="M388" s="1301"/>
      <c r="N388" s="1301"/>
      <c r="O388" s="1329"/>
      <c r="Q388" s="92"/>
      <c r="R388" s="92"/>
      <c r="S388" s="92"/>
      <c r="T388" s="92"/>
      <c r="U388" s="1303"/>
    </row>
    <row r="389" spans="1:21" s="1302" customFormat="1" x14ac:dyDescent="0.3">
      <c r="A389" s="1214"/>
      <c r="B389" s="92"/>
      <c r="C389" s="1298"/>
      <c r="D389" s="1301"/>
      <c r="E389" s="1301"/>
      <c r="F389" s="1301"/>
      <c r="G389" s="1301"/>
      <c r="H389" s="1301"/>
      <c r="I389" s="1301"/>
      <c r="J389" s="1301"/>
      <c r="K389" s="1301"/>
      <c r="L389" s="1301"/>
      <c r="M389" s="1301"/>
      <c r="N389" s="1301"/>
      <c r="O389" s="1329"/>
      <c r="Q389" s="92"/>
      <c r="R389" s="92"/>
      <c r="S389" s="92"/>
      <c r="T389" s="92"/>
      <c r="U389" s="1303"/>
    </row>
    <row r="390" spans="1:21" s="1302" customFormat="1" x14ac:dyDescent="0.3">
      <c r="A390" s="1214"/>
      <c r="B390" s="92"/>
      <c r="C390" s="1298"/>
      <c r="D390" s="1301"/>
      <c r="E390" s="1301"/>
      <c r="F390" s="1301"/>
      <c r="G390" s="1301"/>
      <c r="H390" s="1301"/>
      <c r="I390" s="1301"/>
      <c r="J390" s="1301"/>
      <c r="K390" s="1301"/>
      <c r="L390" s="1301"/>
      <c r="M390" s="1301"/>
      <c r="N390" s="1301"/>
      <c r="O390" s="1329"/>
      <c r="Q390" s="92"/>
      <c r="R390" s="92"/>
      <c r="S390" s="92"/>
      <c r="T390" s="92"/>
      <c r="U390" s="1303"/>
    </row>
    <row r="391" spans="1:21" s="1302" customFormat="1" x14ac:dyDescent="0.3">
      <c r="A391" s="1214"/>
      <c r="B391" s="92"/>
      <c r="C391" s="1298"/>
      <c r="D391" s="1301"/>
      <c r="E391" s="1301"/>
      <c r="F391" s="1301"/>
      <c r="G391" s="1301"/>
      <c r="H391" s="1301"/>
      <c r="I391" s="1301"/>
      <c r="J391" s="1301"/>
      <c r="K391" s="1301"/>
      <c r="L391" s="1301"/>
      <c r="M391" s="1301"/>
      <c r="N391" s="1301"/>
      <c r="O391" s="1329"/>
      <c r="Q391" s="92"/>
      <c r="R391" s="92"/>
      <c r="S391" s="92"/>
      <c r="T391" s="92"/>
      <c r="U391" s="1303"/>
    </row>
    <row r="392" spans="1:21" s="1302" customFormat="1" x14ac:dyDescent="0.3">
      <c r="A392" s="1214"/>
      <c r="B392" s="92"/>
      <c r="C392" s="1298"/>
      <c r="D392" s="1301"/>
      <c r="E392" s="1301"/>
      <c r="F392" s="1301"/>
      <c r="G392" s="1301"/>
      <c r="H392" s="1301"/>
      <c r="I392" s="1301"/>
      <c r="J392" s="1301"/>
      <c r="K392" s="1301"/>
      <c r="L392" s="1301"/>
      <c r="M392" s="1301"/>
      <c r="N392" s="1301"/>
      <c r="O392" s="1329"/>
      <c r="Q392" s="92"/>
      <c r="R392" s="92"/>
      <c r="S392" s="92"/>
      <c r="T392" s="92"/>
      <c r="U392" s="1303"/>
    </row>
    <row r="393" spans="1:21" s="1302" customFormat="1" x14ac:dyDescent="0.3">
      <c r="A393" s="1214"/>
      <c r="B393" s="92"/>
      <c r="C393" s="1298"/>
      <c r="D393" s="1301"/>
      <c r="E393" s="1301"/>
      <c r="F393" s="1301"/>
      <c r="G393" s="1301"/>
      <c r="H393" s="1301"/>
      <c r="I393" s="1301"/>
      <c r="J393" s="1301"/>
      <c r="K393" s="1301"/>
      <c r="L393" s="1301"/>
      <c r="M393" s="1301"/>
      <c r="N393" s="1301"/>
      <c r="O393" s="1329"/>
      <c r="Q393" s="92"/>
      <c r="R393" s="92"/>
      <c r="S393" s="92"/>
      <c r="T393" s="92"/>
      <c r="U393" s="1303"/>
    </row>
    <row r="394" spans="1:21" s="1302" customFormat="1" x14ac:dyDescent="0.3">
      <c r="A394" s="1214"/>
      <c r="B394" s="92"/>
      <c r="C394" s="1298"/>
      <c r="D394" s="1301"/>
      <c r="E394" s="1301"/>
      <c r="F394" s="1301"/>
      <c r="G394" s="1301"/>
      <c r="H394" s="1301"/>
      <c r="I394" s="1301"/>
      <c r="J394" s="1301"/>
      <c r="K394" s="1301"/>
      <c r="L394" s="1301"/>
      <c r="M394" s="1301"/>
      <c r="N394" s="1301"/>
      <c r="O394" s="1329"/>
      <c r="Q394" s="92"/>
      <c r="R394" s="92"/>
      <c r="S394" s="92"/>
      <c r="T394" s="92"/>
      <c r="U394" s="1303"/>
    </row>
    <row r="395" spans="1:21" s="1302" customFormat="1" x14ac:dyDescent="0.3">
      <c r="A395" s="1214"/>
      <c r="B395" s="92"/>
      <c r="C395" s="1298"/>
      <c r="D395" s="1301"/>
      <c r="E395" s="1301"/>
      <c r="F395" s="1301"/>
      <c r="G395" s="1301"/>
      <c r="H395" s="1301"/>
      <c r="I395" s="1301"/>
      <c r="J395" s="1301"/>
      <c r="K395" s="1301"/>
      <c r="L395" s="1301"/>
      <c r="M395" s="1301"/>
      <c r="N395" s="1301"/>
      <c r="O395" s="1329"/>
      <c r="Q395" s="92"/>
      <c r="R395" s="92"/>
      <c r="S395" s="92"/>
      <c r="T395" s="92"/>
      <c r="U395" s="1303"/>
    </row>
    <row r="396" spans="1:21" s="1302" customFormat="1" x14ac:dyDescent="0.3">
      <c r="A396" s="1214"/>
      <c r="B396" s="92"/>
      <c r="C396" s="1298"/>
      <c r="D396" s="1301"/>
      <c r="E396" s="1301"/>
      <c r="F396" s="1301"/>
      <c r="G396" s="1301"/>
      <c r="H396" s="1301"/>
      <c r="I396" s="1301"/>
      <c r="J396" s="1301"/>
      <c r="K396" s="1301"/>
      <c r="L396" s="1301"/>
      <c r="M396" s="1301"/>
      <c r="N396" s="1301"/>
      <c r="O396" s="1329"/>
      <c r="Q396" s="92"/>
      <c r="R396" s="92"/>
      <c r="S396" s="92"/>
      <c r="T396" s="92"/>
      <c r="U396" s="1303"/>
    </row>
    <row r="397" spans="1:21" s="1302" customFormat="1" x14ac:dyDescent="0.3">
      <c r="A397" s="1214"/>
      <c r="B397" s="92"/>
      <c r="C397" s="1298"/>
      <c r="D397" s="1301"/>
      <c r="E397" s="1301"/>
      <c r="F397" s="1301"/>
      <c r="G397" s="1301"/>
      <c r="H397" s="1301"/>
      <c r="I397" s="1301"/>
      <c r="J397" s="1301"/>
      <c r="K397" s="1301"/>
      <c r="L397" s="1301"/>
      <c r="M397" s="1301"/>
      <c r="N397" s="1301"/>
      <c r="O397" s="1329"/>
      <c r="Q397" s="92"/>
      <c r="R397" s="92"/>
      <c r="S397" s="92"/>
      <c r="T397" s="92"/>
      <c r="U397" s="1303"/>
    </row>
    <row r="398" spans="1:21" s="1302" customFormat="1" x14ac:dyDescent="0.3">
      <c r="A398" s="1214"/>
      <c r="B398" s="92"/>
      <c r="C398" s="1298"/>
      <c r="D398" s="1301"/>
      <c r="E398" s="1301"/>
      <c r="F398" s="1301"/>
      <c r="G398" s="1301"/>
      <c r="H398" s="1301"/>
      <c r="I398" s="1301"/>
      <c r="J398" s="1301"/>
      <c r="K398" s="1301"/>
      <c r="L398" s="1301"/>
      <c r="M398" s="1301"/>
      <c r="N398" s="1301"/>
      <c r="O398" s="1329"/>
      <c r="Q398" s="92"/>
      <c r="R398" s="92"/>
      <c r="S398" s="92"/>
      <c r="T398" s="92"/>
      <c r="U398" s="1303"/>
    </row>
    <row r="399" spans="1:21" s="1302" customFormat="1" x14ac:dyDescent="0.3">
      <c r="A399" s="1214"/>
      <c r="B399" s="92"/>
      <c r="C399" s="1298"/>
      <c r="D399" s="1301"/>
      <c r="E399" s="1301"/>
      <c r="F399" s="1301"/>
      <c r="G399" s="1301"/>
      <c r="H399" s="1301"/>
      <c r="I399" s="1301"/>
      <c r="J399" s="1301"/>
      <c r="K399" s="1301"/>
      <c r="L399" s="1301"/>
      <c r="M399" s="1301"/>
      <c r="N399" s="1301"/>
      <c r="O399" s="1329"/>
      <c r="Q399" s="92"/>
      <c r="R399" s="92"/>
      <c r="S399" s="92"/>
      <c r="T399" s="92"/>
      <c r="U399" s="1303"/>
    </row>
    <row r="400" spans="1:21" s="1302" customFormat="1" x14ac:dyDescent="0.3">
      <c r="A400" s="1214"/>
      <c r="B400" s="92"/>
      <c r="C400" s="1298"/>
      <c r="D400" s="1301"/>
      <c r="E400" s="1301"/>
      <c r="F400" s="1301"/>
      <c r="G400" s="1301"/>
      <c r="H400" s="1301"/>
      <c r="I400" s="1301"/>
      <c r="J400" s="1301"/>
      <c r="K400" s="1301"/>
      <c r="L400" s="1301"/>
      <c r="M400" s="1301"/>
      <c r="N400" s="1301"/>
      <c r="O400" s="1329"/>
      <c r="Q400" s="92"/>
      <c r="R400" s="92"/>
      <c r="S400" s="92"/>
      <c r="T400" s="92"/>
      <c r="U400" s="1303"/>
    </row>
    <row r="401" spans="1:21" s="1302" customFormat="1" x14ac:dyDescent="0.3">
      <c r="A401" s="1214"/>
      <c r="B401" s="92"/>
      <c r="C401" s="1298"/>
      <c r="D401" s="1301"/>
      <c r="E401" s="1301"/>
      <c r="F401" s="1301"/>
      <c r="G401" s="1301"/>
      <c r="H401" s="1301"/>
      <c r="I401" s="1301"/>
      <c r="J401" s="1301"/>
      <c r="K401" s="1301"/>
      <c r="L401" s="1301"/>
      <c r="M401" s="1301"/>
      <c r="N401" s="1301"/>
      <c r="O401" s="1329"/>
      <c r="Q401" s="92"/>
      <c r="R401" s="92"/>
      <c r="S401" s="92"/>
      <c r="T401" s="92"/>
      <c r="U401" s="1303"/>
    </row>
    <row r="402" spans="1:21" s="1302" customFormat="1" x14ac:dyDescent="0.3">
      <c r="A402" s="1214"/>
      <c r="B402" s="92"/>
      <c r="C402" s="1298"/>
      <c r="D402" s="1301"/>
      <c r="E402" s="1301"/>
      <c r="F402" s="1301"/>
      <c r="G402" s="1301"/>
      <c r="H402" s="1301"/>
      <c r="I402" s="1301"/>
      <c r="J402" s="1301"/>
      <c r="K402" s="1301"/>
      <c r="L402" s="1301"/>
      <c r="M402" s="1301"/>
      <c r="N402" s="1301"/>
      <c r="O402" s="1329"/>
      <c r="Q402" s="92"/>
      <c r="R402" s="92"/>
      <c r="S402" s="92"/>
      <c r="T402" s="92"/>
      <c r="U402" s="1303"/>
    </row>
    <row r="403" spans="1:21" s="1302" customFormat="1" x14ac:dyDescent="0.3">
      <c r="A403" s="1214"/>
      <c r="B403" s="92"/>
      <c r="C403" s="1298"/>
      <c r="D403" s="1301"/>
      <c r="E403" s="1301"/>
      <c r="F403" s="1301"/>
      <c r="G403" s="1301"/>
      <c r="H403" s="1301"/>
      <c r="I403" s="1301"/>
      <c r="J403" s="1301"/>
      <c r="K403" s="1301"/>
      <c r="L403" s="1301"/>
      <c r="M403" s="1301"/>
      <c r="N403" s="1301"/>
      <c r="O403" s="1329"/>
      <c r="Q403" s="92"/>
      <c r="R403" s="92"/>
      <c r="S403" s="92"/>
      <c r="T403" s="92"/>
      <c r="U403" s="1303"/>
    </row>
    <row r="404" spans="1:21" s="1302" customFormat="1" x14ac:dyDescent="0.3">
      <c r="A404" s="1214"/>
      <c r="B404" s="92"/>
      <c r="C404" s="1298"/>
      <c r="D404" s="1301"/>
      <c r="E404" s="1301"/>
      <c r="F404" s="1301"/>
      <c r="G404" s="1301"/>
      <c r="H404" s="1301"/>
      <c r="I404" s="1301"/>
      <c r="J404" s="1301"/>
      <c r="K404" s="1301"/>
      <c r="L404" s="1301"/>
      <c r="M404" s="1301"/>
      <c r="N404" s="1301"/>
      <c r="O404" s="1329"/>
      <c r="Q404" s="92"/>
      <c r="R404" s="92"/>
      <c r="S404" s="92"/>
      <c r="T404" s="92"/>
      <c r="U404" s="1303"/>
    </row>
    <row r="405" spans="1:21" s="1302" customFormat="1" x14ac:dyDescent="0.3">
      <c r="A405" s="1214"/>
      <c r="B405" s="92"/>
      <c r="C405" s="1298"/>
      <c r="D405" s="1301"/>
      <c r="E405" s="1301"/>
      <c r="F405" s="1301"/>
      <c r="G405" s="1301"/>
      <c r="H405" s="1301"/>
      <c r="I405" s="1301"/>
      <c r="J405" s="1301"/>
      <c r="K405" s="1301"/>
      <c r="L405" s="1301"/>
      <c r="M405" s="1301"/>
      <c r="N405" s="1301"/>
      <c r="O405" s="1329"/>
      <c r="Q405" s="92"/>
      <c r="R405" s="92"/>
      <c r="S405" s="92"/>
      <c r="T405" s="92"/>
      <c r="U405" s="1303"/>
    </row>
    <row r="406" spans="1:21" s="1302" customFormat="1" x14ac:dyDescent="0.3">
      <c r="A406" s="1214"/>
      <c r="B406" s="92"/>
      <c r="C406" s="1298"/>
      <c r="D406" s="1301"/>
      <c r="E406" s="1301"/>
      <c r="F406" s="1301"/>
      <c r="G406" s="1301"/>
      <c r="H406" s="1301"/>
      <c r="I406" s="1301"/>
      <c r="J406" s="1301"/>
      <c r="K406" s="1301"/>
      <c r="L406" s="1301"/>
      <c r="M406" s="1301"/>
      <c r="N406" s="1301"/>
      <c r="O406" s="1329"/>
      <c r="Q406" s="92"/>
      <c r="R406" s="92"/>
      <c r="S406" s="92"/>
      <c r="T406" s="92"/>
      <c r="U406" s="1303"/>
    </row>
    <row r="407" spans="1:21" s="1302" customFormat="1" x14ac:dyDescent="0.3">
      <c r="A407" s="1214"/>
      <c r="B407" s="92"/>
      <c r="C407" s="1298"/>
      <c r="D407" s="1301"/>
      <c r="E407" s="1301"/>
      <c r="F407" s="1301"/>
      <c r="G407" s="1301"/>
      <c r="H407" s="1301"/>
      <c r="I407" s="1301"/>
      <c r="J407" s="1301"/>
      <c r="K407" s="1301"/>
      <c r="L407" s="1301"/>
      <c r="M407" s="1301"/>
      <c r="N407" s="1301"/>
      <c r="O407" s="1329"/>
      <c r="Q407" s="92"/>
      <c r="R407" s="92"/>
      <c r="S407" s="92"/>
      <c r="T407" s="92"/>
      <c r="U407" s="1303"/>
    </row>
    <row r="408" spans="1:21" s="1302" customFormat="1" x14ac:dyDescent="0.3">
      <c r="A408" s="1214"/>
      <c r="B408" s="92"/>
      <c r="C408" s="1298"/>
      <c r="D408" s="1301"/>
      <c r="E408" s="1301"/>
      <c r="F408" s="1301"/>
      <c r="G408" s="1301"/>
      <c r="H408" s="1301"/>
      <c r="I408" s="1301"/>
      <c r="J408" s="1301"/>
      <c r="K408" s="1301"/>
      <c r="L408" s="1301"/>
      <c r="M408" s="1301"/>
      <c r="N408" s="1301"/>
      <c r="O408" s="1329"/>
      <c r="Q408" s="92"/>
      <c r="R408" s="92"/>
      <c r="S408" s="92"/>
      <c r="T408" s="92"/>
      <c r="U408" s="1303"/>
    </row>
    <row r="409" spans="1:21" s="1302" customFormat="1" x14ac:dyDescent="0.3">
      <c r="A409" s="1214"/>
      <c r="B409" s="92"/>
      <c r="C409" s="1298"/>
      <c r="D409" s="1301"/>
      <c r="E409" s="1301"/>
      <c r="F409" s="1301"/>
      <c r="G409" s="1301"/>
      <c r="H409" s="1301"/>
      <c r="I409" s="1301"/>
      <c r="J409" s="1301"/>
      <c r="K409" s="1301"/>
      <c r="L409" s="1301"/>
      <c r="M409" s="1301"/>
      <c r="N409" s="1301"/>
      <c r="O409" s="1329"/>
      <c r="Q409" s="92"/>
      <c r="R409" s="92"/>
      <c r="S409" s="92"/>
      <c r="T409" s="92"/>
      <c r="U409" s="1303"/>
    </row>
    <row r="410" spans="1:21" s="1302" customFormat="1" x14ac:dyDescent="0.3">
      <c r="A410" s="1214"/>
      <c r="B410" s="92"/>
      <c r="C410" s="1298"/>
      <c r="D410" s="1301"/>
      <c r="E410" s="1301"/>
      <c r="F410" s="1301"/>
      <c r="G410" s="1301"/>
      <c r="H410" s="1301"/>
      <c r="I410" s="1301"/>
      <c r="J410" s="1301"/>
      <c r="K410" s="1301"/>
      <c r="L410" s="1301"/>
      <c r="M410" s="1301"/>
      <c r="N410" s="1301"/>
      <c r="O410" s="1329"/>
      <c r="Q410" s="92"/>
      <c r="R410" s="92"/>
      <c r="S410" s="92"/>
      <c r="T410" s="92"/>
      <c r="U410" s="1303"/>
    </row>
    <row r="411" spans="1:21" s="1302" customFormat="1" x14ac:dyDescent="0.3">
      <c r="A411" s="1214"/>
      <c r="B411" s="92"/>
      <c r="C411" s="1298"/>
      <c r="D411" s="1301"/>
      <c r="E411" s="1301"/>
      <c r="F411" s="1301"/>
      <c r="G411" s="1301"/>
      <c r="H411" s="1301"/>
      <c r="I411" s="1301"/>
      <c r="J411" s="1301"/>
      <c r="K411" s="1301"/>
      <c r="L411" s="1301"/>
      <c r="M411" s="1301"/>
      <c r="N411" s="1301"/>
      <c r="O411" s="1329"/>
      <c r="Q411" s="92"/>
      <c r="R411" s="92"/>
      <c r="S411" s="92"/>
      <c r="T411" s="92"/>
      <c r="U411" s="1303"/>
    </row>
    <row r="412" spans="1:21" s="1302" customFormat="1" x14ac:dyDescent="0.3">
      <c r="A412" s="1214"/>
      <c r="B412" s="92"/>
      <c r="C412" s="1298"/>
      <c r="D412" s="1301"/>
      <c r="E412" s="1301"/>
      <c r="F412" s="1301"/>
      <c r="G412" s="1301"/>
      <c r="H412" s="1301"/>
      <c r="I412" s="1301"/>
      <c r="J412" s="1301"/>
      <c r="K412" s="1301"/>
      <c r="L412" s="1301"/>
      <c r="M412" s="1301"/>
      <c r="N412" s="1301"/>
      <c r="O412" s="1329"/>
      <c r="Q412" s="92"/>
      <c r="R412" s="92"/>
      <c r="S412" s="92"/>
      <c r="T412" s="92"/>
      <c r="U412" s="1303"/>
    </row>
    <row r="413" spans="1:21" s="1302" customFormat="1" x14ac:dyDescent="0.3">
      <c r="A413" s="1214"/>
      <c r="B413" s="92"/>
      <c r="C413" s="1298"/>
      <c r="D413" s="1301"/>
      <c r="E413" s="1301"/>
      <c r="F413" s="1301"/>
      <c r="G413" s="1301"/>
      <c r="H413" s="1301"/>
      <c r="I413" s="1301"/>
      <c r="J413" s="1301"/>
      <c r="K413" s="1301"/>
      <c r="L413" s="1301"/>
      <c r="M413" s="1301"/>
      <c r="N413" s="1301"/>
      <c r="O413" s="1329"/>
      <c r="Q413" s="92"/>
      <c r="R413" s="92"/>
      <c r="S413" s="92"/>
      <c r="T413" s="92"/>
      <c r="U413" s="1303"/>
    </row>
    <row r="414" spans="1:21" s="1302" customFormat="1" x14ac:dyDescent="0.3">
      <c r="A414" s="1214"/>
      <c r="B414" s="92"/>
      <c r="C414" s="1298"/>
      <c r="D414" s="1301"/>
      <c r="E414" s="1301"/>
      <c r="F414" s="1301"/>
      <c r="G414" s="1301"/>
      <c r="H414" s="1301"/>
      <c r="I414" s="1301"/>
      <c r="J414" s="1301"/>
      <c r="K414" s="1301"/>
      <c r="L414" s="1301"/>
      <c r="M414" s="1301"/>
      <c r="N414" s="1301"/>
      <c r="O414" s="1329"/>
      <c r="Q414" s="92"/>
      <c r="R414" s="92"/>
      <c r="S414" s="92"/>
      <c r="T414" s="92"/>
      <c r="U414" s="1303"/>
    </row>
    <row r="415" spans="1:21" s="1302" customFormat="1" x14ac:dyDescent="0.3">
      <c r="A415" s="1214"/>
      <c r="B415" s="92"/>
      <c r="C415" s="1298"/>
      <c r="D415" s="1301"/>
      <c r="E415" s="1301"/>
      <c r="F415" s="1301"/>
      <c r="G415" s="1301"/>
      <c r="H415" s="1301"/>
      <c r="I415" s="1301"/>
      <c r="J415" s="1301"/>
      <c r="K415" s="1301"/>
      <c r="L415" s="1301"/>
      <c r="M415" s="1301"/>
      <c r="N415" s="1301"/>
      <c r="O415" s="1329"/>
      <c r="Q415" s="92"/>
      <c r="R415" s="92"/>
      <c r="S415" s="92"/>
      <c r="T415" s="92"/>
      <c r="U415" s="1303"/>
    </row>
    <row r="416" spans="1:21" s="1302" customFormat="1" x14ac:dyDescent="0.3">
      <c r="A416" s="1214"/>
      <c r="B416" s="92"/>
      <c r="C416" s="1298"/>
      <c r="D416" s="1301"/>
      <c r="E416" s="1301"/>
      <c r="F416" s="1301"/>
      <c r="G416" s="1301"/>
      <c r="H416" s="1301"/>
      <c r="I416" s="1301"/>
      <c r="J416" s="1301"/>
      <c r="K416" s="1301"/>
      <c r="L416" s="1301"/>
      <c r="M416" s="1301"/>
      <c r="N416" s="1301"/>
      <c r="O416" s="1329"/>
      <c r="Q416" s="92"/>
      <c r="R416" s="92"/>
      <c r="S416" s="92"/>
      <c r="T416" s="92"/>
      <c r="U416" s="1303"/>
    </row>
    <row r="417" spans="1:21" s="1302" customFormat="1" x14ac:dyDescent="0.3">
      <c r="A417" s="1214"/>
      <c r="B417" s="92"/>
      <c r="C417" s="1298"/>
      <c r="D417" s="1301"/>
      <c r="E417" s="1301"/>
      <c r="F417" s="1301"/>
      <c r="G417" s="1301"/>
      <c r="H417" s="1301"/>
      <c r="I417" s="1301"/>
      <c r="J417" s="1301"/>
      <c r="K417" s="1301"/>
      <c r="L417" s="1301"/>
      <c r="M417" s="1301"/>
      <c r="N417" s="1301"/>
      <c r="O417" s="1329"/>
      <c r="Q417" s="92"/>
      <c r="R417" s="92"/>
      <c r="S417" s="92"/>
      <c r="T417" s="92"/>
      <c r="U417" s="1303"/>
    </row>
    <row r="418" spans="1:21" s="1302" customFormat="1" x14ac:dyDescent="0.3">
      <c r="A418" s="1214"/>
      <c r="B418" s="92"/>
      <c r="C418" s="1298"/>
      <c r="D418" s="1301"/>
      <c r="E418" s="1301"/>
      <c r="F418" s="1301"/>
      <c r="G418" s="1301"/>
      <c r="H418" s="1301"/>
      <c r="I418" s="1301"/>
      <c r="J418" s="1301"/>
      <c r="K418" s="1301"/>
      <c r="L418" s="1301"/>
      <c r="M418" s="1301"/>
      <c r="N418" s="1301"/>
      <c r="O418" s="1329"/>
      <c r="Q418" s="92"/>
      <c r="R418" s="92"/>
      <c r="S418" s="92"/>
      <c r="T418" s="92"/>
      <c r="U418" s="1303"/>
    </row>
    <row r="419" spans="1:21" s="1302" customFormat="1" x14ac:dyDescent="0.3">
      <c r="A419" s="1214"/>
      <c r="B419" s="92"/>
      <c r="C419" s="1298"/>
      <c r="D419" s="1301"/>
      <c r="E419" s="1301"/>
      <c r="F419" s="1301"/>
      <c r="G419" s="1301"/>
      <c r="H419" s="1301"/>
      <c r="I419" s="1301"/>
      <c r="J419" s="1301"/>
      <c r="K419" s="1301"/>
      <c r="L419" s="1301"/>
      <c r="M419" s="1301"/>
      <c r="N419" s="1301"/>
      <c r="O419" s="1329"/>
      <c r="Q419" s="92"/>
      <c r="R419" s="92"/>
      <c r="S419" s="92"/>
      <c r="T419" s="92"/>
      <c r="U419" s="1303"/>
    </row>
    <row r="420" spans="1:21" s="1302" customFormat="1" x14ac:dyDescent="0.3">
      <c r="A420" s="1214"/>
      <c r="B420" s="92"/>
      <c r="C420" s="1298"/>
      <c r="D420" s="1301"/>
      <c r="E420" s="1301"/>
      <c r="F420" s="1301"/>
      <c r="G420" s="1301"/>
      <c r="H420" s="1301"/>
      <c r="I420" s="1301"/>
      <c r="J420" s="1301"/>
      <c r="K420" s="1301"/>
      <c r="L420" s="1301"/>
      <c r="M420" s="1301"/>
      <c r="N420" s="1301"/>
      <c r="O420" s="1329"/>
      <c r="Q420" s="92"/>
      <c r="R420" s="92"/>
      <c r="S420" s="92"/>
      <c r="T420" s="92"/>
      <c r="U420" s="1303"/>
    </row>
    <row r="421" spans="1:21" s="1302" customFormat="1" x14ac:dyDescent="0.3">
      <c r="A421" s="1214"/>
      <c r="B421" s="92"/>
      <c r="C421" s="1298"/>
      <c r="D421" s="1301"/>
      <c r="E421" s="1301"/>
      <c r="F421" s="1301"/>
      <c r="G421" s="1301"/>
      <c r="H421" s="1301"/>
      <c r="I421" s="1301"/>
      <c r="J421" s="1301"/>
      <c r="K421" s="1301"/>
      <c r="L421" s="1301"/>
      <c r="M421" s="1301"/>
      <c r="N421" s="1301"/>
      <c r="O421" s="1329"/>
      <c r="Q421" s="92"/>
      <c r="R421" s="92"/>
      <c r="S421" s="92"/>
      <c r="T421" s="92"/>
      <c r="U421" s="1303"/>
    </row>
    <row r="422" spans="1:21" s="1302" customFormat="1" x14ac:dyDescent="0.3">
      <c r="A422" s="1214"/>
      <c r="B422" s="92"/>
      <c r="C422" s="1298"/>
      <c r="D422" s="1301"/>
      <c r="E422" s="1301"/>
      <c r="F422" s="1301"/>
      <c r="G422" s="1301"/>
      <c r="H422" s="1301"/>
      <c r="I422" s="1301"/>
      <c r="J422" s="1301"/>
      <c r="K422" s="1301"/>
      <c r="L422" s="1301"/>
      <c r="M422" s="1301"/>
      <c r="N422" s="1301"/>
      <c r="O422" s="1329"/>
      <c r="Q422" s="92"/>
      <c r="R422" s="92"/>
      <c r="S422" s="92"/>
      <c r="T422" s="92"/>
      <c r="U422" s="1303"/>
    </row>
    <row r="423" spans="1:21" s="1302" customFormat="1" x14ac:dyDescent="0.3">
      <c r="A423" s="1214"/>
      <c r="B423" s="92"/>
      <c r="C423" s="1298"/>
      <c r="D423" s="1301"/>
      <c r="E423" s="1301"/>
      <c r="F423" s="1301"/>
      <c r="G423" s="1301"/>
      <c r="H423" s="1301"/>
      <c r="I423" s="1301"/>
      <c r="J423" s="1301"/>
      <c r="K423" s="1301"/>
      <c r="L423" s="1301"/>
      <c r="M423" s="1301"/>
      <c r="N423" s="1301"/>
      <c r="O423" s="1329"/>
      <c r="Q423" s="92"/>
      <c r="R423" s="92"/>
      <c r="S423" s="92"/>
      <c r="T423" s="92"/>
      <c r="U423" s="1303"/>
    </row>
    <row r="424" spans="1:21" s="1302" customFormat="1" x14ac:dyDescent="0.3">
      <c r="A424" s="1214"/>
      <c r="B424" s="92"/>
      <c r="C424" s="1298"/>
      <c r="D424" s="1301"/>
      <c r="E424" s="1301"/>
      <c r="F424" s="1301"/>
      <c r="G424" s="1301"/>
      <c r="H424" s="1301"/>
      <c r="I424" s="1301"/>
      <c r="J424" s="1301"/>
      <c r="K424" s="1301"/>
      <c r="L424" s="1301"/>
      <c r="M424" s="1301"/>
      <c r="N424" s="1301"/>
      <c r="O424" s="1329"/>
      <c r="Q424" s="92"/>
      <c r="R424" s="92"/>
      <c r="S424" s="92"/>
      <c r="T424" s="92"/>
      <c r="U424" s="1303"/>
    </row>
    <row r="425" spans="1:21" s="1302" customFormat="1" x14ac:dyDescent="0.3">
      <c r="A425" s="1214"/>
      <c r="B425" s="92"/>
      <c r="C425" s="1298"/>
      <c r="D425" s="1301"/>
      <c r="E425" s="1301"/>
      <c r="F425" s="1301"/>
      <c r="G425" s="1301"/>
      <c r="H425" s="1301"/>
      <c r="I425" s="1301"/>
      <c r="J425" s="1301"/>
      <c r="K425" s="1301"/>
      <c r="L425" s="1301"/>
      <c r="M425" s="1301"/>
      <c r="N425" s="1301"/>
      <c r="O425" s="1329"/>
      <c r="Q425" s="92"/>
      <c r="R425" s="92"/>
      <c r="S425" s="92"/>
      <c r="T425" s="92"/>
      <c r="U425" s="1303"/>
    </row>
    <row r="426" spans="1:21" s="1302" customFormat="1" x14ac:dyDescent="0.3">
      <c r="A426" s="1214"/>
      <c r="B426" s="92"/>
      <c r="C426" s="1298"/>
      <c r="D426" s="1301"/>
      <c r="E426" s="1301"/>
      <c r="F426" s="1301"/>
      <c r="G426" s="1301"/>
      <c r="H426" s="1301"/>
      <c r="I426" s="1301"/>
      <c r="J426" s="1301"/>
      <c r="K426" s="1301"/>
      <c r="L426" s="1301"/>
      <c r="M426" s="1301"/>
      <c r="N426" s="1301"/>
      <c r="O426" s="1329"/>
      <c r="Q426" s="92"/>
      <c r="R426" s="92"/>
      <c r="S426" s="92"/>
      <c r="T426" s="92"/>
      <c r="U426" s="1303"/>
    </row>
    <row r="427" spans="1:21" s="1302" customFormat="1" x14ac:dyDescent="0.3">
      <c r="A427" s="1214"/>
      <c r="B427" s="92"/>
      <c r="C427" s="1298"/>
      <c r="D427" s="1301"/>
      <c r="E427" s="1301"/>
      <c r="F427" s="1301"/>
      <c r="G427" s="1301"/>
      <c r="H427" s="1301"/>
      <c r="I427" s="1301"/>
      <c r="J427" s="1301"/>
      <c r="K427" s="1301"/>
      <c r="L427" s="1301"/>
      <c r="M427" s="1301"/>
      <c r="N427" s="1301"/>
      <c r="O427" s="1329"/>
      <c r="Q427" s="92"/>
      <c r="R427" s="92"/>
      <c r="S427" s="92"/>
      <c r="T427" s="92"/>
      <c r="U427" s="1303"/>
    </row>
    <row r="428" spans="1:21" s="1302" customFormat="1" x14ac:dyDescent="0.3">
      <c r="A428" s="1214"/>
      <c r="B428" s="92"/>
      <c r="C428" s="1298"/>
      <c r="D428" s="1301"/>
      <c r="E428" s="1301"/>
      <c r="F428" s="1301"/>
      <c r="G428" s="1301"/>
      <c r="H428" s="1301"/>
      <c r="I428" s="1301"/>
      <c r="J428" s="1301"/>
      <c r="K428" s="1301"/>
      <c r="L428" s="1301"/>
      <c r="M428" s="1301"/>
      <c r="N428" s="1301"/>
      <c r="O428" s="1329"/>
      <c r="Q428" s="92"/>
      <c r="R428" s="92"/>
      <c r="S428" s="92"/>
      <c r="T428" s="92"/>
      <c r="U428" s="1303"/>
    </row>
    <row r="429" spans="1:21" s="1302" customFormat="1" x14ac:dyDescent="0.3">
      <c r="A429" s="1214"/>
      <c r="B429" s="92"/>
      <c r="C429" s="1298"/>
      <c r="D429" s="1301"/>
      <c r="E429" s="1301"/>
      <c r="F429" s="1301"/>
      <c r="G429" s="1301"/>
      <c r="H429" s="1301"/>
      <c r="I429" s="1301"/>
      <c r="J429" s="1301"/>
      <c r="K429" s="1301"/>
      <c r="L429" s="1301"/>
      <c r="M429" s="1301"/>
      <c r="N429" s="1301"/>
      <c r="O429" s="1329"/>
      <c r="Q429" s="92"/>
      <c r="R429" s="92"/>
      <c r="S429" s="92"/>
      <c r="T429" s="92"/>
      <c r="U429" s="1303"/>
    </row>
    <row r="430" spans="1:21" s="1302" customFormat="1" x14ac:dyDescent="0.3">
      <c r="A430" s="1214"/>
      <c r="B430" s="92"/>
      <c r="C430" s="1298"/>
      <c r="D430" s="1301"/>
      <c r="E430" s="1301"/>
      <c r="F430" s="1301"/>
      <c r="G430" s="1301"/>
      <c r="H430" s="1301"/>
      <c r="I430" s="1301"/>
      <c r="J430" s="1301"/>
      <c r="K430" s="1301"/>
      <c r="L430" s="1301"/>
      <c r="M430" s="1301"/>
      <c r="N430" s="1301"/>
      <c r="O430" s="1329"/>
      <c r="Q430" s="92"/>
      <c r="R430" s="92"/>
      <c r="S430" s="92"/>
      <c r="T430" s="92"/>
      <c r="U430" s="1303"/>
    </row>
    <row r="431" spans="1:21" s="1302" customFormat="1" x14ac:dyDescent="0.3">
      <c r="A431" s="1214"/>
      <c r="B431" s="92"/>
      <c r="C431" s="1298"/>
      <c r="D431" s="1301"/>
      <c r="E431" s="1301"/>
      <c r="F431" s="1301"/>
      <c r="G431" s="1301"/>
      <c r="H431" s="1301"/>
      <c r="I431" s="1301"/>
      <c r="J431" s="1301"/>
      <c r="K431" s="1301"/>
      <c r="L431" s="1301"/>
      <c r="M431" s="1301"/>
      <c r="N431" s="1301"/>
      <c r="O431" s="1329"/>
      <c r="Q431" s="92"/>
      <c r="R431" s="92"/>
      <c r="S431" s="92"/>
      <c r="T431" s="92"/>
      <c r="U431" s="1303"/>
    </row>
    <row r="432" spans="1:21" s="1302" customFormat="1" x14ac:dyDescent="0.3">
      <c r="A432" s="1214"/>
      <c r="B432" s="92"/>
      <c r="C432" s="1298"/>
      <c r="D432" s="1301"/>
      <c r="E432" s="1301"/>
      <c r="F432" s="1301"/>
      <c r="G432" s="1301"/>
      <c r="H432" s="1301"/>
      <c r="I432" s="1301"/>
      <c r="J432" s="1301"/>
      <c r="K432" s="1301"/>
      <c r="L432" s="1301"/>
      <c r="M432" s="1301"/>
      <c r="N432" s="1301"/>
      <c r="O432" s="1329"/>
      <c r="Q432" s="92"/>
      <c r="R432" s="92"/>
      <c r="S432" s="92"/>
      <c r="T432" s="92"/>
      <c r="U432" s="1303"/>
    </row>
    <row r="433" spans="1:21" s="1302" customFormat="1" x14ac:dyDescent="0.3">
      <c r="A433" s="1214"/>
      <c r="B433" s="92"/>
      <c r="C433" s="1298"/>
      <c r="D433" s="1301"/>
      <c r="E433" s="1301"/>
      <c r="F433" s="1301"/>
      <c r="G433" s="1301"/>
      <c r="H433" s="1301"/>
      <c r="I433" s="1301"/>
      <c r="J433" s="1301"/>
      <c r="K433" s="1301"/>
      <c r="L433" s="1301"/>
      <c r="M433" s="1301"/>
      <c r="N433" s="1301"/>
      <c r="O433" s="1329"/>
      <c r="Q433" s="92"/>
      <c r="R433" s="92"/>
      <c r="S433" s="92"/>
      <c r="T433" s="92"/>
      <c r="U433" s="1303"/>
    </row>
    <row r="434" spans="1:21" s="1302" customFormat="1" x14ac:dyDescent="0.3">
      <c r="A434" s="1214"/>
      <c r="B434" s="92"/>
      <c r="C434" s="1298"/>
      <c r="D434" s="1301"/>
      <c r="E434" s="1301"/>
      <c r="F434" s="1301"/>
      <c r="G434" s="1301"/>
      <c r="H434" s="1301"/>
      <c r="I434" s="1301"/>
      <c r="J434" s="1301"/>
      <c r="K434" s="1301"/>
      <c r="L434" s="1301"/>
      <c r="M434" s="1301"/>
      <c r="N434" s="1301"/>
      <c r="O434" s="1329"/>
      <c r="Q434" s="92"/>
      <c r="R434" s="92"/>
      <c r="S434" s="92"/>
      <c r="T434" s="92"/>
      <c r="U434" s="1303"/>
    </row>
    <row r="435" spans="1:21" s="1302" customFormat="1" x14ac:dyDescent="0.3">
      <c r="A435" s="1214"/>
      <c r="B435" s="92"/>
      <c r="C435" s="1298"/>
      <c r="D435" s="1301"/>
      <c r="E435" s="1301"/>
      <c r="F435" s="1301"/>
      <c r="G435" s="1301"/>
      <c r="H435" s="1301"/>
      <c r="I435" s="1301"/>
      <c r="J435" s="1301"/>
      <c r="K435" s="1301"/>
      <c r="L435" s="1301"/>
      <c r="M435" s="1301"/>
      <c r="N435" s="1301"/>
      <c r="O435" s="1329"/>
      <c r="Q435" s="92"/>
      <c r="R435" s="92"/>
      <c r="S435" s="92"/>
      <c r="T435" s="92"/>
      <c r="U435" s="1303"/>
    </row>
    <row r="436" spans="1:21" s="1302" customFormat="1" x14ac:dyDescent="0.3">
      <c r="A436" s="1214"/>
      <c r="B436" s="92"/>
      <c r="C436" s="1298"/>
      <c r="D436" s="1301"/>
      <c r="E436" s="1301"/>
      <c r="F436" s="1301"/>
      <c r="G436" s="1301"/>
      <c r="H436" s="1301"/>
      <c r="I436" s="1301"/>
      <c r="J436" s="1301"/>
      <c r="K436" s="1301"/>
      <c r="L436" s="1301"/>
      <c r="M436" s="1301"/>
      <c r="N436" s="1301"/>
      <c r="O436" s="1329"/>
      <c r="Q436" s="92"/>
      <c r="R436" s="92"/>
      <c r="S436" s="92"/>
      <c r="T436" s="92"/>
      <c r="U436" s="1303"/>
    </row>
    <row r="437" spans="1:21" s="1302" customFormat="1" x14ac:dyDescent="0.3">
      <c r="A437" s="1214"/>
      <c r="B437" s="92"/>
      <c r="C437" s="1298"/>
      <c r="D437" s="1301"/>
      <c r="E437" s="1301"/>
      <c r="F437" s="1301"/>
      <c r="G437" s="1301"/>
      <c r="H437" s="1301"/>
      <c r="I437" s="1301"/>
      <c r="J437" s="1301"/>
      <c r="K437" s="1301"/>
      <c r="L437" s="1301"/>
      <c r="M437" s="1301"/>
      <c r="N437" s="1301"/>
      <c r="O437" s="1329"/>
      <c r="Q437" s="92"/>
      <c r="R437" s="92"/>
      <c r="S437" s="92"/>
      <c r="T437" s="92"/>
      <c r="U437" s="1303"/>
    </row>
    <row r="438" spans="1:21" s="1302" customFormat="1" x14ac:dyDescent="0.3">
      <c r="A438" s="1214"/>
      <c r="B438" s="92"/>
      <c r="C438" s="1298"/>
      <c r="D438" s="1301"/>
      <c r="E438" s="1301"/>
      <c r="F438" s="1301"/>
      <c r="G438" s="1301"/>
      <c r="H438" s="1301"/>
      <c r="I438" s="1301"/>
      <c r="J438" s="1301"/>
      <c r="K438" s="1301"/>
      <c r="L438" s="1301"/>
      <c r="M438" s="1301"/>
      <c r="N438" s="1301"/>
      <c r="O438" s="1329"/>
      <c r="Q438" s="92"/>
      <c r="R438" s="92"/>
      <c r="S438" s="92"/>
      <c r="T438" s="92"/>
      <c r="U438" s="1303"/>
    </row>
    <row r="439" spans="1:21" s="1302" customFormat="1" x14ac:dyDescent="0.3">
      <c r="A439" s="1214"/>
      <c r="B439" s="92"/>
      <c r="C439" s="1298"/>
      <c r="D439" s="1301"/>
      <c r="E439" s="1301"/>
      <c r="F439" s="1301"/>
      <c r="G439" s="1301"/>
      <c r="H439" s="1301"/>
      <c r="I439" s="1301"/>
      <c r="J439" s="1301"/>
      <c r="K439" s="1301"/>
      <c r="L439" s="1301"/>
      <c r="M439" s="1301"/>
      <c r="N439" s="1301"/>
      <c r="O439" s="1329"/>
      <c r="Q439" s="92"/>
      <c r="R439" s="92"/>
      <c r="S439" s="92"/>
      <c r="T439" s="92"/>
      <c r="U439" s="1303"/>
    </row>
    <row r="440" spans="1:21" s="1302" customFormat="1" x14ac:dyDescent="0.3">
      <c r="A440" s="1214"/>
      <c r="B440" s="92"/>
      <c r="C440" s="1298"/>
      <c r="D440" s="1301"/>
      <c r="E440" s="1301"/>
      <c r="F440" s="1301"/>
      <c r="G440" s="1301"/>
      <c r="H440" s="1301"/>
      <c r="I440" s="1301"/>
      <c r="J440" s="1301"/>
      <c r="K440" s="1301"/>
      <c r="L440" s="1301"/>
      <c r="M440" s="1301"/>
      <c r="N440" s="1301"/>
      <c r="O440" s="1329"/>
      <c r="Q440" s="92"/>
      <c r="R440" s="92"/>
      <c r="S440" s="92"/>
      <c r="T440" s="92"/>
      <c r="U440" s="1303"/>
    </row>
    <row r="441" spans="1:21" s="1302" customFormat="1" x14ac:dyDescent="0.3">
      <c r="A441" s="1214"/>
      <c r="B441" s="92"/>
      <c r="C441" s="1298"/>
      <c r="D441" s="1301"/>
      <c r="E441" s="1301"/>
      <c r="F441" s="1301"/>
      <c r="G441" s="1301"/>
      <c r="H441" s="1301"/>
      <c r="I441" s="1301"/>
      <c r="J441" s="1301"/>
      <c r="K441" s="1301"/>
      <c r="L441" s="1301"/>
      <c r="M441" s="1301"/>
      <c r="N441" s="1301"/>
      <c r="O441" s="1329"/>
      <c r="Q441" s="92"/>
      <c r="R441" s="92"/>
      <c r="S441" s="92"/>
      <c r="T441" s="92"/>
      <c r="U441" s="1303"/>
    </row>
    <row r="442" spans="1:21" s="1302" customFormat="1" x14ac:dyDescent="0.3">
      <c r="A442" s="1214"/>
      <c r="B442" s="92"/>
      <c r="C442" s="1298"/>
      <c r="D442" s="1301"/>
      <c r="E442" s="1301"/>
      <c r="F442" s="1301"/>
      <c r="G442" s="1301"/>
      <c r="H442" s="1301"/>
      <c r="I442" s="1301"/>
      <c r="J442" s="1301"/>
      <c r="K442" s="1301"/>
      <c r="L442" s="1301"/>
      <c r="M442" s="1301"/>
      <c r="N442" s="1301"/>
      <c r="O442" s="1329"/>
      <c r="Q442" s="92"/>
      <c r="R442" s="92"/>
      <c r="S442" s="92"/>
      <c r="T442" s="92"/>
      <c r="U442" s="1303"/>
    </row>
    <row r="443" spans="1:21" s="1302" customFormat="1" x14ac:dyDescent="0.3">
      <c r="A443" s="1214"/>
      <c r="B443" s="92"/>
      <c r="C443" s="1298"/>
      <c r="D443" s="1301"/>
      <c r="E443" s="1301"/>
      <c r="F443" s="1301"/>
      <c r="G443" s="1301"/>
      <c r="H443" s="1301"/>
      <c r="I443" s="1301"/>
      <c r="J443" s="1301"/>
      <c r="K443" s="1301"/>
      <c r="L443" s="1301"/>
      <c r="M443" s="1301"/>
      <c r="N443" s="1301"/>
      <c r="O443" s="1329"/>
      <c r="Q443" s="92"/>
      <c r="R443" s="92"/>
      <c r="S443" s="92"/>
      <c r="T443" s="92"/>
      <c r="U443" s="1303"/>
    </row>
    <row r="444" spans="1:21" s="1302" customFormat="1" x14ac:dyDescent="0.3">
      <c r="A444" s="1214"/>
      <c r="B444" s="92"/>
      <c r="C444" s="1298"/>
      <c r="D444" s="1301"/>
      <c r="E444" s="1301"/>
      <c r="F444" s="1301"/>
      <c r="G444" s="1301"/>
      <c r="H444" s="1301"/>
      <c r="I444" s="1301"/>
      <c r="J444" s="1301"/>
      <c r="K444" s="1301"/>
      <c r="L444" s="1301"/>
      <c r="M444" s="1301"/>
      <c r="N444" s="1301"/>
      <c r="O444" s="1329"/>
      <c r="Q444" s="92"/>
      <c r="R444" s="92"/>
      <c r="S444" s="92"/>
      <c r="T444" s="92"/>
      <c r="U444" s="1303"/>
    </row>
    <row r="445" spans="1:21" s="1302" customFormat="1" x14ac:dyDescent="0.3">
      <c r="A445" s="1214"/>
      <c r="B445" s="92"/>
      <c r="C445" s="1298"/>
      <c r="D445" s="1301"/>
      <c r="E445" s="1301"/>
      <c r="F445" s="1301"/>
      <c r="G445" s="1301"/>
      <c r="H445" s="1301"/>
      <c r="I445" s="1301"/>
      <c r="J445" s="1301"/>
      <c r="K445" s="1301"/>
      <c r="L445" s="1301"/>
      <c r="M445" s="1301"/>
      <c r="N445" s="1301"/>
      <c r="O445" s="1329"/>
      <c r="Q445" s="92"/>
      <c r="R445" s="92"/>
      <c r="S445" s="92"/>
      <c r="T445" s="92"/>
      <c r="U445" s="1303"/>
    </row>
    <row r="446" spans="1:21" s="1302" customFormat="1" x14ac:dyDescent="0.3">
      <c r="A446" s="1214"/>
      <c r="B446" s="92"/>
      <c r="C446" s="1298"/>
      <c r="D446" s="1301"/>
      <c r="E446" s="1301"/>
      <c r="F446" s="1301"/>
      <c r="G446" s="1301"/>
      <c r="H446" s="1301"/>
      <c r="I446" s="1301"/>
      <c r="J446" s="1301"/>
      <c r="K446" s="1301"/>
      <c r="L446" s="1301"/>
      <c r="M446" s="1301"/>
      <c r="N446" s="1301"/>
      <c r="O446" s="1329"/>
      <c r="Q446" s="92"/>
      <c r="R446" s="92"/>
      <c r="S446" s="92"/>
      <c r="T446" s="92"/>
      <c r="U446" s="1303"/>
    </row>
    <row r="447" spans="1:21" s="1302" customFormat="1" x14ac:dyDescent="0.3">
      <c r="A447" s="1214"/>
      <c r="B447" s="92"/>
      <c r="C447" s="1298"/>
      <c r="D447" s="1301"/>
      <c r="E447" s="1301"/>
      <c r="F447" s="1301"/>
      <c r="G447" s="1301"/>
      <c r="H447" s="1301"/>
      <c r="I447" s="1301"/>
      <c r="J447" s="1301"/>
      <c r="K447" s="1301"/>
      <c r="L447" s="1301"/>
      <c r="M447" s="1301"/>
      <c r="N447" s="1301"/>
      <c r="O447" s="1329"/>
      <c r="Q447" s="92"/>
      <c r="R447" s="92"/>
      <c r="S447" s="92"/>
      <c r="T447" s="92"/>
      <c r="U447" s="1303"/>
    </row>
    <row r="448" spans="1:21" s="1302" customFormat="1" x14ac:dyDescent="0.3">
      <c r="A448" s="1214"/>
      <c r="B448" s="92"/>
      <c r="C448" s="1298"/>
      <c r="D448" s="1301"/>
      <c r="E448" s="1301"/>
      <c r="F448" s="1301"/>
      <c r="G448" s="1301"/>
      <c r="H448" s="1301"/>
      <c r="I448" s="1301"/>
      <c r="J448" s="1301"/>
      <c r="K448" s="1301"/>
      <c r="L448" s="1301"/>
      <c r="M448" s="1301"/>
      <c r="N448" s="1301"/>
      <c r="O448" s="1329"/>
      <c r="Q448" s="92"/>
      <c r="R448" s="92"/>
      <c r="S448" s="92"/>
      <c r="T448" s="92"/>
      <c r="U448" s="1303"/>
    </row>
    <row r="449" spans="1:21" s="1302" customFormat="1" x14ac:dyDescent="0.3">
      <c r="A449" s="1214"/>
      <c r="B449" s="92"/>
      <c r="C449" s="1298"/>
      <c r="D449" s="1301"/>
      <c r="E449" s="1301"/>
      <c r="F449" s="1301"/>
      <c r="G449" s="1301"/>
      <c r="H449" s="1301"/>
      <c r="I449" s="1301"/>
      <c r="J449" s="1301"/>
      <c r="K449" s="1301"/>
      <c r="L449" s="1301"/>
      <c r="M449" s="1301"/>
      <c r="N449" s="1301"/>
      <c r="O449" s="1329"/>
      <c r="Q449" s="92"/>
      <c r="R449" s="92"/>
      <c r="S449" s="92"/>
      <c r="T449" s="92"/>
      <c r="U449" s="1303"/>
    </row>
    <row r="450" spans="1:21" s="1302" customFormat="1" x14ac:dyDescent="0.3">
      <c r="A450" s="1214"/>
      <c r="B450" s="92"/>
      <c r="C450" s="1298"/>
      <c r="D450" s="1301"/>
      <c r="E450" s="1301"/>
      <c r="F450" s="1301"/>
      <c r="G450" s="1301"/>
      <c r="H450" s="1301"/>
      <c r="I450" s="1301"/>
      <c r="J450" s="1301"/>
      <c r="K450" s="1301"/>
      <c r="L450" s="1301"/>
      <c r="M450" s="1301"/>
      <c r="N450" s="1301"/>
      <c r="O450" s="1329"/>
      <c r="Q450" s="92"/>
      <c r="R450" s="92"/>
      <c r="S450" s="92"/>
      <c r="T450" s="92"/>
      <c r="U450" s="1303"/>
    </row>
    <row r="451" spans="1:21" s="1302" customFormat="1" x14ac:dyDescent="0.3">
      <c r="A451" s="1214"/>
      <c r="B451" s="92"/>
      <c r="C451" s="1298"/>
      <c r="D451" s="1301"/>
      <c r="E451" s="1301"/>
      <c r="F451" s="1301"/>
      <c r="G451" s="1301"/>
      <c r="H451" s="1301"/>
      <c r="I451" s="1301"/>
      <c r="J451" s="1301"/>
      <c r="K451" s="1301"/>
      <c r="L451" s="1301"/>
      <c r="M451" s="1301"/>
      <c r="N451" s="1301"/>
      <c r="O451" s="1329"/>
      <c r="Q451" s="92"/>
      <c r="R451" s="92"/>
      <c r="S451" s="92"/>
      <c r="T451" s="92"/>
      <c r="U451" s="1303"/>
    </row>
    <row r="452" spans="1:21" s="1302" customFormat="1" x14ac:dyDescent="0.3">
      <c r="A452" s="1214"/>
      <c r="B452" s="92"/>
      <c r="C452" s="1298"/>
      <c r="D452" s="1301"/>
      <c r="E452" s="1301"/>
      <c r="F452" s="1301"/>
      <c r="G452" s="1301"/>
      <c r="H452" s="1301"/>
      <c r="I452" s="1301"/>
      <c r="J452" s="1301"/>
      <c r="K452" s="1301"/>
      <c r="L452" s="1301"/>
      <c r="M452" s="1301"/>
      <c r="N452" s="1301"/>
      <c r="O452" s="1329"/>
      <c r="Q452" s="92"/>
      <c r="R452" s="92"/>
      <c r="S452" s="92"/>
      <c r="T452" s="92"/>
      <c r="U452" s="1303"/>
    </row>
    <row r="453" spans="1:21" s="1302" customFormat="1" x14ac:dyDescent="0.3">
      <c r="A453" s="1214"/>
      <c r="B453" s="92"/>
      <c r="C453" s="1298"/>
      <c r="D453" s="1301"/>
      <c r="E453" s="1301"/>
      <c r="F453" s="1301"/>
      <c r="G453" s="1301"/>
      <c r="H453" s="1301"/>
      <c r="I453" s="1301"/>
      <c r="J453" s="1301"/>
      <c r="K453" s="1301"/>
      <c r="L453" s="1301"/>
      <c r="M453" s="1301"/>
      <c r="N453" s="1301"/>
      <c r="O453" s="1329"/>
      <c r="Q453" s="92"/>
      <c r="R453" s="92"/>
      <c r="S453" s="92"/>
      <c r="T453" s="92"/>
      <c r="U453" s="1303"/>
    </row>
    <row r="454" spans="1:21" s="1302" customFormat="1" x14ac:dyDescent="0.3">
      <c r="A454" s="1214"/>
      <c r="B454" s="92"/>
      <c r="C454" s="1298"/>
      <c r="D454" s="1301"/>
      <c r="E454" s="1301"/>
      <c r="F454" s="1301"/>
      <c r="G454" s="1301"/>
      <c r="H454" s="1301"/>
      <c r="I454" s="1301"/>
      <c r="J454" s="1301"/>
      <c r="K454" s="1301"/>
      <c r="L454" s="1301"/>
      <c r="M454" s="1301"/>
      <c r="N454" s="1301"/>
      <c r="O454" s="1329"/>
      <c r="Q454" s="92"/>
      <c r="R454" s="92"/>
      <c r="S454" s="92"/>
      <c r="T454" s="92"/>
      <c r="U454" s="1303"/>
    </row>
    <row r="455" spans="1:21" s="1302" customFormat="1" x14ac:dyDescent="0.3">
      <c r="A455" s="1214"/>
      <c r="B455" s="92"/>
      <c r="C455" s="1298"/>
      <c r="D455" s="1301"/>
      <c r="E455" s="1301"/>
      <c r="F455" s="1301"/>
      <c r="G455" s="1301"/>
      <c r="H455" s="1301"/>
      <c r="I455" s="1301"/>
      <c r="J455" s="1301"/>
      <c r="K455" s="1301"/>
      <c r="L455" s="1301"/>
      <c r="M455" s="1301"/>
      <c r="N455" s="1301"/>
      <c r="O455" s="1329"/>
      <c r="Q455" s="92"/>
      <c r="R455" s="92"/>
      <c r="S455" s="92"/>
      <c r="T455" s="92"/>
      <c r="U455" s="1303"/>
    </row>
    <row r="456" spans="1:21" s="1302" customFormat="1" x14ac:dyDescent="0.3">
      <c r="A456" s="1214"/>
      <c r="B456" s="92"/>
      <c r="C456" s="1298"/>
      <c r="D456" s="1301"/>
      <c r="E456" s="1301"/>
      <c r="F456" s="1301"/>
      <c r="G456" s="1301"/>
      <c r="H456" s="1301"/>
      <c r="I456" s="1301"/>
      <c r="J456" s="1301"/>
      <c r="K456" s="1301"/>
      <c r="L456" s="1301"/>
      <c r="M456" s="1301"/>
      <c r="N456" s="1301"/>
      <c r="O456" s="1329"/>
      <c r="Q456" s="92"/>
      <c r="R456" s="92"/>
      <c r="S456" s="92"/>
      <c r="T456" s="92"/>
      <c r="U456" s="1303"/>
    </row>
    <row r="457" spans="1:21" s="1302" customFormat="1" x14ac:dyDescent="0.3">
      <c r="A457" s="1214"/>
      <c r="B457" s="92"/>
      <c r="C457" s="1298"/>
      <c r="D457" s="1301"/>
      <c r="E457" s="1301"/>
      <c r="F457" s="1301"/>
      <c r="G457" s="1301"/>
      <c r="H457" s="1301"/>
      <c r="I457" s="1301"/>
      <c r="J457" s="1301"/>
      <c r="K457" s="1301"/>
      <c r="L457" s="1301"/>
      <c r="M457" s="1301"/>
      <c r="N457" s="1301"/>
      <c r="O457" s="1329"/>
      <c r="Q457" s="92"/>
      <c r="R457" s="92"/>
      <c r="S457" s="92"/>
      <c r="T457" s="92"/>
      <c r="U457" s="1303"/>
    </row>
    <row r="458" spans="1:21" s="1302" customFormat="1" x14ac:dyDescent="0.3">
      <c r="A458" s="1214"/>
      <c r="B458" s="92"/>
      <c r="C458" s="1298"/>
      <c r="D458" s="1301"/>
      <c r="E458" s="1301"/>
      <c r="F458" s="1301"/>
      <c r="G458" s="1301"/>
      <c r="H458" s="1301"/>
      <c r="I458" s="1301"/>
      <c r="J458" s="1301"/>
      <c r="K458" s="1301"/>
      <c r="L458" s="1301"/>
      <c r="M458" s="1301"/>
      <c r="N458" s="1301"/>
      <c r="O458" s="1329"/>
      <c r="Q458" s="92"/>
      <c r="R458" s="92"/>
      <c r="S458" s="92"/>
      <c r="T458" s="92"/>
      <c r="U458" s="1303"/>
    </row>
    <row r="459" spans="1:21" s="1302" customFormat="1" x14ac:dyDescent="0.3">
      <c r="A459" s="1214"/>
      <c r="B459" s="92"/>
      <c r="C459" s="1298"/>
      <c r="D459" s="1301"/>
      <c r="E459" s="1301"/>
      <c r="F459" s="1301"/>
      <c r="G459" s="1301"/>
      <c r="H459" s="1301"/>
      <c r="I459" s="1301"/>
      <c r="J459" s="1301"/>
      <c r="K459" s="1301"/>
      <c r="L459" s="1301"/>
      <c r="M459" s="1301"/>
      <c r="N459" s="1301"/>
      <c r="O459" s="1329"/>
      <c r="Q459" s="92"/>
      <c r="R459" s="92"/>
      <c r="S459" s="92"/>
      <c r="T459" s="92"/>
      <c r="U459" s="1303"/>
    </row>
    <row r="460" spans="1:21" s="1302" customFormat="1" x14ac:dyDescent="0.3">
      <c r="A460" s="1214"/>
      <c r="B460" s="92"/>
      <c r="C460" s="1298"/>
      <c r="D460" s="1301"/>
      <c r="E460" s="1301"/>
      <c r="F460" s="1301"/>
      <c r="G460" s="1301"/>
      <c r="H460" s="1301"/>
      <c r="I460" s="1301"/>
      <c r="J460" s="1301"/>
      <c r="K460" s="1301"/>
      <c r="L460" s="1301"/>
      <c r="M460" s="1301"/>
      <c r="N460" s="1301"/>
      <c r="O460" s="1329"/>
      <c r="Q460" s="92"/>
      <c r="R460" s="92"/>
      <c r="S460" s="92"/>
      <c r="T460" s="92"/>
      <c r="U460" s="1303"/>
    </row>
    <row r="461" spans="1:21" s="1302" customFormat="1" x14ac:dyDescent="0.3">
      <c r="A461" s="1214"/>
      <c r="B461" s="92"/>
      <c r="C461" s="1298"/>
      <c r="D461" s="1301"/>
      <c r="E461" s="1301"/>
      <c r="F461" s="1301"/>
      <c r="G461" s="1301"/>
      <c r="H461" s="1301"/>
      <c r="I461" s="1301"/>
      <c r="J461" s="1301"/>
      <c r="K461" s="1301"/>
      <c r="L461" s="1301"/>
      <c r="M461" s="1301"/>
      <c r="N461" s="1301"/>
      <c r="O461" s="1329"/>
      <c r="Q461" s="92"/>
      <c r="R461" s="92"/>
      <c r="S461" s="92"/>
      <c r="T461" s="92"/>
      <c r="U461" s="1303"/>
    </row>
    <row r="462" spans="1:21" s="1302" customFormat="1" x14ac:dyDescent="0.3">
      <c r="A462" s="1214"/>
      <c r="B462" s="92"/>
      <c r="C462" s="1298"/>
      <c r="D462" s="1301"/>
      <c r="E462" s="1301"/>
      <c r="F462" s="1301"/>
      <c r="G462" s="1301"/>
      <c r="H462" s="1301"/>
      <c r="I462" s="1301"/>
      <c r="J462" s="1301"/>
      <c r="K462" s="1301"/>
      <c r="L462" s="1301"/>
      <c r="M462" s="1301"/>
      <c r="N462" s="1301"/>
      <c r="O462" s="1329"/>
      <c r="Q462" s="92"/>
      <c r="R462" s="92"/>
      <c r="S462" s="92"/>
      <c r="T462" s="92"/>
      <c r="U462" s="1303"/>
    </row>
    <row r="463" spans="1:21" s="1302" customFormat="1" x14ac:dyDescent="0.3">
      <c r="A463" s="1214"/>
      <c r="B463" s="92"/>
      <c r="C463" s="1298"/>
      <c r="D463" s="1301"/>
      <c r="E463" s="1301"/>
      <c r="F463" s="1301"/>
      <c r="G463" s="1301"/>
      <c r="H463" s="1301"/>
      <c r="I463" s="1301"/>
      <c r="J463" s="1301"/>
      <c r="K463" s="1301"/>
      <c r="L463" s="1301"/>
      <c r="M463" s="1301"/>
      <c r="N463" s="1301"/>
      <c r="O463" s="1329"/>
      <c r="Q463" s="92"/>
      <c r="R463" s="92"/>
      <c r="S463" s="92"/>
      <c r="T463" s="92"/>
      <c r="U463" s="1303"/>
    </row>
    <row r="464" spans="1:21" s="1302" customFormat="1" x14ac:dyDescent="0.3">
      <c r="A464" s="1214"/>
      <c r="B464" s="92"/>
      <c r="C464" s="1298"/>
      <c r="D464" s="1301"/>
      <c r="E464" s="1301"/>
      <c r="F464" s="1301"/>
      <c r="G464" s="1301"/>
      <c r="H464" s="1301"/>
      <c r="I464" s="1301"/>
      <c r="J464" s="1301"/>
      <c r="K464" s="1301"/>
      <c r="L464" s="1301"/>
      <c r="M464" s="1301"/>
      <c r="N464" s="1301"/>
      <c r="O464" s="1329"/>
      <c r="Q464" s="92"/>
      <c r="R464" s="92"/>
      <c r="S464" s="92"/>
      <c r="T464" s="92"/>
      <c r="U464" s="1303"/>
    </row>
    <row r="465" spans="1:21" s="1302" customFormat="1" x14ac:dyDescent="0.3">
      <c r="A465" s="1214"/>
      <c r="B465" s="92"/>
      <c r="C465" s="1298"/>
      <c r="D465" s="1301"/>
      <c r="E465" s="1301"/>
      <c r="F465" s="1301"/>
      <c r="G465" s="1301"/>
      <c r="H465" s="1301"/>
      <c r="I465" s="1301"/>
      <c r="J465" s="1301"/>
      <c r="K465" s="1301"/>
      <c r="L465" s="1301"/>
      <c r="M465" s="1301"/>
      <c r="N465" s="1301"/>
      <c r="O465" s="1329"/>
      <c r="Q465" s="92"/>
      <c r="R465" s="92"/>
      <c r="S465" s="92"/>
      <c r="T465" s="92"/>
      <c r="U465" s="1303"/>
    </row>
    <row r="466" spans="1:21" s="1302" customFormat="1" x14ac:dyDescent="0.3">
      <c r="A466" s="1214"/>
      <c r="B466" s="92"/>
      <c r="C466" s="1298"/>
      <c r="D466" s="1301"/>
      <c r="E466" s="1301"/>
      <c r="F466" s="1301"/>
      <c r="G466" s="1301"/>
      <c r="H466" s="1301"/>
      <c r="I466" s="1301"/>
      <c r="J466" s="1301"/>
      <c r="K466" s="1301"/>
      <c r="L466" s="1301"/>
      <c r="M466" s="1301"/>
      <c r="N466" s="1301"/>
      <c r="O466" s="1329"/>
      <c r="Q466" s="92"/>
      <c r="R466" s="92"/>
      <c r="S466" s="92"/>
      <c r="T466" s="92"/>
      <c r="U466" s="1303"/>
    </row>
    <row r="467" spans="1:21" s="1302" customFormat="1" x14ac:dyDescent="0.3">
      <c r="A467" s="1214"/>
      <c r="B467" s="92"/>
      <c r="C467" s="1298"/>
      <c r="D467" s="1301"/>
      <c r="E467" s="1301"/>
      <c r="F467" s="1301"/>
      <c r="G467" s="1301"/>
      <c r="H467" s="1301"/>
      <c r="I467" s="1301"/>
      <c r="J467" s="1301"/>
      <c r="K467" s="1301"/>
      <c r="L467" s="1301"/>
      <c r="M467" s="1301"/>
      <c r="N467" s="1301"/>
      <c r="O467" s="1329"/>
      <c r="Q467" s="92"/>
      <c r="R467" s="92"/>
      <c r="S467" s="92"/>
      <c r="T467" s="92"/>
      <c r="U467" s="1303"/>
    </row>
    <row r="468" spans="1:21" s="1302" customFormat="1" x14ac:dyDescent="0.3">
      <c r="A468" s="1214"/>
      <c r="B468" s="92"/>
      <c r="C468" s="1298"/>
      <c r="D468" s="1301"/>
      <c r="E468" s="1301"/>
      <c r="F468" s="1301"/>
      <c r="G468" s="1301"/>
      <c r="H468" s="1301"/>
      <c r="I468" s="1301"/>
      <c r="J468" s="1301"/>
      <c r="K468" s="1301"/>
      <c r="L468" s="1301"/>
      <c r="M468" s="1301"/>
      <c r="N468" s="1301"/>
      <c r="O468" s="1329"/>
      <c r="Q468" s="92"/>
      <c r="R468" s="92"/>
      <c r="S468" s="92"/>
      <c r="T468" s="92"/>
      <c r="U468" s="1303"/>
    </row>
    <row r="469" spans="1:21" s="1302" customFormat="1" x14ac:dyDescent="0.3">
      <c r="A469" s="1214"/>
      <c r="B469" s="92"/>
      <c r="C469" s="1298"/>
      <c r="D469" s="1301"/>
      <c r="E469" s="1301"/>
      <c r="F469" s="1301"/>
      <c r="G469" s="1301"/>
      <c r="H469" s="1301"/>
      <c r="I469" s="1301"/>
      <c r="J469" s="1301"/>
      <c r="K469" s="1301"/>
      <c r="L469" s="1301"/>
      <c r="M469" s="1301"/>
      <c r="N469" s="1301"/>
      <c r="O469" s="1329"/>
      <c r="Q469" s="92"/>
      <c r="R469" s="92"/>
      <c r="S469" s="92"/>
      <c r="T469" s="92"/>
      <c r="U469" s="1303"/>
    </row>
    <row r="470" spans="1:21" s="1302" customFormat="1" x14ac:dyDescent="0.3">
      <c r="A470" s="1214"/>
      <c r="B470" s="92"/>
      <c r="C470" s="1298"/>
      <c r="D470" s="1301"/>
      <c r="E470" s="1301"/>
      <c r="F470" s="1301"/>
      <c r="G470" s="1301"/>
      <c r="H470" s="1301"/>
      <c r="I470" s="1301"/>
      <c r="J470" s="1301"/>
      <c r="K470" s="1301"/>
      <c r="L470" s="1301"/>
      <c r="M470" s="1301"/>
      <c r="N470" s="1301"/>
      <c r="O470" s="1329"/>
      <c r="Q470" s="92"/>
      <c r="R470" s="92"/>
      <c r="S470" s="92"/>
      <c r="T470" s="92"/>
      <c r="U470" s="1303"/>
    </row>
    <row r="471" spans="1:21" s="1302" customFormat="1" x14ac:dyDescent="0.3">
      <c r="A471" s="1214"/>
      <c r="B471" s="92"/>
      <c r="C471" s="1298"/>
      <c r="D471" s="1301"/>
      <c r="E471" s="1301"/>
      <c r="F471" s="1301"/>
      <c r="G471" s="1301"/>
      <c r="H471" s="1301"/>
      <c r="I471" s="1301"/>
      <c r="J471" s="1301"/>
      <c r="K471" s="1301"/>
      <c r="L471" s="1301"/>
      <c r="M471" s="1301"/>
      <c r="N471" s="1301"/>
      <c r="O471" s="1329"/>
      <c r="Q471" s="92"/>
      <c r="R471" s="92"/>
      <c r="S471" s="92"/>
      <c r="T471" s="92"/>
      <c r="U471" s="1303"/>
    </row>
    <row r="472" spans="1:21" s="1302" customFormat="1" x14ac:dyDescent="0.3">
      <c r="A472" s="1214"/>
      <c r="B472" s="92"/>
      <c r="C472" s="1298"/>
      <c r="D472" s="1301"/>
      <c r="E472" s="1301"/>
      <c r="F472" s="1301"/>
      <c r="G472" s="1301"/>
      <c r="H472" s="1301"/>
      <c r="I472" s="1301"/>
      <c r="J472" s="1301"/>
      <c r="K472" s="1301"/>
      <c r="L472" s="1301"/>
      <c r="M472" s="1301"/>
      <c r="N472" s="1301"/>
      <c r="O472" s="1329"/>
      <c r="Q472" s="92"/>
      <c r="R472" s="92"/>
      <c r="S472" s="92"/>
      <c r="T472" s="92"/>
      <c r="U472" s="1303"/>
    </row>
    <row r="473" spans="1:21" s="1302" customFormat="1" x14ac:dyDescent="0.3">
      <c r="A473" s="1214"/>
      <c r="B473" s="92"/>
      <c r="C473" s="1298"/>
      <c r="D473" s="1301"/>
      <c r="E473" s="1301"/>
      <c r="F473" s="1301"/>
      <c r="G473" s="1301"/>
      <c r="H473" s="1301"/>
      <c r="I473" s="1301"/>
      <c r="J473" s="1301"/>
      <c r="K473" s="1301"/>
      <c r="L473" s="1301"/>
      <c r="M473" s="1301"/>
      <c r="N473" s="1301"/>
      <c r="O473" s="1329"/>
      <c r="Q473" s="92"/>
      <c r="R473" s="92"/>
      <c r="S473" s="92"/>
      <c r="T473" s="92"/>
      <c r="U473" s="1303"/>
    </row>
    <row r="474" spans="1:21" s="1302" customFormat="1" x14ac:dyDescent="0.3">
      <c r="A474" s="1214"/>
      <c r="B474" s="92"/>
      <c r="C474" s="1298"/>
      <c r="D474" s="1301"/>
      <c r="E474" s="1301"/>
      <c r="F474" s="1301"/>
      <c r="G474" s="1301"/>
      <c r="H474" s="1301"/>
      <c r="I474" s="1301"/>
      <c r="J474" s="1301"/>
      <c r="K474" s="1301"/>
      <c r="L474" s="1301"/>
      <c r="M474" s="1301"/>
      <c r="N474" s="1301"/>
      <c r="O474" s="1329"/>
      <c r="Q474" s="92"/>
      <c r="R474" s="92"/>
      <c r="S474" s="92"/>
      <c r="T474" s="92"/>
      <c r="U474" s="1303"/>
    </row>
    <row r="475" spans="1:21" s="1302" customFormat="1" x14ac:dyDescent="0.3">
      <c r="A475" s="1214"/>
      <c r="B475" s="92"/>
      <c r="C475" s="1298"/>
      <c r="D475" s="1301"/>
      <c r="E475" s="1301"/>
      <c r="F475" s="1301"/>
      <c r="G475" s="1301"/>
      <c r="H475" s="1301"/>
      <c r="I475" s="1301"/>
      <c r="J475" s="1301"/>
      <c r="K475" s="1301"/>
      <c r="L475" s="1301"/>
      <c r="M475" s="1301"/>
      <c r="N475" s="1301"/>
      <c r="O475" s="1329"/>
      <c r="Q475" s="92"/>
      <c r="R475" s="92"/>
      <c r="S475" s="92"/>
      <c r="T475" s="92"/>
      <c r="U475" s="1303"/>
    </row>
    <row r="476" spans="1:21" s="1302" customFormat="1" x14ac:dyDescent="0.3">
      <c r="A476" s="1214"/>
      <c r="B476" s="92"/>
      <c r="C476" s="1298"/>
      <c r="D476" s="1301"/>
      <c r="E476" s="1301"/>
      <c r="F476" s="1301"/>
      <c r="G476" s="1301"/>
      <c r="H476" s="1301"/>
      <c r="I476" s="1301"/>
      <c r="J476" s="1301"/>
      <c r="K476" s="1301"/>
      <c r="L476" s="1301"/>
      <c r="M476" s="1301"/>
      <c r="N476" s="1301"/>
      <c r="O476" s="1329"/>
      <c r="Q476" s="92"/>
      <c r="R476" s="92"/>
      <c r="S476" s="92"/>
      <c r="T476" s="92"/>
      <c r="U476" s="1303"/>
    </row>
    <row r="477" spans="1:21" s="1302" customFormat="1" x14ac:dyDescent="0.3">
      <c r="A477" s="1214"/>
      <c r="B477" s="92"/>
      <c r="C477" s="1298"/>
      <c r="D477" s="1301"/>
      <c r="E477" s="1301"/>
      <c r="F477" s="1301"/>
      <c r="G477" s="1301"/>
      <c r="H477" s="1301"/>
      <c r="I477" s="1301"/>
      <c r="J477" s="1301"/>
      <c r="K477" s="1301"/>
      <c r="L477" s="1301"/>
      <c r="M477" s="1301"/>
      <c r="N477" s="1301"/>
      <c r="O477" s="1329"/>
      <c r="Q477" s="92"/>
      <c r="R477" s="92"/>
      <c r="S477" s="92"/>
      <c r="T477" s="92"/>
      <c r="U477" s="1303"/>
    </row>
    <row r="478" spans="1:21" s="1302" customFormat="1" x14ac:dyDescent="0.3">
      <c r="A478" s="1214"/>
      <c r="B478" s="92"/>
      <c r="C478" s="1298"/>
      <c r="D478" s="1301"/>
      <c r="E478" s="1301"/>
      <c r="F478" s="1301"/>
      <c r="G478" s="1301"/>
      <c r="H478" s="1301"/>
      <c r="I478" s="1301"/>
      <c r="J478" s="1301"/>
      <c r="K478" s="1301"/>
      <c r="L478" s="1301"/>
      <c r="M478" s="1301"/>
      <c r="N478" s="1301"/>
      <c r="O478" s="1329"/>
      <c r="Q478" s="92"/>
      <c r="R478" s="92"/>
      <c r="S478" s="92"/>
      <c r="T478" s="92"/>
      <c r="U478" s="1303"/>
    </row>
    <row r="479" spans="1:21" s="1302" customFormat="1" x14ac:dyDescent="0.3">
      <c r="A479" s="1214"/>
      <c r="B479" s="92"/>
      <c r="C479" s="1298"/>
      <c r="D479" s="1301"/>
      <c r="E479" s="1301"/>
      <c r="F479" s="1301"/>
      <c r="G479" s="1301"/>
      <c r="H479" s="1301"/>
      <c r="I479" s="1301"/>
      <c r="J479" s="1301"/>
      <c r="K479" s="1301"/>
      <c r="L479" s="1301"/>
      <c r="M479" s="1301"/>
      <c r="N479" s="1301"/>
      <c r="O479" s="1329"/>
      <c r="Q479" s="92"/>
      <c r="R479" s="92"/>
      <c r="S479" s="92"/>
      <c r="T479" s="92"/>
      <c r="U479" s="1303"/>
    </row>
    <row r="480" spans="1:21" s="1302" customFormat="1" x14ac:dyDescent="0.3">
      <c r="A480" s="1214"/>
      <c r="B480" s="92"/>
      <c r="C480" s="1298"/>
      <c r="D480" s="1301"/>
      <c r="E480" s="1301"/>
      <c r="F480" s="1301"/>
      <c r="G480" s="1301"/>
      <c r="H480" s="1301"/>
      <c r="I480" s="1301"/>
      <c r="J480" s="1301"/>
      <c r="K480" s="1301"/>
      <c r="L480" s="1301"/>
      <c r="M480" s="1301"/>
      <c r="N480" s="1301"/>
      <c r="O480" s="1329"/>
      <c r="Q480" s="92"/>
      <c r="R480" s="92"/>
      <c r="S480" s="92"/>
      <c r="T480" s="92"/>
      <c r="U480" s="1303"/>
    </row>
    <row r="481" spans="1:21" s="1302" customFormat="1" x14ac:dyDescent="0.3">
      <c r="A481" s="1214"/>
      <c r="B481" s="92"/>
      <c r="C481" s="1298"/>
      <c r="D481" s="1301"/>
      <c r="E481" s="1301"/>
      <c r="F481" s="1301"/>
      <c r="G481" s="1301"/>
      <c r="H481" s="1301"/>
      <c r="I481" s="1301"/>
      <c r="J481" s="1301"/>
      <c r="K481" s="1301"/>
      <c r="L481" s="1301"/>
      <c r="M481" s="1301"/>
      <c r="N481" s="1301"/>
      <c r="O481" s="1329"/>
      <c r="Q481" s="92"/>
      <c r="R481" s="92"/>
      <c r="S481" s="92"/>
      <c r="T481" s="92"/>
      <c r="U481" s="1303"/>
    </row>
    <row r="482" spans="1:21" s="1302" customFormat="1" x14ac:dyDescent="0.3">
      <c r="A482" s="1214"/>
      <c r="B482" s="92"/>
      <c r="C482" s="1298"/>
      <c r="D482" s="1301"/>
      <c r="E482" s="1301"/>
      <c r="F482" s="1301"/>
      <c r="G482" s="1301"/>
      <c r="H482" s="1301"/>
      <c r="I482" s="1301"/>
      <c r="J482" s="1301"/>
      <c r="K482" s="1301"/>
      <c r="L482" s="1301"/>
      <c r="M482" s="1301"/>
      <c r="N482" s="1301"/>
      <c r="O482" s="1329"/>
      <c r="Q482" s="92"/>
      <c r="R482" s="92"/>
      <c r="S482" s="92"/>
      <c r="T482" s="92"/>
      <c r="U482" s="1303"/>
    </row>
    <row r="483" spans="1:21" s="1302" customFormat="1" x14ac:dyDescent="0.3">
      <c r="A483" s="1214"/>
      <c r="B483" s="92"/>
      <c r="C483" s="1298"/>
      <c r="D483" s="1301"/>
      <c r="E483" s="1301"/>
      <c r="F483" s="1301"/>
      <c r="G483" s="1301"/>
      <c r="H483" s="1301"/>
      <c r="I483" s="1301"/>
      <c r="J483" s="1301"/>
      <c r="K483" s="1301"/>
      <c r="L483" s="1301"/>
      <c r="M483" s="1301"/>
      <c r="N483" s="1301"/>
      <c r="O483" s="1329"/>
      <c r="Q483" s="92"/>
      <c r="R483" s="92"/>
      <c r="S483" s="92"/>
      <c r="T483" s="92"/>
      <c r="U483" s="1303"/>
    </row>
    <row r="484" spans="1:21" s="1302" customFormat="1" x14ac:dyDescent="0.3">
      <c r="A484" s="1214"/>
      <c r="B484" s="92"/>
      <c r="C484" s="1298"/>
      <c r="D484" s="1301"/>
      <c r="E484" s="1301"/>
      <c r="F484" s="1301"/>
      <c r="G484" s="1301"/>
      <c r="H484" s="1301"/>
      <c r="I484" s="1301"/>
      <c r="J484" s="1301"/>
      <c r="K484" s="1301"/>
      <c r="L484" s="1301"/>
      <c r="M484" s="1301"/>
      <c r="N484" s="1301"/>
      <c r="O484" s="1329"/>
      <c r="Q484" s="92"/>
      <c r="R484" s="92"/>
      <c r="S484" s="92"/>
      <c r="T484" s="92"/>
      <c r="U484" s="1303"/>
    </row>
    <row r="485" spans="1:21" s="1302" customFormat="1" x14ac:dyDescent="0.3">
      <c r="A485" s="1214"/>
      <c r="B485" s="92"/>
      <c r="C485" s="1298"/>
      <c r="D485" s="1301"/>
      <c r="E485" s="1301"/>
      <c r="F485" s="1301"/>
      <c r="G485" s="1301"/>
      <c r="H485" s="1301"/>
      <c r="I485" s="1301"/>
      <c r="J485" s="1301"/>
      <c r="K485" s="1301"/>
      <c r="L485" s="1301"/>
      <c r="M485" s="1301"/>
      <c r="N485" s="1301"/>
      <c r="O485" s="1329"/>
      <c r="Q485" s="92"/>
      <c r="R485" s="92"/>
      <c r="S485" s="92"/>
      <c r="T485" s="92"/>
      <c r="U485" s="1303"/>
    </row>
    <row r="486" spans="1:21" s="1302" customFormat="1" x14ac:dyDescent="0.3">
      <c r="A486" s="1214"/>
      <c r="B486" s="92"/>
      <c r="C486" s="1298"/>
      <c r="D486" s="1301"/>
      <c r="E486" s="1301"/>
      <c r="F486" s="1301"/>
      <c r="G486" s="1301"/>
      <c r="H486" s="1301"/>
      <c r="I486" s="1301"/>
      <c r="J486" s="1301"/>
      <c r="K486" s="1301"/>
      <c r="L486" s="1301"/>
      <c r="M486" s="1301"/>
      <c r="N486" s="1301"/>
      <c r="O486" s="1329"/>
      <c r="Q486" s="92"/>
      <c r="R486" s="92"/>
      <c r="S486" s="92"/>
      <c r="T486" s="92"/>
      <c r="U486" s="1303"/>
    </row>
    <row r="487" spans="1:21" s="1302" customFormat="1" x14ac:dyDescent="0.3">
      <c r="A487" s="1214"/>
      <c r="B487" s="92"/>
      <c r="C487" s="1298"/>
      <c r="D487" s="1301"/>
      <c r="E487" s="1301"/>
      <c r="F487" s="1301"/>
      <c r="G487" s="1301"/>
      <c r="H487" s="1301"/>
      <c r="I487" s="1301"/>
      <c r="J487" s="1301"/>
      <c r="K487" s="1301"/>
      <c r="L487" s="1301"/>
      <c r="M487" s="1301"/>
      <c r="N487" s="1301"/>
      <c r="O487" s="1329"/>
      <c r="Q487" s="92"/>
      <c r="R487" s="92"/>
      <c r="S487" s="92"/>
      <c r="T487" s="92"/>
      <c r="U487" s="1303"/>
    </row>
    <row r="488" spans="1:21" s="1302" customFormat="1" x14ac:dyDescent="0.3">
      <c r="A488" s="1214"/>
      <c r="B488" s="92"/>
      <c r="C488" s="1298"/>
      <c r="D488" s="1301"/>
      <c r="E488" s="1301"/>
      <c r="F488" s="1301"/>
      <c r="G488" s="1301"/>
      <c r="H488" s="1301"/>
      <c r="I488" s="1301"/>
      <c r="J488" s="1301"/>
      <c r="K488" s="1301"/>
      <c r="L488" s="1301"/>
      <c r="M488" s="1301"/>
      <c r="N488" s="1301"/>
      <c r="O488" s="1329"/>
      <c r="Q488" s="92"/>
      <c r="R488" s="92"/>
      <c r="S488" s="92"/>
      <c r="T488" s="92"/>
      <c r="U488" s="1303"/>
    </row>
    <row r="489" spans="1:21" s="1302" customFormat="1" x14ac:dyDescent="0.3">
      <c r="A489" s="1214"/>
      <c r="B489" s="92"/>
      <c r="C489" s="1298"/>
      <c r="D489" s="1301"/>
      <c r="E489" s="1301"/>
      <c r="F489" s="1301"/>
      <c r="G489" s="1301"/>
      <c r="H489" s="1301"/>
      <c r="I489" s="1301"/>
      <c r="J489" s="1301"/>
      <c r="K489" s="1301"/>
      <c r="L489" s="1301"/>
      <c r="M489" s="1301"/>
      <c r="N489" s="1301"/>
      <c r="O489" s="1329"/>
      <c r="Q489" s="92"/>
      <c r="R489" s="92"/>
      <c r="S489" s="92"/>
      <c r="T489" s="92"/>
      <c r="U489" s="1303"/>
    </row>
    <row r="490" spans="1:21" s="1302" customFormat="1" x14ac:dyDescent="0.3">
      <c r="A490" s="1214"/>
      <c r="B490" s="92"/>
      <c r="C490" s="1298"/>
      <c r="D490" s="1301"/>
      <c r="E490" s="1301"/>
      <c r="F490" s="1301"/>
      <c r="G490" s="1301"/>
      <c r="H490" s="1301"/>
      <c r="I490" s="1301"/>
      <c r="J490" s="1301"/>
      <c r="K490" s="1301"/>
      <c r="L490" s="1301"/>
      <c r="M490" s="1301"/>
      <c r="N490" s="1301"/>
      <c r="O490" s="1329"/>
      <c r="Q490" s="92"/>
      <c r="R490" s="92"/>
      <c r="S490" s="92"/>
      <c r="T490" s="92"/>
      <c r="U490" s="1303"/>
    </row>
    <row r="491" spans="1:21" s="1302" customFormat="1" x14ac:dyDescent="0.3">
      <c r="A491" s="1214"/>
      <c r="B491" s="92"/>
      <c r="C491" s="1298"/>
      <c r="D491" s="1301"/>
      <c r="E491" s="1301"/>
      <c r="F491" s="1301"/>
      <c r="G491" s="1301"/>
      <c r="H491" s="1301"/>
      <c r="I491" s="1301"/>
      <c r="J491" s="1301"/>
      <c r="K491" s="1301"/>
      <c r="L491" s="1301"/>
      <c r="M491" s="1301"/>
      <c r="N491" s="1301"/>
      <c r="O491" s="1329"/>
      <c r="Q491" s="92"/>
      <c r="R491" s="92"/>
      <c r="S491" s="92"/>
      <c r="T491" s="92"/>
      <c r="U491" s="1303"/>
    </row>
    <row r="492" spans="1:21" s="1302" customFormat="1" x14ac:dyDescent="0.3">
      <c r="A492" s="1214"/>
      <c r="B492" s="92"/>
      <c r="C492" s="1298"/>
      <c r="D492" s="1301"/>
      <c r="E492" s="1301"/>
      <c r="F492" s="1301"/>
      <c r="G492" s="1301"/>
      <c r="H492" s="1301"/>
      <c r="I492" s="1301"/>
      <c r="J492" s="1301"/>
      <c r="K492" s="1301"/>
      <c r="L492" s="1301"/>
      <c r="M492" s="1301"/>
      <c r="N492" s="1301"/>
      <c r="O492" s="1329"/>
      <c r="Q492" s="92"/>
      <c r="R492" s="92"/>
      <c r="S492" s="92"/>
      <c r="T492" s="92"/>
      <c r="U492" s="1303"/>
    </row>
    <row r="493" spans="1:21" s="1302" customFormat="1" x14ac:dyDescent="0.3">
      <c r="A493" s="1214"/>
      <c r="B493" s="92"/>
      <c r="C493" s="1298"/>
      <c r="D493" s="1301"/>
      <c r="E493" s="1301"/>
      <c r="F493" s="1301"/>
      <c r="G493" s="1301"/>
      <c r="H493" s="1301"/>
      <c r="I493" s="1301"/>
      <c r="J493" s="1301"/>
      <c r="K493" s="1301"/>
      <c r="L493" s="1301"/>
      <c r="M493" s="1301"/>
      <c r="N493" s="1301"/>
      <c r="O493" s="1329"/>
      <c r="Q493" s="92"/>
      <c r="R493" s="92"/>
      <c r="S493" s="92"/>
      <c r="T493" s="92"/>
      <c r="U493" s="1303"/>
    </row>
    <row r="494" spans="1:21" s="1302" customFormat="1" x14ac:dyDescent="0.3">
      <c r="A494" s="1214"/>
      <c r="B494" s="92"/>
      <c r="C494" s="1298"/>
      <c r="D494" s="1301"/>
      <c r="E494" s="1301"/>
      <c r="F494" s="1301"/>
      <c r="G494" s="1301"/>
      <c r="H494" s="1301"/>
      <c r="I494" s="1301"/>
      <c r="J494" s="1301"/>
      <c r="K494" s="1301"/>
      <c r="L494" s="1301"/>
      <c r="M494" s="1301"/>
      <c r="N494" s="1301"/>
      <c r="O494" s="1329"/>
      <c r="Q494" s="92"/>
      <c r="R494" s="92"/>
      <c r="S494" s="92"/>
      <c r="T494" s="92"/>
      <c r="U494" s="1303"/>
    </row>
    <row r="495" spans="1:21" s="1302" customFormat="1" x14ac:dyDescent="0.3">
      <c r="A495" s="1214"/>
      <c r="B495" s="92"/>
      <c r="C495" s="1298"/>
      <c r="D495" s="1301"/>
      <c r="E495" s="1301"/>
      <c r="F495" s="1301"/>
      <c r="G495" s="1301"/>
      <c r="H495" s="1301"/>
      <c r="I495" s="1301"/>
      <c r="J495" s="1301"/>
      <c r="K495" s="1301"/>
      <c r="L495" s="1301"/>
      <c r="M495" s="1301"/>
      <c r="N495" s="1301"/>
      <c r="O495" s="1329"/>
      <c r="Q495" s="92"/>
      <c r="R495" s="92"/>
      <c r="S495" s="92"/>
      <c r="T495" s="92"/>
      <c r="U495" s="1303"/>
    </row>
    <row r="496" spans="1:21" s="1302" customFormat="1" x14ac:dyDescent="0.3">
      <c r="A496" s="1214"/>
      <c r="B496" s="92"/>
      <c r="C496" s="1298"/>
      <c r="D496" s="1301"/>
      <c r="E496" s="1301"/>
      <c r="F496" s="1301"/>
      <c r="G496" s="1301"/>
      <c r="H496" s="1301"/>
      <c r="I496" s="1301"/>
      <c r="J496" s="1301"/>
      <c r="K496" s="1301"/>
      <c r="L496" s="1301"/>
      <c r="M496" s="1301"/>
      <c r="N496" s="1301"/>
      <c r="O496" s="1329"/>
      <c r="Q496" s="92"/>
      <c r="R496" s="92"/>
      <c r="S496" s="92"/>
      <c r="T496" s="92"/>
      <c r="U496" s="1303"/>
    </row>
    <row r="497" spans="1:21" s="1302" customFormat="1" x14ac:dyDescent="0.3">
      <c r="A497" s="1214"/>
      <c r="B497" s="92"/>
      <c r="C497" s="1298"/>
      <c r="D497" s="1301"/>
      <c r="E497" s="1301"/>
      <c r="F497" s="1301"/>
      <c r="G497" s="1301"/>
      <c r="H497" s="1301"/>
      <c r="I497" s="1301"/>
      <c r="J497" s="1301"/>
      <c r="K497" s="1301"/>
      <c r="L497" s="1301"/>
      <c r="M497" s="1301"/>
      <c r="N497" s="1301"/>
      <c r="O497" s="1329"/>
      <c r="Q497" s="92"/>
      <c r="R497" s="92"/>
      <c r="S497" s="92"/>
      <c r="T497" s="92"/>
      <c r="U497" s="1303"/>
    </row>
    <row r="498" spans="1:21" s="1302" customFormat="1" x14ac:dyDescent="0.3">
      <c r="A498" s="1214"/>
      <c r="B498" s="92"/>
      <c r="C498" s="1298"/>
      <c r="D498" s="1301"/>
      <c r="E498" s="1301"/>
      <c r="F498" s="1301"/>
      <c r="G498" s="1301"/>
      <c r="H498" s="1301"/>
      <c r="I498" s="1301"/>
      <c r="J498" s="1301"/>
      <c r="K498" s="1301"/>
      <c r="L498" s="1301"/>
      <c r="M498" s="1301"/>
      <c r="N498" s="1301"/>
      <c r="O498" s="1329"/>
      <c r="Q498" s="92"/>
      <c r="R498" s="92"/>
      <c r="S498" s="92"/>
      <c r="T498" s="92"/>
      <c r="U498" s="1303"/>
    </row>
    <row r="499" spans="1:21" s="1302" customFormat="1" x14ac:dyDescent="0.3">
      <c r="A499" s="1214"/>
      <c r="B499" s="92"/>
      <c r="C499" s="1298"/>
      <c r="D499" s="1301"/>
      <c r="E499" s="1301"/>
      <c r="F499" s="1301"/>
      <c r="G499" s="1301"/>
      <c r="H499" s="1301"/>
      <c r="I499" s="1301"/>
      <c r="J499" s="1301"/>
      <c r="K499" s="1301"/>
      <c r="L499" s="1301"/>
      <c r="M499" s="1301"/>
      <c r="N499" s="1301"/>
      <c r="O499" s="1329"/>
      <c r="Q499" s="92"/>
      <c r="R499" s="92"/>
      <c r="S499" s="92"/>
      <c r="T499" s="92"/>
      <c r="U499" s="1303"/>
    </row>
    <row r="500" spans="1:21" s="1302" customFormat="1" x14ac:dyDescent="0.3">
      <c r="A500" s="1214"/>
      <c r="B500" s="92"/>
      <c r="C500" s="1298"/>
      <c r="D500" s="1301"/>
      <c r="E500" s="1301"/>
      <c r="F500" s="1301"/>
      <c r="G500" s="1301"/>
      <c r="H500" s="1301"/>
      <c r="I500" s="1301"/>
      <c r="J500" s="1301"/>
      <c r="K500" s="1301"/>
      <c r="L500" s="1301"/>
      <c r="M500" s="1301"/>
      <c r="N500" s="1301"/>
      <c r="O500" s="1329"/>
      <c r="Q500" s="92"/>
      <c r="R500" s="92"/>
      <c r="S500" s="92"/>
      <c r="T500" s="92"/>
      <c r="U500" s="1303"/>
    </row>
    <row r="501" spans="1:21" s="1302" customFormat="1" x14ac:dyDescent="0.3">
      <c r="A501" s="1214"/>
      <c r="B501" s="92"/>
      <c r="C501" s="1298"/>
      <c r="D501" s="1301"/>
      <c r="E501" s="1301"/>
      <c r="F501" s="1301"/>
      <c r="G501" s="1301"/>
      <c r="H501" s="1301"/>
      <c r="I501" s="1301"/>
      <c r="J501" s="1301"/>
      <c r="K501" s="1301"/>
      <c r="L501" s="1301"/>
      <c r="M501" s="1301"/>
      <c r="N501" s="1301"/>
      <c r="O501" s="1329"/>
      <c r="Q501" s="92"/>
      <c r="R501" s="92"/>
      <c r="S501" s="92"/>
      <c r="T501" s="92"/>
      <c r="U501" s="1303"/>
    </row>
    <row r="502" spans="1:21" s="1302" customFormat="1" x14ac:dyDescent="0.3">
      <c r="A502" s="1214"/>
      <c r="B502" s="92"/>
      <c r="C502" s="1298"/>
      <c r="D502" s="1301"/>
      <c r="E502" s="1301"/>
      <c r="F502" s="1301"/>
      <c r="G502" s="1301"/>
      <c r="H502" s="1301"/>
      <c r="I502" s="1301"/>
      <c r="J502" s="1301"/>
      <c r="K502" s="1301"/>
      <c r="L502" s="1301"/>
      <c r="M502" s="1301"/>
      <c r="N502" s="1301"/>
      <c r="O502" s="1329"/>
      <c r="Q502" s="92"/>
      <c r="R502" s="92"/>
      <c r="S502" s="92"/>
      <c r="T502" s="92"/>
      <c r="U502" s="1303"/>
    </row>
    <row r="503" spans="1:21" s="1302" customFormat="1" x14ac:dyDescent="0.3">
      <c r="A503" s="1214"/>
      <c r="B503" s="92"/>
      <c r="C503" s="1298"/>
      <c r="D503" s="1301"/>
      <c r="E503" s="1301"/>
      <c r="F503" s="1301"/>
      <c r="G503" s="1301"/>
      <c r="H503" s="1301"/>
      <c r="I503" s="1301"/>
      <c r="J503" s="1301"/>
      <c r="K503" s="1301"/>
      <c r="L503" s="1301"/>
      <c r="M503" s="1301"/>
      <c r="N503" s="1301"/>
      <c r="O503" s="1329"/>
      <c r="Q503" s="92"/>
      <c r="R503" s="92"/>
      <c r="S503" s="92"/>
      <c r="T503" s="92"/>
      <c r="U503" s="1303"/>
    </row>
    <row r="504" spans="1:21" s="1302" customFormat="1" x14ac:dyDescent="0.3">
      <c r="A504" s="1214"/>
      <c r="B504" s="92"/>
      <c r="C504" s="1298"/>
      <c r="D504" s="1301"/>
      <c r="E504" s="1301"/>
      <c r="F504" s="1301"/>
      <c r="G504" s="1301"/>
      <c r="H504" s="1301"/>
      <c r="I504" s="1301"/>
      <c r="J504" s="1301"/>
      <c r="K504" s="1301"/>
      <c r="L504" s="1301"/>
      <c r="M504" s="1301"/>
      <c r="N504" s="1301"/>
      <c r="O504" s="1329"/>
      <c r="Q504" s="92"/>
      <c r="R504" s="92"/>
      <c r="S504" s="92"/>
      <c r="T504" s="92"/>
      <c r="U504" s="1303"/>
    </row>
    <row r="505" spans="1:21" s="1302" customFormat="1" x14ac:dyDescent="0.3">
      <c r="A505" s="1214"/>
      <c r="B505" s="92"/>
      <c r="C505" s="1298"/>
      <c r="D505" s="1301"/>
      <c r="E505" s="1301"/>
      <c r="F505" s="1301"/>
      <c r="G505" s="1301"/>
      <c r="H505" s="1301"/>
      <c r="I505" s="1301"/>
      <c r="J505" s="1301"/>
      <c r="K505" s="1301"/>
      <c r="L505" s="1301"/>
      <c r="M505" s="1301"/>
      <c r="N505" s="1301"/>
      <c r="O505" s="1329"/>
      <c r="Q505" s="92"/>
      <c r="R505" s="92"/>
      <c r="S505" s="92"/>
      <c r="T505" s="92"/>
      <c r="U505" s="1303"/>
    </row>
    <row r="506" spans="1:21" s="1302" customFormat="1" x14ac:dyDescent="0.3">
      <c r="A506" s="1214"/>
      <c r="B506" s="92"/>
      <c r="C506" s="1298"/>
      <c r="D506" s="1301"/>
      <c r="E506" s="1301"/>
      <c r="F506" s="1301"/>
      <c r="G506" s="1301"/>
      <c r="H506" s="1301"/>
      <c r="I506" s="1301"/>
      <c r="J506" s="1301"/>
      <c r="K506" s="1301"/>
      <c r="L506" s="1301"/>
      <c r="M506" s="1301"/>
      <c r="N506" s="1301"/>
      <c r="O506" s="1329"/>
      <c r="Q506" s="92"/>
      <c r="R506" s="92"/>
      <c r="S506" s="92"/>
      <c r="T506" s="92"/>
      <c r="U506" s="1303"/>
    </row>
    <row r="507" spans="1:21" s="1302" customFormat="1" x14ac:dyDescent="0.3">
      <c r="A507" s="1214"/>
      <c r="B507" s="92"/>
      <c r="C507" s="1298"/>
      <c r="D507" s="1301"/>
      <c r="E507" s="1301"/>
      <c r="F507" s="1301"/>
      <c r="G507" s="1301"/>
      <c r="H507" s="1301"/>
      <c r="I507" s="1301"/>
      <c r="J507" s="1301"/>
      <c r="K507" s="1301"/>
      <c r="L507" s="1301"/>
      <c r="M507" s="1301"/>
      <c r="N507" s="1301"/>
      <c r="O507" s="1329"/>
      <c r="Q507" s="92"/>
      <c r="R507" s="92"/>
      <c r="S507" s="92"/>
      <c r="T507" s="92"/>
      <c r="U507" s="1303"/>
    </row>
    <row r="508" spans="1:21" s="1302" customFormat="1" x14ac:dyDescent="0.3">
      <c r="A508" s="1214"/>
      <c r="B508" s="92"/>
      <c r="C508" s="1298"/>
      <c r="D508" s="1301"/>
      <c r="E508" s="1301"/>
      <c r="F508" s="1301"/>
      <c r="G508" s="1301"/>
      <c r="H508" s="1301"/>
      <c r="I508" s="1301"/>
      <c r="J508" s="1301"/>
      <c r="K508" s="1301"/>
      <c r="L508" s="1301"/>
      <c r="M508" s="1301"/>
      <c r="N508" s="1301"/>
      <c r="O508" s="1329"/>
      <c r="Q508" s="92"/>
      <c r="R508" s="92"/>
      <c r="S508" s="92"/>
      <c r="T508" s="92"/>
      <c r="U508" s="1303"/>
    </row>
    <row r="509" spans="1:21" s="1302" customFormat="1" x14ac:dyDescent="0.3">
      <c r="A509" s="1214"/>
      <c r="B509" s="92"/>
      <c r="C509" s="1298"/>
      <c r="D509" s="1301"/>
      <c r="E509" s="1301"/>
      <c r="F509" s="1301"/>
      <c r="G509" s="1301"/>
      <c r="H509" s="1301"/>
      <c r="I509" s="1301"/>
      <c r="J509" s="1301"/>
      <c r="K509" s="1301"/>
      <c r="L509" s="1301"/>
      <c r="M509" s="1301"/>
      <c r="N509" s="1301"/>
      <c r="O509" s="1329"/>
      <c r="Q509" s="92"/>
      <c r="R509" s="92"/>
      <c r="S509" s="92"/>
      <c r="T509" s="92"/>
      <c r="U509" s="1303"/>
    </row>
    <row r="510" spans="1:21" s="1302" customFormat="1" x14ac:dyDescent="0.3">
      <c r="A510" s="1214"/>
      <c r="B510" s="92"/>
      <c r="C510" s="1298"/>
      <c r="D510" s="1301"/>
      <c r="E510" s="1301"/>
      <c r="F510" s="1301"/>
      <c r="G510" s="1301"/>
      <c r="H510" s="1301"/>
      <c r="I510" s="1301"/>
      <c r="J510" s="1301"/>
      <c r="K510" s="1301"/>
      <c r="L510" s="1301"/>
      <c r="M510" s="1301"/>
      <c r="N510" s="1301"/>
      <c r="O510" s="1329"/>
      <c r="Q510" s="92"/>
      <c r="R510" s="92"/>
      <c r="S510" s="92"/>
      <c r="T510" s="92"/>
      <c r="U510" s="1303"/>
    </row>
    <row r="511" spans="1:21" s="1302" customFormat="1" x14ac:dyDescent="0.3">
      <c r="A511" s="1214"/>
      <c r="B511" s="92"/>
      <c r="C511" s="1298"/>
      <c r="D511" s="1301"/>
      <c r="E511" s="1301"/>
      <c r="F511" s="1301"/>
      <c r="G511" s="1301"/>
      <c r="H511" s="1301"/>
      <c r="I511" s="1301"/>
      <c r="J511" s="1301"/>
      <c r="K511" s="1301"/>
      <c r="L511" s="1301"/>
      <c r="M511" s="1301"/>
      <c r="N511" s="1301"/>
      <c r="O511" s="1329"/>
      <c r="Q511" s="92"/>
      <c r="R511" s="92"/>
      <c r="S511" s="92"/>
      <c r="T511" s="92"/>
      <c r="U511" s="1303"/>
    </row>
    <row r="512" spans="1:21" s="1302" customFormat="1" x14ac:dyDescent="0.3">
      <c r="A512" s="1214"/>
      <c r="B512" s="92"/>
      <c r="C512" s="1298"/>
      <c r="D512" s="1301"/>
      <c r="E512" s="1301"/>
      <c r="F512" s="1301"/>
      <c r="G512" s="1301"/>
      <c r="H512" s="1301"/>
      <c r="I512" s="1301"/>
      <c r="J512" s="1301"/>
      <c r="K512" s="1301"/>
      <c r="L512" s="1301"/>
      <c r="M512" s="1301"/>
      <c r="N512" s="1301"/>
      <c r="O512" s="1329"/>
      <c r="Q512" s="92"/>
      <c r="R512" s="92"/>
      <c r="S512" s="92"/>
      <c r="T512" s="92"/>
      <c r="U512" s="1303"/>
    </row>
    <row r="513" spans="1:21" s="1302" customFormat="1" x14ac:dyDescent="0.3">
      <c r="A513" s="1214"/>
      <c r="B513" s="92"/>
      <c r="C513" s="1298"/>
      <c r="D513" s="1301"/>
      <c r="E513" s="1301"/>
      <c r="F513" s="1301"/>
      <c r="G513" s="1301"/>
      <c r="H513" s="1301"/>
      <c r="I513" s="1301"/>
      <c r="J513" s="1301"/>
      <c r="K513" s="1301"/>
      <c r="L513" s="1301"/>
      <c r="M513" s="1301"/>
      <c r="N513" s="1301"/>
      <c r="O513" s="1329"/>
      <c r="Q513" s="92"/>
      <c r="R513" s="92"/>
      <c r="S513" s="92"/>
      <c r="T513" s="92"/>
      <c r="U513" s="1303"/>
    </row>
    <row r="514" spans="1:21" s="1302" customFormat="1" x14ac:dyDescent="0.3">
      <c r="A514" s="1214"/>
      <c r="B514" s="92"/>
      <c r="C514" s="1298"/>
      <c r="D514" s="1301"/>
      <c r="E514" s="1301"/>
      <c r="F514" s="1301"/>
      <c r="G514" s="1301"/>
      <c r="H514" s="1301"/>
      <c r="I514" s="1301"/>
      <c r="J514" s="1301"/>
      <c r="K514" s="1301"/>
      <c r="L514" s="1301"/>
      <c r="M514" s="1301"/>
      <c r="N514" s="1301"/>
      <c r="O514" s="1329"/>
      <c r="Q514" s="92"/>
      <c r="R514" s="92"/>
      <c r="S514" s="92"/>
      <c r="T514" s="92"/>
      <c r="U514" s="1303"/>
    </row>
    <row r="515" spans="1:21" s="1302" customFormat="1" x14ac:dyDescent="0.3">
      <c r="A515" s="1214"/>
      <c r="B515" s="92"/>
      <c r="C515" s="1298"/>
      <c r="D515" s="1301"/>
      <c r="E515" s="1301"/>
      <c r="F515" s="1301"/>
      <c r="G515" s="1301"/>
      <c r="H515" s="1301"/>
      <c r="I515" s="1301"/>
      <c r="J515" s="1301"/>
      <c r="K515" s="1301"/>
      <c r="L515" s="1301"/>
      <c r="M515" s="1301"/>
      <c r="N515" s="1301"/>
      <c r="O515" s="1329"/>
      <c r="Q515" s="92"/>
      <c r="R515" s="92"/>
      <c r="S515" s="92"/>
      <c r="T515" s="92"/>
      <c r="U515" s="1303"/>
    </row>
    <row r="516" spans="1:21" s="1302" customFormat="1" x14ac:dyDescent="0.3">
      <c r="A516" s="1214"/>
      <c r="B516" s="92"/>
      <c r="C516" s="1298"/>
      <c r="D516" s="1301"/>
      <c r="E516" s="1301"/>
      <c r="F516" s="1301"/>
      <c r="G516" s="1301"/>
      <c r="H516" s="1301"/>
      <c r="I516" s="1301"/>
      <c r="J516" s="1301"/>
      <c r="K516" s="1301"/>
      <c r="L516" s="1301"/>
      <c r="M516" s="1301"/>
      <c r="N516" s="1301"/>
      <c r="O516" s="1329"/>
      <c r="Q516" s="92"/>
      <c r="R516" s="92"/>
      <c r="S516" s="92"/>
      <c r="T516" s="92"/>
      <c r="U516" s="1303"/>
    </row>
    <row r="517" spans="1:21" s="1302" customFormat="1" x14ac:dyDescent="0.3">
      <c r="A517" s="1214"/>
      <c r="B517" s="92"/>
      <c r="C517" s="1298"/>
      <c r="D517" s="1301"/>
      <c r="E517" s="1301"/>
      <c r="F517" s="1301"/>
      <c r="G517" s="1301"/>
      <c r="H517" s="1301"/>
      <c r="I517" s="1301"/>
      <c r="J517" s="1301"/>
      <c r="K517" s="1301"/>
      <c r="L517" s="1301"/>
      <c r="M517" s="1301"/>
      <c r="N517" s="1301"/>
      <c r="O517" s="1329"/>
      <c r="Q517" s="92"/>
      <c r="R517" s="92"/>
      <c r="S517" s="92"/>
      <c r="T517" s="92"/>
      <c r="U517" s="1303"/>
    </row>
    <row r="518" spans="1:21" s="1302" customFormat="1" x14ac:dyDescent="0.3">
      <c r="A518" s="1214"/>
      <c r="B518" s="92"/>
      <c r="C518" s="1298"/>
      <c r="D518" s="1301"/>
      <c r="E518" s="1301"/>
      <c r="F518" s="1301"/>
      <c r="G518" s="1301"/>
      <c r="H518" s="1301"/>
      <c r="I518" s="1301"/>
      <c r="J518" s="1301"/>
      <c r="K518" s="1301"/>
      <c r="L518" s="1301"/>
      <c r="M518" s="1301"/>
      <c r="N518" s="1301"/>
      <c r="O518" s="1329"/>
      <c r="Q518" s="92"/>
      <c r="R518" s="92"/>
      <c r="S518" s="92"/>
      <c r="T518" s="92"/>
      <c r="U518" s="1303"/>
    </row>
    <row r="519" spans="1:21" s="1302" customFormat="1" x14ac:dyDescent="0.3">
      <c r="A519" s="1214"/>
      <c r="B519" s="92"/>
      <c r="C519" s="1298"/>
      <c r="D519" s="1301"/>
      <c r="E519" s="1301"/>
      <c r="F519" s="1301"/>
      <c r="G519" s="1301"/>
      <c r="H519" s="1301"/>
      <c r="I519" s="1301"/>
      <c r="J519" s="1301"/>
      <c r="K519" s="1301"/>
      <c r="L519" s="1301"/>
      <c r="M519" s="1301"/>
      <c r="N519" s="1301"/>
      <c r="O519" s="1329"/>
      <c r="Q519" s="92"/>
      <c r="R519" s="92"/>
      <c r="S519" s="92"/>
      <c r="T519" s="92"/>
      <c r="U519" s="1303"/>
    </row>
    <row r="520" spans="1:21" s="1302" customFormat="1" x14ac:dyDescent="0.3">
      <c r="A520" s="1214"/>
      <c r="B520" s="92"/>
      <c r="C520" s="1298"/>
      <c r="D520" s="1301"/>
      <c r="E520" s="1301"/>
      <c r="F520" s="1301"/>
      <c r="G520" s="1301"/>
      <c r="H520" s="1301"/>
      <c r="I520" s="1301"/>
      <c r="J520" s="1301"/>
      <c r="K520" s="1301"/>
      <c r="L520" s="1301"/>
      <c r="M520" s="1301"/>
      <c r="N520" s="1301"/>
      <c r="O520" s="1329"/>
      <c r="Q520" s="92"/>
      <c r="R520" s="92"/>
      <c r="S520" s="92"/>
      <c r="T520" s="92"/>
      <c r="U520" s="1303"/>
    </row>
    <row r="521" spans="1:21" s="1302" customFormat="1" x14ac:dyDescent="0.3">
      <c r="A521" s="1214"/>
      <c r="B521" s="92"/>
      <c r="C521" s="1298"/>
      <c r="D521" s="1301"/>
      <c r="E521" s="1301"/>
      <c r="F521" s="1301"/>
      <c r="G521" s="1301"/>
      <c r="H521" s="1301"/>
      <c r="I521" s="1301"/>
      <c r="J521" s="1301"/>
      <c r="K521" s="1301"/>
      <c r="L521" s="1301"/>
      <c r="M521" s="1301"/>
      <c r="N521" s="1301"/>
      <c r="O521" s="1329"/>
      <c r="Q521" s="92"/>
      <c r="R521" s="92"/>
      <c r="S521" s="92"/>
      <c r="T521" s="92"/>
      <c r="U521" s="1303"/>
    </row>
    <row r="522" spans="1:21" s="1302" customFormat="1" x14ac:dyDescent="0.3">
      <c r="A522" s="1214"/>
      <c r="B522" s="92"/>
      <c r="C522" s="1298"/>
      <c r="D522" s="1301"/>
      <c r="E522" s="1301"/>
      <c r="F522" s="1301"/>
      <c r="G522" s="1301"/>
      <c r="H522" s="1301"/>
      <c r="I522" s="1301"/>
      <c r="J522" s="1301"/>
      <c r="K522" s="1301"/>
      <c r="L522" s="1301"/>
      <c r="M522" s="1301"/>
      <c r="N522" s="1301"/>
      <c r="O522" s="1329"/>
      <c r="Q522" s="92"/>
      <c r="R522" s="92"/>
      <c r="S522" s="92"/>
      <c r="T522" s="92"/>
      <c r="U522" s="1303"/>
    </row>
    <row r="523" spans="1:21" s="1302" customFormat="1" x14ac:dyDescent="0.3">
      <c r="A523" s="1214"/>
      <c r="B523" s="92"/>
      <c r="C523" s="1298"/>
      <c r="D523" s="1301"/>
      <c r="E523" s="1301"/>
      <c r="F523" s="1301"/>
      <c r="G523" s="1301"/>
      <c r="H523" s="1301"/>
      <c r="I523" s="1301"/>
      <c r="J523" s="1301"/>
      <c r="K523" s="1301"/>
      <c r="L523" s="1301"/>
      <c r="M523" s="1301"/>
      <c r="N523" s="1301"/>
      <c r="O523" s="1329"/>
      <c r="Q523" s="92"/>
      <c r="R523" s="92"/>
      <c r="S523" s="92"/>
      <c r="T523" s="92"/>
      <c r="U523" s="1303"/>
    </row>
    <row r="524" spans="1:21" s="1302" customFormat="1" x14ac:dyDescent="0.3">
      <c r="A524" s="1214"/>
      <c r="B524" s="92"/>
      <c r="C524" s="1298"/>
      <c r="D524" s="1301"/>
      <c r="E524" s="1301"/>
      <c r="F524" s="1301"/>
      <c r="G524" s="1301"/>
      <c r="H524" s="1301"/>
      <c r="I524" s="1301"/>
      <c r="J524" s="1301"/>
      <c r="K524" s="1301"/>
      <c r="L524" s="1301"/>
      <c r="M524" s="1301"/>
      <c r="N524" s="1301"/>
      <c r="O524" s="1329"/>
      <c r="Q524" s="92"/>
      <c r="R524" s="92"/>
      <c r="S524" s="92"/>
      <c r="T524" s="92"/>
      <c r="U524" s="1303"/>
    </row>
    <row r="525" spans="1:21" s="1302" customFormat="1" x14ac:dyDescent="0.3">
      <c r="A525" s="1214"/>
      <c r="B525" s="92"/>
      <c r="C525" s="1298"/>
      <c r="D525" s="1301"/>
      <c r="E525" s="1301"/>
      <c r="F525" s="1301"/>
      <c r="G525" s="1301"/>
      <c r="H525" s="1301"/>
      <c r="I525" s="1301"/>
      <c r="J525" s="1301"/>
      <c r="K525" s="1301"/>
      <c r="L525" s="1301"/>
      <c r="M525" s="1301"/>
      <c r="N525" s="1301"/>
      <c r="O525" s="1329"/>
      <c r="Q525" s="92"/>
      <c r="R525" s="92"/>
      <c r="S525" s="92"/>
      <c r="T525" s="92"/>
      <c r="U525" s="1303"/>
    </row>
    <row r="526" spans="1:21" s="1302" customFormat="1" x14ac:dyDescent="0.3">
      <c r="A526" s="1214"/>
      <c r="B526" s="92"/>
      <c r="C526" s="1298"/>
      <c r="D526" s="1301"/>
      <c r="E526" s="1301"/>
      <c r="F526" s="1301"/>
      <c r="G526" s="1301"/>
      <c r="H526" s="1301"/>
      <c r="I526" s="1301"/>
      <c r="J526" s="1301"/>
      <c r="K526" s="1301"/>
      <c r="L526" s="1301"/>
      <c r="M526" s="1301"/>
      <c r="N526" s="1301"/>
      <c r="O526" s="1329"/>
      <c r="Q526" s="92"/>
      <c r="R526" s="92"/>
      <c r="S526" s="92"/>
      <c r="T526" s="92"/>
      <c r="U526" s="1303"/>
    </row>
    <row r="527" spans="1:21" s="1302" customFormat="1" x14ac:dyDescent="0.3">
      <c r="A527" s="1214"/>
      <c r="B527" s="92"/>
      <c r="C527" s="1298"/>
      <c r="D527" s="1301"/>
      <c r="E527" s="1301"/>
      <c r="F527" s="1301"/>
      <c r="G527" s="1301"/>
      <c r="H527" s="1301"/>
      <c r="I527" s="1301"/>
      <c r="J527" s="1301"/>
      <c r="K527" s="1301"/>
      <c r="L527" s="1301"/>
      <c r="M527" s="1301"/>
      <c r="N527" s="1301"/>
      <c r="O527" s="1329"/>
      <c r="Q527" s="92"/>
      <c r="R527" s="92"/>
      <c r="S527" s="92"/>
      <c r="T527" s="92"/>
      <c r="U527" s="1303"/>
    </row>
    <row r="528" spans="1:21" s="1302" customFormat="1" x14ac:dyDescent="0.3">
      <c r="A528" s="1214"/>
      <c r="B528" s="92"/>
      <c r="C528" s="1298"/>
      <c r="D528" s="1301"/>
      <c r="E528" s="1301"/>
      <c r="F528" s="1301"/>
      <c r="G528" s="1301"/>
      <c r="H528" s="1301"/>
      <c r="I528" s="1301"/>
      <c r="J528" s="1301"/>
      <c r="K528" s="1301"/>
      <c r="L528" s="1301"/>
      <c r="M528" s="1301"/>
      <c r="N528" s="1301"/>
      <c r="O528" s="1329"/>
      <c r="Q528" s="92"/>
      <c r="R528" s="92"/>
      <c r="S528" s="92"/>
      <c r="T528" s="92"/>
      <c r="U528" s="1303"/>
    </row>
    <row r="529" spans="1:21" s="1302" customFormat="1" x14ac:dyDescent="0.3">
      <c r="A529" s="1214"/>
      <c r="B529" s="92"/>
      <c r="C529" s="1298"/>
      <c r="D529" s="1301"/>
      <c r="E529" s="1301"/>
      <c r="F529" s="1301"/>
      <c r="G529" s="1301"/>
      <c r="H529" s="1301"/>
      <c r="I529" s="1301"/>
      <c r="J529" s="1301"/>
      <c r="K529" s="1301"/>
      <c r="L529" s="1301"/>
      <c r="M529" s="1301"/>
      <c r="N529" s="1301"/>
      <c r="O529" s="1329"/>
      <c r="Q529" s="92"/>
      <c r="R529" s="92"/>
      <c r="S529" s="92"/>
      <c r="T529" s="92"/>
      <c r="U529" s="1303"/>
    </row>
    <row r="530" spans="1:21" s="1302" customFormat="1" x14ac:dyDescent="0.3">
      <c r="A530" s="1214"/>
      <c r="B530" s="92"/>
      <c r="C530" s="1298"/>
      <c r="D530" s="1301"/>
      <c r="E530" s="1301"/>
      <c r="F530" s="1301"/>
      <c r="G530" s="1301"/>
      <c r="H530" s="1301"/>
      <c r="I530" s="1301"/>
      <c r="J530" s="1301"/>
      <c r="K530" s="1301"/>
      <c r="L530" s="1301"/>
      <c r="M530" s="1301"/>
      <c r="N530" s="1301"/>
      <c r="O530" s="1329"/>
      <c r="Q530" s="92"/>
      <c r="R530" s="92"/>
      <c r="S530" s="92"/>
      <c r="T530" s="92"/>
      <c r="U530" s="1303"/>
    </row>
    <row r="531" spans="1:21" s="1302" customFormat="1" x14ac:dyDescent="0.3">
      <c r="A531" s="1214"/>
      <c r="B531" s="92"/>
      <c r="C531" s="1298"/>
      <c r="D531" s="1301"/>
      <c r="E531" s="1301"/>
      <c r="F531" s="1301"/>
      <c r="G531" s="1301"/>
      <c r="H531" s="1301"/>
      <c r="I531" s="1301"/>
      <c r="J531" s="1301"/>
      <c r="K531" s="1301"/>
      <c r="L531" s="1301"/>
      <c r="M531" s="1301"/>
      <c r="N531" s="1301"/>
      <c r="O531" s="1329"/>
      <c r="Q531" s="92"/>
      <c r="R531" s="92"/>
      <c r="S531" s="92"/>
      <c r="T531" s="92"/>
      <c r="U531" s="1303"/>
    </row>
    <row r="532" spans="1:21" s="1302" customFormat="1" x14ac:dyDescent="0.3">
      <c r="A532" s="1214"/>
      <c r="B532" s="92"/>
      <c r="C532" s="1298"/>
      <c r="D532" s="1301"/>
      <c r="E532" s="1301"/>
      <c r="F532" s="1301"/>
      <c r="G532" s="1301"/>
      <c r="H532" s="1301"/>
      <c r="I532" s="1301"/>
      <c r="J532" s="1301"/>
      <c r="K532" s="1301"/>
      <c r="L532" s="1301"/>
      <c r="M532" s="1301"/>
      <c r="N532" s="1301"/>
      <c r="O532" s="1329"/>
      <c r="Q532" s="92"/>
      <c r="R532" s="92"/>
      <c r="S532" s="92"/>
      <c r="T532" s="92"/>
      <c r="U532" s="1303"/>
    </row>
    <row r="533" spans="1:21" s="1302" customFormat="1" x14ac:dyDescent="0.3">
      <c r="A533" s="1214"/>
      <c r="B533" s="92"/>
      <c r="C533" s="1298"/>
      <c r="D533" s="1301"/>
      <c r="E533" s="1301"/>
      <c r="F533" s="1301"/>
      <c r="G533" s="1301"/>
      <c r="H533" s="1301"/>
      <c r="I533" s="1301"/>
      <c r="J533" s="1301"/>
      <c r="K533" s="1301"/>
      <c r="L533" s="1301"/>
      <c r="M533" s="1301"/>
      <c r="N533" s="1301"/>
      <c r="O533" s="1329"/>
      <c r="Q533" s="92"/>
      <c r="R533" s="92"/>
      <c r="S533" s="92"/>
      <c r="T533" s="92"/>
      <c r="U533" s="1303"/>
    </row>
    <row r="534" spans="1:21" s="1302" customFormat="1" x14ac:dyDescent="0.3">
      <c r="A534" s="1214"/>
      <c r="B534" s="92"/>
      <c r="C534" s="1298"/>
      <c r="D534" s="1301"/>
      <c r="E534" s="1301"/>
      <c r="F534" s="1301"/>
      <c r="G534" s="1301"/>
      <c r="H534" s="1301"/>
      <c r="I534" s="1301"/>
      <c r="J534" s="1301"/>
      <c r="K534" s="1301"/>
      <c r="L534" s="1301"/>
      <c r="M534" s="1301"/>
      <c r="N534" s="1301"/>
      <c r="O534" s="1329"/>
      <c r="Q534" s="92"/>
      <c r="R534" s="92"/>
      <c r="S534" s="92"/>
      <c r="T534" s="92"/>
      <c r="U534" s="1303"/>
    </row>
    <row r="535" spans="1:21" s="1302" customFormat="1" x14ac:dyDescent="0.3">
      <c r="A535" s="1214"/>
      <c r="B535" s="92"/>
      <c r="C535" s="1298"/>
      <c r="D535" s="1301"/>
      <c r="E535" s="1301"/>
      <c r="F535" s="1301"/>
      <c r="G535" s="1301"/>
      <c r="H535" s="1301"/>
      <c r="I535" s="1301"/>
      <c r="J535" s="1301"/>
      <c r="K535" s="1301"/>
      <c r="L535" s="1301"/>
      <c r="M535" s="1301"/>
      <c r="N535" s="1301"/>
      <c r="O535" s="1329"/>
      <c r="Q535" s="92"/>
      <c r="R535" s="92"/>
      <c r="S535" s="92"/>
      <c r="T535" s="92"/>
      <c r="U535" s="1303"/>
    </row>
    <row r="536" spans="1:21" s="1302" customFormat="1" x14ac:dyDescent="0.3">
      <c r="A536" s="1214"/>
      <c r="B536" s="92"/>
      <c r="C536" s="1298"/>
      <c r="D536" s="1301"/>
      <c r="E536" s="1301"/>
      <c r="F536" s="1301"/>
      <c r="G536" s="1301"/>
      <c r="H536" s="1301"/>
      <c r="I536" s="1301"/>
      <c r="J536" s="1301"/>
      <c r="K536" s="1301"/>
      <c r="L536" s="1301"/>
      <c r="M536" s="1301"/>
      <c r="N536" s="1301"/>
      <c r="O536" s="1329"/>
      <c r="Q536" s="92"/>
      <c r="R536" s="92"/>
      <c r="S536" s="92"/>
      <c r="T536" s="92"/>
      <c r="U536" s="1303"/>
    </row>
    <row r="537" spans="1:21" s="1302" customFormat="1" x14ac:dyDescent="0.3">
      <c r="A537" s="1214"/>
      <c r="B537" s="92"/>
      <c r="C537" s="1298"/>
      <c r="D537" s="1301"/>
      <c r="E537" s="1301"/>
      <c r="F537" s="1301"/>
      <c r="G537" s="1301"/>
      <c r="H537" s="1301"/>
      <c r="I537" s="1301"/>
      <c r="J537" s="1301"/>
      <c r="K537" s="1301"/>
      <c r="L537" s="1301"/>
      <c r="M537" s="1301"/>
      <c r="N537" s="1301"/>
      <c r="O537" s="1329"/>
      <c r="Q537" s="92"/>
      <c r="R537" s="92"/>
      <c r="S537" s="92"/>
      <c r="T537" s="92"/>
      <c r="U537" s="1303"/>
    </row>
    <row r="538" spans="1:21" s="1302" customFormat="1" x14ac:dyDescent="0.3">
      <c r="A538" s="1214"/>
      <c r="B538" s="92"/>
      <c r="C538" s="1298"/>
      <c r="D538" s="1301"/>
      <c r="E538" s="1301"/>
      <c r="F538" s="1301"/>
      <c r="G538" s="1301"/>
      <c r="H538" s="1301"/>
      <c r="I538" s="1301"/>
      <c r="J538" s="1301"/>
      <c r="K538" s="1301"/>
      <c r="L538" s="1301"/>
      <c r="M538" s="1301"/>
      <c r="N538" s="1301"/>
      <c r="O538" s="1329"/>
      <c r="Q538" s="92"/>
      <c r="R538" s="92"/>
      <c r="S538" s="92"/>
      <c r="T538" s="92"/>
      <c r="U538" s="1303"/>
    </row>
    <row r="539" spans="1:21" s="1302" customFormat="1" x14ac:dyDescent="0.3">
      <c r="A539" s="1214"/>
      <c r="B539" s="92"/>
      <c r="C539" s="1298"/>
      <c r="D539" s="1301"/>
      <c r="E539" s="1301"/>
      <c r="F539" s="1301"/>
      <c r="G539" s="1301"/>
      <c r="H539" s="1301"/>
      <c r="I539" s="1301"/>
      <c r="J539" s="1301"/>
      <c r="K539" s="1301"/>
      <c r="L539" s="1301"/>
      <c r="M539" s="1301"/>
      <c r="N539" s="1301"/>
      <c r="O539" s="1329"/>
      <c r="Q539" s="92"/>
      <c r="R539" s="92"/>
      <c r="S539" s="92"/>
      <c r="T539" s="92"/>
      <c r="U539" s="1303"/>
    </row>
    <row r="540" spans="1:21" s="1302" customFormat="1" x14ac:dyDescent="0.3">
      <c r="A540" s="1214"/>
      <c r="B540" s="92"/>
      <c r="C540" s="1298"/>
      <c r="D540" s="1301"/>
      <c r="E540" s="1301"/>
      <c r="F540" s="1301"/>
      <c r="G540" s="1301"/>
      <c r="H540" s="1301"/>
      <c r="I540" s="1301"/>
      <c r="J540" s="1301"/>
      <c r="K540" s="1301"/>
      <c r="L540" s="1301"/>
      <c r="M540" s="1301"/>
      <c r="N540" s="1301"/>
      <c r="O540" s="1329"/>
      <c r="Q540" s="92"/>
      <c r="R540" s="92"/>
      <c r="S540" s="92"/>
      <c r="T540" s="92"/>
      <c r="U540" s="1303"/>
    </row>
    <row r="541" spans="1:21" s="1302" customFormat="1" x14ac:dyDescent="0.3">
      <c r="A541" s="1214"/>
      <c r="B541" s="92"/>
      <c r="C541" s="1298"/>
      <c r="D541" s="1301"/>
      <c r="E541" s="1301"/>
      <c r="F541" s="1301"/>
      <c r="G541" s="1301"/>
      <c r="H541" s="1301"/>
      <c r="I541" s="1301"/>
      <c r="J541" s="1301"/>
      <c r="K541" s="1301"/>
      <c r="L541" s="1301"/>
      <c r="M541" s="1301"/>
      <c r="N541" s="1301"/>
      <c r="O541" s="1329"/>
      <c r="Q541" s="92"/>
      <c r="R541" s="92"/>
      <c r="S541" s="92"/>
      <c r="T541" s="92"/>
      <c r="U541" s="1303"/>
    </row>
    <row r="542" spans="1:21" s="1302" customFormat="1" x14ac:dyDescent="0.3">
      <c r="A542" s="1214"/>
      <c r="B542" s="92"/>
      <c r="C542" s="1298"/>
      <c r="D542" s="1301"/>
      <c r="E542" s="1301"/>
      <c r="F542" s="1301"/>
      <c r="G542" s="1301"/>
      <c r="H542" s="1301"/>
      <c r="I542" s="1301"/>
      <c r="J542" s="1301"/>
      <c r="K542" s="1301"/>
      <c r="L542" s="1301"/>
      <c r="M542" s="1301"/>
      <c r="N542" s="1301"/>
      <c r="O542" s="1329"/>
      <c r="Q542" s="92"/>
      <c r="R542" s="92"/>
      <c r="S542" s="92"/>
      <c r="T542" s="92"/>
      <c r="U542" s="1303"/>
    </row>
    <row r="543" spans="1:21" s="1302" customFormat="1" x14ac:dyDescent="0.3">
      <c r="A543" s="1214"/>
      <c r="B543" s="92"/>
      <c r="C543" s="1298"/>
      <c r="D543" s="1301"/>
      <c r="E543" s="1301"/>
      <c r="F543" s="1301"/>
      <c r="G543" s="1301"/>
      <c r="H543" s="1301"/>
      <c r="I543" s="1301"/>
      <c r="J543" s="1301"/>
      <c r="K543" s="1301"/>
      <c r="L543" s="1301"/>
      <c r="M543" s="1301"/>
      <c r="N543" s="1301"/>
      <c r="O543" s="1329"/>
      <c r="Q543" s="92"/>
      <c r="R543" s="92"/>
      <c r="S543" s="92"/>
      <c r="T543" s="92"/>
      <c r="U543" s="1303"/>
    </row>
    <row r="544" spans="1:21" s="1302" customFormat="1" x14ac:dyDescent="0.3">
      <c r="A544" s="1214"/>
      <c r="B544" s="92"/>
      <c r="C544" s="1298"/>
      <c r="D544" s="1301"/>
      <c r="E544" s="1301"/>
      <c r="F544" s="1301"/>
      <c r="G544" s="1301"/>
      <c r="H544" s="1301"/>
      <c r="I544" s="1301"/>
      <c r="J544" s="1301"/>
      <c r="K544" s="1301"/>
      <c r="L544" s="1301"/>
      <c r="M544" s="1301"/>
      <c r="N544" s="1301"/>
      <c r="O544" s="1329"/>
      <c r="Q544" s="92"/>
      <c r="R544" s="92"/>
      <c r="S544" s="92"/>
      <c r="T544" s="92"/>
      <c r="U544" s="1303"/>
    </row>
    <row r="545" spans="1:21" s="1302" customFormat="1" x14ac:dyDescent="0.3">
      <c r="A545" s="1214"/>
      <c r="B545" s="92"/>
      <c r="C545" s="1298"/>
      <c r="D545" s="1301"/>
      <c r="E545" s="1301"/>
      <c r="F545" s="1301"/>
      <c r="G545" s="1301"/>
      <c r="H545" s="1301"/>
      <c r="I545" s="1301"/>
      <c r="J545" s="1301"/>
      <c r="K545" s="1301"/>
      <c r="L545" s="1301"/>
      <c r="M545" s="1301"/>
      <c r="N545" s="1301"/>
      <c r="O545" s="1329"/>
      <c r="Q545" s="92"/>
      <c r="R545" s="92"/>
      <c r="S545" s="92"/>
      <c r="T545" s="92"/>
      <c r="U545" s="1303"/>
    </row>
    <row r="546" spans="1:21" s="1302" customFormat="1" x14ac:dyDescent="0.3">
      <c r="A546" s="1214"/>
      <c r="B546" s="92"/>
      <c r="C546" s="1298"/>
      <c r="D546" s="1301"/>
      <c r="E546" s="1301"/>
      <c r="F546" s="1301"/>
      <c r="G546" s="1301"/>
      <c r="H546" s="1301"/>
      <c r="I546" s="1301"/>
      <c r="J546" s="1301"/>
      <c r="K546" s="1301"/>
      <c r="L546" s="1301"/>
      <c r="M546" s="1301"/>
      <c r="N546" s="1301"/>
      <c r="O546" s="1329"/>
      <c r="Q546" s="92"/>
      <c r="R546" s="92"/>
      <c r="S546" s="92"/>
      <c r="T546" s="92"/>
      <c r="U546" s="1303"/>
    </row>
    <row r="547" spans="1:21" s="1302" customFormat="1" x14ac:dyDescent="0.3">
      <c r="A547" s="1214"/>
      <c r="B547" s="92"/>
      <c r="C547" s="1298"/>
      <c r="D547" s="1301"/>
      <c r="E547" s="1301"/>
      <c r="F547" s="1301"/>
      <c r="G547" s="1301"/>
      <c r="H547" s="1301"/>
      <c r="I547" s="1301"/>
      <c r="J547" s="1301"/>
      <c r="K547" s="1301"/>
      <c r="L547" s="1301"/>
      <c r="M547" s="1301"/>
      <c r="N547" s="1301"/>
      <c r="O547" s="1329"/>
      <c r="Q547" s="92"/>
      <c r="R547" s="92"/>
      <c r="S547" s="92"/>
      <c r="T547" s="92"/>
      <c r="U547" s="1303"/>
    </row>
    <row r="548" spans="1:21" s="1302" customFormat="1" x14ac:dyDescent="0.3">
      <c r="A548" s="1214"/>
      <c r="B548" s="92"/>
      <c r="C548" s="1298"/>
      <c r="D548" s="1301"/>
      <c r="E548" s="1301"/>
      <c r="F548" s="1301"/>
      <c r="G548" s="1301"/>
      <c r="H548" s="1301"/>
      <c r="I548" s="1301"/>
      <c r="J548" s="1301"/>
      <c r="K548" s="1301"/>
      <c r="L548" s="1301"/>
      <c r="M548" s="1301"/>
      <c r="N548" s="1301"/>
      <c r="O548" s="1329"/>
      <c r="Q548" s="92"/>
      <c r="R548" s="92"/>
      <c r="S548" s="92"/>
      <c r="T548" s="92"/>
      <c r="U548" s="1303"/>
    </row>
    <row r="549" spans="1:21" s="1302" customFormat="1" x14ac:dyDescent="0.3">
      <c r="A549" s="1214"/>
      <c r="B549" s="92"/>
      <c r="C549" s="1298"/>
      <c r="D549" s="1301"/>
      <c r="E549" s="1301"/>
      <c r="F549" s="1301"/>
      <c r="G549" s="1301"/>
      <c r="H549" s="1301"/>
      <c r="I549" s="1301"/>
      <c r="J549" s="1301"/>
      <c r="K549" s="1301"/>
      <c r="L549" s="1301"/>
      <c r="M549" s="1301"/>
      <c r="N549" s="1301"/>
      <c r="O549" s="1329"/>
      <c r="Q549" s="92"/>
      <c r="R549" s="92"/>
      <c r="S549" s="92"/>
      <c r="T549" s="92"/>
      <c r="U549" s="1303"/>
    </row>
    <row r="550" spans="1:21" s="1302" customFormat="1" x14ac:dyDescent="0.3">
      <c r="A550" s="1214"/>
      <c r="B550" s="92"/>
      <c r="C550" s="1298"/>
      <c r="D550" s="1301"/>
      <c r="E550" s="1301"/>
      <c r="F550" s="1301"/>
      <c r="G550" s="1301"/>
      <c r="H550" s="1301"/>
      <c r="I550" s="1301"/>
      <c r="J550" s="1301"/>
      <c r="K550" s="1301"/>
      <c r="L550" s="1301"/>
      <c r="M550" s="1301"/>
      <c r="N550" s="1301"/>
      <c r="O550" s="1329"/>
      <c r="Q550" s="92"/>
      <c r="R550" s="92"/>
      <c r="S550" s="92"/>
      <c r="T550" s="92"/>
      <c r="U550" s="1303"/>
    </row>
    <row r="551" spans="1:21" s="1302" customFormat="1" x14ac:dyDescent="0.3">
      <c r="A551" s="1214"/>
      <c r="B551" s="92"/>
      <c r="C551" s="1298"/>
      <c r="D551" s="1301"/>
      <c r="E551" s="1301"/>
      <c r="F551" s="1301"/>
      <c r="G551" s="1301"/>
      <c r="H551" s="1301"/>
      <c r="I551" s="1301"/>
      <c r="J551" s="1301"/>
      <c r="K551" s="1301"/>
      <c r="L551" s="1301"/>
      <c r="M551" s="1301"/>
      <c r="N551" s="1301"/>
      <c r="O551" s="1329"/>
      <c r="Q551" s="92"/>
      <c r="R551" s="92"/>
      <c r="S551" s="92"/>
      <c r="T551" s="92"/>
      <c r="U551" s="1303"/>
    </row>
    <row r="552" spans="1:21" s="1302" customFormat="1" x14ac:dyDescent="0.3">
      <c r="A552" s="1214"/>
      <c r="B552" s="92"/>
      <c r="C552" s="1298"/>
      <c r="D552" s="1301"/>
      <c r="E552" s="1301"/>
      <c r="F552" s="1301"/>
      <c r="G552" s="1301"/>
      <c r="H552" s="1301"/>
      <c r="I552" s="1301"/>
      <c r="J552" s="1301"/>
      <c r="K552" s="1301"/>
      <c r="L552" s="1301"/>
      <c r="M552" s="1301"/>
      <c r="N552" s="1301"/>
      <c r="O552" s="1329"/>
      <c r="Q552" s="92"/>
      <c r="R552" s="92"/>
      <c r="S552" s="92"/>
      <c r="T552" s="92"/>
      <c r="U552" s="1303"/>
    </row>
    <row r="553" spans="1:21" s="1302" customFormat="1" x14ac:dyDescent="0.3">
      <c r="A553" s="1214"/>
      <c r="B553" s="92"/>
      <c r="C553" s="1298"/>
      <c r="D553" s="1301"/>
      <c r="E553" s="1301"/>
      <c r="F553" s="1301"/>
      <c r="G553" s="1301"/>
      <c r="H553" s="1301"/>
      <c r="I553" s="1301"/>
      <c r="J553" s="1301"/>
      <c r="K553" s="1301"/>
      <c r="L553" s="1301"/>
      <c r="M553" s="1301"/>
      <c r="N553" s="1301"/>
      <c r="O553" s="1329"/>
      <c r="Q553" s="92"/>
      <c r="R553" s="92"/>
      <c r="S553" s="92"/>
      <c r="T553" s="92"/>
      <c r="U553" s="1303"/>
    </row>
    <row r="554" spans="1:21" s="1302" customFormat="1" x14ac:dyDescent="0.3">
      <c r="A554" s="1214"/>
      <c r="B554" s="92"/>
      <c r="C554" s="1298"/>
      <c r="D554" s="1301"/>
      <c r="E554" s="1301"/>
      <c r="F554" s="1301"/>
      <c r="G554" s="1301"/>
      <c r="H554" s="1301"/>
      <c r="I554" s="1301"/>
      <c r="J554" s="1301"/>
      <c r="K554" s="1301"/>
      <c r="L554" s="1301"/>
      <c r="M554" s="1301"/>
      <c r="N554" s="1301"/>
      <c r="O554" s="1329"/>
      <c r="Q554" s="92"/>
      <c r="R554" s="92"/>
      <c r="S554" s="92"/>
      <c r="T554" s="92"/>
      <c r="U554" s="1303"/>
    </row>
    <row r="555" spans="1:21" s="1302" customFormat="1" x14ac:dyDescent="0.3">
      <c r="A555" s="1214"/>
      <c r="B555" s="92"/>
      <c r="C555" s="1298"/>
      <c r="D555" s="1301"/>
      <c r="E555" s="1301"/>
      <c r="F555" s="1301"/>
      <c r="G555" s="1301"/>
      <c r="H555" s="1301"/>
      <c r="I555" s="1301"/>
      <c r="J555" s="1301"/>
      <c r="K555" s="1301"/>
      <c r="L555" s="1301"/>
      <c r="M555" s="1301"/>
      <c r="N555" s="1301"/>
      <c r="O555" s="1329"/>
      <c r="Q555" s="92"/>
      <c r="R555" s="92"/>
      <c r="S555" s="92"/>
      <c r="T555" s="92"/>
      <c r="U555" s="1303"/>
    </row>
    <row r="556" spans="1:21" s="1302" customFormat="1" x14ac:dyDescent="0.3">
      <c r="A556" s="1214"/>
      <c r="B556" s="92"/>
      <c r="C556" s="1298"/>
      <c r="D556" s="1301"/>
      <c r="E556" s="1301"/>
      <c r="F556" s="1301"/>
      <c r="G556" s="1301"/>
      <c r="H556" s="1301"/>
      <c r="I556" s="1301"/>
      <c r="J556" s="1301"/>
      <c r="K556" s="1301"/>
      <c r="L556" s="1301"/>
      <c r="M556" s="1301"/>
      <c r="N556" s="1301"/>
      <c r="O556" s="1329"/>
      <c r="Q556" s="92"/>
      <c r="R556" s="92"/>
      <c r="S556" s="92"/>
      <c r="T556" s="92"/>
      <c r="U556" s="1303"/>
    </row>
    <row r="557" spans="1:21" s="1302" customFormat="1" x14ac:dyDescent="0.3">
      <c r="A557" s="1214"/>
      <c r="B557" s="92"/>
      <c r="C557" s="1298"/>
      <c r="D557" s="1301"/>
      <c r="E557" s="1301"/>
      <c r="F557" s="1301"/>
      <c r="G557" s="1301"/>
      <c r="H557" s="1301"/>
      <c r="I557" s="1301"/>
      <c r="J557" s="1301"/>
      <c r="K557" s="1301"/>
      <c r="L557" s="1301"/>
      <c r="M557" s="1301"/>
      <c r="N557" s="1301"/>
      <c r="O557" s="1329"/>
      <c r="Q557" s="92"/>
      <c r="R557" s="92"/>
      <c r="S557" s="92"/>
      <c r="T557" s="92"/>
      <c r="U557" s="1303"/>
    </row>
    <row r="558" spans="1:21" s="1302" customFormat="1" x14ac:dyDescent="0.3">
      <c r="A558" s="1214"/>
      <c r="B558" s="92"/>
      <c r="C558" s="1298"/>
      <c r="D558" s="1301"/>
      <c r="E558" s="1301"/>
      <c r="F558" s="1301"/>
      <c r="G558" s="1301"/>
      <c r="H558" s="1301"/>
      <c r="I558" s="1301"/>
      <c r="J558" s="1301"/>
      <c r="K558" s="1301"/>
      <c r="L558" s="1301"/>
      <c r="M558" s="1301"/>
      <c r="N558" s="1301"/>
      <c r="O558" s="1329"/>
      <c r="Q558" s="92"/>
      <c r="R558" s="92"/>
      <c r="S558" s="92"/>
      <c r="T558" s="92"/>
      <c r="U558" s="1303"/>
    </row>
    <row r="559" spans="1:21" s="1302" customFormat="1" x14ac:dyDescent="0.3">
      <c r="A559" s="1214"/>
      <c r="B559" s="92"/>
      <c r="C559" s="1298"/>
      <c r="D559" s="1301"/>
      <c r="E559" s="1301"/>
      <c r="F559" s="1301"/>
      <c r="G559" s="1301"/>
      <c r="H559" s="1301"/>
      <c r="I559" s="1301"/>
      <c r="J559" s="1301"/>
      <c r="K559" s="1301"/>
      <c r="L559" s="1301"/>
      <c r="M559" s="1301"/>
      <c r="N559" s="1301"/>
      <c r="O559" s="1329"/>
      <c r="Q559" s="92"/>
      <c r="R559" s="92"/>
      <c r="S559" s="92"/>
      <c r="T559" s="92"/>
      <c r="U559" s="1303"/>
    </row>
    <row r="560" spans="1:21" s="1302" customFormat="1" x14ac:dyDescent="0.3">
      <c r="A560" s="1214"/>
      <c r="B560" s="92"/>
      <c r="C560" s="1298"/>
      <c r="D560" s="1301"/>
      <c r="E560" s="1301"/>
      <c r="F560" s="1301"/>
      <c r="G560" s="1301"/>
      <c r="H560" s="1301"/>
      <c r="I560" s="1301"/>
      <c r="J560" s="1301"/>
      <c r="K560" s="1301"/>
      <c r="L560" s="1301"/>
      <c r="M560" s="1301"/>
      <c r="N560" s="1301"/>
      <c r="O560" s="1329"/>
      <c r="Q560" s="92"/>
      <c r="R560" s="92"/>
      <c r="S560" s="92"/>
      <c r="T560" s="92"/>
      <c r="U560" s="1303"/>
    </row>
    <row r="561" spans="1:21" s="1302" customFormat="1" x14ac:dyDescent="0.3">
      <c r="A561" s="1214"/>
      <c r="B561" s="92"/>
      <c r="C561" s="1298"/>
      <c r="D561" s="1301"/>
      <c r="E561" s="1301"/>
      <c r="F561" s="1301"/>
      <c r="G561" s="1301"/>
      <c r="H561" s="1301"/>
      <c r="I561" s="1301"/>
      <c r="J561" s="1301"/>
      <c r="K561" s="1301"/>
      <c r="L561" s="1301"/>
      <c r="M561" s="1301"/>
      <c r="N561" s="1301"/>
      <c r="O561" s="1329"/>
      <c r="Q561" s="92"/>
      <c r="R561" s="92"/>
      <c r="S561" s="92"/>
      <c r="T561" s="92"/>
      <c r="U561" s="1303"/>
    </row>
    <row r="562" spans="1:21" s="1302" customFormat="1" x14ac:dyDescent="0.3">
      <c r="A562" s="1214"/>
      <c r="B562" s="92"/>
      <c r="C562" s="1298"/>
      <c r="D562" s="1301"/>
      <c r="E562" s="1301"/>
      <c r="F562" s="1301"/>
      <c r="G562" s="1301"/>
      <c r="H562" s="1301"/>
      <c r="I562" s="1301"/>
      <c r="J562" s="1301"/>
      <c r="K562" s="1301"/>
      <c r="L562" s="1301"/>
      <c r="M562" s="1301"/>
      <c r="N562" s="1301"/>
      <c r="O562" s="1329"/>
      <c r="Q562" s="92"/>
      <c r="R562" s="92"/>
      <c r="S562" s="92"/>
      <c r="T562" s="92"/>
      <c r="U562" s="1303"/>
    </row>
    <row r="563" spans="1:21" s="1302" customFormat="1" x14ac:dyDescent="0.3">
      <c r="A563" s="1214"/>
      <c r="B563" s="92"/>
      <c r="C563" s="1298"/>
      <c r="D563" s="1301"/>
      <c r="E563" s="1301"/>
      <c r="F563" s="1301"/>
      <c r="G563" s="1301"/>
      <c r="H563" s="1301"/>
      <c r="I563" s="1301"/>
      <c r="J563" s="1301"/>
      <c r="K563" s="1301"/>
      <c r="L563" s="1301"/>
      <c r="M563" s="1301"/>
      <c r="N563" s="1301"/>
      <c r="O563" s="1329"/>
      <c r="Q563" s="92"/>
      <c r="R563" s="92"/>
      <c r="S563" s="92"/>
      <c r="T563" s="92"/>
      <c r="U563" s="1303"/>
    </row>
    <row r="564" spans="1:21" s="1302" customFormat="1" x14ac:dyDescent="0.3">
      <c r="A564" s="1214"/>
      <c r="B564" s="92"/>
      <c r="C564" s="1298"/>
      <c r="D564" s="1301"/>
      <c r="E564" s="1301"/>
      <c r="F564" s="1301"/>
      <c r="G564" s="1301"/>
      <c r="H564" s="1301"/>
      <c r="I564" s="1301"/>
      <c r="J564" s="1301"/>
      <c r="K564" s="1301"/>
      <c r="L564" s="1301"/>
      <c r="M564" s="1301"/>
      <c r="N564" s="1301"/>
      <c r="O564" s="1329"/>
      <c r="Q564" s="92"/>
      <c r="R564" s="92"/>
      <c r="S564" s="92"/>
      <c r="T564" s="92"/>
      <c r="U564" s="1303"/>
    </row>
    <row r="565" spans="1:21" s="1302" customFormat="1" x14ac:dyDescent="0.3">
      <c r="A565" s="1214"/>
      <c r="B565" s="92"/>
      <c r="C565" s="1298"/>
      <c r="D565" s="1301"/>
      <c r="E565" s="1301"/>
      <c r="F565" s="1301"/>
      <c r="G565" s="1301"/>
      <c r="H565" s="1301"/>
      <c r="I565" s="1301"/>
      <c r="J565" s="1301"/>
      <c r="K565" s="1301"/>
      <c r="L565" s="1301"/>
      <c r="M565" s="1301"/>
      <c r="N565" s="1301"/>
      <c r="O565" s="1329"/>
      <c r="Q565" s="92"/>
      <c r="R565" s="92"/>
      <c r="S565" s="92"/>
      <c r="T565" s="92"/>
      <c r="U565" s="1303"/>
    </row>
    <row r="566" spans="1:21" s="1302" customFormat="1" x14ac:dyDescent="0.3">
      <c r="A566" s="1214"/>
      <c r="B566" s="92"/>
      <c r="C566" s="1298"/>
      <c r="D566" s="1301"/>
      <c r="E566" s="1301"/>
      <c r="F566" s="1301"/>
      <c r="G566" s="1301"/>
      <c r="H566" s="1301"/>
      <c r="I566" s="1301"/>
      <c r="J566" s="1301"/>
      <c r="K566" s="1301"/>
      <c r="L566" s="1301"/>
      <c r="M566" s="1301"/>
      <c r="N566" s="1301"/>
      <c r="O566" s="1329"/>
      <c r="Q566" s="92"/>
      <c r="R566" s="92"/>
      <c r="S566" s="92"/>
      <c r="T566" s="92"/>
      <c r="U566" s="1303"/>
    </row>
    <row r="567" spans="1:21" s="1302" customFormat="1" x14ac:dyDescent="0.3">
      <c r="A567" s="1214"/>
      <c r="B567" s="92"/>
      <c r="C567" s="1298"/>
      <c r="D567" s="1301"/>
      <c r="E567" s="1301"/>
      <c r="F567" s="1301"/>
      <c r="G567" s="1301"/>
      <c r="H567" s="1301"/>
      <c r="I567" s="1301"/>
      <c r="J567" s="1301"/>
      <c r="K567" s="1301"/>
      <c r="L567" s="1301"/>
      <c r="M567" s="1301"/>
      <c r="N567" s="1301"/>
      <c r="O567" s="1329"/>
      <c r="Q567" s="92"/>
      <c r="R567" s="92"/>
      <c r="S567" s="92"/>
      <c r="T567" s="92"/>
      <c r="U567" s="1303"/>
    </row>
    <row r="568" spans="1:21" s="1302" customFormat="1" x14ac:dyDescent="0.3">
      <c r="A568" s="1214"/>
      <c r="B568" s="92"/>
      <c r="C568" s="1298"/>
      <c r="D568" s="1301"/>
      <c r="E568" s="1301"/>
      <c r="F568" s="1301"/>
      <c r="G568" s="1301"/>
      <c r="H568" s="1301"/>
      <c r="I568" s="1301"/>
      <c r="J568" s="1301"/>
      <c r="K568" s="1301"/>
      <c r="L568" s="1301"/>
      <c r="M568" s="1301"/>
      <c r="N568" s="1301"/>
      <c r="O568" s="1329"/>
      <c r="Q568" s="92"/>
      <c r="R568" s="92"/>
      <c r="S568" s="92"/>
      <c r="T568" s="92"/>
      <c r="U568" s="1303"/>
    </row>
    <row r="569" spans="1:21" s="1302" customFormat="1" x14ac:dyDescent="0.3">
      <c r="A569" s="1214"/>
      <c r="B569" s="92"/>
      <c r="C569" s="1298"/>
      <c r="D569" s="1301"/>
      <c r="E569" s="1301"/>
      <c r="F569" s="1301"/>
      <c r="G569" s="1301"/>
      <c r="H569" s="1301"/>
      <c r="I569" s="1301"/>
      <c r="J569" s="1301"/>
      <c r="K569" s="1301"/>
      <c r="L569" s="1301"/>
      <c r="M569" s="1301"/>
      <c r="N569" s="1301"/>
      <c r="O569" s="1329"/>
      <c r="Q569" s="92"/>
      <c r="R569" s="92"/>
      <c r="S569" s="92"/>
      <c r="T569" s="92"/>
      <c r="U569" s="1303"/>
    </row>
    <row r="570" spans="1:21" s="1302" customFormat="1" x14ac:dyDescent="0.3">
      <c r="A570" s="1214"/>
      <c r="B570" s="92"/>
      <c r="C570" s="1298"/>
      <c r="D570" s="1301"/>
      <c r="E570" s="1301"/>
      <c r="F570" s="1301"/>
      <c r="G570" s="1301"/>
      <c r="H570" s="1301"/>
      <c r="I570" s="1301"/>
      <c r="J570" s="1301"/>
      <c r="K570" s="1301"/>
      <c r="L570" s="1301"/>
      <c r="M570" s="1301"/>
      <c r="N570" s="1301"/>
      <c r="O570" s="1329"/>
      <c r="Q570" s="92"/>
      <c r="R570" s="92"/>
      <c r="S570" s="92"/>
      <c r="T570" s="92"/>
      <c r="U570" s="1303"/>
    </row>
    <row r="571" spans="1:21" s="1302" customFormat="1" x14ac:dyDescent="0.3">
      <c r="A571" s="1214"/>
      <c r="B571" s="92"/>
      <c r="C571" s="1298"/>
      <c r="D571" s="1301"/>
      <c r="E571" s="1301"/>
      <c r="F571" s="1301"/>
      <c r="G571" s="1301"/>
      <c r="H571" s="1301"/>
      <c r="I571" s="1301"/>
      <c r="J571" s="1301"/>
      <c r="K571" s="1301"/>
      <c r="L571" s="1301"/>
      <c r="M571" s="1301"/>
      <c r="N571" s="1301"/>
      <c r="O571" s="1329"/>
      <c r="Q571" s="92"/>
      <c r="R571" s="92"/>
      <c r="S571" s="92"/>
      <c r="T571" s="92"/>
      <c r="U571" s="1303"/>
    </row>
    <row r="572" spans="1:21" s="1302" customFormat="1" x14ac:dyDescent="0.3">
      <c r="A572" s="1214"/>
      <c r="B572" s="92"/>
      <c r="C572" s="1298"/>
      <c r="D572" s="1301"/>
      <c r="E572" s="1301"/>
      <c r="F572" s="1301"/>
      <c r="G572" s="1301"/>
      <c r="H572" s="1301"/>
      <c r="I572" s="1301"/>
      <c r="J572" s="1301"/>
      <c r="K572" s="1301"/>
      <c r="L572" s="1301"/>
      <c r="M572" s="1301"/>
      <c r="N572" s="1301"/>
      <c r="O572" s="1329"/>
      <c r="Q572" s="92"/>
      <c r="R572" s="92"/>
      <c r="S572" s="92"/>
      <c r="T572" s="92"/>
      <c r="U572" s="1303"/>
    </row>
    <row r="573" spans="1:21" s="1302" customFormat="1" x14ac:dyDescent="0.3">
      <c r="A573" s="1214"/>
      <c r="B573" s="92"/>
      <c r="C573" s="1298"/>
      <c r="D573" s="1301"/>
      <c r="E573" s="1301"/>
      <c r="F573" s="1301"/>
      <c r="G573" s="1301"/>
      <c r="H573" s="1301"/>
      <c r="I573" s="1301"/>
      <c r="J573" s="1301"/>
      <c r="K573" s="1301"/>
      <c r="L573" s="1301"/>
      <c r="M573" s="1301"/>
      <c r="N573" s="1301"/>
      <c r="O573" s="1329"/>
      <c r="Q573" s="92"/>
      <c r="R573" s="92"/>
      <c r="S573" s="92"/>
      <c r="T573" s="92"/>
      <c r="U573" s="1303"/>
    </row>
    <row r="574" spans="1:21" s="1302" customFormat="1" x14ac:dyDescent="0.3">
      <c r="A574" s="1214"/>
      <c r="B574" s="92"/>
      <c r="C574" s="1298"/>
      <c r="D574" s="1301"/>
      <c r="E574" s="1301"/>
      <c r="F574" s="1301"/>
      <c r="G574" s="1301"/>
      <c r="H574" s="1301"/>
      <c r="I574" s="1301"/>
      <c r="J574" s="1301"/>
      <c r="K574" s="1301"/>
      <c r="L574" s="1301"/>
      <c r="M574" s="1301"/>
      <c r="N574" s="1301"/>
      <c r="O574" s="1329"/>
      <c r="Q574" s="92"/>
      <c r="R574" s="92"/>
      <c r="S574" s="92"/>
      <c r="T574" s="92"/>
      <c r="U574" s="1303"/>
    </row>
    <row r="575" spans="1:21" s="1302" customFormat="1" x14ac:dyDescent="0.3">
      <c r="A575" s="1214"/>
      <c r="B575" s="92"/>
      <c r="C575" s="1298"/>
      <c r="D575" s="1301"/>
      <c r="E575" s="1301"/>
      <c r="F575" s="1301"/>
      <c r="G575" s="1301"/>
      <c r="H575" s="1301"/>
      <c r="I575" s="1301"/>
      <c r="J575" s="1301"/>
      <c r="K575" s="1301"/>
      <c r="L575" s="1301"/>
      <c r="M575" s="1301"/>
      <c r="N575" s="1301"/>
      <c r="O575" s="1329"/>
      <c r="Q575" s="92"/>
      <c r="R575" s="92"/>
      <c r="S575" s="92"/>
      <c r="T575" s="92"/>
      <c r="U575" s="1303"/>
    </row>
    <row r="576" spans="1:21" s="1302" customFormat="1" x14ac:dyDescent="0.3">
      <c r="A576" s="1214"/>
      <c r="B576" s="92"/>
      <c r="C576" s="1298"/>
      <c r="D576" s="1301"/>
      <c r="E576" s="1301"/>
      <c r="F576" s="1301"/>
      <c r="G576" s="1301"/>
      <c r="H576" s="1301"/>
      <c r="I576" s="1301"/>
      <c r="J576" s="1301"/>
      <c r="K576" s="1301"/>
      <c r="L576" s="1301"/>
      <c r="M576" s="1301"/>
      <c r="N576" s="1301"/>
      <c r="O576" s="1329"/>
      <c r="Q576" s="92"/>
      <c r="R576" s="92"/>
      <c r="S576" s="92"/>
      <c r="T576" s="92"/>
      <c r="U576" s="1303"/>
    </row>
    <row r="577" spans="1:21" s="1302" customFormat="1" x14ac:dyDescent="0.3">
      <c r="A577" s="1214"/>
      <c r="B577" s="92"/>
      <c r="C577" s="1298"/>
      <c r="D577" s="1301"/>
      <c r="E577" s="1301"/>
      <c r="F577" s="1301"/>
      <c r="G577" s="1301"/>
      <c r="H577" s="1301"/>
      <c r="I577" s="1301"/>
      <c r="J577" s="1301"/>
      <c r="K577" s="1301"/>
      <c r="L577" s="1301"/>
      <c r="M577" s="1301"/>
      <c r="N577" s="1301"/>
      <c r="O577" s="1329"/>
      <c r="Q577" s="92"/>
      <c r="R577" s="92"/>
      <c r="S577" s="92"/>
      <c r="T577" s="92"/>
      <c r="U577" s="1303"/>
    </row>
    <row r="578" spans="1:21" s="1302" customFormat="1" x14ac:dyDescent="0.3">
      <c r="A578" s="1214"/>
      <c r="B578" s="92"/>
      <c r="C578" s="1298"/>
      <c r="D578" s="1301"/>
      <c r="E578" s="1301"/>
      <c r="F578" s="1301"/>
      <c r="G578" s="1301"/>
      <c r="H578" s="1301"/>
      <c r="I578" s="1301"/>
      <c r="J578" s="1301"/>
      <c r="K578" s="1301"/>
      <c r="L578" s="1301"/>
      <c r="M578" s="1301"/>
      <c r="N578" s="1301"/>
      <c r="O578" s="1329"/>
      <c r="Q578" s="92"/>
      <c r="R578" s="92"/>
      <c r="S578" s="92"/>
      <c r="T578" s="92"/>
      <c r="U578" s="1303"/>
    </row>
    <row r="579" spans="1:21" s="1302" customFormat="1" x14ac:dyDescent="0.3">
      <c r="A579" s="1214"/>
      <c r="B579" s="92"/>
      <c r="C579" s="1298"/>
      <c r="D579" s="1301"/>
      <c r="E579" s="1301"/>
      <c r="F579" s="1301"/>
      <c r="G579" s="1301"/>
      <c r="H579" s="1301"/>
      <c r="I579" s="1301"/>
      <c r="J579" s="1301"/>
      <c r="K579" s="1301"/>
      <c r="L579" s="1301"/>
      <c r="M579" s="1301"/>
      <c r="N579" s="1301"/>
      <c r="O579" s="1329"/>
      <c r="Q579" s="92"/>
      <c r="R579" s="92"/>
      <c r="S579" s="92"/>
      <c r="T579" s="92"/>
      <c r="U579" s="1303"/>
    </row>
    <row r="580" spans="1:21" s="1302" customFormat="1" x14ac:dyDescent="0.3">
      <c r="A580" s="1214"/>
      <c r="B580" s="92"/>
      <c r="C580" s="1298"/>
      <c r="D580" s="1301"/>
      <c r="E580" s="1301"/>
      <c r="F580" s="1301"/>
      <c r="G580" s="1301"/>
      <c r="H580" s="1301"/>
      <c r="I580" s="1301"/>
      <c r="J580" s="1301"/>
      <c r="K580" s="1301"/>
      <c r="L580" s="1301"/>
      <c r="M580" s="1301"/>
      <c r="N580" s="1301"/>
      <c r="O580" s="1329"/>
      <c r="Q580" s="92"/>
      <c r="R580" s="92"/>
      <c r="S580" s="92"/>
      <c r="T580" s="92"/>
      <c r="U580" s="1303"/>
    </row>
    <row r="581" spans="1:21" s="1302" customFormat="1" x14ac:dyDescent="0.3">
      <c r="A581" s="1214"/>
      <c r="B581" s="92"/>
      <c r="C581" s="1298"/>
      <c r="D581" s="1301"/>
      <c r="E581" s="1301"/>
      <c r="F581" s="1301"/>
      <c r="G581" s="1301"/>
      <c r="H581" s="1301"/>
      <c r="I581" s="1301"/>
      <c r="J581" s="1301"/>
      <c r="K581" s="1301"/>
      <c r="L581" s="1301"/>
      <c r="M581" s="1301"/>
      <c r="N581" s="1301"/>
      <c r="O581" s="1329"/>
      <c r="Q581" s="92"/>
      <c r="R581" s="92"/>
      <c r="S581" s="92"/>
      <c r="T581" s="92"/>
      <c r="U581" s="1303"/>
    </row>
    <row r="582" spans="1:21" s="1302" customFormat="1" x14ac:dyDescent="0.3">
      <c r="A582" s="1214"/>
      <c r="B582" s="92"/>
      <c r="C582" s="1298"/>
      <c r="D582" s="1301"/>
      <c r="E582" s="1301"/>
      <c r="F582" s="1301"/>
      <c r="G582" s="1301"/>
      <c r="H582" s="1301"/>
      <c r="I582" s="1301"/>
      <c r="J582" s="1301"/>
      <c r="K582" s="1301"/>
      <c r="L582" s="1301"/>
      <c r="M582" s="1301"/>
      <c r="N582" s="1301"/>
      <c r="O582" s="1329"/>
      <c r="Q582" s="92"/>
      <c r="R582" s="92"/>
      <c r="S582" s="92"/>
      <c r="T582" s="92"/>
      <c r="U582" s="1303"/>
    </row>
    <row r="583" spans="1:21" s="1302" customFormat="1" x14ac:dyDescent="0.3">
      <c r="A583" s="1214"/>
      <c r="B583" s="92"/>
      <c r="C583" s="1298"/>
      <c r="D583" s="1301"/>
      <c r="E583" s="1301"/>
      <c r="F583" s="1301"/>
      <c r="G583" s="1301"/>
      <c r="H583" s="1301"/>
      <c r="I583" s="1301"/>
      <c r="J583" s="1301"/>
      <c r="K583" s="1301"/>
      <c r="L583" s="1301"/>
      <c r="M583" s="1301"/>
      <c r="N583" s="1301"/>
      <c r="O583" s="1329"/>
      <c r="Q583" s="92"/>
      <c r="R583" s="92"/>
      <c r="S583" s="92"/>
      <c r="T583" s="92"/>
      <c r="U583" s="1303"/>
    </row>
    <row r="584" spans="1:21" s="1302" customFormat="1" x14ac:dyDescent="0.3">
      <c r="A584" s="1214"/>
      <c r="B584" s="92"/>
      <c r="C584" s="1298"/>
      <c r="D584" s="1301"/>
      <c r="E584" s="1301"/>
      <c r="F584" s="1301"/>
      <c r="G584" s="1301"/>
      <c r="H584" s="1301"/>
      <c r="I584" s="1301"/>
      <c r="J584" s="1301"/>
      <c r="K584" s="1301"/>
      <c r="L584" s="1301"/>
      <c r="M584" s="1301"/>
      <c r="N584" s="1301"/>
      <c r="O584" s="1329"/>
      <c r="Q584" s="92"/>
      <c r="R584" s="92"/>
      <c r="S584" s="92"/>
      <c r="T584" s="92"/>
      <c r="U584" s="1303"/>
    </row>
    <row r="585" spans="1:21" s="1302" customFormat="1" x14ac:dyDescent="0.3">
      <c r="A585" s="1214"/>
      <c r="B585" s="92"/>
      <c r="C585" s="1298"/>
      <c r="D585" s="1301"/>
      <c r="E585" s="1301"/>
      <c r="F585" s="1301"/>
      <c r="G585" s="1301"/>
      <c r="H585" s="1301"/>
      <c r="I585" s="1301"/>
      <c r="J585" s="1301"/>
      <c r="K585" s="1301"/>
      <c r="L585" s="1301"/>
      <c r="M585" s="1301"/>
      <c r="N585" s="1301"/>
      <c r="O585" s="1329"/>
      <c r="Q585" s="92"/>
      <c r="R585" s="92"/>
      <c r="S585" s="92"/>
      <c r="T585" s="92"/>
      <c r="U585" s="1303"/>
    </row>
    <row r="586" spans="1:21" s="1302" customFormat="1" x14ac:dyDescent="0.3">
      <c r="A586" s="1214"/>
      <c r="B586" s="92"/>
      <c r="C586" s="1298"/>
      <c r="D586" s="1301"/>
      <c r="E586" s="1301"/>
      <c r="F586" s="1301"/>
      <c r="G586" s="1301"/>
      <c r="H586" s="1301"/>
      <c r="I586" s="1301"/>
      <c r="J586" s="1301"/>
      <c r="K586" s="1301"/>
      <c r="L586" s="1301"/>
      <c r="M586" s="1301"/>
      <c r="N586" s="1301"/>
      <c r="O586" s="1329"/>
      <c r="Q586" s="92"/>
      <c r="R586" s="92"/>
      <c r="S586" s="92"/>
      <c r="T586" s="92"/>
      <c r="U586" s="1303"/>
    </row>
    <row r="587" spans="1:21" s="1302" customFormat="1" x14ac:dyDescent="0.3">
      <c r="A587" s="1214"/>
      <c r="B587" s="92"/>
      <c r="C587" s="1298"/>
      <c r="D587" s="1301"/>
      <c r="E587" s="1301"/>
      <c r="F587" s="1301"/>
      <c r="G587" s="1301"/>
      <c r="H587" s="1301"/>
      <c r="I587" s="1301"/>
      <c r="J587" s="1301"/>
      <c r="K587" s="1301"/>
      <c r="L587" s="1301"/>
      <c r="M587" s="1301"/>
      <c r="N587" s="1301"/>
      <c r="O587" s="1329"/>
      <c r="Q587" s="92"/>
      <c r="R587" s="92"/>
      <c r="S587" s="92"/>
      <c r="T587" s="92"/>
      <c r="U587" s="1303"/>
    </row>
    <row r="588" spans="1:21" s="1302" customFormat="1" x14ac:dyDescent="0.3">
      <c r="A588" s="1214"/>
      <c r="B588" s="92"/>
      <c r="C588" s="1298"/>
      <c r="D588" s="1301"/>
      <c r="E588" s="1301"/>
      <c r="F588" s="1301"/>
      <c r="G588" s="1301"/>
      <c r="H588" s="1301"/>
      <c r="I588" s="1301"/>
      <c r="J588" s="1301"/>
      <c r="K588" s="1301"/>
      <c r="L588" s="1301"/>
      <c r="M588" s="1301"/>
      <c r="N588" s="1301"/>
      <c r="O588" s="1329"/>
      <c r="Q588" s="92"/>
      <c r="R588" s="92"/>
      <c r="S588" s="92"/>
      <c r="T588" s="92"/>
      <c r="U588" s="1303"/>
    </row>
    <row r="589" spans="1:21" s="1302" customFormat="1" x14ac:dyDescent="0.3">
      <c r="A589" s="1214"/>
      <c r="B589" s="92"/>
      <c r="C589" s="1298"/>
      <c r="D589" s="1301"/>
      <c r="E589" s="1301"/>
      <c r="F589" s="1301"/>
      <c r="G589" s="1301"/>
      <c r="H589" s="1301"/>
      <c r="I589" s="1301"/>
      <c r="J589" s="1301"/>
      <c r="K589" s="1301"/>
      <c r="L589" s="1301"/>
      <c r="M589" s="1301"/>
      <c r="N589" s="1301"/>
      <c r="O589" s="1329"/>
      <c r="Q589" s="92"/>
      <c r="R589" s="92"/>
      <c r="S589" s="92"/>
      <c r="T589" s="92"/>
      <c r="U589" s="1303"/>
    </row>
    <row r="590" spans="1:21" s="1302" customFormat="1" x14ac:dyDescent="0.3">
      <c r="A590" s="1214"/>
      <c r="B590" s="92"/>
      <c r="C590" s="1298"/>
      <c r="D590" s="1301"/>
      <c r="E590" s="1301"/>
      <c r="F590" s="1301"/>
      <c r="G590" s="1301"/>
      <c r="H590" s="1301"/>
      <c r="I590" s="1301"/>
      <c r="J590" s="1301"/>
      <c r="K590" s="1301"/>
      <c r="L590" s="1301"/>
      <c r="M590" s="1301"/>
      <c r="N590" s="1301"/>
      <c r="O590" s="1329"/>
      <c r="Q590" s="92"/>
      <c r="R590" s="92"/>
      <c r="S590" s="92"/>
      <c r="T590" s="92"/>
      <c r="U590" s="1303"/>
    </row>
    <row r="591" spans="1:21" s="1302" customFormat="1" x14ac:dyDescent="0.3">
      <c r="A591" s="1214"/>
      <c r="B591" s="92"/>
      <c r="C591" s="1298"/>
      <c r="D591" s="1301"/>
      <c r="E591" s="1301"/>
      <c r="F591" s="1301"/>
      <c r="G591" s="1301"/>
      <c r="H591" s="1301"/>
      <c r="I591" s="1301"/>
      <c r="J591" s="1301"/>
      <c r="K591" s="1301"/>
      <c r="L591" s="1301"/>
      <c r="M591" s="1301"/>
      <c r="N591" s="1301"/>
      <c r="O591" s="1329"/>
      <c r="Q591" s="92"/>
      <c r="R591" s="92"/>
      <c r="S591" s="92"/>
      <c r="T591" s="92"/>
      <c r="U591" s="1303"/>
    </row>
    <row r="592" spans="1:21" s="1302" customFormat="1" x14ac:dyDescent="0.3">
      <c r="A592" s="1214"/>
      <c r="B592" s="92"/>
      <c r="C592" s="1298"/>
      <c r="D592" s="1301"/>
      <c r="E592" s="1301"/>
      <c r="F592" s="1301"/>
      <c r="G592" s="1301"/>
      <c r="H592" s="1301"/>
      <c r="I592" s="1301"/>
      <c r="J592" s="1301"/>
      <c r="K592" s="1301"/>
      <c r="L592" s="1301"/>
      <c r="M592" s="1301"/>
      <c r="N592" s="1301"/>
      <c r="O592" s="1329"/>
      <c r="Q592" s="92"/>
      <c r="R592" s="92"/>
      <c r="S592" s="92"/>
      <c r="T592" s="92"/>
      <c r="U592" s="1303"/>
    </row>
    <row r="593" spans="1:21" s="1302" customFormat="1" x14ac:dyDescent="0.3">
      <c r="A593" s="1214"/>
      <c r="B593" s="92"/>
      <c r="C593" s="1298"/>
      <c r="D593" s="1301"/>
      <c r="E593" s="1301"/>
      <c r="F593" s="1301"/>
      <c r="G593" s="1301"/>
      <c r="H593" s="1301"/>
      <c r="I593" s="1301"/>
      <c r="J593" s="1301"/>
      <c r="K593" s="1301"/>
      <c r="L593" s="1301"/>
      <c r="M593" s="1301"/>
      <c r="N593" s="1301"/>
      <c r="O593" s="1329"/>
      <c r="Q593" s="92"/>
      <c r="R593" s="92"/>
      <c r="S593" s="92"/>
      <c r="T593" s="92"/>
      <c r="U593" s="1303"/>
    </row>
    <row r="594" spans="1:21" s="1302" customFormat="1" x14ac:dyDescent="0.3">
      <c r="A594" s="1214"/>
      <c r="B594" s="92"/>
      <c r="C594" s="1298"/>
      <c r="D594" s="1301"/>
      <c r="E594" s="1301"/>
      <c r="F594" s="1301"/>
      <c r="G594" s="1301"/>
      <c r="H594" s="1301"/>
      <c r="I594" s="1301"/>
      <c r="J594" s="1301"/>
      <c r="K594" s="1301"/>
      <c r="L594" s="1301"/>
      <c r="M594" s="1301"/>
      <c r="N594" s="1301"/>
      <c r="O594" s="1329"/>
      <c r="Q594" s="92"/>
      <c r="R594" s="92"/>
      <c r="S594" s="92"/>
      <c r="T594" s="92"/>
      <c r="U594" s="1303"/>
    </row>
    <row r="595" spans="1:21" s="1302" customFormat="1" x14ac:dyDescent="0.3">
      <c r="A595" s="1214"/>
      <c r="B595" s="92"/>
      <c r="C595" s="1298"/>
      <c r="D595" s="1301"/>
      <c r="E595" s="1301"/>
      <c r="F595" s="1301"/>
      <c r="G595" s="1301"/>
      <c r="H595" s="1301"/>
      <c r="I595" s="1301"/>
      <c r="J595" s="1301"/>
      <c r="K595" s="1301"/>
      <c r="L595" s="1301"/>
      <c r="M595" s="1301"/>
      <c r="N595" s="1301"/>
      <c r="O595" s="1329"/>
      <c r="Q595" s="92"/>
      <c r="R595" s="92"/>
      <c r="S595" s="92"/>
      <c r="T595" s="92"/>
      <c r="U595" s="1303"/>
    </row>
    <row r="596" spans="1:21" s="1302" customFormat="1" x14ac:dyDescent="0.3">
      <c r="A596" s="1214"/>
      <c r="B596" s="92"/>
      <c r="C596" s="1298"/>
      <c r="D596" s="1301"/>
      <c r="E596" s="1301"/>
      <c r="F596" s="1301"/>
      <c r="G596" s="1301"/>
      <c r="H596" s="1301"/>
      <c r="I596" s="1301"/>
      <c r="J596" s="1301"/>
      <c r="K596" s="1301"/>
      <c r="L596" s="1301"/>
      <c r="M596" s="1301"/>
      <c r="N596" s="1301"/>
      <c r="O596" s="1329"/>
      <c r="Q596" s="92"/>
      <c r="R596" s="92"/>
      <c r="S596" s="92"/>
      <c r="T596" s="92"/>
      <c r="U596" s="1303"/>
    </row>
    <row r="597" spans="1:21" s="1302" customFormat="1" x14ac:dyDescent="0.3">
      <c r="A597" s="1214"/>
      <c r="B597" s="92"/>
      <c r="C597" s="1298"/>
      <c r="D597" s="1301"/>
      <c r="E597" s="1301"/>
      <c r="F597" s="1301"/>
      <c r="G597" s="1301"/>
      <c r="H597" s="1301"/>
      <c r="I597" s="1301"/>
      <c r="J597" s="1301"/>
      <c r="K597" s="1301"/>
      <c r="L597" s="1301"/>
      <c r="M597" s="1301"/>
      <c r="N597" s="1301"/>
      <c r="O597" s="1329"/>
      <c r="Q597" s="92"/>
      <c r="R597" s="92"/>
      <c r="S597" s="92"/>
      <c r="T597" s="92"/>
      <c r="U597" s="1303"/>
    </row>
    <row r="598" spans="1:21" s="1302" customFormat="1" x14ac:dyDescent="0.3">
      <c r="A598" s="1214"/>
      <c r="B598" s="92"/>
      <c r="C598" s="1298"/>
      <c r="D598" s="1301"/>
      <c r="E598" s="1301"/>
      <c r="F598" s="1301"/>
      <c r="G598" s="1301"/>
      <c r="H598" s="1301"/>
      <c r="I598" s="1301"/>
      <c r="J598" s="1301"/>
      <c r="K598" s="1301"/>
      <c r="L598" s="1301"/>
      <c r="M598" s="1301"/>
      <c r="N598" s="1301"/>
      <c r="O598" s="1329"/>
      <c r="Q598" s="92"/>
      <c r="R598" s="92"/>
      <c r="S598" s="92"/>
      <c r="T598" s="92"/>
      <c r="U598" s="1303"/>
    </row>
    <row r="599" spans="1:21" s="1302" customFormat="1" x14ac:dyDescent="0.3">
      <c r="A599" s="1214"/>
      <c r="B599" s="92"/>
      <c r="C599" s="1298"/>
      <c r="D599" s="1301"/>
      <c r="E599" s="1301"/>
      <c r="F599" s="1301"/>
      <c r="G599" s="1301"/>
      <c r="H599" s="1301"/>
      <c r="I599" s="1301"/>
      <c r="J599" s="1301"/>
      <c r="K599" s="1301"/>
      <c r="L599" s="1301"/>
      <c r="M599" s="1301"/>
      <c r="N599" s="1301"/>
      <c r="O599" s="1329"/>
      <c r="Q599" s="92"/>
      <c r="R599" s="92"/>
      <c r="S599" s="92"/>
      <c r="T599" s="92"/>
      <c r="U599" s="1303"/>
    </row>
    <row r="600" spans="1:21" s="1302" customFormat="1" x14ac:dyDescent="0.3">
      <c r="A600" s="1214"/>
      <c r="B600" s="92"/>
      <c r="C600" s="1298"/>
      <c r="D600" s="1301"/>
      <c r="E600" s="1301"/>
      <c r="F600" s="1301"/>
      <c r="G600" s="1301"/>
      <c r="H600" s="1301"/>
      <c r="I600" s="1301"/>
      <c r="J600" s="1301"/>
      <c r="K600" s="1301"/>
      <c r="L600" s="1301"/>
      <c r="M600" s="1301"/>
      <c r="N600" s="1301"/>
      <c r="O600" s="1329"/>
      <c r="Q600" s="92"/>
      <c r="R600" s="92"/>
      <c r="S600" s="92"/>
      <c r="T600" s="92"/>
      <c r="U600" s="1303"/>
    </row>
    <row r="601" spans="1:21" s="1302" customFormat="1" x14ac:dyDescent="0.3">
      <c r="A601" s="1214"/>
      <c r="B601" s="92"/>
      <c r="C601" s="1298"/>
      <c r="D601" s="1301"/>
      <c r="E601" s="1301"/>
      <c r="F601" s="1301"/>
      <c r="G601" s="1301"/>
      <c r="H601" s="1301"/>
      <c r="I601" s="1301"/>
      <c r="J601" s="1301"/>
      <c r="K601" s="1301"/>
      <c r="L601" s="1301"/>
      <c r="M601" s="1301"/>
      <c r="N601" s="1301"/>
      <c r="O601" s="1329"/>
      <c r="Q601" s="92"/>
      <c r="R601" s="92"/>
      <c r="S601" s="92"/>
      <c r="T601" s="92"/>
      <c r="U601" s="1303"/>
    </row>
    <row r="602" spans="1:21" s="1302" customFormat="1" x14ac:dyDescent="0.3">
      <c r="A602" s="1214"/>
      <c r="B602" s="92"/>
      <c r="C602" s="1298"/>
      <c r="D602" s="1301"/>
      <c r="E602" s="1301"/>
      <c r="F602" s="1301"/>
      <c r="G602" s="1301"/>
      <c r="H602" s="1301"/>
      <c r="I602" s="1301"/>
      <c r="J602" s="1301"/>
      <c r="K602" s="1301"/>
      <c r="L602" s="1301"/>
      <c r="M602" s="1301"/>
      <c r="N602" s="1301"/>
      <c r="O602" s="1329"/>
      <c r="Q602" s="92"/>
      <c r="R602" s="92"/>
      <c r="S602" s="92"/>
      <c r="T602" s="92"/>
      <c r="U602" s="1303"/>
    </row>
    <row r="603" spans="1:21" s="1302" customFormat="1" x14ac:dyDescent="0.3">
      <c r="A603" s="1214"/>
      <c r="B603" s="92"/>
      <c r="C603" s="1298"/>
      <c r="D603" s="1301"/>
      <c r="E603" s="1301"/>
      <c r="F603" s="1301"/>
      <c r="G603" s="1301"/>
      <c r="H603" s="1301"/>
      <c r="I603" s="1301"/>
      <c r="J603" s="1301"/>
      <c r="K603" s="1301"/>
      <c r="L603" s="1301"/>
      <c r="M603" s="1301"/>
      <c r="N603" s="1301"/>
      <c r="O603" s="1329"/>
      <c r="Q603" s="92"/>
      <c r="R603" s="92"/>
      <c r="S603" s="92"/>
      <c r="T603" s="92"/>
      <c r="U603" s="1303"/>
    </row>
    <row r="604" spans="1:21" s="1302" customFormat="1" x14ac:dyDescent="0.3">
      <c r="A604" s="1214"/>
      <c r="B604" s="92"/>
      <c r="C604" s="1298"/>
      <c r="D604" s="1301"/>
      <c r="E604" s="1301"/>
      <c r="F604" s="1301"/>
      <c r="G604" s="1301"/>
      <c r="H604" s="1301"/>
      <c r="I604" s="1301"/>
      <c r="J604" s="1301"/>
      <c r="K604" s="1301"/>
      <c r="L604" s="1301"/>
      <c r="M604" s="1301"/>
      <c r="N604" s="1301"/>
      <c r="O604" s="1329"/>
      <c r="Q604" s="92"/>
      <c r="R604" s="92"/>
      <c r="S604" s="92"/>
      <c r="T604" s="92"/>
      <c r="U604" s="1303"/>
    </row>
    <row r="605" spans="1:21" s="1302" customFormat="1" x14ac:dyDescent="0.3">
      <c r="A605" s="1214"/>
      <c r="B605" s="92"/>
      <c r="C605" s="1298"/>
      <c r="D605" s="1301"/>
      <c r="E605" s="1301"/>
      <c r="F605" s="1301"/>
      <c r="G605" s="1301"/>
      <c r="H605" s="1301"/>
      <c r="I605" s="1301"/>
      <c r="J605" s="1301"/>
      <c r="K605" s="1301"/>
      <c r="L605" s="1301"/>
      <c r="M605" s="1301"/>
      <c r="N605" s="1301"/>
      <c r="O605" s="1329"/>
      <c r="Q605" s="92"/>
      <c r="R605" s="92"/>
      <c r="S605" s="92"/>
      <c r="T605" s="92"/>
      <c r="U605" s="1303"/>
    </row>
    <row r="606" spans="1:21" s="1302" customFormat="1" x14ac:dyDescent="0.3">
      <c r="A606" s="1214"/>
      <c r="B606" s="92"/>
      <c r="C606" s="1298"/>
      <c r="D606" s="1301"/>
      <c r="E606" s="1301"/>
      <c r="F606" s="1301"/>
      <c r="G606" s="1301"/>
      <c r="H606" s="1301"/>
      <c r="I606" s="1301"/>
      <c r="J606" s="1301"/>
      <c r="K606" s="1301"/>
      <c r="L606" s="1301"/>
      <c r="M606" s="1301"/>
      <c r="N606" s="1301"/>
      <c r="O606" s="1329"/>
      <c r="Q606" s="92"/>
      <c r="R606" s="92"/>
      <c r="S606" s="92"/>
      <c r="T606" s="92"/>
      <c r="U606" s="1303"/>
    </row>
    <row r="607" spans="1:21" s="1302" customFormat="1" x14ac:dyDescent="0.3">
      <c r="A607" s="1214"/>
      <c r="B607" s="92"/>
      <c r="C607" s="1298"/>
      <c r="D607" s="1301"/>
      <c r="E607" s="1301"/>
      <c r="F607" s="1301"/>
      <c r="G607" s="1301"/>
      <c r="H607" s="1301"/>
      <c r="I607" s="1301"/>
      <c r="J607" s="1301"/>
      <c r="K607" s="1301"/>
      <c r="L607" s="1301"/>
      <c r="M607" s="1301"/>
      <c r="N607" s="1301"/>
      <c r="O607" s="1329"/>
      <c r="Q607" s="92"/>
      <c r="R607" s="92"/>
      <c r="S607" s="92"/>
      <c r="T607" s="92"/>
      <c r="U607" s="1303"/>
    </row>
    <row r="608" spans="1:21" s="1302" customFormat="1" x14ac:dyDescent="0.3">
      <c r="A608" s="1214"/>
      <c r="B608" s="92"/>
      <c r="C608" s="1298"/>
      <c r="D608" s="1301"/>
      <c r="E608" s="1301"/>
      <c r="F608" s="1301"/>
      <c r="G608" s="1301"/>
      <c r="H608" s="1301"/>
      <c r="I608" s="1301"/>
      <c r="J608" s="1301"/>
      <c r="K608" s="1301"/>
      <c r="L608" s="1301"/>
      <c r="M608" s="1301"/>
      <c r="N608" s="1301"/>
      <c r="O608" s="1329"/>
      <c r="Q608" s="92"/>
      <c r="R608" s="92"/>
      <c r="S608" s="92"/>
      <c r="T608" s="92"/>
      <c r="U608" s="1303"/>
    </row>
    <row r="609" spans="1:21" s="1302" customFormat="1" x14ac:dyDescent="0.3">
      <c r="A609" s="1214"/>
      <c r="B609" s="92"/>
      <c r="C609" s="1298"/>
      <c r="D609" s="1301"/>
      <c r="E609" s="1301"/>
      <c r="F609" s="1301"/>
      <c r="G609" s="1301"/>
      <c r="H609" s="1301"/>
      <c r="I609" s="1301"/>
      <c r="J609" s="1301"/>
      <c r="K609" s="1301"/>
      <c r="L609" s="1301"/>
      <c r="M609" s="1301"/>
      <c r="N609" s="1301"/>
      <c r="O609" s="1329"/>
      <c r="Q609" s="92"/>
      <c r="R609" s="92"/>
      <c r="S609" s="92"/>
      <c r="T609" s="92"/>
      <c r="U609" s="1303"/>
    </row>
    <row r="610" spans="1:21" s="1302" customFormat="1" x14ac:dyDescent="0.3">
      <c r="A610" s="1214"/>
      <c r="B610" s="92"/>
      <c r="C610" s="1298"/>
      <c r="D610" s="1301"/>
      <c r="E610" s="1301"/>
      <c r="F610" s="1301"/>
      <c r="G610" s="1301"/>
      <c r="H610" s="1301"/>
      <c r="I610" s="1301"/>
      <c r="J610" s="1301"/>
      <c r="K610" s="1301"/>
      <c r="L610" s="1301"/>
      <c r="M610" s="1301"/>
      <c r="N610" s="1301"/>
      <c r="O610" s="1329"/>
      <c r="Q610" s="92"/>
      <c r="R610" s="92"/>
      <c r="S610" s="92"/>
      <c r="T610" s="92"/>
      <c r="U610" s="1303"/>
    </row>
    <row r="611" spans="1:21" s="1302" customFormat="1" x14ac:dyDescent="0.3">
      <c r="A611" s="1214"/>
      <c r="B611" s="92"/>
      <c r="C611" s="1298"/>
      <c r="D611" s="1301"/>
      <c r="E611" s="1301"/>
      <c r="F611" s="1301"/>
      <c r="G611" s="1301"/>
      <c r="H611" s="1301"/>
      <c r="I611" s="1301"/>
      <c r="J611" s="1301"/>
      <c r="K611" s="1301"/>
      <c r="L611" s="1301"/>
      <c r="M611" s="1301"/>
      <c r="N611" s="1301"/>
      <c r="O611" s="1329"/>
      <c r="Q611" s="92"/>
      <c r="R611" s="92"/>
      <c r="S611" s="92"/>
      <c r="T611" s="92"/>
      <c r="U611" s="1303"/>
    </row>
    <row r="612" spans="1:21" s="1302" customFormat="1" x14ac:dyDescent="0.3">
      <c r="A612" s="1214"/>
      <c r="B612" s="92"/>
      <c r="C612" s="1298"/>
      <c r="D612" s="1301"/>
      <c r="E612" s="1301"/>
      <c r="F612" s="1301"/>
      <c r="G612" s="1301"/>
      <c r="H612" s="1301"/>
      <c r="I612" s="1301"/>
      <c r="J612" s="1301"/>
      <c r="K612" s="1301"/>
      <c r="L612" s="1301"/>
      <c r="M612" s="1301"/>
      <c r="N612" s="1301"/>
      <c r="O612" s="1329"/>
      <c r="Q612" s="92"/>
      <c r="R612" s="92"/>
      <c r="S612" s="92"/>
      <c r="T612" s="92"/>
      <c r="U612" s="1303"/>
    </row>
    <row r="613" spans="1:21" s="1302" customFormat="1" x14ac:dyDescent="0.3">
      <c r="A613" s="1214"/>
      <c r="B613" s="92"/>
      <c r="C613" s="1298"/>
      <c r="D613" s="1301"/>
      <c r="E613" s="1301"/>
      <c r="F613" s="1301"/>
      <c r="G613" s="1301"/>
      <c r="H613" s="1301"/>
      <c r="I613" s="1301"/>
      <c r="J613" s="1301"/>
      <c r="K613" s="1301"/>
      <c r="L613" s="1301"/>
      <c r="M613" s="1301"/>
      <c r="N613" s="1301"/>
      <c r="O613" s="1329"/>
      <c r="Q613" s="92"/>
      <c r="R613" s="92"/>
      <c r="S613" s="92"/>
      <c r="T613" s="92"/>
      <c r="U613" s="1303"/>
    </row>
    <row r="614" spans="1:21" s="1302" customFormat="1" x14ac:dyDescent="0.3">
      <c r="A614" s="1214"/>
      <c r="B614" s="92"/>
      <c r="C614" s="1298"/>
      <c r="D614" s="1301"/>
      <c r="E614" s="1301"/>
      <c r="F614" s="1301"/>
      <c r="G614" s="1301"/>
      <c r="H614" s="1301"/>
      <c r="I614" s="1301"/>
      <c r="J614" s="1301"/>
      <c r="K614" s="1301"/>
      <c r="L614" s="1301"/>
      <c r="M614" s="1301"/>
      <c r="N614" s="1301"/>
      <c r="O614" s="1329"/>
      <c r="Q614" s="92"/>
      <c r="R614" s="92"/>
      <c r="S614" s="92"/>
      <c r="T614" s="92"/>
      <c r="U614" s="1303"/>
    </row>
    <row r="615" spans="1:21" s="1302" customFormat="1" x14ac:dyDescent="0.3">
      <c r="A615" s="1214"/>
      <c r="B615" s="92"/>
      <c r="C615" s="1298"/>
      <c r="D615" s="1301"/>
      <c r="E615" s="1301"/>
      <c r="F615" s="1301"/>
      <c r="G615" s="1301"/>
      <c r="H615" s="1301"/>
      <c r="I615" s="1301"/>
      <c r="J615" s="1301"/>
      <c r="K615" s="1301"/>
      <c r="L615" s="1301"/>
      <c r="M615" s="1301"/>
      <c r="N615" s="1301"/>
      <c r="O615" s="1329"/>
      <c r="Q615" s="92"/>
      <c r="R615" s="92"/>
      <c r="S615" s="92"/>
      <c r="T615" s="92"/>
      <c r="U615" s="1303"/>
    </row>
    <row r="616" spans="1:21" s="1302" customFormat="1" x14ac:dyDescent="0.3">
      <c r="A616" s="1214"/>
      <c r="B616" s="92"/>
      <c r="C616" s="1298"/>
      <c r="D616" s="1301"/>
      <c r="E616" s="1301"/>
      <c r="F616" s="1301"/>
      <c r="G616" s="1301"/>
      <c r="H616" s="1301"/>
      <c r="I616" s="1301"/>
      <c r="J616" s="1301"/>
      <c r="K616" s="1301"/>
      <c r="L616" s="1301"/>
      <c r="M616" s="1301"/>
      <c r="N616" s="1301"/>
      <c r="O616" s="1329"/>
      <c r="Q616" s="92"/>
      <c r="R616" s="92"/>
      <c r="S616" s="92"/>
      <c r="T616" s="92"/>
      <c r="U616" s="1303"/>
    </row>
    <row r="617" spans="1:21" s="1302" customFormat="1" x14ac:dyDescent="0.3">
      <c r="A617" s="1214"/>
      <c r="B617" s="92"/>
      <c r="C617" s="1298"/>
      <c r="D617" s="1301"/>
      <c r="E617" s="1301"/>
      <c r="F617" s="1301"/>
      <c r="G617" s="1301"/>
      <c r="H617" s="1301"/>
      <c r="I617" s="1301"/>
      <c r="J617" s="1301"/>
      <c r="K617" s="1301"/>
      <c r="L617" s="1301"/>
      <c r="M617" s="1301"/>
      <c r="N617" s="1301"/>
      <c r="O617" s="1329"/>
      <c r="Q617" s="92"/>
      <c r="R617" s="92"/>
      <c r="S617" s="92"/>
      <c r="T617" s="92"/>
      <c r="U617" s="1303"/>
    </row>
    <row r="618" spans="1:21" s="1302" customFormat="1" x14ac:dyDescent="0.3">
      <c r="A618" s="1214"/>
      <c r="B618" s="92"/>
      <c r="C618" s="1298"/>
      <c r="D618" s="1301"/>
      <c r="E618" s="1301"/>
      <c r="F618" s="1301"/>
      <c r="G618" s="1301"/>
      <c r="H618" s="1301"/>
      <c r="I618" s="1301"/>
      <c r="J618" s="1301"/>
      <c r="K618" s="1301"/>
      <c r="L618" s="1301"/>
      <c r="M618" s="1301"/>
      <c r="N618" s="1301"/>
      <c r="O618" s="1329"/>
      <c r="Q618" s="92"/>
      <c r="R618" s="92"/>
      <c r="S618" s="92"/>
      <c r="T618" s="92"/>
      <c r="U618" s="1303"/>
    </row>
    <row r="619" spans="1:21" s="1302" customFormat="1" x14ac:dyDescent="0.3">
      <c r="A619" s="1214"/>
      <c r="B619" s="92"/>
      <c r="C619" s="1298"/>
      <c r="D619" s="1301"/>
      <c r="E619" s="1301"/>
      <c r="F619" s="1301"/>
      <c r="G619" s="1301"/>
      <c r="H619" s="1301"/>
      <c r="I619" s="1301"/>
      <c r="J619" s="1301"/>
      <c r="K619" s="1301"/>
      <c r="L619" s="1301"/>
      <c r="M619" s="1301"/>
      <c r="N619" s="1301"/>
      <c r="O619" s="1329"/>
      <c r="Q619" s="92"/>
      <c r="R619" s="92"/>
      <c r="S619" s="92"/>
      <c r="T619" s="92"/>
      <c r="U619" s="1303"/>
    </row>
    <row r="620" spans="1:21" s="1302" customFormat="1" x14ac:dyDescent="0.3">
      <c r="A620" s="1214"/>
      <c r="B620" s="92"/>
      <c r="C620" s="1298"/>
      <c r="D620" s="1301"/>
      <c r="E620" s="1301"/>
      <c r="F620" s="1301"/>
      <c r="G620" s="1301"/>
      <c r="H620" s="1301"/>
      <c r="I620" s="1301"/>
      <c r="J620" s="1301"/>
      <c r="K620" s="1301"/>
      <c r="L620" s="1301"/>
      <c r="M620" s="1301"/>
      <c r="N620" s="1301"/>
      <c r="O620" s="1329"/>
      <c r="Q620" s="92"/>
      <c r="R620" s="92"/>
      <c r="S620" s="92"/>
      <c r="T620" s="92"/>
      <c r="U620" s="1303"/>
    </row>
    <row r="621" spans="1:21" s="1302" customFormat="1" x14ac:dyDescent="0.3">
      <c r="A621" s="1214"/>
      <c r="B621" s="92"/>
      <c r="C621" s="1298"/>
      <c r="D621" s="1301"/>
      <c r="E621" s="1301"/>
      <c r="F621" s="1301"/>
      <c r="G621" s="1301"/>
      <c r="H621" s="1301"/>
      <c r="I621" s="1301"/>
      <c r="J621" s="1301"/>
      <c r="K621" s="1301"/>
      <c r="L621" s="1301"/>
      <c r="M621" s="1301"/>
      <c r="N621" s="1301"/>
      <c r="O621" s="1329"/>
      <c r="Q621" s="92"/>
      <c r="R621" s="92"/>
      <c r="S621" s="92"/>
      <c r="T621" s="92"/>
      <c r="U621" s="1303"/>
    </row>
    <row r="622" spans="1:21" s="1302" customFormat="1" x14ac:dyDescent="0.3">
      <c r="A622" s="1214"/>
      <c r="B622" s="92"/>
      <c r="C622" s="1298"/>
      <c r="D622" s="1301"/>
      <c r="E622" s="1301"/>
      <c r="F622" s="1301"/>
      <c r="G622" s="1301"/>
      <c r="H622" s="1301"/>
      <c r="I622" s="1301"/>
      <c r="J622" s="1301"/>
      <c r="K622" s="1301"/>
      <c r="L622" s="1301"/>
      <c r="M622" s="1301"/>
      <c r="N622" s="1301"/>
      <c r="O622" s="1329"/>
      <c r="Q622" s="92"/>
      <c r="R622" s="92"/>
      <c r="S622" s="92"/>
      <c r="T622" s="92"/>
      <c r="U622" s="1303"/>
    </row>
    <row r="623" spans="1:21" s="1302" customFormat="1" x14ac:dyDescent="0.3">
      <c r="A623" s="1214"/>
      <c r="B623" s="92"/>
      <c r="C623" s="1298"/>
      <c r="D623" s="1301"/>
      <c r="E623" s="1301"/>
      <c r="F623" s="1301"/>
      <c r="G623" s="1301"/>
      <c r="H623" s="1301"/>
      <c r="I623" s="1301"/>
      <c r="J623" s="1301"/>
      <c r="K623" s="1301"/>
      <c r="L623" s="1301"/>
      <c r="M623" s="1301"/>
      <c r="N623" s="1301"/>
      <c r="O623" s="1329"/>
      <c r="Q623" s="92"/>
      <c r="R623" s="92"/>
      <c r="S623" s="92"/>
      <c r="T623" s="92"/>
      <c r="U623" s="1303"/>
    </row>
    <row r="624" spans="1:21" s="1302" customFormat="1" x14ac:dyDescent="0.3">
      <c r="A624" s="1214"/>
      <c r="B624" s="92"/>
      <c r="C624" s="1298"/>
      <c r="D624" s="1301"/>
      <c r="E624" s="1301"/>
      <c r="F624" s="1301"/>
      <c r="G624" s="1301"/>
      <c r="H624" s="1301"/>
      <c r="I624" s="1301"/>
      <c r="J624" s="1301"/>
      <c r="K624" s="1301"/>
      <c r="L624" s="1301"/>
      <c r="M624" s="1301"/>
      <c r="N624" s="1301"/>
      <c r="O624" s="1329"/>
      <c r="Q624" s="92"/>
      <c r="R624" s="92"/>
      <c r="S624" s="92"/>
      <c r="T624" s="92"/>
      <c r="U624" s="1303"/>
    </row>
    <row r="625" spans="1:21" s="1302" customFormat="1" x14ac:dyDescent="0.3">
      <c r="A625" s="1214"/>
      <c r="B625" s="92"/>
      <c r="C625" s="1298"/>
      <c r="D625" s="1301"/>
      <c r="E625" s="1301"/>
      <c r="F625" s="1301"/>
      <c r="G625" s="1301"/>
      <c r="H625" s="1301"/>
      <c r="I625" s="1301"/>
      <c r="J625" s="1301"/>
      <c r="K625" s="1301"/>
      <c r="L625" s="1301"/>
      <c r="M625" s="1301"/>
      <c r="N625" s="1301"/>
      <c r="O625" s="1329"/>
      <c r="Q625" s="92"/>
      <c r="R625" s="92"/>
      <c r="S625" s="92"/>
      <c r="T625" s="92"/>
      <c r="U625" s="1303"/>
    </row>
    <row r="626" spans="1:21" s="1302" customFormat="1" x14ac:dyDescent="0.3">
      <c r="A626" s="1214"/>
      <c r="B626" s="92"/>
      <c r="C626" s="1298"/>
      <c r="D626" s="1301"/>
      <c r="E626" s="1301"/>
      <c r="F626" s="1301"/>
      <c r="G626" s="1301"/>
      <c r="H626" s="1301"/>
      <c r="I626" s="1301"/>
      <c r="J626" s="1301"/>
      <c r="K626" s="1301"/>
      <c r="L626" s="1301"/>
      <c r="M626" s="1301"/>
      <c r="N626" s="1301"/>
      <c r="O626" s="1329"/>
      <c r="Q626" s="92"/>
      <c r="R626" s="92"/>
      <c r="S626" s="92"/>
      <c r="T626" s="92"/>
      <c r="U626" s="1303"/>
    </row>
    <row r="627" spans="1:21" s="1302" customFormat="1" x14ac:dyDescent="0.3">
      <c r="A627" s="1214"/>
      <c r="B627" s="92"/>
      <c r="C627" s="1298"/>
      <c r="D627" s="1301"/>
      <c r="E627" s="1301"/>
      <c r="F627" s="1301"/>
      <c r="G627" s="1301"/>
      <c r="H627" s="1301"/>
      <c r="I627" s="1301"/>
      <c r="J627" s="1301"/>
      <c r="K627" s="1301"/>
      <c r="L627" s="1301"/>
      <c r="M627" s="1301"/>
      <c r="N627" s="1301"/>
      <c r="O627" s="1329"/>
      <c r="Q627" s="92"/>
      <c r="R627" s="92"/>
      <c r="S627" s="92"/>
      <c r="T627" s="92"/>
      <c r="U627" s="1303"/>
    </row>
    <row r="628" spans="1:21" s="1302" customFormat="1" x14ac:dyDescent="0.3">
      <c r="A628" s="1214"/>
      <c r="B628" s="92"/>
      <c r="C628" s="1298"/>
      <c r="D628" s="1301"/>
      <c r="E628" s="1301"/>
      <c r="F628" s="1301"/>
      <c r="G628" s="1301"/>
      <c r="H628" s="1301"/>
      <c r="I628" s="1301"/>
      <c r="J628" s="1301"/>
      <c r="K628" s="1301"/>
      <c r="L628" s="1301"/>
      <c r="M628" s="1301"/>
      <c r="N628" s="1301"/>
      <c r="O628" s="1329"/>
      <c r="Q628" s="92"/>
      <c r="R628" s="92"/>
      <c r="S628" s="92"/>
      <c r="T628" s="92"/>
      <c r="U628" s="1303"/>
    </row>
    <row r="629" spans="1:21" s="1302" customFormat="1" x14ac:dyDescent="0.3">
      <c r="A629" s="1214"/>
      <c r="B629" s="92"/>
      <c r="C629" s="1298"/>
      <c r="D629" s="1301"/>
      <c r="E629" s="1301"/>
      <c r="F629" s="1301"/>
      <c r="G629" s="1301"/>
      <c r="H629" s="1301"/>
      <c r="I629" s="1301"/>
      <c r="J629" s="1301"/>
      <c r="K629" s="1301"/>
      <c r="L629" s="1301"/>
      <c r="M629" s="1301"/>
      <c r="N629" s="1301"/>
      <c r="O629" s="1329"/>
      <c r="Q629" s="92"/>
      <c r="R629" s="92"/>
      <c r="S629" s="92"/>
      <c r="T629" s="92"/>
      <c r="U629" s="1303"/>
    </row>
    <row r="630" spans="1:21" s="1302" customFormat="1" x14ac:dyDescent="0.3">
      <c r="A630" s="1214"/>
      <c r="B630" s="92"/>
      <c r="C630" s="1298"/>
      <c r="D630" s="1301"/>
      <c r="E630" s="1301"/>
      <c r="F630" s="1301"/>
      <c r="G630" s="1301"/>
      <c r="H630" s="1301"/>
      <c r="I630" s="1301"/>
      <c r="J630" s="1301"/>
      <c r="K630" s="1301"/>
      <c r="L630" s="1301"/>
      <c r="M630" s="1301"/>
      <c r="N630" s="1301"/>
      <c r="O630" s="1329"/>
      <c r="Q630" s="92"/>
      <c r="R630" s="92"/>
      <c r="S630" s="92"/>
      <c r="T630" s="92"/>
      <c r="U630" s="1303"/>
    </row>
    <row r="631" spans="1:21" s="1302" customFormat="1" x14ac:dyDescent="0.3">
      <c r="A631" s="1214"/>
      <c r="B631" s="92"/>
      <c r="C631" s="1298"/>
      <c r="D631" s="1301"/>
      <c r="E631" s="1301"/>
      <c r="F631" s="1301"/>
      <c r="G631" s="1301"/>
      <c r="H631" s="1301"/>
      <c r="I631" s="1301"/>
      <c r="J631" s="1301"/>
      <c r="K631" s="1301"/>
      <c r="L631" s="1301"/>
      <c r="M631" s="1301"/>
      <c r="N631" s="1301"/>
      <c r="O631" s="1329"/>
      <c r="Q631" s="92"/>
      <c r="R631" s="92"/>
      <c r="S631" s="92"/>
      <c r="T631" s="92"/>
      <c r="U631" s="1303"/>
    </row>
    <row r="632" spans="1:21" s="1302" customFormat="1" x14ac:dyDescent="0.3">
      <c r="A632" s="1214"/>
      <c r="B632" s="92"/>
      <c r="C632" s="1298"/>
      <c r="D632" s="1301"/>
      <c r="E632" s="1301"/>
      <c r="F632" s="1301"/>
      <c r="G632" s="1301"/>
      <c r="H632" s="1301"/>
      <c r="I632" s="1301"/>
      <c r="J632" s="1301"/>
      <c r="K632" s="1301"/>
      <c r="L632" s="1301"/>
      <c r="M632" s="1301"/>
      <c r="N632" s="1301"/>
      <c r="O632" s="1329"/>
      <c r="Q632" s="92"/>
      <c r="R632" s="92"/>
      <c r="S632" s="92"/>
      <c r="T632" s="92"/>
      <c r="U632" s="1303"/>
    </row>
    <row r="633" spans="1:21" s="1302" customFormat="1" x14ac:dyDescent="0.3">
      <c r="A633" s="1214"/>
      <c r="B633" s="92"/>
      <c r="C633" s="1298"/>
      <c r="D633" s="1301"/>
      <c r="E633" s="1301"/>
      <c r="F633" s="1301"/>
      <c r="G633" s="1301"/>
      <c r="H633" s="1301"/>
      <c r="I633" s="1301"/>
      <c r="J633" s="1301"/>
      <c r="K633" s="1301"/>
      <c r="L633" s="1301"/>
      <c r="M633" s="1301"/>
      <c r="N633" s="1301"/>
      <c r="O633" s="1329"/>
      <c r="Q633" s="92"/>
      <c r="R633" s="92"/>
      <c r="S633" s="92"/>
      <c r="T633" s="92"/>
      <c r="U633" s="1303"/>
    </row>
    <row r="634" spans="1:21" s="1302" customFormat="1" x14ac:dyDescent="0.3">
      <c r="A634" s="1214"/>
      <c r="B634" s="92"/>
      <c r="C634" s="1298"/>
      <c r="D634" s="1301"/>
      <c r="E634" s="1301"/>
      <c r="F634" s="1301"/>
      <c r="G634" s="1301"/>
      <c r="H634" s="1301"/>
      <c r="I634" s="1301"/>
      <c r="J634" s="1301"/>
      <c r="K634" s="1301"/>
      <c r="L634" s="1301"/>
      <c r="M634" s="1301"/>
      <c r="N634" s="1301"/>
      <c r="O634" s="1329"/>
      <c r="Q634" s="92"/>
      <c r="R634" s="92"/>
      <c r="S634" s="92"/>
      <c r="T634" s="92"/>
      <c r="U634" s="1303"/>
    </row>
    <row r="635" spans="1:21" s="1302" customFormat="1" x14ac:dyDescent="0.3">
      <c r="A635" s="1214"/>
      <c r="B635" s="92"/>
      <c r="C635" s="1298"/>
      <c r="D635" s="1301"/>
      <c r="E635" s="1301"/>
      <c r="F635" s="1301"/>
      <c r="G635" s="1301"/>
      <c r="H635" s="1301"/>
      <c r="I635" s="1301"/>
      <c r="J635" s="1301"/>
      <c r="K635" s="1301"/>
      <c r="L635" s="1301"/>
      <c r="M635" s="1301"/>
      <c r="N635" s="1301"/>
      <c r="O635" s="1329"/>
      <c r="Q635" s="92"/>
      <c r="R635" s="92"/>
      <c r="S635" s="92"/>
      <c r="T635" s="92"/>
      <c r="U635" s="1303"/>
    </row>
    <row r="636" spans="1:21" s="1302" customFormat="1" x14ac:dyDescent="0.3">
      <c r="A636" s="1214"/>
      <c r="B636" s="92"/>
      <c r="C636" s="1298"/>
      <c r="D636" s="1301"/>
      <c r="E636" s="1301"/>
      <c r="F636" s="1301"/>
      <c r="G636" s="1301"/>
      <c r="H636" s="1301"/>
      <c r="I636" s="1301"/>
      <c r="J636" s="1301"/>
      <c r="K636" s="1301"/>
      <c r="L636" s="1301"/>
      <c r="M636" s="1301"/>
      <c r="N636" s="1301"/>
      <c r="O636" s="1329"/>
      <c r="Q636" s="92"/>
      <c r="R636" s="92"/>
      <c r="S636" s="92"/>
      <c r="T636" s="92"/>
      <c r="U636" s="1303"/>
    </row>
    <row r="637" spans="1:21" s="1302" customFormat="1" x14ac:dyDescent="0.3">
      <c r="A637" s="1214"/>
      <c r="B637" s="92"/>
      <c r="C637" s="1298"/>
      <c r="D637" s="1301"/>
      <c r="E637" s="1301"/>
      <c r="F637" s="1301"/>
      <c r="G637" s="1301"/>
      <c r="H637" s="1301"/>
      <c r="I637" s="1301"/>
      <c r="J637" s="1301"/>
      <c r="K637" s="1301"/>
      <c r="L637" s="1301"/>
      <c r="M637" s="1301"/>
      <c r="N637" s="1301"/>
      <c r="O637" s="1329"/>
      <c r="Q637" s="92"/>
      <c r="R637" s="92"/>
      <c r="S637" s="92"/>
      <c r="T637" s="92"/>
      <c r="U637" s="1303"/>
    </row>
    <row r="638" spans="1:21" s="1302" customFormat="1" x14ac:dyDescent="0.3">
      <c r="A638" s="1214"/>
      <c r="B638" s="92"/>
      <c r="C638" s="1298"/>
      <c r="D638" s="1301"/>
      <c r="E638" s="1301"/>
      <c r="F638" s="1301"/>
      <c r="G638" s="1301"/>
      <c r="H638" s="1301"/>
      <c r="I638" s="1301"/>
      <c r="J638" s="1301"/>
      <c r="K638" s="1301"/>
      <c r="L638" s="1301"/>
      <c r="M638" s="1301"/>
      <c r="N638" s="1301"/>
      <c r="O638" s="1329"/>
      <c r="Q638" s="92"/>
      <c r="R638" s="92"/>
      <c r="S638" s="92"/>
      <c r="T638" s="92"/>
      <c r="U638" s="1303"/>
    </row>
    <row r="639" spans="1:21" s="1302" customFormat="1" x14ac:dyDescent="0.3">
      <c r="A639" s="1214"/>
      <c r="B639" s="92"/>
      <c r="C639" s="1298"/>
      <c r="D639" s="1301"/>
      <c r="E639" s="1301"/>
      <c r="F639" s="1301"/>
      <c r="G639" s="1301"/>
      <c r="H639" s="1301"/>
      <c r="I639" s="1301"/>
      <c r="J639" s="1301"/>
      <c r="K639" s="1301"/>
      <c r="L639" s="1301"/>
      <c r="M639" s="1301"/>
      <c r="N639" s="1301"/>
      <c r="O639" s="1329"/>
      <c r="Q639" s="92"/>
      <c r="R639" s="92"/>
      <c r="S639" s="92"/>
      <c r="T639" s="92"/>
      <c r="U639" s="1303"/>
    </row>
    <row r="640" spans="1:21" s="1302" customFormat="1" x14ac:dyDescent="0.3">
      <c r="A640" s="1214"/>
      <c r="B640" s="92"/>
      <c r="C640" s="1298"/>
      <c r="D640" s="1301"/>
      <c r="E640" s="1301"/>
      <c r="F640" s="1301"/>
      <c r="G640" s="1301"/>
      <c r="H640" s="1301"/>
      <c r="I640" s="1301"/>
      <c r="J640" s="1301"/>
      <c r="K640" s="1301"/>
      <c r="L640" s="1301"/>
      <c r="M640" s="1301"/>
      <c r="N640" s="1301"/>
      <c r="O640" s="1329"/>
      <c r="Q640" s="92"/>
      <c r="R640" s="92"/>
      <c r="S640" s="92"/>
      <c r="T640" s="92"/>
      <c r="U640" s="1303"/>
    </row>
    <row r="641" spans="1:21" s="1302" customFormat="1" x14ac:dyDescent="0.3">
      <c r="A641" s="1214"/>
      <c r="B641" s="92"/>
      <c r="C641" s="1298"/>
      <c r="D641" s="1301"/>
      <c r="E641" s="1301"/>
      <c r="F641" s="1301"/>
      <c r="G641" s="1301"/>
      <c r="H641" s="1301"/>
      <c r="I641" s="1301"/>
      <c r="J641" s="1301"/>
      <c r="K641" s="1301"/>
      <c r="L641" s="1301"/>
      <c r="M641" s="1301"/>
      <c r="N641" s="1301"/>
      <c r="O641" s="1329"/>
      <c r="Q641" s="92"/>
      <c r="R641" s="92"/>
      <c r="S641" s="92"/>
      <c r="T641" s="92"/>
      <c r="U641" s="1303"/>
    </row>
    <row r="642" spans="1:21" s="1302" customFormat="1" x14ac:dyDescent="0.3">
      <c r="A642" s="1214"/>
      <c r="B642" s="92"/>
      <c r="C642" s="1298"/>
      <c r="D642" s="1301"/>
      <c r="E642" s="1301"/>
      <c r="F642" s="1301"/>
      <c r="G642" s="1301"/>
      <c r="H642" s="1301"/>
      <c r="I642" s="1301"/>
      <c r="J642" s="1301"/>
      <c r="K642" s="1301"/>
      <c r="L642" s="1301"/>
      <c r="M642" s="1301"/>
      <c r="N642" s="1301"/>
      <c r="O642" s="1329"/>
      <c r="Q642" s="92"/>
      <c r="R642" s="92"/>
      <c r="S642" s="92"/>
      <c r="T642" s="92"/>
      <c r="U642" s="1303"/>
    </row>
    <row r="643" spans="1:21" s="1302" customFormat="1" x14ac:dyDescent="0.3">
      <c r="A643" s="1214"/>
      <c r="B643" s="92"/>
      <c r="C643" s="1298"/>
      <c r="D643" s="1301"/>
      <c r="E643" s="1301"/>
      <c r="F643" s="1301"/>
      <c r="G643" s="1301"/>
      <c r="H643" s="1301"/>
      <c r="I643" s="1301"/>
      <c r="J643" s="1301"/>
      <c r="K643" s="1301"/>
      <c r="L643" s="1301"/>
      <c r="M643" s="1301"/>
      <c r="N643" s="1301"/>
      <c r="O643" s="1329"/>
      <c r="Q643" s="92"/>
      <c r="R643" s="92"/>
      <c r="S643" s="92"/>
      <c r="T643" s="92"/>
      <c r="U643" s="1303"/>
    </row>
    <row r="644" spans="1:21" s="1302" customFormat="1" x14ac:dyDescent="0.3">
      <c r="A644" s="1214"/>
      <c r="B644" s="92"/>
      <c r="C644" s="1298"/>
      <c r="D644" s="1301"/>
      <c r="E644" s="1301"/>
      <c r="F644" s="1301"/>
      <c r="G644" s="1301"/>
      <c r="H644" s="1301"/>
      <c r="I644" s="1301"/>
      <c r="J644" s="1301"/>
      <c r="K644" s="1301"/>
      <c r="L644" s="1301"/>
      <c r="M644" s="1301"/>
      <c r="N644" s="1301"/>
      <c r="O644" s="1329"/>
      <c r="Q644" s="92"/>
      <c r="R644" s="92"/>
      <c r="S644" s="92"/>
      <c r="T644" s="92"/>
      <c r="U644" s="1303"/>
    </row>
    <row r="645" spans="1:21" s="1302" customFormat="1" x14ac:dyDescent="0.3">
      <c r="A645" s="1214"/>
      <c r="B645" s="92"/>
      <c r="C645" s="1298"/>
      <c r="D645" s="1301"/>
      <c r="E645" s="1301"/>
      <c r="F645" s="1301"/>
      <c r="G645" s="1301"/>
      <c r="H645" s="1301"/>
      <c r="I645" s="1301"/>
      <c r="J645" s="1301"/>
      <c r="K645" s="1301"/>
      <c r="L645" s="1301"/>
      <c r="M645" s="1301"/>
      <c r="N645" s="1301"/>
      <c r="O645" s="1329"/>
      <c r="Q645" s="92"/>
      <c r="R645" s="92"/>
      <c r="S645" s="92"/>
      <c r="T645" s="92"/>
      <c r="U645" s="1303"/>
    </row>
    <row r="646" spans="1:21" s="1302" customFormat="1" x14ac:dyDescent="0.3">
      <c r="A646" s="1214"/>
      <c r="B646" s="92"/>
      <c r="C646" s="1298"/>
      <c r="D646" s="1301"/>
      <c r="E646" s="1301"/>
      <c r="F646" s="1301"/>
      <c r="G646" s="1301"/>
      <c r="H646" s="1301"/>
      <c r="I646" s="1301"/>
      <c r="J646" s="1301"/>
      <c r="K646" s="1301"/>
      <c r="L646" s="1301"/>
      <c r="M646" s="1301"/>
      <c r="N646" s="1301"/>
      <c r="O646" s="1329"/>
      <c r="Q646" s="92"/>
      <c r="R646" s="92"/>
      <c r="S646" s="92"/>
      <c r="T646" s="92"/>
      <c r="U646" s="1303"/>
    </row>
    <row r="647" spans="1:21" s="1302" customFormat="1" x14ac:dyDescent="0.3">
      <c r="A647" s="1214"/>
      <c r="B647" s="92"/>
      <c r="C647" s="1298"/>
      <c r="D647" s="1301"/>
      <c r="E647" s="1301"/>
      <c r="F647" s="1301"/>
      <c r="G647" s="1301"/>
      <c r="H647" s="1301"/>
      <c r="I647" s="1301"/>
      <c r="J647" s="1301"/>
      <c r="K647" s="1301"/>
      <c r="L647" s="1301"/>
      <c r="M647" s="1301"/>
      <c r="N647" s="1301"/>
      <c r="O647" s="1329"/>
      <c r="Q647" s="92"/>
      <c r="R647" s="92"/>
      <c r="S647" s="92"/>
      <c r="T647" s="92"/>
      <c r="U647" s="1303"/>
    </row>
    <row r="648" spans="1:21" s="1302" customFormat="1" x14ac:dyDescent="0.3">
      <c r="A648" s="1214"/>
      <c r="B648" s="92"/>
      <c r="C648" s="1298"/>
      <c r="D648" s="1301"/>
      <c r="E648" s="1301"/>
      <c r="F648" s="1301"/>
      <c r="G648" s="1301"/>
      <c r="H648" s="1301"/>
      <c r="I648" s="1301"/>
      <c r="J648" s="1301"/>
      <c r="K648" s="1301"/>
      <c r="L648" s="1301"/>
      <c r="M648" s="1301"/>
      <c r="N648" s="1301"/>
      <c r="O648" s="1329"/>
      <c r="Q648" s="92"/>
      <c r="R648" s="92"/>
      <c r="S648" s="92"/>
      <c r="T648" s="92"/>
      <c r="U648" s="1303"/>
    </row>
    <row r="649" spans="1:21" s="1302" customFormat="1" x14ac:dyDescent="0.3">
      <c r="A649" s="1214"/>
      <c r="B649" s="92"/>
      <c r="C649" s="1298"/>
      <c r="D649" s="1301"/>
      <c r="E649" s="1301"/>
      <c r="F649" s="1301"/>
      <c r="G649" s="1301"/>
      <c r="H649" s="1301"/>
      <c r="I649" s="1301"/>
      <c r="J649" s="1301"/>
      <c r="K649" s="1301"/>
      <c r="L649" s="1301"/>
      <c r="M649" s="1301"/>
      <c r="N649" s="1301"/>
      <c r="O649" s="1329"/>
      <c r="Q649" s="92"/>
      <c r="R649" s="92"/>
      <c r="S649" s="92"/>
      <c r="T649" s="92"/>
      <c r="U649" s="1303"/>
    </row>
    <row r="650" spans="1:21" s="1302" customFormat="1" x14ac:dyDescent="0.3">
      <c r="A650" s="1214"/>
      <c r="B650" s="92"/>
      <c r="C650" s="1298"/>
      <c r="D650" s="1301"/>
      <c r="E650" s="1301"/>
      <c r="F650" s="1301"/>
      <c r="G650" s="1301"/>
      <c r="H650" s="1301"/>
      <c r="I650" s="1301"/>
      <c r="J650" s="1301"/>
      <c r="K650" s="1301"/>
      <c r="L650" s="1301"/>
      <c r="M650" s="1301"/>
      <c r="N650" s="1301"/>
      <c r="O650" s="1329"/>
      <c r="Q650" s="92"/>
      <c r="R650" s="92"/>
      <c r="S650" s="92"/>
      <c r="T650" s="92"/>
      <c r="U650" s="1303"/>
    </row>
    <row r="651" spans="1:21" s="1302" customFormat="1" x14ac:dyDescent="0.3">
      <c r="A651" s="1214"/>
      <c r="B651" s="92"/>
      <c r="C651" s="1298"/>
      <c r="D651" s="1301"/>
      <c r="E651" s="1301"/>
      <c r="F651" s="1301"/>
      <c r="G651" s="1301"/>
      <c r="H651" s="1301"/>
      <c r="I651" s="1301"/>
      <c r="J651" s="1301"/>
      <c r="K651" s="1301"/>
      <c r="L651" s="1301"/>
      <c r="M651" s="1301"/>
      <c r="N651" s="1301"/>
      <c r="O651" s="1329"/>
      <c r="Q651" s="92"/>
      <c r="R651" s="92"/>
      <c r="S651" s="92"/>
      <c r="T651" s="92"/>
      <c r="U651" s="1303"/>
    </row>
    <row r="652" spans="1:21" s="1302" customFormat="1" x14ac:dyDescent="0.3">
      <c r="A652" s="1214"/>
      <c r="B652" s="92"/>
      <c r="C652" s="1298"/>
      <c r="D652" s="1301"/>
      <c r="E652" s="1301"/>
      <c r="F652" s="1301"/>
      <c r="G652" s="1301"/>
      <c r="H652" s="1301"/>
      <c r="I652" s="1301"/>
      <c r="J652" s="1301"/>
      <c r="K652" s="1301"/>
      <c r="L652" s="1301"/>
      <c r="M652" s="1301"/>
      <c r="N652" s="1301"/>
      <c r="O652" s="1329"/>
      <c r="Q652" s="92"/>
      <c r="R652" s="92"/>
      <c r="S652" s="92"/>
      <c r="T652" s="92"/>
      <c r="U652" s="1303"/>
    </row>
    <row r="653" spans="1:21" s="1302" customFormat="1" x14ac:dyDescent="0.3">
      <c r="A653" s="1214"/>
      <c r="B653" s="92"/>
      <c r="C653" s="1298"/>
      <c r="D653" s="1301"/>
      <c r="E653" s="1301"/>
      <c r="F653" s="1301"/>
      <c r="G653" s="1301"/>
      <c r="H653" s="1301"/>
      <c r="I653" s="1301"/>
      <c r="J653" s="1301"/>
      <c r="K653" s="1301"/>
      <c r="L653" s="1301"/>
      <c r="M653" s="1301"/>
      <c r="N653" s="1301"/>
      <c r="O653" s="1329"/>
      <c r="Q653" s="92"/>
      <c r="R653" s="92"/>
      <c r="S653" s="92"/>
      <c r="T653" s="92"/>
      <c r="U653" s="1303"/>
    </row>
    <row r="654" spans="1:21" s="1302" customFormat="1" x14ac:dyDescent="0.3">
      <c r="A654" s="1214"/>
      <c r="B654" s="92"/>
      <c r="C654" s="1298"/>
      <c r="D654" s="1301"/>
      <c r="E654" s="1301"/>
      <c r="F654" s="1301"/>
      <c r="G654" s="1301"/>
      <c r="H654" s="1301"/>
      <c r="I654" s="1301"/>
      <c r="J654" s="1301"/>
      <c r="K654" s="1301"/>
      <c r="L654" s="1301"/>
      <c r="M654" s="1301"/>
      <c r="N654" s="1301"/>
      <c r="O654" s="1329"/>
      <c r="Q654" s="92"/>
      <c r="R654" s="92"/>
      <c r="S654" s="92"/>
      <c r="T654" s="92"/>
      <c r="U654" s="1303"/>
    </row>
    <row r="655" spans="1:21" s="1302" customFormat="1" x14ac:dyDescent="0.3">
      <c r="A655" s="1214"/>
      <c r="B655" s="92"/>
      <c r="C655" s="1298"/>
      <c r="D655" s="1301"/>
      <c r="E655" s="1301"/>
      <c r="F655" s="1301"/>
      <c r="G655" s="1301"/>
      <c r="H655" s="1301"/>
      <c r="I655" s="1301"/>
      <c r="J655" s="1301"/>
      <c r="K655" s="1301"/>
      <c r="L655" s="1301"/>
      <c r="M655" s="1301"/>
      <c r="N655" s="1301"/>
      <c r="O655" s="1329"/>
      <c r="Q655" s="92"/>
      <c r="R655" s="92"/>
      <c r="S655" s="92"/>
      <c r="T655" s="92"/>
      <c r="U655" s="1303"/>
    </row>
    <row r="656" spans="1:21" s="1302" customFormat="1" x14ac:dyDescent="0.3">
      <c r="A656" s="1214"/>
      <c r="B656" s="92"/>
      <c r="C656" s="1298"/>
      <c r="D656" s="1301"/>
      <c r="E656" s="1301"/>
      <c r="F656" s="1301"/>
      <c r="G656" s="1301"/>
      <c r="H656" s="1301"/>
      <c r="I656" s="1301"/>
      <c r="J656" s="1301"/>
      <c r="K656" s="1301"/>
      <c r="L656" s="1301"/>
      <c r="M656" s="1301"/>
      <c r="N656" s="1301"/>
      <c r="O656" s="1329"/>
      <c r="Q656" s="92"/>
      <c r="R656" s="92"/>
      <c r="S656" s="92"/>
      <c r="T656" s="92"/>
      <c r="U656" s="1303"/>
    </row>
    <row r="657" spans="1:21" s="1302" customFormat="1" x14ac:dyDescent="0.3">
      <c r="A657" s="1214"/>
      <c r="B657" s="92"/>
      <c r="C657" s="1298"/>
      <c r="D657" s="1301"/>
      <c r="E657" s="1301"/>
      <c r="F657" s="1301"/>
      <c r="G657" s="1301"/>
      <c r="H657" s="1301"/>
      <c r="I657" s="1301"/>
      <c r="J657" s="1301"/>
      <c r="K657" s="1301"/>
      <c r="L657" s="1301"/>
      <c r="M657" s="1301"/>
      <c r="N657" s="1301"/>
      <c r="O657" s="1329"/>
      <c r="Q657" s="92"/>
      <c r="R657" s="92"/>
      <c r="S657" s="92"/>
      <c r="T657" s="92"/>
      <c r="U657" s="1303"/>
    </row>
    <row r="658" spans="1:21" s="1302" customFormat="1" x14ac:dyDescent="0.3">
      <c r="A658" s="1214"/>
      <c r="B658" s="92"/>
      <c r="C658" s="1298"/>
      <c r="D658" s="1301"/>
      <c r="E658" s="1301"/>
      <c r="F658" s="1301"/>
      <c r="G658" s="1301"/>
      <c r="H658" s="1301"/>
      <c r="I658" s="1301"/>
      <c r="J658" s="1301"/>
      <c r="K658" s="1301"/>
      <c r="L658" s="1301"/>
      <c r="M658" s="1301"/>
      <c r="N658" s="1301"/>
      <c r="O658" s="1329"/>
      <c r="Q658" s="92"/>
      <c r="R658" s="92"/>
      <c r="S658" s="92"/>
      <c r="T658" s="92"/>
      <c r="U658" s="1303"/>
    </row>
    <row r="659" spans="1:21" s="1302" customFormat="1" x14ac:dyDescent="0.3">
      <c r="A659" s="1214"/>
      <c r="B659" s="92"/>
      <c r="C659" s="1298"/>
      <c r="D659" s="1301"/>
      <c r="E659" s="1301"/>
      <c r="F659" s="1301"/>
      <c r="G659" s="1301"/>
      <c r="H659" s="1301"/>
      <c r="I659" s="1301"/>
      <c r="J659" s="1301"/>
      <c r="K659" s="1301"/>
      <c r="L659" s="1301"/>
      <c r="M659" s="1301"/>
      <c r="N659" s="1301"/>
      <c r="O659" s="1329"/>
      <c r="Q659" s="92"/>
      <c r="R659" s="92"/>
      <c r="S659" s="92"/>
      <c r="T659" s="92"/>
      <c r="U659" s="1303"/>
    </row>
    <row r="660" spans="1:21" s="1302" customFormat="1" x14ac:dyDescent="0.3">
      <c r="A660" s="1214"/>
      <c r="B660" s="92"/>
      <c r="C660" s="1298"/>
      <c r="D660" s="1301"/>
      <c r="E660" s="1301"/>
      <c r="F660" s="1301"/>
      <c r="G660" s="1301"/>
      <c r="H660" s="1301"/>
      <c r="I660" s="1301"/>
      <c r="J660" s="1301"/>
      <c r="K660" s="1301"/>
      <c r="L660" s="1301"/>
      <c r="M660" s="1301"/>
      <c r="N660" s="1301"/>
      <c r="O660" s="1329"/>
      <c r="Q660" s="92"/>
      <c r="R660" s="92"/>
      <c r="S660" s="92"/>
      <c r="T660" s="92"/>
      <c r="U660" s="1303"/>
    </row>
    <row r="661" spans="1:21" s="1302" customFormat="1" x14ac:dyDescent="0.3">
      <c r="A661" s="1214"/>
      <c r="B661" s="92"/>
      <c r="C661" s="1298"/>
      <c r="D661" s="1301"/>
      <c r="E661" s="1301"/>
      <c r="F661" s="1301"/>
      <c r="G661" s="1301"/>
      <c r="H661" s="1301"/>
      <c r="I661" s="1301"/>
      <c r="J661" s="1301"/>
      <c r="K661" s="1301"/>
      <c r="L661" s="1301"/>
      <c r="M661" s="1301"/>
      <c r="N661" s="1301"/>
      <c r="O661" s="1329"/>
      <c r="Q661" s="92"/>
      <c r="R661" s="92"/>
      <c r="S661" s="92"/>
      <c r="T661" s="92"/>
      <c r="U661" s="1303"/>
    </row>
    <row r="662" spans="1:21" s="1302" customFormat="1" x14ac:dyDescent="0.3">
      <c r="A662" s="1214"/>
      <c r="B662" s="92"/>
      <c r="C662" s="1298"/>
      <c r="D662" s="1301"/>
      <c r="E662" s="1301"/>
      <c r="F662" s="1301"/>
      <c r="G662" s="1301"/>
      <c r="H662" s="1301"/>
      <c r="I662" s="1301"/>
      <c r="J662" s="1301"/>
      <c r="K662" s="1301"/>
      <c r="L662" s="1301"/>
      <c r="M662" s="1301"/>
      <c r="N662" s="1301"/>
      <c r="O662" s="1329"/>
      <c r="Q662" s="92"/>
      <c r="R662" s="92"/>
      <c r="S662" s="92"/>
      <c r="T662" s="92"/>
      <c r="U662" s="1303"/>
    </row>
    <row r="663" spans="1:21" s="1302" customFormat="1" x14ac:dyDescent="0.3">
      <c r="A663" s="1214"/>
      <c r="B663" s="92"/>
      <c r="C663" s="1298"/>
      <c r="D663" s="1301"/>
      <c r="E663" s="1301"/>
      <c r="F663" s="1301"/>
      <c r="G663" s="1301"/>
      <c r="H663" s="1301"/>
      <c r="I663" s="1301"/>
      <c r="J663" s="1301"/>
      <c r="K663" s="1301"/>
      <c r="L663" s="1301"/>
      <c r="M663" s="1301"/>
      <c r="N663" s="1301"/>
      <c r="O663" s="1329"/>
      <c r="Q663" s="92"/>
      <c r="R663" s="92"/>
      <c r="S663" s="92"/>
      <c r="T663" s="92"/>
      <c r="U663" s="1303"/>
    </row>
    <row r="664" spans="1:21" s="1302" customFormat="1" x14ac:dyDescent="0.3">
      <c r="A664" s="1214"/>
      <c r="B664" s="92"/>
      <c r="C664" s="1298"/>
      <c r="D664" s="1301"/>
      <c r="E664" s="1301"/>
      <c r="F664" s="1301"/>
      <c r="G664" s="1301"/>
      <c r="H664" s="1301"/>
      <c r="I664" s="1301"/>
      <c r="J664" s="1301"/>
      <c r="K664" s="1301"/>
      <c r="L664" s="1301"/>
      <c r="M664" s="1301"/>
      <c r="N664" s="1301"/>
      <c r="O664" s="1329"/>
      <c r="Q664" s="92"/>
      <c r="R664" s="92"/>
      <c r="S664" s="92"/>
      <c r="T664" s="92"/>
      <c r="U664" s="1303"/>
    </row>
    <row r="665" spans="1:21" s="1302" customFormat="1" x14ac:dyDescent="0.3">
      <c r="A665" s="1214"/>
      <c r="B665" s="92"/>
      <c r="C665" s="1298"/>
      <c r="D665" s="1301"/>
      <c r="E665" s="1301"/>
      <c r="F665" s="1301"/>
      <c r="G665" s="1301"/>
      <c r="H665" s="1301"/>
      <c r="I665" s="1301"/>
      <c r="J665" s="1301"/>
      <c r="K665" s="1301"/>
      <c r="L665" s="1301"/>
      <c r="M665" s="1301"/>
      <c r="N665" s="1301"/>
      <c r="O665" s="1329"/>
      <c r="Q665" s="92"/>
      <c r="R665" s="92"/>
      <c r="S665" s="92"/>
      <c r="T665" s="92"/>
      <c r="U665" s="1303"/>
    </row>
    <row r="666" spans="1:21" s="1302" customFormat="1" x14ac:dyDescent="0.3">
      <c r="A666" s="1214"/>
      <c r="B666" s="92"/>
      <c r="C666" s="1298"/>
      <c r="D666" s="1301"/>
      <c r="E666" s="1301"/>
      <c r="F666" s="1301"/>
      <c r="G666" s="1301"/>
      <c r="H666" s="1301"/>
      <c r="I666" s="1301"/>
      <c r="J666" s="1301"/>
      <c r="K666" s="1301"/>
      <c r="L666" s="1301"/>
      <c r="M666" s="1301"/>
      <c r="N666" s="1301"/>
      <c r="O666" s="1329"/>
      <c r="Q666" s="92"/>
      <c r="R666" s="92"/>
      <c r="S666" s="92"/>
      <c r="T666" s="92"/>
      <c r="U666" s="1303"/>
    </row>
    <row r="667" spans="1:21" s="1302" customFormat="1" x14ac:dyDescent="0.3">
      <c r="A667" s="1214"/>
      <c r="B667" s="92"/>
      <c r="C667" s="1298"/>
      <c r="D667" s="1301"/>
      <c r="E667" s="1301"/>
      <c r="F667" s="1301"/>
      <c r="G667" s="1301"/>
      <c r="H667" s="1301"/>
      <c r="I667" s="1301"/>
      <c r="J667" s="1301"/>
      <c r="K667" s="1301"/>
      <c r="L667" s="1301"/>
      <c r="M667" s="1301"/>
      <c r="N667" s="1301"/>
      <c r="O667" s="1329"/>
      <c r="Q667" s="92"/>
      <c r="R667" s="92"/>
      <c r="S667" s="92"/>
      <c r="T667" s="92"/>
      <c r="U667" s="1303"/>
    </row>
    <row r="668" spans="1:21" s="1302" customFormat="1" x14ac:dyDescent="0.3">
      <c r="A668" s="1214"/>
      <c r="B668" s="92"/>
      <c r="C668" s="1298"/>
      <c r="D668" s="1301"/>
      <c r="E668" s="1301"/>
      <c r="F668" s="1301"/>
      <c r="G668" s="1301"/>
      <c r="H668" s="1301"/>
      <c r="I668" s="1301"/>
      <c r="J668" s="1301"/>
      <c r="K668" s="1301"/>
      <c r="L668" s="1301"/>
      <c r="M668" s="1301"/>
      <c r="N668" s="1301"/>
      <c r="O668" s="1329"/>
      <c r="Q668" s="92"/>
      <c r="R668" s="92"/>
      <c r="S668" s="92"/>
      <c r="T668" s="92"/>
      <c r="U668" s="1303"/>
    </row>
    <row r="669" spans="1:21" s="1302" customFormat="1" x14ac:dyDescent="0.3">
      <c r="A669" s="1214"/>
      <c r="B669" s="92"/>
      <c r="C669" s="1298"/>
      <c r="D669" s="1301"/>
      <c r="E669" s="1301"/>
      <c r="F669" s="1301"/>
      <c r="G669" s="1301"/>
      <c r="H669" s="1301"/>
      <c r="I669" s="1301"/>
      <c r="J669" s="1301"/>
      <c r="K669" s="1301"/>
      <c r="L669" s="1301"/>
      <c r="M669" s="1301"/>
      <c r="N669" s="1301"/>
      <c r="O669" s="1329"/>
      <c r="Q669" s="92"/>
      <c r="R669" s="92"/>
      <c r="S669" s="92"/>
      <c r="T669" s="92"/>
      <c r="U669" s="1303"/>
    </row>
    <row r="670" spans="1:21" s="1302" customFormat="1" x14ac:dyDescent="0.3">
      <c r="A670" s="1214"/>
      <c r="B670" s="92"/>
      <c r="C670" s="1298"/>
      <c r="D670" s="1301"/>
      <c r="E670" s="1301"/>
      <c r="F670" s="1301"/>
      <c r="G670" s="1301"/>
      <c r="H670" s="1301"/>
      <c r="I670" s="1301"/>
      <c r="J670" s="1301"/>
      <c r="K670" s="1301"/>
      <c r="L670" s="1301"/>
      <c r="M670" s="1301"/>
      <c r="N670" s="1301"/>
      <c r="O670" s="1329"/>
      <c r="Q670" s="92"/>
      <c r="R670" s="92"/>
      <c r="S670" s="92"/>
      <c r="T670" s="92"/>
      <c r="U670" s="1303"/>
    </row>
    <row r="671" spans="1:21" s="1302" customFormat="1" x14ac:dyDescent="0.3">
      <c r="A671" s="1214"/>
      <c r="B671" s="92"/>
      <c r="C671" s="1298"/>
      <c r="D671" s="1301"/>
      <c r="E671" s="1301"/>
      <c r="F671" s="1301"/>
      <c r="G671" s="1301"/>
      <c r="H671" s="1301"/>
      <c r="I671" s="1301"/>
      <c r="J671" s="1301"/>
      <c r="K671" s="1301"/>
      <c r="L671" s="1301"/>
      <c r="M671" s="1301"/>
      <c r="N671" s="1301"/>
      <c r="O671" s="1329"/>
      <c r="Q671" s="92"/>
      <c r="R671" s="92"/>
      <c r="S671" s="92"/>
      <c r="T671" s="92"/>
      <c r="U671" s="1303"/>
    </row>
    <row r="672" spans="1:21" s="1302" customFormat="1" x14ac:dyDescent="0.3">
      <c r="A672" s="1214"/>
      <c r="B672" s="92"/>
      <c r="C672" s="1298"/>
      <c r="D672" s="1301"/>
      <c r="E672" s="1301"/>
      <c r="F672" s="1301"/>
      <c r="G672" s="1301"/>
      <c r="H672" s="1301"/>
      <c r="I672" s="1301"/>
      <c r="J672" s="1301"/>
      <c r="K672" s="1301"/>
      <c r="L672" s="1301"/>
      <c r="M672" s="1301"/>
      <c r="N672" s="1301"/>
      <c r="O672" s="1329"/>
      <c r="Q672" s="92"/>
      <c r="R672" s="92"/>
      <c r="S672" s="92"/>
      <c r="T672" s="92"/>
      <c r="U672" s="1303"/>
    </row>
    <row r="673" spans="1:21" s="1302" customFormat="1" x14ac:dyDescent="0.3">
      <c r="A673" s="1214"/>
      <c r="B673" s="92"/>
      <c r="C673" s="1298"/>
      <c r="D673" s="1301"/>
      <c r="E673" s="1301"/>
      <c r="F673" s="1301"/>
      <c r="G673" s="1301"/>
      <c r="H673" s="1301"/>
      <c r="I673" s="1301"/>
      <c r="J673" s="1301"/>
      <c r="K673" s="1301"/>
      <c r="L673" s="1301"/>
      <c r="M673" s="1301"/>
      <c r="N673" s="1301"/>
      <c r="O673" s="1329"/>
      <c r="Q673" s="92"/>
      <c r="R673" s="92"/>
      <c r="S673" s="92"/>
      <c r="T673" s="92"/>
      <c r="U673" s="1303"/>
    </row>
    <row r="674" spans="1:21" s="1302" customFormat="1" x14ac:dyDescent="0.3">
      <c r="A674" s="1214"/>
      <c r="B674" s="92"/>
      <c r="C674" s="1298"/>
      <c r="D674" s="1301"/>
      <c r="E674" s="1301"/>
      <c r="F674" s="1301"/>
      <c r="G674" s="1301"/>
      <c r="H674" s="1301"/>
      <c r="I674" s="1301"/>
      <c r="J674" s="1301"/>
      <c r="K674" s="1301"/>
      <c r="L674" s="1301"/>
      <c r="M674" s="1301"/>
      <c r="N674" s="1301"/>
      <c r="O674" s="1329"/>
      <c r="Q674" s="92"/>
      <c r="R674" s="92"/>
      <c r="S674" s="92"/>
      <c r="T674" s="92"/>
      <c r="U674" s="1303"/>
    </row>
    <row r="675" spans="1:21" s="1302" customFormat="1" x14ac:dyDescent="0.3">
      <c r="A675" s="1214"/>
      <c r="B675" s="92"/>
      <c r="C675" s="1298"/>
      <c r="D675" s="1301"/>
      <c r="E675" s="1301"/>
      <c r="F675" s="1301"/>
      <c r="G675" s="1301"/>
      <c r="H675" s="1301"/>
      <c r="I675" s="1301"/>
      <c r="J675" s="1301"/>
      <c r="K675" s="1301"/>
      <c r="L675" s="1301"/>
      <c r="M675" s="1301"/>
      <c r="N675" s="1301"/>
      <c r="O675" s="1329"/>
      <c r="Q675" s="92"/>
      <c r="R675" s="92"/>
      <c r="S675" s="92"/>
      <c r="T675" s="92"/>
      <c r="U675" s="1303"/>
    </row>
    <row r="676" spans="1:21" s="1302" customFormat="1" x14ac:dyDescent="0.3">
      <c r="A676" s="1214"/>
      <c r="B676" s="92"/>
      <c r="C676" s="1298"/>
      <c r="D676" s="1301"/>
      <c r="E676" s="1301"/>
      <c r="F676" s="1301"/>
      <c r="G676" s="1301"/>
      <c r="H676" s="1301"/>
      <c r="I676" s="1301"/>
      <c r="J676" s="1301"/>
      <c r="K676" s="1301"/>
      <c r="L676" s="1301"/>
      <c r="M676" s="1301"/>
      <c r="N676" s="1301"/>
      <c r="O676" s="1329"/>
      <c r="Q676" s="92"/>
      <c r="R676" s="92"/>
      <c r="S676" s="92"/>
      <c r="T676" s="92"/>
      <c r="U676" s="1303"/>
    </row>
    <row r="677" spans="1:21" s="1302" customFormat="1" x14ac:dyDescent="0.3">
      <c r="A677" s="1214"/>
      <c r="B677" s="92"/>
      <c r="C677" s="1298"/>
      <c r="D677" s="1301"/>
      <c r="E677" s="1301"/>
      <c r="F677" s="1301"/>
      <c r="G677" s="1301"/>
      <c r="H677" s="1301"/>
      <c r="I677" s="1301"/>
      <c r="J677" s="1301"/>
      <c r="K677" s="1301"/>
      <c r="L677" s="1301"/>
      <c r="M677" s="1301"/>
      <c r="N677" s="1301"/>
      <c r="O677" s="1329"/>
      <c r="Q677" s="92"/>
      <c r="R677" s="92"/>
      <c r="S677" s="92"/>
      <c r="T677" s="92"/>
      <c r="U677" s="1303"/>
    </row>
    <row r="678" spans="1:21" s="1302" customFormat="1" x14ac:dyDescent="0.3">
      <c r="A678" s="1214"/>
      <c r="B678" s="92"/>
      <c r="C678" s="1298"/>
      <c r="D678" s="1301"/>
      <c r="E678" s="1301"/>
      <c r="F678" s="1301"/>
      <c r="G678" s="1301"/>
      <c r="H678" s="1301"/>
      <c r="I678" s="1301"/>
      <c r="J678" s="1301"/>
      <c r="K678" s="1301"/>
      <c r="L678" s="1301"/>
      <c r="M678" s="1301"/>
      <c r="N678" s="1301"/>
      <c r="O678" s="1329"/>
      <c r="Q678" s="92"/>
      <c r="R678" s="92"/>
      <c r="S678" s="92"/>
      <c r="T678" s="92"/>
      <c r="U678" s="1303"/>
    </row>
    <row r="679" spans="1:21" s="1302" customFormat="1" x14ac:dyDescent="0.3">
      <c r="A679" s="1214"/>
      <c r="B679" s="92"/>
      <c r="C679" s="1298"/>
      <c r="D679" s="1301"/>
      <c r="E679" s="1301"/>
      <c r="F679" s="1301"/>
      <c r="G679" s="1301"/>
      <c r="H679" s="1301"/>
      <c r="I679" s="1301"/>
      <c r="J679" s="1301"/>
      <c r="K679" s="1301"/>
      <c r="L679" s="1301"/>
      <c r="M679" s="1301"/>
      <c r="N679" s="1301"/>
      <c r="O679" s="1329"/>
      <c r="Q679" s="92"/>
      <c r="R679" s="92"/>
      <c r="S679" s="92"/>
      <c r="T679" s="92"/>
      <c r="U679" s="1303"/>
    </row>
    <row r="680" spans="1:21" s="1302" customFormat="1" x14ac:dyDescent="0.3">
      <c r="A680" s="1214"/>
      <c r="B680" s="92"/>
      <c r="C680" s="1298"/>
      <c r="D680" s="1301"/>
      <c r="E680" s="1301"/>
      <c r="F680" s="1301"/>
      <c r="G680" s="1301"/>
      <c r="H680" s="1301"/>
      <c r="I680" s="1301"/>
      <c r="J680" s="1301"/>
      <c r="K680" s="1301"/>
      <c r="L680" s="1301"/>
      <c r="M680" s="1301"/>
      <c r="N680" s="1301"/>
      <c r="O680" s="1329"/>
      <c r="Q680" s="92"/>
      <c r="R680" s="92"/>
      <c r="S680" s="92"/>
      <c r="T680" s="92"/>
      <c r="U680" s="1303"/>
    </row>
    <row r="681" spans="1:21" s="1302" customFormat="1" x14ac:dyDescent="0.3">
      <c r="A681" s="1214"/>
      <c r="B681" s="92"/>
      <c r="C681" s="1298"/>
      <c r="D681" s="1301"/>
      <c r="E681" s="1301"/>
      <c r="F681" s="1301"/>
      <c r="G681" s="1301"/>
      <c r="H681" s="1301"/>
      <c r="I681" s="1301"/>
      <c r="J681" s="1301"/>
      <c r="K681" s="1301"/>
      <c r="L681" s="1301"/>
      <c r="M681" s="1301"/>
      <c r="N681" s="1301"/>
      <c r="O681" s="1329"/>
      <c r="Q681" s="92"/>
      <c r="R681" s="92"/>
      <c r="S681" s="92"/>
      <c r="T681" s="92"/>
      <c r="U681" s="1303"/>
    </row>
    <row r="682" spans="1:21" s="1302" customFormat="1" x14ac:dyDescent="0.3">
      <c r="A682" s="1214"/>
      <c r="B682" s="92"/>
      <c r="C682" s="1298"/>
      <c r="D682" s="1301"/>
      <c r="E682" s="1301"/>
      <c r="F682" s="1301"/>
      <c r="G682" s="1301"/>
      <c r="H682" s="1301"/>
      <c r="I682" s="1301"/>
      <c r="J682" s="1301"/>
      <c r="K682" s="1301"/>
      <c r="L682" s="1301"/>
      <c r="M682" s="1301"/>
      <c r="N682" s="1301"/>
      <c r="O682" s="1329"/>
      <c r="Q682" s="92"/>
      <c r="R682" s="92"/>
      <c r="S682" s="92"/>
      <c r="T682" s="92"/>
      <c r="U682" s="1303"/>
    </row>
    <row r="683" spans="1:21" s="1302" customFormat="1" x14ac:dyDescent="0.3">
      <c r="A683" s="1214"/>
      <c r="B683" s="92"/>
      <c r="C683" s="1298"/>
      <c r="D683" s="1301"/>
      <c r="E683" s="1301"/>
      <c r="F683" s="1301"/>
      <c r="G683" s="1301"/>
      <c r="H683" s="1301"/>
      <c r="I683" s="1301"/>
      <c r="J683" s="1301"/>
      <c r="K683" s="1301"/>
      <c r="L683" s="1301"/>
      <c r="M683" s="1301"/>
      <c r="N683" s="1301"/>
      <c r="O683" s="1329"/>
      <c r="Q683" s="92"/>
      <c r="R683" s="92"/>
      <c r="S683" s="92"/>
      <c r="T683" s="92"/>
      <c r="U683" s="1303"/>
    </row>
    <row r="684" spans="1:21" s="1302" customFormat="1" x14ac:dyDescent="0.3">
      <c r="A684" s="1214"/>
      <c r="B684" s="92"/>
      <c r="C684" s="1298"/>
      <c r="D684" s="1301"/>
      <c r="E684" s="1301"/>
      <c r="F684" s="1301"/>
      <c r="G684" s="1301"/>
      <c r="H684" s="1301"/>
      <c r="I684" s="1301"/>
      <c r="J684" s="1301"/>
      <c r="K684" s="1301"/>
      <c r="L684" s="1301"/>
      <c r="M684" s="1301"/>
      <c r="N684" s="1301"/>
      <c r="O684" s="1329"/>
      <c r="Q684" s="92"/>
      <c r="R684" s="92"/>
      <c r="S684" s="92"/>
      <c r="T684" s="92"/>
      <c r="U684" s="1303"/>
    </row>
    <row r="685" spans="1:21" s="1302" customFormat="1" x14ac:dyDescent="0.3">
      <c r="A685" s="1214"/>
      <c r="B685" s="92"/>
      <c r="C685" s="1298"/>
      <c r="D685" s="1301"/>
      <c r="E685" s="1301"/>
      <c r="F685" s="1301"/>
      <c r="G685" s="1301"/>
      <c r="H685" s="1301"/>
      <c r="I685" s="1301"/>
      <c r="J685" s="1301"/>
      <c r="K685" s="1301"/>
      <c r="L685" s="1301"/>
      <c r="M685" s="1301"/>
      <c r="N685" s="1301"/>
      <c r="O685" s="1329"/>
      <c r="Q685" s="92"/>
      <c r="R685" s="92"/>
      <c r="S685" s="92"/>
      <c r="T685" s="92"/>
      <c r="U685" s="1303"/>
    </row>
    <row r="686" spans="1:21" s="1302" customFormat="1" x14ac:dyDescent="0.3">
      <c r="A686" s="1214"/>
      <c r="B686" s="92"/>
      <c r="C686" s="1298"/>
      <c r="D686" s="1301"/>
      <c r="E686" s="1301"/>
      <c r="F686" s="1301"/>
      <c r="G686" s="1301"/>
      <c r="H686" s="1301"/>
      <c r="I686" s="1301"/>
      <c r="J686" s="1301"/>
      <c r="K686" s="1301"/>
      <c r="L686" s="1301"/>
      <c r="M686" s="1301"/>
      <c r="N686" s="1301"/>
      <c r="O686" s="1329"/>
      <c r="Q686" s="92"/>
      <c r="R686" s="92"/>
      <c r="S686" s="92"/>
      <c r="T686" s="92"/>
      <c r="U686" s="1303"/>
    </row>
    <row r="687" spans="1:21" s="1302" customFormat="1" x14ac:dyDescent="0.3">
      <c r="A687" s="1214"/>
      <c r="B687" s="92"/>
      <c r="C687" s="1298"/>
      <c r="D687" s="1301"/>
      <c r="E687" s="1301"/>
      <c r="F687" s="1301"/>
      <c r="G687" s="1301"/>
      <c r="H687" s="1301"/>
      <c r="I687" s="1301"/>
      <c r="J687" s="1301"/>
      <c r="K687" s="1301"/>
      <c r="L687" s="1301"/>
      <c r="M687" s="1301"/>
      <c r="N687" s="1301"/>
      <c r="O687" s="1329"/>
      <c r="Q687" s="92"/>
      <c r="R687" s="92"/>
      <c r="S687" s="92"/>
      <c r="T687" s="92"/>
      <c r="U687" s="1303"/>
    </row>
    <row r="688" spans="1:21" s="1302" customFormat="1" x14ac:dyDescent="0.3">
      <c r="A688" s="1214"/>
      <c r="B688" s="92"/>
      <c r="C688" s="1298"/>
      <c r="D688" s="1301"/>
      <c r="E688" s="1301"/>
      <c r="F688" s="1301"/>
      <c r="G688" s="1301"/>
      <c r="H688" s="1301"/>
      <c r="I688" s="1301"/>
      <c r="J688" s="1301"/>
      <c r="K688" s="1301"/>
      <c r="L688" s="1301"/>
      <c r="M688" s="1301"/>
      <c r="N688" s="1301"/>
      <c r="O688" s="1329"/>
      <c r="Q688" s="92"/>
      <c r="R688" s="92"/>
      <c r="S688" s="92"/>
      <c r="T688" s="92"/>
      <c r="U688" s="1303"/>
    </row>
    <row r="689" spans="1:21" s="1302" customFormat="1" x14ac:dyDescent="0.3">
      <c r="A689" s="1214"/>
      <c r="B689" s="92"/>
      <c r="C689" s="1298"/>
      <c r="D689" s="1301"/>
      <c r="E689" s="1301"/>
      <c r="F689" s="1301"/>
      <c r="G689" s="1301"/>
      <c r="H689" s="1301"/>
      <c r="I689" s="1301"/>
      <c r="J689" s="1301"/>
      <c r="K689" s="1301"/>
      <c r="L689" s="1301"/>
      <c r="M689" s="1301"/>
      <c r="N689" s="1301"/>
      <c r="O689" s="1329"/>
      <c r="Q689" s="92"/>
      <c r="R689" s="92"/>
      <c r="S689" s="92"/>
      <c r="T689" s="92"/>
      <c r="U689" s="1303"/>
    </row>
    <row r="690" spans="1:21" s="1302" customFormat="1" x14ac:dyDescent="0.3">
      <c r="A690" s="1214"/>
      <c r="B690" s="92"/>
      <c r="C690" s="1298"/>
      <c r="D690" s="1301"/>
      <c r="E690" s="1301"/>
      <c r="F690" s="1301"/>
      <c r="G690" s="1301"/>
      <c r="H690" s="1301"/>
      <c r="I690" s="1301"/>
      <c r="J690" s="1301"/>
      <c r="K690" s="1301"/>
      <c r="L690" s="1301"/>
      <c r="M690" s="1301"/>
      <c r="N690" s="1301"/>
      <c r="O690" s="1329"/>
      <c r="Q690" s="92"/>
      <c r="R690" s="92"/>
      <c r="S690" s="92"/>
      <c r="T690" s="92"/>
      <c r="U690" s="1303"/>
    </row>
    <row r="691" spans="1:21" s="1302" customFormat="1" x14ac:dyDescent="0.3">
      <c r="A691" s="1214"/>
      <c r="B691" s="92"/>
      <c r="C691" s="1298"/>
      <c r="D691" s="1301"/>
      <c r="E691" s="1301"/>
      <c r="F691" s="1301"/>
      <c r="G691" s="1301"/>
      <c r="H691" s="1301"/>
      <c r="I691" s="1301"/>
      <c r="J691" s="1301"/>
      <c r="K691" s="1301"/>
      <c r="L691" s="1301"/>
      <c r="M691" s="1301"/>
      <c r="N691" s="1301"/>
      <c r="O691" s="1329"/>
      <c r="Q691" s="92"/>
      <c r="R691" s="92"/>
      <c r="S691" s="92"/>
      <c r="T691" s="92"/>
      <c r="U691" s="1303"/>
    </row>
    <row r="692" spans="1:21" s="1302" customFormat="1" x14ac:dyDescent="0.3">
      <c r="A692" s="1214"/>
      <c r="B692" s="92"/>
      <c r="C692" s="1298"/>
      <c r="D692" s="1301"/>
      <c r="E692" s="1301"/>
      <c r="F692" s="1301"/>
      <c r="G692" s="1301"/>
      <c r="H692" s="1301"/>
      <c r="I692" s="1301"/>
      <c r="J692" s="1301"/>
      <c r="K692" s="1301"/>
      <c r="L692" s="1301"/>
      <c r="M692" s="1301"/>
      <c r="N692" s="1301"/>
      <c r="O692" s="1329"/>
      <c r="Q692" s="92"/>
      <c r="R692" s="92"/>
      <c r="S692" s="92"/>
      <c r="T692" s="92"/>
      <c r="U692" s="1303"/>
    </row>
    <row r="693" spans="1:21" s="1302" customFormat="1" x14ac:dyDescent="0.3">
      <c r="A693" s="1214"/>
      <c r="B693" s="92"/>
      <c r="C693" s="1298"/>
      <c r="D693" s="1301"/>
      <c r="E693" s="1301"/>
      <c r="F693" s="1301"/>
      <c r="G693" s="1301"/>
      <c r="H693" s="1301"/>
      <c r="I693" s="1301"/>
      <c r="J693" s="1301"/>
      <c r="K693" s="1301"/>
      <c r="L693" s="1301"/>
      <c r="M693" s="1301"/>
      <c r="N693" s="1301"/>
      <c r="O693" s="1329"/>
      <c r="Q693" s="92"/>
      <c r="R693" s="92"/>
      <c r="S693" s="92"/>
      <c r="T693" s="92"/>
      <c r="U693" s="1303"/>
    </row>
    <row r="694" spans="1:21" s="1302" customFormat="1" x14ac:dyDescent="0.3">
      <c r="A694" s="1214"/>
      <c r="B694" s="92"/>
      <c r="C694" s="1298"/>
      <c r="D694" s="1301"/>
      <c r="E694" s="1301"/>
      <c r="F694" s="1301"/>
      <c r="G694" s="1301"/>
      <c r="H694" s="1301"/>
      <c r="I694" s="1301"/>
      <c r="J694" s="1301"/>
      <c r="K694" s="1301"/>
      <c r="L694" s="1301"/>
      <c r="M694" s="1301"/>
      <c r="N694" s="1301"/>
      <c r="O694" s="1329"/>
      <c r="Q694" s="92"/>
      <c r="R694" s="92"/>
      <c r="S694" s="92"/>
      <c r="T694" s="92"/>
      <c r="U694" s="1303"/>
    </row>
    <row r="695" spans="1:21" s="1302" customFormat="1" x14ac:dyDescent="0.3">
      <c r="A695" s="1214"/>
      <c r="B695" s="92"/>
      <c r="C695" s="1298"/>
      <c r="D695" s="1301"/>
      <c r="E695" s="1301"/>
      <c r="F695" s="1301"/>
      <c r="G695" s="1301"/>
      <c r="H695" s="1301"/>
      <c r="I695" s="1301"/>
      <c r="J695" s="1301"/>
      <c r="K695" s="1301"/>
      <c r="L695" s="1301"/>
      <c r="M695" s="1301"/>
      <c r="N695" s="1301"/>
      <c r="O695" s="1329"/>
      <c r="Q695" s="92"/>
      <c r="R695" s="92"/>
      <c r="S695" s="92"/>
      <c r="T695" s="92"/>
      <c r="U695" s="1303"/>
    </row>
    <row r="696" spans="1:21" s="1302" customFormat="1" x14ac:dyDescent="0.3">
      <c r="A696" s="1214"/>
      <c r="B696" s="92"/>
      <c r="C696" s="1298"/>
      <c r="D696" s="1301"/>
      <c r="E696" s="1301"/>
      <c r="F696" s="1301"/>
      <c r="G696" s="1301"/>
      <c r="H696" s="1301"/>
      <c r="I696" s="1301"/>
      <c r="J696" s="1301"/>
      <c r="K696" s="1301"/>
      <c r="L696" s="1301"/>
      <c r="M696" s="1301"/>
      <c r="N696" s="1301"/>
      <c r="O696" s="1329"/>
      <c r="Q696" s="92"/>
      <c r="R696" s="92"/>
      <c r="S696" s="92"/>
      <c r="T696" s="92"/>
      <c r="U696" s="1303"/>
    </row>
    <row r="697" spans="1:21" s="1302" customFormat="1" x14ac:dyDescent="0.3">
      <c r="A697" s="1214"/>
      <c r="B697" s="92"/>
      <c r="C697" s="1298"/>
      <c r="D697" s="1301"/>
      <c r="E697" s="1301"/>
      <c r="F697" s="1301"/>
      <c r="G697" s="1301"/>
      <c r="H697" s="1301"/>
      <c r="I697" s="1301"/>
      <c r="J697" s="1301"/>
      <c r="K697" s="1301"/>
      <c r="L697" s="1301"/>
      <c r="M697" s="1301"/>
      <c r="N697" s="1301"/>
      <c r="O697" s="1329"/>
      <c r="Q697" s="92"/>
      <c r="R697" s="92"/>
      <c r="S697" s="92"/>
      <c r="T697" s="92"/>
      <c r="U697" s="1303"/>
    </row>
    <row r="698" spans="1:21" s="1302" customFormat="1" x14ac:dyDescent="0.3">
      <c r="A698" s="1214"/>
      <c r="B698" s="92"/>
      <c r="C698" s="1298"/>
      <c r="D698" s="1301"/>
      <c r="E698" s="1301"/>
      <c r="F698" s="1301"/>
      <c r="G698" s="1301"/>
      <c r="H698" s="1301"/>
      <c r="I698" s="1301"/>
      <c r="J698" s="1301"/>
      <c r="K698" s="1301"/>
      <c r="L698" s="1301"/>
      <c r="M698" s="1301"/>
      <c r="N698" s="1301"/>
      <c r="O698" s="1329"/>
      <c r="Q698" s="92"/>
      <c r="R698" s="92"/>
      <c r="S698" s="92"/>
      <c r="T698" s="92"/>
      <c r="U698" s="1303"/>
    </row>
    <row r="699" spans="1:21" s="1302" customFormat="1" x14ac:dyDescent="0.3">
      <c r="A699" s="1214"/>
      <c r="B699" s="92"/>
      <c r="C699" s="1298"/>
      <c r="D699" s="1301"/>
      <c r="E699" s="1301"/>
      <c r="F699" s="1301"/>
      <c r="G699" s="1301"/>
      <c r="H699" s="1301"/>
      <c r="I699" s="1301"/>
      <c r="J699" s="1301"/>
      <c r="K699" s="1301"/>
      <c r="L699" s="1301"/>
      <c r="M699" s="1301"/>
      <c r="N699" s="1301"/>
      <c r="O699" s="1329"/>
      <c r="Q699" s="92"/>
      <c r="R699" s="92"/>
      <c r="S699" s="92"/>
      <c r="T699" s="92"/>
      <c r="U699" s="1303"/>
    </row>
    <row r="700" spans="1:21" s="1302" customFormat="1" x14ac:dyDescent="0.3">
      <c r="A700" s="1214"/>
      <c r="B700" s="92"/>
      <c r="C700" s="1298"/>
      <c r="D700" s="1301"/>
      <c r="E700" s="1301"/>
      <c r="F700" s="1301"/>
      <c r="G700" s="1301"/>
      <c r="H700" s="1301"/>
      <c r="I700" s="1301"/>
      <c r="J700" s="1301"/>
      <c r="K700" s="1301"/>
      <c r="L700" s="1301"/>
      <c r="M700" s="1301"/>
      <c r="N700" s="1301"/>
      <c r="O700" s="1329"/>
      <c r="Q700" s="92"/>
      <c r="R700" s="92"/>
      <c r="S700" s="92"/>
      <c r="T700" s="92"/>
      <c r="U700" s="1303"/>
    </row>
    <row r="701" spans="1:21" s="1302" customFormat="1" x14ac:dyDescent="0.3">
      <c r="A701" s="1214"/>
      <c r="B701" s="92"/>
      <c r="C701" s="1298"/>
      <c r="D701" s="1301"/>
      <c r="E701" s="1301"/>
      <c r="F701" s="1301"/>
      <c r="G701" s="1301"/>
      <c r="H701" s="1301"/>
      <c r="I701" s="1301"/>
      <c r="J701" s="1301"/>
      <c r="K701" s="1301"/>
      <c r="L701" s="1301"/>
      <c r="M701" s="1301"/>
      <c r="N701" s="1301"/>
      <c r="O701" s="1329"/>
      <c r="Q701" s="92"/>
      <c r="R701" s="92"/>
      <c r="S701" s="92"/>
      <c r="T701" s="92"/>
      <c r="U701" s="1303"/>
    </row>
    <row r="702" spans="1:21" s="1302" customFormat="1" x14ac:dyDescent="0.3">
      <c r="A702" s="1214"/>
      <c r="B702" s="92"/>
      <c r="C702" s="1298"/>
      <c r="D702" s="1301"/>
      <c r="E702" s="1301"/>
      <c r="F702" s="1301"/>
      <c r="G702" s="1301"/>
      <c r="H702" s="1301"/>
      <c r="I702" s="1301"/>
      <c r="J702" s="1301"/>
      <c r="K702" s="1301"/>
      <c r="L702" s="1301"/>
      <c r="M702" s="1301"/>
      <c r="N702" s="1301"/>
      <c r="O702" s="1329"/>
      <c r="Q702" s="92"/>
      <c r="R702" s="92"/>
      <c r="S702" s="92"/>
      <c r="T702" s="92"/>
      <c r="U702" s="1303"/>
    </row>
    <row r="703" spans="1:21" s="1302" customFormat="1" x14ac:dyDescent="0.3">
      <c r="A703" s="1214"/>
      <c r="B703" s="92"/>
      <c r="C703" s="1298"/>
      <c r="D703" s="1301"/>
      <c r="E703" s="1301"/>
      <c r="F703" s="1301"/>
      <c r="G703" s="1301"/>
      <c r="H703" s="1301"/>
      <c r="I703" s="1301"/>
      <c r="J703" s="1301"/>
      <c r="K703" s="1301"/>
      <c r="L703" s="1301"/>
      <c r="M703" s="1301"/>
      <c r="N703" s="1301"/>
      <c r="O703" s="1329"/>
      <c r="Q703" s="92"/>
      <c r="R703" s="92"/>
      <c r="S703" s="92"/>
      <c r="T703" s="92"/>
      <c r="U703" s="1303"/>
    </row>
    <row r="704" spans="1:21" s="1302" customFormat="1" x14ac:dyDescent="0.3">
      <c r="A704" s="1214"/>
      <c r="B704" s="92"/>
      <c r="C704" s="1298"/>
      <c r="D704" s="1301"/>
      <c r="E704" s="1301"/>
      <c r="F704" s="1301"/>
      <c r="G704" s="1301"/>
      <c r="H704" s="1301"/>
      <c r="I704" s="1301"/>
      <c r="J704" s="1301"/>
      <c r="K704" s="1301"/>
      <c r="L704" s="1301"/>
      <c r="M704" s="1301"/>
      <c r="N704" s="1301"/>
      <c r="O704" s="1329"/>
      <c r="Q704" s="92"/>
      <c r="R704" s="92"/>
      <c r="S704" s="92"/>
      <c r="T704" s="92"/>
      <c r="U704" s="1303"/>
    </row>
    <row r="705" spans="1:21" s="1302" customFormat="1" x14ac:dyDescent="0.3">
      <c r="A705" s="1214"/>
      <c r="B705" s="92"/>
      <c r="C705" s="1298"/>
      <c r="D705" s="1301"/>
      <c r="E705" s="1301"/>
      <c r="F705" s="1301"/>
      <c r="G705" s="1301"/>
      <c r="H705" s="1301"/>
      <c r="I705" s="1301"/>
      <c r="J705" s="1301"/>
      <c r="K705" s="1301"/>
      <c r="L705" s="1301"/>
      <c r="M705" s="1301"/>
      <c r="N705" s="1301"/>
      <c r="O705" s="1329"/>
      <c r="Q705" s="92"/>
      <c r="R705" s="92"/>
      <c r="S705" s="92"/>
      <c r="T705" s="92"/>
      <c r="U705" s="1303"/>
    </row>
    <row r="706" spans="1:21" s="1302" customFormat="1" x14ac:dyDescent="0.3">
      <c r="A706" s="1214"/>
      <c r="B706" s="92"/>
      <c r="C706" s="1298"/>
      <c r="D706" s="1301"/>
      <c r="E706" s="1301"/>
      <c r="F706" s="1301"/>
      <c r="G706" s="1301"/>
      <c r="H706" s="1301"/>
      <c r="I706" s="1301"/>
      <c r="J706" s="1301"/>
      <c r="K706" s="1301"/>
      <c r="L706" s="1301"/>
      <c r="M706" s="1301"/>
      <c r="N706" s="1301"/>
      <c r="O706" s="1329"/>
      <c r="Q706" s="92"/>
      <c r="R706" s="92"/>
      <c r="S706" s="92"/>
      <c r="T706" s="92"/>
      <c r="U706" s="1303"/>
    </row>
    <row r="707" spans="1:21" s="1302" customFormat="1" x14ac:dyDescent="0.3">
      <c r="A707" s="1214"/>
      <c r="B707" s="92"/>
      <c r="C707" s="1298"/>
      <c r="D707" s="1301"/>
      <c r="E707" s="1301"/>
      <c r="F707" s="1301"/>
      <c r="G707" s="1301"/>
      <c r="H707" s="1301"/>
      <c r="I707" s="1301"/>
      <c r="J707" s="1301"/>
      <c r="K707" s="1301"/>
      <c r="L707" s="1301"/>
      <c r="M707" s="1301"/>
      <c r="N707" s="1301"/>
      <c r="O707" s="1329"/>
      <c r="Q707" s="92"/>
      <c r="R707" s="92"/>
      <c r="S707" s="92"/>
      <c r="T707" s="92"/>
      <c r="U707" s="1303"/>
    </row>
    <row r="708" spans="1:21" s="1302" customFormat="1" x14ac:dyDescent="0.3">
      <c r="A708" s="1214"/>
      <c r="B708" s="92"/>
      <c r="C708" s="1298"/>
      <c r="D708" s="1301"/>
      <c r="E708" s="1301"/>
      <c r="F708" s="1301"/>
      <c r="G708" s="1301"/>
      <c r="H708" s="1301"/>
      <c r="I708" s="1301"/>
      <c r="J708" s="1301"/>
      <c r="K708" s="1301"/>
      <c r="L708" s="1301"/>
      <c r="M708" s="1301"/>
      <c r="N708" s="1301"/>
      <c r="O708" s="1329"/>
      <c r="Q708" s="92"/>
      <c r="R708" s="92"/>
      <c r="S708" s="92"/>
      <c r="T708" s="92"/>
      <c r="U708" s="1303"/>
    </row>
    <row r="709" spans="1:21" s="1302" customFormat="1" x14ac:dyDescent="0.3">
      <c r="A709" s="1214"/>
      <c r="B709" s="92"/>
      <c r="C709" s="1298"/>
      <c r="D709" s="1301"/>
      <c r="E709" s="1301"/>
      <c r="F709" s="1301"/>
      <c r="G709" s="1301"/>
      <c r="H709" s="1301"/>
      <c r="I709" s="1301"/>
      <c r="J709" s="1301"/>
      <c r="K709" s="1301"/>
      <c r="L709" s="1301"/>
      <c r="M709" s="1301"/>
      <c r="N709" s="1301"/>
      <c r="O709" s="1329"/>
      <c r="Q709" s="92"/>
      <c r="R709" s="92"/>
      <c r="S709" s="92"/>
      <c r="T709" s="92"/>
      <c r="U709" s="1303"/>
    </row>
    <row r="710" spans="1:21" s="1302" customFormat="1" x14ac:dyDescent="0.3">
      <c r="A710" s="1214"/>
      <c r="B710" s="92"/>
      <c r="C710" s="1298"/>
      <c r="D710" s="1301"/>
      <c r="E710" s="1301"/>
      <c r="F710" s="1301"/>
      <c r="G710" s="1301"/>
      <c r="H710" s="1301"/>
      <c r="I710" s="1301"/>
      <c r="J710" s="1301"/>
      <c r="K710" s="1301"/>
      <c r="L710" s="1301"/>
      <c r="M710" s="1301"/>
      <c r="N710" s="1301"/>
      <c r="O710" s="1329"/>
      <c r="Q710" s="92"/>
      <c r="R710" s="92"/>
      <c r="S710" s="92"/>
      <c r="T710" s="92"/>
      <c r="U710" s="1303"/>
    </row>
    <row r="711" spans="1:21" s="1302" customFormat="1" x14ac:dyDescent="0.3">
      <c r="A711" s="1214"/>
      <c r="B711" s="92"/>
      <c r="C711" s="1298"/>
      <c r="D711" s="1301"/>
      <c r="E711" s="1301"/>
      <c r="F711" s="1301"/>
      <c r="G711" s="1301"/>
      <c r="H711" s="1301"/>
      <c r="I711" s="1301"/>
      <c r="J711" s="1301"/>
      <c r="K711" s="1301"/>
      <c r="L711" s="1301"/>
      <c r="M711" s="1301"/>
      <c r="N711" s="1301"/>
      <c r="O711" s="1329"/>
      <c r="Q711" s="92"/>
      <c r="R711" s="92"/>
      <c r="S711" s="92"/>
      <c r="T711" s="92"/>
      <c r="U711" s="1303"/>
    </row>
    <row r="712" spans="1:21" s="1302" customFormat="1" x14ac:dyDescent="0.3">
      <c r="A712" s="1214"/>
      <c r="B712" s="92"/>
      <c r="C712" s="1298"/>
      <c r="D712" s="1301"/>
      <c r="E712" s="1301"/>
      <c r="F712" s="1301"/>
      <c r="G712" s="1301"/>
      <c r="H712" s="1301"/>
      <c r="I712" s="1301"/>
      <c r="J712" s="1301"/>
      <c r="K712" s="1301"/>
      <c r="L712" s="1301"/>
      <c r="M712" s="1301"/>
      <c r="N712" s="1301"/>
      <c r="O712" s="1329"/>
      <c r="Q712" s="92"/>
      <c r="R712" s="92"/>
      <c r="S712" s="92"/>
      <c r="T712" s="92"/>
      <c r="U712" s="1303"/>
    </row>
    <row r="713" spans="1:21" s="1302" customFormat="1" x14ac:dyDescent="0.3">
      <c r="A713" s="1214"/>
      <c r="B713" s="92"/>
      <c r="C713" s="1298"/>
      <c r="D713" s="1301"/>
      <c r="E713" s="1301"/>
      <c r="F713" s="1301"/>
      <c r="G713" s="1301"/>
      <c r="H713" s="1301"/>
      <c r="I713" s="1301"/>
      <c r="J713" s="1301"/>
      <c r="K713" s="1301"/>
      <c r="L713" s="1301"/>
      <c r="M713" s="1301"/>
      <c r="N713" s="1301"/>
      <c r="O713" s="1329"/>
      <c r="Q713" s="92"/>
      <c r="R713" s="92"/>
      <c r="S713" s="92"/>
      <c r="T713" s="92"/>
      <c r="U713" s="1303"/>
    </row>
    <row r="714" spans="1:21" s="1302" customFormat="1" x14ac:dyDescent="0.3">
      <c r="A714" s="1214"/>
      <c r="B714" s="92"/>
      <c r="C714" s="1298"/>
      <c r="D714" s="1301"/>
      <c r="E714" s="1301"/>
      <c r="F714" s="1301"/>
      <c r="G714" s="1301"/>
      <c r="H714" s="1301"/>
      <c r="I714" s="1301"/>
      <c r="J714" s="1301"/>
      <c r="K714" s="1301"/>
      <c r="L714" s="1301"/>
      <c r="M714" s="1301"/>
      <c r="N714" s="1301"/>
      <c r="O714" s="1329"/>
      <c r="Q714" s="92"/>
      <c r="R714" s="92"/>
      <c r="S714" s="92"/>
      <c r="T714" s="92"/>
      <c r="U714" s="1303"/>
    </row>
    <row r="715" spans="1:21" s="1302" customFormat="1" x14ac:dyDescent="0.3">
      <c r="A715" s="1214"/>
      <c r="B715" s="92"/>
      <c r="C715" s="1298"/>
      <c r="D715" s="1301"/>
      <c r="E715" s="1301"/>
      <c r="F715" s="1301"/>
      <c r="G715" s="1301"/>
      <c r="H715" s="1301"/>
      <c r="I715" s="1301"/>
      <c r="J715" s="1301"/>
      <c r="K715" s="1301"/>
      <c r="L715" s="1301"/>
      <c r="M715" s="1301"/>
      <c r="N715" s="1301"/>
      <c r="O715" s="1329"/>
      <c r="Q715" s="92"/>
      <c r="R715" s="92"/>
      <c r="S715" s="92"/>
      <c r="T715" s="92"/>
      <c r="U715" s="1303"/>
    </row>
    <row r="716" spans="1:21" s="1302" customFormat="1" x14ac:dyDescent="0.3">
      <c r="A716" s="1214"/>
      <c r="B716" s="92"/>
      <c r="C716" s="1298"/>
      <c r="D716" s="1301"/>
      <c r="E716" s="1301"/>
      <c r="F716" s="1301"/>
      <c r="G716" s="1301"/>
      <c r="H716" s="1301"/>
      <c r="I716" s="1301"/>
      <c r="J716" s="1301"/>
      <c r="K716" s="1301"/>
      <c r="L716" s="1301"/>
      <c r="M716" s="1301"/>
      <c r="N716" s="1301"/>
      <c r="O716" s="1329"/>
      <c r="Q716" s="92"/>
      <c r="R716" s="92"/>
      <c r="S716" s="92"/>
      <c r="T716" s="92"/>
      <c r="U716" s="1303"/>
    </row>
    <row r="717" spans="1:21" s="1302" customFormat="1" x14ac:dyDescent="0.3">
      <c r="A717" s="1214"/>
      <c r="B717" s="92"/>
      <c r="C717" s="1298"/>
      <c r="D717" s="1301"/>
      <c r="E717" s="1301"/>
      <c r="F717" s="1301"/>
      <c r="G717" s="1301"/>
      <c r="H717" s="1301"/>
      <c r="I717" s="1301"/>
      <c r="J717" s="1301"/>
      <c r="K717" s="1301"/>
      <c r="L717" s="1301"/>
      <c r="M717" s="1301"/>
      <c r="N717" s="1301"/>
      <c r="O717" s="1329"/>
      <c r="Q717" s="92"/>
      <c r="R717" s="92"/>
      <c r="S717" s="92"/>
      <c r="T717" s="92"/>
      <c r="U717" s="1303"/>
    </row>
    <row r="718" spans="1:21" s="1302" customFormat="1" x14ac:dyDescent="0.3">
      <c r="A718" s="1214"/>
      <c r="B718" s="92"/>
      <c r="C718" s="1298"/>
      <c r="D718" s="1301"/>
      <c r="E718" s="1301"/>
      <c r="F718" s="1301"/>
      <c r="G718" s="1301"/>
      <c r="H718" s="1301"/>
      <c r="I718" s="1301"/>
      <c r="J718" s="1301"/>
      <c r="K718" s="1301"/>
      <c r="L718" s="1301"/>
      <c r="M718" s="1301"/>
      <c r="N718" s="1301"/>
      <c r="O718" s="1329"/>
      <c r="Q718" s="92"/>
      <c r="R718" s="92"/>
      <c r="S718" s="92"/>
      <c r="T718" s="92"/>
      <c r="U718" s="1303"/>
    </row>
    <row r="719" spans="1:21" s="1302" customFormat="1" x14ac:dyDescent="0.3">
      <c r="A719" s="1214"/>
      <c r="B719" s="92"/>
      <c r="C719" s="1298"/>
      <c r="D719" s="1301"/>
      <c r="E719" s="1301"/>
      <c r="F719" s="1301"/>
      <c r="G719" s="1301"/>
      <c r="H719" s="1301"/>
      <c r="I719" s="1301"/>
      <c r="J719" s="1301"/>
      <c r="K719" s="1301"/>
      <c r="L719" s="1301"/>
      <c r="M719" s="1301"/>
      <c r="N719" s="1301"/>
      <c r="O719" s="1329"/>
      <c r="Q719" s="92"/>
      <c r="R719" s="92"/>
      <c r="S719" s="92"/>
      <c r="T719" s="92"/>
      <c r="U719" s="1303"/>
    </row>
    <row r="720" spans="1:21" s="1302" customFormat="1" x14ac:dyDescent="0.3">
      <c r="A720" s="1214"/>
      <c r="B720" s="92"/>
      <c r="C720" s="1298"/>
      <c r="D720" s="1301"/>
      <c r="E720" s="1301"/>
      <c r="F720" s="1301"/>
      <c r="G720" s="1301"/>
      <c r="H720" s="1301"/>
      <c r="I720" s="1301"/>
      <c r="J720" s="1301"/>
      <c r="K720" s="1301"/>
      <c r="L720" s="1301"/>
      <c r="M720" s="1301"/>
      <c r="N720" s="1301"/>
      <c r="O720" s="1329"/>
      <c r="Q720" s="92"/>
      <c r="R720" s="92"/>
      <c r="S720" s="92"/>
      <c r="T720" s="92"/>
      <c r="U720" s="1303"/>
    </row>
    <row r="721" spans="1:21" s="1302" customFormat="1" x14ac:dyDescent="0.3">
      <c r="A721" s="1214"/>
      <c r="B721" s="92"/>
      <c r="C721" s="1298"/>
      <c r="D721" s="1301"/>
      <c r="E721" s="1301"/>
      <c r="F721" s="1301"/>
      <c r="G721" s="1301"/>
      <c r="H721" s="1301"/>
      <c r="I721" s="1301"/>
      <c r="J721" s="1301"/>
      <c r="K721" s="1301"/>
      <c r="L721" s="1301"/>
      <c r="M721" s="1301"/>
      <c r="N721" s="1301"/>
      <c r="O721" s="1329"/>
      <c r="Q721" s="92"/>
      <c r="R721" s="92"/>
      <c r="S721" s="92"/>
      <c r="T721" s="92"/>
      <c r="U721" s="1303"/>
    </row>
    <row r="722" spans="1:21" s="1302" customFormat="1" x14ac:dyDescent="0.3">
      <c r="A722" s="1214"/>
      <c r="B722" s="92"/>
      <c r="C722" s="1298"/>
      <c r="D722" s="1301"/>
      <c r="E722" s="1301"/>
      <c r="F722" s="1301"/>
      <c r="G722" s="1301"/>
      <c r="H722" s="1301"/>
      <c r="I722" s="1301"/>
      <c r="J722" s="1301"/>
      <c r="K722" s="1301"/>
      <c r="L722" s="1301"/>
      <c r="M722" s="1301"/>
      <c r="N722" s="1301"/>
      <c r="O722" s="1329"/>
      <c r="Q722" s="92"/>
      <c r="R722" s="92"/>
      <c r="S722" s="92"/>
      <c r="T722" s="92"/>
      <c r="U722" s="1303"/>
    </row>
    <row r="723" spans="1:21" s="1302" customFormat="1" x14ac:dyDescent="0.3">
      <c r="A723" s="1214"/>
      <c r="B723" s="92"/>
      <c r="C723" s="1298"/>
      <c r="D723" s="1301"/>
      <c r="E723" s="1301"/>
      <c r="F723" s="1301"/>
      <c r="G723" s="1301"/>
      <c r="H723" s="1301"/>
      <c r="I723" s="1301"/>
      <c r="J723" s="1301"/>
      <c r="K723" s="1301"/>
      <c r="L723" s="1301"/>
      <c r="M723" s="1301"/>
      <c r="N723" s="1301"/>
      <c r="O723" s="1329"/>
      <c r="Q723" s="92"/>
      <c r="R723" s="92"/>
      <c r="S723" s="92"/>
      <c r="T723" s="92"/>
      <c r="U723" s="1303"/>
    </row>
    <row r="724" spans="1:21" s="1302" customFormat="1" x14ac:dyDescent="0.3">
      <c r="A724" s="1214"/>
      <c r="B724" s="92"/>
      <c r="C724" s="1298"/>
      <c r="D724" s="1301"/>
      <c r="E724" s="1301"/>
      <c r="F724" s="1301"/>
      <c r="G724" s="1301"/>
      <c r="H724" s="1301"/>
      <c r="I724" s="1301"/>
      <c r="J724" s="1301"/>
      <c r="K724" s="1301"/>
      <c r="L724" s="1301"/>
      <c r="M724" s="1301"/>
      <c r="N724" s="1301"/>
      <c r="O724" s="1329"/>
      <c r="Q724" s="92"/>
      <c r="R724" s="92"/>
      <c r="S724" s="92"/>
      <c r="T724" s="92"/>
      <c r="U724" s="1303"/>
    </row>
    <row r="725" spans="1:21" s="1302" customFormat="1" x14ac:dyDescent="0.3">
      <c r="A725" s="1214"/>
      <c r="B725" s="92"/>
      <c r="C725" s="1298"/>
      <c r="D725" s="1301"/>
      <c r="E725" s="1301"/>
      <c r="F725" s="1301"/>
      <c r="G725" s="1301"/>
      <c r="H725" s="1301"/>
      <c r="I725" s="1301"/>
      <c r="J725" s="1301"/>
      <c r="K725" s="1301"/>
      <c r="L725" s="1301"/>
      <c r="M725" s="1301"/>
      <c r="N725" s="1301"/>
      <c r="O725" s="1329"/>
      <c r="Q725" s="92"/>
      <c r="R725" s="92"/>
      <c r="S725" s="92"/>
      <c r="T725" s="92"/>
      <c r="U725" s="1303"/>
    </row>
    <row r="726" spans="1:21" s="1302" customFormat="1" x14ac:dyDescent="0.3">
      <c r="A726" s="1214"/>
      <c r="B726" s="92"/>
      <c r="C726" s="1298"/>
      <c r="D726" s="1301"/>
      <c r="E726" s="1301"/>
      <c r="F726" s="1301"/>
      <c r="G726" s="1301"/>
      <c r="H726" s="1301"/>
      <c r="I726" s="1301"/>
      <c r="J726" s="1301"/>
      <c r="K726" s="1301"/>
      <c r="L726" s="1301"/>
      <c r="M726" s="1301"/>
      <c r="N726" s="1301"/>
      <c r="O726" s="1329"/>
      <c r="Q726" s="92"/>
      <c r="R726" s="92"/>
      <c r="S726" s="92"/>
      <c r="T726" s="92"/>
      <c r="U726" s="1303"/>
    </row>
    <row r="727" spans="1:21" s="1302" customFormat="1" x14ac:dyDescent="0.3">
      <c r="A727" s="1214"/>
      <c r="B727" s="92"/>
      <c r="C727" s="1298"/>
      <c r="D727" s="1301"/>
      <c r="E727" s="1301"/>
      <c r="F727" s="1301"/>
      <c r="G727" s="1301"/>
      <c r="H727" s="1301"/>
      <c r="I727" s="1301"/>
      <c r="J727" s="1301"/>
      <c r="K727" s="1301"/>
      <c r="L727" s="1301"/>
      <c r="M727" s="1301"/>
      <c r="N727" s="1301"/>
      <c r="O727" s="1329"/>
      <c r="Q727" s="92"/>
      <c r="R727" s="92"/>
      <c r="S727" s="92"/>
      <c r="T727" s="92"/>
      <c r="U727" s="1303"/>
    </row>
    <row r="728" spans="1:21" s="1302" customFormat="1" x14ac:dyDescent="0.3">
      <c r="A728" s="1214"/>
      <c r="B728" s="92"/>
      <c r="C728" s="1298"/>
      <c r="D728" s="1301"/>
      <c r="E728" s="1301"/>
      <c r="F728" s="1301"/>
      <c r="G728" s="1301"/>
      <c r="H728" s="1301"/>
      <c r="I728" s="1301"/>
      <c r="J728" s="1301"/>
      <c r="K728" s="1301"/>
      <c r="L728" s="1301"/>
      <c r="M728" s="1301"/>
      <c r="N728" s="1301"/>
      <c r="O728" s="1329"/>
      <c r="Q728" s="92"/>
      <c r="R728" s="92"/>
      <c r="S728" s="92"/>
      <c r="T728" s="92"/>
      <c r="U728" s="1303"/>
    </row>
    <row r="729" spans="1:21" s="1302" customFormat="1" x14ac:dyDescent="0.3">
      <c r="A729" s="1214"/>
      <c r="B729" s="92"/>
      <c r="C729" s="1298"/>
      <c r="D729" s="1301"/>
      <c r="E729" s="1301"/>
      <c r="F729" s="1301"/>
      <c r="G729" s="1301"/>
      <c r="H729" s="1301"/>
      <c r="I729" s="1301"/>
      <c r="J729" s="1301"/>
      <c r="K729" s="1301"/>
      <c r="L729" s="1301"/>
      <c r="M729" s="1301"/>
      <c r="N729" s="1301"/>
      <c r="O729" s="1329"/>
      <c r="Q729" s="92"/>
      <c r="R729" s="92"/>
      <c r="S729" s="92"/>
      <c r="T729" s="92"/>
      <c r="U729" s="1303"/>
    </row>
    <row r="730" spans="1:21" s="1302" customFormat="1" x14ac:dyDescent="0.3">
      <c r="A730" s="1214"/>
      <c r="B730" s="92"/>
      <c r="C730" s="1298"/>
      <c r="D730" s="1301"/>
      <c r="E730" s="1301"/>
      <c r="F730" s="1301"/>
      <c r="G730" s="1301"/>
      <c r="H730" s="1301"/>
      <c r="I730" s="1301"/>
      <c r="J730" s="1301"/>
      <c r="K730" s="1301"/>
      <c r="L730" s="1301"/>
      <c r="M730" s="1301"/>
      <c r="N730" s="1301"/>
      <c r="O730" s="1329"/>
      <c r="Q730" s="92"/>
      <c r="R730" s="92"/>
      <c r="S730" s="92"/>
      <c r="T730" s="92"/>
      <c r="U730" s="1303"/>
    </row>
    <row r="731" spans="1:21" s="1302" customFormat="1" x14ac:dyDescent="0.3">
      <c r="A731" s="1214"/>
      <c r="B731" s="92"/>
      <c r="C731" s="1298"/>
      <c r="D731" s="1301"/>
      <c r="E731" s="1301"/>
      <c r="F731" s="1301"/>
      <c r="G731" s="1301"/>
      <c r="H731" s="1301"/>
      <c r="I731" s="1301"/>
      <c r="J731" s="1301"/>
      <c r="K731" s="1301"/>
      <c r="L731" s="1301"/>
      <c r="M731" s="1301"/>
      <c r="N731" s="1301"/>
      <c r="O731" s="1329"/>
      <c r="Q731" s="92"/>
      <c r="R731" s="92"/>
      <c r="S731" s="92"/>
      <c r="T731" s="92"/>
      <c r="U731" s="1303"/>
    </row>
    <row r="732" spans="1:21" s="1302" customFormat="1" x14ac:dyDescent="0.3">
      <c r="A732" s="1214"/>
      <c r="B732" s="92"/>
      <c r="C732" s="1298"/>
      <c r="D732" s="1301"/>
      <c r="E732" s="1301"/>
      <c r="F732" s="1301"/>
      <c r="G732" s="1301"/>
      <c r="H732" s="1301"/>
      <c r="I732" s="1301"/>
      <c r="J732" s="1301"/>
      <c r="K732" s="1301"/>
      <c r="L732" s="1301"/>
      <c r="M732" s="1301"/>
      <c r="N732" s="1301"/>
      <c r="O732" s="1329"/>
      <c r="Q732" s="92"/>
      <c r="R732" s="92"/>
      <c r="S732" s="92"/>
      <c r="T732" s="92"/>
      <c r="U732" s="1303"/>
    </row>
    <row r="733" spans="1:21" s="1302" customFormat="1" x14ac:dyDescent="0.3">
      <c r="A733" s="1214"/>
      <c r="B733" s="92"/>
      <c r="C733" s="1298"/>
      <c r="D733" s="1301"/>
      <c r="E733" s="1301"/>
      <c r="F733" s="1301"/>
      <c r="G733" s="1301"/>
      <c r="H733" s="1301"/>
      <c r="I733" s="1301"/>
      <c r="J733" s="1301"/>
      <c r="K733" s="1301"/>
      <c r="L733" s="1301"/>
      <c r="M733" s="1301"/>
      <c r="N733" s="1301"/>
      <c r="O733" s="1329"/>
      <c r="Q733" s="92"/>
      <c r="R733" s="92"/>
      <c r="S733" s="92"/>
      <c r="T733" s="92"/>
      <c r="U733" s="1303"/>
    </row>
    <row r="734" spans="1:21" s="1302" customFormat="1" x14ac:dyDescent="0.3">
      <c r="A734" s="1214"/>
      <c r="B734" s="92"/>
      <c r="C734" s="1298"/>
      <c r="D734" s="1301"/>
      <c r="E734" s="1301"/>
      <c r="F734" s="1301"/>
      <c r="G734" s="1301"/>
      <c r="H734" s="1301"/>
      <c r="I734" s="1301"/>
      <c r="J734" s="1301"/>
      <c r="K734" s="1301"/>
      <c r="L734" s="1301"/>
      <c r="M734" s="1301"/>
      <c r="N734" s="1301"/>
      <c r="O734" s="1329"/>
      <c r="Q734" s="92"/>
      <c r="R734" s="92"/>
      <c r="S734" s="92"/>
      <c r="T734" s="92"/>
      <c r="U734" s="1303"/>
    </row>
    <row r="735" spans="1:21" s="1302" customFormat="1" x14ac:dyDescent="0.3">
      <c r="A735" s="1214"/>
      <c r="B735" s="92"/>
      <c r="C735" s="1298"/>
      <c r="D735" s="1301"/>
      <c r="E735" s="1301"/>
      <c r="F735" s="1301"/>
      <c r="G735" s="1301"/>
      <c r="H735" s="1301"/>
      <c r="I735" s="1301"/>
      <c r="J735" s="1301"/>
      <c r="K735" s="1301"/>
      <c r="L735" s="1301"/>
      <c r="M735" s="1301"/>
      <c r="N735" s="1301"/>
      <c r="O735" s="1329"/>
      <c r="Q735" s="92"/>
      <c r="R735" s="92"/>
      <c r="S735" s="92"/>
      <c r="T735" s="92"/>
      <c r="U735" s="1303"/>
    </row>
    <row r="736" spans="1:21" s="1302" customFormat="1" x14ac:dyDescent="0.3">
      <c r="A736" s="1214"/>
      <c r="B736" s="92"/>
      <c r="C736" s="1298"/>
      <c r="D736" s="1301"/>
      <c r="E736" s="1301"/>
      <c r="F736" s="1301"/>
      <c r="G736" s="1301"/>
      <c r="H736" s="1301"/>
      <c r="I736" s="1301"/>
      <c r="J736" s="1301"/>
      <c r="K736" s="1301"/>
      <c r="L736" s="1301"/>
      <c r="M736" s="1301"/>
      <c r="N736" s="1301"/>
      <c r="O736" s="1329"/>
      <c r="Q736" s="92"/>
      <c r="R736" s="92"/>
      <c r="S736" s="92"/>
      <c r="T736" s="92"/>
      <c r="U736" s="1303"/>
    </row>
    <row r="737" spans="1:21" s="1302" customFormat="1" x14ac:dyDescent="0.3">
      <c r="A737" s="1214"/>
      <c r="B737" s="92"/>
      <c r="C737" s="1298"/>
      <c r="D737" s="1301"/>
      <c r="E737" s="1301"/>
      <c r="F737" s="1301"/>
      <c r="G737" s="1301"/>
      <c r="H737" s="1301"/>
      <c r="I737" s="1301"/>
      <c r="J737" s="1301"/>
      <c r="K737" s="1301"/>
      <c r="L737" s="1301"/>
      <c r="M737" s="1301"/>
      <c r="N737" s="1301"/>
      <c r="O737" s="1329"/>
      <c r="Q737" s="92"/>
      <c r="R737" s="92"/>
      <c r="S737" s="92"/>
      <c r="T737" s="92"/>
      <c r="U737" s="1303"/>
    </row>
    <row r="738" spans="1:21" s="1302" customFormat="1" x14ac:dyDescent="0.3">
      <c r="A738" s="1214"/>
      <c r="B738" s="92"/>
      <c r="C738" s="1298"/>
      <c r="D738" s="1301"/>
      <c r="E738" s="1301"/>
      <c r="F738" s="1301"/>
      <c r="G738" s="1301"/>
      <c r="H738" s="1301"/>
      <c r="I738" s="1301"/>
      <c r="J738" s="1301"/>
      <c r="K738" s="1301"/>
      <c r="L738" s="1301"/>
      <c r="M738" s="1301"/>
      <c r="N738" s="1301"/>
      <c r="O738" s="1329"/>
      <c r="Q738" s="92"/>
      <c r="R738" s="92"/>
      <c r="S738" s="92"/>
      <c r="T738" s="92"/>
      <c r="U738" s="1303"/>
    </row>
    <row r="739" spans="1:21" s="1302" customFormat="1" x14ac:dyDescent="0.3">
      <c r="A739" s="1214"/>
      <c r="B739" s="92"/>
      <c r="C739" s="1298"/>
      <c r="D739" s="1301"/>
      <c r="E739" s="1301"/>
      <c r="F739" s="1301"/>
      <c r="G739" s="1301"/>
      <c r="H739" s="1301"/>
      <c r="I739" s="1301"/>
      <c r="J739" s="1301"/>
      <c r="K739" s="1301"/>
      <c r="L739" s="1301"/>
      <c r="M739" s="1301"/>
      <c r="N739" s="1301"/>
      <c r="O739" s="1329"/>
      <c r="Q739" s="92"/>
      <c r="R739" s="92"/>
      <c r="S739" s="92"/>
      <c r="T739" s="92"/>
      <c r="U739" s="1303"/>
    </row>
    <row r="740" spans="1:21" s="1302" customFormat="1" x14ac:dyDescent="0.3">
      <c r="A740" s="1214"/>
      <c r="B740" s="92"/>
      <c r="C740" s="1298"/>
      <c r="D740" s="1301"/>
      <c r="E740" s="1301"/>
      <c r="F740" s="1301"/>
      <c r="G740" s="1301"/>
      <c r="H740" s="1301"/>
      <c r="I740" s="1301"/>
      <c r="J740" s="1301"/>
      <c r="K740" s="1301"/>
      <c r="L740" s="1301"/>
      <c r="M740" s="1301"/>
      <c r="N740" s="1301"/>
      <c r="O740" s="1329"/>
      <c r="Q740" s="92"/>
      <c r="R740" s="92"/>
      <c r="S740" s="92"/>
      <c r="T740" s="92"/>
      <c r="U740" s="1303"/>
    </row>
    <row r="741" spans="1:21" s="1302" customFormat="1" x14ac:dyDescent="0.3">
      <c r="A741" s="1214"/>
      <c r="B741" s="92"/>
      <c r="C741" s="1298"/>
      <c r="D741" s="1301"/>
      <c r="E741" s="1301"/>
      <c r="F741" s="1301"/>
      <c r="G741" s="1301"/>
      <c r="H741" s="1301"/>
      <c r="I741" s="1301"/>
      <c r="J741" s="1301"/>
      <c r="K741" s="1301"/>
      <c r="L741" s="1301"/>
      <c r="M741" s="1301"/>
      <c r="N741" s="1301"/>
      <c r="O741" s="1329"/>
      <c r="Q741" s="92"/>
      <c r="R741" s="92"/>
      <c r="S741" s="92"/>
      <c r="T741" s="92"/>
      <c r="U741" s="1303"/>
    </row>
    <row r="742" spans="1:21" s="1302" customFormat="1" x14ac:dyDescent="0.3">
      <c r="A742" s="1214"/>
      <c r="B742" s="92"/>
      <c r="C742" s="1298"/>
      <c r="D742" s="1301"/>
      <c r="E742" s="1301"/>
      <c r="F742" s="1301"/>
      <c r="G742" s="1301"/>
      <c r="H742" s="1301"/>
      <c r="I742" s="1301"/>
      <c r="J742" s="1301"/>
      <c r="K742" s="1301"/>
      <c r="L742" s="1301"/>
      <c r="M742" s="1301"/>
      <c r="N742" s="1301"/>
      <c r="O742" s="1329"/>
      <c r="Q742" s="92"/>
      <c r="R742" s="92"/>
      <c r="S742" s="92"/>
      <c r="T742" s="92"/>
      <c r="U742" s="1303"/>
    </row>
    <row r="743" spans="1:21" s="1302" customFormat="1" x14ac:dyDescent="0.3">
      <c r="A743" s="1214"/>
      <c r="B743" s="92"/>
      <c r="C743" s="1298"/>
      <c r="D743" s="1301"/>
      <c r="E743" s="1301"/>
      <c r="F743" s="1301"/>
      <c r="G743" s="1301"/>
      <c r="H743" s="1301"/>
      <c r="I743" s="1301"/>
      <c r="J743" s="1301"/>
      <c r="K743" s="1301"/>
      <c r="L743" s="1301"/>
      <c r="M743" s="1301"/>
      <c r="N743" s="1301"/>
      <c r="O743" s="1329"/>
      <c r="Q743" s="92"/>
      <c r="R743" s="92"/>
      <c r="S743" s="92"/>
      <c r="T743" s="92"/>
      <c r="U743" s="1303"/>
    </row>
    <row r="744" spans="1:21" s="1302" customFormat="1" x14ac:dyDescent="0.3">
      <c r="A744" s="1214"/>
      <c r="B744" s="92"/>
      <c r="C744" s="1298"/>
      <c r="D744" s="1301"/>
      <c r="E744" s="1301"/>
      <c r="F744" s="1301"/>
      <c r="G744" s="1301"/>
      <c r="H744" s="1301"/>
      <c r="I744" s="1301"/>
      <c r="J744" s="1301"/>
      <c r="K744" s="1301"/>
      <c r="L744" s="1301"/>
      <c r="M744" s="1301"/>
      <c r="N744" s="1301"/>
      <c r="O744" s="1329"/>
      <c r="Q744" s="92"/>
      <c r="R744" s="92"/>
      <c r="S744" s="92"/>
      <c r="T744" s="92"/>
      <c r="U744" s="1303"/>
    </row>
    <row r="745" spans="1:21" s="1302" customFormat="1" x14ac:dyDescent="0.3">
      <c r="A745" s="1214"/>
      <c r="B745" s="92"/>
      <c r="C745" s="1298"/>
      <c r="D745" s="1301"/>
      <c r="E745" s="1301"/>
      <c r="F745" s="1301"/>
      <c r="G745" s="1301"/>
      <c r="H745" s="1301"/>
      <c r="I745" s="1301"/>
      <c r="J745" s="1301"/>
      <c r="K745" s="1301"/>
      <c r="L745" s="1301"/>
      <c r="M745" s="1301"/>
      <c r="N745" s="1301"/>
      <c r="O745" s="1329"/>
      <c r="Q745" s="92"/>
      <c r="R745" s="92"/>
      <c r="S745" s="92"/>
      <c r="T745" s="92"/>
      <c r="U745" s="1303"/>
    </row>
    <row r="746" spans="1:21" s="1302" customFormat="1" x14ac:dyDescent="0.3">
      <c r="A746" s="1214"/>
      <c r="B746" s="92"/>
      <c r="C746" s="1298"/>
      <c r="D746" s="1301"/>
      <c r="E746" s="1301"/>
      <c r="F746" s="1301"/>
      <c r="G746" s="1301"/>
      <c r="H746" s="1301"/>
      <c r="I746" s="1301"/>
      <c r="J746" s="1301"/>
      <c r="K746" s="1301"/>
      <c r="L746" s="1301"/>
      <c r="M746" s="1301"/>
      <c r="N746" s="1301"/>
      <c r="O746" s="1329"/>
      <c r="Q746" s="92"/>
      <c r="R746" s="92"/>
      <c r="S746" s="92"/>
      <c r="T746" s="92"/>
      <c r="U746" s="1303"/>
    </row>
    <row r="747" spans="1:21" s="1302" customFormat="1" x14ac:dyDescent="0.3">
      <c r="A747" s="1214"/>
      <c r="B747" s="92"/>
      <c r="C747" s="1298"/>
      <c r="D747" s="1301"/>
      <c r="E747" s="1301"/>
      <c r="F747" s="1301"/>
      <c r="G747" s="1301"/>
      <c r="H747" s="1301"/>
      <c r="I747" s="1301"/>
      <c r="J747" s="1301"/>
      <c r="K747" s="1301"/>
      <c r="L747" s="1301"/>
      <c r="M747" s="1301"/>
      <c r="N747" s="1301"/>
      <c r="O747" s="1329"/>
      <c r="Q747" s="92"/>
      <c r="R747" s="92"/>
      <c r="S747" s="92"/>
      <c r="T747" s="92"/>
      <c r="U747" s="1303"/>
    </row>
    <row r="748" spans="1:21" s="1302" customFormat="1" x14ac:dyDescent="0.3">
      <c r="A748" s="1214"/>
      <c r="B748" s="92"/>
      <c r="C748" s="1298"/>
      <c r="D748" s="1301"/>
      <c r="E748" s="1301"/>
      <c r="F748" s="1301"/>
      <c r="G748" s="1301"/>
      <c r="H748" s="1301"/>
      <c r="I748" s="1301"/>
      <c r="J748" s="1301"/>
      <c r="K748" s="1301"/>
      <c r="L748" s="1301"/>
      <c r="M748" s="1301"/>
      <c r="N748" s="1301"/>
      <c r="O748" s="1329"/>
      <c r="Q748" s="92"/>
      <c r="R748" s="92"/>
      <c r="S748" s="92"/>
      <c r="T748" s="92"/>
      <c r="U748" s="1303"/>
    </row>
    <row r="749" spans="1:21" s="1302" customFormat="1" x14ac:dyDescent="0.3">
      <c r="A749" s="1214"/>
      <c r="B749" s="92"/>
      <c r="C749" s="1298"/>
      <c r="D749" s="1301"/>
      <c r="E749" s="1301"/>
      <c r="F749" s="1301"/>
      <c r="G749" s="1301"/>
      <c r="H749" s="1301"/>
      <c r="I749" s="1301"/>
      <c r="J749" s="1301"/>
      <c r="K749" s="1301"/>
      <c r="L749" s="1301"/>
      <c r="M749" s="1301"/>
      <c r="N749" s="1301"/>
      <c r="O749" s="1329"/>
      <c r="Q749" s="92"/>
      <c r="R749" s="92"/>
      <c r="S749" s="92"/>
      <c r="T749" s="92"/>
      <c r="U749" s="1303"/>
    </row>
    <row r="750" spans="1:21" s="1302" customFormat="1" x14ac:dyDescent="0.3">
      <c r="A750" s="1214"/>
      <c r="B750" s="92"/>
      <c r="C750" s="1298"/>
      <c r="D750" s="1301"/>
      <c r="E750" s="1301"/>
      <c r="F750" s="1301"/>
      <c r="G750" s="1301"/>
      <c r="H750" s="1301"/>
      <c r="I750" s="1301"/>
      <c r="J750" s="1301"/>
      <c r="K750" s="1301"/>
      <c r="L750" s="1301"/>
      <c r="M750" s="1301"/>
      <c r="N750" s="1301"/>
      <c r="O750" s="1329"/>
      <c r="Q750" s="92"/>
      <c r="R750" s="92"/>
      <c r="S750" s="92"/>
      <c r="T750" s="92"/>
      <c r="U750" s="1303"/>
    </row>
    <row r="751" spans="1:21" s="1302" customFormat="1" x14ac:dyDescent="0.3">
      <c r="A751" s="1214"/>
      <c r="B751" s="92"/>
      <c r="C751" s="1298"/>
      <c r="D751" s="1301"/>
      <c r="E751" s="1301"/>
      <c r="F751" s="1301"/>
      <c r="G751" s="1301"/>
      <c r="H751" s="1301"/>
      <c r="I751" s="1301"/>
      <c r="J751" s="1301"/>
      <c r="K751" s="1301"/>
      <c r="L751" s="1301"/>
      <c r="M751" s="1301"/>
      <c r="N751" s="1301"/>
      <c r="O751" s="1329"/>
      <c r="Q751" s="92"/>
      <c r="R751" s="92"/>
      <c r="S751" s="92"/>
      <c r="T751" s="92"/>
      <c r="U751" s="1303"/>
    </row>
    <row r="752" spans="1:21" s="1302" customFormat="1" x14ac:dyDescent="0.3">
      <c r="A752" s="1214"/>
      <c r="B752" s="92"/>
      <c r="C752" s="1298"/>
      <c r="D752" s="1301"/>
      <c r="E752" s="1301"/>
      <c r="F752" s="1301"/>
      <c r="G752" s="1301"/>
      <c r="H752" s="1301"/>
      <c r="I752" s="1301"/>
      <c r="J752" s="1301"/>
      <c r="K752" s="1301"/>
      <c r="L752" s="1301"/>
      <c r="M752" s="1301"/>
      <c r="N752" s="1301"/>
      <c r="O752" s="1329"/>
      <c r="Q752" s="92"/>
      <c r="R752" s="92"/>
      <c r="S752" s="92"/>
      <c r="T752" s="92"/>
      <c r="U752" s="1303"/>
    </row>
    <row r="753" spans="1:21" s="1302" customFormat="1" x14ac:dyDescent="0.3">
      <c r="A753" s="1214"/>
      <c r="B753" s="92"/>
      <c r="C753" s="1298"/>
      <c r="D753" s="1301"/>
      <c r="E753" s="1301"/>
      <c r="F753" s="1301"/>
      <c r="G753" s="1301"/>
      <c r="H753" s="1301"/>
      <c r="I753" s="1301"/>
      <c r="J753" s="1301"/>
      <c r="K753" s="1301"/>
      <c r="L753" s="1301"/>
      <c r="M753" s="1301"/>
      <c r="N753" s="1301"/>
      <c r="O753" s="1329"/>
      <c r="Q753" s="92"/>
      <c r="R753" s="92"/>
      <c r="S753" s="92"/>
      <c r="T753" s="92"/>
      <c r="U753" s="1303"/>
    </row>
    <row r="754" spans="1:21" s="1302" customFormat="1" x14ac:dyDescent="0.3">
      <c r="A754" s="1214"/>
      <c r="B754" s="92"/>
      <c r="C754" s="1298"/>
      <c r="D754" s="1301"/>
      <c r="E754" s="1301"/>
      <c r="F754" s="1301"/>
      <c r="G754" s="1301"/>
      <c r="H754" s="1301"/>
      <c r="I754" s="1301"/>
      <c r="J754" s="1301"/>
      <c r="K754" s="1301"/>
      <c r="L754" s="1301"/>
      <c r="M754" s="1301"/>
      <c r="N754" s="1301"/>
      <c r="O754" s="1329"/>
      <c r="Q754" s="92"/>
      <c r="R754" s="92"/>
      <c r="S754" s="92"/>
      <c r="T754" s="92"/>
      <c r="U754" s="1303"/>
    </row>
    <row r="755" spans="1:21" s="1302" customFormat="1" x14ac:dyDescent="0.3">
      <c r="A755" s="1214"/>
      <c r="B755" s="92"/>
      <c r="C755" s="1298"/>
      <c r="D755" s="1301"/>
      <c r="E755" s="1301"/>
      <c r="F755" s="1301"/>
      <c r="G755" s="1301"/>
      <c r="H755" s="1301"/>
      <c r="I755" s="1301"/>
      <c r="J755" s="1301"/>
      <c r="K755" s="1301"/>
      <c r="L755" s="1301"/>
      <c r="M755" s="1301"/>
      <c r="N755" s="1301"/>
      <c r="O755" s="1329"/>
      <c r="Q755" s="92"/>
      <c r="R755" s="92"/>
      <c r="S755" s="92"/>
      <c r="T755" s="92"/>
      <c r="U755" s="1303"/>
    </row>
    <row r="756" spans="1:21" s="1302" customFormat="1" x14ac:dyDescent="0.3">
      <c r="A756" s="1214"/>
      <c r="B756" s="92"/>
      <c r="C756" s="1298"/>
      <c r="D756" s="1301"/>
      <c r="E756" s="1301"/>
      <c r="F756" s="1301"/>
      <c r="G756" s="1301"/>
      <c r="H756" s="1301"/>
      <c r="I756" s="1301"/>
      <c r="J756" s="1301"/>
      <c r="K756" s="1301"/>
      <c r="L756" s="1301"/>
      <c r="M756" s="1301"/>
      <c r="N756" s="1301"/>
      <c r="O756" s="1329"/>
      <c r="Q756" s="92"/>
      <c r="R756" s="92"/>
      <c r="S756" s="92"/>
      <c r="T756" s="92"/>
      <c r="U756" s="1303"/>
    </row>
    <row r="757" spans="1:21" s="1302" customFormat="1" x14ac:dyDescent="0.3">
      <c r="A757" s="1214"/>
      <c r="B757" s="92"/>
      <c r="C757" s="1298"/>
      <c r="D757" s="1301"/>
      <c r="E757" s="1301"/>
      <c r="F757" s="1301"/>
      <c r="G757" s="1301"/>
      <c r="H757" s="1301"/>
      <c r="I757" s="1301"/>
      <c r="J757" s="1301"/>
      <c r="K757" s="1301"/>
      <c r="L757" s="1301"/>
      <c r="M757" s="1301"/>
      <c r="N757" s="1301"/>
      <c r="O757" s="1329"/>
      <c r="Q757" s="92"/>
      <c r="R757" s="92"/>
      <c r="S757" s="92"/>
      <c r="T757" s="92"/>
      <c r="U757" s="1303"/>
    </row>
    <row r="758" spans="1:21" s="1302" customFormat="1" x14ac:dyDescent="0.3">
      <c r="A758" s="1214"/>
      <c r="B758" s="92"/>
      <c r="C758" s="1298"/>
      <c r="D758" s="1301"/>
      <c r="E758" s="1301"/>
      <c r="F758" s="1301"/>
      <c r="G758" s="1301"/>
      <c r="H758" s="1301"/>
      <c r="I758" s="1301"/>
      <c r="J758" s="1301"/>
      <c r="K758" s="1301"/>
      <c r="L758" s="1301"/>
      <c r="M758" s="1301"/>
      <c r="N758" s="1301"/>
      <c r="O758" s="1329"/>
      <c r="Q758" s="92"/>
      <c r="R758" s="92"/>
      <c r="S758" s="92"/>
      <c r="T758" s="92"/>
      <c r="U758" s="1303"/>
    </row>
    <row r="759" spans="1:21" s="1302" customFormat="1" x14ac:dyDescent="0.3">
      <c r="A759" s="1214"/>
      <c r="B759" s="92"/>
      <c r="C759" s="1298"/>
      <c r="D759" s="1301"/>
      <c r="E759" s="1301"/>
      <c r="F759" s="1301"/>
      <c r="G759" s="1301"/>
      <c r="H759" s="1301"/>
      <c r="I759" s="1301"/>
      <c r="J759" s="1301"/>
      <c r="K759" s="1301"/>
      <c r="L759" s="1301"/>
      <c r="M759" s="1301"/>
      <c r="N759" s="1301"/>
      <c r="O759" s="1329"/>
      <c r="Q759" s="92"/>
      <c r="R759" s="92"/>
      <c r="S759" s="92"/>
      <c r="T759" s="92"/>
      <c r="U759" s="1303"/>
    </row>
    <row r="760" spans="1:21" s="1302" customFormat="1" x14ac:dyDescent="0.3">
      <c r="A760" s="1214"/>
      <c r="B760" s="92"/>
      <c r="C760" s="1298"/>
      <c r="D760" s="1301"/>
      <c r="E760" s="1301"/>
      <c r="F760" s="1301"/>
      <c r="G760" s="1301"/>
      <c r="H760" s="1301"/>
      <c r="I760" s="1301"/>
      <c r="J760" s="1301"/>
      <c r="K760" s="1301"/>
      <c r="L760" s="1301"/>
      <c r="M760" s="1301"/>
      <c r="N760" s="1301"/>
      <c r="O760" s="1329"/>
      <c r="Q760" s="92"/>
      <c r="R760" s="92"/>
      <c r="S760" s="92"/>
      <c r="T760" s="92"/>
      <c r="U760" s="1303"/>
    </row>
    <row r="761" spans="1:21" s="1302" customFormat="1" x14ac:dyDescent="0.3">
      <c r="A761" s="1214"/>
      <c r="B761" s="92"/>
      <c r="C761" s="1298"/>
      <c r="D761" s="1301"/>
      <c r="E761" s="1301"/>
      <c r="F761" s="1301"/>
      <c r="G761" s="1301"/>
      <c r="H761" s="1301"/>
      <c r="I761" s="1301"/>
      <c r="J761" s="1301"/>
      <c r="K761" s="1301"/>
      <c r="L761" s="1301"/>
      <c r="M761" s="1301"/>
      <c r="N761" s="1301"/>
      <c r="O761" s="1329"/>
      <c r="Q761" s="92"/>
      <c r="R761" s="92"/>
      <c r="S761" s="92"/>
      <c r="T761" s="92"/>
      <c r="U761" s="1303"/>
    </row>
    <row r="762" spans="1:21" s="1302" customFormat="1" x14ac:dyDescent="0.3">
      <c r="A762" s="1214"/>
      <c r="B762" s="92"/>
      <c r="C762" s="1298"/>
      <c r="D762" s="1301"/>
      <c r="E762" s="1301"/>
      <c r="F762" s="1301"/>
      <c r="G762" s="1301"/>
      <c r="H762" s="1301"/>
      <c r="I762" s="1301"/>
      <c r="J762" s="1301"/>
      <c r="K762" s="1301"/>
      <c r="L762" s="1301"/>
      <c r="M762" s="1301"/>
      <c r="N762" s="1301"/>
      <c r="O762" s="1329"/>
      <c r="Q762" s="92"/>
      <c r="R762" s="92"/>
      <c r="S762" s="92"/>
      <c r="T762" s="92"/>
      <c r="U762" s="1303"/>
    </row>
    <row r="763" spans="1:21" s="1302" customFormat="1" x14ac:dyDescent="0.3">
      <c r="A763" s="1214"/>
      <c r="B763" s="92"/>
      <c r="C763" s="1298"/>
      <c r="D763" s="1301"/>
      <c r="E763" s="1301"/>
      <c r="F763" s="1301"/>
      <c r="G763" s="1301"/>
      <c r="H763" s="1301"/>
      <c r="I763" s="1301"/>
      <c r="J763" s="1301"/>
      <c r="K763" s="1301"/>
      <c r="L763" s="1301"/>
      <c r="M763" s="1301"/>
      <c r="N763" s="1301"/>
      <c r="O763" s="1329"/>
      <c r="Q763" s="92"/>
      <c r="R763" s="92"/>
      <c r="S763" s="92"/>
      <c r="T763" s="92"/>
      <c r="U763" s="1303"/>
    </row>
    <row r="764" spans="1:21" s="1302" customFormat="1" x14ac:dyDescent="0.3">
      <c r="A764" s="1214"/>
      <c r="B764" s="92"/>
      <c r="C764" s="1298"/>
      <c r="D764" s="1301"/>
      <c r="E764" s="1301"/>
      <c r="F764" s="1301"/>
      <c r="G764" s="1301"/>
      <c r="H764" s="1301"/>
      <c r="I764" s="1301"/>
      <c r="J764" s="1301"/>
      <c r="K764" s="1301"/>
      <c r="L764" s="1301"/>
      <c r="M764" s="1301"/>
      <c r="N764" s="1301"/>
      <c r="O764" s="1329"/>
      <c r="Q764" s="92"/>
      <c r="R764" s="92"/>
      <c r="S764" s="92"/>
      <c r="T764" s="92"/>
      <c r="U764" s="1303"/>
    </row>
    <row r="765" spans="1:21" s="1302" customFormat="1" x14ac:dyDescent="0.3">
      <c r="A765" s="1214"/>
      <c r="B765" s="92"/>
      <c r="C765" s="1298"/>
      <c r="D765" s="1301"/>
      <c r="E765" s="1301"/>
      <c r="F765" s="1301"/>
      <c r="G765" s="1301"/>
      <c r="H765" s="1301"/>
      <c r="I765" s="1301"/>
      <c r="J765" s="1301"/>
      <c r="K765" s="1301"/>
      <c r="L765" s="1301"/>
      <c r="M765" s="1301"/>
      <c r="N765" s="1301"/>
      <c r="O765" s="1329"/>
      <c r="Q765" s="92"/>
      <c r="R765" s="92"/>
      <c r="S765" s="92"/>
      <c r="T765" s="92"/>
      <c r="U765" s="1303"/>
    </row>
    <row r="766" spans="1:21" s="1302" customFormat="1" x14ac:dyDescent="0.3">
      <c r="A766" s="1214"/>
      <c r="B766" s="92"/>
      <c r="C766" s="1298"/>
      <c r="D766" s="1301"/>
      <c r="E766" s="1301"/>
      <c r="F766" s="1301"/>
      <c r="G766" s="1301"/>
      <c r="H766" s="1301"/>
      <c r="I766" s="1301"/>
      <c r="J766" s="1301"/>
      <c r="K766" s="1301"/>
      <c r="L766" s="1301"/>
      <c r="M766" s="1301"/>
      <c r="N766" s="1301"/>
      <c r="O766" s="1329"/>
      <c r="Q766" s="92"/>
      <c r="R766" s="92"/>
      <c r="S766" s="92"/>
      <c r="T766" s="92"/>
      <c r="U766" s="1303"/>
    </row>
    <row r="767" spans="1:21" s="1302" customFormat="1" x14ac:dyDescent="0.3">
      <c r="A767" s="1214"/>
      <c r="B767" s="92"/>
      <c r="C767" s="1298"/>
      <c r="D767" s="1301"/>
      <c r="E767" s="1301"/>
      <c r="F767" s="1301"/>
      <c r="G767" s="1301"/>
      <c r="H767" s="1301"/>
      <c r="I767" s="1301"/>
      <c r="J767" s="1301"/>
      <c r="K767" s="1301"/>
      <c r="L767" s="1301"/>
      <c r="M767" s="1301"/>
      <c r="N767" s="1301"/>
      <c r="O767" s="1329"/>
      <c r="Q767" s="92"/>
      <c r="R767" s="92"/>
      <c r="S767" s="92"/>
      <c r="T767" s="92"/>
      <c r="U767" s="1303"/>
    </row>
    <row r="768" spans="1:21" s="1302" customFormat="1" x14ac:dyDescent="0.3">
      <c r="A768" s="1214"/>
      <c r="B768" s="92"/>
      <c r="C768" s="1298"/>
      <c r="D768" s="1301"/>
      <c r="E768" s="1301"/>
      <c r="F768" s="1301"/>
      <c r="G768" s="1301"/>
      <c r="H768" s="1301"/>
      <c r="I768" s="1301"/>
      <c r="J768" s="1301"/>
      <c r="K768" s="1301"/>
      <c r="L768" s="1301"/>
      <c r="M768" s="1301"/>
      <c r="N768" s="1301"/>
      <c r="O768" s="1329"/>
      <c r="Q768" s="92"/>
      <c r="R768" s="92"/>
      <c r="S768" s="92"/>
      <c r="T768" s="92"/>
      <c r="U768" s="1303"/>
    </row>
    <row r="769" spans="1:21" s="1302" customFormat="1" x14ac:dyDescent="0.3">
      <c r="A769" s="1214"/>
      <c r="B769" s="92"/>
      <c r="C769" s="1298"/>
      <c r="D769" s="1301"/>
      <c r="E769" s="1301"/>
      <c r="F769" s="1301"/>
      <c r="G769" s="1301"/>
      <c r="H769" s="1301"/>
      <c r="I769" s="1301"/>
      <c r="J769" s="1301"/>
      <c r="K769" s="1301"/>
      <c r="L769" s="1301"/>
      <c r="M769" s="1301"/>
      <c r="N769" s="1301"/>
      <c r="O769" s="1329"/>
      <c r="Q769" s="92"/>
      <c r="R769" s="92"/>
      <c r="S769" s="92"/>
      <c r="T769" s="92"/>
      <c r="U769" s="1303"/>
    </row>
    <row r="770" spans="1:21" s="1302" customFormat="1" x14ac:dyDescent="0.3">
      <c r="A770" s="1214"/>
      <c r="B770" s="92"/>
      <c r="C770" s="1298"/>
      <c r="D770" s="1301"/>
      <c r="E770" s="1301"/>
      <c r="F770" s="1301"/>
      <c r="G770" s="1301"/>
      <c r="H770" s="1301"/>
      <c r="I770" s="1301"/>
      <c r="J770" s="1301"/>
      <c r="K770" s="1301"/>
      <c r="L770" s="1301"/>
      <c r="M770" s="1301"/>
      <c r="N770" s="1301"/>
      <c r="O770" s="1329"/>
      <c r="Q770" s="92"/>
      <c r="R770" s="92"/>
      <c r="S770" s="92"/>
      <c r="T770" s="92"/>
      <c r="U770" s="1303"/>
    </row>
    <row r="771" spans="1:21" s="1302" customFormat="1" x14ac:dyDescent="0.3">
      <c r="A771" s="1214"/>
      <c r="B771" s="92"/>
      <c r="C771" s="1298"/>
      <c r="D771" s="1301"/>
      <c r="E771" s="1301"/>
      <c r="F771" s="1301"/>
      <c r="G771" s="1301"/>
      <c r="H771" s="1301"/>
      <c r="I771" s="1301"/>
      <c r="J771" s="1301"/>
      <c r="K771" s="1301"/>
      <c r="L771" s="1301"/>
      <c r="M771" s="1301"/>
      <c r="N771" s="1301"/>
      <c r="O771" s="1329"/>
      <c r="Q771" s="92"/>
      <c r="R771" s="92"/>
      <c r="S771" s="92"/>
      <c r="T771" s="92"/>
      <c r="U771" s="1303"/>
    </row>
    <row r="772" spans="1:21" s="1302" customFormat="1" x14ac:dyDescent="0.3">
      <c r="A772" s="1214"/>
      <c r="B772" s="92"/>
      <c r="C772" s="1298"/>
      <c r="D772" s="1301"/>
      <c r="E772" s="1301"/>
      <c r="F772" s="1301"/>
      <c r="G772" s="1301"/>
      <c r="H772" s="1301"/>
      <c r="I772" s="1301"/>
      <c r="J772" s="1301"/>
      <c r="K772" s="1301"/>
      <c r="L772" s="1301"/>
      <c r="M772" s="1301"/>
      <c r="N772" s="1301"/>
      <c r="O772" s="1329"/>
      <c r="Q772" s="92"/>
      <c r="R772" s="92"/>
      <c r="S772" s="92"/>
      <c r="T772" s="92"/>
      <c r="U772" s="1303"/>
    </row>
    <row r="773" spans="1:21" s="1302" customFormat="1" x14ac:dyDescent="0.3">
      <c r="A773" s="1214"/>
      <c r="B773" s="92"/>
      <c r="C773" s="1298"/>
      <c r="D773" s="1301"/>
      <c r="E773" s="1301"/>
      <c r="F773" s="1301"/>
      <c r="G773" s="1301"/>
      <c r="H773" s="1301"/>
      <c r="I773" s="1301"/>
      <c r="J773" s="1301"/>
      <c r="K773" s="1301"/>
      <c r="L773" s="1301"/>
      <c r="M773" s="1301"/>
      <c r="N773" s="1301"/>
      <c r="O773" s="1329"/>
      <c r="Q773" s="92"/>
      <c r="R773" s="92"/>
      <c r="S773" s="92"/>
      <c r="T773" s="92"/>
      <c r="U773" s="1303"/>
    </row>
    <row r="774" spans="1:21" s="1302" customFormat="1" x14ac:dyDescent="0.3">
      <c r="A774" s="1214"/>
      <c r="B774" s="92"/>
      <c r="C774" s="1298"/>
      <c r="D774" s="1301"/>
      <c r="E774" s="1301"/>
      <c r="F774" s="1301"/>
      <c r="G774" s="1301"/>
      <c r="H774" s="1301"/>
      <c r="I774" s="1301"/>
      <c r="J774" s="1301"/>
      <c r="K774" s="1301"/>
      <c r="L774" s="1301"/>
      <c r="M774" s="1301"/>
      <c r="N774" s="1301"/>
      <c r="O774" s="1329"/>
      <c r="Q774" s="92"/>
      <c r="R774" s="92"/>
      <c r="S774" s="92"/>
      <c r="T774" s="92"/>
      <c r="U774" s="1303"/>
    </row>
    <row r="775" spans="1:21" s="1302" customFormat="1" x14ac:dyDescent="0.3">
      <c r="A775" s="1214"/>
      <c r="B775" s="92"/>
      <c r="C775" s="1298"/>
      <c r="D775" s="1301"/>
      <c r="E775" s="1301"/>
      <c r="F775" s="1301"/>
      <c r="G775" s="1301"/>
      <c r="H775" s="1301"/>
      <c r="I775" s="1301"/>
      <c r="J775" s="1301"/>
      <c r="K775" s="1301"/>
      <c r="L775" s="1301"/>
      <c r="M775" s="1301"/>
      <c r="N775" s="1301"/>
      <c r="O775" s="1329"/>
      <c r="Q775" s="92"/>
      <c r="R775" s="92"/>
      <c r="S775" s="92"/>
      <c r="T775" s="92"/>
      <c r="U775" s="1303"/>
    </row>
    <row r="776" spans="1:21" s="1302" customFormat="1" x14ac:dyDescent="0.3">
      <c r="A776" s="1214"/>
      <c r="B776" s="92"/>
      <c r="C776" s="1298"/>
      <c r="D776" s="1301"/>
      <c r="E776" s="1301"/>
      <c r="F776" s="1301"/>
      <c r="G776" s="1301"/>
      <c r="H776" s="1301"/>
      <c r="I776" s="1301"/>
      <c r="J776" s="1301"/>
      <c r="K776" s="1301"/>
      <c r="L776" s="1301"/>
      <c r="M776" s="1301"/>
      <c r="N776" s="1301"/>
      <c r="O776" s="1329"/>
      <c r="Q776" s="92"/>
      <c r="R776" s="92"/>
      <c r="S776" s="92"/>
      <c r="T776" s="92"/>
      <c r="U776" s="1303"/>
    </row>
    <row r="777" spans="1:21" s="1302" customFormat="1" x14ac:dyDescent="0.3">
      <c r="A777" s="1214"/>
      <c r="B777" s="92"/>
      <c r="C777" s="1298"/>
      <c r="D777" s="1301"/>
      <c r="E777" s="1301"/>
      <c r="F777" s="1301"/>
      <c r="G777" s="1301"/>
      <c r="H777" s="1301"/>
      <c r="I777" s="1301"/>
      <c r="J777" s="1301"/>
      <c r="K777" s="1301"/>
      <c r="L777" s="1301"/>
      <c r="M777" s="1301"/>
      <c r="N777" s="1301"/>
      <c r="O777" s="1329"/>
      <c r="Q777" s="92"/>
      <c r="R777" s="92"/>
      <c r="S777" s="92"/>
      <c r="T777" s="92"/>
      <c r="U777" s="1303"/>
    </row>
    <row r="778" spans="1:21" s="1302" customFormat="1" x14ac:dyDescent="0.3">
      <c r="A778" s="1214"/>
      <c r="B778" s="92"/>
      <c r="C778" s="1298"/>
      <c r="D778" s="1301"/>
      <c r="E778" s="1301"/>
      <c r="F778" s="1301"/>
      <c r="G778" s="1301"/>
      <c r="H778" s="1301"/>
      <c r="I778" s="1301"/>
      <c r="J778" s="1301"/>
      <c r="K778" s="1301"/>
      <c r="L778" s="1301"/>
      <c r="M778" s="1301"/>
      <c r="N778" s="1301"/>
      <c r="O778" s="1329"/>
      <c r="Q778" s="92"/>
      <c r="R778" s="92"/>
      <c r="S778" s="92"/>
      <c r="T778" s="92"/>
      <c r="U778" s="1303"/>
    </row>
    <row r="779" spans="1:21" s="1302" customFormat="1" x14ac:dyDescent="0.3">
      <c r="A779" s="1214"/>
      <c r="B779" s="92"/>
      <c r="C779" s="1298"/>
      <c r="D779" s="1301"/>
      <c r="E779" s="1301"/>
      <c r="F779" s="1301"/>
      <c r="G779" s="1301"/>
      <c r="H779" s="1301"/>
      <c r="I779" s="1301"/>
      <c r="J779" s="1301"/>
      <c r="K779" s="1301"/>
      <c r="L779" s="1301"/>
      <c r="M779" s="1301"/>
      <c r="N779" s="1301"/>
      <c r="O779" s="1329"/>
      <c r="Q779" s="92"/>
      <c r="R779" s="92"/>
      <c r="S779" s="92"/>
      <c r="T779" s="92"/>
      <c r="U779" s="1303"/>
    </row>
    <row r="780" spans="1:21" s="1302" customFormat="1" x14ac:dyDescent="0.3">
      <c r="A780" s="1214"/>
      <c r="B780" s="92"/>
      <c r="C780" s="1298"/>
      <c r="D780" s="1301"/>
      <c r="E780" s="1301"/>
      <c r="F780" s="1301"/>
      <c r="G780" s="1301"/>
      <c r="H780" s="1301"/>
      <c r="I780" s="1301"/>
      <c r="J780" s="1301"/>
      <c r="K780" s="1301"/>
      <c r="L780" s="1301"/>
      <c r="M780" s="1301"/>
      <c r="N780" s="1301"/>
      <c r="O780" s="1329"/>
      <c r="Q780" s="92"/>
      <c r="R780" s="92"/>
      <c r="S780" s="92"/>
      <c r="T780" s="92"/>
      <c r="U780" s="1303"/>
    </row>
    <row r="781" spans="1:21" s="1302" customFormat="1" x14ac:dyDescent="0.3">
      <c r="A781" s="1214"/>
      <c r="B781" s="92"/>
      <c r="C781" s="1298"/>
      <c r="D781" s="1301"/>
      <c r="E781" s="1301"/>
      <c r="F781" s="1301"/>
      <c r="G781" s="1301"/>
      <c r="H781" s="1301"/>
      <c r="I781" s="1301"/>
      <c r="J781" s="1301"/>
      <c r="K781" s="1301"/>
      <c r="L781" s="1301"/>
      <c r="M781" s="1301"/>
      <c r="N781" s="1301"/>
      <c r="O781" s="1329"/>
      <c r="Q781" s="92"/>
      <c r="R781" s="92"/>
      <c r="S781" s="92"/>
      <c r="T781" s="92"/>
      <c r="U781" s="1303"/>
    </row>
    <row r="782" spans="1:21" s="1302" customFormat="1" x14ac:dyDescent="0.3">
      <c r="A782" s="1214"/>
      <c r="B782" s="92"/>
      <c r="C782" s="1298"/>
      <c r="D782" s="1301"/>
      <c r="E782" s="1301"/>
      <c r="F782" s="1301"/>
      <c r="G782" s="1301"/>
      <c r="H782" s="1301"/>
      <c r="I782" s="1301"/>
      <c r="J782" s="1301"/>
      <c r="K782" s="1301"/>
      <c r="L782" s="1301"/>
      <c r="M782" s="1301"/>
      <c r="N782" s="1301"/>
      <c r="O782" s="1329"/>
      <c r="Q782" s="92"/>
      <c r="R782" s="92"/>
      <c r="S782" s="92"/>
      <c r="T782" s="92"/>
      <c r="U782" s="1303"/>
    </row>
    <row r="783" spans="1:21" s="1302" customFormat="1" x14ac:dyDescent="0.3">
      <c r="A783" s="1214"/>
      <c r="B783" s="92"/>
      <c r="C783" s="1298"/>
      <c r="D783" s="1301"/>
      <c r="E783" s="1301"/>
      <c r="F783" s="1301"/>
      <c r="G783" s="1301"/>
      <c r="H783" s="1301"/>
      <c r="I783" s="1301"/>
      <c r="J783" s="1301"/>
      <c r="K783" s="1301"/>
      <c r="L783" s="1301"/>
      <c r="M783" s="1301"/>
      <c r="N783" s="1301"/>
      <c r="O783" s="1329"/>
      <c r="Q783" s="92"/>
      <c r="R783" s="92"/>
      <c r="S783" s="92"/>
      <c r="T783" s="92"/>
      <c r="U783" s="1303"/>
    </row>
    <row r="784" spans="1:21" s="1302" customFormat="1" x14ac:dyDescent="0.3">
      <c r="A784" s="1214"/>
      <c r="B784" s="92"/>
      <c r="C784" s="1298"/>
      <c r="D784" s="1301"/>
      <c r="E784" s="1301"/>
      <c r="F784" s="1301"/>
      <c r="G784" s="1301"/>
      <c r="H784" s="1301"/>
      <c r="I784" s="1301"/>
      <c r="J784" s="1301"/>
      <c r="K784" s="1301"/>
      <c r="L784" s="1301"/>
      <c r="M784" s="1301"/>
      <c r="N784" s="1301"/>
      <c r="O784" s="1329"/>
      <c r="Q784" s="92"/>
      <c r="R784" s="92"/>
      <c r="S784" s="92"/>
      <c r="T784" s="92"/>
      <c r="U784" s="1303"/>
    </row>
    <row r="785" spans="1:21" s="1302" customFormat="1" x14ac:dyDescent="0.3">
      <c r="A785" s="1214"/>
      <c r="B785" s="92"/>
      <c r="C785" s="1298"/>
      <c r="D785" s="1301"/>
      <c r="E785" s="1301"/>
      <c r="F785" s="1301"/>
      <c r="G785" s="1301"/>
      <c r="H785" s="1301"/>
      <c r="I785" s="1301"/>
      <c r="J785" s="1301"/>
      <c r="K785" s="1301"/>
      <c r="L785" s="1301"/>
      <c r="M785" s="1301"/>
      <c r="N785" s="1301"/>
      <c r="O785" s="1329"/>
      <c r="Q785" s="92"/>
      <c r="R785" s="92"/>
      <c r="S785" s="92"/>
      <c r="T785" s="92"/>
      <c r="U785" s="1303"/>
    </row>
    <row r="786" spans="1:21" s="1302" customFormat="1" x14ac:dyDescent="0.3">
      <c r="A786" s="1214"/>
      <c r="B786" s="92"/>
      <c r="C786" s="1298"/>
      <c r="D786" s="1301"/>
      <c r="E786" s="1301"/>
      <c r="F786" s="1301"/>
      <c r="G786" s="1301"/>
      <c r="H786" s="1301"/>
      <c r="I786" s="1301"/>
      <c r="J786" s="1301"/>
      <c r="K786" s="1301"/>
      <c r="L786" s="1301"/>
      <c r="M786" s="1301"/>
      <c r="N786" s="1301"/>
      <c r="O786" s="1329"/>
      <c r="Q786" s="92"/>
      <c r="R786" s="92"/>
      <c r="S786" s="92"/>
      <c r="T786" s="92"/>
      <c r="U786" s="1303"/>
    </row>
    <row r="787" spans="1:21" s="1302" customFormat="1" x14ac:dyDescent="0.3">
      <c r="A787" s="1214"/>
      <c r="B787" s="92"/>
      <c r="C787" s="1298"/>
      <c r="D787" s="1301"/>
      <c r="E787" s="1301"/>
      <c r="F787" s="1301"/>
      <c r="G787" s="1301"/>
      <c r="H787" s="1301"/>
      <c r="I787" s="1301"/>
      <c r="J787" s="1301"/>
      <c r="K787" s="1301"/>
      <c r="L787" s="1301"/>
      <c r="M787" s="1301"/>
      <c r="N787" s="1301"/>
      <c r="O787" s="1329"/>
      <c r="Q787" s="92"/>
      <c r="R787" s="92"/>
      <c r="S787" s="92"/>
      <c r="T787" s="92"/>
      <c r="U787" s="1303"/>
    </row>
    <row r="788" spans="1:21" s="1302" customFormat="1" x14ac:dyDescent="0.3">
      <c r="A788" s="1214"/>
      <c r="B788" s="92"/>
      <c r="C788" s="1298"/>
      <c r="D788" s="1301"/>
      <c r="E788" s="1301"/>
      <c r="F788" s="1301"/>
      <c r="G788" s="1301"/>
      <c r="H788" s="1301"/>
      <c r="I788" s="1301"/>
      <c r="J788" s="1301"/>
      <c r="K788" s="1301"/>
      <c r="L788" s="1301"/>
      <c r="M788" s="1301"/>
      <c r="N788" s="1301"/>
      <c r="O788" s="1329"/>
      <c r="Q788" s="92"/>
      <c r="R788" s="92"/>
      <c r="S788" s="92"/>
      <c r="T788" s="92"/>
      <c r="U788" s="1303"/>
    </row>
    <row r="789" spans="1:21" s="1302" customFormat="1" x14ac:dyDescent="0.3">
      <c r="A789" s="1214"/>
      <c r="B789" s="92"/>
      <c r="C789" s="1298"/>
      <c r="D789" s="1301"/>
      <c r="E789" s="1301"/>
      <c r="F789" s="1301"/>
      <c r="G789" s="1301"/>
      <c r="H789" s="1301"/>
      <c r="I789" s="1301"/>
      <c r="J789" s="1301"/>
      <c r="K789" s="1301"/>
      <c r="L789" s="1301"/>
      <c r="M789" s="1301"/>
      <c r="N789" s="1301"/>
      <c r="O789" s="1329"/>
      <c r="Q789" s="92"/>
      <c r="R789" s="92"/>
      <c r="S789" s="92"/>
      <c r="T789" s="92"/>
      <c r="U789" s="1303"/>
    </row>
    <row r="790" spans="1:21" s="1302" customFormat="1" x14ac:dyDescent="0.3">
      <c r="A790" s="1214"/>
      <c r="B790" s="92"/>
      <c r="C790" s="1298"/>
      <c r="D790" s="1301"/>
      <c r="E790" s="1301"/>
      <c r="F790" s="1301"/>
      <c r="G790" s="1301"/>
      <c r="H790" s="1301"/>
      <c r="I790" s="1301"/>
      <c r="J790" s="1301"/>
      <c r="K790" s="1301"/>
      <c r="L790" s="1301"/>
      <c r="M790" s="1301"/>
      <c r="N790" s="1301"/>
      <c r="O790" s="1329"/>
      <c r="Q790" s="92"/>
      <c r="R790" s="92"/>
      <c r="S790" s="92"/>
      <c r="T790" s="92"/>
      <c r="U790" s="1303"/>
    </row>
    <row r="791" spans="1:21" s="1302" customFormat="1" x14ac:dyDescent="0.3">
      <c r="A791" s="1214"/>
      <c r="B791" s="92"/>
      <c r="C791" s="1298"/>
      <c r="D791" s="1301"/>
      <c r="E791" s="1301"/>
      <c r="F791" s="1301"/>
      <c r="G791" s="1301"/>
      <c r="H791" s="1301"/>
      <c r="I791" s="1301"/>
      <c r="J791" s="1301"/>
      <c r="K791" s="1301"/>
      <c r="L791" s="1301"/>
      <c r="M791" s="1301"/>
      <c r="N791" s="1301"/>
      <c r="O791" s="1329"/>
      <c r="Q791" s="92"/>
      <c r="R791" s="92"/>
      <c r="S791" s="92"/>
      <c r="T791" s="92"/>
      <c r="U791" s="1303"/>
    </row>
    <row r="792" spans="1:21" s="1302" customFormat="1" x14ac:dyDescent="0.3">
      <c r="A792" s="1214"/>
      <c r="B792" s="92"/>
      <c r="C792" s="1298"/>
      <c r="D792" s="1301"/>
      <c r="E792" s="1301"/>
      <c r="F792" s="1301"/>
      <c r="G792" s="1301"/>
      <c r="H792" s="1301"/>
      <c r="I792" s="1301"/>
      <c r="J792" s="1301"/>
      <c r="K792" s="1301"/>
      <c r="L792" s="1301"/>
      <c r="M792" s="1301"/>
      <c r="N792" s="1301"/>
      <c r="O792" s="1329"/>
      <c r="Q792" s="92"/>
      <c r="R792" s="92"/>
      <c r="S792" s="92"/>
      <c r="T792" s="92"/>
      <c r="U792" s="1303"/>
    </row>
    <row r="793" spans="1:21" s="1302" customFormat="1" x14ac:dyDescent="0.3">
      <c r="A793" s="1214"/>
      <c r="B793" s="92"/>
      <c r="C793" s="1298"/>
      <c r="D793" s="1301"/>
      <c r="E793" s="1301"/>
      <c r="F793" s="1301"/>
      <c r="G793" s="1301"/>
      <c r="H793" s="1301"/>
      <c r="I793" s="1301"/>
      <c r="J793" s="1301"/>
      <c r="K793" s="1301"/>
      <c r="L793" s="1301"/>
      <c r="M793" s="1301"/>
      <c r="N793" s="1301"/>
      <c r="O793" s="1329"/>
      <c r="Q793" s="92"/>
      <c r="R793" s="92"/>
      <c r="S793" s="92"/>
      <c r="T793" s="92"/>
      <c r="U793" s="1303"/>
    </row>
    <row r="794" spans="1:21" s="1302" customFormat="1" x14ac:dyDescent="0.3">
      <c r="A794" s="1214"/>
      <c r="B794" s="92"/>
      <c r="C794" s="1298"/>
      <c r="D794" s="1301"/>
      <c r="E794" s="1301"/>
      <c r="F794" s="1301"/>
      <c r="G794" s="1301"/>
      <c r="H794" s="1301"/>
      <c r="I794" s="1301"/>
      <c r="J794" s="1301"/>
      <c r="K794" s="1301"/>
      <c r="L794" s="1301"/>
      <c r="M794" s="1301"/>
      <c r="N794" s="1301"/>
      <c r="O794" s="1329"/>
      <c r="Q794" s="92"/>
      <c r="R794" s="92"/>
      <c r="S794" s="92"/>
      <c r="T794" s="92"/>
      <c r="U794" s="1303"/>
    </row>
    <row r="795" spans="1:21" s="1302" customFormat="1" x14ac:dyDescent="0.3">
      <c r="A795" s="1214"/>
      <c r="B795" s="92"/>
      <c r="C795" s="1298"/>
      <c r="D795" s="1301"/>
      <c r="E795" s="1301"/>
      <c r="F795" s="1301"/>
      <c r="G795" s="1301"/>
      <c r="H795" s="1301"/>
      <c r="I795" s="1301"/>
      <c r="J795" s="1301"/>
      <c r="K795" s="1301"/>
      <c r="L795" s="1301"/>
      <c r="M795" s="1301"/>
      <c r="N795" s="1301"/>
      <c r="O795" s="1329"/>
      <c r="Q795" s="92"/>
      <c r="R795" s="92"/>
      <c r="S795" s="92"/>
      <c r="T795" s="92"/>
      <c r="U795" s="1303"/>
    </row>
    <row r="796" spans="1:21" s="1302" customFormat="1" x14ac:dyDescent="0.3">
      <c r="A796" s="1214"/>
      <c r="B796" s="92"/>
      <c r="C796" s="1298"/>
      <c r="D796" s="1301"/>
      <c r="E796" s="1301"/>
      <c r="F796" s="1301"/>
      <c r="G796" s="1301"/>
      <c r="H796" s="1301"/>
      <c r="I796" s="1301"/>
      <c r="J796" s="1301"/>
      <c r="K796" s="1301"/>
      <c r="L796" s="1301"/>
      <c r="M796" s="1301"/>
      <c r="N796" s="1301"/>
      <c r="O796" s="1329"/>
      <c r="Q796" s="92"/>
      <c r="R796" s="92"/>
      <c r="S796" s="92"/>
      <c r="T796" s="92"/>
      <c r="U796" s="1303"/>
    </row>
    <row r="797" spans="1:21" s="1302" customFormat="1" x14ac:dyDescent="0.3">
      <c r="A797" s="1214"/>
      <c r="B797" s="92"/>
      <c r="C797" s="1298"/>
      <c r="D797" s="1301"/>
      <c r="E797" s="1301"/>
      <c r="F797" s="1301"/>
      <c r="G797" s="1301"/>
      <c r="H797" s="1301"/>
      <c r="I797" s="1301"/>
      <c r="J797" s="1301"/>
      <c r="K797" s="1301"/>
      <c r="L797" s="1301"/>
      <c r="M797" s="1301"/>
      <c r="N797" s="1301"/>
      <c r="O797" s="1329"/>
      <c r="Q797" s="92"/>
      <c r="R797" s="92"/>
      <c r="S797" s="92"/>
      <c r="T797" s="92"/>
      <c r="U797" s="1303"/>
    </row>
    <row r="798" spans="1:21" s="1302" customFormat="1" x14ac:dyDescent="0.3">
      <c r="A798" s="1214"/>
      <c r="B798" s="92"/>
      <c r="C798" s="1298"/>
      <c r="D798" s="1301"/>
      <c r="E798" s="1301"/>
      <c r="F798" s="1301"/>
      <c r="G798" s="1301"/>
      <c r="H798" s="1301"/>
      <c r="I798" s="1301"/>
      <c r="J798" s="1301"/>
      <c r="K798" s="1301"/>
      <c r="L798" s="1301"/>
      <c r="M798" s="1301"/>
      <c r="N798" s="1301"/>
      <c r="O798" s="1329"/>
      <c r="Q798" s="92"/>
      <c r="R798" s="92"/>
      <c r="S798" s="92"/>
      <c r="T798" s="92"/>
      <c r="U798" s="1303"/>
    </row>
    <row r="799" spans="1:21" s="1302" customFormat="1" x14ac:dyDescent="0.3">
      <c r="A799" s="1214"/>
      <c r="B799" s="92"/>
      <c r="C799" s="1298"/>
      <c r="D799" s="1301"/>
      <c r="E799" s="1301"/>
      <c r="F799" s="1301"/>
      <c r="G799" s="1301"/>
      <c r="H799" s="1301"/>
      <c r="I799" s="1301"/>
      <c r="J799" s="1301"/>
      <c r="K799" s="1301"/>
      <c r="L799" s="1301"/>
      <c r="M799" s="1301"/>
      <c r="N799" s="1301"/>
      <c r="O799" s="1329"/>
      <c r="Q799" s="92"/>
      <c r="R799" s="92"/>
      <c r="S799" s="92"/>
      <c r="T799" s="92"/>
      <c r="U799" s="1303"/>
    </row>
    <row r="800" spans="1:21" s="1302" customFormat="1" x14ac:dyDescent="0.3">
      <c r="A800" s="1214"/>
      <c r="B800" s="92"/>
      <c r="C800" s="1298"/>
      <c r="D800" s="1301"/>
      <c r="E800" s="1301"/>
      <c r="F800" s="1301"/>
      <c r="G800" s="1301"/>
      <c r="H800" s="1301"/>
      <c r="I800" s="1301"/>
      <c r="J800" s="1301"/>
      <c r="K800" s="1301"/>
      <c r="L800" s="1301"/>
      <c r="M800" s="1301"/>
      <c r="N800" s="1301"/>
      <c r="O800" s="1329"/>
      <c r="Q800" s="92"/>
      <c r="R800" s="92"/>
      <c r="S800" s="92"/>
      <c r="T800" s="92"/>
      <c r="U800" s="1303"/>
    </row>
    <row r="801" spans="1:21" s="1302" customFormat="1" x14ac:dyDescent="0.3">
      <c r="A801" s="1214"/>
      <c r="B801" s="92"/>
      <c r="C801" s="1298"/>
      <c r="D801" s="1301"/>
      <c r="E801" s="1301"/>
      <c r="F801" s="1301"/>
      <c r="G801" s="1301"/>
      <c r="H801" s="1301"/>
      <c r="I801" s="1301"/>
      <c r="J801" s="1301"/>
      <c r="K801" s="1301"/>
      <c r="L801" s="1301"/>
      <c r="M801" s="1301"/>
      <c r="N801" s="1301"/>
      <c r="O801" s="1329"/>
      <c r="Q801" s="92"/>
      <c r="R801" s="92"/>
      <c r="S801" s="92"/>
      <c r="T801" s="92"/>
      <c r="U801" s="1303"/>
    </row>
    <row r="802" spans="1:21" s="1302" customFormat="1" x14ac:dyDescent="0.3">
      <c r="A802" s="1214"/>
      <c r="B802" s="92"/>
      <c r="C802" s="1298"/>
      <c r="D802" s="1301"/>
      <c r="E802" s="1301"/>
      <c r="F802" s="1301"/>
      <c r="G802" s="1301"/>
      <c r="H802" s="1301"/>
      <c r="I802" s="1301"/>
      <c r="J802" s="1301"/>
      <c r="K802" s="1301"/>
      <c r="L802" s="1301"/>
      <c r="M802" s="1301"/>
      <c r="N802" s="1301"/>
      <c r="O802" s="1329"/>
      <c r="Q802" s="92"/>
      <c r="R802" s="92"/>
      <c r="S802" s="92"/>
      <c r="T802" s="92"/>
      <c r="U802" s="1303"/>
    </row>
    <row r="803" spans="1:21" s="1302" customFormat="1" x14ac:dyDescent="0.3">
      <c r="A803" s="1214"/>
      <c r="B803" s="92"/>
      <c r="C803" s="1298"/>
      <c r="D803" s="1301"/>
      <c r="E803" s="1301"/>
      <c r="F803" s="1301"/>
      <c r="G803" s="1301"/>
      <c r="H803" s="1301"/>
      <c r="I803" s="1301"/>
      <c r="J803" s="1301"/>
      <c r="K803" s="1301"/>
      <c r="L803" s="1301"/>
      <c r="M803" s="1301"/>
      <c r="N803" s="1301"/>
      <c r="O803" s="1329"/>
      <c r="Q803" s="92"/>
      <c r="R803" s="92"/>
      <c r="S803" s="92"/>
      <c r="T803" s="92"/>
      <c r="U803" s="1303"/>
    </row>
    <row r="804" spans="1:21" s="1302" customFormat="1" x14ac:dyDescent="0.3">
      <c r="A804" s="1214"/>
      <c r="B804" s="92"/>
      <c r="C804" s="1298"/>
      <c r="D804" s="1301"/>
      <c r="E804" s="1301"/>
      <c r="F804" s="1301"/>
      <c r="G804" s="1301"/>
      <c r="H804" s="1301"/>
      <c r="I804" s="1301"/>
      <c r="J804" s="1301"/>
      <c r="K804" s="1301"/>
      <c r="L804" s="1301"/>
      <c r="M804" s="1301"/>
      <c r="N804" s="1301"/>
      <c r="O804" s="1329"/>
      <c r="Q804" s="92"/>
      <c r="R804" s="92"/>
      <c r="S804" s="92"/>
      <c r="T804" s="92"/>
      <c r="U804" s="1303"/>
    </row>
    <row r="805" spans="1:21" s="1302" customFormat="1" x14ac:dyDescent="0.3">
      <c r="A805" s="1214"/>
      <c r="B805" s="92"/>
      <c r="C805" s="1298"/>
      <c r="D805" s="1301"/>
      <c r="E805" s="1301"/>
      <c r="F805" s="1301"/>
      <c r="G805" s="1301"/>
      <c r="H805" s="1301"/>
      <c r="I805" s="1301"/>
      <c r="J805" s="1301"/>
      <c r="K805" s="1301"/>
      <c r="L805" s="1301"/>
      <c r="M805" s="1301"/>
      <c r="N805" s="1301"/>
      <c r="O805" s="1329"/>
      <c r="Q805" s="92"/>
      <c r="R805" s="92"/>
      <c r="S805" s="92"/>
      <c r="T805" s="92"/>
      <c r="U805" s="1303"/>
    </row>
    <row r="806" spans="1:21" s="1302" customFormat="1" x14ac:dyDescent="0.3">
      <c r="A806" s="1214"/>
      <c r="B806" s="92"/>
      <c r="C806" s="1298"/>
      <c r="D806" s="1301"/>
      <c r="E806" s="1301"/>
      <c r="F806" s="1301"/>
      <c r="G806" s="1301"/>
      <c r="H806" s="1301"/>
      <c r="I806" s="1301"/>
      <c r="J806" s="1301"/>
      <c r="K806" s="1301"/>
      <c r="L806" s="1301"/>
      <c r="M806" s="1301"/>
      <c r="N806" s="1301"/>
      <c r="O806" s="1329"/>
      <c r="Q806" s="92"/>
      <c r="R806" s="92"/>
      <c r="S806" s="92"/>
      <c r="T806" s="92"/>
      <c r="U806" s="1303"/>
    </row>
    <row r="807" spans="1:21" s="1302" customFormat="1" x14ac:dyDescent="0.3">
      <c r="A807" s="1214"/>
      <c r="B807" s="92"/>
      <c r="C807" s="1298"/>
      <c r="D807" s="1301"/>
      <c r="E807" s="1301"/>
      <c r="F807" s="1301"/>
      <c r="G807" s="1301"/>
      <c r="H807" s="1301"/>
      <c r="I807" s="1301"/>
      <c r="J807" s="1301"/>
      <c r="K807" s="1301"/>
      <c r="L807" s="1301"/>
      <c r="M807" s="1301"/>
      <c r="N807" s="1301"/>
      <c r="O807" s="1329"/>
      <c r="Q807" s="92"/>
      <c r="R807" s="92"/>
      <c r="S807" s="92"/>
      <c r="T807" s="92"/>
      <c r="U807" s="1303"/>
    </row>
    <row r="808" spans="1:21" s="1302" customFormat="1" x14ac:dyDescent="0.3">
      <c r="A808" s="1214"/>
      <c r="B808" s="92"/>
      <c r="C808" s="1298"/>
      <c r="D808" s="1301"/>
      <c r="E808" s="1301"/>
      <c r="F808" s="1301"/>
      <c r="G808" s="1301"/>
      <c r="H808" s="1301"/>
      <c r="I808" s="1301"/>
      <c r="J808" s="1301"/>
      <c r="K808" s="1301"/>
      <c r="L808" s="1301"/>
      <c r="M808" s="1301"/>
      <c r="N808" s="1301"/>
      <c r="O808" s="1329"/>
      <c r="Q808" s="92"/>
      <c r="R808" s="92"/>
      <c r="S808" s="92"/>
      <c r="T808" s="92"/>
      <c r="U808" s="1303"/>
    </row>
    <row r="809" spans="1:21" s="1302" customFormat="1" x14ac:dyDescent="0.3">
      <c r="A809" s="1214"/>
      <c r="B809" s="92"/>
      <c r="C809" s="1298"/>
      <c r="D809" s="1301"/>
      <c r="E809" s="1301"/>
      <c r="F809" s="1301"/>
      <c r="G809" s="1301"/>
      <c r="H809" s="1301"/>
      <c r="I809" s="1301"/>
      <c r="J809" s="1301"/>
      <c r="K809" s="1301"/>
      <c r="L809" s="1301"/>
      <c r="M809" s="1301"/>
      <c r="N809" s="1301"/>
      <c r="O809" s="1329"/>
      <c r="Q809" s="92"/>
      <c r="R809" s="92"/>
      <c r="S809" s="92"/>
      <c r="T809" s="92"/>
      <c r="U809" s="1303"/>
    </row>
    <row r="810" spans="1:21" s="1302" customFormat="1" x14ac:dyDescent="0.3">
      <c r="A810" s="1214"/>
      <c r="B810" s="92"/>
      <c r="C810" s="1298"/>
      <c r="D810" s="1301"/>
      <c r="E810" s="1301"/>
      <c r="F810" s="1301"/>
      <c r="G810" s="1301"/>
      <c r="H810" s="1301"/>
      <c r="I810" s="1301"/>
      <c r="J810" s="1301"/>
      <c r="K810" s="1301"/>
      <c r="L810" s="1301"/>
      <c r="M810" s="1301"/>
      <c r="N810" s="1301"/>
      <c r="O810" s="1329"/>
      <c r="Q810" s="92"/>
      <c r="R810" s="92"/>
      <c r="S810" s="92"/>
      <c r="T810" s="92"/>
      <c r="U810" s="1303"/>
    </row>
    <row r="811" spans="1:21" s="1302" customFormat="1" x14ac:dyDescent="0.3">
      <c r="A811" s="1214"/>
      <c r="B811" s="92"/>
      <c r="C811" s="1298"/>
      <c r="D811" s="1301"/>
      <c r="E811" s="1301"/>
      <c r="F811" s="1301"/>
      <c r="G811" s="1301"/>
      <c r="H811" s="1301"/>
      <c r="I811" s="1301"/>
      <c r="J811" s="1301"/>
      <c r="K811" s="1301"/>
      <c r="L811" s="1301"/>
      <c r="M811" s="1301"/>
      <c r="N811" s="1301"/>
      <c r="O811" s="1329"/>
      <c r="Q811" s="92"/>
      <c r="R811" s="92"/>
      <c r="S811" s="92"/>
      <c r="T811" s="92"/>
      <c r="U811" s="1303"/>
    </row>
    <row r="812" spans="1:21" s="1302" customFormat="1" x14ac:dyDescent="0.3">
      <c r="A812" s="1214"/>
      <c r="B812" s="92"/>
      <c r="C812" s="1298"/>
      <c r="D812" s="1301"/>
      <c r="E812" s="1301"/>
      <c r="F812" s="1301"/>
      <c r="G812" s="1301"/>
      <c r="H812" s="1301"/>
      <c r="I812" s="1301"/>
      <c r="J812" s="1301"/>
      <c r="K812" s="1301"/>
      <c r="L812" s="1301"/>
      <c r="M812" s="1301"/>
      <c r="N812" s="1301"/>
      <c r="O812" s="1329"/>
      <c r="Q812" s="92"/>
      <c r="R812" s="92"/>
      <c r="S812" s="92"/>
      <c r="T812" s="92"/>
      <c r="U812" s="1303"/>
    </row>
    <row r="813" spans="1:21" s="1302" customFormat="1" x14ac:dyDescent="0.3">
      <c r="A813" s="1214"/>
      <c r="B813" s="92"/>
      <c r="C813" s="1298"/>
      <c r="D813" s="1301"/>
      <c r="E813" s="1301"/>
      <c r="F813" s="1301"/>
      <c r="G813" s="1301"/>
      <c r="H813" s="1301"/>
      <c r="I813" s="1301"/>
      <c r="J813" s="1301"/>
      <c r="K813" s="1301"/>
      <c r="L813" s="1301"/>
      <c r="M813" s="1301"/>
      <c r="N813" s="1301"/>
      <c r="O813" s="1329"/>
      <c r="Q813" s="92"/>
      <c r="R813" s="92"/>
      <c r="S813" s="92"/>
      <c r="T813" s="92"/>
      <c r="U813" s="1303"/>
    </row>
    <row r="814" spans="1:21" s="1302" customFormat="1" x14ac:dyDescent="0.3">
      <c r="A814" s="1214"/>
      <c r="B814" s="92"/>
      <c r="C814" s="1298"/>
      <c r="D814" s="1301"/>
      <c r="E814" s="1301"/>
      <c r="F814" s="1301"/>
      <c r="G814" s="1301"/>
      <c r="H814" s="1301"/>
      <c r="I814" s="1301"/>
      <c r="J814" s="1301"/>
      <c r="K814" s="1301"/>
      <c r="L814" s="1301"/>
      <c r="M814" s="1301"/>
      <c r="N814" s="1301"/>
      <c r="O814" s="1329"/>
      <c r="Q814" s="92"/>
      <c r="R814" s="92"/>
      <c r="S814" s="92"/>
      <c r="T814" s="92"/>
      <c r="U814" s="1303"/>
    </row>
    <row r="815" spans="1:21" s="1302" customFormat="1" x14ac:dyDescent="0.3">
      <c r="A815" s="1214"/>
      <c r="B815" s="92"/>
      <c r="C815" s="1298"/>
      <c r="D815" s="1301"/>
      <c r="E815" s="1301"/>
      <c r="F815" s="1301"/>
      <c r="G815" s="1301"/>
      <c r="H815" s="1301"/>
      <c r="I815" s="1301"/>
      <c r="J815" s="1301"/>
      <c r="K815" s="1301"/>
      <c r="L815" s="1301"/>
      <c r="M815" s="1301"/>
      <c r="N815" s="1301"/>
      <c r="O815" s="1329"/>
      <c r="Q815" s="92"/>
      <c r="R815" s="92"/>
      <c r="S815" s="92"/>
      <c r="T815" s="92"/>
      <c r="U815" s="1303"/>
    </row>
    <row r="816" spans="1:21" s="1302" customFormat="1" x14ac:dyDescent="0.3">
      <c r="A816" s="1214"/>
      <c r="B816" s="92"/>
      <c r="C816" s="1298"/>
      <c r="D816" s="1301"/>
      <c r="E816" s="1301"/>
      <c r="F816" s="1301"/>
      <c r="G816" s="1301"/>
      <c r="H816" s="1301"/>
      <c r="I816" s="1301"/>
      <c r="J816" s="1301"/>
      <c r="K816" s="1301"/>
      <c r="L816" s="1301"/>
      <c r="M816" s="1301"/>
      <c r="N816" s="1301"/>
      <c r="O816" s="1329"/>
      <c r="Q816" s="92"/>
      <c r="R816" s="92"/>
      <c r="S816" s="92"/>
      <c r="T816" s="92"/>
      <c r="U816" s="1303"/>
    </row>
    <row r="817" spans="1:21" s="1302" customFormat="1" x14ac:dyDescent="0.3">
      <c r="A817" s="1214"/>
      <c r="B817" s="92"/>
      <c r="C817" s="1298"/>
      <c r="D817" s="1301"/>
      <c r="E817" s="1301"/>
      <c r="F817" s="1301"/>
      <c r="G817" s="1301"/>
      <c r="H817" s="1301"/>
      <c r="I817" s="1301"/>
      <c r="J817" s="1301"/>
      <c r="K817" s="1301"/>
      <c r="L817" s="1301"/>
      <c r="M817" s="1301"/>
      <c r="N817" s="1301"/>
      <c r="O817" s="1329"/>
      <c r="Q817" s="92"/>
      <c r="R817" s="92"/>
      <c r="S817" s="92"/>
      <c r="T817" s="92"/>
      <c r="U817" s="1303"/>
    </row>
    <row r="818" spans="1:21" s="1302" customFormat="1" x14ac:dyDescent="0.3">
      <c r="A818" s="1214"/>
      <c r="B818" s="92"/>
      <c r="C818" s="1298"/>
      <c r="D818" s="1301"/>
      <c r="E818" s="1301"/>
      <c r="F818" s="1301"/>
      <c r="G818" s="1301"/>
      <c r="H818" s="1301"/>
      <c r="I818" s="1301"/>
      <c r="J818" s="1301"/>
      <c r="K818" s="1301"/>
      <c r="L818" s="1301"/>
      <c r="M818" s="1301"/>
      <c r="N818" s="1301"/>
      <c r="O818" s="1329"/>
      <c r="Q818" s="92"/>
      <c r="R818" s="92"/>
      <c r="S818" s="92"/>
      <c r="T818" s="92"/>
      <c r="U818" s="1303"/>
    </row>
    <row r="819" spans="1:21" s="1302" customFormat="1" x14ac:dyDescent="0.3">
      <c r="A819" s="1214"/>
      <c r="B819" s="92"/>
      <c r="C819" s="1298"/>
      <c r="D819" s="1301"/>
      <c r="E819" s="1301"/>
      <c r="F819" s="1301"/>
      <c r="G819" s="1301"/>
      <c r="H819" s="1301"/>
      <c r="I819" s="1301"/>
      <c r="J819" s="1301"/>
      <c r="K819" s="1301"/>
      <c r="L819" s="1301"/>
      <c r="M819" s="1301"/>
      <c r="N819" s="1301"/>
      <c r="O819" s="1329"/>
      <c r="Q819" s="92"/>
      <c r="R819" s="92"/>
      <c r="S819" s="92"/>
      <c r="T819" s="92"/>
      <c r="U819" s="1303"/>
    </row>
    <row r="820" spans="1:21" s="1302" customFormat="1" x14ac:dyDescent="0.3">
      <c r="A820" s="1214"/>
      <c r="B820" s="92"/>
      <c r="C820" s="1298"/>
      <c r="D820" s="1301"/>
      <c r="E820" s="1301"/>
      <c r="F820" s="1301"/>
      <c r="G820" s="1301"/>
      <c r="H820" s="1301"/>
      <c r="I820" s="1301"/>
      <c r="J820" s="1301"/>
      <c r="K820" s="1301"/>
      <c r="L820" s="1301"/>
      <c r="M820" s="1301"/>
      <c r="N820" s="1301"/>
      <c r="O820" s="1329"/>
      <c r="Q820" s="92"/>
      <c r="R820" s="92"/>
      <c r="S820" s="92"/>
      <c r="T820" s="92"/>
      <c r="U820" s="1303"/>
    </row>
    <row r="821" spans="1:21" s="1302" customFormat="1" x14ac:dyDescent="0.3">
      <c r="A821" s="1214"/>
      <c r="B821" s="92"/>
      <c r="C821" s="1298"/>
      <c r="D821" s="1301"/>
      <c r="E821" s="1301"/>
      <c r="F821" s="1301"/>
      <c r="G821" s="1301"/>
      <c r="H821" s="1301"/>
      <c r="I821" s="1301"/>
      <c r="J821" s="1301"/>
      <c r="K821" s="1301"/>
      <c r="L821" s="1301"/>
      <c r="M821" s="1301"/>
      <c r="N821" s="1301"/>
      <c r="O821" s="1329"/>
      <c r="Q821" s="92"/>
      <c r="R821" s="92"/>
      <c r="S821" s="92"/>
      <c r="T821" s="92"/>
      <c r="U821" s="1303"/>
    </row>
    <row r="822" spans="1:21" s="1302" customFormat="1" x14ac:dyDescent="0.3">
      <c r="A822" s="1214"/>
      <c r="B822" s="92"/>
      <c r="C822" s="1298"/>
      <c r="D822" s="1301"/>
      <c r="E822" s="1301"/>
      <c r="F822" s="1301"/>
      <c r="G822" s="1301"/>
      <c r="H822" s="1301"/>
      <c r="I822" s="1301"/>
      <c r="J822" s="1301"/>
      <c r="K822" s="1301"/>
      <c r="L822" s="1301"/>
      <c r="M822" s="1301"/>
      <c r="N822" s="1301"/>
      <c r="O822" s="1329"/>
      <c r="Q822" s="92"/>
      <c r="R822" s="92"/>
      <c r="S822" s="92"/>
      <c r="T822" s="92"/>
      <c r="U822" s="1303"/>
    </row>
    <row r="823" spans="1:21" s="1302" customFormat="1" x14ac:dyDescent="0.3">
      <c r="A823" s="1214"/>
      <c r="B823" s="92"/>
      <c r="C823" s="1298"/>
      <c r="D823" s="1301"/>
      <c r="E823" s="1301"/>
      <c r="F823" s="1301"/>
      <c r="G823" s="1301"/>
      <c r="H823" s="1301"/>
      <c r="I823" s="1301"/>
      <c r="J823" s="1301"/>
      <c r="K823" s="1301"/>
      <c r="L823" s="1301"/>
      <c r="M823" s="1301"/>
      <c r="N823" s="1301"/>
      <c r="O823" s="1329"/>
      <c r="Q823" s="92"/>
      <c r="R823" s="92"/>
      <c r="S823" s="92"/>
      <c r="T823" s="92"/>
      <c r="U823" s="1303"/>
    </row>
    <row r="824" spans="1:21" s="1302" customFormat="1" x14ac:dyDescent="0.3">
      <c r="A824" s="1214"/>
      <c r="B824" s="92"/>
      <c r="C824" s="1298"/>
      <c r="D824" s="1301"/>
      <c r="E824" s="1301"/>
      <c r="F824" s="1301"/>
      <c r="G824" s="1301"/>
      <c r="H824" s="1301"/>
      <c r="I824" s="1301"/>
      <c r="J824" s="1301"/>
      <c r="K824" s="1301"/>
      <c r="L824" s="1301"/>
      <c r="M824" s="1301"/>
      <c r="N824" s="1301"/>
      <c r="O824" s="1329"/>
      <c r="Q824" s="92"/>
      <c r="R824" s="92"/>
      <c r="S824" s="92"/>
      <c r="T824" s="92"/>
      <c r="U824" s="1303"/>
    </row>
    <row r="825" spans="1:21" s="1302" customFormat="1" x14ac:dyDescent="0.3">
      <c r="A825" s="1214"/>
      <c r="B825" s="92"/>
      <c r="C825" s="1298"/>
      <c r="D825" s="1301"/>
      <c r="E825" s="1301"/>
      <c r="F825" s="1301"/>
      <c r="G825" s="1301"/>
      <c r="H825" s="1301"/>
      <c r="I825" s="1301"/>
      <c r="J825" s="1301"/>
      <c r="K825" s="1301"/>
      <c r="L825" s="1301"/>
      <c r="M825" s="1301"/>
      <c r="N825" s="1301"/>
      <c r="O825" s="1329"/>
      <c r="Q825" s="92"/>
      <c r="R825" s="92"/>
      <c r="S825" s="92"/>
      <c r="T825" s="92"/>
      <c r="U825" s="1303"/>
    </row>
    <row r="826" spans="1:21" s="1302" customFormat="1" x14ac:dyDescent="0.3">
      <c r="A826" s="1214"/>
      <c r="B826" s="92"/>
      <c r="C826" s="1298"/>
      <c r="D826" s="1301"/>
      <c r="E826" s="1301"/>
      <c r="F826" s="1301"/>
      <c r="G826" s="1301"/>
      <c r="H826" s="1301"/>
      <c r="I826" s="1301"/>
      <c r="J826" s="1301"/>
      <c r="K826" s="1301"/>
      <c r="L826" s="1301"/>
      <c r="M826" s="1301"/>
      <c r="N826" s="1301"/>
      <c r="O826" s="1329"/>
      <c r="Q826" s="92"/>
      <c r="R826" s="92"/>
      <c r="S826" s="92"/>
      <c r="T826" s="92"/>
      <c r="U826" s="1303"/>
    </row>
    <row r="827" spans="1:21" s="1302" customFormat="1" x14ac:dyDescent="0.3">
      <c r="A827" s="1214"/>
      <c r="B827" s="92"/>
      <c r="C827" s="1298"/>
      <c r="D827" s="1301"/>
      <c r="E827" s="1301"/>
      <c r="F827" s="1301"/>
      <c r="G827" s="1301"/>
      <c r="H827" s="1301"/>
      <c r="I827" s="1301"/>
      <c r="J827" s="1301"/>
      <c r="K827" s="1301"/>
      <c r="L827" s="1301"/>
      <c r="M827" s="1301"/>
      <c r="N827" s="1301"/>
      <c r="O827" s="1329"/>
      <c r="Q827" s="92"/>
      <c r="R827" s="92"/>
      <c r="S827" s="92"/>
      <c r="T827" s="92"/>
      <c r="U827" s="1303"/>
    </row>
    <row r="828" spans="1:21" s="1302" customFormat="1" x14ac:dyDescent="0.3">
      <c r="A828" s="1214"/>
      <c r="B828" s="92"/>
      <c r="C828" s="1298"/>
      <c r="D828" s="1301"/>
      <c r="E828" s="1301"/>
      <c r="F828" s="1301"/>
      <c r="G828" s="1301"/>
      <c r="H828" s="1301"/>
      <c r="I828" s="1301"/>
      <c r="J828" s="1301"/>
      <c r="K828" s="1301"/>
      <c r="L828" s="1301"/>
      <c r="M828" s="1301"/>
      <c r="N828" s="1301"/>
      <c r="O828" s="1329"/>
      <c r="Q828" s="92"/>
      <c r="R828" s="92"/>
      <c r="S828" s="92"/>
      <c r="T828" s="92"/>
      <c r="U828" s="1303"/>
    </row>
    <row r="829" spans="1:21" s="1302" customFormat="1" x14ac:dyDescent="0.3">
      <c r="A829" s="1214"/>
      <c r="B829" s="92"/>
      <c r="C829" s="1298"/>
      <c r="D829" s="1301"/>
      <c r="E829" s="1301"/>
      <c r="F829" s="1301"/>
      <c r="G829" s="1301"/>
      <c r="H829" s="1301"/>
      <c r="I829" s="1301"/>
      <c r="J829" s="1301"/>
      <c r="K829" s="1301"/>
      <c r="L829" s="1301"/>
      <c r="M829" s="1301"/>
      <c r="N829" s="1301"/>
      <c r="O829" s="1329"/>
      <c r="Q829" s="92"/>
      <c r="R829" s="92"/>
      <c r="S829" s="92"/>
      <c r="T829" s="92"/>
      <c r="U829" s="1303"/>
    </row>
    <row r="830" spans="1:21" s="1302" customFormat="1" x14ac:dyDescent="0.3">
      <c r="A830" s="1214"/>
      <c r="B830" s="92"/>
      <c r="C830" s="1298"/>
      <c r="D830" s="1301"/>
      <c r="E830" s="1301"/>
      <c r="F830" s="1301"/>
      <c r="G830" s="1301"/>
      <c r="H830" s="1301"/>
      <c r="I830" s="1301"/>
      <c r="J830" s="1301"/>
      <c r="K830" s="1301"/>
      <c r="L830" s="1301"/>
      <c r="M830" s="1301"/>
      <c r="N830" s="1301"/>
      <c r="O830" s="1329"/>
      <c r="Q830" s="92"/>
      <c r="R830" s="92"/>
      <c r="S830" s="92"/>
      <c r="T830" s="92"/>
      <c r="U830" s="1303"/>
    </row>
    <row r="831" spans="1:21" s="1302" customFormat="1" x14ac:dyDescent="0.3">
      <c r="A831" s="1214"/>
      <c r="B831" s="92"/>
      <c r="C831" s="1298"/>
      <c r="D831" s="1301"/>
      <c r="E831" s="1301"/>
      <c r="F831" s="1301"/>
      <c r="G831" s="1301"/>
      <c r="H831" s="1301"/>
      <c r="I831" s="1301"/>
      <c r="J831" s="1301"/>
      <c r="K831" s="1301"/>
      <c r="L831" s="1301"/>
      <c r="M831" s="1301"/>
      <c r="N831" s="1301"/>
      <c r="O831" s="1329"/>
      <c r="Q831" s="92"/>
      <c r="R831" s="92"/>
      <c r="S831" s="92"/>
      <c r="T831" s="92"/>
      <c r="U831" s="1303"/>
    </row>
    <row r="832" spans="1:21" s="1302" customFormat="1" x14ac:dyDescent="0.3">
      <c r="A832" s="1214"/>
      <c r="B832" s="92"/>
      <c r="C832" s="1298"/>
      <c r="D832" s="1301"/>
      <c r="E832" s="1301"/>
      <c r="F832" s="1301"/>
      <c r="G832" s="1301"/>
      <c r="H832" s="1301"/>
      <c r="I832" s="1301"/>
      <c r="J832" s="1301"/>
      <c r="K832" s="1301"/>
      <c r="L832" s="1301"/>
      <c r="M832" s="1301"/>
      <c r="N832" s="1301"/>
      <c r="O832" s="1329"/>
      <c r="Q832" s="92"/>
      <c r="R832" s="92"/>
      <c r="S832" s="92"/>
      <c r="T832" s="92"/>
      <c r="U832" s="1303"/>
    </row>
    <row r="833" spans="1:21" s="1302" customFormat="1" x14ac:dyDescent="0.3">
      <c r="A833" s="1214"/>
      <c r="B833" s="92"/>
      <c r="C833" s="1298"/>
      <c r="D833" s="1301"/>
      <c r="E833" s="1301"/>
      <c r="F833" s="1301"/>
      <c r="G833" s="1301"/>
      <c r="H833" s="1301"/>
      <c r="I833" s="1301"/>
      <c r="J833" s="1301"/>
      <c r="K833" s="1301"/>
      <c r="L833" s="1301"/>
      <c r="M833" s="1301"/>
      <c r="N833" s="1301"/>
      <c r="O833" s="1329"/>
      <c r="Q833" s="92"/>
      <c r="R833" s="92"/>
      <c r="S833" s="92"/>
      <c r="T833" s="92"/>
      <c r="U833" s="1303"/>
    </row>
    <row r="834" spans="1:21" s="1302" customFormat="1" x14ac:dyDescent="0.3">
      <c r="A834" s="1214"/>
      <c r="B834" s="92"/>
      <c r="C834" s="1298"/>
      <c r="D834" s="1301"/>
      <c r="E834" s="1301"/>
      <c r="F834" s="1301"/>
      <c r="G834" s="1301"/>
      <c r="H834" s="1301"/>
      <c r="I834" s="1301"/>
      <c r="J834" s="1301"/>
      <c r="K834" s="1301"/>
      <c r="L834" s="1301"/>
      <c r="M834" s="1301"/>
      <c r="N834" s="1301"/>
      <c r="O834" s="1329"/>
      <c r="Q834" s="92"/>
      <c r="R834" s="92"/>
      <c r="S834" s="92"/>
      <c r="T834" s="92"/>
      <c r="U834" s="1303"/>
    </row>
    <row r="835" spans="1:21" s="1302" customFormat="1" x14ac:dyDescent="0.3">
      <c r="A835" s="1214"/>
      <c r="B835" s="92"/>
      <c r="C835" s="1298"/>
      <c r="D835" s="1301"/>
      <c r="E835" s="1301"/>
      <c r="F835" s="1301"/>
      <c r="G835" s="1301"/>
      <c r="H835" s="1301"/>
      <c r="I835" s="1301"/>
      <c r="J835" s="1301"/>
      <c r="K835" s="1301"/>
      <c r="L835" s="1301"/>
      <c r="M835" s="1301"/>
      <c r="N835" s="1301"/>
      <c r="O835" s="1329"/>
      <c r="Q835" s="92"/>
      <c r="R835" s="92"/>
      <c r="S835" s="92"/>
      <c r="T835" s="92"/>
      <c r="U835" s="1303"/>
    </row>
    <row r="836" spans="1:21" s="1302" customFormat="1" x14ac:dyDescent="0.3">
      <c r="A836" s="1214"/>
      <c r="B836" s="92"/>
      <c r="C836" s="1298"/>
      <c r="D836" s="1301"/>
      <c r="E836" s="1301"/>
      <c r="F836" s="1301"/>
      <c r="G836" s="1301"/>
      <c r="H836" s="1301"/>
      <c r="I836" s="1301"/>
      <c r="J836" s="1301"/>
      <c r="K836" s="1301"/>
      <c r="L836" s="1301"/>
      <c r="M836" s="1301"/>
      <c r="N836" s="1301"/>
      <c r="O836" s="1329"/>
      <c r="Q836" s="92"/>
      <c r="R836" s="92"/>
      <c r="S836" s="92"/>
      <c r="T836" s="92"/>
      <c r="U836" s="1303"/>
    </row>
    <row r="837" spans="1:21" s="1302" customFormat="1" x14ac:dyDescent="0.3">
      <c r="A837" s="1214"/>
      <c r="B837" s="92"/>
      <c r="C837" s="1298"/>
      <c r="D837" s="1301"/>
      <c r="E837" s="1301"/>
      <c r="F837" s="1301"/>
      <c r="G837" s="1301"/>
      <c r="H837" s="1301"/>
      <c r="I837" s="1301"/>
      <c r="J837" s="1301"/>
      <c r="K837" s="1301"/>
      <c r="L837" s="1301"/>
      <c r="M837" s="1301"/>
      <c r="N837" s="1301"/>
      <c r="O837" s="1329"/>
      <c r="Q837" s="92"/>
      <c r="R837" s="92"/>
      <c r="S837" s="92"/>
      <c r="T837" s="92"/>
      <c r="U837" s="1303"/>
    </row>
    <row r="838" spans="1:21" s="1302" customFormat="1" x14ac:dyDescent="0.3">
      <c r="A838" s="1214"/>
      <c r="B838" s="92"/>
      <c r="C838" s="1298"/>
      <c r="D838" s="1301"/>
      <c r="E838" s="1301"/>
      <c r="F838" s="1301"/>
      <c r="G838" s="1301"/>
      <c r="H838" s="1301"/>
      <c r="I838" s="1301"/>
      <c r="J838" s="1301"/>
      <c r="K838" s="1301"/>
      <c r="L838" s="1301"/>
      <c r="M838" s="1301"/>
      <c r="N838" s="1301"/>
      <c r="O838" s="1329"/>
      <c r="Q838" s="92"/>
      <c r="R838" s="92"/>
      <c r="S838" s="92"/>
      <c r="T838" s="92"/>
      <c r="U838" s="1303"/>
    </row>
    <row r="839" spans="1:21" s="1302" customFormat="1" x14ac:dyDescent="0.3">
      <c r="A839" s="1214"/>
      <c r="B839" s="92"/>
      <c r="C839" s="1298"/>
      <c r="D839" s="1301"/>
      <c r="E839" s="1301"/>
      <c r="F839" s="1301"/>
      <c r="G839" s="1301"/>
      <c r="H839" s="1301"/>
      <c r="I839" s="1301"/>
      <c r="J839" s="1301"/>
      <c r="K839" s="1301"/>
      <c r="L839" s="1301"/>
      <c r="M839" s="1301"/>
      <c r="N839" s="1301"/>
      <c r="O839" s="1329"/>
      <c r="Q839" s="92"/>
      <c r="R839" s="92"/>
      <c r="S839" s="92"/>
      <c r="T839" s="92"/>
      <c r="U839" s="1303"/>
    </row>
    <row r="840" spans="1:21" s="1302" customFormat="1" x14ac:dyDescent="0.3">
      <c r="A840" s="1214"/>
      <c r="B840" s="92"/>
      <c r="C840" s="1298"/>
      <c r="D840" s="1301"/>
      <c r="E840" s="1301"/>
      <c r="F840" s="1301"/>
      <c r="G840" s="1301"/>
      <c r="H840" s="1301"/>
      <c r="I840" s="1301"/>
      <c r="J840" s="1301"/>
      <c r="K840" s="1301"/>
      <c r="L840" s="1301"/>
      <c r="M840" s="1301"/>
      <c r="N840" s="1301"/>
      <c r="O840" s="1329"/>
      <c r="Q840" s="92"/>
      <c r="R840" s="92"/>
      <c r="S840" s="92"/>
      <c r="T840" s="92"/>
      <c r="U840" s="1303"/>
    </row>
    <row r="841" spans="1:21" s="1302" customFormat="1" x14ac:dyDescent="0.3">
      <c r="A841" s="1214"/>
      <c r="B841" s="92"/>
      <c r="C841" s="1298"/>
      <c r="D841" s="1301"/>
      <c r="E841" s="1301"/>
      <c r="F841" s="1301"/>
      <c r="G841" s="1301"/>
      <c r="H841" s="1301"/>
      <c r="I841" s="1301"/>
      <c r="J841" s="1301"/>
      <c r="K841" s="1301"/>
      <c r="L841" s="1301"/>
      <c r="M841" s="1301"/>
      <c r="N841" s="1301"/>
      <c r="O841" s="1329"/>
      <c r="Q841" s="92"/>
      <c r="R841" s="92"/>
      <c r="S841" s="92"/>
      <c r="T841" s="92"/>
      <c r="U841" s="1303"/>
    </row>
    <row r="842" spans="1:21" s="1302" customFormat="1" x14ac:dyDescent="0.3">
      <c r="A842" s="1214"/>
      <c r="B842" s="92"/>
      <c r="C842" s="1298"/>
      <c r="D842" s="1301"/>
      <c r="E842" s="1301"/>
      <c r="F842" s="1301"/>
      <c r="G842" s="1301"/>
      <c r="H842" s="1301"/>
      <c r="I842" s="1301"/>
      <c r="J842" s="1301"/>
      <c r="K842" s="1301"/>
      <c r="L842" s="1301"/>
      <c r="M842" s="1301"/>
      <c r="N842" s="1301"/>
      <c r="O842" s="1329"/>
      <c r="Q842" s="92"/>
      <c r="R842" s="92"/>
      <c r="S842" s="92"/>
      <c r="T842" s="92"/>
      <c r="U842" s="1303"/>
    </row>
    <row r="843" spans="1:21" s="1302" customFormat="1" x14ac:dyDescent="0.3">
      <c r="A843" s="1214"/>
      <c r="B843" s="92"/>
      <c r="C843" s="1298"/>
      <c r="D843" s="1301"/>
      <c r="E843" s="1301"/>
      <c r="F843" s="1301"/>
      <c r="G843" s="1301"/>
      <c r="H843" s="1301"/>
      <c r="I843" s="1301"/>
      <c r="J843" s="1301"/>
      <c r="K843" s="1301"/>
      <c r="L843" s="1301"/>
      <c r="M843" s="1301"/>
      <c r="N843" s="1301"/>
      <c r="O843" s="1329"/>
      <c r="Q843" s="92"/>
      <c r="R843" s="92"/>
      <c r="S843" s="92"/>
      <c r="T843" s="92"/>
      <c r="U843" s="1303"/>
    </row>
    <row r="844" spans="1:21" s="1302" customFormat="1" x14ac:dyDescent="0.3">
      <c r="A844" s="1214"/>
      <c r="B844" s="92"/>
      <c r="C844" s="1298"/>
      <c r="D844" s="1301"/>
      <c r="E844" s="1301"/>
      <c r="F844" s="1301"/>
      <c r="G844" s="1301"/>
      <c r="H844" s="1301"/>
      <c r="I844" s="1301"/>
      <c r="J844" s="1301"/>
      <c r="K844" s="1301"/>
      <c r="L844" s="1301"/>
      <c r="M844" s="1301"/>
      <c r="N844" s="1301"/>
      <c r="O844" s="1329"/>
      <c r="Q844" s="92"/>
      <c r="R844" s="92"/>
      <c r="S844" s="92"/>
      <c r="T844" s="92"/>
      <c r="U844" s="1303"/>
    </row>
    <row r="845" spans="1:21" s="1302" customFormat="1" x14ac:dyDescent="0.3">
      <c r="A845" s="1214"/>
      <c r="B845" s="92"/>
      <c r="C845" s="1298"/>
      <c r="D845" s="1301"/>
      <c r="E845" s="1301"/>
      <c r="F845" s="1301"/>
      <c r="G845" s="1301"/>
      <c r="H845" s="1301"/>
      <c r="I845" s="1301"/>
      <c r="J845" s="1301"/>
      <c r="K845" s="1301"/>
      <c r="L845" s="1301"/>
      <c r="M845" s="1301"/>
      <c r="N845" s="1301"/>
      <c r="O845" s="1329"/>
      <c r="Q845" s="92"/>
      <c r="R845" s="92"/>
      <c r="S845" s="92"/>
      <c r="T845" s="92"/>
      <c r="U845" s="1303"/>
    </row>
    <row r="846" spans="1:21" s="1302" customFormat="1" x14ac:dyDescent="0.3">
      <c r="A846" s="1214"/>
      <c r="B846" s="92"/>
      <c r="C846" s="1298"/>
      <c r="D846" s="1301"/>
      <c r="E846" s="1301"/>
      <c r="F846" s="1301"/>
      <c r="G846" s="1301"/>
      <c r="H846" s="1301"/>
      <c r="I846" s="1301"/>
      <c r="J846" s="1301"/>
      <c r="K846" s="1301"/>
      <c r="L846" s="1301"/>
      <c r="M846" s="1301"/>
      <c r="N846" s="1301"/>
      <c r="O846" s="1329"/>
      <c r="Q846" s="92"/>
      <c r="R846" s="92"/>
      <c r="S846" s="92"/>
      <c r="T846" s="92"/>
      <c r="U846" s="1303"/>
    </row>
    <row r="847" spans="1:21" s="1302" customFormat="1" x14ac:dyDescent="0.3">
      <c r="A847" s="1214"/>
      <c r="B847" s="92"/>
      <c r="C847" s="1298"/>
      <c r="D847" s="1301"/>
      <c r="E847" s="1301"/>
      <c r="F847" s="1301"/>
      <c r="G847" s="1301"/>
      <c r="H847" s="1301"/>
      <c r="I847" s="1301"/>
      <c r="J847" s="1301"/>
      <c r="K847" s="1301"/>
      <c r="L847" s="1301"/>
      <c r="M847" s="1301"/>
      <c r="N847" s="1301"/>
      <c r="O847" s="1329"/>
      <c r="Q847" s="92"/>
      <c r="R847" s="92"/>
      <c r="S847" s="92"/>
      <c r="T847" s="92"/>
      <c r="U847" s="1303"/>
    </row>
    <row r="848" spans="1:21" s="1302" customFormat="1" x14ac:dyDescent="0.3">
      <c r="A848" s="1214"/>
      <c r="B848" s="92"/>
      <c r="C848" s="1298"/>
      <c r="D848" s="1301"/>
      <c r="E848" s="1301"/>
      <c r="F848" s="1301"/>
      <c r="G848" s="1301"/>
      <c r="H848" s="1301"/>
      <c r="I848" s="1301"/>
      <c r="J848" s="1301"/>
      <c r="K848" s="1301"/>
      <c r="L848" s="1301"/>
      <c r="M848" s="1301"/>
      <c r="N848" s="1301"/>
      <c r="O848" s="1329"/>
      <c r="Q848" s="92"/>
      <c r="R848" s="92"/>
      <c r="S848" s="92"/>
      <c r="T848" s="92"/>
      <c r="U848" s="1303"/>
    </row>
    <row r="849" spans="1:21" s="1302" customFormat="1" x14ac:dyDescent="0.3">
      <c r="A849" s="1214"/>
      <c r="B849" s="92"/>
      <c r="C849" s="1298"/>
      <c r="D849" s="1301"/>
      <c r="E849" s="1301"/>
      <c r="F849" s="1301"/>
      <c r="G849" s="1301"/>
      <c r="H849" s="1301"/>
      <c r="I849" s="1301"/>
      <c r="J849" s="1301"/>
      <c r="K849" s="1301"/>
      <c r="L849" s="1301"/>
      <c r="M849" s="1301"/>
      <c r="N849" s="1301"/>
      <c r="O849" s="1329"/>
      <c r="Q849" s="92"/>
      <c r="R849" s="92"/>
      <c r="S849" s="92"/>
      <c r="T849" s="92"/>
      <c r="U849" s="1303"/>
    </row>
    <row r="850" spans="1:21" s="1302" customFormat="1" x14ac:dyDescent="0.3">
      <c r="A850" s="1214"/>
      <c r="B850" s="92"/>
      <c r="C850" s="1298"/>
      <c r="D850" s="1301"/>
      <c r="E850" s="1301"/>
      <c r="F850" s="1301"/>
      <c r="G850" s="1301"/>
      <c r="H850" s="1301"/>
      <c r="I850" s="1301"/>
      <c r="J850" s="1301"/>
      <c r="K850" s="1301"/>
      <c r="L850" s="1301"/>
      <c r="M850" s="1301"/>
      <c r="N850" s="1301"/>
      <c r="O850" s="1329"/>
      <c r="Q850" s="92"/>
      <c r="R850" s="92"/>
      <c r="S850" s="92"/>
      <c r="T850" s="92"/>
      <c r="U850" s="1303"/>
    </row>
    <row r="851" spans="1:21" s="1302" customFormat="1" x14ac:dyDescent="0.3">
      <c r="A851" s="1214"/>
      <c r="B851" s="92"/>
      <c r="C851" s="1298"/>
      <c r="D851" s="1301"/>
      <c r="E851" s="1301"/>
      <c r="F851" s="1301"/>
      <c r="G851" s="1301"/>
      <c r="H851" s="1301"/>
      <c r="I851" s="1301"/>
      <c r="J851" s="1301"/>
      <c r="K851" s="1301"/>
      <c r="L851" s="1301"/>
      <c r="M851" s="1301"/>
      <c r="N851" s="1301"/>
      <c r="O851" s="1329"/>
      <c r="Q851" s="92"/>
      <c r="R851" s="92"/>
      <c r="S851" s="92"/>
      <c r="T851" s="92"/>
      <c r="U851" s="1303"/>
    </row>
    <row r="852" spans="1:21" s="1302" customFormat="1" x14ac:dyDescent="0.3">
      <c r="A852" s="1214"/>
      <c r="B852" s="92"/>
      <c r="C852" s="1298"/>
      <c r="D852" s="1301"/>
      <c r="E852" s="1301"/>
      <c r="F852" s="1301"/>
      <c r="G852" s="1301"/>
      <c r="H852" s="1301"/>
      <c r="I852" s="1301"/>
      <c r="J852" s="1301"/>
      <c r="K852" s="1301"/>
      <c r="L852" s="1301"/>
      <c r="M852" s="1301"/>
      <c r="N852" s="1301"/>
      <c r="O852" s="1329"/>
      <c r="Q852" s="92"/>
      <c r="R852" s="92"/>
      <c r="S852" s="92"/>
      <c r="T852" s="92"/>
      <c r="U852" s="1303"/>
    </row>
    <row r="853" spans="1:21" s="1302" customFormat="1" x14ac:dyDescent="0.3">
      <c r="A853" s="1214"/>
      <c r="B853" s="92"/>
      <c r="C853" s="1298"/>
      <c r="D853" s="1301"/>
      <c r="E853" s="1301"/>
      <c r="F853" s="1301"/>
      <c r="G853" s="1301"/>
      <c r="H853" s="1301"/>
      <c r="I853" s="1301"/>
      <c r="J853" s="1301"/>
      <c r="K853" s="1301"/>
      <c r="L853" s="1301"/>
      <c r="M853" s="1301"/>
      <c r="N853" s="1301"/>
      <c r="O853" s="1329"/>
      <c r="Q853" s="92"/>
      <c r="R853" s="92"/>
      <c r="S853" s="92"/>
      <c r="T853" s="92"/>
      <c r="U853" s="1303"/>
    </row>
    <row r="854" spans="1:21" s="1302" customFormat="1" x14ac:dyDescent="0.3">
      <c r="A854" s="1214"/>
      <c r="B854" s="92"/>
      <c r="C854" s="1298"/>
      <c r="D854" s="1301"/>
      <c r="E854" s="1301"/>
      <c r="F854" s="1301"/>
      <c r="G854" s="1301"/>
      <c r="H854" s="1301"/>
      <c r="I854" s="1301"/>
      <c r="J854" s="1301"/>
      <c r="K854" s="1301"/>
      <c r="L854" s="1301"/>
      <c r="M854" s="1301"/>
      <c r="N854" s="1301"/>
      <c r="O854" s="1329"/>
      <c r="Q854" s="92"/>
      <c r="R854" s="92"/>
      <c r="S854" s="92"/>
      <c r="T854" s="92"/>
      <c r="U854" s="1303"/>
    </row>
    <row r="855" spans="1:21" s="1302" customFormat="1" x14ac:dyDescent="0.3">
      <c r="A855" s="1214"/>
      <c r="B855" s="92"/>
      <c r="C855" s="1298"/>
      <c r="D855" s="1301"/>
      <c r="E855" s="1301"/>
      <c r="F855" s="1301"/>
      <c r="G855" s="1301"/>
      <c r="H855" s="1301"/>
      <c r="I855" s="1301"/>
      <c r="J855" s="1301"/>
      <c r="K855" s="1301"/>
      <c r="L855" s="1301"/>
      <c r="M855" s="1301"/>
      <c r="N855" s="1301"/>
      <c r="O855" s="1329"/>
      <c r="Q855" s="92"/>
      <c r="R855" s="92"/>
      <c r="S855" s="92"/>
      <c r="T855" s="92"/>
      <c r="U855" s="1303"/>
    </row>
    <row r="856" spans="1:21" s="1302" customFormat="1" x14ac:dyDescent="0.3">
      <c r="A856" s="1214"/>
      <c r="B856" s="92"/>
      <c r="C856" s="1298"/>
      <c r="D856" s="1301"/>
      <c r="E856" s="1301"/>
      <c r="F856" s="1301"/>
      <c r="G856" s="1301"/>
      <c r="H856" s="1301"/>
      <c r="I856" s="1301"/>
      <c r="J856" s="1301"/>
      <c r="K856" s="1301"/>
      <c r="L856" s="1301"/>
      <c r="M856" s="1301"/>
      <c r="N856" s="1301"/>
      <c r="O856" s="1329"/>
      <c r="Q856" s="92"/>
      <c r="R856" s="92"/>
      <c r="S856" s="92"/>
      <c r="T856" s="92"/>
      <c r="U856" s="1303"/>
    </row>
    <row r="857" spans="1:21" s="1302" customFormat="1" x14ac:dyDescent="0.3">
      <c r="A857" s="1214"/>
      <c r="B857" s="92"/>
      <c r="C857" s="1298"/>
      <c r="D857" s="1301"/>
      <c r="E857" s="1301"/>
      <c r="F857" s="1301"/>
      <c r="G857" s="1301"/>
      <c r="H857" s="1301"/>
      <c r="I857" s="1301"/>
      <c r="J857" s="1301"/>
      <c r="K857" s="1301"/>
      <c r="L857" s="1301"/>
      <c r="M857" s="1301"/>
      <c r="N857" s="1301"/>
      <c r="O857" s="1329"/>
      <c r="Q857" s="92"/>
      <c r="R857" s="92"/>
      <c r="S857" s="92"/>
      <c r="T857" s="92"/>
      <c r="U857" s="1303"/>
    </row>
    <row r="858" spans="1:21" s="1302" customFormat="1" x14ac:dyDescent="0.3">
      <c r="A858" s="1214"/>
      <c r="B858" s="92"/>
      <c r="C858" s="1298"/>
      <c r="D858" s="1301"/>
      <c r="E858" s="1301"/>
      <c r="F858" s="1301"/>
      <c r="G858" s="1301"/>
      <c r="H858" s="1301"/>
      <c r="I858" s="1301"/>
      <c r="J858" s="1301"/>
      <c r="K858" s="1301"/>
      <c r="L858" s="1301"/>
      <c r="M858" s="1301"/>
      <c r="N858" s="1301"/>
      <c r="O858" s="1329"/>
      <c r="Q858" s="92"/>
      <c r="R858" s="92"/>
      <c r="S858" s="92"/>
      <c r="T858" s="92"/>
      <c r="U858" s="1303"/>
    </row>
    <row r="859" spans="1:21" s="1302" customFormat="1" x14ac:dyDescent="0.3">
      <c r="A859" s="1214"/>
      <c r="B859" s="92"/>
      <c r="C859" s="1298"/>
      <c r="D859" s="1301"/>
      <c r="E859" s="1301"/>
      <c r="F859" s="1301"/>
      <c r="G859" s="1301"/>
      <c r="H859" s="1301"/>
      <c r="I859" s="1301"/>
      <c r="J859" s="1301"/>
      <c r="K859" s="1301"/>
      <c r="L859" s="1301"/>
      <c r="M859" s="1301"/>
      <c r="N859" s="1301"/>
      <c r="O859" s="1329"/>
      <c r="Q859" s="92"/>
      <c r="R859" s="92"/>
      <c r="S859" s="92"/>
      <c r="T859" s="92"/>
      <c r="U859" s="1303"/>
    </row>
    <row r="860" spans="1:21" s="1302" customFormat="1" x14ac:dyDescent="0.3">
      <c r="A860" s="1214"/>
      <c r="B860" s="92"/>
      <c r="C860" s="1298"/>
      <c r="D860" s="1301"/>
      <c r="E860" s="1301"/>
      <c r="F860" s="1301"/>
      <c r="G860" s="1301"/>
      <c r="H860" s="1301"/>
      <c r="I860" s="1301"/>
      <c r="J860" s="1301"/>
      <c r="K860" s="1301"/>
      <c r="L860" s="1301"/>
      <c r="M860" s="1301"/>
      <c r="N860" s="1301"/>
      <c r="O860" s="1329"/>
      <c r="Q860" s="92"/>
      <c r="R860" s="92"/>
      <c r="S860" s="92"/>
      <c r="T860" s="92"/>
      <c r="U860" s="1303"/>
    </row>
    <row r="861" spans="1:21" s="1302" customFormat="1" x14ac:dyDescent="0.3">
      <c r="A861" s="1214"/>
      <c r="B861" s="92"/>
      <c r="C861" s="1298"/>
      <c r="D861" s="1301"/>
      <c r="E861" s="1301"/>
      <c r="F861" s="1301"/>
      <c r="G861" s="1301"/>
      <c r="H861" s="1301"/>
      <c r="I861" s="1301"/>
      <c r="J861" s="1301"/>
      <c r="K861" s="1301"/>
      <c r="L861" s="1301"/>
      <c r="M861" s="1301"/>
      <c r="N861" s="1301"/>
      <c r="O861" s="1329"/>
      <c r="Q861" s="92"/>
      <c r="R861" s="92"/>
      <c r="S861" s="92"/>
      <c r="T861" s="92"/>
      <c r="U861" s="1303"/>
    </row>
    <row r="862" spans="1:21" s="1302" customFormat="1" x14ac:dyDescent="0.3">
      <c r="A862" s="1214"/>
      <c r="B862" s="92"/>
      <c r="C862" s="1298"/>
      <c r="D862" s="1301"/>
      <c r="E862" s="1301"/>
      <c r="F862" s="1301"/>
      <c r="G862" s="1301"/>
      <c r="H862" s="1301"/>
      <c r="I862" s="1301"/>
      <c r="J862" s="1301"/>
      <c r="K862" s="1301"/>
      <c r="L862" s="1301"/>
      <c r="M862" s="1301"/>
      <c r="N862" s="1301"/>
      <c r="O862" s="1329"/>
      <c r="Q862" s="92"/>
      <c r="R862" s="92"/>
      <c r="S862" s="92"/>
      <c r="T862" s="92"/>
      <c r="U862" s="1303"/>
    </row>
    <row r="863" spans="1:21" s="1302" customFormat="1" x14ac:dyDescent="0.3">
      <c r="A863" s="1214"/>
      <c r="B863" s="92"/>
      <c r="C863" s="1298"/>
      <c r="D863" s="1301"/>
      <c r="E863" s="1301"/>
      <c r="F863" s="1301"/>
      <c r="G863" s="1301"/>
      <c r="H863" s="1301"/>
      <c r="I863" s="1301"/>
      <c r="J863" s="1301"/>
      <c r="K863" s="1301"/>
      <c r="L863" s="1301"/>
      <c r="M863" s="1301"/>
      <c r="N863" s="1301"/>
      <c r="O863" s="1329"/>
      <c r="Q863" s="92"/>
      <c r="R863" s="92"/>
      <c r="S863" s="92"/>
      <c r="T863" s="92"/>
      <c r="U863" s="1303"/>
    </row>
    <row r="864" spans="1:21" s="1302" customFormat="1" x14ac:dyDescent="0.3">
      <c r="A864" s="1214"/>
      <c r="B864" s="92"/>
      <c r="C864" s="1298"/>
      <c r="D864" s="1301"/>
      <c r="E864" s="1301"/>
      <c r="F864" s="1301"/>
      <c r="G864" s="1301"/>
      <c r="H864" s="1301"/>
      <c r="I864" s="1301"/>
      <c r="J864" s="1301"/>
      <c r="K864" s="1301"/>
      <c r="L864" s="1301"/>
      <c r="M864" s="1301"/>
      <c r="N864" s="1301"/>
      <c r="O864" s="1329"/>
      <c r="Q864" s="92"/>
      <c r="R864" s="92"/>
      <c r="S864" s="92"/>
      <c r="T864" s="92"/>
      <c r="U864" s="1303"/>
    </row>
    <row r="865" spans="1:21" s="1302" customFormat="1" x14ac:dyDescent="0.3">
      <c r="A865" s="1214"/>
      <c r="B865" s="92"/>
      <c r="C865" s="1298"/>
      <c r="D865" s="1301"/>
      <c r="E865" s="1301"/>
      <c r="F865" s="1301"/>
      <c r="G865" s="1301"/>
      <c r="H865" s="1301"/>
      <c r="I865" s="1301"/>
      <c r="J865" s="1301"/>
      <c r="K865" s="1301"/>
      <c r="L865" s="1301"/>
      <c r="M865" s="1301"/>
      <c r="N865" s="1301"/>
      <c r="O865" s="1329"/>
      <c r="Q865" s="92"/>
      <c r="R865" s="92"/>
      <c r="S865" s="92"/>
      <c r="T865" s="92"/>
      <c r="U865" s="1303"/>
    </row>
    <row r="866" spans="1:21" s="1302" customFormat="1" x14ac:dyDescent="0.3">
      <c r="A866" s="1214"/>
      <c r="B866" s="92"/>
      <c r="C866" s="1298"/>
      <c r="D866" s="1301"/>
      <c r="E866" s="1301"/>
      <c r="F866" s="1301"/>
      <c r="G866" s="1301"/>
      <c r="H866" s="1301"/>
      <c r="I866" s="1301"/>
      <c r="J866" s="1301"/>
      <c r="K866" s="1301"/>
      <c r="L866" s="1301"/>
      <c r="M866" s="1301"/>
      <c r="N866" s="1301"/>
      <c r="O866" s="1329"/>
      <c r="Q866" s="92"/>
      <c r="R866" s="92"/>
      <c r="S866" s="92"/>
      <c r="T866" s="92"/>
      <c r="U866" s="1303"/>
    </row>
    <row r="867" spans="1:21" s="1302" customFormat="1" x14ac:dyDescent="0.3">
      <c r="A867" s="1214"/>
      <c r="B867" s="92"/>
      <c r="C867" s="1298"/>
      <c r="D867" s="1301"/>
      <c r="E867" s="1301"/>
      <c r="F867" s="1301"/>
      <c r="G867" s="1301"/>
      <c r="H867" s="1301"/>
      <c r="I867" s="1301"/>
      <c r="J867" s="1301"/>
      <c r="K867" s="1301"/>
      <c r="L867" s="1301"/>
      <c r="M867" s="1301"/>
      <c r="N867" s="1301"/>
      <c r="O867" s="1329"/>
      <c r="Q867" s="92"/>
      <c r="R867" s="92"/>
      <c r="S867" s="92"/>
      <c r="T867" s="92"/>
      <c r="U867" s="1303"/>
    </row>
    <row r="868" spans="1:21" s="1302" customFormat="1" x14ac:dyDescent="0.3">
      <c r="A868" s="1214"/>
      <c r="B868" s="92"/>
      <c r="C868" s="1298"/>
      <c r="D868" s="1301"/>
      <c r="E868" s="1301"/>
      <c r="F868" s="1301"/>
      <c r="G868" s="1301"/>
      <c r="H868" s="1301"/>
      <c r="I868" s="1301"/>
      <c r="J868" s="1301"/>
      <c r="K868" s="1301"/>
      <c r="L868" s="1301"/>
      <c r="M868" s="1301"/>
      <c r="N868" s="1301"/>
      <c r="O868" s="1329"/>
      <c r="Q868" s="92"/>
      <c r="R868" s="92"/>
      <c r="S868" s="92"/>
      <c r="T868" s="92"/>
      <c r="U868" s="1303"/>
    </row>
    <row r="869" spans="1:21" s="1302" customFormat="1" x14ac:dyDescent="0.3">
      <c r="A869" s="1214"/>
      <c r="B869" s="92"/>
      <c r="C869" s="1298"/>
      <c r="D869" s="1301"/>
      <c r="E869" s="1301"/>
      <c r="F869" s="1301"/>
      <c r="G869" s="1301"/>
      <c r="H869" s="1301"/>
      <c r="I869" s="1301"/>
      <c r="J869" s="1301"/>
      <c r="K869" s="1301"/>
      <c r="L869" s="1301"/>
      <c r="M869" s="1301"/>
      <c r="N869" s="1301"/>
      <c r="O869" s="1329"/>
      <c r="Q869" s="92"/>
      <c r="R869" s="92"/>
      <c r="S869" s="92"/>
      <c r="T869" s="92"/>
      <c r="U869" s="1303"/>
    </row>
    <row r="870" spans="1:21" s="1302" customFormat="1" x14ac:dyDescent="0.3">
      <c r="A870" s="1214"/>
      <c r="B870" s="92"/>
      <c r="C870" s="1298"/>
      <c r="D870" s="1301"/>
      <c r="E870" s="1301"/>
      <c r="F870" s="1301"/>
      <c r="G870" s="1301"/>
      <c r="H870" s="1301"/>
      <c r="I870" s="1301"/>
      <c r="J870" s="1301"/>
      <c r="K870" s="1301"/>
      <c r="L870" s="1301"/>
      <c r="M870" s="1301"/>
      <c r="N870" s="1301"/>
      <c r="O870" s="1329"/>
      <c r="Q870" s="92"/>
      <c r="R870" s="92"/>
      <c r="S870" s="92"/>
      <c r="T870" s="92"/>
      <c r="U870" s="1303"/>
    </row>
    <row r="871" spans="1:21" s="1302" customFormat="1" x14ac:dyDescent="0.3">
      <c r="A871" s="1214"/>
      <c r="B871" s="92"/>
      <c r="C871" s="1298"/>
      <c r="D871" s="1301"/>
      <c r="E871" s="1301"/>
      <c r="F871" s="1301"/>
      <c r="G871" s="1301"/>
      <c r="H871" s="1301"/>
      <c r="I871" s="1301"/>
      <c r="J871" s="1301"/>
      <c r="K871" s="1301"/>
      <c r="L871" s="1301"/>
      <c r="M871" s="1301"/>
      <c r="N871" s="1301"/>
      <c r="O871" s="1329"/>
      <c r="Q871" s="92"/>
      <c r="R871" s="92"/>
      <c r="S871" s="92"/>
      <c r="T871" s="92"/>
      <c r="U871" s="1303"/>
    </row>
    <row r="872" spans="1:21" s="1302" customFormat="1" x14ac:dyDescent="0.3">
      <c r="A872" s="1214"/>
      <c r="B872" s="92"/>
      <c r="C872" s="1298"/>
      <c r="D872" s="1301"/>
      <c r="E872" s="1301"/>
      <c r="F872" s="1301"/>
      <c r="G872" s="1301"/>
      <c r="H872" s="1301"/>
      <c r="I872" s="1301"/>
      <c r="J872" s="1301"/>
      <c r="K872" s="1301"/>
      <c r="L872" s="1301"/>
      <c r="M872" s="1301"/>
      <c r="N872" s="1301"/>
      <c r="O872" s="1329"/>
      <c r="Q872" s="92"/>
      <c r="R872" s="92"/>
      <c r="S872" s="92"/>
      <c r="T872" s="92"/>
      <c r="U872" s="1303"/>
    </row>
    <row r="873" spans="1:21" s="1302" customFormat="1" x14ac:dyDescent="0.3">
      <c r="A873" s="1214"/>
      <c r="B873" s="92"/>
      <c r="C873" s="1298"/>
      <c r="D873" s="1301"/>
      <c r="E873" s="1301"/>
      <c r="F873" s="1301"/>
      <c r="G873" s="1301"/>
      <c r="H873" s="1301"/>
      <c r="I873" s="1301"/>
      <c r="J873" s="1301"/>
      <c r="K873" s="1301"/>
      <c r="L873" s="1301"/>
      <c r="M873" s="1301"/>
      <c r="N873" s="1301"/>
      <c r="O873" s="1329"/>
      <c r="Q873" s="92"/>
      <c r="R873" s="92"/>
      <c r="S873" s="92"/>
      <c r="T873" s="92"/>
      <c r="U873" s="1303"/>
    </row>
    <row r="874" spans="1:21" s="1302" customFormat="1" x14ac:dyDescent="0.3">
      <c r="A874" s="1214"/>
      <c r="B874" s="92"/>
      <c r="C874" s="1298"/>
      <c r="D874" s="1301"/>
      <c r="E874" s="1301"/>
      <c r="F874" s="1301"/>
      <c r="G874" s="1301"/>
      <c r="H874" s="1301"/>
      <c r="I874" s="1301"/>
      <c r="J874" s="1301"/>
      <c r="K874" s="1301"/>
      <c r="L874" s="1301"/>
      <c r="M874" s="1301"/>
      <c r="N874" s="1301"/>
      <c r="O874" s="1329"/>
      <c r="Q874" s="92"/>
      <c r="R874" s="92"/>
      <c r="S874" s="92"/>
      <c r="T874" s="92"/>
      <c r="U874" s="1303"/>
    </row>
    <row r="875" spans="1:21" s="1302" customFormat="1" x14ac:dyDescent="0.3">
      <c r="A875" s="1214"/>
      <c r="B875" s="92"/>
      <c r="C875" s="1298"/>
      <c r="D875" s="1301"/>
      <c r="E875" s="1301"/>
      <c r="F875" s="1301"/>
      <c r="G875" s="1301"/>
      <c r="H875" s="1301"/>
      <c r="I875" s="1301"/>
      <c r="J875" s="1301"/>
      <c r="K875" s="1301"/>
      <c r="L875" s="1301"/>
      <c r="M875" s="1301"/>
      <c r="N875" s="1301"/>
      <c r="O875" s="1329"/>
      <c r="Q875" s="92"/>
      <c r="R875" s="92"/>
      <c r="S875" s="92"/>
      <c r="T875" s="92"/>
      <c r="U875" s="1303"/>
    </row>
    <row r="876" spans="1:21" s="1302" customFormat="1" x14ac:dyDescent="0.3">
      <c r="A876" s="1214"/>
      <c r="B876" s="92"/>
      <c r="C876" s="1298"/>
      <c r="D876" s="1301"/>
      <c r="E876" s="1301"/>
      <c r="F876" s="1301"/>
      <c r="G876" s="1301"/>
      <c r="H876" s="1301"/>
      <c r="I876" s="1301"/>
      <c r="J876" s="1301"/>
      <c r="K876" s="1301"/>
      <c r="L876" s="1301"/>
      <c r="M876" s="1301"/>
      <c r="N876" s="1301"/>
      <c r="O876" s="1329"/>
      <c r="Q876" s="92"/>
      <c r="R876" s="92"/>
      <c r="S876" s="92"/>
      <c r="T876" s="92"/>
      <c r="U876" s="1303"/>
    </row>
    <row r="877" spans="1:21" s="1302" customFormat="1" x14ac:dyDescent="0.3">
      <c r="A877" s="1214"/>
      <c r="B877" s="92"/>
      <c r="C877" s="1298"/>
      <c r="D877" s="1301"/>
      <c r="E877" s="1301"/>
      <c r="F877" s="1301"/>
      <c r="G877" s="1301"/>
      <c r="H877" s="1301"/>
      <c r="I877" s="1301"/>
      <c r="J877" s="1301"/>
      <c r="K877" s="1301"/>
      <c r="L877" s="1301"/>
      <c r="M877" s="1301"/>
      <c r="N877" s="1301"/>
      <c r="O877" s="1329"/>
      <c r="Q877" s="92"/>
      <c r="R877" s="92"/>
      <c r="S877" s="92"/>
      <c r="T877" s="92"/>
      <c r="U877" s="1303"/>
    </row>
    <row r="878" spans="1:21" s="1302" customFormat="1" x14ac:dyDescent="0.3">
      <c r="A878" s="1214"/>
      <c r="B878" s="92"/>
      <c r="C878" s="1298"/>
      <c r="D878" s="1301"/>
      <c r="E878" s="1301"/>
      <c r="F878" s="1301"/>
      <c r="G878" s="1301"/>
      <c r="H878" s="1301"/>
      <c r="I878" s="1301"/>
      <c r="J878" s="1301"/>
      <c r="K878" s="1301"/>
      <c r="L878" s="1301"/>
      <c r="M878" s="1301"/>
      <c r="N878" s="1301"/>
      <c r="O878" s="1329"/>
      <c r="Q878" s="92"/>
      <c r="R878" s="92"/>
      <c r="S878" s="92"/>
      <c r="T878" s="92"/>
      <c r="U878" s="1303"/>
    </row>
    <row r="879" spans="1:21" s="1302" customFormat="1" x14ac:dyDescent="0.3">
      <c r="A879" s="1214"/>
      <c r="B879" s="92"/>
      <c r="C879" s="1298"/>
      <c r="D879" s="1301"/>
      <c r="E879" s="1301"/>
      <c r="F879" s="1301"/>
      <c r="G879" s="1301"/>
      <c r="H879" s="1301"/>
      <c r="I879" s="1301"/>
      <c r="J879" s="1301"/>
      <c r="K879" s="1301"/>
      <c r="L879" s="1301"/>
      <c r="M879" s="1301"/>
      <c r="N879" s="1301"/>
      <c r="O879" s="1329"/>
      <c r="Q879" s="92"/>
      <c r="R879" s="92"/>
      <c r="S879" s="92"/>
      <c r="T879" s="92"/>
      <c r="U879" s="1303"/>
    </row>
    <row r="880" spans="1:21" s="1302" customFormat="1" x14ac:dyDescent="0.3">
      <c r="A880" s="1214"/>
      <c r="B880" s="92"/>
      <c r="C880" s="1298"/>
      <c r="D880" s="1301"/>
      <c r="E880" s="1301"/>
      <c r="F880" s="1301"/>
      <c r="G880" s="1301"/>
      <c r="H880" s="1301"/>
      <c r="I880" s="1301"/>
      <c r="J880" s="1301"/>
      <c r="K880" s="1301"/>
      <c r="L880" s="1301"/>
      <c r="M880" s="1301"/>
      <c r="N880" s="1301"/>
      <c r="O880" s="1329"/>
      <c r="Q880" s="92"/>
      <c r="R880" s="92"/>
      <c r="S880" s="92"/>
      <c r="T880" s="92"/>
      <c r="U880" s="1303"/>
    </row>
    <row r="881" spans="1:21" s="1302" customFormat="1" x14ac:dyDescent="0.3">
      <c r="A881" s="1214"/>
      <c r="B881" s="92"/>
      <c r="C881" s="1298"/>
      <c r="D881" s="1301"/>
      <c r="E881" s="1301"/>
      <c r="F881" s="1301"/>
      <c r="G881" s="1301"/>
      <c r="H881" s="1301"/>
      <c r="I881" s="1301"/>
      <c r="J881" s="1301"/>
      <c r="K881" s="1301"/>
      <c r="L881" s="1301"/>
      <c r="M881" s="1301"/>
      <c r="N881" s="1301"/>
      <c r="O881" s="1329"/>
      <c r="Q881" s="92"/>
      <c r="R881" s="92"/>
      <c r="S881" s="92"/>
      <c r="T881" s="92"/>
      <c r="U881" s="1303"/>
    </row>
    <row r="882" spans="1:21" s="1302" customFormat="1" x14ac:dyDescent="0.3">
      <c r="A882" s="1214"/>
      <c r="B882" s="92"/>
      <c r="C882" s="1298"/>
      <c r="D882" s="1301"/>
      <c r="E882" s="1301"/>
      <c r="F882" s="1301"/>
      <c r="G882" s="1301"/>
      <c r="H882" s="1301"/>
      <c r="I882" s="1301"/>
      <c r="J882" s="1301"/>
      <c r="K882" s="1301"/>
      <c r="L882" s="1301"/>
      <c r="M882" s="1301"/>
      <c r="N882" s="1301"/>
      <c r="O882" s="1329"/>
      <c r="Q882" s="92"/>
      <c r="R882" s="92"/>
      <c r="S882" s="92"/>
      <c r="T882" s="92"/>
      <c r="U882" s="1303"/>
    </row>
    <row r="883" spans="1:21" s="1302" customFormat="1" x14ac:dyDescent="0.3">
      <c r="A883" s="1214"/>
      <c r="B883" s="92"/>
      <c r="C883" s="1298"/>
      <c r="D883" s="1301"/>
      <c r="E883" s="1301"/>
      <c r="F883" s="1301"/>
      <c r="G883" s="1301"/>
      <c r="H883" s="1301"/>
      <c r="I883" s="1301"/>
      <c r="J883" s="1301"/>
      <c r="K883" s="1301"/>
      <c r="L883" s="1301"/>
      <c r="M883" s="1301"/>
      <c r="N883" s="1301"/>
      <c r="O883" s="1329"/>
      <c r="Q883" s="92"/>
      <c r="R883" s="92"/>
      <c r="S883" s="92"/>
      <c r="T883" s="92"/>
      <c r="U883" s="1303"/>
    </row>
    <row r="884" spans="1:21" s="1302" customFormat="1" x14ac:dyDescent="0.3">
      <c r="A884" s="1214"/>
      <c r="B884" s="92"/>
      <c r="C884" s="1298"/>
      <c r="D884" s="1301"/>
      <c r="E884" s="1301"/>
      <c r="F884" s="1301"/>
      <c r="G884" s="1301"/>
      <c r="H884" s="1301"/>
      <c r="I884" s="1301"/>
      <c r="J884" s="1301"/>
      <c r="K884" s="1301"/>
      <c r="L884" s="1301"/>
      <c r="M884" s="1301"/>
      <c r="N884" s="1301"/>
      <c r="O884" s="1329"/>
      <c r="Q884" s="92"/>
      <c r="R884" s="92"/>
      <c r="S884" s="92"/>
      <c r="T884" s="92"/>
      <c r="U884" s="1303"/>
    </row>
    <row r="885" spans="1:21" s="1302" customFormat="1" x14ac:dyDescent="0.3">
      <c r="A885" s="1214"/>
      <c r="B885" s="92"/>
      <c r="C885" s="1298"/>
      <c r="D885" s="1301"/>
      <c r="E885" s="1301"/>
      <c r="F885" s="1301"/>
      <c r="G885" s="1301"/>
      <c r="H885" s="1301"/>
      <c r="I885" s="1301"/>
      <c r="J885" s="1301"/>
      <c r="K885" s="1301"/>
      <c r="L885" s="1301"/>
      <c r="M885" s="1301"/>
      <c r="N885" s="1301"/>
      <c r="O885" s="1329"/>
      <c r="Q885" s="92"/>
      <c r="R885" s="92"/>
      <c r="S885" s="92"/>
      <c r="T885" s="92"/>
      <c r="U885" s="1303"/>
    </row>
    <row r="886" spans="1:21" s="1302" customFormat="1" x14ac:dyDescent="0.3">
      <c r="A886" s="1214"/>
      <c r="B886" s="92"/>
      <c r="C886" s="1298"/>
      <c r="D886" s="1301"/>
      <c r="E886" s="1301"/>
      <c r="F886" s="1301"/>
      <c r="G886" s="1301"/>
      <c r="H886" s="1301"/>
      <c r="I886" s="1301"/>
      <c r="J886" s="1301"/>
      <c r="K886" s="1301"/>
      <c r="L886" s="1301"/>
      <c r="M886" s="1301"/>
      <c r="N886" s="1301"/>
      <c r="O886" s="1329"/>
      <c r="Q886" s="92"/>
      <c r="R886" s="92"/>
      <c r="S886" s="92"/>
      <c r="T886" s="92"/>
      <c r="U886" s="1303"/>
    </row>
    <row r="887" spans="1:21" s="1302" customFormat="1" x14ac:dyDescent="0.3">
      <c r="A887" s="1214"/>
      <c r="B887" s="92"/>
      <c r="C887" s="1298"/>
      <c r="D887" s="1301"/>
      <c r="E887" s="1301"/>
      <c r="F887" s="1301"/>
      <c r="G887" s="1301"/>
      <c r="H887" s="1301"/>
      <c r="I887" s="1301"/>
      <c r="J887" s="1301"/>
      <c r="K887" s="1301"/>
      <c r="L887" s="1301"/>
      <c r="M887" s="1301"/>
      <c r="N887" s="1301"/>
      <c r="O887" s="1329"/>
      <c r="Q887" s="92"/>
      <c r="R887" s="92"/>
      <c r="S887" s="92"/>
      <c r="T887" s="92"/>
      <c r="U887" s="1303"/>
    </row>
    <row r="888" spans="1:21" s="1302" customFormat="1" x14ac:dyDescent="0.3">
      <c r="A888" s="1214"/>
      <c r="B888" s="92"/>
      <c r="C888" s="1298"/>
      <c r="D888" s="1301"/>
      <c r="E888" s="1301"/>
      <c r="F888" s="1301"/>
      <c r="G888" s="1301"/>
      <c r="H888" s="1301"/>
      <c r="I888" s="1301"/>
      <c r="J888" s="1301"/>
      <c r="K888" s="1301"/>
      <c r="L888" s="1301"/>
      <c r="M888" s="1301"/>
      <c r="N888" s="1301"/>
      <c r="O888" s="1329"/>
      <c r="Q888" s="92"/>
      <c r="R888" s="92"/>
      <c r="S888" s="92"/>
      <c r="T888" s="92"/>
      <c r="U888" s="1303"/>
    </row>
    <row r="889" spans="1:21" s="1302" customFormat="1" x14ac:dyDescent="0.3">
      <c r="A889" s="1214"/>
      <c r="B889" s="92"/>
      <c r="C889" s="1298"/>
      <c r="D889" s="1301"/>
      <c r="E889" s="1301"/>
      <c r="F889" s="1301"/>
      <c r="G889" s="1301"/>
      <c r="H889" s="1301"/>
      <c r="I889" s="1301"/>
      <c r="J889" s="1301"/>
      <c r="K889" s="1301"/>
      <c r="L889" s="1301"/>
      <c r="M889" s="1301"/>
      <c r="N889" s="1301"/>
      <c r="O889" s="1329"/>
      <c r="Q889" s="92"/>
      <c r="R889" s="92"/>
      <c r="S889" s="92"/>
      <c r="T889" s="92"/>
      <c r="U889" s="1303"/>
    </row>
    <row r="890" spans="1:21" s="1302" customFormat="1" x14ac:dyDescent="0.3">
      <c r="A890" s="1214"/>
      <c r="B890" s="92"/>
      <c r="C890" s="1298"/>
      <c r="D890" s="1301"/>
      <c r="E890" s="1301"/>
      <c r="F890" s="1301"/>
      <c r="G890" s="1301"/>
      <c r="H890" s="1301"/>
      <c r="I890" s="1301"/>
      <c r="J890" s="1301"/>
      <c r="K890" s="1301"/>
      <c r="L890" s="1301"/>
      <c r="M890" s="1301"/>
      <c r="N890" s="1301"/>
      <c r="O890" s="1329"/>
      <c r="Q890" s="92"/>
      <c r="R890" s="92"/>
      <c r="S890" s="92"/>
      <c r="T890" s="92"/>
      <c r="U890" s="1303"/>
    </row>
    <row r="891" spans="1:21" s="1302" customFormat="1" x14ac:dyDescent="0.3">
      <c r="A891" s="1214"/>
      <c r="B891" s="92"/>
      <c r="C891" s="1298"/>
      <c r="D891" s="1301"/>
      <c r="E891" s="1301"/>
      <c r="F891" s="1301"/>
      <c r="G891" s="1301"/>
      <c r="H891" s="1301"/>
      <c r="I891" s="1301"/>
      <c r="J891" s="1301"/>
      <c r="K891" s="1301"/>
      <c r="L891" s="1301"/>
      <c r="M891" s="1301"/>
      <c r="N891" s="1301"/>
      <c r="O891" s="1329"/>
      <c r="Q891" s="92"/>
      <c r="R891" s="92"/>
      <c r="S891" s="92"/>
      <c r="T891" s="92"/>
      <c r="U891" s="1303"/>
    </row>
    <row r="892" spans="1:21" s="1302" customFormat="1" x14ac:dyDescent="0.3">
      <c r="A892" s="1214"/>
      <c r="B892" s="92"/>
      <c r="C892" s="1298"/>
      <c r="D892" s="1301"/>
      <c r="E892" s="1301"/>
      <c r="F892" s="1301"/>
      <c r="G892" s="1301"/>
      <c r="H892" s="1301"/>
      <c r="I892" s="1301"/>
      <c r="J892" s="1301"/>
      <c r="K892" s="1301"/>
      <c r="L892" s="1301"/>
      <c r="M892" s="1301"/>
      <c r="N892" s="1301"/>
      <c r="O892" s="1329"/>
      <c r="Q892" s="92"/>
      <c r="R892" s="92"/>
      <c r="S892" s="92"/>
      <c r="T892" s="92"/>
      <c r="U892" s="1303"/>
    </row>
    <row r="893" spans="1:21" s="1302" customFormat="1" x14ac:dyDescent="0.3">
      <c r="A893" s="1214"/>
      <c r="B893" s="92"/>
      <c r="C893" s="1298"/>
      <c r="D893" s="1301"/>
      <c r="E893" s="1301"/>
      <c r="F893" s="1301"/>
      <c r="G893" s="1301"/>
      <c r="H893" s="1301"/>
      <c r="I893" s="1301"/>
      <c r="J893" s="1301"/>
      <c r="K893" s="1301"/>
      <c r="L893" s="1301"/>
      <c r="M893" s="1301"/>
      <c r="N893" s="1301"/>
      <c r="O893" s="1329"/>
      <c r="Q893" s="92"/>
      <c r="R893" s="92"/>
      <c r="S893" s="92"/>
      <c r="T893" s="92"/>
      <c r="U893" s="1303"/>
    </row>
    <row r="894" spans="1:21" s="1302" customFormat="1" x14ac:dyDescent="0.3">
      <c r="A894" s="1214"/>
      <c r="B894" s="92"/>
      <c r="C894" s="1298"/>
      <c r="D894" s="1301"/>
      <c r="E894" s="1301"/>
      <c r="F894" s="1301"/>
      <c r="G894" s="1301"/>
      <c r="H894" s="1301"/>
      <c r="I894" s="1301"/>
      <c r="J894" s="1301"/>
      <c r="K894" s="1301"/>
      <c r="L894" s="1301"/>
      <c r="M894" s="1301"/>
      <c r="N894" s="1301"/>
      <c r="O894" s="1329"/>
      <c r="Q894" s="92"/>
      <c r="R894" s="92"/>
      <c r="S894" s="92"/>
      <c r="T894" s="92"/>
      <c r="U894" s="1303"/>
    </row>
    <row r="895" spans="1:21" s="1302" customFormat="1" x14ac:dyDescent="0.3">
      <c r="A895" s="1214"/>
      <c r="B895" s="92"/>
      <c r="C895" s="1298"/>
      <c r="D895" s="1301"/>
      <c r="E895" s="1301"/>
      <c r="F895" s="1301"/>
      <c r="G895" s="1301"/>
      <c r="H895" s="1301"/>
      <c r="I895" s="1301"/>
      <c r="J895" s="1301"/>
      <c r="K895" s="1301"/>
      <c r="L895" s="1301"/>
      <c r="M895" s="1301"/>
      <c r="N895" s="1301"/>
      <c r="O895" s="1329"/>
      <c r="Q895" s="92"/>
      <c r="R895" s="92"/>
      <c r="S895" s="92"/>
      <c r="T895" s="92"/>
      <c r="U895" s="1303"/>
    </row>
    <row r="896" spans="1:21" s="1302" customFormat="1" x14ac:dyDescent="0.3">
      <c r="A896" s="1214"/>
      <c r="B896" s="92"/>
      <c r="C896" s="1298"/>
      <c r="D896" s="1301"/>
      <c r="E896" s="1301"/>
      <c r="F896" s="1301"/>
      <c r="G896" s="1301"/>
      <c r="H896" s="1301"/>
      <c r="I896" s="1301"/>
      <c r="J896" s="1301"/>
      <c r="K896" s="1301"/>
      <c r="L896" s="1301"/>
      <c r="M896" s="1301"/>
      <c r="N896" s="1301"/>
      <c r="O896" s="1329"/>
      <c r="Q896" s="92"/>
      <c r="R896" s="92"/>
      <c r="S896" s="92"/>
      <c r="T896" s="92"/>
      <c r="U896" s="1303"/>
    </row>
    <row r="897" spans="1:21" s="1302" customFormat="1" x14ac:dyDescent="0.3">
      <c r="A897" s="1214"/>
      <c r="B897" s="92"/>
      <c r="C897" s="1298"/>
      <c r="D897" s="1301"/>
      <c r="E897" s="1301"/>
      <c r="F897" s="1301"/>
      <c r="G897" s="1301"/>
      <c r="H897" s="1301"/>
      <c r="I897" s="1301"/>
      <c r="J897" s="1301"/>
      <c r="K897" s="1301"/>
      <c r="L897" s="1301"/>
      <c r="M897" s="1301"/>
      <c r="N897" s="1301"/>
      <c r="O897" s="1329"/>
      <c r="Q897" s="92"/>
      <c r="R897" s="92"/>
      <c r="S897" s="92"/>
      <c r="T897" s="92"/>
      <c r="U897" s="1303"/>
    </row>
    <row r="898" spans="1:21" s="1302" customFormat="1" x14ac:dyDescent="0.3">
      <c r="A898" s="1214"/>
      <c r="B898" s="92"/>
      <c r="C898" s="1298"/>
      <c r="D898" s="1301"/>
      <c r="E898" s="1301"/>
      <c r="F898" s="1301"/>
      <c r="G898" s="1301"/>
      <c r="H898" s="1301"/>
      <c r="I898" s="1301"/>
      <c r="J898" s="1301"/>
      <c r="K898" s="1301"/>
      <c r="L898" s="1301"/>
      <c r="M898" s="1301"/>
      <c r="N898" s="1301"/>
      <c r="O898" s="1329"/>
      <c r="Q898" s="92"/>
      <c r="R898" s="92"/>
      <c r="S898" s="92"/>
      <c r="T898" s="92"/>
      <c r="U898" s="1303"/>
    </row>
    <row r="899" spans="1:21" s="1302" customFormat="1" x14ac:dyDescent="0.3">
      <c r="A899" s="1214"/>
      <c r="B899" s="92"/>
      <c r="C899" s="1298"/>
      <c r="D899" s="1301"/>
      <c r="E899" s="1301"/>
      <c r="F899" s="1301"/>
      <c r="G899" s="1301"/>
      <c r="H899" s="1301"/>
      <c r="I899" s="1301"/>
      <c r="J899" s="1301"/>
      <c r="K899" s="1301"/>
      <c r="L899" s="1301"/>
      <c r="M899" s="1301"/>
      <c r="N899" s="1301"/>
      <c r="O899" s="1329"/>
      <c r="Q899" s="92"/>
      <c r="R899" s="92"/>
      <c r="S899" s="92"/>
      <c r="T899" s="92"/>
      <c r="U899" s="1303"/>
    </row>
    <row r="900" spans="1:21" s="1302" customFormat="1" x14ac:dyDescent="0.3">
      <c r="A900" s="1214"/>
      <c r="B900" s="92"/>
      <c r="C900" s="1298"/>
      <c r="D900" s="1301"/>
      <c r="E900" s="1301"/>
      <c r="F900" s="1301"/>
      <c r="G900" s="1301"/>
      <c r="H900" s="1301"/>
      <c r="I900" s="1301"/>
      <c r="J900" s="1301"/>
      <c r="K900" s="1301"/>
      <c r="L900" s="1301"/>
      <c r="M900" s="1301"/>
      <c r="N900" s="1301"/>
      <c r="O900" s="1329"/>
      <c r="Q900" s="92"/>
      <c r="R900" s="92"/>
      <c r="S900" s="92"/>
      <c r="T900" s="92"/>
      <c r="U900" s="1303"/>
    </row>
    <row r="901" spans="1:21" s="1302" customFormat="1" x14ac:dyDescent="0.3">
      <c r="A901" s="1214"/>
      <c r="B901" s="92"/>
      <c r="C901" s="1298"/>
      <c r="D901" s="1301"/>
      <c r="E901" s="1301"/>
      <c r="F901" s="1301"/>
      <c r="G901" s="1301"/>
      <c r="H901" s="1301"/>
      <c r="I901" s="1301"/>
      <c r="J901" s="1301"/>
      <c r="K901" s="1301"/>
      <c r="L901" s="1301"/>
      <c r="M901" s="1301"/>
      <c r="N901" s="1301"/>
      <c r="O901" s="1329"/>
      <c r="Q901" s="92"/>
      <c r="R901" s="92"/>
      <c r="S901" s="92"/>
      <c r="T901" s="92"/>
      <c r="U901" s="1303"/>
    </row>
    <row r="902" spans="1:21" s="1302" customFormat="1" x14ac:dyDescent="0.3">
      <c r="A902" s="1214"/>
      <c r="B902" s="92"/>
      <c r="C902" s="1298"/>
      <c r="D902" s="1301"/>
      <c r="E902" s="1301"/>
      <c r="F902" s="1301"/>
      <c r="G902" s="1301"/>
      <c r="H902" s="1301"/>
      <c r="I902" s="1301"/>
      <c r="J902" s="1301"/>
      <c r="K902" s="1301"/>
      <c r="L902" s="1301"/>
      <c r="M902" s="1301"/>
      <c r="N902" s="1301"/>
      <c r="O902" s="1329"/>
      <c r="Q902" s="92"/>
      <c r="R902" s="92"/>
      <c r="S902" s="92"/>
      <c r="T902" s="92"/>
      <c r="U902" s="1303"/>
    </row>
    <row r="903" spans="1:21" s="1302" customFormat="1" x14ac:dyDescent="0.3">
      <c r="A903" s="1214"/>
      <c r="B903" s="92"/>
      <c r="C903" s="1298"/>
      <c r="D903" s="1301"/>
      <c r="E903" s="1301"/>
      <c r="F903" s="1301"/>
      <c r="G903" s="1301"/>
      <c r="H903" s="1301"/>
      <c r="I903" s="1301"/>
      <c r="J903" s="1301"/>
      <c r="K903" s="1301"/>
      <c r="L903" s="1301"/>
      <c r="M903" s="1301"/>
      <c r="N903" s="1301"/>
      <c r="O903" s="1329"/>
      <c r="Q903" s="92"/>
      <c r="R903" s="92"/>
      <c r="S903" s="92"/>
      <c r="T903" s="92"/>
      <c r="U903" s="1303"/>
    </row>
    <row r="904" spans="1:21" s="1302" customFormat="1" x14ac:dyDescent="0.3">
      <c r="A904" s="1214"/>
      <c r="B904" s="92"/>
      <c r="C904" s="1298"/>
      <c r="D904" s="1301"/>
      <c r="E904" s="1301"/>
      <c r="F904" s="1301"/>
      <c r="G904" s="1301"/>
      <c r="H904" s="1301"/>
      <c r="I904" s="1301"/>
      <c r="J904" s="1301"/>
      <c r="K904" s="1301"/>
      <c r="L904" s="1301"/>
      <c r="M904" s="1301"/>
      <c r="N904" s="1301"/>
      <c r="O904" s="1329"/>
      <c r="Q904" s="92"/>
      <c r="R904" s="92"/>
      <c r="S904" s="92"/>
      <c r="T904" s="92"/>
      <c r="U904" s="1303"/>
    </row>
    <row r="905" spans="1:21" s="1302" customFormat="1" x14ac:dyDescent="0.3">
      <c r="A905" s="1214"/>
      <c r="B905" s="92"/>
      <c r="C905" s="1298"/>
      <c r="D905" s="1301"/>
      <c r="E905" s="1301"/>
      <c r="F905" s="1301"/>
      <c r="G905" s="1301"/>
      <c r="H905" s="1301"/>
      <c r="I905" s="1301"/>
      <c r="J905" s="1301"/>
      <c r="K905" s="1301"/>
      <c r="L905" s="1301"/>
      <c r="M905" s="1301"/>
      <c r="N905" s="1301"/>
      <c r="O905" s="1329"/>
      <c r="Q905" s="92"/>
      <c r="R905" s="92"/>
      <c r="S905" s="92"/>
      <c r="T905" s="92"/>
      <c r="U905" s="1303"/>
    </row>
    <row r="906" spans="1:21" s="1302" customFormat="1" x14ac:dyDescent="0.3">
      <c r="A906" s="1214"/>
      <c r="B906" s="92"/>
      <c r="C906" s="1298"/>
      <c r="D906" s="1301"/>
      <c r="E906" s="1301"/>
      <c r="F906" s="1301"/>
      <c r="G906" s="1301"/>
      <c r="H906" s="1301"/>
      <c r="I906" s="1301"/>
      <c r="J906" s="1301"/>
      <c r="K906" s="1301"/>
      <c r="L906" s="1301"/>
      <c r="M906" s="1301"/>
      <c r="N906" s="1301"/>
      <c r="O906" s="1329"/>
      <c r="Q906" s="92"/>
      <c r="R906" s="92"/>
      <c r="S906" s="92"/>
      <c r="T906" s="92"/>
      <c r="U906" s="1303"/>
    </row>
    <row r="907" spans="1:21" s="1302" customFormat="1" x14ac:dyDescent="0.3">
      <c r="A907" s="1214"/>
      <c r="B907" s="92"/>
      <c r="C907" s="1298"/>
      <c r="D907" s="1301"/>
      <c r="E907" s="1301"/>
      <c r="F907" s="1301"/>
      <c r="G907" s="1301"/>
      <c r="H907" s="1301"/>
      <c r="I907" s="1301"/>
      <c r="J907" s="1301"/>
      <c r="K907" s="1301"/>
      <c r="L907" s="1301"/>
      <c r="M907" s="1301"/>
      <c r="N907" s="1301"/>
      <c r="O907" s="1329"/>
      <c r="Q907" s="92"/>
      <c r="R907" s="92"/>
      <c r="S907" s="92"/>
      <c r="T907" s="92"/>
      <c r="U907" s="1303"/>
    </row>
    <row r="908" spans="1:21" s="1302" customFormat="1" x14ac:dyDescent="0.3">
      <c r="A908" s="1214"/>
      <c r="B908" s="92"/>
      <c r="C908" s="1298"/>
      <c r="D908" s="1301"/>
      <c r="E908" s="1301"/>
      <c r="F908" s="1301"/>
      <c r="G908" s="1301"/>
      <c r="H908" s="1301"/>
      <c r="I908" s="1301"/>
      <c r="J908" s="1301"/>
      <c r="K908" s="1301"/>
      <c r="L908" s="1301"/>
      <c r="M908" s="1301"/>
      <c r="N908" s="1301"/>
      <c r="O908" s="1329"/>
      <c r="Q908" s="92"/>
      <c r="R908" s="92"/>
      <c r="S908" s="92"/>
      <c r="T908" s="92"/>
      <c r="U908" s="1303"/>
    </row>
    <row r="909" spans="1:21" s="1302" customFormat="1" x14ac:dyDescent="0.3">
      <c r="A909" s="1214"/>
      <c r="B909" s="92"/>
      <c r="C909" s="1298"/>
      <c r="D909" s="1301"/>
      <c r="E909" s="1301"/>
      <c r="F909" s="1301"/>
      <c r="G909" s="1301"/>
      <c r="H909" s="1301"/>
      <c r="I909" s="1301"/>
      <c r="J909" s="1301"/>
      <c r="K909" s="1301"/>
      <c r="L909" s="1301"/>
      <c r="M909" s="1301"/>
      <c r="N909" s="1301"/>
      <c r="O909" s="1329"/>
      <c r="Q909" s="92"/>
      <c r="R909" s="92"/>
      <c r="S909" s="92"/>
      <c r="T909" s="92"/>
      <c r="U909" s="1303"/>
    </row>
    <row r="910" spans="1:21" s="1302" customFormat="1" x14ac:dyDescent="0.3">
      <c r="A910" s="1214"/>
      <c r="B910" s="92"/>
      <c r="C910" s="1298"/>
      <c r="D910" s="1301"/>
      <c r="E910" s="1301"/>
      <c r="F910" s="1301"/>
      <c r="G910" s="1301"/>
      <c r="H910" s="1301"/>
      <c r="I910" s="1301"/>
      <c r="J910" s="1301"/>
      <c r="K910" s="1301"/>
      <c r="L910" s="1301"/>
      <c r="M910" s="1301"/>
      <c r="N910" s="1301"/>
      <c r="O910" s="1329"/>
      <c r="Q910" s="92"/>
      <c r="R910" s="92"/>
      <c r="S910" s="92"/>
      <c r="T910" s="92"/>
      <c r="U910" s="1303"/>
    </row>
    <row r="911" spans="1:21" s="1302" customFormat="1" x14ac:dyDescent="0.3">
      <c r="A911" s="1214"/>
      <c r="B911" s="92"/>
      <c r="C911" s="1298"/>
      <c r="D911" s="1301"/>
      <c r="E911" s="1301"/>
      <c r="F911" s="1301"/>
      <c r="G911" s="1301"/>
      <c r="H911" s="1301"/>
      <c r="I911" s="1301"/>
      <c r="J911" s="1301"/>
      <c r="K911" s="1301"/>
      <c r="L911" s="1301"/>
      <c r="M911" s="1301"/>
      <c r="N911" s="1301"/>
      <c r="O911" s="1329"/>
      <c r="Q911" s="92"/>
      <c r="R911" s="92"/>
      <c r="S911" s="92"/>
      <c r="T911" s="92"/>
      <c r="U911" s="1303"/>
    </row>
    <row r="912" spans="1:21" s="1302" customFormat="1" x14ac:dyDescent="0.3">
      <c r="A912" s="1214"/>
      <c r="B912" s="92"/>
      <c r="C912" s="1298"/>
      <c r="D912" s="1301"/>
      <c r="E912" s="1301"/>
      <c r="F912" s="1301"/>
      <c r="G912" s="1301"/>
      <c r="H912" s="1301"/>
      <c r="I912" s="1301"/>
      <c r="J912" s="1301"/>
      <c r="K912" s="1301"/>
      <c r="L912" s="1301"/>
      <c r="M912" s="1301"/>
      <c r="N912" s="1301"/>
      <c r="O912" s="1329"/>
      <c r="Q912" s="92"/>
      <c r="R912" s="92"/>
      <c r="S912" s="92"/>
      <c r="T912" s="92"/>
      <c r="U912" s="1303"/>
    </row>
    <row r="913" spans="1:21" s="1302" customFormat="1" x14ac:dyDescent="0.3">
      <c r="A913" s="1214"/>
      <c r="B913" s="92"/>
      <c r="C913" s="1298"/>
      <c r="D913" s="1301"/>
      <c r="E913" s="1301"/>
      <c r="F913" s="1301"/>
      <c r="G913" s="1301"/>
      <c r="H913" s="1301"/>
      <c r="I913" s="1301"/>
      <c r="J913" s="1301"/>
      <c r="K913" s="1301"/>
      <c r="L913" s="1301"/>
      <c r="M913" s="1301"/>
      <c r="N913" s="1301"/>
      <c r="O913" s="1329"/>
      <c r="Q913" s="92"/>
      <c r="R913" s="92"/>
      <c r="S913" s="92"/>
      <c r="T913" s="92"/>
      <c r="U913" s="1303"/>
    </row>
    <row r="914" spans="1:21" s="1302" customFormat="1" x14ac:dyDescent="0.3">
      <c r="A914" s="1214"/>
      <c r="B914" s="92"/>
      <c r="C914" s="1298"/>
      <c r="D914" s="1301"/>
      <c r="E914" s="1301"/>
      <c r="F914" s="1301"/>
      <c r="G914" s="1301"/>
      <c r="H914" s="1301"/>
      <c r="I914" s="1301"/>
      <c r="J914" s="1301"/>
      <c r="K914" s="1301"/>
      <c r="L914" s="1301"/>
      <c r="M914" s="1301"/>
      <c r="N914" s="1301"/>
      <c r="O914" s="1329"/>
      <c r="Q914" s="92"/>
      <c r="R914" s="92"/>
      <c r="S914" s="92"/>
      <c r="T914" s="92"/>
      <c r="U914" s="1303"/>
    </row>
    <row r="915" spans="1:21" s="1302" customFormat="1" x14ac:dyDescent="0.3">
      <c r="A915" s="1214"/>
      <c r="B915" s="92"/>
      <c r="C915" s="1298"/>
      <c r="D915" s="1301"/>
      <c r="E915" s="1301"/>
      <c r="F915" s="1301"/>
      <c r="G915" s="1301"/>
      <c r="H915" s="1301"/>
      <c r="I915" s="1301"/>
      <c r="J915" s="1301"/>
      <c r="K915" s="1301"/>
      <c r="L915" s="1301"/>
      <c r="M915" s="1301"/>
      <c r="N915" s="1301"/>
      <c r="O915" s="1329"/>
      <c r="Q915" s="92"/>
      <c r="R915" s="92"/>
      <c r="S915" s="92"/>
      <c r="T915" s="92"/>
      <c r="U915" s="1303"/>
    </row>
    <row r="916" spans="1:21" s="1302" customFormat="1" x14ac:dyDescent="0.3">
      <c r="A916" s="1214"/>
      <c r="B916" s="92"/>
      <c r="C916" s="1298"/>
      <c r="D916" s="1301"/>
      <c r="E916" s="1301"/>
      <c r="F916" s="1301"/>
      <c r="G916" s="1301"/>
      <c r="H916" s="1301"/>
      <c r="I916" s="1301"/>
      <c r="J916" s="1301"/>
      <c r="K916" s="1301"/>
      <c r="L916" s="1301"/>
      <c r="M916" s="1301"/>
      <c r="N916" s="1301"/>
      <c r="O916" s="1329"/>
      <c r="Q916" s="92"/>
      <c r="R916" s="92"/>
      <c r="S916" s="92"/>
      <c r="T916" s="92"/>
      <c r="U916" s="1303"/>
    </row>
    <row r="917" spans="1:21" s="1302" customFormat="1" x14ac:dyDescent="0.3">
      <c r="A917" s="1214"/>
      <c r="B917" s="92"/>
      <c r="C917" s="1298"/>
      <c r="D917" s="1301"/>
      <c r="E917" s="1301"/>
      <c r="F917" s="1301"/>
      <c r="G917" s="1301"/>
      <c r="H917" s="1301"/>
      <c r="I917" s="1301"/>
      <c r="J917" s="1301"/>
      <c r="K917" s="1301"/>
      <c r="L917" s="1301"/>
      <c r="M917" s="1301"/>
      <c r="N917" s="1301"/>
      <c r="O917" s="1329"/>
      <c r="Q917" s="92"/>
      <c r="R917" s="92"/>
      <c r="S917" s="92"/>
      <c r="T917" s="92"/>
      <c r="U917" s="1303"/>
    </row>
    <row r="918" spans="1:21" s="1302" customFormat="1" x14ac:dyDescent="0.3">
      <c r="A918" s="1214"/>
      <c r="B918" s="92"/>
      <c r="C918" s="1298"/>
      <c r="D918" s="1301"/>
      <c r="E918" s="1301"/>
      <c r="F918" s="1301"/>
      <c r="G918" s="1301"/>
      <c r="H918" s="1301"/>
      <c r="I918" s="1301"/>
      <c r="J918" s="1301"/>
      <c r="K918" s="1301"/>
      <c r="L918" s="1301"/>
      <c r="M918" s="1301"/>
      <c r="N918" s="1301"/>
      <c r="O918" s="1329"/>
      <c r="Q918" s="92"/>
      <c r="R918" s="92"/>
      <c r="S918" s="92"/>
      <c r="T918" s="92"/>
      <c r="U918" s="1303"/>
    </row>
    <row r="919" spans="1:21" s="1302" customFormat="1" x14ac:dyDescent="0.3">
      <c r="A919" s="1214"/>
      <c r="B919" s="92"/>
      <c r="C919" s="1298"/>
      <c r="D919" s="1301"/>
      <c r="E919" s="1301"/>
      <c r="F919" s="1301"/>
      <c r="G919" s="1301"/>
      <c r="H919" s="1301"/>
      <c r="I919" s="1301"/>
      <c r="J919" s="1301"/>
      <c r="K919" s="1301"/>
      <c r="L919" s="1301"/>
      <c r="M919" s="1301"/>
      <c r="N919" s="1301"/>
      <c r="O919" s="1329"/>
      <c r="Q919" s="92"/>
      <c r="R919" s="92"/>
      <c r="S919" s="92"/>
      <c r="T919" s="92"/>
      <c r="U919" s="1303"/>
    </row>
    <row r="920" spans="1:21" s="1302" customFormat="1" x14ac:dyDescent="0.3">
      <c r="A920" s="1214"/>
      <c r="B920" s="92"/>
      <c r="C920" s="1298"/>
      <c r="D920" s="1301"/>
      <c r="E920" s="1301"/>
      <c r="F920" s="1301"/>
      <c r="G920" s="1301"/>
      <c r="H920" s="1301"/>
      <c r="I920" s="1301"/>
      <c r="J920" s="1301"/>
      <c r="K920" s="1301"/>
      <c r="L920" s="1301"/>
      <c r="M920" s="1301"/>
      <c r="N920" s="1301"/>
      <c r="O920" s="1329"/>
      <c r="Q920" s="92"/>
      <c r="R920" s="92"/>
      <c r="S920" s="92"/>
      <c r="T920" s="92"/>
      <c r="U920" s="1303"/>
    </row>
    <row r="921" spans="1:21" s="1302" customFormat="1" x14ac:dyDescent="0.3">
      <c r="A921" s="1214"/>
      <c r="B921" s="92"/>
      <c r="C921" s="1298"/>
      <c r="D921" s="1301"/>
      <c r="E921" s="1301"/>
      <c r="F921" s="1301"/>
      <c r="G921" s="1301"/>
      <c r="H921" s="1301"/>
      <c r="I921" s="1301"/>
      <c r="J921" s="1301"/>
      <c r="K921" s="1301"/>
      <c r="L921" s="1301"/>
      <c r="M921" s="1301"/>
      <c r="N921" s="1301"/>
      <c r="O921" s="1329"/>
      <c r="Q921" s="92"/>
      <c r="R921" s="92"/>
      <c r="S921" s="92"/>
      <c r="T921" s="92"/>
      <c r="U921" s="1303"/>
    </row>
    <row r="922" spans="1:21" s="1302" customFormat="1" x14ac:dyDescent="0.3">
      <c r="A922" s="1214"/>
      <c r="B922" s="92"/>
      <c r="C922" s="1298"/>
      <c r="D922" s="1301"/>
      <c r="E922" s="1301"/>
      <c r="F922" s="1301"/>
      <c r="G922" s="1301"/>
      <c r="H922" s="1301"/>
      <c r="I922" s="1301"/>
      <c r="J922" s="1301"/>
      <c r="K922" s="1301"/>
      <c r="L922" s="1301"/>
      <c r="M922" s="1301"/>
      <c r="N922" s="1301"/>
      <c r="O922" s="1329"/>
      <c r="Q922" s="92"/>
      <c r="R922" s="92"/>
      <c r="S922" s="92"/>
      <c r="T922" s="92"/>
      <c r="U922" s="1303"/>
    </row>
    <row r="923" spans="1:21" s="1302" customFormat="1" x14ac:dyDescent="0.3">
      <c r="A923" s="1214"/>
      <c r="B923" s="92"/>
      <c r="C923" s="1298"/>
      <c r="D923" s="1301"/>
      <c r="E923" s="1301"/>
      <c r="F923" s="1301"/>
      <c r="G923" s="1301"/>
      <c r="H923" s="1301"/>
      <c r="I923" s="1301"/>
      <c r="J923" s="1301"/>
      <c r="K923" s="1301"/>
      <c r="L923" s="1301"/>
      <c r="M923" s="1301"/>
      <c r="N923" s="1301"/>
      <c r="O923" s="1329"/>
      <c r="Q923" s="92"/>
      <c r="R923" s="92"/>
      <c r="S923" s="92"/>
      <c r="T923" s="92"/>
      <c r="U923" s="1303"/>
    </row>
    <row r="924" spans="1:21" s="1302" customFormat="1" x14ac:dyDescent="0.3">
      <c r="A924" s="1214"/>
      <c r="B924" s="92"/>
      <c r="C924" s="1298"/>
      <c r="D924" s="1301"/>
      <c r="E924" s="1301"/>
      <c r="F924" s="1301"/>
      <c r="G924" s="1301"/>
      <c r="H924" s="1301"/>
      <c r="I924" s="1301"/>
      <c r="J924" s="1301"/>
      <c r="K924" s="1301"/>
      <c r="L924" s="1301"/>
      <c r="M924" s="1301"/>
      <c r="N924" s="1301"/>
      <c r="O924" s="1329"/>
      <c r="Q924" s="92"/>
      <c r="R924" s="92"/>
      <c r="S924" s="92"/>
      <c r="T924" s="92"/>
      <c r="U924" s="1303"/>
    </row>
    <row r="925" spans="1:21" s="1302" customFormat="1" x14ac:dyDescent="0.3">
      <c r="A925" s="1214"/>
      <c r="B925" s="92"/>
      <c r="C925" s="1298"/>
      <c r="D925" s="1301"/>
      <c r="E925" s="1301"/>
      <c r="F925" s="1301"/>
      <c r="G925" s="1301"/>
      <c r="H925" s="1301"/>
      <c r="I925" s="1301"/>
      <c r="J925" s="1301"/>
      <c r="K925" s="1301"/>
      <c r="L925" s="1301"/>
      <c r="M925" s="1301"/>
      <c r="N925" s="1301"/>
      <c r="O925" s="1329"/>
      <c r="Q925" s="92"/>
      <c r="R925" s="92"/>
      <c r="S925" s="92"/>
      <c r="T925" s="92"/>
      <c r="U925" s="1303"/>
    </row>
    <row r="926" spans="1:21" s="1302" customFormat="1" x14ac:dyDescent="0.3">
      <c r="A926" s="1214"/>
      <c r="B926" s="92"/>
      <c r="C926" s="1298"/>
      <c r="D926" s="1301"/>
      <c r="E926" s="1301"/>
      <c r="F926" s="1301"/>
      <c r="G926" s="1301"/>
      <c r="H926" s="1301"/>
      <c r="I926" s="1301"/>
      <c r="J926" s="1301"/>
      <c r="K926" s="1301"/>
      <c r="L926" s="1301"/>
      <c r="M926" s="1301"/>
      <c r="N926" s="1301"/>
      <c r="O926" s="1329"/>
      <c r="Q926" s="92"/>
      <c r="R926" s="92"/>
      <c r="S926" s="92"/>
      <c r="T926" s="92"/>
      <c r="U926" s="1303"/>
    </row>
    <row r="927" spans="1:21" s="1302" customFormat="1" x14ac:dyDescent="0.3">
      <c r="A927" s="1214"/>
      <c r="B927" s="92"/>
      <c r="C927" s="1298"/>
      <c r="D927" s="1301"/>
      <c r="E927" s="1301"/>
      <c r="F927" s="1301"/>
      <c r="G927" s="1301"/>
      <c r="H927" s="1301"/>
      <c r="I927" s="1301"/>
      <c r="J927" s="1301"/>
      <c r="K927" s="1301"/>
      <c r="L927" s="1301"/>
      <c r="M927" s="1301"/>
      <c r="N927" s="1301"/>
      <c r="O927" s="1329"/>
      <c r="Q927" s="92"/>
      <c r="R927" s="92"/>
      <c r="S927" s="92"/>
      <c r="T927" s="92"/>
      <c r="U927" s="1303"/>
    </row>
    <row r="928" spans="1:21" s="1302" customFormat="1" x14ac:dyDescent="0.3">
      <c r="A928" s="1214"/>
      <c r="B928" s="92"/>
      <c r="C928" s="1298"/>
      <c r="D928" s="1301"/>
      <c r="E928" s="1301"/>
      <c r="F928" s="1301"/>
      <c r="G928" s="1301"/>
      <c r="H928" s="1301"/>
      <c r="I928" s="1301"/>
      <c r="J928" s="1301"/>
      <c r="K928" s="1301"/>
      <c r="L928" s="1301"/>
      <c r="M928" s="1301"/>
      <c r="N928" s="1301"/>
      <c r="O928" s="1329"/>
      <c r="Q928" s="92"/>
      <c r="R928" s="92"/>
      <c r="S928" s="92"/>
      <c r="T928" s="92"/>
      <c r="U928" s="1303"/>
    </row>
    <row r="929" spans="1:21" s="1302" customFormat="1" x14ac:dyDescent="0.3">
      <c r="A929" s="1214"/>
      <c r="B929" s="92"/>
      <c r="C929" s="1298"/>
      <c r="D929" s="1301"/>
      <c r="E929" s="1301"/>
      <c r="F929" s="1301"/>
      <c r="G929" s="1301"/>
      <c r="H929" s="1301"/>
      <c r="I929" s="1301"/>
      <c r="J929" s="1301"/>
      <c r="K929" s="1301"/>
      <c r="L929" s="1301"/>
      <c r="M929" s="1301"/>
      <c r="N929" s="1301"/>
      <c r="O929" s="1329"/>
      <c r="Q929" s="92"/>
      <c r="R929" s="92"/>
      <c r="S929" s="92"/>
      <c r="T929" s="92"/>
      <c r="U929" s="1303"/>
    </row>
    <row r="930" spans="1:21" s="1302" customFormat="1" x14ac:dyDescent="0.3">
      <c r="A930" s="1214"/>
      <c r="B930" s="92"/>
      <c r="C930" s="1298"/>
      <c r="D930" s="1301"/>
      <c r="E930" s="1301"/>
      <c r="F930" s="1301"/>
      <c r="G930" s="1301"/>
      <c r="H930" s="1301"/>
      <c r="I930" s="1301"/>
      <c r="J930" s="1301"/>
      <c r="K930" s="1301"/>
      <c r="L930" s="1301"/>
      <c r="M930" s="1301"/>
      <c r="N930" s="1301"/>
      <c r="O930" s="1329"/>
      <c r="Q930" s="92"/>
      <c r="R930" s="92"/>
      <c r="S930" s="92"/>
      <c r="T930" s="92"/>
      <c r="U930" s="1303"/>
    </row>
    <row r="931" spans="1:21" s="1302" customFormat="1" x14ac:dyDescent="0.3">
      <c r="A931" s="1214"/>
      <c r="B931" s="92"/>
      <c r="C931" s="1298"/>
      <c r="D931" s="1301"/>
      <c r="E931" s="1301"/>
      <c r="F931" s="1301"/>
      <c r="G931" s="1301"/>
      <c r="H931" s="1301"/>
      <c r="I931" s="1301"/>
      <c r="J931" s="1301"/>
      <c r="K931" s="1301"/>
      <c r="L931" s="1301"/>
      <c r="M931" s="1301"/>
      <c r="N931" s="1301"/>
      <c r="O931" s="1329"/>
      <c r="Q931" s="92"/>
      <c r="R931" s="92"/>
      <c r="S931" s="92"/>
      <c r="T931" s="92"/>
      <c r="U931" s="1303"/>
    </row>
    <row r="932" spans="1:21" s="1302" customFormat="1" x14ac:dyDescent="0.3">
      <c r="A932" s="1214"/>
      <c r="B932" s="92"/>
      <c r="C932" s="1298"/>
      <c r="D932" s="1301"/>
      <c r="E932" s="1301"/>
      <c r="F932" s="1301"/>
      <c r="G932" s="1301"/>
      <c r="H932" s="1301"/>
      <c r="I932" s="1301"/>
      <c r="J932" s="1301"/>
      <c r="K932" s="1301"/>
      <c r="L932" s="1301"/>
      <c r="M932" s="1301"/>
      <c r="N932" s="1301"/>
      <c r="O932" s="1329"/>
      <c r="Q932" s="92"/>
      <c r="R932" s="92"/>
      <c r="S932" s="92"/>
      <c r="T932" s="92"/>
      <c r="U932" s="1303"/>
    </row>
    <row r="933" spans="1:21" s="1302" customFormat="1" x14ac:dyDescent="0.3">
      <c r="A933" s="1214"/>
      <c r="B933" s="92"/>
      <c r="C933" s="1298"/>
      <c r="D933" s="1301"/>
      <c r="E933" s="1301"/>
      <c r="F933" s="1301"/>
      <c r="G933" s="1301"/>
      <c r="H933" s="1301"/>
      <c r="I933" s="1301"/>
      <c r="J933" s="1301"/>
      <c r="K933" s="1301"/>
      <c r="L933" s="1301"/>
      <c r="M933" s="1301"/>
      <c r="N933" s="1301"/>
      <c r="O933" s="1329"/>
      <c r="Q933" s="92"/>
      <c r="R933" s="92"/>
      <c r="S933" s="92"/>
      <c r="T933" s="92"/>
      <c r="U933" s="1303"/>
    </row>
    <row r="934" spans="1:21" s="1302" customFormat="1" x14ac:dyDescent="0.3">
      <c r="A934" s="1214"/>
      <c r="B934" s="92"/>
      <c r="C934" s="1298"/>
      <c r="D934" s="1301"/>
      <c r="E934" s="1301"/>
      <c r="F934" s="1301"/>
      <c r="G934" s="1301"/>
      <c r="H934" s="1301"/>
      <c r="I934" s="1301"/>
      <c r="J934" s="1301"/>
      <c r="K934" s="1301"/>
      <c r="L934" s="1301"/>
      <c r="M934" s="1301"/>
      <c r="N934" s="1301"/>
      <c r="O934" s="1329"/>
      <c r="Q934" s="92"/>
      <c r="R934" s="92"/>
      <c r="S934" s="92"/>
      <c r="T934" s="92"/>
      <c r="U934" s="1303"/>
    </row>
    <row r="935" spans="1:21" s="1302" customFormat="1" x14ac:dyDescent="0.3">
      <c r="A935" s="1214"/>
      <c r="B935" s="92"/>
      <c r="C935" s="1298"/>
      <c r="D935" s="1301"/>
      <c r="E935" s="1301"/>
      <c r="F935" s="1301"/>
      <c r="G935" s="1301"/>
      <c r="H935" s="1301"/>
      <c r="I935" s="1301"/>
      <c r="J935" s="1301"/>
      <c r="K935" s="1301"/>
      <c r="L935" s="1301"/>
      <c r="M935" s="1301"/>
      <c r="N935" s="1301"/>
      <c r="O935" s="1329"/>
      <c r="Q935" s="92"/>
      <c r="R935" s="92"/>
      <c r="S935" s="92"/>
      <c r="T935" s="92"/>
      <c r="U935" s="1303"/>
    </row>
    <row r="936" spans="1:21" s="1302" customFormat="1" x14ac:dyDescent="0.3">
      <c r="A936" s="1214"/>
      <c r="B936" s="92"/>
      <c r="C936" s="1298"/>
      <c r="D936" s="1301"/>
      <c r="E936" s="1301"/>
      <c r="F936" s="1301"/>
      <c r="G936" s="1301"/>
      <c r="H936" s="1301"/>
      <c r="I936" s="1301"/>
      <c r="J936" s="1301"/>
      <c r="K936" s="1301"/>
      <c r="L936" s="1301"/>
      <c r="M936" s="1301"/>
      <c r="N936" s="1301"/>
      <c r="O936" s="1329"/>
      <c r="Q936" s="92"/>
      <c r="R936" s="92"/>
      <c r="S936" s="92"/>
      <c r="T936" s="92"/>
      <c r="U936" s="1303"/>
    </row>
    <row r="937" spans="1:21" s="1302" customFormat="1" x14ac:dyDescent="0.3">
      <c r="A937" s="1214"/>
      <c r="B937" s="92"/>
      <c r="C937" s="1298"/>
      <c r="D937" s="1301"/>
      <c r="E937" s="1301"/>
      <c r="F937" s="1301"/>
      <c r="G937" s="1301"/>
      <c r="H937" s="1301"/>
      <c r="I937" s="1301"/>
      <c r="J937" s="1301"/>
      <c r="K937" s="1301"/>
      <c r="L937" s="1301"/>
      <c r="M937" s="1301"/>
      <c r="N937" s="1301"/>
      <c r="O937" s="1329"/>
      <c r="Q937" s="92"/>
      <c r="R937" s="92"/>
      <c r="S937" s="92"/>
      <c r="T937" s="92"/>
      <c r="U937" s="1303"/>
    </row>
    <row r="938" spans="1:21" s="1302" customFormat="1" x14ac:dyDescent="0.3">
      <c r="A938" s="1214"/>
      <c r="B938" s="92"/>
      <c r="C938" s="1298"/>
      <c r="D938" s="1301"/>
      <c r="E938" s="1301"/>
      <c r="F938" s="1301"/>
      <c r="G938" s="1301"/>
      <c r="H938" s="1301"/>
      <c r="I938" s="1301"/>
      <c r="J938" s="1301"/>
      <c r="K938" s="1301"/>
      <c r="L938" s="1301"/>
      <c r="M938" s="1301"/>
      <c r="N938" s="1301"/>
      <c r="O938" s="1329"/>
      <c r="Q938" s="92"/>
      <c r="R938" s="92"/>
      <c r="S938" s="92"/>
      <c r="T938" s="92"/>
      <c r="U938" s="1303"/>
    </row>
    <row r="939" spans="1:21" s="1302" customFormat="1" x14ac:dyDescent="0.3">
      <c r="A939" s="1214"/>
      <c r="B939" s="92"/>
      <c r="C939" s="1298"/>
      <c r="D939" s="1301"/>
      <c r="E939" s="1301"/>
      <c r="F939" s="1301"/>
      <c r="G939" s="1301"/>
      <c r="H939" s="1301"/>
      <c r="I939" s="1301"/>
      <c r="J939" s="1301"/>
      <c r="K939" s="1301"/>
      <c r="L939" s="1301"/>
      <c r="M939" s="1301"/>
      <c r="N939" s="1301"/>
      <c r="O939" s="1329"/>
      <c r="Q939" s="92"/>
      <c r="R939" s="92"/>
      <c r="S939" s="92"/>
      <c r="T939" s="92"/>
      <c r="U939" s="1303"/>
    </row>
    <row r="940" spans="1:21" s="1302" customFormat="1" x14ac:dyDescent="0.3">
      <c r="A940" s="1214"/>
      <c r="B940" s="92"/>
      <c r="C940" s="1298"/>
      <c r="D940" s="1301"/>
      <c r="E940" s="1301"/>
      <c r="F940" s="1301"/>
      <c r="G940" s="1301"/>
      <c r="H940" s="1301"/>
      <c r="I940" s="1301"/>
      <c r="J940" s="1301"/>
      <c r="K940" s="1301"/>
      <c r="L940" s="1301"/>
      <c r="M940" s="1301"/>
      <c r="N940" s="1301"/>
      <c r="O940" s="1329"/>
      <c r="Q940" s="92"/>
      <c r="R940" s="92"/>
      <c r="S940" s="92"/>
      <c r="T940" s="92"/>
      <c r="U940" s="1303"/>
    </row>
    <row r="941" spans="1:21" s="1302" customFormat="1" x14ac:dyDescent="0.3">
      <c r="A941" s="1214"/>
      <c r="B941" s="92"/>
      <c r="C941" s="1298"/>
      <c r="D941" s="1301"/>
      <c r="E941" s="1301"/>
      <c r="F941" s="1301"/>
      <c r="G941" s="1301"/>
      <c r="H941" s="1301"/>
      <c r="I941" s="1301"/>
      <c r="J941" s="1301"/>
      <c r="K941" s="1301"/>
      <c r="L941" s="1301"/>
      <c r="M941" s="1301"/>
      <c r="N941" s="1301"/>
      <c r="O941" s="1329"/>
      <c r="Q941" s="92"/>
      <c r="R941" s="92"/>
      <c r="S941" s="92"/>
      <c r="T941" s="92"/>
      <c r="U941" s="1303"/>
    </row>
    <row r="942" spans="1:21" s="1302" customFormat="1" x14ac:dyDescent="0.3">
      <c r="A942" s="1214"/>
      <c r="B942" s="92"/>
      <c r="C942" s="1298"/>
      <c r="D942" s="1301"/>
      <c r="E942" s="1301"/>
      <c r="F942" s="1301"/>
      <c r="G942" s="1301"/>
      <c r="H942" s="1301"/>
      <c r="I942" s="1301"/>
      <c r="J942" s="1301"/>
      <c r="K942" s="1301"/>
      <c r="L942" s="1301"/>
      <c r="M942" s="1301"/>
      <c r="N942" s="1301"/>
      <c r="O942" s="1329"/>
      <c r="Q942" s="92"/>
      <c r="R942" s="92"/>
      <c r="S942" s="92"/>
      <c r="T942" s="92"/>
      <c r="U942" s="1303"/>
    </row>
    <row r="943" spans="1:21" s="1302" customFormat="1" x14ac:dyDescent="0.3">
      <c r="A943" s="1214"/>
      <c r="B943" s="92"/>
      <c r="C943" s="1298"/>
      <c r="D943" s="1301"/>
      <c r="E943" s="1301"/>
      <c r="F943" s="1301"/>
      <c r="G943" s="1301"/>
      <c r="H943" s="1301"/>
      <c r="I943" s="1301"/>
      <c r="J943" s="1301"/>
      <c r="K943" s="1301"/>
      <c r="L943" s="1301"/>
      <c r="M943" s="1301"/>
      <c r="N943" s="1301"/>
      <c r="O943" s="1329"/>
      <c r="Q943" s="92"/>
      <c r="R943" s="92"/>
      <c r="S943" s="92"/>
      <c r="T943" s="92"/>
      <c r="U943" s="1303"/>
    </row>
    <row r="944" spans="1:21" s="1302" customFormat="1" x14ac:dyDescent="0.3">
      <c r="A944" s="1214"/>
      <c r="B944" s="92"/>
      <c r="C944" s="1298"/>
      <c r="D944" s="1301"/>
      <c r="E944" s="1301"/>
      <c r="F944" s="1301"/>
      <c r="G944" s="1301"/>
      <c r="H944" s="1301"/>
      <c r="I944" s="1301"/>
      <c r="J944" s="1301"/>
      <c r="K944" s="1301"/>
      <c r="L944" s="1301"/>
      <c r="M944" s="1301"/>
      <c r="N944" s="1301"/>
      <c r="O944" s="1329"/>
      <c r="Q944" s="92"/>
      <c r="R944" s="92"/>
      <c r="S944" s="92"/>
      <c r="T944" s="92"/>
      <c r="U944" s="1303"/>
    </row>
    <row r="945" spans="1:21" s="1302" customFormat="1" x14ac:dyDescent="0.3">
      <c r="A945" s="1214"/>
      <c r="B945" s="92"/>
      <c r="C945" s="1298"/>
      <c r="D945" s="1301"/>
      <c r="E945" s="1301"/>
      <c r="F945" s="1301"/>
      <c r="G945" s="1301"/>
      <c r="H945" s="1301"/>
      <c r="I945" s="1301"/>
      <c r="J945" s="1301"/>
      <c r="K945" s="1301"/>
      <c r="L945" s="1301"/>
      <c r="M945" s="1301"/>
      <c r="N945" s="1301"/>
      <c r="O945" s="1329"/>
      <c r="Q945" s="92"/>
      <c r="R945" s="92"/>
      <c r="S945" s="92"/>
      <c r="T945" s="92"/>
      <c r="U945" s="1303"/>
    </row>
    <row r="946" spans="1:21" s="1302" customFormat="1" x14ac:dyDescent="0.3">
      <c r="A946" s="1214"/>
      <c r="B946" s="92"/>
      <c r="C946" s="1298"/>
      <c r="D946" s="1301"/>
      <c r="E946" s="1301"/>
      <c r="F946" s="1301"/>
      <c r="G946" s="1301"/>
      <c r="H946" s="1301"/>
      <c r="I946" s="1301"/>
      <c r="J946" s="1301"/>
      <c r="K946" s="1301"/>
      <c r="L946" s="1301"/>
      <c r="M946" s="1301"/>
      <c r="N946" s="1301"/>
      <c r="O946" s="1329"/>
      <c r="Q946" s="92"/>
      <c r="R946" s="92"/>
      <c r="S946" s="92"/>
      <c r="T946" s="92"/>
      <c r="U946" s="1303"/>
    </row>
    <row r="947" spans="1:21" s="1302" customFormat="1" x14ac:dyDescent="0.3">
      <c r="A947" s="1214"/>
      <c r="B947" s="92"/>
      <c r="C947" s="1298"/>
      <c r="D947" s="1301"/>
      <c r="E947" s="1301"/>
      <c r="F947" s="1301"/>
      <c r="G947" s="1301"/>
      <c r="H947" s="1301"/>
      <c r="I947" s="1301"/>
      <c r="J947" s="1301"/>
      <c r="K947" s="1301"/>
      <c r="L947" s="1301"/>
      <c r="M947" s="1301"/>
      <c r="N947" s="1301"/>
      <c r="O947" s="1329"/>
      <c r="Q947" s="92"/>
      <c r="R947" s="92"/>
      <c r="S947" s="92"/>
      <c r="T947" s="92"/>
      <c r="U947" s="1303"/>
    </row>
    <row r="948" spans="1:21" s="1302" customFormat="1" x14ac:dyDescent="0.3">
      <c r="A948" s="1214"/>
      <c r="B948" s="92"/>
      <c r="C948" s="1298"/>
      <c r="D948" s="1301"/>
      <c r="E948" s="1301"/>
      <c r="F948" s="1301"/>
      <c r="G948" s="1301"/>
      <c r="H948" s="1301"/>
      <c r="I948" s="1301"/>
      <c r="J948" s="1301"/>
      <c r="K948" s="1301"/>
      <c r="L948" s="1301"/>
      <c r="M948" s="1301"/>
      <c r="N948" s="1301"/>
      <c r="O948" s="1329"/>
      <c r="Q948" s="92"/>
      <c r="R948" s="92"/>
      <c r="S948" s="92"/>
      <c r="T948" s="92"/>
      <c r="U948" s="1303"/>
    </row>
    <row r="949" spans="1:21" s="1302" customFormat="1" x14ac:dyDescent="0.3">
      <c r="A949" s="1214"/>
      <c r="B949" s="92"/>
      <c r="C949" s="1298"/>
      <c r="D949" s="1301"/>
      <c r="E949" s="1301"/>
      <c r="F949" s="1301"/>
      <c r="G949" s="1301"/>
      <c r="H949" s="1301"/>
      <c r="I949" s="1301"/>
      <c r="J949" s="1301"/>
      <c r="K949" s="1301"/>
      <c r="L949" s="1301"/>
      <c r="M949" s="1301"/>
      <c r="N949" s="1301"/>
      <c r="O949" s="1329"/>
      <c r="Q949" s="92"/>
      <c r="R949" s="92"/>
      <c r="S949" s="92"/>
      <c r="T949" s="92"/>
      <c r="U949" s="1303"/>
    </row>
    <row r="950" spans="1:21" s="1302" customFormat="1" x14ac:dyDescent="0.3">
      <c r="A950" s="1214"/>
      <c r="B950" s="92"/>
      <c r="C950" s="1298"/>
      <c r="D950" s="1301"/>
      <c r="E950" s="1301"/>
      <c r="F950" s="1301"/>
      <c r="G950" s="1301"/>
      <c r="H950" s="1301"/>
      <c r="I950" s="1301"/>
      <c r="J950" s="1301"/>
      <c r="K950" s="1301"/>
      <c r="L950" s="1301"/>
      <c r="M950" s="1301"/>
      <c r="N950" s="1301"/>
      <c r="O950" s="1329"/>
      <c r="Q950" s="92"/>
      <c r="R950" s="92"/>
      <c r="S950" s="92"/>
      <c r="T950" s="92"/>
      <c r="U950" s="1303"/>
    </row>
    <row r="951" spans="1:21" s="1302" customFormat="1" x14ac:dyDescent="0.3">
      <c r="A951" s="1214"/>
      <c r="B951" s="92"/>
      <c r="C951" s="1298"/>
      <c r="D951" s="1301"/>
      <c r="E951" s="1301"/>
      <c r="F951" s="1301"/>
      <c r="G951" s="1301"/>
      <c r="H951" s="1301"/>
      <c r="I951" s="1301"/>
      <c r="J951" s="1301"/>
      <c r="K951" s="1301"/>
      <c r="L951" s="1301"/>
      <c r="M951" s="1301"/>
      <c r="N951" s="1301"/>
      <c r="O951" s="1329"/>
      <c r="Q951" s="92"/>
      <c r="R951" s="92"/>
      <c r="S951" s="92"/>
      <c r="T951" s="92"/>
      <c r="U951" s="1303"/>
    </row>
    <row r="952" spans="1:21" s="1302" customFormat="1" x14ac:dyDescent="0.3">
      <c r="A952" s="1214"/>
      <c r="B952" s="92"/>
      <c r="C952" s="1298"/>
      <c r="D952" s="1301"/>
      <c r="E952" s="1301"/>
      <c r="F952" s="1301"/>
      <c r="G952" s="1301"/>
      <c r="H952" s="1301"/>
      <c r="I952" s="1301"/>
      <c r="J952" s="1301"/>
      <c r="K952" s="1301"/>
      <c r="L952" s="1301"/>
      <c r="M952" s="1301"/>
      <c r="N952" s="1301"/>
      <c r="O952" s="1329"/>
      <c r="Q952" s="92"/>
      <c r="R952" s="92"/>
      <c r="S952" s="92"/>
      <c r="T952" s="92"/>
      <c r="U952" s="1303"/>
    </row>
    <row r="953" spans="1:21" s="1302" customFormat="1" x14ac:dyDescent="0.3">
      <c r="A953" s="1214"/>
      <c r="B953" s="92"/>
      <c r="C953" s="1298"/>
      <c r="D953" s="1301"/>
      <c r="E953" s="1301"/>
      <c r="F953" s="1301"/>
      <c r="G953" s="1301"/>
      <c r="H953" s="1301"/>
      <c r="I953" s="1301"/>
      <c r="J953" s="1301"/>
      <c r="K953" s="1301"/>
      <c r="L953" s="1301"/>
      <c r="M953" s="1301"/>
      <c r="N953" s="1301"/>
      <c r="O953" s="1329"/>
      <c r="Q953" s="92"/>
      <c r="R953" s="92"/>
      <c r="S953" s="92"/>
      <c r="T953" s="92"/>
      <c r="U953" s="1303"/>
    </row>
    <row r="954" spans="1:21" s="1302" customFormat="1" x14ac:dyDescent="0.3">
      <c r="A954" s="1214"/>
      <c r="B954" s="92"/>
      <c r="C954" s="1298"/>
      <c r="D954" s="1301"/>
      <c r="E954" s="1301"/>
      <c r="F954" s="1301"/>
      <c r="G954" s="1301"/>
      <c r="H954" s="1301"/>
      <c r="I954" s="1301"/>
      <c r="J954" s="1301"/>
      <c r="K954" s="1301"/>
      <c r="L954" s="1301"/>
      <c r="M954" s="1301"/>
      <c r="N954" s="1301"/>
      <c r="O954" s="1329"/>
      <c r="Q954" s="92"/>
      <c r="R954" s="92"/>
      <c r="S954" s="92"/>
      <c r="T954" s="92"/>
      <c r="U954" s="1303"/>
    </row>
    <row r="955" spans="1:21" s="1302" customFormat="1" x14ac:dyDescent="0.3">
      <c r="A955" s="1214"/>
      <c r="B955" s="92"/>
      <c r="C955" s="1298"/>
      <c r="D955" s="1301"/>
      <c r="E955" s="1301"/>
      <c r="F955" s="1301"/>
      <c r="G955" s="1301"/>
      <c r="H955" s="1301"/>
      <c r="I955" s="1301"/>
      <c r="J955" s="1301"/>
      <c r="K955" s="1301"/>
      <c r="L955" s="1301"/>
      <c r="M955" s="1301"/>
      <c r="N955" s="1301"/>
      <c r="O955" s="1329"/>
      <c r="Q955" s="92"/>
      <c r="R955" s="92"/>
      <c r="S955" s="92"/>
      <c r="T955" s="92"/>
      <c r="U955" s="1303"/>
    </row>
    <row r="956" spans="1:21" s="1302" customFormat="1" x14ac:dyDescent="0.3">
      <c r="A956" s="1214"/>
      <c r="B956" s="92"/>
      <c r="C956" s="1298"/>
      <c r="D956" s="1301"/>
      <c r="E956" s="1301"/>
      <c r="F956" s="1301"/>
      <c r="G956" s="1301"/>
      <c r="H956" s="1301"/>
      <c r="I956" s="1301"/>
      <c r="J956" s="1301"/>
      <c r="K956" s="1301"/>
      <c r="L956" s="1301"/>
      <c r="M956" s="1301"/>
      <c r="N956" s="1301"/>
      <c r="O956" s="1329"/>
      <c r="Q956" s="92"/>
      <c r="R956" s="92"/>
      <c r="S956" s="92"/>
      <c r="T956" s="92"/>
      <c r="U956" s="1303"/>
    </row>
    <row r="957" spans="1:21" s="1302" customFormat="1" x14ac:dyDescent="0.3">
      <c r="A957" s="1214"/>
      <c r="B957" s="92"/>
      <c r="C957" s="1298"/>
      <c r="D957" s="1301"/>
      <c r="E957" s="1301"/>
      <c r="F957" s="1301"/>
      <c r="G957" s="1301"/>
      <c r="H957" s="1301"/>
      <c r="I957" s="1301"/>
      <c r="J957" s="1301"/>
      <c r="K957" s="1301"/>
      <c r="L957" s="1301"/>
      <c r="M957" s="1301"/>
      <c r="N957" s="1301"/>
      <c r="O957" s="1329"/>
      <c r="Q957" s="92"/>
      <c r="R957" s="92"/>
      <c r="S957" s="92"/>
      <c r="T957" s="92"/>
      <c r="U957" s="1303"/>
    </row>
    <row r="958" spans="1:21" s="1302" customFormat="1" x14ac:dyDescent="0.3">
      <c r="A958" s="1214"/>
      <c r="B958" s="92"/>
      <c r="C958" s="1298"/>
      <c r="D958" s="1301"/>
      <c r="E958" s="1301"/>
      <c r="F958" s="1301"/>
      <c r="G958" s="1301"/>
      <c r="H958" s="1301"/>
      <c r="I958" s="1301"/>
      <c r="J958" s="1301"/>
      <c r="K958" s="1301"/>
      <c r="L958" s="1301"/>
      <c r="M958" s="1301"/>
      <c r="N958" s="1301"/>
      <c r="O958" s="1329"/>
      <c r="Q958" s="92"/>
      <c r="R958" s="92"/>
      <c r="S958" s="92"/>
      <c r="T958" s="92"/>
      <c r="U958" s="1303"/>
    </row>
    <row r="959" spans="1:21" s="1302" customFormat="1" x14ac:dyDescent="0.3">
      <c r="A959" s="1214"/>
      <c r="B959" s="92"/>
      <c r="C959" s="1298"/>
      <c r="D959" s="1301"/>
      <c r="E959" s="1301"/>
      <c r="F959" s="1301"/>
      <c r="G959" s="1301"/>
      <c r="H959" s="1301"/>
      <c r="I959" s="1301"/>
      <c r="J959" s="1301"/>
      <c r="K959" s="1301"/>
      <c r="L959" s="1301"/>
      <c r="M959" s="1301"/>
      <c r="N959" s="1301"/>
      <c r="O959" s="1329"/>
      <c r="Q959" s="92"/>
      <c r="R959" s="92"/>
      <c r="S959" s="92"/>
      <c r="T959" s="92"/>
      <c r="U959" s="1303"/>
    </row>
    <row r="960" spans="1:21" s="1302" customFormat="1" x14ac:dyDescent="0.3">
      <c r="A960" s="1214"/>
      <c r="B960" s="92"/>
      <c r="C960" s="1298"/>
      <c r="D960" s="1301"/>
      <c r="E960" s="1301"/>
      <c r="F960" s="1301"/>
      <c r="G960" s="1301"/>
      <c r="H960" s="1301"/>
      <c r="I960" s="1301"/>
      <c r="J960" s="1301"/>
      <c r="K960" s="1301"/>
      <c r="L960" s="1301"/>
      <c r="M960" s="1301"/>
      <c r="N960" s="1301"/>
      <c r="O960" s="1329"/>
      <c r="Q960" s="92"/>
      <c r="R960" s="92"/>
      <c r="S960" s="92"/>
      <c r="T960" s="92"/>
      <c r="U960" s="1303"/>
    </row>
    <row r="961" spans="1:21" s="1302" customFormat="1" x14ac:dyDescent="0.3">
      <c r="A961" s="1214"/>
      <c r="B961" s="92"/>
      <c r="C961" s="1298"/>
      <c r="D961" s="1301"/>
      <c r="E961" s="1301"/>
      <c r="F961" s="1301"/>
      <c r="G961" s="1301"/>
      <c r="H961" s="1301"/>
      <c r="I961" s="1301"/>
      <c r="J961" s="1301"/>
      <c r="K961" s="1301"/>
      <c r="L961" s="1301"/>
      <c r="M961" s="1301"/>
      <c r="N961" s="1301"/>
      <c r="O961" s="1329"/>
      <c r="Q961" s="92"/>
      <c r="R961" s="92"/>
      <c r="S961" s="92"/>
      <c r="T961" s="92"/>
      <c r="U961" s="1303"/>
    </row>
    <row r="962" spans="1:21" s="1302" customFormat="1" x14ac:dyDescent="0.3">
      <c r="A962" s="1214"/>
      <c r="B962" s="92"/>
      <c r="C962" s="1298"/>
      <c r="D962" s="1301"/>
      <c r="E962" s="1301"/>
      <c r="F962" s="1301"/>
      <c r="G962" s="1301"/>
      <c r="H962" s="1301"/>
      <c r="I962" s="1301"/>
      <c r="J962" s="1301"/>
      <c r="K962" s="1301"/>
      <c r="L962" s="1301"/>
      <c r="M962" s="1301"/>
      <c r="N962" s="1301"/>
      <c r="O962" s="1329"/>
      <c r="Q962" s="92"/>
      <c r="R962" s="92"/>
      <c r="S962" s="92"/>
      <c r="T962" s="92"/>
      <c r="U962" s="1303"/>
    </row>
    <row r="963" spans="1:21" s="1302" customFormat="1" x14ac:dyDescent="0.3">
      <c r="A963" s="1214"/>
      <c r="B963" s="92"/>
      <c r="C963" s="1298"/>
      <c r="D963" s="1301"/>
      <c r="E963" s="1301"/>
      <c r="F963" s="1301"/>
      <c r="G963" s="1301"/>
      <c r="H963" s="1301"/>
      <c r="I963" s="1301"/>
      <c r="J963" s="1301"/>
      <c r="K963" s="1301"/>
      <c r="L963" s="1301"/>
      <c r="M963" s="1301"/>
      <c r="N963" s="1301"/>
      <c r="O963" s="1329"/>
      <c r="Q963" s="92"/>
      <c r="R963" s="92"/>
      <c r="S963" s="92"/>
      <c r="T963" s="92"/>
      <c r="U963" s="1303"/>
    </row>
    <row r="964" spans="1:21" s="1302" customFormat="1" x14ac:dyDescent="0.3">
      <c r="A964" s="1214"/>
      <c r="B964" s="92"/>
      <c r="C964" s="1298"/>
      <c r="D964" s="1301"/>
      <c r="E964" s="1301"/>
      <c r="F964" s="1301"/>
      <c r="G964" s="1301"/>
      <c r="H964" s="1301"/>
      <c r="I964" s="1301"/>
      <c r="J964" s="1301"/>
      <c r="K964" s="1301"/>
      <c r="L964" s="1301"/>
      <c r="M964" s="1301"/>
      <c r="N964" s="1301"/>
      <c r="O964" s="1329"/>
      <c r="Q964" s="92"/>
      <c r="R964" s="92"/>
      <c r="S964" s="92"/>
      <c r="T964" s="92"/>
      <c r="U964" s="1303"/>
    </row>
    <row r="965" spans="1:21" s="1302" customFormat="1" x14ac:dyDescent="0.3">
      <c r="A965" s="1214"/>
      <c r="B965" s="92"/>
      <c r="C965" s="1298"/>
      <c r="D965" s="1301"/>
      <c r="E965" s="1301"/>
      <c r="F965" s="1301"/>
      <c r="G965" s="1301"/>
      <c r="H965" s="1301"/>
      <c r="I965" s="1301"/>
      <c r="J965" s="1301"/>
      <c r="K965" s="1301"/>
      <c r="L965" s="1301"/>
      <c r="M965" s="1301"/>
      <c r="N965" s="1301"/>
      <c r="O965" s="1329"/>
      <c r="Q965" s="92"/>
      <c r="R965" s="92"/>
      <c r="S965" s="92"/>
      <c r="T965" s="92"/>
      <c r="U965" s="1303"/>
    </row>
    <row r="966" spans="1:21" s="1302" customFormat="1" x14ac:dyDescent="0.3">
      <c r="A966" s="1214"/>
      <c r="B966" s="92"/>
      <c r="C966" s="1298"/>
      <c r="D966" s="1301"/>
      <c r="E966" s="1301"/>
      <c r="F966" s="1301"/>
      <c r="G966" s="1301"/>
      <c r="H966" s="1301"/>
      <c r="I966" s="1301"/>
      <c r="J966" s="1301"/>
      <c r="K966" s="1301"/>
      <c r="L966" s="1301"/>
      <c r="M966" s="1301"/>
      <c r="N966" s="1301"/>
      <c r="O966" s="1329"/>
      <c r="Q966" s="92"/>
      <c r="R966" s="92"/>
      <c r="S966" s="92"/>
      <c r="T966" s="92"/>
      <c r="U966" s="1303"/>
    </row>
    <row r="967" spans="1:21" s="1302" customFormat="1" x14ac:dyDescent="0.3">
      <c r="A967" s="1214"/>
      <c r="B967" s="92"/>
      <c r="C967" s="1298"/>
      <c r="D967" s="1301"/>
      <c r="E967" s="1301"/>
      <c r="F967" s="1301"/>
      <c r="G967" s="1301"/>
      <c r="H967" s="1301"/>
      <c r="I967" s="1301"/>
      <c r="J967" s="1301"/>
      <c r="K967" s="1301"/>
      <c r="L967" s="1301"/>
      <c r="M967" s="1301"/>
      <c r="N967" s="1301"/>
      <c r="O967" s="1329"/>
      <c r="Q967" s="92"/>
      <c r="R967" s="92"/>
      <c r="S967" s="92"/>
      <c r="T967" s="92"/>
      <c r="U967" s="1303"/>
    </row>
    <row r="968" spans="1:21" s="1302" customFormat="1" x14ac:dyDescent="0.3">
      <c r="A968" s="1214"/>
      <c r="B968" s="92"/>
      <c r="C968" s="1298"/>
      <c r="D968" s="1301"/>
      <c r="E968" s="1301"/>
      <c r="F968" s="1301"/>
      <c r="G968" s="1301"/>
      <c r="H968" s="1301"/>
      <c r="I968" s="1301"/>
      <c r="J968" s="1301"/>
      <c r="K968" s="1301"/>
      <c r="L968" s="1301"/>
      <c r="M968" s="1301"/>
      <c r="N968" s="1301"/>
      <c r="O968" s="1329"/>
      <c r="Q968" s="92"/>
      <c r="R968" s="92"/>
      <c r="S968" s="92"/>
      <c r="T968" s="92"/>
      <c r="U968" s="1303"/>
    </row>
    <row r="969" spans="1:21" s="1302" customFormat="1" x14ac:dyDescent="0.3">
      <c r="A969" s="1214"/>
      <c r="B969" s="92"/>
      <c r="C969" s="1298"/>
      <c r="D969" s="1301"/>
      <c r="E969" s="1301"/>
      <c r="F969" s="1301"/>
      <c r="G969" s="1301"/>
      <c r="H969" s="1301"/>
      <c r="I969" s="1301"/>
      <c r="J969" s="1301"/>
      <c r="K969" s="1301"/>
      <c r="L969" s="1301"/>
      <c r="M969" s="1301"/>
      <c r="N969" s="1301"/>
      <c r="O969" s="1329"/>
      <c r="Q969" s="92"/>
      <c r="R969" s="92"/>
      <c r="S969" s="92"/>
      <c r="T969" s="92"/>
      <c r="U969" s="1303"/>
    </row>
    <row r="970" spans="1:21" s="1302" customFormat="1" x14ac:dyDescent="0.3">
      <c r="A970" s="1214"/>
      <c r="B970" s="92"/>
      <c r="C970" s="1298"/>
      <c r="D970" s="1301"/>
      <c r="E970" s="1301"/>
      <c r="F970" s="1301"/>
      <c r="G970" s="1301"/>
      <c r="H970" s="1301"/>
      <c r="I970" s="1301"/>
      <c r="J970" s="1301"/>
      <c r="K970" s="1301"/>
      <c r="L970" s="1301"/>
      <c r="M970" s="1301"/>
      <c r="N970" s="1301"/>
      <c r="O970" s="1329"/>
      <c r="Q970" s="92"/>
      <c r="R970" s="92"/>
      <c r="S970" s="92"/>
      <c r="T970" s="92"/>
      <c r="U970" s="1303"/>
    </row>
    <row r="971" spans="1:21" s="1302" customFormat="1" x14ac:dyDescent="0.3">
      <c r="A971" s="1214"/>
      <c r="B971" s="92"/>
      <c r="C971" s="1298"/>
      <c r="D971" s="1301"/>
      <c r="E971" s="1301"/>
      <c r="F971" s="1301"/>
      <c r="G971" s="1301"/>
      <c r="H971" s="1301"/>
      <c r="I971" s="1301"/>
      <c r="J971" s="1301"/>
      <c r="K971" s="1301"/>
      <c r="L971" s="1301"/>
      <c r="M971" s="1301"/>
      <c r="N971" s="1301"/>
      <c r="O971" s="1329"/>
      <c r="Q971" s="92"/>
      <c r="R971" s="92"/>
      <c r="S971" s="92"/>
      <c r="T971" s="92"/>
      <c r="U971" s="1303"/>
    </row>
    <row r="972" spans="1:21" s="1302" customFormat="1" x14ac:dyDescent="0.3">
      <c r="A972" s="1214"/>
      <c r="B972" s="92"/>
      <c r="C972" s="1298"/>
      <c r="D972" s="1301"/>
      <c r="E972" s="1301"/>
      <c r="F972" s="1301"/>
      <c r="G972" s="1301"/>
      <c r="H972" s="1301"/>
      <c r="I972" s="1301"/>
      <c r="J972" s="1301"/>
      <c r="K972" s="1301"/>
      <c r="L972" s="1301"/>
      <c r="M972" s="1301"/>
      <c r="N972" s="1301"/>
      <c r="O972" s="1329"/>
      <c r="Q972" s="92"/>
      <c r="R972" s="92"/>
      <c r="S972" s="92"/>
      <c r="T972" s="92"/>
      <c r="U972" s="1303"/>
    </row>
    <row r="973" spans="1:21" s="1302" customFormat="1" x14ac:dyDescent="0.3">
      <c r="A973" s="1214"/>
      <c r="B973" s="92"/>
      <c r="C973" s="1298"/>
      <c r="D973" s="1301"/>
      <c r="E973" s="1301"/>
      <c r="F973" s="1301"/>
      <c r="G973" s="1301"/>
      <c r="H973" s="1301"/>
      <c r="I973" s="1301"/>
      <c r="J973" s="1301"/>
      <c r="K973" s="1301"/>
      <c r="L973" s="1301"/>
      <c r="M973" s="1301"/>
      <c r="N973" s="1301"/>
      <c r="O973" s="1329"/>
      <c r="Q973" s="92"/>
      <c r="R973" s="92"/>
      <c r="S973" s="92"/>
      <c r="T973" s="92"/>
      <c r="U973" s="1303"/>
    </row>
    <row r="974" spans="1:21" s="1302" customFormat="1" x14ac:dyDescent="0.3">
      <c r="A974" s="1214"/>
      <c r="B974" s="92"/>
      <c r="C974" s="1298"/>
      <c r="D974" s="1301"/>
      <c r="E974" s="1301"/>
      <c r="F974" s="1301"/>
      <c r="G974" s="1301"/>
      <c r="H974" s="1301"/>
      <c r="I974" s="1301"/>
      <c r="J974" s="1301"/>
      <c r="K974" s="1301"/>
      <c r="L974" s="1301"/>
      <c r="M974" s="1301"/>
      <c r="N974" s="1301"/>
      <c r="O974" s="1329"/>
      <c r="Q974" s="92"/>
      <c r="R974" s="92"/>
      <c r="S974" s="92"/>
      <c r="T974" s="92"/>
      <c r="U974" s="1303"/>
    </row>
    <row r="975" spans="1:21" s="1302" customFormat="1" x14ac:dyDescent="0.3">
      <c r="A975" s="1214"/>
      <c r="B975" s="92"/>
      <c r="C975" s="1298"/>
      <c r="D975" s="1301"/>
      <c r="E975" s="1301"/>
      <c r="F975" s="1301"/>
      <c r="G975" s="1301"/>
      <c r="H975" s="1301"/>
      <c r="I975" s="1301"/>
      <c r="J975" s="1301"/>
      <c r="K975" s="1301"/>
      <c r="L975" s="1301"/>
      <c r="M975" s="1301"/>
      <c r="N975" s="1301"/>
      <c r="O975" s="1329"/>
      <c r="Q975" s="92"/>
      <c r="R975" s="92"/>
      <c r="S975" s="92"/>
      <c r="T975" s="92"/>
      <c r="U975" s="1303"/>
    </row>
    <row r="976" spans="1:21" s="1302" customFormat="1" x14ac:dyDescent="0.3">
      <c r="A976" s="1214"/>
      <c r="B976" s="92"/>
      <c r="C976" s="1298"/>
      <c r="D976" s="1301"/>
      <c r="E976" s="1301"/>
      <c r="F976" s="1301"/>
      <c r="G976" s="1301"/>
      <c r="H976" s="1301"/>
      <c r="I976" s="1301"/>
      <c r="J976" s="1301"/>
      <c r="K976" s="1301"/>
      <c r="L976" s="1301"/>
      <c r="M976" s="1301"/>
      <c r="N976" s="1301"/>
      <c r="O976" s="1329"/>
      <c r="Q976" s="92"/>
      <c r="R976" s="92"/>
      <c r="S976" s="92"/>
      <c r="T976" s="92"/>
      <c r="U976" s="1303"/>
    </row>
    <row r="977" spans="1:21" s="1302" customFormat="1" x14ac:dyDescent="0.3">
      <c r="A977" s="1214"/>
      <c r="B977" s="92"/>
      <c r="C977" s="1298"/>
      <c r="D977" s="1301"/>
      <c r="E977" s="1301"/>
      <c r="F977" s="1301"/>
      <c r="G977" s="1301"/>
      <c r="H977" s="1301"/>
      <c r="I977" s="1301"/>
      <c r="J977" s="1301"/>
      <c r="K977" s="1301"/>
      <c r="L977" s="1301"/>
      <c r="M977" s="1301"/>
      <c r="N977" s="1301"/>
      <c r="O977" s="1329"/>
      <c r="Q977" s="92"/>
      <c r="R977" s="92"/>
      <c r="S977" s="92"/>
      <c r="T977" s="92"/>
      <c r="U977" s="1303"/>
    </row>
    <row r="978" spans="1:21" s="1302" customFormat="1" x14ac:dyDescent="0.3">
      <c r="A978" s="1214"/>
      <c r="B978" s="92"/>
      <c r="C978" s="1298"/>
      <c r="D978" s="1301"/>
      <c r="E978" s="1301"/>
      <c r="F978" s="1301"/>
      <c r="G978" s="1301"/>
      <c r="H978" s="1301"/>
      <c r="I978" s="1301"/>
      <c r="J978" s="1301"/>
      <c r="K978" s="1301"/>
      <c r="L978" s="1301"/>
      <c r="M978" s="1301"/>
      <c r="N978" s="1301"/>
      <c r="O978" s="1329"/>
      <c r="Q978" s="92"/>
      <c r="R978" s="92"/>
      <c r="S978" s="92"/>
      <c r="T978" s="92"/>
      <c r="U978" s="1303"/>
    </row>
    <row r="979" spans="1:21" s="1302" customFormat="1" x14ac:dyDescent="0.3">
      <c r="A979" s="1214"/>
      <c r="B979" s="92"/>
      <c r="C979" s="1298"/>
      <c r="D979" s="1301"/>
      <c r="E979" s="1301"/>
      <c r="F979" s="1301"/>
      <c r="G979" s="1301"/>
      <c r="H979" s="1301"/>
      <c r="I979" s="1301"/>
      <c r="J979" s="1301"/>
      <c r="K979" s="1301"/>
      <c r="L979" s="1301"/>
      <c r="M979" s="1301"/>
      <c r="N979" s="1301"/>
      <c r="O979" s="1329"/>
      <c r="Q979" s="92"/>
      <c r="R979" s="92"/>
      <c r="S979" s="92"/>
      <c r="T979" s="92"/>
      <c r="U979" s="1303"/>
    </row>
    <row r="980" spans="1:21" s="1302" customFormat="1" x14ac:dyDescent="0.3">
      <c r="A980" s="1214"/>
      <c r="B980" s="92"/>
      <c r="C980" s="1298"/>
      <c r="D980" s="1301"/>
      <c r="E980" s="1301"/>
      <c r="F980" s="1301"/>
      <c r="G980" s="1301"/>
      <c r="H980" s="1301"/>
      <c r="I980" s="1301"/>
      <c r="J980" s="1301"/>
      <c r="K980" s="1301"/>
      <c r="L980" s="1301"/>
      <c r="M980" s="1301"/>
      <c r="N980" s="1301"/>
      <c r="O980" s="1329"/>
      <c r="Q980" s="92"/>
      <c r="R980" s="92"/>
      <c r="S980" s="92"/>
      <c r="T980" s="92"/>
      <c r="U980" s="1303"/>
    </row>
    <row r="981" spans="1:21" s="1302" customFormat="1" x14ac:dyDescent="0.3">
      <c r="A981" s="1214"/>
      <c r="B981" s="92"/>
      <c r="C981" s="1298"/>
      <c r="D981" s="1301"/>
      <c r="E981" s="1301"/>
      <c r="F981" s="1301"/>
      <c r="G981" s="1301"/>
      <c r="H981" s="1301"/>
      <c r="I981" s="1301"/>
      <c r="J981" s="1301"/>
      <c r="K981" s="1301"/>
      <c r="L981" s="1301"/>
      <c r="M981" s="1301"/>
      <c r="N981" s="1301"/>
      <c r="O981" s="1329"/>
      <c r="Q981" s="92"/>
      <c r="R981" s="92"/>
      <c r="S981" s="92"/>
      <c r="T981" s="92"/>
      <c r="U981" s="1303"/>
    </row>
    <row r="982" spans="1:21" s="1302" customFormat="1" x14ac:dyDescent="0.3">
      <c r="A982" s="1214"/>
      <c r="B982" s="92"/>
      <c r="C982" s="1298"/>
      <c r="D982" s="1301"/>
      <c r="E982" s="1301"/>
      <c r="F982" s="1301"/>
      <c r="G982" s="1301"/>
      <c r="H982" s="1301"/>
      <c r="I982" s="1301"/>
      <c r="J982" s="1301"/>
      <c r="K982" s="1301"/>
      <c r="L982" s="1301"/>
      <c r="M982" s="1301"/>
      <c r="N982" s="1301"/>
      <c r="O982" s="1329"/>
      <c r="Q982" s="92"/>
      <c r="R982" s="92"/>
      <c r="S982" s="92"/>
      <c r="T982" s="92"/>
      <c r="U982" s="1303"/>
    </row>
    <row r="983" spans="1:21" s="1302" customFormat="1" x14ac:dyDescent="0.3">
      <c r="A983" s="1214"/>
      <c r="B983" s="92"/>
      <c r="C983" s="1298"/>
      <c r="D983" s="1301"/>
      <c r="E983" s="1301"/>
      <c r="F983" s="1301"/>
      <c r="G983" s="1301"/>
      <c r="H983" s="1301"/>
      <c r="I983" s="1301"/>
      <c r="J983" s="1301"/>
      <c r="K983" s="1301"/>
      <c r="L983" s="1301"/>
      <c r="M983" s="1301"/>
      <c r="N983" s="1301"/>
      <c r="O983" s="1329"/>
      <c r="Q983" s="92"/>
      <c r="R983" s="92"/>
      <c r="S983" s="92"/>
      <c r="T983" s="92"/>
      <c r="U983" s="1303"/>
    </row>
    <row r="984" spans="1:21" s="1302" customFormat="1" x14ac:dyDescent="0.3">
      <c r="A984" s="1214"/>
      <c r="B984" s="92"/>
      <c r="C984" s="1298"/>
      <c r="D984" s="1301"/>
      <c r="E984" s="1301"/>
      <c r="F984" s="1301"/>
      <c r="G984" s="1301"/>
      <c r="H984" s="1301"/>
      <c r="I984" s="1301"/>
      <c r="J984" s="1301"/>
      <c r="K984" s="1301"/>
      <c r="L984" s="1301"/>
      <c r="M984" s="1301"/>
      <c r="N984" s="1301"/>
      <c r="O984" s="1329"/>
      <c r="Q984" s="92"/>
      <c r="R984" s="92"/>
      <c r="S984" s="92"/>
      <c r="T984" s="92"/>
      <c r="U984" s="1303"/>
    </row>
    <row r="985" spans="1:21" s="1302" customFormat="1" x14ac:dyDescent="0.3">
      <c r="A985" s="1214"/>
      <c r="B985" s="92"/>
      <c r="C985" s="1298"/>
      <c r="D985" s="1301"/>
      <c r="E985" s="1301"/>
      <c r="F985" s="1301"/>
      <c r="G985" s="1301"/>
      <c r="H985" s="1301"/>
      <c r="I985" s="1301"/>
      <c r="J985" s="1301"/>
      <c r="K985" s="1301"/>
      <c r="L985" s="1301"/>
      <c r="M985" s="1301"/>
      <c r="N985" s="1301"/>
      <c r="O985" s="1329"/>
      <c r="Q985" s="92"/>
      <c r="R985" s="92"/>
      <c r="S985" s="92"/>
      <c r="T985" s="92"/>
      <c r="U985" s="1303"/>
    </row>
    <row r="986" spans="1:21" s="1302" customFormat="1" x14ac:dyDescent="0.3">
      <c r="A986" s="1214"/>
      <c r="B986" s="92"/>
      <c r="C986" s="1298"/>
      <c r="D986" s="1301"/>
      <c r="E986" s="1301"/>
      <c r="F986" s="1301"/>
      <c r="G986" s="1301"/>
      <c r="H986" s="1301"/>
      <c r="I986" s="1301"/>
      <c r="J986" s="1301"/>
      <c r="K986" s="1301"/>
      <c r="L986" s="1301"/>
      <c r="M986" s="1301"/>
      <c r="N986" s="1301"/>
      <c r="O986" s="1329"/>
      <c r="Q986" s="92"/>
      <c r="R986" s="92"/>
      <c r="S986" s="92"/>
      <c r="T986" s="92"/>
      <c r="U986" s="1303"/>
    </row>
    <row r="987" spans="1:21" s="1302" customFormat="1" x14ac:dyDescent="0.3">
      <c r="A987" s="1214"/>
      <c r="B987" s="92"/>
      <c r="C987" s="1298"/>
      <c r="D987" s="1301"/>
      <c r="E987" s="1301"/>
      <c r="F987" s="1301"/>
      <c r="G987" s="1301"/>
      <c r="H987" s="1301"/>
      <c r="I987" s="1301"/>
      <c r="J987" s="1301"/>
      <c r="K987" s="1301"/>
      <c r="L987" s="1301"/>
      <c r="M987" s="1301"/>
      <c r="N987" s="1301"/>
      <c r="O987" s="1329"/>
      <c r="Q987" s="92"/>
      <c r="R987" s="92"/>
      <c r="S987" s="92"/>
      <c r="T987" s="92"/>
      <c r="U987" s="1303"/>
    </row>
    <row r="988" spans="1:21" s="1302" customFormat="1" x14ac:dyDescent="0.3">
      <c r="A988" s="1214"/>
      <c r="B988" s="92"/>
      <c r="C988" s="1298"/>
      <c r="D988" s="1301"/>
      <c r="E988" s="1301"/>
      <c r="F988" s="1301"/>
      <c r="G988" s="1301"/>
      <c r="H988" s="1301"/>
      <c r="I988" s="1301"/>
      <c r="J988" s="1301"/>
      <c r="K988" s="1301"/>
      <c r="L988" s="1301"/>
      <c r="M988" s="1301"/>
      <c r="N988" s="1301"/>
      <c r="O988" s="1329"/>
      <c r="Q988" s="92"/>
      <c r="R988" s="92"/>
      <c r="S988" s="92"/>
      <c r="T988" s="92"/>
      <c r="U988" s="1303"/>
    </row>
    <row r="989" spans="1:21" s="1302" customFormat="1" x14ac:dyDescent="0.3">
      <c r="A989" s="1214"/>
      <c r="B989" s="92"/>
      <c r="C989" s="1298"/>
      <c r="D989" s="1301"/>
      <c r="E989" s="1301"/>
      <c r="F989" s="1301"/>
      <c r="G989" s="1301"/>
      <c r="H989" s="1301"/>
      <c r="I989" s="1301"/>
      <c r="J989" s="1301"/>
      <c r="K989" s="1301"/>
      <c r="L989" s="1301"/>
      <c r="M989" s="1301"/>
      <c r="N989" s="1301"/>
      <c r="O989" s="1329"/>
      <c r="Q989" s="92"/>
      <c r="R989" s="92"/>
      <c r="S989" s="92"/>
      <c r="T989" s="92"/>
      <c r="U989" s="1303"/>
    </row>
    <row r="990" spans="1:21" s="1302" customFormat="1" x14ac:dyDescent="0.3">
      <c r="A990" s="1214"/>
      <c r="B990" s="92"/>
      <c r="C990" s="1298"/>
      <c r="D990" s="1301"/>
      <c r="E990" s="1301"/>
      <c r="F990" s="1301"/>
      <c r="G990" s="1301"/>
      <c r="H990" s="1301"/>
      <c r="I990" s="1301"/>
      <c r="J990" s="1301"/>
      <c r="K990" s="1301"/>
      <c r="L990" s="1301"/>
      <c r="M990" s="1301"/>
      <c r="N990" s="1301"/>
      <c r="O990" s="1329"/>
      <c r="Q990" s="92"/>
      <c r="R990" s="92"/>
      <c r="S990" s="92"/>
      <c r="T990" s="92"/>
      <c r="U990" s="1303"/>
    </row>
    <row r="991" spans="1:21" s="1302" customFormat="1" x14ac:dyDescent="0.3">
      <c r="A991" s="1214"/>
      <c r="B991" s="92"/>
      <c r="C991" s="1298"/>
      <c r="D991" s="1301"/>
      <c r="E991" s="1301"/>
      <c r="F991" s="1301"/>
      <c r="G991" s="1301"/>
      <c r="H991" s="1301"/>
      <c r="I991" s="1301"/>
      <c r="J991" s="1301"/>
      <c r="K991" s="1301"/>
      <c r="L991" s="1301"/>
      <c r="M991" s="1301"/>
      <c r="N991" s="1301"/>
      <c r="O991" s="1329"/>
      <c r="Q991" s="92"/>
      <c r="R991" s="92"/>
      <c r="S991" s="92"/>
      <c r="T991" s="92"/>
      <c r="U991" s="1303"/>
    </row>
    <row r="992" spans="1:21" s="1302" customFormat="1" x14ac:dyDescent="0.3">
      <c r="A992" s="1214"/>
      <c r="B992" s="92"/>
      <c r="C992" s="1298"/>
      <c r="D992" s="1301"/>
      <c r="E992" s="1301"/>
      <c r="F992" s="1301"/>
      <c r="G992" s="1301"/>
      <c r="H992" s="1301"/>
      <c r="I992" s="1301"/>
      <c r="J992" s="1301"/>
      <c r="K992" s="1301"/>
      <c r="L992" s="1301"/>
      <c r="M992" s="1301"/>
      <c r="N992" s="1301"/>
      <c r="O992" s="1329"/>
      <c r="Q992" s="92"/>
      <c r="R992" s="92"/>
      <c r="S992" s="92"/>
      <c r="T992" s="92"/>
      <c r="U992" s="1303"/>
    </row>
    <row r="993" spans="1:21" s="1302" customFormat="1" x14ac:dyDescent="0.3">
      <c r="A993" s="1214"/>
      <c r="B993" s="92"/>
      <c r="C993" s="1298"/>
      <c r="D993" s="1301"/>
      <c r="E993" s="1301"/>
      <c r="F993" s="1301"/>
      <c r="G993" s="1301"/>
      <c r="H993" s="1301"/>
      <c r="I993" s="1301"/>
      <c r="J993" s="1301"/>
      <c r="K993" s="1301"/>
      <c r="L993" s="1301"/>
      <c r="M993" s="1301"/>
      <c r="N993" s="1301"/>
      <c r="O993" s="1329"/>
      <c r="Q993" s="92"/>
      <c r="R993" s="92"/>
      <c r="S993" s="92"/>
      <c r="T993" s="92"/>
      <c r="U993" s="1303"/>
    </row>
    <row r="994" spans="1:21" s="1302" customFormat="1" x14ac:dyDescent="0.3">
      <c r="A994" s="1214"/>
      <c r="B994" s="92"/>
      <c r="C994" s="1298"/>
      <c r="D994" s="1301"/>
      <c r="E994" s="1301"/>
      <c r="F994" s="1301"/>
      <c r="G994" s="1301"/>
      <c r="H994" s="1301"/>
      <c r="I994" s="1301"/>
      <c r="J994" s="1301"/>
      <c r="K994" s="1301"/>
      <c r="L994" s="1301"/>
      <c r="M994" s="1301"/>
      <c r="N994" s="1301"/>
      <c r="O994" s="1329"/>
      <c r="Q994" s="92"/>
      <c r="R994" s="92"/>
      <c r="S994" s="92"/>
      <c r="T994" s="92"/>
      <c r="U994" s="1303"/>
    </row>
    <row r="995" spans="1:21" s="1302" customFormat="1" x14ac:dyDescent="0.3">
      <c r="A995" s="1214"/>
      <c r="B995" s="92"/>
      <c r="C995" s="1298"/>
      <c r="D995" s="1301"/>
      <c r="E995" s="1301"/>
      <c r="F995" s="1301"/>
      <c r="G995" s="1301"/>
      <c r="H995" s="1301"/>
      <c r="I995" s="1301"/>
      <c r="J995" s="1301"/>
      <c r="K995" s="1301"/>
      <c r="L995" s="1301"/>
      <c r="M995" s="1301"/>
      <c r="N995" s="1301"/>
      <c r="O995" s="1329"/>
      <c r="Q995" s="92"/>
      <c r="R995" s="92"/>
      <c r="S995" s="92"/>
      <c r="T995" s="92"/>
      <c r="U995" s="1303"/>
    </row>
    <row r="996" spans="1:21" s="1302" customFormat="1" x14ac:dyDescent="0.3">
      <c r="A996" s="1214"/>
      <c r="B996" s="92"/>
      <c r="C996" s="1298"/>
      <c r="D996" s="1301"/>
      <c r="E996" s="1301"/>
      <c r="F996" s="1301"/>
      <c r="G996" s="1301"/>
      <c r="H996" s="1301"/>
      <c r="I996" s="1301"/>
      <c r="J996" s="1301"/>
      <c r="K996" s="1301"/>
      <c r="L996" s="1301"/>
      <c r="M996" s="1301"/>
      <c r="N996" s="1301"/>
      <c r="O996" s="1329"/>
      <c r="Q996" s="92"/>
      <c r="R996" s="92"/>
      <c r="S996" s="92"/>
      <c r="T996" s="92"/>
      <c r="U996" s="1303"/>
    </row>
    <row r="997" spans="1:21" s="1302" customFormat="1" x14ac:dyDescent="0.3">
      <c r="A997" s="1214"/>
      <c r="B997" s="92"/>
      <c r="C997" s="1298"/>
      <c r="D997" s="1301"/>
      <c r="E997" s="1301"/>
      <c r="F997" s="1301"/>
      <c r="G997" s="1301"/>
      <c r="H997" s="1301"/>
      <c r="I997" s="1301"/>
      <c r="J997" s="1301"/>
      <c r="K997" s="1301"/>
      <c r="L997" s="1301"/>
      <c r="M997" s="1301"/>
      <c r="N997" s="1301"/>
      <c r="O997" s="1329"/>
      <c r="Q997" s="92"/>
      <c r="R997" s="92"/>
      <c r="S997" s="92"/>
      <c r="T997" s="92"/>
      <c r="U997" s="1303"/>
    </row>
    <row r="998" spans="1:21" s="1302" customFormat="1" x14ac:dyDescent="0.3">
      <c r="A998" s="1214"/>
      <c r="B998" s="92"/>
      <c r="C998" s="1298"/>
      <c r="D998" s="1301"/>
      <c r="E998" s="1301"/>
      <c r="F998" s="1301"/>
      <c r="G998" s="1301"/>
      <c r="H998" s="1301"/>
      <c r="I998" s="1301"/>
      <c r="J998" s="1301"/>
      <c r="K998" s="1301"/>
      <c r="L998" s="1301"/>
      <c r="M998" s="1301"/>
      <c r="N998" s="1301"/>
      <c r="O998" s="1329"/>
      <c r="Q998" s="92"/>
      <c r="R998" s="92"/>
      <c r="S998" s="92"/>
      <c r="T998" s="92"/>
      <c r="U998" s="1303"/>
    </row>
    <row r="999" spans="1:21" s="1302" customFormat="1" x14ac:dyDescent="0.3">
      <c r="A999" s="1214"/>
      <c r="B999" s="92"/>
      <c r="C999" s="1298"/>
      <c r="D999" s="1301"/>
      <c r="E999" s="1301"/>
      <c r="F999" s="1301"/>
      <c r="G999" s="1301"/>
      <c r="H999" s="1301"/>
      <c r="I999" s="1301"/>
      <c r="J999" s="1301"/>
      <c r="K999" s="1301"/>
      <c r="L999" s="1301"/>
      <c r="M999" s="1301"/>
      <c r="N999" s="1301"/>
      <c r="O999" s="1329"/>
      <c r="Q999" s="92"/>
      <c r="R999" s="92"/>
      <c r="S999" s="92"/>
      <c r="T999" s="92"/>
      <c r="U999" s="1303"/>
    </row>
    <row r="1000" spans="1:21" s="1302" customFormat="1" x14ac:dyDescent="0.3">
      <c r="A1000" s="1214"/>
      <c r="B1000" s="92"/>
      <c r="C1000" s="1298"/>
      <c r="D1000" s="1301"/>
      <c r="E1000" s="1301"/>
      <c r="F1000" s="1301"/>
      <c r="G1000" s="1301"/>
      <c r="H1000" s="1301"/>
      <c r="I1000" s="1301"/>
      <c r="J1000" s="1301"/>
      <c r="K1000" s="1301"/>
      <c r="L1000" s="1301"/>
      <c r="M1000" s="1301"/>
      <c r="N1000" s="1301"/>
      <c r="O1000" s="1329"/>
      <c r="Q1000" s="92"/>
      <c r="R1000" s="92"/>
      <c r="S1000" s="92"/>
      <c r="T1000" s="92"/>
      <c r="U1000" s="1303"/>
    </row>
    <row r="1001" spans="1:21" s="1302" customFormat="1" x14ac:dyDescent="0.3">
      <c r="A1001" s="1214"/>
      <c r="B1001" s="92"/>
      <c r="C1001" s="1298"/>
      <c r="D1001" s="1301"/>
      <c r="E1001" s="1301"/>
      <c r="F1001" s="1301"/>
      <c r="G1001" s="1301"/>
      <c r="H1001" s="1301"/>
      <c r="I1001" s="1301"/>
      <c r="J1001" s="1301"/>
      <c r="K1001" s="1301"/>
      <c r="L1001" s="1301"/>
      <c r="M1001" s="1301"/>
      <c r="N1001" s="1301"/>
      <c r="O1001" s="1329"/>
      <c r="Q1001" s="92"/>
      <c r="R1001" s="92"/>
      <c r="S1001" s="92"/>
      <c r="T1001" s="92"/>
      <c r="U1001" s="1303"/>
    </row>
    <row r="1002" spans="1:21" s="1302" customFormat="1" x14ac:dyDescent="0.3">
      <c r="A1002" s="1214"/>
      <c r="B1002" s="92"/>
      <c r="C1002" s="1298"/>
      <c r="D1002" s="1301"/>
      <c r="E1002" s="1301"/>
      <c r="F1002" s="1301"/>
      <c r="G1002" s="1301"/>
      <c r="H1002" s="1301"/>
      <c r="I1002" s="1301"/>
      <c r="J1002" s="1301"/>
      <c r="K1002" s="1301"/>
      <c r="L1002" s="1301"/>
      <c r="M1002" s="1301"/>
      <c r="N1002" s="1301"/>
      <c r="O1002" s="1329"/>
      <c r="Q1002" s="92"/>
      <c r="R1002" s="92"/>
      <c r="S1002" s="92"/>
      <c r="T1002" s="92"/>
      <c r="U1002" s="1303"/>
    </row>
    <row r="1003" spans="1:21" s="1302" customFormat="1" x14ac:dyDescent="0.3">
      <c r="A1003" s="1214"/>
      <c r="B1003" s="92"/>
      <c r="C1003" s="1298"/>
      <c r="D1003" s="1301"/>
      <c r="E1003" s="1301"/>
      <c r="F1003" s="1301"/>
      <c r="G1003" s="1301"/>
      <c r="H1003" s="1301"/>
      <c r="I1003" s="1301"/>
      <c r="J1003" s="1301"/>
      <c r="K1003" s="1301"/>
      <c r="L1003" s="1301"/>
      <c r="M1003" s="1301"/>
      <c r="N1003" s="1301"/>
      <c r="O1003" s="1329"/>
      <c r="Q1003" s="92"/>
      <c r="R1003" s="92"/>
      <c r="S1003" s="92"/>
      <c r="T1003" s="92"/>
      <c r="U1003" s="1303"/>
    </row>
    <row r="1004" spans="1:21" s="1302" customFormat="1" x14ac:dyDescent="0.3">
      <c r="A1004" s="1214"/>
      <c r="B1004" s="92"/>
      <c r="C1004" s="1298"/>
      <c r="D1004" s="1301"/>
      <c r="E1004" s="1301"/>
      <c r="F1004" s="1301"/>
      <c r="G1004" s="1301"/>
      <c r="H1004" s="1301"/>
      <c r="I1004" s="1301"/>
      <c r="J1004" s="1301"/>
      <c r="K1004" s="1301"/>
      <c r="L1004" s="1301"/>
      <c r="M1004" s="1301"/>
      <c r="N1004" s="1301"/>
      <c r="O1004" s="1329"/>
      <c r="Q1004" s="92"/>
      <c r="R1004" s="92"/>
      <c r="S1004" s="92"/>
      <c r="T1004" s="92"/>
      <c r="U1004" s="1303"/>
    </row>
    <row r="1005" spans="1:21" s="1302" customFormat="1" x14ac:dyDescent="0.3">
      <c r="A1005" s="1214"/>
      <c r="B1005" s="92"/>
      <c r="C1005" s="1298"/>
      <c r="D1005" s="1301"/>
      <c r="E1005" s="1301"/>
      <c r="F1005" s="1301"/>
      <c r="G1005" s="1301"/>
      <c r="H1005" s="1301"/>
      <c r="I1005" s="1301"/>
      <c r="J1005" s="1301"/>
      <c r="K1005" s="1301"/>
      <c r="L1005" s="1301"/>
      <c r="M1005" s="1301"/>
      <c r="N1005" s="1301"/>
      <c r="O1005" s="1329"/>
      <c r="Q1005" s="92"/>
      <c r="R1005" s="92"/>
      <c r="S1005" s="92"/>
      <c r="T1005" s="92"/>
      <c r="U1005" s="1303"/>
    </row>
    <row r="1006" spans="1:21" s="1302" customFormat="1" x14ac:dyDescent="0.3">
      <c r="A1006" s="1214"/>
      <c r="B1006" s="92"/>
      <c r="C1006" s="1298"/>
      <c r="D1006" s="1301"/>
      <c r="E1006" s="1301"/>
      <c r="F1006" s="1301"/>
      <c r="G1006" s="1301"/>
      <c r="H1006" s="1301"/>
      <c r="I1006" s="1301"/>
      <c r="J1006" s="1301"/>
      <c r="K1006" s="1301"/>
      <c r="L1006" s="1301"/>
      <c r="M1006" s="1301"/>
      <c r="N1006" s="1301"/>
      <c r="O1006" s="1329"/>
      <c r="Q1006" s="92"/>
      <c r="R1006" s="92"/>
      <c r="S1006" s="92"/>
      <c r="T1006" s="92"/>
      <c r="U1006" s="1303"/>
    </row>
    <row r="1007" spans="1:21" s="1302" customFormat="1" x14ac:dyDescent="0.3">
      <c r="A1007" s="1214"/>
      <c r="B1007" s="92"/>
      <c r="C1007" s="1298"/>
      <c r="D1007" s="1301"/>
      <c r="E1007" s="1301"/>
      <c r="F1007" s="1301"/>
      <c r="G1007" s="1301"/>
      <c r="H1007" s="1301"/>
      <c r="I1007" s="1301"/>
      <c r="J1007" s="1301"/>
      <c r="K1007" s="1301"/>
      <c r="L1007" s="1301"/>
      <c r="M1007" s="1301"/>
      <c r="N1007" s="1301"/>
      <c r="O1007" s="1329"/>
      <c r="Q1007" s="92"/>
      <c r="R1007" s="92"/>
      <c r="S1007" s="92"/>
      <c r="T1007" s="92"/>
      <c r="U1007" s="1303"/>
    </row>
    <row r="1008" spans="1:21" s="1302" customFormat="1" x14ac:dyDescent="0.3">
      <c r="A1008" s="1214"/>
      <c r="B1008" s="92"/>
      <c r="C1008" s="1298"/>
      <c r="D1008" s="1301"/>
      <c r="E1008" s="1301"/>
      <c r="F1008" s="1301"/>
      <c r="G1008" s="1301"/>
      <c r="H1008" s="1301"/>
      <c r="I1008" s="1301"/>
      <c r="J1008" s="1301"/>
      <c r="K1008" s="1301"/>
      <c r="L1008" s="1301"/>
      <c r="M1008" s="1301"/>
      <c r="N1008" s="1301"/>
      <c r="O1008" s="1329"/>
      <c r="Q1008" s="92"/>
      <c r="R1008" s="92"/>
      <c r="S1008" s="92"/>
      <c r="T1008" s="92"/>
      <c r="U1008" s="1303"/>
    </row>
    <row r="1009" spans="1:21" s="1302" customFormat="1" x14ac:dyDescent="0.3">
      <c r="A1009" s="1214"/>
      <c r="B1009" s="92"/>
      <c r="C1009" s="1298"/>
      <c r="D1009" s="1301"/>
      <c r="E1009" s="1301"/>
      <c r="F1009" s="1301"/>
      <c r="G1009" s="1301"/>
      <c r="H1009" s="1301"/>
      <c r="I1009" s="1301"/>
      <c r="J1009" s="1301"/>
      <c r="K1009" s="1301"/>
      <c r="L1009" s="1301"/>
      <c r="M1009" s="1301"/>
      <c r="N1009" s="1301"/>
      <c r="O1009" s="1329"/>
      <c r="Q1009" s="92"/>
      <c r="R1009" s="92"/>
      <c r="S1009" s="92"/>
      <c r="T1009" s="92"/>
      <c r="U1009" s="1303"/>
    </row>
    <row r="1010" spans="1:21" s="1302" customFormat="1" x14ac:dyDescent="0.3">
      <c r="A1010" s="1214"/>
      <c r="B1010" s="92"/>
      <c r="C1010" s="1298"/>
      <c r="D1010" s="1301"/>
      <c r="E1010" s="1301"/>
      <c r="F1010" s="1301"/>
      <c r="G1010" s="1301"/>
      <c r="H1010" s="1301"/>
      <c r="I1010" s="1301"/>
      <c r="J1010" s="1301"/>
      <c r="K1010" s="1301"/>
      <c r="L1010" s="1301"/>
      <c r="M1010" s="1301"/>
      <c r="N1010" s="1301"/>
      <c r="O1010" s="1329"/>
      <c r="Q1010" s="92"/>
      <c r="R1010" s="92"/>
      <c r="S1010" s="92"/>
      <c r="T1010" s="92"/>
      <c r="U1010" s="1303"/>
    </row>
    <row r="1011" spans="1:21" s="1302" customFormat="1" x14ac:dyDescent="0.3">
      <c r="A1011" s="1214"/>
      <c r="B1011" s="92"/>
      <c r="C1011" s="1298"/>
      <c r="D1011" s="1301"/>
      <c r="E1011" s="1301"/>
      <c r="F1011" s="1301"/>
      <c r="G1011" s="1301"/>
      <c r="H1011" s="1301"/>
      <c r="I1011" s="1301"/>
      <c r="J1011" s="1301"/>
      <c r="K1011" s="1301"/>
      <c r="L1011" s="1301"/>
      <c r="M1011" s="1301"/>
      <c r="N1011" s="1301"/>
      <c r="O1011" s="1329"/>
      <c r="Q1011" s="92"/>
      <c r="R1011" s="92"/>
      <c r="S1011" s="92"/>
      <c r="T1011" s="92"/>
      <c r="U1011" s="1303"/>
    </row>
    <row r="1012" spans="1:21" s="1302" customFormat="1" x14ac:dyDescent="0.3">
      <c r="A1012" s="1214"/>
      <c r="B1012" s="92"/>
      <c r="C1012" s="1298"/>
      <c r="D1012" s="1301"/>
      <c r="E1012" s="1301"/>
      <c r="F1012" s="1301"/>
      <c r="G1012" s="1301"/>
      <c r="H1012" s="1301"/>
      <c r="I1012" s="1301"/>
      <c r="J1012" s="1301"/>
      <c r="K1012" s="1301"/>
      <c r="L1012" s="1301"/>
      <c r="M1012" s="1301"/>
      <c r="N1012" s="1301"/>
      <c r="O1012" s="1329"/>
      <c r="Q1012" s="92"/>
      <c r="R1012" s="92"/>
      <c r="S1012" s="92"/>
      <c r="T1012" s="92"/>
      <c r="U1012" s="1303"/>
    </row>
    <row r="1013" spans="1:21" s="1302" customFormat="1" x14ac:dyDescent="0.3">
      <c r="A1013" s="1214"/>
      <c r="B1013" s="92"/>
      <c r="C1013" s="1298"/>
      <c r="D1013" s="1301"/>
      <c r="E1013" s="1301"/>
      <c r="F1013" s="1301"/>
      <c r="G1013" s="1301"/>
      <c r="H1013" s="1301"/>
      <c r="I1013" s="1301"/>
      <c r="J1013" s="1301"/>
      <c r="K1013" s="1301"/>
      <c r="L1013" s="1301"/>
      <c r="M1013" s="1301"/>
      <c r="N1013" s="1301"/>
      <c r="O1013" s="1329"/>
      <c r="Q1013" s="92"/>
      <c r="R1013" s="92"/>
      <c r="S1013" s="92"/>
      <c r="T1013" s="92"/>
      <c r="U1013" s="1303"/>
    </row>
    <row r="1014" spans="1:21" s="1302" customFormat="1" x14ac:dyDescent="0.3">
      <c r="A1014" s="1214"/>
      <c r="B1014" s="92"/>
      <c r="C1014" s="1298"/>
      <c r="D1014" s="1301"/>
      <c r="E1014" s="1301"/>
      <c r="F1014" s="1301"/>
      <c r="G1014" s="1301"/>
      <c r="H1014" s="1301"/>
      <c r="I1014" s="1301"/>
      <c r="J1014" s="1301"/>
      <c r="K1014" s="1301"/>
      <c r="L1014" s="1301"/>
      <c r="M1014" s="1301"/>
      <c r="N1014" s="1301"/>
      <c r="O1014" s="1329"/>
      <c r="Q1014" s="92"/>
      <c r="R1014" s="92"/>
      <c r="S1014" s="92"/>
      <c r="T1014" s="92"/>
      <c r="U1014" s="1303"/>
    </row>
    <row r="1015" spans="1:21" s="1302" customFormat="1" x14ac:dyDescent="0.3">
      <c r="A1015" s="1214"/>
      <c r="B1015" s="92"/>
      <c r="C1015" s="1298"/>
      <c r="D1015" s="1301"/>
      <c r="E1015" s="1301"/>
      <c r="F1015" s="1301"/>
      <c r="G1015" s="1301"/>
      <c r="H1015" s="1301"/>
      <c r="I1015" s="1301"/>
      <c r="J1015" s="1301"/>
      <c r="K1015" s="1301"/>
      <c r="L1015" s="1301"/>
      <c r="M1015" s="1301"/>
      <c r="N1015" s="1301"/>
      <c r="O1015" s="1329"/>
      <c r="Q1015" s="92"/>
      <c r="R1015" s="92"/>
      <c r="S1015" s="92"/>
      <c r="T1015" s="92"/>
      <c r="U1015" s="1303"/>
    </row>
    <row r="1016" spans="1:21" s="1302" customFormat="1" x14ac:dyDescent="0.3">
      <c r="A1016" s="1214"/>
      <c r="B1016" s="92"/>
      <c r="C1016" s="1298"/>
      <c r="D1016" s="1301"/>
      <c r="E1016" s="1301"/>
      <c r="F1016" s="1301"/>
      <c r="G1016" s="1301"/>
      <c r="H1016" s="1301"/>
      <c r="I1016" s="1301"/>
      <c r="J1016" s="1301"/>
      <c r="K1016" s="1301"/>
      <c r="L1016" s="1301"/>
      <c r="M1016" s="1301"/>
      <c r="N1016" s="1301"/>
      <c r="O1016" s="1329"/>
      <c r="Q1016" s="92"/>
      <c r="R1016" s="92"/>
      <c r="S1016" s="92"/>
      <c r="T1016" s="92"/>
      <c r="U1016" s="1303"/>
    </row>
    <row r="1017" spans="1:21" s="1302" customFormat="1" x14ac:dyDescent="0.3">
      <c r="A1017" s="1214"/>
      <c r="B1017" s="92"/>
      <c r="C1017" s="1298"/>
      <c r="D1017" s="1301"/>
      <c r="E1017" s="1301"/>
      <c r="F1017" s="1301"/>
      <c r="G1017" s="1301"/>
      <c r="H1017" s="1301"/>
      <c r="I1017" s="1301"/>
      <c r="J1017" s="1301"/>
      <c r="K1017" s="1301"/>
      <c r="L1017" s="1301"/>
      <c r="M1017" s="1301"/>
      <c r="N1017" s="1301"/>
      <c r="O1017" s="1329"/>
      <c r="Q1017" s="92"/>
      <c r="R1017" s="92"/>
      <c r="S1017" s="92"/>
      <c r="T1017" s="92"/>
      <c r="U1017" s="1303"/>
    </row>
    <row r="1018" spans="1:21" s="1302" customFormat="1" x14ac:dyDescent="0.3">
      <c r="A1018" s="1214"/>
      <c r="B1018" s="92"/>
      <c r="C1018" s="1298"/>
      <c r="D1018" s="1301"/>
      <c r="E1018" s="1301"/>
      <c r="F1018" s="1301"/>
      <c r="G1018" s="1301"/>
      <c r="H1018" s="1301"/>
      <c r="I1018" s="1301"/>
      <c r="J1018" s="1301"/>
      <c r="K1018" s="1301"/>
      <c r="L1018" s="1301"/>
      <c r="M1018" s="1301"/>
      <c r="N1018" s="1301"/>
      <c r="O1018" s="1329"/>
      <c r="Q1018" s="92"/>
      <c r="R1018" s="92"/>
      <c r="S1018" s="92"/>
      <c r="T1018" s="92"/>
      <c r="U1018" s="1303"/>
    </row>
    <row r="1019" spans="1:21" s="1302" customFormat="1" x14ac:dyDescent="0.3">
      <c r="A1019" s="1214"/>
      <c r="B1019" s="92"/>
      <c r="C1019" s="1298"/>
      <c r="D1019" s="1301"/>
      <c r="E1019" s="1301"/>
      <c r="F1019" s="1301"/>
      <c r="G1019" s="1301"/>
      <c r="H1019" s="1301"/>
      <c r="I1019" s="1301"/>
      <c r="J1019" s="1301"/>
      <c r="K1019" s="1301"/>
      <c r="L1019" s="1301"/>
      <c r="M1019" s="1301"/>
      <c r="N1019" s="1301"/>
      <c r="O1019" s="1329"/>
      <c r="Q1019" s="92"/>
      <c r="R1019" s="92"/>
      <c r="S1019" s="92"/>
      <c r="T1019" s="92"/>
      <c r="U1019" s="1303"/>
    </row>
    <row r="1020" spans="1:21" s="1302" customFormat="1" x14ac:dyDescent="0.3">
      <c r="A1020" s="1214"/>
      <c r="B1020" s="92"/>
      <c r="C1020" s="1298"/>
      <c r="D1020" s="1301"/>
      <c r="E1020" s="1301"/>
      <c r="F1020" s="1301"/>
      <c r="G1020" s="1301"/>
      <c r="H1020" s="1301"/>
      <c r="I1020" s="1301"/>
      <c r="J1020" s="1301"/>
      <c r="K1020" s="1301"/>
      <c r="L1020" s="1301"/>
      <c r="M1020" s="1301"/>
      <c r="N1020" s="1301"/>
      <c r="O1020" s="1329"/>
      <c r="Q1020" s="92"/>
      <c r="R1020" s="92"/>
      <c r="S1020" s="92"/>
      <c r="T1020" s="92"/>
      <c r="U1020" s="1303"/>
    </row>
    <row r="1021" spans="1:21" s="1302" customFormat="1" x14ac:dyDescent="0.3">
      <c r="A1021" s="1214"/>
      <c r="B1021" s="92"/>
      <c r="C1021" s="1298"/>
      <c r="D1021" s="1301"/>
      <c r="E1021" s="1301"/>
      <c r="F1021" s="1301"/>
      <c r="G1021" s="1301"/>
      <c r="H1021" s="1301"/>
      <c r="I1021" s="1301"/>
      <c r="J1021" s="1301"/>
      <c r="K1021" s="1301"/>
      <c r="L1021" s="1301"/>
      <c r="M1021" s="1301"/>
      <c r="N1021" s="1301"/>
      <c r="O1021" s="1329"/>
      <c r="Q1021" s="92"/>
      <c r="R1021" s="92"/>
      <c r="S1021" s="92"/>
      <c r="T1021" s="92"/>
      <c r="U1021" s="1303"/>
    </row>
    <row r="1022" spans="1:21" s="1302" customFormat="1" x14ac:dyDescent="0.3">
      <c r="A1022" s="1214"/>
      <c r="B1022" s="92"/>
      <c r="C1022" s="1298"/>
      <c r="D1022" s="1301"/>
      <c r="E1022" s="1301"/>
      <c r="F1022" s="1301"/>
      <c r="G1022" s="1301"/>
      <c r="H1022" s="1301"/>
      <c r="I1022" s="1301"/>
      <c r="J1022" s="1301"/>
      <c r="K1022" s="1301"/>
      <c r="L1022" s="1301"/>
      <c r="M1022" s="1301"/>
      <c r="N1022" s="1301"/>
      <c r="O1022" s="1329"/>
      <c r="Q1022" s="92"/>
      <c r="R1022" s="92"/>
      <c r="S1022" s="92"/>
      <c r="T1022" s="92"/>
      <c r="U1022" s="1303"/>
    </row>
    <row r="1023" spans="1:21" s="1302" customFormat="1" x14ac:dyDescent="0.3">
      <c r="A1023" s="1214"/>
      <c r="B1023" s="92"/>
      <c r="C1023" s="1298"/>
      <c r="D1023" s="1301"/>
      <c r="E1023" s="1301"/>
      <c r="F1023" s="1301"/>
      <c r="G1023" s="1301"/>
      <c r="H1023" s="1301"/>
      <c r="I1023" s="1301"/>
      <c r="J1023" s="1301"/>
      <c r="K1023" s="1301"/>
      <c r="L1023" s="1301"/>
      <c r="M1023" s="1301"/>
      <c r="N1023" s="1301"/>
      <c r="O1023" s="1329"/>
      <c r="Q1023" s="92"/>
      <c r="R1023" s="92"/>
      <c r="S1023" s="92"/>
      <c r="T1023" s="92"/>
      <c r="U1023" s="1303"/>
    </row>
    <row r="1024" spans="1:21" s="1302" customFormat="1" x14ac:dyDescent="0.3">
      <c r="A1024" s="1214"/>
      <c r="B1024" s="92"/>
      <c r="C1024" s="1298"/>
      <c r="D1024" s="1301"/>
      <c r="E1024" s="1301"/>
      <c r="F1024" s="1301"/>
      <c r="G1024" s="1301"/>
      <c r="H1024" s="1301"/>
      <c r="I1024" s="1301"/>
      <c r="J1024" s="1301"/>
      <c r="K1024" s="1301"/>
      <c r="L1024" s="1301"/>
      <c r="M1024" s="1301"/>
      <c r="N1024" s="1301"/>
      <c r="O1024" s="1329"/>
      <c r="Q1024" s="92"/>
      <c r="R1024" s="92"/>
      <c r="S1024" s="92"/>
      <c r="T1024" s="92"/>
      <c r="U1024" s="1303"/>
    </row>
    <row r="1025" spans="1:21" s="1302" customFormat="1" x14ac:dyDescent="0.3">
      <c r="A1025" s="1214"/>
      <c r="B1025" s="92"/>
      <c r="C1025" s="1298"/>
      <c r="D1025" s="1301"/>
      <c r="E1025" s="1301"/>
      <c r="F1025" s="1301"/>
      <c r="G1025" s="1301"/>
      <c r="H1025" s="1301"/>
      <c r="I1025" s="1301"/>
      <c r="J1025" s="1301"/>
      <c r="K1025" s="1301"/>
      <c r="L1025" s="1301"/>
      <c r="M1025" s="1301"/>
      <c r="N1025" s="1301"/>
      <c r="O1025" s="1329"/>
      <c r="Q1025" s="92"/>
      <c r="R1025" s="92"/>
      <c r="S1025" s="92"/>
      <c r="T1025" s="92"/>
      <c r="U1025" s="1303"/>
    </row>
    <row r="1026" spans="1:21" s="1302" customFormat="1" x14ac:dyDescent="0.3">
      <c r="A1026" s="1214"/>
      <c r="B1026" s="92"/>
      <c r="C1026" s="1298"/>
      <c r="D1026" s="1301"/>
      <c r="E1026" s="1301"/>
      <c r="F1026" s="1301"/>
      <c r="G1026" s="1301"/>
      <c r="H1026" s="1301"/>
      <c r="I1026" s="1301"/>
      <c r="J1026" s="1301"/>
      <c r="K1026" s="1301"/>
      <c r="L1026" s="1301"/>
      <c r="M1026" s="1301"/>
      <c r="N1026" s="1301"/>
      <c r="O1026" s="1329"/>
      <c r="Q1026" s="92"/>
      <c r="R1026" s="92"/>
      <c r="S1026" s="92"/>
      <c r="T1026" s="92"/>
      <c r="U1026" s="1303"/>
    </row>
    <row r="1027" spans="1:21" s="1302" customFormat="1" x14ac:dyDescent="0.3">
      <c r="A1027" s="1214"/>
      <c r="B1027" s="92"/>
      <c r="C1027" s="1298"/>
      <c r="D1027" s="1301"/>
      <c r="E1027" s="1301"/>
      <c r="F1027" s="1301"/>
      <c r="G1027" s="1301"/>
      <c r="H1027" s="1301"/>
      <c r="I1027" s="1301"/>
      <c r="J1027" s="1301"/>
      <c r="K1027" s="1301"/>
      <c r="L1027" s="1301"/>
      <c r="M1027" s="1301"/>
      <c r="N1027" s="1301"/>
      <c r="O1027" s="1329"/>
      <c r="Q1027" s="92"/>
      <c r="R1027" s="92"/>
      <c r="S1027" s="92"/>
      <c r="T1027" s="92"/>
      <c r="U1027" s="1303"/>
    </row>
    <row r="1028" spans="1:21" s="1302" customFormat="1" x14ac:dyDescent="0.3">
      <c r="A1028" s="1214"/>
      <c r="B1028" s="92"/>
      <c r="C1028" s="1298"/>
      <c r="D1028" s="1301"/>
      <c r="E1028" s="1301"/>
      <c r="F1028" s="1301"/>
      <c r="G1028" s="1301"/>
      <c r="H1028" s="1301"/>
      <c r="I1028" s="1301"/>
      <c r="J1028" s="1301"/>
      <c r="K1028" s="1301"/>
      <c r="L1028" s="1301"/>
      <c r="M1028" s="1301"/>
      <c r="N1028" s="1301"/>
      <c r="O1028" s="1329"/>
      <c r="Q1028" s="92"/>
      <c r="R1028" s="92"/>
      <c r="S1028" s="92"/>
      <c r="T1028" s="92"/>
      <c r="U1028" s="1303"/>
    </row>
    <row r="1029" spans="1:21" s="1302" customFormat="1" x14ac:dyDescent="0.3">
      <c r="A1029" s="1214"/>
      <c r="B1029" s="92"/>
      <c r="C1029" s="1298"/>
      <c r="D1029" s="1301"/>
      <c r="E1029" s="1301"/>
      <c r="F1029" s="1301"/>
      <c r="G1029" s="1301"/>
      <c r="H1029" s="1301"/>
      <c r="I1029" s="1301"/>
      <c r="J1029" s="1301"/>
      <c r="K1029" s="1301"/>
      <c r="L1029" s="1301"/>
      <c r="M1029" s="1301"/>
      <c r="N1029" s="1301"/>
      <c r="O1029" s="1329"/>
      <c r="Q1029" s="92"/>
      <c r="R1029" s="92"/>
      <c r="S1029" s="92"/>
      <c r="T1029" s="92"/>
      <c r="U1029" s="1303"/>
    </row>
    <row r="1030" spans="1:21" s="1302" customFormat="1" x14ac:dyDescent="0.3">
      <c r="A1030" s="1214"/>
      <c r="B1030" s="92"/>
      <c r="C1030" s="1298"/>
      <c r="D1030" s="1301"/>
      <c r="E1030" s="1301"/>
      <c r="F1030" s="1301"/>
      <c r="G1030" s="1301"/>
      <c r="H1030" s="1301"/>
      <c r="I1030" s="1301"/>
      <c r="J1030" s="1301"/>
      <c r="K1030" s="1301"/>
      <c r="L1030" s="1301"/>
      <c r="M1030" s="1301"/>
      <c r="N1030" s="1301"/>
      <c r="O1030" s="1329"/>
      <c r="Q1030" s="92"/>
      <c r="R1030" s="92"/>
      <c r="S1030" s="92"/>
      <c r="T1030" s="92"/>
      <c r="U1030" s="1303"/>
    </row>
    <row r="1031" spans="1:21" s="1302" customFormat="1" x14ac:dyDescent="0.3">
      <c r="A1031" s="1214"/>
      <c r="B1031" s="92"/>
      <c r="C1031" s="1298"/>
      <c r="D1031" s="1301"/>
      <c r="E1031" s="1301"/>
      <c r="F1031" s="1301"/>
      <c r="G1031" s="1301"/>
      <c r="H1031" s="1301"/>
      <c r="I1031" s="1301"/>
      <c r="J1031" s="1301"/>
      <c r="K1031" s="1301"/>
      <c r="L1031" s="1301"/>
      <c r="M1031" s="1301"/>
      <c r="N1031" s="1301"/>
      <c r="O1031" s="1329"/>
      <c r="Q1031" s="92"/>
      <c r="R1031" s="92"/>
      <c r="S1031" s="92"/>
      <c r="T1031" s="92"/>
      <c r="U1031" s="1303"/>
    </row>
    <row r="1032" spans="1:21" s="1302" customFormat="1" x14ac:dyDescent="0.3">
      <c r="A1032" s="1214"/>
      <c r="B1032" s="92"/>
      <c r="C1032" s="1298"/>
      <c r="D1032" s="1301"/>
      <c r="E1032" s="1301"/>
      <c r="F1032" s="1301"/>
      <c r="G1032" s="1301"/>
      <c r="H1032" s="1301"/>
      <c r="I1032" s="1301"/>
      <c r="J1032" s="1301"/>
      <c r="K1032" s="1301"/>
      <c r="L1032" s="1301"/>
      <c r="M1032" s="1301"/>
      <c r="N1032" s="1301"/>
      <c r="O1032" s="1329"/>
      <c r="Q1032" s="92"/>
      <c r="R1032" s="92"/>
      <c r="S1032" s="92"/>
      <c r="T1032" s="92"/>
      <c r="U1032" s="1303"/>
    </row>
    <row r="1033" spans="1:21" s="1302" customFormat="1" x14ac:dyDescent="0.3">
      <c r="A1033" s="1214"/>
      <c r="B1033" s="92"/>
      <c r="C1033" s="1298"/>
      <c r="D1033" s="1301"/>
      <c r="E1033" s="1301"/>
      <c r="F1033" s="1301"/>
      <c r="G1033" s="1301"/>
      <c r="H1033" s="1301"/>
      <c r="I1033" s="1301"/>
      <c r="J1033" s="1301"/>
      <c r="K1033" s="1301"/>
      <c r="L1033" s="1301"/>
      <c r="M1033" s="1301"/>
      <c r="N1033" s="1301"/>
      <c r="O1033" s="1329"/>
      <c r="Q1033" s="92"/>
      <c r="R1033" s="92"/>
      <c r="S1033" s="92"/>
      <c r="T1033" s="92"/>
      <c r="U1033" s="1303"/>
    </row>
    <row r="1034" spans="1:21" s="1302" customFormat="1" x14ac:dyDescent="0.3">
      <c r="A1034" s="1214"/>
      <c r="B1034" s="92"/>
      <c r="C1034" s="1298"/>
      <c r="D1034" s="1301"/>
      <c r="E1034" s="1301"/>
      <c r="F1034" s="1301"/>
      <c r="G1034" s="1301"/>
      <c r="H1034" s="1301"/>
      <c r="I1034" s="1301"/>
      <c r="J1034" s="1301"/>
      <c r="K1034" s="1301"/>
      <c r="L1034" s="1301"/>
      <c r="M1034" s="1301"/>
      <c r="N1034" s="1301"/>
      <c r="O1034" s="1329"/>
      <c r="Q1034" s="92"/>
      <c r="R1034" s="92"/>
      <c r="S1034" s="92"/>
      <c r="T1034" s="92"/>
      <c r="U1034" s="1303"/>
    </row>
    <row r="1035" spans="1:21" s="1302" customFormat="1" x14ac:dyDescent="0.3">
      <c r="A1035" s="1214"/>
      <c r="B1035" s="92"/>
      <c r="C1035" s="1298"/>
      <c r="D1035" s="1301"/>
      <c r="E1035" s="1301"/>
      <c r="F1035" s="1301"/>
      <c r="G1035" s="1301"/>
      <c r="H1035" s="1301"/>
      <c r="I1035" s="1301"/>
      <c r="J1035" s="1301"/>
      <c r="K1035" s="1301"/>
      <c r="L1035" s="1301"/>
      <c r="M1035" s="1301"/>
      <c r="N1035" s="1301"/>
      <c r="O1035" s="1329"/>
      <c r="Q1035" s="92"/>
      <c r="R1035" s="92"/>
      <c r="S1035" s="92"/>
      <c r="T1035" s="92"/>
      <c r="U1035" s="1303"/>
    </row>
    <row r="1036" spans="1:21" s="1302" customFormat="1" x14ac:dyDescent="0.3">
      <c r="A1036" s="1214"/>
      <c r="B1036" s="92"/>
      <c r="C1036" s="1298"/>
      <c r="D1036" s="1301"/>
      <c r="E1036" s="1301"/>
      <c r="F1036" s="1301"/>
      <c r="G1036" s="1301"/>
      <c r="H1036" s="1301"/>
      <c r="I1036" s="1301"/>
      <c r="J1036" s="1301"/>
      <c r="K1036" s="1301"/>
      <c r="L1036" s="1301"/>
      <c r="M1036" s="1301"/>
      <c r="N1036" s="1301"/>
      <c r="O1036" s="1329"/>
      <c r="Q1036" s="92"/>
      <c r="R1036" s="92"/>
      <c r="S1036" s="92"/>
      <c r="T1036" s="92"/>
      <c r="U1036" s="1303"/>
    </row>
    <row r="1037" spans="1:21" s="1302" customFormat="1" x14ac:dyDescent="0.3">
      <c r="A1037" s="1214"/>
      <c r="B1037" s="92"/>
      <c r="C1037" s="1298"/>
      <c r="D1037" s="1301"/>
      <c r="E1037" s="1301"/>
      <c r="F1037" s="1301"/>
      <c r="G1037" s="1301"/>
      <c r="H1037" s="1301"/>
      <c r="I1037" s="1301"/>
      <c r="J1037" s="1301"/>
      <c r="K1037" s="1301"/>
      <c r="L1037" s="1301"/>
      <c r="M1037" s="1301"/>
      <c r="N1037" s="1301"/>
      <c r="O1037" s="1329"/>
      <c r="Q1037" s="92"/>
      <c r="R1037" s="92"/>
      <c r="S1037" s="92"/>
      <c r="T1037" s="92"/>
      <c r="U1037" s="1303"/>
    </row>
    <row r="1038" spans="1:21" s="1302" customFormat="1" x14ac:dyDescent="0.3">
      <c r="A1038" s="1214"/>
      <c r="B1038" s="92"/>
      <c r="C1038" s="1298"/>
      <c r="D1038" s="1301"/>
      <c r="E1038" s="1301"/>
      <c r="F1038" s="1301"/>
      <c r="G1038" s="1301"/>
      <c r="H1038" s="1301"/>
      <c r="I1038" s="1301"/>
      <c r="J1038" s="1301"/>
      <c r="K1038" s="1301"/>
      <c r="L1038" s="1301"/>
      <c r="M1038" s="1301"/>
      <c r="N1038" s="1301"/>
      <c r="O1038" s="1329"/>
      <c r="Q1038" s="92"/>
      <c r="R1038" s="92"/>
      <c r="S1038" s="92"/>
      <c r="T1038" s="92"/>
      <c r="U1038" s="1303"/>
    </row>
    <row r="1039" spans="1:21" s="1302" customFormat="1" x14ac:dyDescent="0.3">
      <c r="A1039" s="1214"/>
      <c r="B1039" s="92"/>
      <c r="C1039" s="1298"/>
      <c r="D1039" s="1301"/>
      <c r="E1039" s="1301"/>
      <c r="F1039" s="1301"/>
      <c r="G1039" s="1301"/>
      <c r="H1039" s="1301"/>
      <c r="I1039" s="1301"/>
      <c r="J1039" s="1301"/>
      <c r="K1039" s="1301"/>
      <c r="L1039" s="1301"/>
      <c r="M1039" s="1301"/>
      <c r="N1039" s="1301"/>
      <c r="O1039" s="1329"/>
      <c r="Q1039" s="92"/>
      <c r="R1039" s="92"/>
      <c r="S1039" s="92"/>
      <c r="T1039" s="92"/>
      <c r="U1039" s="1303"/>
    </row>
    <row r="1040" spans="1:21" s="1302" customFormat="1" x14ac:dyDescent="0.3">
      <c r="A1040" s="1214"/>
      <c r="B1040" s="92"/>
      <c r="C1040" s="1298"/>
      <c r="D1040" s="1301"/>
      <c r="E1040" s="1301"/>
      <c r="F1040" s="1301"/>
      <c r="G1040" s="1301"/>
      <c r="H1040" s="1301"/>
      <c r="I1040" s="1301"/>
      <c r="J1040" s="1301"/>
      <c r="K1040" s="1301"/>
      <c r="L1040" s="1301"/>
      <c r="M1040" s="1301"/>
      <c r="N1040" s="1301"/>
      <c r="O1040" s="1329"/>
      <c r="Q1040" s="92"/>
      <c r="R1040" s="92"/>
      <c r="S1040" s="92"/>
      <c r="T1040" s="92"/>
      <c r="U1040" s="1303"/>
    </row>
    <row r="1041" spans="1:21" s="1302" customFormat="1" x14ac:dyDescent="0.3">
      <c r="A1041" s="1214"/>
      <c r="B1041" s="92"/>
      <c r="C1041" s="1298"/>
      <c r="D1041" s="1301"/>
      <c r="E1041" s="1301"/>
      <c r="F1041" s="1301"/>
      <c r="G1041" s="1301"/>
      <c r="H1041" s="1301"/>
      <c r="I1041" s="1301"/>
      <c r="J1041" s="1301"/>
      <c r="K1041" s="1301"/>
      <c r="L1041" s="1301"/>
      <c r="M1041" s="1301"/>
      <c r="N1041" s="1301"/>
      <c r="O1041" s="1329"/>
      <c r="Q1041" s="92"/>
      <c r="R1041" s="92"/>
      <c r="S1041" s="92"/>
      <c r="T1041" s="92"/>
      <c r="U1041" s="1303"/>
    </row>
    <row r="1042" spans="1:21" s="1302" customFormat="1" x14ac:dyDescent="0.3">
      <c r="A1042" s="1214"/>
      <c r="B1042" s="92"/>
      <c r="C1042" s="1298"/>
      <c r="D1042" s="1301"/>
      <c r="E1042" s="1301"/>
      <c r="F1042" s="1301"/>
      <c r="G1042" s="1301"/>
      <c r="H1042" s="1301"/>
      <c r="I1042" s="1301"/>
      <c r="J1042" s="1301"/>
      <c r="K1042" s="1301"/>
      <c r="L1042" s="1301"/>
      <c r="M1042" s="1301"/>
      <c r="N1042" s="1301"/>
      <c r="O1042" s="1329"/>
      <c r="Q1042" s="92"/>
      <c r="R1042" s="92"/>
      <c r="S1042" s="92"/>
      <c r="T1042" s="92"/>
      <c r="U1042" s="1303"/>
    </row>
    <row r="1043" spans="1:21" s="1302" customFormat="1" x14ac:dyDescent="0.3">
      <c r="A1043" s="1214"/>
      <c r="B1043" s="92"/>
      <c r="C1043" s="1298"/>
      <c r="D1043" s="1301"/>
      <c r="E1043" s="1301"/>
      <c r="F1043" s="1301"/>
      <c r="G1043" s="1301"/>
      <c r="H1043" s="1301"/>
      <c r="I1043" s="1301"/>
      <c r="J1043" s="1301"/>
      <c r="K1043" s="1301"/>
      <c r="L1043" s="1301"/>
      <c r="M1043" s="1301"/>
      <c r="N1043" s="1301"/>
      <c r="O1043" s="1329"/>
      <c r="Q1043" s="92"/>
      <c r="R1043" s="92"/>
      <c r="S1043" s="92"/>
      <c r="T1043" s="92"/>
      <c r="U1043" s="1303"/>
    </row>
    <row r="1044" spans="1:21" s="1302" customFormat="1" x14ac:dyDescent="0.3">
      <c r="A1044" s="1214"/>
      <c r="B1044" s="92"/>
      <c r="C1044" s="1298"/>
      <c r="D1044" s="1301"/>
      <c r="E1044" s="1301"/>
      <c r="F1044" s="1301"/>
      <c r="G1044" s="1301"/>
      <c r="H1044" s="1301"/>
      <c r="I1044" s="1301"/>
      <c r="J1044" s="1301"/>
      <c r="K1044" s="1301"/>
      <c r="L1044" s="1301"/>
      <c r="M1044" s="1301"/>
      <c r="N1044" s="1301"/>
      <c r="O1044" s="1329"/>
      <c r="Q1044" s="92"/>
      <c r="R1044" s="92"/>
      <c r="S1044" s="92"/>
      <c r="T1044" s="92"/>
      <c r="U1044" s="1303"/>
    </row>
    <row r="1045" spans="1:21" s="1302" customFormat="1" x14ac:dyDescent="0.3">
      <c r="A1045" s="1214"/>
      <c r="B1045" s="92"/>
      <c r="C1045" s="1298"/>
      <c r="D1045" s="1301"/>
      <c r="E1045" s="1301"/>
      <c r="F1045" s="1301"/>
      <c r="G1045" s="1301"/>
      <c r="H1045" s="1301"/>
      <c r="I1045" s="1301"/>
      <c r="J1045" s="1301"/>
      <c r="K1045" s="1301"/>
      <c r="L1045" s="1301"/>
      <c r="M1045" s="1301"/>
      <c r="N1045" s="1301"/>
      <c r="O1045" s="1329"/>
      <c r="Q1045" s="92"/>
      <c r="R1045" s="92"/>
      <c r="S1045" s="92"/>
      <c r="T1045" s="92"/>
      <c r="U1045" s="1303"/>
    </row>
    <row r="1046" spans="1:21" s="1302" customFormat="1" x14ac:dyDescent="0.3">
      <c r="A1046" s="1214"/>
      <c r="B1046" s="92"/>
      <c r="C1046" s="1298"/>
      <c r="D1046" s="1301"/>
      <c r="E1046" s="1301"/>
      <c r="F1046" s="1301"/>
      <c r="G1046" s="1301"/>
      <c r="H1046" s="1301"/>
      <c r="I1046" s="1301"/>
      <c r="J1046" s="1301"/>
      <c r="K1046" s="1301"/>
      <c r="L1046" s="1301"/>
      <c r="M1046" s="1301"/>
      <c r="N1046" s="1301"/>
      <c r="O1046" s="1329"/>
      <c r="Q1046" s="92"/>
      <c r="R1046" s="92"/>
      <c r="S1046" s="92"/>
      <c r="T1046" s="92"/>
      <c r="U1046" s="1303"/>
    </row>
    <row r="1047" spans="1:21" s="1302" customFormat="1" x14ac:dyDescent="0.3">
      <c r="A1047" s="1214"/>
      <c r="B1047" s="92"/>
      <c r="C1047" s="1298"/>
      <c r="D1047" s="1301"/>
      <c r="E1047" s="1301"/>
      <c r="F1047" s="1301"/>
      <c r="G1047" s="1301"/>
      <c r="H1047" s="1301"/>
      <c r="I1047" s="1301"/>
      <c r="J1047" s="1301"/>
      <c r="K1047" s="1301"/>
      <c r="L1047" s="1301"/>
      <c r="M1047" s="1301"/>
      <c r="N1047" s="1301"/>
      <c r="O1047" s="1329"/>
      <c r="Q1047" s="92"/>
      <c r="R1047" s="92"/>
      <c r="S1047" s="92"/>
      <c r="T1047" s="92"/>
      <c r="U1047" s="1303"/>
    </row>
    <row r="1048" spans="1:21" s="1302" customFormat="1" x14ac:dyDescent="0.3">
      <c r="A1048" s="1214"/>
      <c r="B1048" s="92"/>
      <c r="C1048" s="1298"/>
      <c r="D1048" s="1301"/>
      <c r="E1048" s="1301"/>
      <c r="F1048" s="1301"/>
      <c r="G1048" s="1301"/>
      <c r="H1048" s="1301"/>
      <c r="I1048" s="1301"/>
      <c r="J1048" s="1301"/>
      <c r="K1048" s="1301"/>
      <c r="L1048" s="1301"/>
      <c r="M1048" s="1301"/>
      <c r="N1048" s="1301"/>
      <c r="O1048" s="1329"/>
      <c r="Q1048" s="92"/>
      <c r="R1048" s="92"/>
      <c r="S1048" s="92"/>
      <c r="T1048" s="92"/>
      <c r="U1048" s="1303"/>
    </row>
    <row r="1049" spans="1:21" s="1302" customFormat="1" x14ac:dyDescent="0.3">
      <c r="A1049" s="1214"/>
      <c r="B1049" s="92"/>
      <c r="C1049" s="1298"/>
      <c r="D1049" s="1301"/>
      <c r="E1049" s="1301"/>
      <c r="F1049" s="1301"/>
      <c r="G1049" s="1301"/>
      <c r="H1049" s="1301"/>
      <c r="I1049" s="1301"/>
      <c r="J1049" s="1301"/>
      <c r="K1049" s="1301"/>
      <c r="L1049" s="1301"/>
      <c r="M1049" s="1301"/>
      <c r="N1049" s="1301"/>
      <c r="O1049" s="1329"/>
      <c r="Q1049" s="92"/>
      <c r="R1049" s="92"/>
      <c r="S1049" s="92"/>
      <c r="T1049" s="92"/>
      <c r="U1049" s="1303"/>
    </row>
    <row r="1050" spans="1:21" s="1302" customFormat="1" x14ac:dyDescent="0.3">
      <c r="A1050" s="1214"/>
      <c r="B1050" s="92"/>
      <c r="C1050" s="1298"/>
      <c r="D1050" s="1301"/>
      <c r="E1050" s="1301"/>
      <c r="F1050" s="1301"/>
      <c r="G1050" s="1301"/>
      <c r="H1050" s="1301"/>
      <c r="I1050" s="1301"/>
      <c r="J1050" s="1301"/>
      <c r="K1050" s="1301"/>
      <c r="L1050" s="1301"/>
      <c r="M1050" s="1301"/>
      <c r="N1050" s="1301"/>
      <c r="O1050" s="1329"/>
      <c r="Q1050" s="92"/>
      <c r="R1050" s="92"/>
      <c r="S1050" s="92"/>
      <c r="T1050" s="92"/>
      <c r="U1050" s="1303"/>
    </row>
    <row r="1051" spans="1:21" s="1302" customFormat="1" x14ac:dyDescent="0.3">
      <c r="A1051" s="1214"/>
      <c r="B1051" s="92"/>
      <c r="C1051" s="1298"/>
      <c r="D1051" s="1301"/>
      <c r="E1051" s="1301"/>
      <c r="F1051" s="1301"/>
      <c r="G1051" s="1301"/>
      <c r="H1051" s="1301"/>
      <c r="I1051" s="1301"/>
      <c r="J1051" s="1301"/>
      <c r="K1051" s="1301"/>
      <c r="L1051" s="1301"/>
      <c r="M1051" s="1301"/>
      <c r="N1051" s="1301"/>
      <c r="O1051" s="1329"/>
      <c r="Q1051" s="92"/>
      <c r="R1051" s="92"/>
      <c r="S1051" s="92"/>
      <c r="T1051" s="92"/>
      <c r="U1051" s="1303"/>
    </row>
    <row r="1052" spans="1:21" s="1302" customFormat="1" x14ac:dyDescent="0.3">
      <c r="A1052" s="1214"/>
      <c r="B1052" s="92"/>
      <c r="C1052" s="1298"/>
      <c r="D1052" s="1301"/>
      <c r="E1052" s="1301"/>
      <c r="F1052" s="1301"/>
      <c r="G1052" s="1301"/>
      <c r="H1052" s="1301"/>
      <c r="I1052" s="1301"/>
      <c r="J1052" s="1301"/>
      <c r="K1052" s="1301"/>
      <c r="L1052" s="1301"/>
      <c r="M1052" s="1301"/>
      <c r="N1052" s="1301"/>
      <c r="O1052" s="1329"/>
      <c r="Q1052" s="92"/>
      <c r="R1052" s="92"/>
      <c r="S1052" s="92"/>
      <c r="T1052" s="92"/>
      <c r="U1052" s="1303"/>
    </row>
    <row r="1053" spans="1:21" s="1302" customFormat="1" x14ac:dyDescent="0.3">
      <c r="A1053" s="1214"/>
      <c r="B1053" s="92"/>
      <c r="C1053" s="1298"/>
      <c r="D1053" s="1301"/>
      <c r="E1053" s="1301"/>
      <c r="F1053" s="1301"/>
      <c r="G1053" s="1301"/>
      <c r="H1053" s="1301"/>
      <c r="I1053" s="1301"/>
      <c r="J1053" s="1301"/>
      <c r="K1053" s="1301"/>
      <c r="L1053" s="1301"/>
      <c r="M1053" s="1301"/>
      <c r="N1053" s="1301"/>
      <c r="O1053" s="1329"/>
      <c r="Q1053" s="92"/>
      <c r="R1053" s="92"/>
      <c r="S1053" s="92"/>
      <c r="T1053" s="92"/>
      <c r="U1053" s="1303"/>
    </row>
    <row r="1054" spans="1:21" s="1302" customFormat="1" x14ac:dyDescent="0.3">
      <c r="A1054" s="1214"/>
      <c r="B1054" s="92"/>
      <c r="C1054" s="1298"/>
      <c r="D1054" s="1301"/>
      <c r="E1054" s="1301"/>
      <c r="F1054" s="1301"/>
      <c r="G1054" s="1301"/>
      <c r="H1054" s="1301"/>
      <c r="I1054" s="1301"/>
      <c r="J1054" s="1301"/>
      <c r="K1054" s="1301"/>
      <c r="L1054" s="1301"/>
      <c r="M1054" s="1301"/>
      <c r="N1054" s="1301"/>
      <c r="O1054" s="1329"/>
      <c r="Q1054" s="92"/>
      <c r="R1054" s="92"/>
      <c r="S1054" s="92"/>
      <c r="T1054" s="92"/>
      <c r="U1054" s="1303"/>
    </row>
    <row r="1055" spans="1:21" s="1302" customFormat="1" x14ac:dyDescent="0.3">
      <c r="A1055" s="1214"/>
      <c r="B1055" s="92"/>
      <c r="C1055" s="1298"/>
      <c r="D1055" s="1301"/>
      <c r="E1055" s="1301"/>
      <c r="F1055" s="1301"/>
      <c r="G1055" s="1301"/>
      <c r="H1055" s="1301"/>
      <c r="I1055" s="1301"/>
      <c r="J1055" s="1301"/>
      <c r="K1055" s="1301"/>
      <c r="L1055" s="1301"/>
      <c r="M1055" s="1301"/>
      <c r="N1055" s="1301"/>
      <c r="O1055" s="1329"/>
      <c r="Q1055" s="92"/>
      <c r="R1055" s="92"/>
      <c r="S1055" s="92"/>
      <c r="T1055" s="92"/>
      <c r="U1055" s="1303"/>
    </row>
    <row r="1056" spans="1:21" s="1302" customFormat="1" x14ac:dyDescent="0.3">
      <c r="A1056" s="1214"/>
      <c r="B1056" s="92"/>
      <c r="C1056" s="1298"/>
      <c r="D1056" s="1301"/>
      <c r="E1056" s="1301"/>
      <c r="F1056" s="1301"/>
      <c r="G1056" s="1301"/>
      <c r="H1056" s="1301"/>
      <c r="I1056" s="1301"/>
      <c r="J1056" s="1301"/>
      <c r="K1056" s="1301"/>
      <c r="L1056" s="1301"/>
      <c r="M1056" s="1301"/>
      <c r="N1056" s="1301"/>
      <c r="O1056" s="1329"/>
      <c r="Q1056" s="92"/>
      <c r="R1056" s="92"/>
      <c r="S1056" s="92"/>
      <c r="T1056" s="92"/>
      <c r="U1056" s="1303"/>
    </row>
    <row r="1057" spans="1:21" s="1302" customFormat="1" x14ac:dyDescent="0.3">
      <c r="A1057" s="1214"/>
      <c r="B1057" s="92"/>
      <c r="C1057" s="1298"/>
      <c r="D1057" s="1301"/>
      <c r="E1057" s="1301"/>
      <c r="F1057" s="1301"/>
      <c r="G1057" s="1301"/>
      <c r="H1057" s="1301"/>
      <c r="I1057" s="1301"/>
      <c r="J1057" s="1301"/>
      <c r="K1057" s="1301"/>
      <c r="L1057" s="1301"/>
      <c r="M1057" s="1301"/>
      <c r="N1057" s="1301"/>
      <c r="O1057" s="1329"/>
      <c r="Q1057" s="92"/>
      <c r="R1057" s="92"/>
      <c r="S1057" s="92"/>
      <c r="T1057" s="92"/>
      <c r="U1057" s="1303"/>
    </row>
    <row r="1058" spans="1:21" s="1302" customFormat="1" x14ac:dyDescent="0.3">
      <c r="A1058" s="1214"/>
      <c r="B1058" s="92"/>
      <c r="C1058" s="1298"/>
      <c r="D1058" s="1301"/>
      <c r="E1058" s="1301"/>
      <c r="F1058" s="1301"/>
      <c r="G1058" s="1301"/>
      <c r="H1058" s="1301"/>
      <c r="I1058" s="1301"/>
      <c r="J1058" s="1301"/>
      <c r="K1058" s="1301"/>
      <c r="L1058" s="1301"/>
      <c r="M1058" s="1301"/>
      <c r="N1058" s="1301"/>
      <c r="O1058" s="1329"/>
      <c r="Q1058" s="92"/>
      <c r="R1058" s="92"/>
      <c r="S1058" s="92"/>
      <c r="T1058" s="92"/>
      <c r="U1058" s="1303"/>
    </row>
    <row r="1059" spans="1:21" s="1302" customFormat="1" x14ac:dyDescent="0.3">
      <c r="A1059" s="1214"/>
      <c r="B1059" s="92"/>
      <c r="C1059" s="1298"/>
      <c r="D1059" s="1301"/>
      <c r="E1059" s="1301"/>
      <c r="F1059" s="1301"/>
      <c r="G1059" s="1301"/>
      <c r="H1059" s="1301"/>
      <c r="I1059" s="1301"/>
      <c r="J1059" s="1301"/>
      <c r="K1059" s="1301"/>
      <c r="L1059" s="1301"/>
      <c r="M1059" s="1301"/>
      <c r="N1059" s="1301"/>
      <c r="O1059" s="1329"/>
      <c r="Q1059" s="92"/>
      <c r="R1059" s="92"/>
      <c r="S1059" s="92"/>
      <c r="T1059" s="92"/>
      <c r="U1059" s="1303"/>
    </row>
    <row r="1060" spans="1:21" s="1302" customFormat="1" x14ac:dyDescent="0.3">
      <c r="A1060" s="1214"/>
      <c r="B1060" s="92"/>
      <c r="C1060" s="1298"/>
      <c r="D1060" s="1301"/>
      <c r="E1060" s="1301"/>
      <c r="F1060" s="1301"/>
      <c r="G1060" s="1301"/>
      <c r="H1060" s="1301"/>
      <c r="I1060" s="1301"/>
      <c r="J1060" s="1301"/>
      <c r="K1060" s="1301"/>
      <c r="L1060" s="1301"/>
      <c r="M1060" s="1301"/>
      <c r="N1060" s="1301"/>
      <c r="O1060" s="1329"/>
      <c r="Q1060" s="92"/>
      <c r="R1060" s="92"/>
      <c r="S1060" s="92"/>
      <c r="T1060" s="92"/>
      <c r="U1060" s="1303"/>
    </row>
    <row r="1061" spans="1:21" s="1302" customFormat="1" x14ac:dyDescent="0.3">
      <c r="A1061" s="1214"/>
      <c r="B1061" s="92"/>
      <c r="C1061" s="1298"/>
      <c r="D1061" s="1301"/>
      <c r="E1061" s="1301"/>
      <c r="F1061" s="1301"/>
      <c r="G1061" s="1301"/>
      <c r="H1061" s="1301"/>
      <c r="I1061" s="1301"/>
      <c r="J1061" s="1301"/>
      <c r="K1061" s="1301"/>
      <c r="L1061" s="1301"/>
      <c r="M1061" s="1301"/>
      <c r="N1061" s="1301"/>
      <c r="O1061" s="1329"/>
      <c r="Q1061" s="92"/>
      <c r="R1061" s="92"/>
      <c r="S1061" s="92"/>
      <c r="T1061" s="92"/>
      <c r="U1061" s="1303"/>
    </row>
    <row r="1062" spans="1:21" s="1302" customFormat="1" x14ac:dyDescent="0.3">
      <c r="A1062" s="1214"/>
      <c r="B1062" s="92"/>
      <c r="C1062" s="1298"/>
      <c r="D1062" s="1301"/>
      <c r="E1062" s="1301"/>
      <c r="F1062" s="1301"/>
      <c r="G1062" s="1301"/>
      <c r="H1062" s="1301"/>
      <c r="I1062" s="1301"/>
      <c r="J1062" s="1301"/>
      <c r="K1062" s="1301"/>
      <c r="L1062" s="1301"/>
      <c r="M1062" s="1301"/>
      <c r="N1062" s="1301"/>
      <c r="O1062" s="1329"/>
      <c r="Q1062" s="92"/>
      <c r="R1062" s="92"/>
      <c r="S1062" s="92"/>
      <c r="T1062" s="92"/>
      <c r="U1062" s="1303"/>
    </row>
    <row r="1063" spans="1:21" s="1302" customFormat="1" x14ac:dyDescent="0.3">
      <c r="A1063" s="1214"/>
      <c r="B1063" s="92"/>
      <c r="C1063" s="1298"/>
      <c r="D1063" s="1301"/>
      <c r="E1063" s="1301"/>
      <c r="F1063" s="1301"/>
      <c r="G1063" s="1301"/>
      <c r="H1063" s="1301"/>
      <c r="I1063" s="1301"/>
      <c r="J1063" s="1301"/>
      <c r="K1063" s="1301"/>
      <c r="L1063" s="1301"/>
      <c r="M1063" s="1301"/>
      <c r="N1063" s="1301"/>
      <c r="O1063" s="1329"/>
      <c r="Q1063" s="92"/>
      <c r="R1063" s="92"/>
      <c r="S1063" s="92"/>
      <c r="T1063" s="92"/>
      <c r="U1063" s="1303"/>
    </row>
    <row r="1064" spans="1:21" s="1302" customFormat="1" x14ac:dyDescent="0.3">
      <c r="A1064" s="1214"/>
      <c r="B1064" s="92"/>
      <c r="C1064" s="1298"/>
      <c r="D1064" s="1301"/>
      <c r="E1064" s="1301"/>
      <c r="F1064" s="1301"/>
      <c r="G1064" s="1301"/>
      <c r="H1064" s="1301"/>
      <c r="I1064" s="1301"/>
      <c r="J1064" s="1301"/>
      <c r="K1064" s="1301"/>
      <c r="L1064" s="1301"/>
      <c r="M1064" s="1301"/>
      <c r="N1064" s="1301"/>
      <c r="O1064" s="1329"/>
      <c r="Q1064" s="92"/>
      <c r="R1064" s="92"/>
      <c r="S1064" s="92"/>
      <c r="T1064" s="92"/>
      <c r="U1064" s="1303"/>
    </row>
    <row r="1065" spans="1:21" s="1302" customFormat="1" x14ac:dyDescent="0.3">
      <c r="A1065" s="1214"/>
      <c r="B1065" s="92"/>
      <c r="C1065" s="1298"/>
      <c r="D1065" s="1301"/>
      <c r="E1065" s="1301"/>
      <c r="F1065" s="1301"/>
      <c r="G1065" s="1301"/>
      <c r="H1065" s="1301"/>
      <c r="I1065" s="1301"/>
      <c r="J1065" s="1301"/>
      <c r="K1065" s="1301"/>
      <c r="L1065" s="1301"/>
      <c r="M1065" s="1301"/>
      <c r="N1065" s="1301"/>
      <c r="O1065" s="1329"/>
      <c r="Q1065" s="92"/>
      <c r="R1065" s="92"/>
      <c r="S1065" s="92"/>
      <c r="T1065" s="92"/>
      <c r="U1065" s="1303"/>
    </row>
    <row r="1066" spans="1:21" s="1302" customFormat="1" x14ac:dyDescent="0.3">
      <c r="A1066" s="1214"/>
      <c r="B1066" s="92"/>
      <c r="C1066" s="1298"/>
      <c r="D1066" s="1301"/>
      <c r="E1066" s="1301"/>
      <c r="F1066" s="1301"/>
      <c r="G1066" s="1301"/>
      <c r="H1066" s="1301"/>
      <c r="I1066" s="1301"/>
      <c r="J1066" s="1301"/>
      <c r="K1066" s="1301"/>
      <c r="L1066" s="1301"/>
      <c r="M1066" s="1301"/>
      <c r="N1066" s="1301"/>
      <c r="O1066" s="1329"/>
      <c r="Q1066" s="92"/>
      <c r="R1066" s="92"/>
      <c r="S1066" s="92"/>
      <c r="T1066" s="92"/>
      <c r="U1066" s="1303"/>
    </row>
    <row r="1067" spans="1:21" s="1302" customFormat="1" x14ac:dyDescent="0.3">
      <c r="A1067" s="1214"/>
      <c r="B1067" s="92"/>
      <c r="C1067" s="1298"/>
      <c r="D1067" s="1301"/>
      <c r="E1067" s="1301"/>
      <c r="F1067" s="1301"/>
      <c r="G1067" s="1301"/>
      <c r="H1067" s="1301"/>
      <c r="I1067" s="1301"/>
      <c r="J1067" s="1301"/>
      <c r="K1067" s="1301"/>
      <c r="L1067" s="1301"/>
      <c r="M1067" s="1301"/>
      <c r="N1067" s="1301"/>
      <c r="O1067" s="1329"/>
      <c r="Q1067" s="92"/>
      <c r="R1067" s="92"/>
      <c r="S1067" s="92"/>
      <c r="T1067" s="92"/>
      <c r="U1067" s="1303"/>
    </row>
    <row r="1068" spans="1:21" s="1302" customFormat="1" x14ac:dyDescent="0.3">
      <c r="A1068" s="1214"/>
      <c r="B1068" s="92"/>
      <c r="C1068" s="1298"/>
      <c r="D1068" s="1301"/>
      <c r="E1068" s="1301"/>
      <c r="F1068" s="1301"/>
      <c r="G1068" s="1301"/>
      <c r="H1068" s="1301"/>
      <c r="I1068" s="1301"/>
      <c r="J1068" s="1301"/>
      <c r="K1068" s="1301"/>
      <c r="L1068" s="1301"/>
      <c r="M1068" s="1301"/>
      <c r="N1068" s="1301"/>
      <c r="O1068" s="1329"/>
      <c r="Q1068" s="92"/>
      <c r="R1068" s="92"/>
      <c r="S1068" s="92"/>
      <c r="T1068" s="92"/>
      <c r="U1068" s="1303"/>
    </row>
    <row r="1069" spans="1:21" s="1302" customFormat="1" x14ac:dyDescent="0.3">
      <c r="A1069" s="1214"/>
      <c r="B1069" s="92"/>
      <c r="C1069" s="1298"/>
      <c r="D1069" s="1301"/>
      <c r="E1069" s="1301"/>
      <c r="F1069" s="1301"/>
      <c r="G1069" s="1301"/>
      <c r="H1069" s="1301"/>
      <c r="I1069" s="1301"/>
      <c r="J1069" s="1301"/>
      <c r="K1069" s="1301"/>
      <c r="L1069" s="1301"/>
      <c r="M1069" s="1301"/>
      <c r="N1069" s="1301"/>
      <c r="O1069" s="1329"/>
      <c r="Q1069" s="92"/>
      <c r="R1069" s="92"/>
      <c r="S1069" s="92"/>
      <c r="T1069" s="92"/>
      <c r="U1069" s="1303"/>
    </row>
    <row r="1070" spans="1:21" s="1302" customFormat="1" x14ac:dyDescent="0.3">
      <c r="A1070" s="1214"/>
      <c r="B1070" s="92"/>
      <c r="C1070" s="1298"/>
      <c r="D1070" s="1301"/>
      <c r="E1070" s="1301"/>
      <c r="F1070" s="1301"/>
      <c r="G1070" s="1301"/>
      <c r="H1070" s="1301"/>
      <c r="I1070" s="1301"/>
      <c r="J1070" s="1301"/>
      <c r="K1070" s="1301"/>
      <c r="L1070" s="1301"/>
      <c r="M1070" s="1301"/>
      <c r="N1070" s="1301"/>
      <c r="O1070" s="1329"/>
      <c r="Q1070" s="92"/>
      <c r="R1070" s="92"/>
      <c r="S1070" s="92"/>
      <c r="T1070" s="92"/>
      <c r="U1070" s="1303"/>
    </row>
    <row r="1071" spans="1:21" s="1302" customFormat="1" x14ac:dyDescent="0.3">
      <c r="A1071" s="1214"/>
      <c r="B1071" s="92"/>
      <c r="C1071" s="1298"/>
      <c r="D1071" s="1301"/>
      <c r="E1071" s="1301"/>
      <c r="F1071" s="1301"/>
      <c r="G1071" s="1301"/>
      <c r="H1071" s="1301"/>
      <c r="I1071" s="1301"/>
      <c r="J1071" s="1301"/>
      <c r="K1071" s="1301"/>
      <c r="L1071" s="1301"/>
      <c r="M1071" s="1301"/>
      <c r="N1071" s="1301"/>
      <c r="O1071" s="1329"/>
      <c r="Q1071" s="92"/>
      <c r="R1071" s="92"/>
      <c r="S1071" s="92"/>
      <c r="T1071" s="92"/>
      <c r="U1071" s="1303"/>
    </row>
    <row r="1072" spans="1:21" s="1302" customFormat="1" x14ac:dyDescent="0.3">
      <c r="A1072" s="1214"/>
      <c r="B1072" s="92"/>
      <c r="C1072" s="1298"/>
      <c r="D1072" s="1301"/>
      <c r="E1072" s="1301"/>
      <c r="F1072" s="1301"/>
      <c r="G1072" s="1301"/>
      <c r="H1072" s="1301"/>
      <c r="I1072" s="1301"/>
      <c r="J1072" s="1301"/>
      <c r="K1072" s="1301"/>
      <c r="L1072" s="1301"/>
      <c r="M1072" s="1301"/>
      <c r="N1072" s="1301"/>
      <c r="O1072" s="1329"/>
      <c r="Q1072" s="92"/>
      <c r="R1072" s="92"/>
      <c r="S1072" s="92"/>
      <c r="T1072" s="92"/>
      <c r="U1072" s="1303"/>
    </row>
    <row r="1073" spans="1:21" s="1302" customFormat="1" x14ac:dyDescent="0.3">
      <c r="A1073" s="1214"/>
      <c r="B1073" s="92"/>
      <c r="C1073" s="1298"/>
      <c r="D1073" s="1301"/>
      <c r="E1073" s="1301"/>
      <c r="F1073" s="1301"/>
      <c r="G1073" s="1301"/>
      <c r="H1073" s="1301"/>
      <c r="I1073" s="1301"/>
      <c r="J1073" s="1301"/>
      <c r="K1073" s="1301"/>
      <c r="L1073" s="1301"/>
      <c r="M1073" s="1301"/>
      <c r="N1073" s="1301"/>
      <c r="O1073" s="1329"/>
      <c r="Q1073" s="92"/>
      <c r="R1073" s="92"/>
      <c r="S1073" s="92"/>
      <c r="T1073" s="92"/>
      <c r="U1073" s="1303"/>
    </row>
    <row r="1074" spans="1:21" s="1302" customFormat="1" x14ac:dyDescent="0.3">
      <c r="A1074" s="1214"/>
      <c r="B1074" s="92"/>
      <c r="C1074" s="1298"/>
      <c r="D1074" s="1301"/>
      <c r="E1074" s="1301"/>
      <c r="F1074" s="1301"/>
      <c r="G1074" s="1301"/>
      <c r="H1074" s="1301"/>
      <c r="I1074" s="1301"/>
      <c r="J1074" s="1301"/>
      <c r="K1074" s="1301"/>
      <c r="L1074" s="1301"/>
      <c r="M1074" s="1301"/>
      <c r="N1074" s="1301"/>
      <c r="O1074" s="1329"/>
      <c r="Q1074" s="92"/>
      <c r="R1074" s="92"/>
      <c r="S1074" s="92"/>
      <c r="T1074" s="92"/>
      <c r="U1074" s="1303"/>
    </row>
    <row r="1075" spans="1:21" s="1302" customFormat="1" x14ac:dyDescent="0.3">
      <c r="A1075" s="1214"/>
      <c r="B1075" s="92"/>
      <c r="C1075" s="1298"/>
      <c r="D1075" s="1301"/>
      <c r="E1075" s="1301"/>
      <c r="F1075" s="1301"/>
      <c r="G1075" s="1301"/>
      <c r="H1075" s="1301"/>
      <c r="I1075" s="1301"/>
      <c r="J1075" s="1301"/>
      <c r="K1075" s="1301"/>
      <c r="L1075" s="1301"/>
      <c r="M1075" s="1301"/>
      <c r="N1075" s="1301"/>
      <c r="O1075" s="1329"/>
      <c r="Q1075" s="92"/>
      <c r="R1075" s="92"/>
      <c r="S1075" s="92"/>
      <c r="T1075" s="92"/>
      <c r="U1075" s="1303"/>
    </row>
    <row r="1076" spans="1:21" s="1302" customFormat="1" x14ac:dyDescent="0.3">
      <c r="A1076" s="1214"/>
      <c r="B1076" s="92"/>
      <c r="C1076" s="1298"/>
      <c r="D1076" s="1301"/>
      <c r="E1076" s="1301"/>
      <c r="F1076" s="1301"/>
      <c r="G1076" s="1301"/>
      <c r="H1076" s="1301"/>
      <c r="I1076" s="1301"/>
      <c r="J1076" s="1301"/>
      <c r="K1076" s="1301"/>
      <c r="L1076" s="1301"/>
      <c r="M1076" s="1301"/>
      <c r="N1076" s="1301"/>
      <c r="O1076" s="1329"/>
      <c r="Q1076" s="92"/>
      <c r="R1076" s="92"/>
      <c r="S1076" s="92"/>
      <c r="T1076" s="92"/>
      <c r="U1076" s="1303"/>
    </row>
    <row r="1077" spans="1:21" s="1302" customFormat="1" x14ac:dyDescent="0.3">
      <c r="A1077" s="1214"/>
      <c r="B1077" s="92"/>
      <c r="C1077" s="1298"/>
      <c r="D1077" s="1301"/>
      <c r="E1077" s="1301"/>
      <c r="F1077" s="1301"/>
      <c r="G1077" s="1301"/>
      <c r="H1077" s="1301"/>
      <c r="I1077" s="1301"/>
      <c r="J1077" s="1301"/>
      <c r="K1077" s="1301"/>
      <c r="L1077" s="1301"/>
      <c r="M1077" s="1301"/>
      <c r="N1077" s="1301"/>
      <c r="O1077" s="1329"/>
      <c r="Q1077" s="92"/>
      <c r="R1077" s="92"/>
      <c r="S1077" s="92"/>
      <c r="T1077" s="92"/>
      <c r="U1077" s="1303"/>
    </row>
    <row r="1078" spans="1:21" s="1302" customFormat="1" x14ac:dyDescent="0.3">
      <c r="A1078" s="1214"/>
      <c r="B1078" s="92"/>
      <c r="C1078" s="1298"/>
      <c r="D1078" s="1301"/>
      <c r="E1078" s="1301"/>
      <c r="F1078" s="1301"/>
      <c r="G1078" s="1301"/>
      <c r="H1078" s="1301"/>
      <c r="I1078" s="1301"/>
      <c r="J1078" s="1301"/>
      <c r="K1078" s="1301"/>
      <c r="L1078" s="1301"/>
      <c r="M1078" s="1301"/>
      <c r="N1078" s="1301"/>
      <c r="O1078" s="1329"/>
      <c r="Q1078" s="92"/>
      <c r="R1078" s="92"/>
      <c r="S1078" s="92"/>
      <c r="T1078" s="92"/>
      <c r="U1078" s="1303"/>
    </row>
    <row r="1079" spans="1:21" s="1302" customFormat="1" x14ac:dyDescent="0.3">
      <c r="A1079" s="1214"/>
      <c r="B1079" s="92"/>
      <c r="C1079" s="1298"/>
      <c r="D1079" s="1301"/>
      <c r="E1079" s="1301"/>
      <c r="F1079" s="1301"/>
      <c r="G1079" s="1301"/>
      <c r="H1079" s="1301"/>
      <c r="I1079" s="1301"/>
      <c r="J1079" s="1301"/>
      <c r="K1079" s="1301"/>
      <c r="L1079" s="1301"/>
      <c r="M1079" s="1301"/>
      <c r="N1079" s="1301"/>
      <c r="O1079" s="1329"/>
      <c r="Q1079" s="92"/>
      <c r="R1079" s="92"/>
      <c r="S1079" s="92"/>
      <c r="T1079" s="92"/>
      <c r="U1079" s="1303"/>
    </row>
    <row r="1080" spans="1:21" s="1302" customFormat="1" x14ac:dyDescent="0.3">
      <c r="A1080" s="1214"/>
      <c r="B1080" s="92"/>
      <c r="C1080" s="1298"/>
      <c r="D1080" s="1301"/>
      <c r="E1080" s="1301"/>
      <c r="F1080" s="1301"/>
      <c r="G1080" s="1301"/>
      <c r="H1080" s="1301"/>
      <c r="I1080" s="1301"/>
      <c r="J1080" s="1301"/>
      <c r="K1080" s="1301"/>
      <c r="L1080" s="1301"/>
      <c r="M1080" s="1301"/>
      <c r="N1080" s="1301"/>
      <c r="O1080" s="1329"/>
      <c r="Q1080" s="92"/>
      <c r="R1080" s="92"/>
      <c r="S1080" s="92"/>
      <c r="T1080" s="92"/>
      <c r="U1080" s="1303"/>
    </row>
    <row r="1081" spans="1:21" s="1302" customFormat="1" x14ac:dyDescent="0.3">
      <c r="A1081" s="1214"/>
      <c r="B1081" s="92"/>
      <c r="C1081" s="1298"/>
      <c r="D1081" s="1301"/>
      <c r="E1081" s="1301"/>
      <c r="F1081" s="1301"/>
      <c r="G1081" s="1301"/>
      <c r="H1081" s="1301"/>
      <c r="I1081" s="1301"/>
      <c r="J1081" s="1301"/>
      <c r="K1081" s="1301"/>
      <c r="L1081" s="1301"/>
      <c r="M1081" s="1301"/>
      <c r="N1081" s="1301"/>
      <c r="O1081" s="1329"/>
      <c r="Q1081" s="92"/>
      <c r="R1081" s="92"/>
      <c r="S1081" s="92"/>
      <c r="T1081" s="92"/>
      <c r="U1081" s="1303"/>
    </row>
    <row r="1082" spans="1:21" s="1302" customFormat="1" x14ac:dyDescent="0.3">
      <c r="A1082" s="1214"/>
      <c r="B1082" s="92"/>
      <c r="C1082" s="1298"/>
      <c r="D1082" s="1301"/>
      <c r="E1082" s="1301"/>
      <c r="F1082" s="1301"/>
      <c r="G1082" s="1301"/>
      <c r="H1082" s="1301"/>
      <c r="I1082" s="1301"/>
      <c r="J1082" s="1301"/>
      <c r="K1082" s="1301"/>
      <c r="L1082" s="1301"/>
      <c r="M1082" s="1301"/>
      <c r="N1082" s="1301"/>
      <c r="O1082" s="1329"/>
      <c r="Q1082" s="92"/>
      <c r="R1082" s="92"/>
      <c r="S1082" s="92"/>
      <c r="T1082" s="92"/>
      <c r="U1082" s="1303"/>
    </row>
    <row r="1083" spans="1:21" s="1302" customFormat="1" x14ac:dyDescent="0.3">
      <c r="A1083" s="1214"/>
      <c r="B1083" s="92"/>
      <c r="C1083" s="1298"/>
      <c r="D1083" s="1301"/>
      <c r="E1083" s="1301"/>
      <c r="F1083" s="1301"/>
      <c r="G1083" s="1301"/>
      <c r="H1083" s="1301"/>
      <c r="I1083" s="1301"/>
      <c r="J1083" s="1301"/>
      <c r="K1083" s="1301"/>
      <c r="L1083" s="1301"/>
      <c r="M1083" s="1301"/>
      <c r="N1083" s="1301"/>
      <c r="O1083" s="1329"/>
      <c r="Q1083" s="92"/>
      <c r="R1083" s="92"/>
      <c r="S1083" s="92"/>
      <c r="T1083" s="92"/>
      <c r="U1083" s="1303"/>
    </row>
    <row r="1084" spans="1:21" s="1302" customFormat="1" x14ac:dyDescent="0.3">
      <c r="A1084" s="1214"/>
      <c r="B1084" s="92"/>
      <c r="C1084" s="1298"/>
      <c r="D1084" s="1301"/>
      <c r="E1084" s="1301"/>
      <c r="F1084" s="1301"/>
      <c r="G1084" s="1301"/>
      <c r="H1084" s="1301"/>
      <c r="I1084" s="1301"/>
      <c r="J1084" s="1301"/>
      <c r="K1084" s="1301"/>
      <c r="L1084" s="1301"/>
      <c r="M1084" s="1301"/>
      <c r="N1084" s="1301"/>
      <c r="O1084" s="1329"/>
      <c r="Q1084" s="92"/>
      <c r="R1084" s="92"/>
      <c r="S1084" s="92"/>
      <c r="T1084" s="92"/>
      <c r="U1084" s="1303"/>
    </row>
    <row r="1085" spans="1:21" s="1302" customFormat="1" x14ac:dyDescent="0.3">
      <c r="A1085" s="1214"/>
      <c r="B1085" s="92"/>
      <c r="C1085" s="1298"/>
      <c r="D1085" s="1301"/>
      <c r="E1085" s="1301"/>
      <c r="F1085" s="1301"/>
      <c r="G1085" s="1301"/>
      <c r="H1085" s="1301"/>
      <c r="I1085" s="1301"/>
      <c r="J1085" s="1301"/>
      <c r="K1085" s="1301"/>
      <c r="L1085" s="1301"/>
      <c r="M1085" s="1301"/>
      <c r="N1085" s="1301"/>
      <c r="O1085" s="1329"/>
      <c r="Q1085" s="92"/>
      <c r="R1085" s="92"/>
      <c r="S1085" s="92"/>
      <c r="T1085" s="92"/>
      <c r="U1085" s="1303"/>
    </row>
    <row r="1086" spans="1:21" s="1302" customFormat="1" x14ac:dyDescent="0.3">
      <c r="A1086" s="1214"/>
      <c r="B1086" s="92"/>
      <c r="C1086" s="1298"/>
      <c r="D1086" s="1301"/>
      <c r="E1086" s="1301"/>
      <c r="F1086" s="1301"/>
      <c r="G1086" s="1301"/>
      <c r="H1086" s="1301"/>
      <c r="I1086" s="1301"/>
      <c r="J1086" s="1301"/>
      <c r="K1086" s="1301"/>
      <c r="L1086" s="1301"/>
      <c r="M1086" s="1301"/>
      <c r="N1086" s="1301"/>
      <c r="O1086" s="1329"/>
      <c r="Q1086" s="92"/>
      <c r="R1086" s="92"/>
      <c r="S1086" s="92"/>
      <c r="T1086" s="92"/>
      <c r="U1086" s="1303"/>
    </row>
    <row r="1087" spans="1:21" s="1302" customFormat="1" x14ac:dyDescent="0.3">
      <c r="A1087" s="1214"/>
      <c r="B1087" s="92"/>
      <c r="C1087" s="1298"/>
      <c r="D1087" s="1301"/>
      <c r="E1087" s="1301"/>
      <c r="F1087" s="1301"/>
      <c r="G1087" s="1301"/>
      <c r="H1087" s="1301"/>
      <c r="I1087" s="1301"/>
      <c r="J1087" s="1301"/>
      <c r="K1087" s="1301"/>
      <c r="L1087" s="1301"/>
      <c r="M1087" s="1301"/>
      <c r="N1087" s="1301"/>
      <c r="O1087" s="1329"/>
      <c r="Q1087" s="92"/>
      <c r="R1087" s="92"/>
      <c r="S1087" s="92"/>
      <c r="T1087" s="92"/>
      <c r="U1087" s="1303"/>
    </row>
    <row r="1088" spans="1:21" s="1302" customFormat="1" x14ac:dyDescent="0.3">
      <c r="A1088" s="1214"/>
      <c r="B1088" s="92"/>
      <c r="C1088" s="1298"/>
      <c r="D1088" s="1301"/>
      <c r="E1088" s="1301"/>
      <c r="F1088" s="1301"/>
      <c r="G1088" s="1301"/>
      <c r="H1088" s="1301"/>
      <c r="I1088" s="1301"/>
      <c r="J1088" s="1301"/>
      <c r="K1088" s="1301"/>
      <c r="L1088" s="1301"/>
      <c r="M1088" s="1301"/>
      <c r="N1088" s="1301"/>
      <c r="O1088" s="1329"/>
      <c r="Q1088" s="92"/>
      <c r="R1088" s="92"/>
      <c r="S1088" s="92"/>
      <c r="T1088" s="92"/>
      <c r="U1088" s="1303"/>
    </row>
    <row r="1089" spans="1:21" s="1302" customFormat="1" x14ac:dyDescent="0.3">
      <c r="A1089" s="1214"/>
      <c r="B1089" s="92"/>
      <c r="C1089" s="1298"/>
      <c r="D1089" s="1301"/>
      <c r="E1089" s="1301"/>
      <c r="F1089" s="1301"/>
      <c r="G1089" s="1301"/>
      <c r="H1089" s="1301"/>
      <c r="I1089" s="1301"/>
      <c r="J1089" s="1301"/>
      <c r="K1089" s="1301"/>
      <c r="L1089" s="1301"/>
      <c r="M1089" s="1301"/>
      <c r="N1089" s="1301"/>
      <c r="O1089" s="1329"/>
      <c r="Q1089" s="92"/>
      <c r="R1089" s="92"/>
      <c r="S1089" s="92"/>
      <c r="T1089" s="92"/>
      <c r="U1089" s="1303"/>
    </row>
    <row r="1090" spans="1:21" s="1302" customFormat="1" x14ac:dyDescent="0.3">
      <c r="A1090" s="1214"/>
      <c r="B1090" s="92"/>
      <c r="C1090" s="1298"/>
      <c r="D1090" s="1301"/>
      <c r="E1090" s="1301"/>
      <c r="F1090" s="1301"/>
      <c r="G1090" s="1301"/>
      <c r="H1090" s="1301"/>
      <c r="I1090" s="1301"/>
      <c r="J1090" s="1301"/>
      <c r="K1090" s="1301"/>
      <c r="L1090" s="1301"/>
      <c r="M1090" s="1301"/>
      <c r="N1090" s="1301"/>
      <c r="O1090" s="1329"/>
      <c r="Q1090" s="92"/>
      <c r="R1090" s="92"/>
      <c r="S1090" s="92"/>
      <c r="T1090" s="92"/>
      <c r="U1090" s="1303"/>
    </row>
    <row r="1091" spans="1:21" s="1302" customFormat="1" x14ac:dyDescent="0.3">
      <c r="A1091" s="1214"/>
      <c r="B1091" s="92"/>
      <c r="C1091" s="1298"/>
      <c r="D1091" s="1301"/>
      <c r="E1091" s="1301"/>
      <c r="F1091" s="1301"/>
      <c r="G1091" s="1301"/>
      <c r="H1091" s="1301"/>
      <c r="I1091" s="1301"/>
      <c r="J1091" s="1301"/>
      <c r="K1091" s="1301"/>
      <c r="L1091" s="1301"/>
      <c r="M1091" s="1301"/>
      <c r="N1091" s="1301"/>
      <c r="O1091" s="1329"/>
      <c r="Q1091" s="92"/>
      <c r="R1091" s="92"/>
      <c r="S1091" s="92"/>
      <c r="T1091" s="92"/>
      <c r="U1091" s="1303"/>
    </row>
    <row r="1092" spans="1:21" s="1302" customFormat="1" x14ac:dyDescent="0.3">
      <c r="A1092" s="1214"/>
      <c r="B1092" s="92"/>
      <c r="C1092" s="1298"/>
      <c r="D1092" s="1301"/>
      <c r="E1092" s="1301"/>
      <c r="F1092" s="1301"/>
      <c r="G1092" s="1301"/>
      <c r="H1092" s="1301"/>
      <c r="I1092" s="1301"/>
      <c r="J1092" s="1301"/>
      <c r="K1092" s="1301"/>
      <c r="L1092" s="1301"/>
      <c r="M1092" s="1301"/>
      <c r="N1092" s="1301"/>
      <c r="O1092" s="1329"/>
      <c r="Q1092" s="92"/>
      <c r="R1092" s="92"/>
      <c r="S1092" s="92"/>
      <c r="T1092" s="92"/>
      <c r="U1092" s="1303"/>
    </row>
    <row r="1093" spans="1:21" s="1302" customFormat="1" x14ac:dyDescent="0.3">
      <c r="A1093" s="1214"/>
      <c r="B1093" s="92"/>
      <c r="C1093" s="1298"/>
      <c r="D1093" s="1301"/>
      <c r="E1093" s="1301"/>
      <c r="F1093" s="1301"/>
      <c r="G1093" s="1301"/>
      <c r="H1093" s="1301"/>
      <c r="I1093" s="1301"/>
      <c r="J1093" s="1301"/>
      <c r="K1093" s="1301"/>
      <c r="L1093" s="1301"/>
      <c r="M1093" s="1301"/>
      <c r="N1093" s="1301"/>
      <c r="O1093" s="1329"/>
      <c r="Q1093" s="92"/>
      <c r="R1093" s="92"/>
      <c r="S1093" s="92"/>
      <c r="T1093" s="92"/>
      <c r="U1093" s="1303"/>
    </row>
    <row r="1094" spans="1:21" s="1302" customFormat="1" x14ac:dyDescent="0.3">
      <c r="A1094" s="1214"/>
      <c r="B1094" s="92"/>
      <c r="C1094" s="1298"/>
      <c r="D1094" s="1301"/>
      <c r="E1094" s="1301"/>
      <c r="F1094" s="1301"/>
      <c r="G1094" s="1301"/>
      <c r="H1094" s="1301"/>
      <c r="I1094" s="1301"/>
      <c r="J1094" s="1301"/>
      <c r="K1094" s="1301"/>
      <c r="L1094" s="1301"/>
      <c r="M1094" s="1301"/>
      <c r="N1094" s="1301"/>
      <c r="O1094" s="1329"/>
      <c r="Q1094" s="92"/>
      <c r="R1094" s="92"/>
      <c r="S1094" s="92"/>
      <c r="T1094" s="92"/>
      <c r="U1094" s="1303"/>
    </row>
    <row r="1095" spans="1:21" s="1302" customFormat="1" x14ac:dyDescent="0.3">
      <c r="A1095" s="1214"/>
      <c r="B1095" s="92"/>
      <c r="C1095" s="1298"/>
      <c r="D1095" s="1301"/>
      <c r="E1095" s="1301"/>
      <c r="F1095" s="1301"/>
      <c r="G1095" s="1301"/>
      <c r="H1095" s="1301"/>
      <c r="I1095" s="1301"/>
      <c r="J1095" s="1301"/>
      <c r="K1095" s="1301"/>
      <c r="L1095" s="1301"/>
      <c r="M1095" s="1301"/>
      <c r="N1095" s="1301"/>
      <c r="O1095" s="1329"/>
      <c r="Q1095" s="92"/>
      <c r="R1095" s="92"/>
      <c r="S1095" s="92"/>
      <c r="T1095" s="92"/>
      <c r="U1095" s="1303"/>
    </row>
    <row r="1096" spans="1:21" s="1302" customFormat="1" x14ac:dyDescent="0.3">
      <c r="A1096" s="1214"/>
      <c r="B1096" s="92"/>
      <c r="C1096" s="1298"/>
      <c r="D1096" s="1301"/>
      <c r="E1096" s="1301"/>
      <c r="F1096" s="1301"/>
      <c r="G1096" s="1301"/>
      <c r="H1096" s="1301"/>
      <c r="I1096" s="1301"/>
      <c r="J1096" s="1301"/>
      <c r="K1096" s="1301"/>
      <c r="L1096" s="1301"/>
      <c r="M1096" s="1301"/>
      <c r="N1096" s="1301"/>
      <c r="O1096" s="1329"/>
      <c r="Q1096" s="92"/>
      <c r="R1096" s="92"/>
      <c r="S1096" s="92"/>
      <c r="T1096" s="92"/>
      <c r="U1096" s="1303"/>
    </row>
    <row r="1097" spans="1:21" s="1302" customFormat="1" x14ac:dyDescent="0.3">
      <c r="A1097" s="1214"/>
      <c r="B1097" s="92"/>
      <c r="C1097" s="1298"/>
      <c r="D1097" s="1301"/>
      <c r="E1097" s="1301"/>
      <c r="F1097" s="1301"/>
      <c r="G1097" s="1301"/>
      <c r="H1097" s="1301"/>
      <c r="I1097" s="1301"/>
      <c r="J1097" s="1301"/>
      <c r="K1097" s="1301"/>
      <c r="L1097" s="1301"/>
      <c r="M1097" s="1301"/>
      <c r="N1097" s="1301"/>
      <c r="O1097" s="1329"/>
      <c r="Q1097" s="92"/>
      <c r="R1097" s="92"/>
      <c r="S1097" s="92"/>
      <c r="T1097" s="92"/>
      <c r="U1097" s="1303"/>
    </row>
    <row r="1098" spans="1:21" s="1302" customFormat="1" x14ac:dyDescent="0.3">
      <c r="A1098" s="1214"/>
      <c r="B1098" s="92"/>
      <c r="C1098" s="1298"/>
      <c r="D1098" s="1301"/>
      <c r="E1098" s="1301"/>
      <c r="F1098" s="1301"/>
      <c r="G1098" s="1301"/>
      <c r="H1098" s="1301"/>
      <c r="I1098" s="1301"/>
      <c r="J1098" s="1301"/>
      <c r="K1098" s="1301"/>
      <c r="L1098" s="1301"/>
      <c r="M1098" s="1301"/>
      <c r="N1098" s="1301"/>
      <c r="O1098" s="1329"/>
      <c r="Q1098" s="92"/>
      <c r="R1098" s="92"/>
      <c r="S1098" s="92"/>
      <c r="T1098" s="92"/>
      <c r="U1098" s="1303"/>
    </row>
    <row r="1099" spans="1:21" s="1302" customFormat="1" x14ac:dyDescent="0.3">
      <c r="A1099" s="1214"/>
      <c r="B1099" s="92"/>
      <c r="C1099" s="1298"/>
      <c r="D1099" s="1301"/>
      <c r="E1099" s="1301"/>
      <c r="F1099" s="1301"/>
      <c r="G1099" s="1301"/>
      <c r="H1099" s="1301"/>
      <c r="I1099" s="1301"/>
      <c r="J1099" s="1301"/>
      <c r="K1099" s="1301"/>
      <c r="L1099" s="1301"/>
      <c r="M1099" s="1301"/>
      <c r="N1099" s="1301"/>
      <c r="O1099" s="1329"/>
      <c r="Q1099" s="92"/>
      <c r="R1099" s="92"/>
      <c r="S1099" s="92"/>
      <c r="T1099" s="92"/>
      <c r="U1099" s="1303"/>
    </row>
    <row r="1100" spans="1:21" s="1302" customFormat="1" x14ac:dyDescent="0.3">
      <c r="A1100" s="1214"/>
      <c r="B1100" s="92"/>
      <c r="C1100" s="1298"/>
      <c r="D1100" s="1301"/>
      <c r="E1100" s="1301"/>
      <c r="F1100" s="1301"/>
      <c r="G1100" s="1301"/>
      <c r="H1100" s="1301"/>
      <c r="I1100" s="1301"/>
      <c r="J1100" s="1301"/>
      <c r="K1100" s="1301"/>
      <c r="L1100" s="1301"/>
      <c r="M1100" s="1301"/>
      <c r="N1100" s="1301"/>
      <c r="O1100" s="1329"/>
      <c r="Q1100" s="92"/>
      <c r="R1100" s="92"/>
      <c r="S1100" s="92"/>
      <c r="T1100" s="92"/>
      <c r="U1100" s="1303"/>
    </row>
    <row r="1101" spans="1:21" s="1302" customFormat="1" x14ac:dyDescent="0.3">
      <c r="A1101" s="1214"/>
      <c r="B1101" s="92"/>
      <c r="C1101" s="1298"/>
      <c r="D1101" s="1301"/>
      <c r="E1101" s="1301"/>
      <c r="F1101" s="1301"/>
      <c r="G1101" s="1301"/>
      <c r="H1101" s="1301"/>
      <c r="I1101" s="1301"/>
      <c r="J1101" s="1301"/>
      <c r="K1101" s="1301"/>
      <c r="L1101" s="1301"/>
      <c r="M1101" s="1301"/>
      <c r="N1101" s="1301"/>
      <c r="O1101" s="1329"/>
      <c r="Q1101" s="92"/>
      <c r="R1101" s="92"/>
      <c r="S1101" s="92"/>
      <c r="T1101" s="92"/>
      <c r="U1101" s="1303"/>
    </row>
    <row r="1102" spans="1:21" s="1302" customFormat="1" x14ac:dyDescent="0.3">
      <c r="A1102" s="1214"/>
      <c r="B1102" s="92"/>
      <c r="C1102" s="1298"/>
      <c r="D1102" s="1301"/>
      <c r="E1102" s="1301"/>
      <c r="F1102" s="1301"/>
      <c r="G1102" s="1301"/>
      <c r="H1102" s="1301"/>
      <c r="I1102" s="1301"/>
      <c r="J1102" s="1301"/>
      <c r="K1102" s="1301"/>
      <c r="L1102" s="1301"/>
      <c r="M1102" s="1301"/>
      <c r="N1102" s="1301"/>
      <c r="O1102" s="1329"/>
      <c r="Q1102" s="92"/>
      <c r="R1102" s="92"/>
      <c r="S1102" s="92"/>
      <c r="T1102" s="92"/>
      <c r="U1102" s="1303"/>
    </row>
    <row r="1103" spans="1:21" s="1302" customFormat="1" x14ac:dyDescent="0.3">
      <c r="A1103" s="1214"/>
      <c r="B1103" s="92"/>
      <c r="C1103" s="1298"/>
      <c r="D1103" s="1301"/>
      <c r="E1103" s="1301"/>
      <c r="F1103" s="1301"/>
      <c r="G1103" s="1301"/>
      <c r="H1103" s="1301"/>
      <c r="I1103" s="1301"/>
      <c r="J1103" s="1301"/>
      <c r="K1103" s="1301"/>
      <c r="L1103" s="1301"/>
      <c r="M1103" s="1301"/>
      <c r="N1103" s="1301"/>
      <c r="O1103" s="1329"/>
      <c r="Q1103" s="92"/>
      <c r="R1103" s="92"/>
      <c r="S1103" s="92"/>
      <c r="T1103" s="92"/>
      <c r="U1103" s="1303"/>
    </row>
    <row r="1104" spans="1:21" s="1302" customFormat="1" x14ac:dyDescent="0.3">
      <c r="A1104" s="1214"/>
      <c r="B1104" s="92"/>
      <c r="C1104" s="1298"/>
      <c r="D1104" s="1301"/>
      <c r="E1104" s="1301"/>
      <c r="F1104" s="1301"/>
      <c r="G1104" s="1301"/>
      <c r="H1104" s="1301"/>
      <c r="I1104" s="1301"/>
      <c r="J1104" s="1301"/>
      <c r="K1104" s="1301"/>
      <c r="L1104" s="1301"/>
      <c r="M1104" s="1301"/>
      <c r="N1104" s="1301"/>
      <c r="O1104" s="1329"/>
      <c r="Q1104" s="92"/>
      <c r="R1104" s="92"/>
      <c r="S1104" s="92"/>
      <c r="T1104" s="92"/>
      <c r="U1104" s="1303"/>
    </row>
    <row r="1105" spans="1:21" s="1302" customFormat="1" x14ac:dyDescent="0.3">
      <c r="A1105" s="1214"/>
      <c r="B1105" s="92"/>
      <c r="C1105" s="1298"/>
      <c r="D1105" s="1301"/>
      <c r="E1105" s="1301"/>
      <c r="F1105" s="1301"/>
      <c r="G1105" s="1301"/>
      <c r="H1105" s="1301"/>
      <c r="I1105" s="1301"/>
      <c r="J1105" s="1301"/>
      <c r="K1105" s="1301"/>
      <c r="L1105" s="1301"/>
      <c r="M1105" s="1301"/>
      <c r="N1105" s="1301"/>
      <c r="O1105" s="1329"/>
      <c r="Q1105" s="92"/>
      <c r="R1105" s="92"/>
      <c r="S1105" s="92"/>
      <c r="T1105" s="92"/>
      <c r="U1105" s="1303"/>
    </row>
    <row r="1106" spans="1:21" s="1302" customFormat="1" x14ac:dyDescent="0.3">
      <c r="A1106" s="1214"/>
      <c r="B1106" s="92"/>
      <c r="C1106" s="1298"/>
      <c r="D1106" s="1301"/>
      <c r="E1106" s="1301"/>
      <c r="F1106" s="1301"/>
      <c r="G1106" s="1301"/>
      <c r="H1106" s="1301"/>
      <c r="I1106" s="1301"/>
      <c r="J1106" s="1301"/>
      <c r="K1106" s="1301"/>
      <c r="L1106" s="1301"/>
      <c r="M1106" s="1301"/>
      <c r="N1106" s="1301"/>
      <c r="O1106" s="1329"/>
      <c r="Q1106" s="92"/>
      <c r="R1106" s="92"/>
      <c r="S1106" s="92"/>
      <c r="T1106" s="92"/>
      <c r="U1106" s="1303"/>
    </row>
    <row r="1107" spans="1:21" s="1302" customFormat="1" x14ac:dyDescent="0.3">
      <c r="A1107" s="1214"/>
      <c r="B1107" s="92"/>
      <c r="C1107" s="1298"/>
      <c r="D1107" s="1301"/>
      <c r="E1107" s="1301"/>
      <c r="F1107" s="1301"/>
      <c r="G1107" s="1301"/>
      <c r="H1107" s="1301"/>
      <c r="I1107" s="1301"/>
      <c r="J1107" s="1301"/>
      <c r="K1107" s="1301"/>
      <c r="L1107" s="1301"/>
      <c r="M1107" s="1301"/>
      <c r="N1107" s="1301"/>
      <c r="O1107" s="1329"/>
      <c r="Q1107" s="92"/>
      <c r="R1107" s="92"/>
      <c r="S1107" s="92"/>
      <c r="T1107" s="92"/>
      <c r="U1107" s="1303"/>
    </row>
    <row r="1108" spans="1:21" s="1302" customFormat="1" x14ac:dyDescent="0.3">
      <c r="A1108" s="1214"/>
      <c r="B1108" s="92"/>
      <c r="C1108" s="1298"/>
      <c r="D1108" s="1301"/>
      <c r="E1108" s="1301"/>
      <c r="F1108" s="1301"/>
      <c r="G1108" s="1301"/>
      <c r="H1108" s="1301"/>
      <c r="I1108" s="1301"/>
      <c r="J1108" s="1301"/>
      <c r="K1108" s="1301"/>
      <c r="L1108" s="1301"/>
      <c r="M1108" s="1301"/>
      <c r="N1108" s="1301"/>
      <c r="O1108" s="1329"/>
      <c r="Q1108" s="92"/>
      <c r="R1108" s="92"/>
      <c r="S1108" s="92"/>
      <c r="T1108" s="92"/>
      <c r="U1108" s="1303"/>
    </row>
    <row r="1109" spans="1:21" s="1302" customFormat="1" x14ac:dyDescent="0.3">
      <c r="A1109" s="1214"/>
      <c r="B1109" s="92"/>
      <c r="C1109" s="1298"/>
      <c r="D1109" s="1301"/>
      <c r="E1109" s="1301"/>
      <c r="F1109" s="1301"/>
      <c r="G1109" s="1301"/>
      <c r="H1109" s="1301"/>
      <c r="I1109" s="1301"/>
      <c r="J1109" s="1301"/>
      <c r="K1109" s="1301"/>
      <c r="L1109" s="1301"/>
      <c r="M1109" s="1301"/>
      <c r="N1109" s="1301"/>
      <c r="O1109" s="1329"/>
      <c r="Q1109" s="92"/>
      <c r="R1109" s="92"/>
      <c r="S1109" s="92"/>
      <c r="T1109" s="92"/>
      <c r="U1109" s="1303"/>
    </row>
    <row r="1110" spans="1:21" s="1302" customFormat="1" x14ac:dyDescent="0.3">
      <c r="A1110" s="1214"/>
      <c r="B1110" s="92"/>
      <c r="C1110" s="1298"/>
      <c r="D1110" s="1301"/>
      <c r="E1110" s="1301"/>
      <c r="F1110" s="1301"/>
      <c r="G1110" s="1301"/>
      <c r="H1110" s="1301"/>
      <c r="I1110" s="1301"/>
      <c r="J1110" s="1301"/>
      <c r="K1110" s="1301"/>
      <c r="L1110" s="1301"/>
      <c r="M1110" s="1301"/>
      <c r="N1110" s="1301"/>
      <c r="O1110" s="1329"/>
      <c r="Q1110" s="92"/>
      <c r="R1110" s="92"/>
      <c r="S1110" s="92"/>
      <c r="T1110" s="92"/>
      <c r="U1110" s="1303"/>
    </row>
    <row r="1111" spans="1:21" s="1302" customFormat="1" x14ac:dyDescent="0.3">
      <c r="A1111" s="1214"/>
      <c r="B1111" s="92"/>
      <c r="C1111" s="1298"/>
      <c r="D1111" s="1301"/>
      <c r="E1111" s="1301"/>
      <c r="F1111" s="1301"/>
      <c r="G1111" s="1301"/>
      <c r="H1111" s="1301"/>
      <c r="I1111" s="1301"/>
      <c r="J1111" s="1301"/>
      <c r="K1111" s="1301"/>
      <c r="L1111" s="1301"/>
      <c r="M1111" s="1301"/>
      <c r="N1111" s="1301"/>
      <c r="O1111" s="1329"/>
      <c r="Q1111" s="92"/>
      <c r="R1111" s="92"/>
      <c r="S1111" s="92"/>
      <c r="T1111" s="92"/>
      <c r="U1111" s="1303"/>
    </row>
    <row r="1112" spans="1:21" s="1302" customFormat="1" x14ac:dyDescent="0.3">
      <c r="A1112" s="1214"/>
      <c r="B1112" s="92"/>
      <c r="C1112" s="1298"/>
      <c r="D1112" s="1301"/>
      <c r="E1112" s="1301"/>
      <c r="F1112" s="1301"/>
      <c r="G1112" s="1301"/>
      <c r="H1112" s="1301"/>
      <c r="I1112" s="1301"/>
      <c r="J1112" s="1301"/>
      <c r="K1112" s="1301"/>
      <c r="L1112" s="1301"/>
      <c r="M1112" s="1301"/>
      <c r="N1112" s="1301"/>
      <c r="O1112" s="1329"/>
      <c r="Q1112" s="92"/>
      <c r="R1112" s="92"/>
      <c r="S1112" s="92"/>
      <c r="T1112" s="92"/>
      <c r="U1112" s="1303"/>
    </row>
    <row r="1113" spans="1:21" s="1302" customFormat="1" x14ac:dyDescent="0.3">
      <c r="A1113" s="1214"/>
      <c r="B1113" s="92"/>
      <c r="C1113" s="1298"/>
      <c r="D1113" s="1301"/>
      <c r="E1113" s="1301"/>
      <c r="F1113" s="1301"/>
      <c r="G1113" s="1301"/>
      <c r="H1113" s="1301"/>
      <c r="I1113" s="1301"/>
      <c r="J1113" s="1301"/>
      <c r="K1113" s="1301"/>
      <c r="L1113" s="1301"/>
      <c r="M1113" s="1301"/>
      <c r="N1113" s="1301"/>
      <c r="O1113" s="1329"/>
      <c r="Q1113" s="92"/>
      <c r="R1113" s="92"/>
      <c r="S1113" s="92"/>
      <c r="T1113" s="92"/>
      <c r="U1113" s="1303"/>
    </row>
    <row r="1114" spans="1:21" s="1302" customFormat="1" x14ac:dyDescent="0.3">
      <c r="A1114" s="1214"/>
      <c r="B1114" s="92"/>
      <c r="C1114" s="1298"/>
      <c r="D1114" s="1301"/>
      <c r="E1114" s="1301"/>
      <c r="F1114" s="1301"/>
      <c r="G1114" s="1301"/>
      <c r="H1114" s="1301"/>
      <c r="I1114" s="1301"/>
      <c r="J1114" s="1301"/>
      <c r="K1114" s="1301"/>
      <c r="L1114" s="1301"/>
      <c r="M1114" s="1301"/>
      <c r="N1114" s="1301"/>
      <c r="O1114" s="1329"/>
      <c r="Q1114" s="92"/>
      <c r="R1114" s="92"/>
      <c r="S1114" s="92"/>
      <c r="T1114" s="92"/>
      <c r="U1114" s="1303"/>
    </row>
    <row r="1115" spans="1:21" s="1302" customFormat="1" x14ac:dyDescent="0.3">
      <c r="A1115" s="1214"/>
      <c r="B1115" s="92"/>
      <c r="C1115" s="1298"/>
      <c r="D1115" s="1301"/>
      <c r="E1115" s="1301"/>
      <c r="F1115" s="1301"/>
      <c r="G1115" s="1301"/>
      <c r="H1115" s="1301"/>
      <c r="I1115" s="1301"/>
      <c r="J1115" s="1301"/>
      <c r="K1115" s="1301"/>
      <c r="L1115" s="1301"/>
      <c r="M1115" s="1301"/>
      <c r="N1115" s="1301"/>
      <c r="O1115" s="1329"/>
      <c r="Q1115" s="92"/>
      <c r="R1115" s="92"/>
      <c r="S1115" s="92"/>
      <c r="T1115" s="92"/>
      <c r="U1115" s="1303"/>
    </row>
    <row r="1116" spans="1:21" s="1302" customFormat="1" x14ac:dyDescent="0.3">
      <c r="A1116" s="1214"/>
      <c r="B1116" s="92"/>
      <c r="C1116" s="1298"/>
      <c r="D1116" s="1301"/>
      <c r="E1116" s="1301"/>
      <c r="F1116" s="1301"/>
      <c r="G1116" s="1301"/>
      <c r="H1116" s="1301"/>
      <c r="I1116" s="1301"/>
      <c r="J1116" s="1301"/>
      <c r="K1116" s="1301"/>
      <c r="L1116" s="1301"/>
      <c r="M1116" s="1301"/>
      <c r="N1116" s="1301"/>
      <c r="O1116" s="1329"/>
      <c r="Q1116" s="92"/>
      <c r="R1116" s="92"/>
      <c r="S1116" s="92"/>
      <c r="T1116" s="92"/>
      <c r="U1116" s="1303"/>
    </row>
    <row r="1117" spans="1:21" s="1302" customFormat="1" x14ac:dyDescent="0.3">
      <c r="A1117" s="1214"/>
      <c r="B1117" s="92"/>
      <c r="C1117" s="1298"/>
      <c r="D1117" s="1301"/>
      <c r="E1117" s="1301"/>
      <c r="F1117" s="1301"/>
      <c r="G1117" s="1301"/>
      <c r="H1117" s="1301"/>
      <c r="I1117" s="1301"/>
      <c r="J1117" s="1301"/>
      <c r="K1117" s="1301"/>
      <c r="L1117" s="1301"/>
      <c r="M1117" s="1301"/>
      <c r="N1117" s="1301"/>
      <c r="O1117" s="1329"/>
      <c r="Q1117" s="92"/>
      <c r="R1117" s="92"/>
      <c r="S1117" s="92"/>
      <c r="T1117" s="92"/>
      <c r="U1117" s="1303"/>
    </row>
    <row r="1118" spans="1:21" s="1302" customFormat="1" x14ac:dyDescent="0.3">
      <c r="A1118" s="1214"/>
      <c r="B1118" s="92"/>
      <c r="C1118" s="1298"/>
      <c r="D1118" s="1301"/>
      <c r="E1118" s="1301"/>
      <c r="F1118" s="1301"/>
      <c r="G1118" s="1301"/>
      <c r="H1118" s="1301"/>
      <c r="I1118" s="1301"/>
      <c r="J1118" s="1301"/>
      <c r="K1118" s="1301"/>
      <c r="L1118" s="1301"/>
      <c r="M1118" s="1301"/>
      <c r="N1118" s="1301"/>
      <c r="O1118" s="1329"/>
      <c r="Q1118" s="92"/>
      <c r="R1118" s="92"/>
      <c r="S1118" s="92"/>
      <c r="T1118" s="92"/>
      <c r="U1118" s="1303"/>
    </row>
    <row r="1119" spans="1:21" s="1302" customFormat="1" x14ac:dyDescent="0.3">
      <c r="A1119" s="1214"/>
      <c r="B1119" s="92"/>
      <c r="C1119" s="1298"/>
      <c r="D1119" s="1301"/>
      <c r="E1119" s="1301"/>
      <c r="F1119" s="1301"/>
      <c r="G1119" s="1301"/>
      <c r="H1119" s="1301"/>
      <c r="I1119" s="1301"/>
      <c r="J1119" s="1301"/>
      <c r="K1119" s="1301"/>
      <c r="L1119" s="1301"/>
      <c r="M1119" s="1301"/>
      <c r="N1119" s="1301"/>
      <c r="O1119" s="1329"/>
      <c r="Q1119" s="92"/>
      <c r="R1119" s="92"/>
      <c r="S1119" s="92"/>
      <c r="T1119" s="92"/>
      <c r="U1119" s="1303"/>
    </row>
    <row r="1120" spans="1:21" s="1302" customFormat="1" x14ac:dyDescent="0.3">
      <c r="A1120" s="1214"/>
      <c r="B1120" s="92"/>
      <c r="C1120" s="1298"/>
      <c r="D1120" s="1301"/>
      <c r="E1120" s="1301"/>
      <c r="F1120" s="1301"/>
      <c r="G1120" s="1301"/>
      <c r="H1120" s="1301"/>
      <c r="I1120" s="1301"/>
      <c r="J1120" s="1301"/>
      <c r="K1120" s="1301"/>
      <c r="L1120" s="1301"/>
      <c r="M1120" s="1301"/>
      <c r="N1120" s="1301"/>
      <c r="O1120" s="1329"/>
      <c r="Q1120" s="92"/>
      <c r="R1120" s="92"/>
      <c r="S1120" s="92"/>
      <c r="T1120" s="92"/>
      <c r="U1120" s="1303"/>
    </row>
    <row r="1121" spans="1:21" s="1302" customFormat="1" x14ac:dyDescent="0.3">
      <c r="A1121" s="1214"/>
      <c r="B1121" s="92"/>
      <c r="C1121" s="1298"/>
      <c r="D1121" s="1301"/>
      <c r="E1121" s="1301"/>
      <c r="F1121" s="1301"/>
      <c r="G1121" s="1301"/>
      <c r="H1121" s="1301"/>
      <c r="I1121" s="1301"/>
      <c r="J1121" s="1301"/>
      <c r="K1121" s="1301"/>
      <c r="L1121" s="1301"/>
      <c r="M1121" s="1301"/>
      <c r="N1121" s="1301"/>
      <c r="O1121" s="1329"/>
      <c r="Q1121" s="92"/>
      <c r="R1121" s="92"/>
      <c r="S1121" s="92"/>
      <c r="T1121" s="92"/>
      <c r="U1121" s="1303"/>
    </row>
    <row r="1122" spans="1:21" s="1302" customFormat="1" x14ac:dyDescent="0.3">
      <c r="A1122" s="1214"/>
      <c r="B1122" s="92"/>
      <c r="C1122" s="1298"/>
      <c r="D1122" s="1301"/>
      <c r="E1122" s="1301"/>
      <c r="F1122" s="1301"/>
      <c r="G1122" s="1301"/>
      <c r="H1122" s="1301"/>
      <c r="I1122" s="1301"/>
      <c r="J1122" s="1301"/>
      <c r="K1122" s="1301"/>
      <c r="L1122" s="1301"/>
      <c r="M1122" s="1301"/>
      <c r="N1122" s="1301"/>
      <c r="O1122" s="1329"/>
      <c r="Q1122" s="92"/>
      <c r="R1122" s="92"/>
      <c r="S1122" s="92"/>
      <c r="T1122" s="92"/>
      <c r="U1122" s="1303"/>
    </row>
    <row r="1123" spans="1:21" s="1302" customFormat="1" x14ac:dyDescent="0.3">
      <c r="A1123" s="1214"/>
      <c r="B1123" s="92"/>
      <c r="C1123" s="1298"/>
      <c r="D1123" s="1301"/>
      <c r="E1123" s="1301"/>
      <c r="F1123" s="1301"/>
      <c r="G1123" s="1301"/>
      <c r="H1123" s="1301"/>
      <c r="I1123" s="1301"/>
      <c r="J1123" s="1301"/>
      <c r="K1123" s="1301"/>
      <c r="L1123" s="1301"/>
      <c r="M1123" s="1301"/>
      <c r="N1123" s="1301"/>
      <c r="O1123" s="1329"/>
      <c r="Q1123" s="92"/>
      <c r="R1123" s="92"/>
      <c r="S1123" s="92"/>
      <c r="T1123" s="92"/>
      <c r="U1123" s="1303"/>
    </row>
    <row r="1124" spans="1:21" s="1302" customFormat="1" x14ac:dyDescent="0.3">
      <c r="A1124" s="1214"/>
      <c r="B1124" s="92"/>
      <c r="C1124" s="1298"/>
      <c r="D1124" s="1301"/>
      <c r="E1124" s="1301"/>
      <c r="F1124" s="1301"/>
      <c r="G1124" s="1301"/>
      <c r="H1124" s="1301"/>
      <c r="I1124" s="1301"/>
      <c r="J1124" s="1301"/>
      <c r="K1124" s="1301"/>
      <c r="L1124" s="1301"/>
      <c r="M1124" s="1301"/>
      <c r="N1124" s="1301"/>
      <c r="O1124" s="1329"/>
      <c r="Q1124" s="92"/>
      <c r="R1124" s="92"/>
      <c r="S1124" s="92"/>
      <c r="T1124" s="92"/>
      <c r="U1124" s="1303"/>
    </row>
    <row r="1125" spans="1:21" s="1302" customFormat="1" x14ac:dyDescent="0.3">
      <c r="A1125" s="1214"/>
      <c r="B1125" s="92"/>
      <c r="C1125" s="1298"/>
      <c r="D1125" s="1301"/>
      <c r="E1125" s="1301"/>
      <c r="F1125" s="1301"/>
      <c r="G1125" s="1301"/>
      <c r="H1125" s="1301"/>
      <c r="I1125" s="1301"/>
      <c r="J1125" s="1301"/>
      <c r="K1125" s="1301"/>
      <c r="L1125" s="1301"/>
      <c r="M1125" s="1301"/>
      <c r="N1125" s="1301"/>
      <c r="O1125" s="1329"/>
      <c r="Q1125" s="92"/>
      <c r="R1125" s="92"/>
      <c r="S1125" s="92"/>
      <c r="T1125" s="92"/>
      <c r="U1125" s="1303"/>
    </row>
    <row r="1126" spans="1:21" s="1302" customFormat="1" x14ac:dyDescent="0.3">
      <c r="A1126" s="1214"/>
      <c r="B1126" s="92"/>
      <c r="C1126" s="1298"/>
      <c r="D1126" s="1301"/>
      <c r="E1126" s="1301"/>
      <c r="F1126" s="1301"/>
      <c r="G1126" s="1301"/>
      <c r="H1126" s="1301"/>
      <c r="I1126" s="1301"/>
      <c r="J1126" s="1301"/>
      <c r="K1126" s="1301"/>
      <c r="L1126" s="1301"/>
      <c r="M1126" s="1301"/>
      <c r="N1126" s="1301"/>
      <c r="O1126" s="1329"/>
      <c r="Q1126" s="92"/>
      <c r="R1126" s="92"/>
      <c r="S1126" s="92"/>
      <c r="T1126" s="92"/>
      <c r="U1126" s="1303"/>
    </row>
    <row r="1127" spans="1:21" s="1302" customFormat="1" x14ac:dyDescent="0.3">
      <c r="A1127" s="1214"/>
      <c r="B1127" s="92"/>
      <c r="C1127" s="1298"/>
      <c r="D1127" s="1301"/>
      <c r="E1127" s="1301"/>
      <c r="F1127" s="1301"/>
      <c r="G1127" s="1301"/>
      <c r="H1127" s="1301"/>
      <c r="I1127" s="1301"/>
      <c r="J1127" s="1301"/>
      <c r="K1127" s="1301"/>
      <c r="L1127" s="1301"/>
      <c r="M1127" s="1301"/>
      <c r="N1127" s="1301"/>
      <c r="O1127" s="1329"/>
      <c r="Q1127" s="92"/>
      <c r="R1127" s="92"/>
      <c r="S1127" s="92"/>
      <c r="T1127" s="92"/>
      <c r="U1127" s="1303"/>
    </row>
    <row r="1128" spans="1:21" s="1302" customFormat="1" x14ac:dyDescent="0.3">
      <c r="A1128" s="1214"/>
      <c r="B1128" s="92"/>
      <c r="C1128" s="1298"/>
      <c r="D1128" s="1301"/>
      <c r="E1128" s="1301"/>
      <c r="F1128" s="1301"/>
      <c r="G1128" s="1301"/>
      <c r="H1128" s="1301"/>
      <c r="I1128" s="1301"/>
      <c r="J1128" s="1301"/>
      <c r="K1128" s="1301"/>
      <c r="L1128" s="1301"/>
      <c r="M1128" s="1301"/>
      <c r="N1128" s="1301"/>
      <c r="O1128" s="1329"/>
      <c r="Q1128" s="92"/>
      <c r="R1128" s="92"/>
      <c r="S1128" s="92"/>
      <c r="T1128" s="92"/>
      <c r="U1128" s="1303"/>
    </row>
    <row r="1129" spans="1:21" s="1302" customFormat="1" x14ac:dyDescent="0.3">
      <c r="A1129" s="1214"/>
      <c r="B1129" s="92"/>
      <c r="C1129" s="1298"/>
      <c r="D1129" s="1301"/>
      <c r="E1129" s="1301"/>
      <c r="F1129" s="1301"/>
      <c r="G1129" s="1301"/>
      <c r="H1129" s="1301"/>
      <c r="I1129" s="1301"/>
      <c r="J1129" s="1301"/>
      <c r="K1129" s="1301"/>
      <c r="L1129" s="1301"/>
      <c r="M1129" s="1301"/>
      <c r="N1129" s="1301"/>
      <c r="O1129" s="1329"/>
      <c r="Q1129" s="92"/>
      <c r="R1129" s="92"/>
      <c r="S1129" s="92"/>
      <c r="T1129" s="92"/>
      <c r="U1129" s="1303"/>
    </row>
    <row r="1130" spans="1:21" s="1302" customFormat="1" x14ac:dyDescent="0.3">
      <c r="A1130" s="1214"/>
      <c r="B1130" s="92"/>
      <c r="C1130" s="1298"/>
      <c r="D1130" s="1301"/>
      <c r="E1130" s="1301"/>
      <c r="F1130" s="1301"/>
      <c r="G1130" s="1301"/>
      <c r="H1130" s="1301"/>
      <c r="I1130" s="1301"/>
      <c r="J1130" s="1301"/>
      <c r="K1130" s="1301"/>
      <c r="L1130" s="1301"/>
      <c r="M1130" s="1301"/>
      <c r="N1130" s="1301"/>
      <c r="O1130" s="1329"/>
      <c r="Q1130" s="92"/>
      <c r="R1130" s="92"/>
      <c r="S1130" s="92"/>
      <c r="T1130" s="92"/>
      <c r="U1130" s="1303"/>
    </row>
    <row r="1131" spans="1:21" s="1302" customFormat="1" x14ac:dyDescent="0.3">
      <c r="A1131" s="1214"/>
      <c r="B1131" s="92"/>
      <c r="C1131" s="1298"/>
      <c r="D1131" s="1301"/>
      <c r="E1131" s="1301"/>
      <c r="F1131" s="1301"/>
      <c r="G1131" s="1301"/>
      <c r="H1131" s="1301"/>
      <c r="I1131" s="1301"/>
      <c r="J1131" s="1301"/>
      <c r="K1131" s="1301"/>
      <c r="L1131" s="1301"/>
      <c r="M1131" s="1301"/>
      <c r="N1131" s="1301"/>
      <c r="O1131" s="1329"/>
      <c r="Q1131" s="92"/>
      <c r="R1131" s="92"/>
      <c r="S1131" s="92"/>
      <c r="T1131" s="92"/>
      <c r="U1131" s="1303"/>
    </row>
    <row r="1132" spans="1:21" s="1302" customFormat="1" x14ac:dyDescent="0.3">
      <c r="A1132" s="1214"/>
      <c r="B1132" s="92"/>
      <c r="C1132" s="1298"/>
      <c r="D1132" s="1301"/>
      <c r="E1132" s="1301"/>
      <c r="F1132" s="1301"/>
      <c r="G1132" s="1301"/>
      <c r="H1132" s="1301"/>
      <c r="I1132" s="1301"/>
      <c r="J1132" s="1301"/>
      <c r="K1132" s="1301"/>
      <c r="L1132" s="1301"/>
      <c r="M1132" s="1301"/>
      <c r="N1132" s="1301"/>
      <c r="O1132" s="1329"/>
      <c r="Q1132" s="92"/>
      <c r="R1132" s="92"/>
      <c r="S1132" s="92"/>
      <c r="T1132" s="92"/>
      <c r="U1132" s="1303"/>
    </row>
    <row r="1133" spans="1:21" s="1302" customFormat="1" x14ac:dyDescent="0.3">
      <c r="A1133" s="1214"/>
      <c r="B1133" s="92"/>
      <c r="C1133" s="1298"/>
      <c r="D1133" s="1301"/>
      <c r="E1133" s="1301"/>
      <c r="F1133" s="1301"/>
      <c r="G1133" s="1301"/>
      <c r="H1133" s="1301"/>
      <c r="I1133" s="1301"/>
      <c r="J1133" s="1301"/>
      <c r="K1133" s="1301"/>
      <c r="L1133" s="1301"/>
      <c r="M1133" s="1301"/>
      <c r="N1133" s="1301"/>
      <c r="O1133" s="1329"/>
      <c r="Q1133" s="92"/>
      <c r="R1133" s="92"/>
      <c r="S1133" s="92"/>
      <c r="T1133" s="92"/>
      <c r="U1133" s="1303"/>
    </row>
    <row r="1134" spans="1:21" s="1302" customFormat="1" x14ac:dyDescent="0.3">
      <c r="A1134" s="1214"/>
      <c r="B1134" s="92"/>
      <c r="C1134" s="1298"/>
      <c r="D1134" s="1301"/>
      <c r="E1134" s="1301"/>
      <c r="F1134" s="1301"/>
      <c r="G1134" s="1301"/>
      <c r="H1134" s="1301"/>
      <c r="I1134" s="1301"/>
      <c r="J1134" s="1301"/>
      <c r="K1134" s="1301"/>
      <c r="L1134" s="1301"/>
      <c r="M1134" s="1301"/>
      <c r="N1134" s="1301"/>
      <c r="O1134" s="1329"/>
      <c r="Q1134" s="92"/>
      <c r="R1134" s="92"/>
      <c r="S1134" s="92"/>
      <c r="T1134" s="92"/>
      <c r="U1134" s="1303"/>
    </row>
    <row r="1135" spans="1:21" s="1302" customFormat="1" x14ac:dyDescent="0.3">
      <c r="A1135" s="1214"/>
      <c r="B1135" s="92"/>
      <c r="C1135" s="1298"/>
      <c r="D1135" s="1301"/>
      <c r="E1135" s="1301"/>
      <c r="F1135" s="1301"/>
      <c r="G1135" s="1301"/>
      <c r="H1135" s="1301"/>
      <c r="I1135" s="1301"/>
      <c r="J1135" s="1301"/>
      <c r="K1135" s="1301"/>
      <c r="L1135" s="1301"/>
      <c r="M1135" s="1301"/>
      <c r="N1135" s="1301"/>
      <c r="O1135" s="1329"/>
      <c r="Q1135" s="92"/>
      <c r="R1135" s="92"/>
      <c r="S1135" s="92"/>
      <c r="T1135" s="92"/>
      <c r="U1135" s="1303"/>
    </row>
    <row r="1136" spans="1:21" s="1302" customFormat="1" x14ac:dyDescent="0.3">
      <c r="A1136" s="1214"/>
      <c r="B1136" s="92"/>
      <c r="C1136" s="1298"/>
      <c r="D1136" s="1301"/>
      <c r="E1136" s="1301"/>
      <c r="F1136" s="1301"/>
      <c r="G1136" s="1301"/>
      <c r="H1136" s="1301"/>
      <c r="I1136" s="1301"/>
      <c r="J1136" s="1301"/>
      <c r="K1136" s="1301"/>
      <c r="L1136" s="1301"/>
      <c r="M1136" s="1301"/>
      <c r="N1136" s="1301"/>
      <c r="O1136" s="1329"/>
      <c r="Q1136" s="92"/>
      <c r="R1136" s="92"/>
      <c r="S1136" s="92"/>
      <c r="T1136" s="92"/>
      <c r="U1136" s="1303"/>
    </row>
    <row r="1137" spans="1:21" s="1302" customFormat="1" x14ac:dyDescent="0.3">
      <c r="A1137" s="1214"/>
      <c r="B1137" s="92"/>
      <c r="C1137" s="1298"/>
      <c r="D1137" s="1301"/>
      <c r="E1137" s="1301"/>
      <c r="F1137" s="1301"/>
      <c r="G1137" s="1301"/>
      <c r="H1137" s="1301"/>
      <c r="I1137" s="1301"/>
      <c r="J1137" s="1301"/>
      <c r="K1137" s="1301"/>
      <c r="L1137" s="1301"/>
      <c r="M1137" s="1301"/>
      <c r="N1137" s="1301"/>
      <c r="O1137" s="1329"/>
      <c r="Q1137" s="92"/>
      <c r="R1137" s="92"/>
      <c r="S1137" s="92"/>
      <c r="T1137" s="92"/>
      <c r="U1137" s="1303"/>
    </row>
    <row r="1138" spans="1:21" s="1302" customFormat="1" x14ac:dyDescent="0.3">
      <c r="A1138" s="1214"/>
      <c r="B1138" s="92"/>
      <c r="C1138" s="1298"/>
      <c r="D1138" s="1301"/>
      <c r="E1138" s="1301"/>
      <c r="F1138" s="1301"/>
      <c r="G1138" s="1301"/>
      <c r="H1138" s="1301"/>
      <c r="I1138" s="1301"/>
      <c r="J1138" s="1301"/>
      <c r="K1138" s="1301"/>
      <c r="L1138" s="1301"/>
      <c r="M1138" s="1301"/>
      <c r="N1138" s="1301"/>
      <c r="O1138" s="1329"/>
      <c r="Q1138" s="92"/>
      <c r="R1138" s="92"/>
      <c r="S1138" s="92"/>
      <c r="T1138" s="92"/>
      <c r="U1138" s="1303"/>
    </row>
    <row r="1139" spans="1:21" s="1302" customFormat="1" x14ac:dyDescent="0.3">
      <c r="A1139" s="1214"/>
      <c r="B1139" s="92"/>
      <c r="C1139" s="1298"/>
      <c r="D1139" s="1301"/>
      <c r="E1139" s="1301"/>
      <c r="F1139" s="1301"/>
      <c r="G1139" s="1301"/>
      <c r="H1139" s="1301"/>
      <c r="I1139" s="1301"/>
      <c r="J1139" s="1301"/>
      <c r="K1139" s="1301"/>
      <c r="L1139" s="1301"/>
      <c r="M1139" s="1301"/>
      <c r="N1139" s="1301"/>
      <c r="O1139" s="1329"/>
      <c r="Q1139" s="92"/>
      <c r="R1139" s="92"/>
      <c r="S1139" s="92"/>
      <c r="T1139" s="92"/>
      <c r="U1139" s="1303"/>
    </row>
    <row r="1140" spans="1:21" s="1302" customFormat="1" x14ac:dyDescent="0.3">
      <c r="A1140" s="1214"/>
      <c r="B1140" s="92"/>
      <c r="C1140" s="1298"/>
      <c r="D1140" s="1301"/>
      <c r="E1140" s="1301"/>
      <c r="F1140" s="1301"/>
      <c r="G1140" s="1301"/>
      <c r="H1140" s="1301"/>
      <c r="I1140" s="1301"/>
      <c r="J1140" s="1301"/>
      <c r="K1140" s="1301"/>
      <c r="L1140" s="1301"/>
      <c r="M1140" s="1301"/>
      <c r="N1140" s="1301"/>
      <c r="O1140" s="1329"/>
      <c r="Q1140" s="92"/>
      <c r="R1140" s="92"/>
      <c r="S1140" s="92"/>
      <c r="T1140" s="92"/>
      <c r="U1140" s="1303"/>
    </row>
    <row r="1141" spans="1:21" s="1302" customFormat="1" x14ac:dyDescent="0.3">
      <c r="A1141" s="1214"/>
      <c r="B1141" s="92"/>
      <c r="C1141" s="1298"/>
      <c r="D1141" s="1301"/>
      <c r="E1141" s="1301"/>
      <c r="F1141" s="1301"/>
      <c r="G1141" s="1301"/>
      <c r="H1141" s="1301"/>
      <c r="I1141" s="1301"/>
      <c r="J1141" s="1301"/>
      <c r="K1141" s="1301"/>
      <c r="L1141" s="1301"/>
      <c r="M1141" s="1301"/>
      <c r="N1141" s="1301"/>
      <c r="O1141" s="1329"/>
      <c r="Q1141" s="92"/>
      <c r="R1141" s="92"/>
      <c r="S1141" s="92"/>
      <c r="T1141" s="92"/>
      <c r="U1141" s="1303"/>
    </row>
    <row r="1142" spans="1:21" s="1302" customFormat="1" x14ac:dyDescent="0.3">
      <c r="A1142" s="1214"/>
      <c r="B1142" s="92"/>
      <c r="C1142" s="1298"/>
      <c r="D1142" s="1301"/>
      <c r="E1142" s="1301"/>
      <c r="F1142" s="1301"/>
      <c r="G1142" s="1301"/>
      <c r="H1142" s="1301"/>
      <c r="I1142" s="1301"/>
      <c r="J1142" s="1301"/>
      <c r="K1142" s="1301"/>
      <c r="L1142" s="1301"/>
      <c r="M1142" s="1301"/>
      <c r="N1142" s="1301"/>
      <c r="O1142" s="1329"/>
      <c r="Q1142" s="92"/>
      <c r="R1142" s="92"/>
      <c r="S1142" s="92"/>
      <c r="T1142" s="92"/>
      <c r="U1142" s="1303"/>
    </row>
    <row r="1143" spans="1:21" s="1302" customFormat="1" x14ac:dyDescent="0.3">
      <c r="A1143" s="1214"/>
      <c r="B1143" s="92"/>
      <c r="C1143" s="1298"/>
      <c r="D1143" s="1301"/>
      <c r="E1143" s="1301"/>
      <c r="F1143" s="1301"/>
      <c r="G1143" s="1301"/>
      <c r="H1143" s="1301"/>
      <c r="I1143" s="1301"/>
      <c r="J1143" s="1301"/>
      <c r="K1143" s="1301"/>
      <c r="L1143" s="1301"/>
      <c r="M1143" s="1301"/>
      <c r="N1143" s="1301"/>
      <c r="O1143" s="1329"/>
      <c r="Q1143" s="92"/>
      <c r="R1143" s="92"/>
      <c r="S1143" s="92"/>
      <c r="T1143" s="92"/>
      <c r="U1143" s="1303"/>
    </row>
    <row r="1144" spans="1:21" s="1302" customFormat="1" x14ac:dyDescent="0.3">
      <c r="A1144" s="1214"/>
      <c r="B1144" s="92"/>
      <c r="C1144" s="1298"/>
      <c r="D1144" s="1301"/>
      <c r="E1144" s="1301"/>
      <c r="F1144" s="1301"/>
      <c r="G1144" s="1301"/>
      <c r="H1144" s="1301"/>
      <c r="I1144" s="1301"/>
      <c r="J1144" s="1301"/>
      <c r="K1144" s="1301"/>
      <c r="L1144" s="1301"/>
      <c r="M1144" s="1301"/>
      <c r="N1144" s="1301"/>
      <c r="O1144" s="1329"/>
      <c r="Q1144" s="92"/>
      <c r="R1144" s="92"/>
      <c r="S1144" s="92"/>
      <c r="T1144" s="92"/>
      <c r="U1144" s="1303"/>
    </row>
    <row r="1145" spans="1:21" s="1302" customFormat="1" x14ac:dyDescent="0.3">
      <c r="A1145" s="1214"/>
      <c r="B1145" s="92"/>
      <c r="C1145" s="1298"/>
      <c r="D1145" s="1301"/>
      <c r="E1145" s="1301"/>
      <c r="F1145" s="1301"/>
      <c r="G1145" s="1301"/>
      <c r="H1145" s="1301"/>
      <c r="I1145" s="1301"/>
      <c r="J1145" s="1301"/>
      <c r="K1145" s="1301"/>
      <c r="L1145" s="1301"/>
      <c r="M1145" s="1301"/>
      <c r="N1145" s="1301"/>
      <c r="O1145" s="1329"/>
      <c r="Q1145" s="92"/>
      <c r="R1145" s="92"/>
      <c r="S1145" s="92"/>
      <c r="T1145" s="92"/>
      <c r="U1145" s="1303"/>
    </row>
    <row r="1146" spans="1:21" s="1302" customFormat="1" x14ac:dyDescent="0.3">
      <c r="A1146" s="1214"/>
      <c r="B1146" s="92"/>
      <c r="C1146" s="1298"/>
      <c r="D1146" s="1301"/>
      <c r="E1146" s="1301"/>
      <c r="F1146" s="1301"/>
      <c r="G1146" s="1301"/>
      <c r="H1146" s="1301"/>
      <c r="I1146" s="1301"/>
      <c r="J1146" s="1301"/>
      <c r="K1146" s="1301"/>
      <c r="L1146" s="1301"/>
      <c r="M1146" s="1301"/>
      <c r="N1146" s="1301"/>
      <c r="O1146" s="1329"/>
      <c r="Q1146" s="92"/>
      <c r="R1146" s="92"/>
      <c r="S1146" s="92"/>
      <c r="T1146" s="92"/>
      <c r="U1146" s="1303"/>
    </row>
    <row r="1147" spans="1:21" s="1302" customFormat="1" x14ac:dyDescent="0.3">
      <c r="A1147" s="1214"/>
      <c r="B1147" s="92"/>
      <c r="C1147" s="1298"/>
      <c r="D1147" s="1301"/>
      <c r="E1147" s="1301"/>
      <c r="F1147" s="1301"/>
      <c r="G1147" s="1301"/>
      <c r="H1147" s="1301"/>
      <c r="I1147" s="1301"/>
      <c r="J1147" s="1301"/>
      <c r="K1147" s="1301"/>
      <c r="L1147" s="1301"/>
      <c r="M1147" s="1301"/>
      <c r="N1147" s="1301"/>
      <c r="O1147" s="1329"/>
      <c r="Q1147" s="92"/>
      <c r="R1147" s="92"/>
      <c r="S1147" s="92"/>
      <c r="T1147" s="92"/>
      <c r="U1147" s="1303"/>
    </row>
    <row r="1148" spans="1:21" s="1302" customFormat="1" x14ac:dyDescent="0.3">
      <c r="A1148" s="1214"/>
      <c r="B1148" s="92"/>
      <c r="C1148" s="1298"/>
      <c r="D1148" s="1301"/>
      <c r="E1148" s="1301"/>
      <c r="F1148" s="1301"/>
      <c r="G1148" s="1301"/>
      <c r="H1148" s="1301"/>
      <c r="I1148" s="1301"/>
      <c r="J1148" s="1301"/>
      <c r="K1148" s="1301"/>
      <c r="L1148" s="1301"/>
      <c r="M1148" s="1301"/>
      <c r="N1148" s="1301"/>
      <c r="O1148" s="1329"/>
      <c r="Q1148" s="92"/>
      <c r="R1148" s="92"/>
      <c r="S1148" s="92"/>
      <c r="T1148" s="92"/>
      <c r="U1148" s="1303"/>
    </row>
    <row r="1149" spans="1:21" s="1302" customFormat="1" x14ac:dyDescent="0.3">
      <c r="A1149" s="1214"/>
      <c r="B1149" s="92"/>
      <c r="C1149" s="1298"/>
      <c r="D1149" s="1301"/>
      <c r="E1149" s="1301"/>
      <c r="F1149" s="1301"/>
      <c r="G1149" s="1301"/>
      <c r="H1149" s="1301"/>
      <c r="I1149" s="1301"/>
      <c r="J1149" s="1301"/>
      <c r="K1149" s="1301"/>
      <c r="L1149" s="1301"/>
      <c r="M1149" s="1301"/>
      <c r="N1149" s="1301"/>
      <c r="O1149" s="1329"/>
      <c r="Q1149" s="92"/>
      <c r="R1149" s="92"/>
      <c r="S1149" s="92"/>
      <c r="T1149" s="92"/>
      <c r="U1149" s="1303"/>
    </row>
    <row r="1150" spans="1:21" s="1302" customFormat="1" x14ac:dyDescent="0.3">
      <c r="A1150" s="1214"/>
      <c r="B1150" s="92"/>
      <c r="C1150" s="1298"/>
      <c r="D1150" s="1301"/>
      <c r="E1150" s="1301"/>
      <c r="F1150" s="1301"/>
      <c r="G1150" s="1301"/>
      <c r="H1150" s="1301"/>
      <c r="I1150" s="1301"/>
      <c r="J1150" s="1301"/>
      <c r="K1150" s="1301"/>
      <c r="L1150" s="1301"/>
      <c r="M1150" s="1301"/>
      <c r="N1150" s="1301"/>
      <c r="O1150" s="1329"/>
      <c r="Q1150" s="92"/>
      <c r="R1150" s="92"/>
      <c r="S1150" s="92"/>
      <c r="T1150" s="92"/>
      <c r="U1150" s="1303"/>
    </row>
    <row r="1151" spans="1:21" s="1302" customFormat="1" x14ac:dyDescent="0.3">
      <c r="A1151" s="1214"/>
      <c r="B1151" s="92"/>
      <c r="C1151" s="1298"/>
      <c r="D1151" s="1301"/>
      <c r="E1151" s="1301"/>
      <c r="F1151" s="1301"/>
      <c r="G1151" s="1301"/>
      <c r="H1151" s="1301"/>
      <c r="I1151" s="1301"/>
      <c r="J1151" s="1301"/>
      <c r="K1151" s="1301"/>
      <c r="L1151" s="1301"/>
      <c r="M1151" s="1301"/>
      <c r="N1151" s="1301"/>
      <c r="O1151" s="1329"/>
      <c r="Q1151" s="92"/>
      <c r="R1151" s="92"/>
      <c r="S1151" s="92"/>
      <c r="T1151" s="92"/>
      <c r="U1151" s="1303"/>
    </row>
    <row r="1152" spans="1:21" s="1302" customFormat="1" x14ac:dyDescent="0.3">
      <c r="A1152" s="1214"/>
      <c r="B1152" s="92"/>
      <c r="C1152" s="1298"/>
      <c r="D1152" s="1301"/>
      <c r="E1152" s="1301"/>
      <c r="F1152" s="1301"/>
      <c r="G1152" s="1301"/>
      <c r="H1152" s="1301"/>
      <c r="I1152" s="1301"/>
      <c r="J1152" s="1301"/>
      <c r="K1152" s="1301"/>
      <c r="L1152" s="1301"/>
      <c r="M1152" s="1301"/>
      <c r="N1152" s="1301"/>
      <c r="O1152" s="1329"/>
      <c r="Q1152" s="92"/>
      <c r="R1152" s="92"/>
      <c r="S1152" s="92"/>
      <c r="T1152" s="92"/>
      <c r="U1152" s="1303"/>
    </row>
    <row r="1153" spans="1:21" s="1302" customFormat="1" x14ac:dyDescent="0.3">
      <c r="A1153" s="1214"/>
      <c r="B1153" s="92"/>
      <c r="C1153" s="1298"/>
      <c r="D1153" s="1301"/>
      <c r="E1153" s="1301"/>
      <c r="F1153" s="1301"/>
      <c r="G1153" s="1301"/>
      <c r="H1153" s="1301"/>
      <c r="I1153" s="1301"/>
      <c r="J1153" s="1301"/>
      <c r="K1153" s="1301"/>
      <c r="L1153" s="1301"/>
      <c r="M1153" s="1301"/>
      <c r="N1153" s="1301"/>
      <c r="O1153" s="1329"/>
      <c r="Q1153" s="92"/>
      <c r="R1153" s="92"/>
      <c r="S1153" s="92"/>
      <c r="T1153" s="92"/>
      <c r="U1153" s="1303"/>
    </row>
    <row r="1154" spans="1:21" s="1302" customFormat="1" x14ac:dyDescent="0.3">
      <c r="A1154" s="1214"/>
      <c r="B1154" s="92"/>
      <c r="C1154" s="1298"/>
      <c r="D1154" s="1301"/>
      <c r="E1154" s="1301"/>
      <c r="F1154" s="1301"/>
      <c r="G1154" s="1301"/>
      <c r="H1154" s="1301"/>
      <c r="I1154" s="1301"/>
      <c r="J1154" s="1301"/>
      <c r="K1154" s="1301"/>
      <c r="L1154" s="1301"/>
      <c r="M1154" s="1301"/>
      <c r="N1154" s="1301"/>
      <c r="O1154" s="1329"/>
      <c r="Q1154" s="92"/>
      <c r="R1154" s="92"/>
      <c r="S1154" s="92"/>
      <c r="T1154" s="92"/>
      <c r="U1154" s="1303"/>
    </row>
    <row r="1155" spans="1:21" s="1302" customFormat="1" x14ac:dyDescent="0.3">
      <c r="A1155" s="1214"/>
      <c r="B1155" s="92"/>
      <c r="C1155" s="1298"/>
      <c r="D1155" s="1301"/>
      <c r="E1155" s="1301"/>
      <c r="F1155" s="1301"/>
      <c r="G1155" s="1301"/>
      <c r="H1155" s="1301"/>
      <c r="I1155" s="1301"/>
      <c r="J1155" s="1301"/>
      <c r="K1155" s="1301"/>
      <c r="L1155" s="1301"/>
      <c r="M1155" s="1301"/>
      <c r="N1155" s="1301"/>
      <c r="O1155" s="1329"/>
      <c r="Q1155" s="92"/>
      <c r="R1155" s="92"/>
      <c r="S1155" s="92"/>
      <c r="T1155" s="92"/>
      <c r="U1155" s="1303"/>
    </row>
    <row r="1156" spans="1:21" s="1302" customFormat="1" x14ac:dyDescent="0.3">
      <c r="A1156" s="1214"/>
      <c r="B1156" s="92"/>
      <c r="C1156" s="1298"/>
      <c r="D1156" s="1301"/>
      <c r="E1156" s="1301"/>
      <c r="F1156" s="1301"/>
      <c r="G1156" s="1301"/>
      <c r="H1156" s="1301"/>
      <c r="I1156" s="1301"/>
      <c r="J1156" s="1301"/>
      <c r="K1156" s="1301"/>
      <c r="L1156" s="1301"/>
      <c r="M1156" s="1301"/>
      <c r="N1156" s="1301"/>
      <c r="O1156" s="1329"/>
      <c r="Q1156" s="92"/>
      <c r="R1156" s="92"/>
      <c r="S1156" s="92"/>
      <c r="T1156" s="92"/>
      <c r="U1156" s="1303"/>
    </row>
    <row r="1157" spans="1:21" s="1302" customFormat="1" x14ac:dyDescent="0.3">
      <c r="A1157" s="1214"/>
      <c r="B1157" s="92"/>
      <c r="C1157" s="1298"/>
      <c r="D1157" s="1301"/>
      <c r="E1157" s="1301"/>
      <c r="F1157" s="1301"/>
      <c r="G1157" s="1301"/>
      <c r="H1157" s="1301"/>
      <c r="I1157" s="1301"/>
      <c r="J1157" s="1301"/>
      <c r="K1157" s="1301"/>
      <c r="L1157" s="1301"/>
      <c r="M1157" s="1301"/>
      <c r="N1157" s="1301"/>
      <c r="O1157" s="1329"/>
      <c r="Q1157" s="92"/>
      <c r="R1157" s="92"/>
      <c r="S1157" s="92"/>
      <c r="T1157" s="92"/>
      <c r="U1157" s="1303"/>
    </row>
    <row r="1158" spans="1:21" s="1302" customFormat="1" x14ac:dyDescent="0.3">
      <c r="A1158" s="1214"/>
      <c r="B1158" s="92"/>
      <c r="C1158" s="1298"/>
      <c r="D1158" s="1301"/>
      <c r="E1158" s="1301"/>
      <c r="F1158" s="1301"/>
      <c r="G1158" s="1301"/>
      <c r="H1158" s="1301"/>
      <c r="I1158" s="1301"/>
      <c r="J1158" s="1301"/>
      <c r="K1158" s="1301"/>
      <c r="L1158" s="1301"/>
      <c r="M1158" s="1301"/>
      <c r="N1158" s="1301"/>
      <c r="O1158" s="1329"/>
      <c r="Q1158" s="92"/>
      <c r="R1158" s="92"/>
      <c r="S1158" s="92"/>
      <c r="T1158" s="92"/>
      <c r="U1158" s="1303"/>
    </row>
    <row r="1159" spans="1:21" s="1302" customFormat="1" x14ac:dyDescent="0.3">
      <c r="A1159" s="1214"/>
      <c r="B1159" s="92"/>
      <c r="C1159" s="1298"/>
      <c r="D1159" s="1301"/>
      <c r="E1159" s="1301"/>
      <c r="F1159" s="1301"/>
      <c r="G1159" s="1301"/>
      <c r="H1159" s="1301"/>
      <c r="I1159" s="1301"/>
      <c r="J1159" s="1301"/>
      <c r="K1159" s="1301"/>
      <c r="L1159" s="1301"/>
      <c r="M1159" s="1301"/>
      <c r="N1159" s="1301"/>
      <c r="O1159" s="1329"/>
      <c r="Q1159" s="92"/>
      <c r="R1159" s="92"/>
      <c r="S1159" s="92"/>
      <c r="T1159" s="92"/>
      <c r="U1159" s="1303"/>
    </row>
    <row r="1160" spans="1:21" s="1302" customFormat="1" x14ac:dyDescent="0.3">
      <c r="A1160" s="1214"/>
      <c r="B1160" s="92"/>
      <c r="C1160" s="1298"/>
      <c r="D1160" s="1301"/>
      <c r="E1160" s="1301"/>
      <c r="F1160" s="1301"/>
      <c r="G1160" s="1301"/>
      <c r="H1160" s="1301"/>
      <c r="I1160" s="1301"/>
      <c r="J1160" s="1301"/>
      <c r="K1160" s="1301"/>
      <c r="L1160" s="1301"/>
      <c r="M1160" s="1301"/>
      <c r="N1160" s="1301"/>
      <c r="O1160" s="1329"/>
      <c r="Q1160" s="92"/>
      <c r="R1160" s="92"/>
      <c r="S1160" s="92"/>
      <c r="T1160" s="92"/>
      <c r="U1160" s="1303"/>
    </row>
    <row r="1161" spans="1:21" s="1302" customFormat="1" x14ac:dyDescent="0.3">
      <c r="A1161" s="1214"/>
      <c r="B1161" s="92"/>
      <c r="C1161" s="1298"/>
      <c r="D1161" s="1301"/>
      <c r="E1161" s="1301"/>
      <c r="F1161" s="1301"/>
      <c r="G1161" s="1301"/>
      <c r="H1161" s="1301"/>
      <c r="I1161" s="1301"/>
      <c r="J1161" s="1301"/>
      <c r="K1161" s="1301"/>
      <c r="L1161" s="1301"/>
      <c r="M1161" s="1301"/>
      <c r="N1161" s="1301"/>
      <c r="O1161" s="1329"/>
      <c r="Q1161" s="92"/>
      <c r="R1161" s="92"/>
      <c r="S1161" s="92"/>
      <c r="T1161" s="92"/>
      <c r="U1161" s="1303"/>
    </row>
    <row r="1162" spans="1:21" s="1302" customFormat="1" x14ac:dyDescent="0.3">
      <c r="A1162" s="1214"/>
      <c r="B1162" s="92"/>
      <c r="C1162" s="1298"/>
      <c r="D1162" s="1301"/>
      <c r="E1162" s="1301"/>
      <c r="F1162" s="1301"/>
      <c r="G1162" s="1301"/>
      <c r="H1162" s="1301"/>
      <c r="I1162" s="1301"/>
      <c r="J1162" s="1301"/>
      <c r="K1162" s="1301"/>
      <c r="L1162" s="1301"/>
      <c r="M1162" s="1301"/>
      <c r="N1162" s="1301"/>
      <c r="O1162" s="1329"/>
      <c r="Q1162" s="92"/>
      <c r="R1162" s="92"/>
      <c r="S1162" s="92"/>
      <c r="T1162" s="92"/>
      <c r="U1162" s="1303"/>
    </row>
    <row r="1163" spans="1:21" s="1302" customFormat="1" x14ac:dyDescent="0.3">
      <c r="A1163" s="1214"/>
      <c r="B1163" s="92"/>
      <c r="C1163" s="1298"/>
      <c r="D1163" s="1301"/>
      <c r="E1163" s="1301"/>
      <c r="F1163" s="1301"/>
      <c r="G1163" s="1301"/>
      <c r="H1163" s="1301"/>
      <c r="I1163" s="1301"/>
      <c r="J1163" s="1301"/>
      <c r="K1163" s="1301"/>
      <c r="L1163" s="1301"/>
      <c r="M1163" s="1301"/>
      <c r="N1163" s="1301"/>
      <c r="O1163" s="1329"/>
      <c r="Q1163" s="92"/>
      <c r="R1163" s="92"/>
      <c r="S1163" s="92"/>
      <c r="T1163" s="92"/>
      <c r="U1163" s="1303"/>
    </row>
    <row r="1164" spans="1:21" s="1302" customFormat="1" x14ac:dyDescent="0.3">
      <c r="A1164" s="1214"/>
      <c r="B1164" s="92"/>
      <c r="C1164" s="1298"/>
      <c r="D1164" s="1301"/>
      <c r="E1164" s="1301"/>
      <c r="F1164" s="1301"/>
      <c r="G1164" s="1301"/>
      <c r="H1164" s="1301"/>
      <c r="I1164" s="1301"/>
      <c r="J1164" s="1301"/>
      <c r="K1164" s="1301"/>
      <c r="L1164" s="1301"/>
      <c r="M1164" s="1301"/>
      <c r="N1164" s="1301"/>
      <c r="O1164" s="1329"/>
      <c r="Q1164" s="92"/>
      <c r="R1164" s="92"/>
      <c r="S1164" s="92"/>
      <c r="T1164" s="92"/>
      <c r="U1164" s="1303"/>
    </row>
    <row r="1165" spans="1:21" s="1302" customFormat="1" x14ac:dyDescent="0.3">
      <c r="A1165" s="1214"/>
      <c r="B1165" s="92"/>
      <c r="C1165" s="1298"/>
      <c r="D1165" s="1301"/>
      <c r="E1165" s="1301"/>
      <c r="F1165" s="1301"/>
      <c r="G1165" s="1301"/>
      <c r="H1165" s="1301"/>
      <c r="I1165" s="1301"/>
      <c r="J1165" s="1301"/>
      <c r="K1165" s="1301"/>
      <c r="L1165" s="1301"/>
      <c r="M1165" s="1301"/>
      <c r="N1165" s="1301"/>
      <c r="O1165" s="1329"/>
      <c r="Q1165" s="92"/>
      <c r="R1165" s="92"/>
      <c r="S1165" s="92"/>
      <c r="T1165" s="92"/>
      <c r="U1165" s="1303"/>
    </row>
    <row r="1166" spans="1:21" s="1302" customFormat="1" x14ac:dyDescent="0.3">
      <c r="A1166" s="1214"/>
      <c r="B1166" s="92"/>
      <c r="C1166" s="1298"/>
      <c r="D1166" s="1301"/>
      <c r="E1166" s="1301"/>
      <c r="F1166" s="1301"/>
      <c r="G1166" s="1301"/>
      <c r="H1166" s="1301"/>
      <c r="I1166" s="1301"/>
      <c r="J1166" s="1301"/>
      <c r="K1166" s="1301"/>
      <c r="L1166" s="1301"/>
      <c r="M1166" s="1301"/>
      <c r="N1166" s="1301"/>
      <c r="O1166" s="1329"/>
      <c r="Q1166" s="92"/>
      <c r="R1166" s="92"/>
      <c r="S1166" s="92"/>
      <c r="T1166" s="92"/>
      <c r="U1166" s="1303"/>
    </row>
    <row r="1167" spans="1:21" s="1302" customFormat="1" x14ac:dyDescent="0.3">
      <c r="A1167" s="1214"/>
      <c r="B1167" s="92"/>
      <c r="C1167" s="1298"/>
      <c r="D1167" s="1301"/>
      <c r="E1167" s="1301"/>
      <c r="F1167" s="1301"/>
      <c r="G1167" s="1301"/>
      <c r="H1167" s="1301"/>
      <c r="I1167" s="1301"/>
      <c r="J1167" s="1301"/>
      <c r="K1167" s="1301"/>
      <c r="L1167" s="1301"/>
      <c r="M1167" s="1301"/>
      <c r="N1167" s="1301"/>
      <c r="O1167" s="1329"/>
      <c r="Q1167" s="92"/>
      <c r="R1167" s="92"/>
      <c r="S1167" s="92"/>
      <c r="T1167" s="92"/>
      <c r="U1167" s="1303"/>
    </row>
    <row r="1168" spans="1:21" s="1302" customFormat="1" x14ac:dyDescent="0.3">
      <c r="A1168" s="1214"/>
      <c r="B1168" s="92"/>
      <c r="C1168" s="1298"/>
      <c r="D1168" s="1301"/>
      <c r="E1168" s="1301"/>
      <c r="F1168" s="1301"/>
      <c r="G1168" s="1301"/>
      <c r="H1168" s="1301"/>
      <c r="I1168" s="1301"/>
      <c r="J1168" s="1301"/>
      <c r="K1168" s="1301"/>
      <c r="L1168" s="1301"/>
      <c r="M1168" s="1301"/>
      <c r="N1168" s="1301"/>
      <c r="O1168" s="1329"/>
      <c r="Q1168" s="92"/>
      <c r="R1168" s="92"/>
      <c r="S1168" s="92"/>
      <c r="T1168" s="92"/>
      <c r="U1168" s="1303"/>
    </row>
    <row r="1169" spans="1:21" s="1302" customFormat="1" x14ac:dyDescent="0.3">
      <c r="A1169" s="1214"/>
      <c r="B1169" s="92"/>
      <c r="C1169" s="1298"/>
      <c r="D1169" s="1301"/>
      <c r="E1169" s="1301"/>
      <c r="F1169" s="1301"/>
      <c r="G1169" s="1301"/>
      <c r="H1169" s="1301"/>
      <c r="I1169" s="1301"/>
      <c r="J1169" s="1301"/>
      <c r="K1169" s="1301"/>
      <c r="L1169" s="1301"/>
      <c r="M1169" s="1301"/>
      <c r="N1169" s="1301"/>
      <c r="O1169" s="1329"/>
      <c r="Q1169" s="92"/>
      <c r="R1169" s="92"/>
      <c r="S1169" s="92"/>
      <c r="T1169" s="92"/>
      <c r="U1169" s="1303"/>
    </row>
    <row r="1170" spans="1:21" s="1302" customFormat="1" x14ac:dyDescent="0.3">
      <c r="A1170" s="1214"/>
      <c r="B1170" s="92"/>
      <c r="C1170" s="1298"/>
      <c r="D1170" s="1301"/>
      <c r="E1170" s="1301"/>
      <c r="F1170" s="1301"/>
      <c r="G1170" s="1301"/>
      <c r="H1170" s="1301"/>
      <c r="I1170" s="1301"/>
      <c r="J1170" s="1301"/>
      <c r="K1170" s="1301"/>
      <c r="L1170" s="1301"/>
      <c r="M1170" s="1301"/>
      <c r="N1170" s="1301"/>
      <c r="O1170" s="1329"/>
      <c r="Q1170" s="92"/>
      <c r="R1170" s="92"/>
      <c r="S1170" s="92"/>
      <c r="T1170" s="92"/>
      <c r="U1170" s="1303"/>
    </row>
    <row r="1171" spans="1:21" s="1302" customFormat="1" x14ac:dyDescent="0.3">
      <c r="A1171" s="1214"/>
      <c r="B1171" s="92"/>
      <c r="C1171" s="1298"/>
      <c r="D1171" s="1301"/>
      <c r="E1171" s="1301"/>
      <c r="F1171" s="1301"/>
      <c r="G1171" s="1301"/>
      <c r="H1171" s="1301"/>
      <c r="I1171" s="1301"/>
      <c r="J1171" s="1301"/>
      <c r="K1171" s="1301"/>
      <c r="L1171" s="1301"/>
      <c r="M1171" s="1301"/>
      <c r="N1171" s="1301"/>
      <c r="O1171" s="1329"/>
      <c r="Q1171" s="92"/>
      <c r="R1171" s="92"/>
      <c r="S1171" s="92"/>
      <c r="T1171" s="92"/>
      <c r="U1171" s="1303"/>
    </row>
    <row r="1172" spans="1:21" s="1302" customFormat="1" x14ac:dyDescent="0.3">
      <c r="A1172" s="1214"/>
      <c r="B1172" s="92"/>
      <c r="C1172" s="1298"/>
      <c r="D1172" s="1301"/>
      <c r="E1172" s="1301"/>
      <c r="F1172" s="1301"/>
      <c r="G1172" s="1301"/>
      <c r="H1172" s="1301"/>
      <c r="I1172" s="1301"/>
      <c r="J1172" s="1301"/>
      <c r="K1172" s="1301"/>
      <c r="L1172" s="1301"/>
      <c r="M1172" s="1301"/>
      <c r="N1172" s="1301"/>
      <c r="O1172" s="1329"/>
      <c r="Q1172" s="92"/>
      <c r="R1172" s="92"/>
      <c r="S1172" s="92"/>
      <c r="T1172" s="92"/>
      <c r="U1172" s="1303"/>
    </row>
    <row r="1173" spans="1:21" s="1302" customFormat="1" x14ac:dyDescent="0.3">
      <c r="A1173" s="1214"/>
      <c r="B1173" s="92"/>
      <c r="C1173" s="1298"/>
      <c r="D1173" s="1301"/>
      <c r="E1173" s="1301"/>
      <c r="F1173" s="1301"/>
      <c r="G1173" s="1301"/>
      <c r="H1173" s="1301"/>
      <c r="I1173" s="1301"/>
      <c r="J1173" s="1301"/>
      <c r="K1173" s="1301"/>
      <c r="L1173" s="1301"/>
      <c r="M1173" s="1301"/>
      <c r="N1173" s="1301"/>
      <c r="O1173" s="1329"/>
      <c r="Q1173" s="92"/>
      <c r="R1173" s="92"/>
      <c r="S1173" s="92"/>
      <c r="T1173" s="92"/>
      <c r="U1173" s="1303"/>
    </row>
    <row r="1174" spans="1:21" s="1302" customFormat="1" x14ac:dyDescent="0.3">
      <c r="A1174" s="1214"/>
      <c r="B1174" s="92"/>
      <c r="C1174" s="1298"/>
      <c r="D1174" s="1301"/>
      <c r="E1174" s="1301"/>
      <c r="F1174" s="1301"/>
      <c r="G1174" s="1301"/>
      <c r="H1174" s="1301"/>
      <c r="I1174" s="1301"/>
      <c r="J1174" s="1301"/>
      <c r="K1174" s="1301"/>
      <c r="L1174" s="1301"/>
      <c r="M1174" s="1301"/>
      <c r="N1174" s="1301"/>
      <c r="O1174" s="1329"/>
      <c r="Q1174" s="92"/>
      <c r="R1174" s="92"/>
      <c r="S1174" s="92"/>
      <c r="T1174" s="92"/>
      <c r="U1174" s="1303"/>
    </row>
    <row r="1175" spans="1:21" s="1302" customFormat="1" x14ac:dyDescent="0.3">
      <c r="A1175" s="1214"/>
      <c r="B1175" s="92"/>
      <c r="C1175" s="1298"/>
      <c r="D1175" s="1301"/>
      <c r="E1175" s="1301"/>
      <c r="F1175" s="1301"/>
      <c r="G1175" s="1301"/>
      <c r="H1175" s="1301"/>
      <c r="I1175" s="1301"/>
      <c r="J1175" s="1301"/>
      <c r="K1175" s="1301"/>
      <c r="L1175" s="1301"/>
      <c r="M1175" s="1301"/>
      <c r="N1175" s="1301"/>
      <c r="O1175" s="1329"/>
      <c r="Q1175" s="92"/>
      <c r="R1175" s="92"/>
      <c r="S1175" s="92"/>
      <c r="T1175" s="92"/>
      <c r="U1175" s="1303"/>
    </row>
    <row r="1176" spans="1:21" s="1302" customFormat="1" x14ac:dyDescent="0.3">
      <c r="A1176" s="1214"/>
      <c r="B1176" s="92"/>
      <c r="C1176" s="1298"/>
      <c r="D1176" s="1301"/>
      <c r="E1176" s="1301"/>
      <c r="F1176" s="1301"/>
      <c r="G1176" s="1301"/>
      <c r="H1176" s="1301"/>
      <c r="I1176" s="1301"/>
      <c r="J1176" s="1301"/>
      <c r="K1176" s="1301"/>
      <c r="L1176" s="1301"/>
      <c r="M1176" s="1301"/>
      <c r="N1176" s="1301"/>
      <c r="O1176" s="1329"/>
      <c r="Q1176" s="92"/>
      <c r="R1176" s="92"/>
      <c r="S1176" s="92"/>
      <c r="T1176" s="92"/>
      <c r="U1176" s="1303"/>
    </row>
    <row r="1177" spans="1:21" s="1302" customFormat="1" x14ac:dyDescent="0.3">
      <c r="A1177" s="1214"/>
      <c r="B1177" s="92"/>
      <c r="C1177" s="1298"/>
      <c r="D1177" s="1301"/>
      <c r="E1177" s="1301"/>
      <c r="F1177" s="1301"/>
      <c r="G1177" s="1301"/>
      <c r="H1177" s="1301"/>
      <c r="I1177" s="1301"/>
      <c r="J1177" s="1301"/>
      <c r="K1177" s="1301"/>
      <c r="L1177" s="1301"/>
      <c r="M1177" s="1301"/>
      <c r="N1177" s="1301"/>
      <c r="O1177" s="1329"/>
      <c r="Q1177" s="92"/>
      <c r="R1177" s="92"/>
      <c r="S1177" s="92"/>
      <c r="T1177" s="92"/>
      <c r="U1177" s="1303"/>
    </row>
    <row r="1178" spans="1:21" s="1302" customFormat="1" x14ac:dyDescent="0.3">
      <c r="A1178" s="1214"/>
      <c r="B1178" s="92"/>
      <c r="C1178" s="1298"/>
      <c r="D1178" s="1301"/>
      <c r="E1178" s="1301"/>
      <c r="F1178" s="1301"/>
      <c r="G1178" s="1301"/>
      <c r="H1178" s="1301"/>
      <c r="I1178" s="1301"/>
      <c r="J1178" s="1301"/>
      <c r="K1178" s="1301"/>
      <c r="L1178" s="1301"/>
      <c r="M1178" s="1301"/>
      <c r="N1178" s="1301"/>
      <c r="O1178" s="1329"/>
      <c r="Q1178" s="92"/>
      <c r="R1178" s="92"/>
      <c r="S1178" s="92"/>
      <c r="T1178" s="92"/>
      <c r="U1178" s="1303"/>
    </row>
    <row r="1179" spans="1:21" s="1302" customFormat="1" x14ac:dyDescent="0.3">
      <c r="A1179" s="1214"/>
      <c r="B1179" s="92"/>
      <c r="C1179" s="1298"/>
      <c r="D1179" s="1301"/>
      <c r="E1179" s="1301"/>
      <c r="F1179" s="1301"/>
      <c r="G1179" s="1301"/>
      <c r="H1179" s="1301"/>
      <c r="I1179" s="1301"/>
      <c r="J1179" s="1301"/>
      <c r="K1179" s="1301"/>
      <c r="L1179" s="1301"/>
      <c r="M1179" s="1301"/>
      <c r="N1179" s="1301"/>
      <c r="O1179" s="1329"/>
      <c r="Q1179" s="92"/>
      <c r="R1179" s="92"/>
      <c r="S1179" s="92"/>
      <c r="T1179" s="92"/>
      <c r="U1179" s="1303"/>
    </row>
    <row r="1180" spans="1:21" s="1302" customFormat="1" x14ac:dyDescent="0.3">
      <c r="A1180" s="1214"/>
      <c r="B1180" s="92"/>
      <c r="C1180" s="1298"/>
      <c r="D1180" s="1301"/>
      <c r="E1180" s="1301"/>
      <c r="F1180" s="1301"/>
      <c r="G1180" s="1301"/>
      <c r="H1180" s="1301"/>
      <c r="I1180" s="1301"/>
      <c r="J1180" s="1301"/>
      <c r="K1180" s="1301"/>
      <c r="L1180" s="1301"/>
      <c r="M1180" s="1301"/>
      <c r="N1180" s="1301"/>
      <c r="O1180" s="1329"/>
      <c r="Q1180" s="92"/>
      <c r="R1180" s="92"/>
      <c r="S1180" s="92"/>
      <c r="T1180" s="92"/>
      <c r="U1180" s="1303"/>
    </row>
    <row r="1181" spans="1:21" s="1302" customFormat="1" x14ac:dyDescent="0.3">
      <c r="A1181" s="1214"/>
      <c r="B1181" s="92"/>
      <c r="C1181" s="1298"/>
      <c r="D1181" s="1301"/>
      <c r="E1181" s="1301"/>
      <c r="F1181" s="1301"/>
      <c r="G1181" s="1301"/>
      <c r="H1181" s="1301"/>
      <c r="I1181" s="1301"/>
      <c r="J1181" s="1301"/>
      <c r="K1181" s="1301"/>
      <c r="L1181" s="1301"/>
      <c r="M1181" s="1301"/>
      <c r="N1181" s="1301"/>
      <c r="O1181" s="1329"/>
      <c r="Q1181" s="92"/>
      <c r="R1181" s="92"/>
      <c r="S1181" s="92"/>
      <c r="T1181" s="92"/>
      <c r="U1181" s="1303"/>
    </row>
    <row r="1182" spans="1:21" s="1302" customFormat="1" x14ac:dyDescent="0.3">
      <c r="A1182" s="1214"/>
      <c r="B1182" s="92"/>
      <c r="C1182" s="1298"/>
      <c r="D1182" s="1301"/>
      <c r="E1182" s="1301"/>
      <c r="F1182" s="1301"/>
      <c r="G1182" s="1301"/>
      <c r="H1182" s="1301"/>
      <c r="I1182" s="1301"/>
      <c r="J1182" s="1301"/>
      <c r="K1182" s="1301"/>
      <c r="L1182" s="1301"/>
      <c r="M1182" s="1301"/>
      <c r="N1182" s="1301"/>
      <c r="O1182" s="1329"/>
      <c r="Q1182" s="92"/>
      <c r="R1182" s="92"/>
      <c r="S1182" s="92"/>
      <c r="T1182" s="92"/>
      <c r="U1182" s="1303"/>
    </row>
    <row r="1183" spans="1:21" s="1302" customFormat="1" x14ac:dyDescent="0.3">
      <c r="A1183" s="1214"/>
      <c r="B1183" s="92"/>
      <c r="C1183" s="1298"/>
      <c r="D1183" s="1301"/>
      <c r="E1183" s="1301"/>
      <c r="F1183" s="1301"/>
      <c r="G1183" s="1301"/>
      <c r="H1183" s="1301"/>
      <c r="I1183" s="1301"/>
      <c r="J1183" s="1301"/>
      <c r="K1183" s="1301"/>
      <c r="L1183" s="1301"/>
      <c r="M1183" s="1301"/>
      <c r="N1183" s="1301"/>
      <c r="O1183" s="1329"/>
      <c r="Q1183" s="92"/>
      <c r="R1183" s="92"/>
      <c r="S1183" s="92"/>
      <c r="T1183" s="92"/>
      <c r="U1183" s="1303"/>
    </row>
    <row r="1184" spans="1:21" s="1302" customFormat="1" x14ac:dyDescent="0.3">
      <c r="A1184" s="1214"/>
      <c r="B1184" s="92"/>
      <c r="C1184" s="1298"/>
      <c r="D1184" s="1301"/>
      <c r="E1184" s="1301"/>
      <c r="F1184" s="1301"/>
      <c r="G1184" s="1301"/>
      <c r="H1184" s="1301"/>
      <c r="I1184" s="1301"/>
      <c r="J1184" s="1301"/>
      <c r="K1184" s="1301"/>
      <c r="L1184" s="1301"/>
      <c r="M1184" s="1301"/>
      <c r="N1184" s="1301"/>
      <c r="O1184" s="1329"/>
      <c r="Q1184" s="92"/>
      <c r="R1184" s="92"/>
      <c r="S1184" s="92"/>
      <c r="T1184" s="92"/>
      <c r="U1184" s="1303"/>
    </row>
    <row r="1185" spans="1:21" s="1302" customFormat="1" x14ac:dyDescent="0.3">
      <c r="A1185" s="1214"/>
      <c r="B1185" s="92"/>
      <c r="C1185" s="1298"/>
      <c r="D1185" s="1301"/>
      <c r="E1185" s="1301"/>
      <c r="F1185" s="1301"/>
      <c r="G1185" s="1301"/>
      <c r="H1185" s="1301"/>
      <c r="I1185" s="1301"/>
      <c r="J1185" s="1301"/>
      <c r="K1185" s="1301"/>
      <c r="L1185" s="1301"/>
      <c r="M1185" s="1301"/>
      <c r="N1185" s="1301"/>
      <c r="O1185" s="1329"/>
      <c r="Q1185" s="92"/>
      <c r="R1185" s="92"/>
      <c r="S1185" s="92"/>
      <c r="T1185" s="92"/>
      <c r="U1185" s="1303"/>
    </row>
    <row r="1186" spans="1:21" s="1302" customFormat="1" x14ac:dyDescent="0.3">
      <c r="A1186" s="1214"/>
      <c r="B1186" s="92"/>
      <c r="C1186" s="1298"/>
      <c r="D1186" s="1301"/>
      <c r="E1186" s="1301"/>
      <c r="F1186" s="1301"/>
      <c r="G1186" s="1301"/>
      <c r="H1186" s="1301"/>
      <c r="I1186" s="1301"/>
      <c r="J1186" s="1301"/>
      <c r="K1186" s="1301"/>
      <c r="L1186" s="1301"/>
      <c r="M1186" s="1301"/>
      <c r="N1186" s="1301"/>
      <c r="O1186" s="1329"/>
      <c r="Q1186" s="92"/>
      <c r="R1186" s="92"/>
      <c r="S1186" s="92"/>
      <c r="T1186" s="92"/>
      <c r="U1186" s="1303"/>
    </row>
    <row r="1187" spans="1:21" s="1302" customFormat="1" x14ac:dyDescent="0.3">
      <c r="A1187" s="1214"/>
      <c r="B1187" s="92"/>
      <c r="C1187" s="1298"/>
      <c r="D1187" s="1301"/>
      <c r="E1187" s="1301"/>
      <c r="F1187" s="1301"/>
      <c r="G1187" s="1301"/>
      <c r="H1187" s="1301"/>
      <c r="I1187" s="1301"/>
      <c r="J1187" s="1301"/>
      <c r="K1187" s="1301"/>
      <c r="L1187" s="1301"/>
      <c r="M1187" s="1301"/>
      <c r="N1187" s="1301"/>
      <c r="O1187" s="1329"/>
      <c r="Q1187" s="92"/>
      <c r="R1187" s="92"/>
      <c r="S1187" s="92"/>
      <c r="T1187" s="92"/>
      <c r="U1187" s="1303"/>
    </row>
    <row r="1188" spans="1:21" s="1302" customFormat="1" x14ac:dyDescent="0.3">
      <c r="A1188" s="1214"/>
      <c r="B1188" s="92"/>
      <c r="C1188" s="1298"/>
      <c r="D1188" s="1301"/>
      <c r="E1188" s="1301"/>
      <c r="F1188" s="1301"/>
      <c r="G1188" s="1301"/>
      <c r="H1188" s="1301"/>
      <c r="I1188" s="1301"/>
      <c r="J1188" s="1301"/>
      <c r="K1188" s="1301"/>
      <c r="L1188" s="1301"/>
      <c r="M1188" s="1301"/>
      <c r="N1188" s="1301"/>
      <c r="O1188" s="1329"/>
      <c r="Q1188" s="92"/>
      <c r="R1188" s="92"/>
      <c r="S1188" s="92"/>
      <c r="T1188" s="92"/>
      <c r="U1188" s="1303"/>
    </row>
    <row r="1189" spans="1:21" s="1302" customFormat="1" x14ac:dyDescent="0.3">
      <c r="A1189" s="1214"/>
      <c r="B1189" s="92"/>
      <c r="C1189" s="1298"/>
      <c r="D1189" s="1301"/>
      <c r="E1189" s="1301"/>
      <c r="F1189" s="1301"/>
      <c r="G1189" s="1301"/>
      <c r="H1189" s="1301"/>
      <c r="I1189" s="1301"/>
      <c r="J1189" s="1301"/>
      <c r="K1189" s="1301"/>
      <c r="L1189" s="1301"/>
      <c r="M1189" s="1301"/>
      <c r="N1189" s="1301"/>
      <c r="O1189" s="1329"/>
      <c r="Q1189" s="92"/>
      <c r="R1189" s="92"/>
      <c r="S1189" s="92"/>
      <c r="T1189" s="92"/>
      <c r="U1189" s="1303"/>
    </row>
    <row r="1190" spans="1:21" s="1302" customFormat="1" x14ac:dyDescent="0.3">
      <c r="A1190" s="1214"/>
      <c r="B1190" s="92"/>
      <c r="C1190" s="1298"/>
      <c r="D1190" s="1301"/>
      <c r="E1190" s="1301"/>
      <c r="F1190" s="1301"/>
      <c r="G1190" s="1301"/>
      <c r="H1190" s="1301"/>
      <c r="I1190" s="1301"/>
      <c r="J1190" s="1301"/>
      <c r="K1190" s="1301"/>
      <c r="L1190" s="1301"/>
      <c r="M1190" s="1301"/>
      <c r="N1190" s="1301"/>
      <c r="O1190" s="1329"/>
      <c r="Q1190" s="92"/>
      <c r="R1190" s="92"/>
      <c r="S1190" s="92"/>
      <c r="T1190" s="92"/>
      <c r="U1190" s="1303"/>
    </row>
    <row r="1191" spans="1:21" s="1302" customFormat="1" x14ac:dyDescent="0.3">
      <c r="A1191" s="1214"/>
      <c r="B1191" s="92"/>
      <c r="C1191" s="1298"/>
      <c r="D1191" s="1301"/>
      <c r="E1191" s="1301"/>
      <c r="F1191" s="1301"/>
      <c r="G1191" s="1301"/>
      <c r="H1191" s="1301"/>
      <c r="I1191" s="1301"/>
      <c r="J1191" s="1301"/>
      <c r="K1191" s="1301"/>
      <c r="L1191" s="1301"/>
      <c r="M1191" s="1301"/>
      <c r="N1191" s="1301"/>
      <c r="O1191" s="1329"/>
      <c r="Q1191" s="92"/>
      <c r="R1191" s="92"/>
      <c r="S1191" s="92"/>
      <c r="T1191" s="92"/>
      <c r="U1191" s="1303"/>
    </row>
    <row r="1192" spans="1:21" s="1302" customFormat="1" x14ac:dyDescent="0.3">
      <c r="A1192" s="1214"/>
      <c r="B1192" s="92"/>
      <c r="C1192" s="1298"/>
      <c r="D1192" s="1301"/>
      <c r="E1192" s="1301"/>
      <c r="F1192" s="1301"/>
      <c r="G1192" s="1301"/>
      <c r="H1192" s="1301"/>
      <c r="I1192" s="1301"/>
      <c r="J1192" s="1301"/>
      <c r="K1192" s="1301"/>
      <c r="L1192" s="1301"/>
      <c r="M1192" s="1301"/>
      <c r="N1192" s="1301"/>
      <c r="O1192" s="1329"/>
      <c r="Q1192" s="92"/>
      <c r="R1192" s="92"/>
      <c r="S1192" s="92"/>
      <c r="T1192" s="92"/>
      <c r="U1192" s="1303"/>
    </row>
    <row r="1193" spans="1:21" s="1302" customFormat="1" x14ac:dyDescent="0.3">
      <c r="A1193" s="1214"/>
      <c r="B1193" s="92"/>
      <c r="C1193" s="1298"/>
      <c r="D1193" s="1301"/>
      <c r="E1193" s="1301"/>
      <c r="F1193" s="1301"/>
      <c r="G1193" s="1301"/>
      <c r="H1193" s="1301"/>
      <c r="I1193" s="1301"/>
      <c r="J1193" s="1301"/>
      <c r="K1193" s="1301"/>
      <c r="L1193" s="1301"/>
      <c r="M1193" s="1301"/>
      <c r="N1193" s="1301"/>
      <c r="O1193" s="1329"/>
      <c r="Q1193" s="92"/>
      <c r="R1193" s="92"/>
      <c r="S1193" s="92"/>
      <c r="T1193" s="92"/>
      <c r="U1193" s="1303"/>
    </row>
    <row r="1194" spans="1:21" s="1302" customFormat="1" x14ac:dyDescent="0.3">
      <c r="A1194" s="1214"/>
      <c r="B1194" s="92"/>
      <c r="C1194" s="1298"/>
      <c r="D1194" s="1301"/>
      <c r="E1194" s="1301"/>
      <c r="F1194" s="1301"/>
      <c r="G1194" s="1301"/>
      <c r="H1194" s="1301"/>
      <c r="I1194" s="1301"/>
      <c r="J1194" s="1301"/>
      <c r="K1194" s="1301"/>
      <c r="L1194" s="1301"/>
      <c r="M1194" s="1301"/>
      <c r="N1194" s="1301"/>
      <c r="O1194" s="1329"/>
      <c r="Q1194" s="92"/>
      <c r="R1194" s="92"/>
      <c r="S1194" s="92"/>
      <c r="T1194" s="92"/>
      <c r="U1194" s="1303"/>
    </row>
    <row r="1195" spans="1:21" s="1302" customFormat="1" x14ac:dyDescent="0.3">
      <c r="A1195" s="1214"/>
      <c r="B1195" s="92"/>
      <c r="C1195" s="1298"/>
      <c r="D1195" s="1301"/>
      <c r="E1195" s="1301"/>
      <c r="F1195" s="1301"/>
      <c r="G1195" s="1301"/>
      <c r="H1195" s="1301"/>
      <c r="I1195" s="1301"/>
      <c r="J1195" s="1301"/>
      <c r="K1195" s="1301"/>
      <c r="L1195" s="1301"/>
      <c r="M1195" s="1301"/>
      <c r="N1195" s="1301"/>
      <c r="O1195" s="1329"/>
      <c r="Q1195" s="92"/>
      <c r="R1195" s="92"/>
      <c r="S1195" s="92"/>
      <c r="T1195" s="92"/>
      <c r="U1195" s="1303"/>
    </row>
    <row r="1196" spans="1:21" s="1302" customFormat="1" x14ac:dyDescent="0.3">
      <c r="A1196" s="1214"/>
      <c r="B1196" s="92"/>
      <c r="C1196" s="1298"/>
      <c r="D1196" s="1301"/>
      <c r="E1196" s="1301"/>
      <c r="F1196" s="1301"/>
      <c r="G1196" s="1301"/>
      <c r="H1196" s="1301"/>
      <c r="I1196" s="1301"/>
      <c r="J1196" s="1301"/>
      <c r="K1196" s="1301"/>
      <c r="L1196" s="1301"/>
      <c r="M1196" s="1301"/>
      <c r="N1196" s="1301"/>
      <c r="O1196" s="1329"/>
      <c r="Q1196" s="92"/>
      <c r="R1196" s="92"/>
      <c r="S1196" s="92"/>
      <c r="T1196" s="92"/>
      <c r="U1196" s="1303"/>
    </row>
    <row r="1197" spans="1:21" s="1302" customFormat="1" x14ac:dyDescent="0.3">
      <c r="A1197" s="1214"/>
      <c r="B1197" s="92"/>
      <c r="C1197" s="1298"/>
      <c r="D1197" s="1301"/>
      <c r="E1197" s="1301"/>
      <c r="F1197" s="1301"/>
      <c r="G1197" s="1301"/>
      <c r="H1197" s="1301"/>
      <c r="I1197" s="1301"/>
      <c r="J1197" s="1301"/>
      <c r="K1197" s="1301"/>
      <c r="L1197" s="1301"/>
      <c r="M1197" s="1301"/>
      <c r="N1197" s="1301"/>
      <c r="O1197" s="1329"/>
      <c r="Q1197" s="92"/>
      <c r="R1197" s="92"/>
      <c r="S1197" s="92"/>
      <c r="T1197" s="92"/>
      <c r="U1197" s="1303"/>
    </row>
    <row r="1198" spans="1:21" s="1302" customFormat="1" x14ac:dyDescent="0.3">
      <c r="A1198" s="1214"/>
      <c r="B1198" s="92"/>
      <c r="C1198" s="1298"/>
      <c r="D1198" s="1301"/>
      <c r="E1198" s="1301"/>
      <c r="F1198" s="1301"/>
      <c r="G1198" s="1301"/>
      <c r="H1198" s="1301"/>
      <c r="I1198" s="1301"/>
      <c r="J1198" s="1301"/>
      <c r="K1198" s="1301"/>
      <c r="L1198" s="1301"/>
      <c r="M1198" s="1301"/>
      <c r="N1198" s="1301"/>
      <c r="O1198" s="1329"/>
      <c r="Q1198" s="92"/>
      <c r="R1198" s="92"/>
      <c r="S1198" s="92"/>
      <c r="T1198" s="92"/>
      <c r="U1198" s="1303"/>
    </row>
    <row r="1199" spans="1:21" s="1302" customFormat="1" x14ac:dyDescent="0.3">
      <c r="A1199" s="1214"/>
      <c r="B1199" s="92"/>
      <c r="C1199" s="1298"/>
      <c r="D1199" s="1301"/>
      <c r="E1199" s="1301"/>
      <c r="F1199" s="1301"/>
      <c r="G1199" s="1301"/>
      <c r="H1199" s="1301"/>
      <c r="I1199" s="1301"/>
      <c r="J1199" s="1301"/>
      <c r="K1199" s="1301"/>
      <c r="L1199" s="1301"/>
      <c r="M1199" s="1301"/>
      <c r="N1199" s="1301"/>
      <c r="O1199" s="1329"/>
      <c r="Q1199" s="92"/>
      <c r="R1199" s="92"/>
      <c r="S1199" s="92"/>
      <c r="T1199" s="92"/>
      <c r="U1199" s="1303"/>
    </row>
    <row r="1200" spans="1:21" s="1302" customFormat="1" x14ac:dyDescent="0.3">
      <c r="A1200" s="1214"/>
      <c r="B1200" s="92"/>
      <c r="C1200" s="1298"/>
      <c r="D1200" s="1301"/>
      <c r="E1200" s="1301"/>
      <c r="F1200" s="1301"/>
      <c r="G1200" s="1301"/>
      <c r="H1200" s="1301"/>
      <c r="I1200" s="1301"/>
      <c r="J1200" s="1301"/>
      <c r="K1200" s="1301"/>
      <c r="L1200" s="1301"/>
      <c r="M1200" s="1301"/>
      <c r="N1200" s="1301"/>
      <c r="O1200" s="1329"/>
      <c r="Q1200" s="92"/>
      <c r="R1200" s="92"/>
      <c r="S1200" s="92"/>
      <c r="T1200" s="92"/>
      <c r="U1200" s="1303"/>
    </row>
    <row r="1201" spans="1:21" s="1302" customFormat="1" x14ac:dyDescent="0.3">
      <c r="A1201" s="1214"/>
      <c r="B1201" s="92"/>
      <c r="C1201" s="1298"/>
      <c r="D1201" s="1301"/>
      <c r="E1201" s="1301"/>
      <c r="F1201" s="1301"/>
      <c r="G1201" s="1301"/>
      <c r="H1201" s="1301"/>
      <c r="I1201" s="1301"/>
      <c r="J1201" s="1301"/>
      <c r="K1201" s="1301"/>
      <c r="L1201" s="1301"/>
      <c r="M1201" s="1301"/>
      <c r="N1201" s="1301"/>
      <c r="O1201" s="1329"/>
      <c r="Q1201" s="92"/>
      <c r="R1201" s="92"/>
      <c r="S1201" s="92"/>
      <c r="T1201" s="92"/>
      <c r="U1201" s="1303"/>
    </row>
    <row r="1202" spans="1:21" s="1302" customFormat="1" x14ac:dyDescent="0.3">
      <c r="A1202" s="1214"/>
      <c r="B1202" s="92"/>
      <c r="C1202" s="1298"/>
      <c r="D1202" s="1301"/>
      <c r="E1202" s="1301"/>
      <c r="F1202" s="1301"/>
      <c r="G1202" s="1301"/>
      <c r="H1202" s="1301"/>
      <c r="I1202" s="1301"/>
      <c r="J1202" s="1301"/>
      <c r="K1202" s="1301"/>
      <c r="L1202" s="1301"/>
      <c r="M1202" s="1301"/>
      <c r="N1202" s="1301"/>
      <c r="O1202" s="1329"/>
      <c r="Q1202" s="92"/>
      <c r="R1202" s="92"/>
      <c r="S1202" s="92"/>
      <c r="T1202" s="92"/>
      <c r="U1202" s="1303"/>
    </row>
    <row r="1203" spans="1:21" s="1302" customFormat="1" x14ac:dyDescent="0.3">
      <c r="A1203" s="1214"/>
      <c r="B1203" s="92"/>
      <c r="C1203" s="1298"/>
      <c r="D1203" s="1301"/>
      <c r="E1203" s="1301"/>
      <c r="F1203" s="1301"/>
      <c r="G1203" s="1301"/>
      <c r="H1203" s="1301"/>
      <c r="I1203" s="1301"/>
      <c r="J1203" s="1301"/>
      <c r="K1203" s="1301"/>
      <c r="L1203" s="1301"/>
      <c r="M1203" s="1301"/>
      <c r="N1203" s="1301"/>
      <c r="O1203" s="1329"/>
      <c r="Q1203" s="92"/>
      <c r="R1203" s="92"/>
      <c r="S1203" s="92"/>
      <c r="T1203" s="92"/>
      <c r="U1203" s="1303"/>
    </row>
    <row r="1204" spans="1:21" s="1302" customFormat="1" x14ac:dyDescent="0.3">
      <c r="A1204" s="1214"/>
      <c r="B1204" s="92"/>
      <c r="C1204" s="1298"/>
      <c r="D1204" s="1301"/>
      <c r="E1204" s="1301"/>
      <c r="F1204" s="1301"/>
      <c r="G1204" s="1301"/>
      <c r="H1204" s="1301"/>
      <c r="I1204" s="1301"/>
      <c r="J1204" s="1301"/>
      <c r="K1204" s="1301"/>
      <c r="L1204" s="1301"/>
      <c r="M1204" s="1301"/>
      <c r="N1204" s="1301"/>
      <c r="O1204" s="1329"/>
      <c r="Q1204" s="92"/>
      <c r="R1204" s="92"/>
      <c r="S1204" s="92"/>
      <c r="T1204" s="92"/>
      <c r="U1204" s="1303"/>
    </row>
    <row r="1205" spans="1:21" s="1302" customFormat="1" x14ac:dyDescent="0.3">
      <c r="A1205" s="1214"/>
      <c r="B1205" s="92"/>
      <c r="C1205" s="1298"/>
      <c r="D1205" s="1301"/>
      <c r="E1205" s="1301"/>
      <c r="F1205" s="1301"/>
      <c r="G1205" s="1301"/>
      <c r="H1205" s="1301"/>
      <c r="I1205" s="1301"/>
      <c r="J1205" s="1301"/>
      <c r="K1205" s="1301"/>
      <c r="L1205" s="1301"/>
      <c r="M1205" s="1301"/>
      <c r="N1205" s="1301"/>
      <c r="O1205" s="1329"/>
      <c r="Q1205" s="92"/>
      <c r="R1205" s="92"/>
      <c r="S1205" s="92"/>
      <c r="T1205" s="92"/>
      <c r="U1205" s="1303"/>
    </row>
    <row r="1206" spans="1:21" s="1302" customFormat="1" x14ac:dyDescent="0.3">
      <c r="A1206" s="1214"/>
      <c r="B1206" s="92"/>
      <c r="C1206" s="1298"/>
      <c r="D1206" s="1301"/>
      <c r="E1206" s="1301"/>
      <c r="F1206" s="1301"/>
      <c r="G1206" s="1301"/>
      <c r="H1206" s="1301"/>
      <c r="I1206" s="1301"/>
      <c r="J1206" s="1301"/>
      <c r="K1206" s="1301"/>
      <c r="L1206" s="1301"/>
      <c r="M1206" s="1301"/>
      <c r="N1206" s="1301"/>
      <c r="O1206" s="1329"/>
      <c r="Q1206" s="92"/>
      <c r="R1206" s="92"/>
      <c r="S1206" s="92"/>
      <c r="T1206" s="92"/>
      <c r="U1206" s="1303"/>
    </row>
    <row r="1207" spans="1:21" s="1302" customFormat="1" x14ac:dyDescent="0.3">
      <c r="A1207" s="1214"/>
      <c r="B1207" s="92"/>
      <c r="C1207" s="1298"/>
      <c r="D1207" s="1301"/>
      <c r="E1207" s="1301"/>
      <c r="F1207" s="1301"/>
      <c r="G1207" s="1301"/>
      <c r="H1207" s="1301"/>
      <c r="I1207" s="1301"/>
      <c r="J1207" s="1301"/>
      <c r="K1207" s="1301"/>
      <c r="L1207" s="1301"/>
      <c r="M1207" s="1301"/>
      <c r="N1207" s="1301"/>
      <c r="O1207" s="1329"/>
      <c r="Q1207" s="92"/>
      <c r="R1207" s="92"/>
      <c r="S1207" s="92"/>
      <c r="T1207" s="92"/>
      <c r="U1207" s="1303"/>
    </row>
    <row r="1208" spans="1:21" s="1302" customFormat="1" x14ac:dyDescent="0.3">
      <c r="A1208" s="1214"/>
      <c r="B1208" s="92"/>
      <c r="C1208" s="1298"/>
      <c r="D1208" s="1301"/>
      <c r="E1208" s="1301"/>
      <c r="F1208" s="1301"/>
      <c r="G1208" s="1301"/>
      <c r="H1208" s="1301"/>
      <c r="I1208" s="1301"/>
      <c r="J1208" s="1301"/>
      <c r="K1208" s="1301"/>
      <c r="L1208" s="1301"/>
      <c r="M1208" s="1301"/>
      <c r="N1208" s="1301"/>
      <c r="O1208" s="1329"/>
      <c r="Q1208" s="92"/>
      <c r="R1208" s="92"/>
      <c r="S1208" s="92"/>
      <c r="T1208" s="92"/>
      <c r="U1208" s="1303"/>
    </row>
    <row r="1209" spans="1:21" s="1302" customFormat="1" x14ac:dyDescent="0.3">
      <c r="A1209" s="1214"/>
      <c r="B1209" s="92"/>
      <c r="C1209" s="1298"/>
      <c r="D1209" s="1301"/>
      <c r="E1209" s="1301"/>
      <c r="F1209" s="1301"/>
      <c r="G1209" s="1301"/>
      <c r="H1209" s="1301"/>
      <c r="I1209" s="1301"/>
      <c r="J1209" s="1301"/>
      <c r="K1209" s="1301"/>
      <c r="L1209" s="1301"/>
      <c r="M1209" s="1301"/>
      <c r="N1209" s="1301"/>
      <c r="O1209" s="1329"/>
      <c r="Q1209" s="92"/>
      <c r="R1209" s="92"/>
      <c r="S1209" s="92"/>
      <c r="T1209" s="92"/>
      <c r="U1209" s="1303"/>
    </row>
    <row r="1210" spans="1:21" s="1302" customFormat="1" x14ac:dyDescent="0.3">
      <c r="A1210" s="1214"/>
      <c r="B1210" s="92"/>
      <c r="C1210" s="1298"/>
      <c r="D1210" s="1301"/>
      <c r="E1210" s="1301"/>
      <c r="F1210" s="1301"/>
      <c r="G1210" s="1301"/>
      <c r="H1210" s="1301"/>
      <c r="I1210" s="1301"/>
      <c r="J1210" s="1301"/>
      <c r="K1210" s="1301"/>
      <c r="L1210" s="1301"/>
      <c r="M1210" s="1301"/>
      <c r="N1210" s="1301"/>
      <c r="O1210" s="1329"/>
      <c r="Q1210" s="92"/>
      <c r="R1210" s="92"/>
      <c r="S1210" s="92"/>
      <c r="T1210" s="92"/>
      <c r="U1210" s="1303"/>
    </row>
    <row r="1211" spans="1:21" s="1302" customFormat="1" x14ac:dyDescent="0.3">
      <c r="A1211" s="1214"/>
      <c r="B1211" s="92"/>
      <c r="C1211" s="1298"/>
      <c r="D1211" s="1301"/>
      <c r="E1211" s="1301"/>
      <c r="F1211" s="1301"/>
      <c r="G1211" s="1301"/>
      <c r="H1211" s="1301"/>
      <c r="I1211" s="1301"/>
      <c r="J1211" s="1301"/>
      <c r="K1211" s="1301"/>
      <c r="L1211" s="1301"/>
      <c r="M1211" s="1301"/>
      <c r="N1211" s="1301"/>
      <c r="O1211" s="1329"/>
      <c r="Q1211" s="92"/>
      <c r="R1211" s="92"/>
      <c r="S1211" s="92"/>
      <c r="T1211" s="92"/>
      <c r="U1211" s="1303"/>
    </row>
    <row r="1212" spans="1:21" s="1302" customFormat="1" x14ac:dyDescent="0.3">
      <c r="A1212" s="1214"/>
      <c r="B1212" s="92"/>
      <c r="C1212" s="1298"/>
      <c r="D1212" s="1301"/>
      <c r="E1212" s="1301"/>
      <c r="F1212" s="1301"/>
      <c r="G1212" s="1301"/>
      <c r="H1212" s="1301"/>
      <c r="I1212" s="1301"/>
      <c r="J1212" s="1301"/>
      <c r="K1212" s="1301"/>
      <c r="L1212" s="1301"/>
      <c r="M1212" s="1301"/>
      <c r="N1212" s="1301"/>
      <c r="O1212" s="1329"/>
      <c r="Q1212" s="92"/>
      <c r="R1212" s="92"/>
      <c r="S1212" s="92"/>
      <c r="T1212" s="92"/>
      <c r="U1212" s="1303"/>
    </row>
    <row r="1213" spans="1:21" s="1302" customFormat="1" x14ac:dyDescent="0.3">
      <c r="A1213" s="1214"/>
      <c r="B1213" s="92"/>
      <c r="C1213" s="1298"/>
      <c r="D1213" s="1301"/>
      <c r="E1213" s="1301"/>
      <c r="F1213" s="1301"/>
      <c r="G1213" s="1301"/>
      <c r="H1213" s="1301"/>
      <c r="I1213" s="1301"/>
      <c r="J1213" s="1301"/>
      <c r="K1213" s="1301"/>
      <c r="L1213" s="1301"/>
      <c r="M1213" s="1301"/>
      <c r="N1213" s="1301"/>
      <c r="O1213" s="1329"/>
      <c r="Q1213" s="92"/>
      <c r="R1213" s="92"/>
      <c r="S1213" s="92"/>
      <c r="T1213" s="92"/>
      <c r="U1213" s="1303"/>
    </row>
    <row r="1214" spans="1:21" s="1302" customFormat="1" x14ac:dyDescent="0.3">
      <c r="A1214" s="1214"/>
      <c r="B1214" s="92"/>
      <c r="C1214" s="1298"/>
      <c r="D1214" s="1301"/>
      <c r="E1214" s="1301"/>
      <c r="F1214" s="1301"/>
      <c r="G1214" s="1301"/>
      <c r="H1214" s="1301"/>
      <c r="I1214" s="1301"/>
      <c r="J1214" s="1301"/>
      <c r="K1214" s="1301"/>
      <c r="L1214" s="1301"/>
      <c r="M1214" s="1301"/>
      <c r="N1214" s="1301"/>
      <c r="O1214" s="1329"/>
      <c r="Q1214" s="92"/>
      <c r="R1214" s="92"/>
      <c r="S1214" s="92"/>
      <c r="T1214" s="92"/>
      <c r="U1214" s="1303"/>
    </row>
    <row r="1215" spans="1:21" s="1302" customFormat="1" x14ac:dyDescent="0.3">
      <c r="A1215" s="1214"/>
      <c r="B1215" s="92"/>
      <c r="C1215" s="1298"/>
      <c r="D1215" s="1301"/>
      <c r="E1215" s="1301"/>
      <c r="F1215" s="1301"/>
      <c r="G1215" s="1301"/>
      <c r="H1215" s="1301"/>
      <c r="I1215" s="1301"/>
      <c r="J1215" s="1301"/>
      <c r="K1215" s="1301"/>
      <c r="L1215" s="1301"/>
      <c r="M1215" s="1301"/>
      <c r="N1215" s="1301"/>
      <c r="O1215" s="1329"/>
      <c r="Q1215" s="92"/>
      <c r="R1215" s="92"/>
      <c r="S1215" s="92"/>
      <c r="T1215" s="92"/>
      <c r="U1215" s="1303"/>
    </row>
    <row r="1216" spans="1:21" s="1302" customFormat="1" x14ac:dyDescent="0.3">
      <c r="A1216" s="1214"/>
      <c r="B1216" s="92"/>
      <c r="C1216" s="1298"/>
      <c r="D1216" s="1301"/>
      <c r="E1216" s="1301"/>
      <c r="F1216" s="1301"/>
      <c r="G1216" s="1301"/>
      <c r="H1216" s="1301"/>
      <c r="I1216" s="1301"/>
      <c r="J1216" s="1301"/>
      <c r="K1216" s="1301"/>
      <c r="L1216" s="1301"/>
      <c r="M1216" s="1301"/>
      <c r="N1216" s="1301"/>
      <c r="O1216" s="1329"/>
      <c r="Q1216" s="92"/>
      <c r="R1216" s="92"/>
      <c r="S1216" s="92"/>
      <c r="T1216" s="92"/>
      <c r="U1216" s="1303"/>
    </row>
    <row r="1217" spans="1:21" s="1302" customFormat="1" x14ac:dyDescent="0.3">
      <c r="A1217" s="1214"/>
      <c r="B1217" s="92"/>
      <c r="C1217" s="1298"/>
      <c r="D1217" s="1301"/>
      <c r="E1217" s="1301"/>
      <c r="F1217" s="1301"/>
      <c r="G1217" s="1301"/>
      <c r="H1217" s="1301"/>
      <c r="I1217" s="1301"/>
      <c r="J1217" s="1301"/>
      <c r="K1217" s="1301"/>
      <c r="L1217" s="1301"/>
      <c r="M1217" s="1301"/>
      <c r="N1217" s="1301"/>
      <c r="O1217" s="1329"/>
      <c r="Q1217" s="92"/>
      <c r="R1217" s="92"/>
      <c r="S1217" s="92"/>
      <c r="T1217" s="92"/>
      <c r="U1217" s="1303"/>
    </row>
    <row r="1218" spans="1:21" s="1302" customFormat="1" x14ac:dyDescent="0.3">
      <c r="A1218" s="1214"/>
      <c r="B1218" s="92"/>
      <c r="C1218" s="1298"/>
      <c r="D1218" s="1301"/>
      <c r="E1218" s="1301"/>
      <c r="F1218" s="1301"/>
      <c r="G1218" s="1301"/>
      <c r="H1218" s="1301"/>
      <c r="I1218" s="1301"/>
      <c r="J1218" s="1301"/>
      <c r="K1218" s="1301"/>
      <c r="L1218" s="1301"/>
      <c r="M1218" s="1301"/>
      <c r="N1218" s="1301"/>
      <c r="O1218" s="1329"/>
      <c r="Q1218" s="92"/>
      <c r="R1218" s="92"/>
      <c r="S1218" s="92"/>
      <c r="T1218" s="92"/>
      <c r="U1218" s="1303"/>
    </row>
    <row r="1219" spans="1:21" s="1302" customFormat="1" x14ac:dyDescent="0.3">
      <c r="A1219" s="1214"/>
      <c r="B1219" s="92"/>
      <c r="C1219" s="1298"/>
      <c r="D1219" s="1301"/>
      <c r="E1219" s="1301"/>
      <c r="F1219" s="1301"/>
      <c r="G1219" s="1301"/>
      <c r="H1219" s="1301"/>
      <c r="I1219" s="1301"/>
      <c r="J1219" s="1301"/>
      <c r="K1219" s="1301"/>
      <c r="L1219" s="1301"/>
      <c r="M1219" s="1301"/>
      <c r="N1219" s="1301"/>
      <c r="O1219" s="1329"/>
      <c r="Q1219" s="92"/>
      <c r="R1219" s="92"/>
      <c r="S1219" s="92"/>
      <c r="T1219" s="92"/>
      <c r="U1219" s="1303"/>
    </row>
    <row r="1220" spans="1:21" s="1302" customFormat="1" x14ac:dyDescent="0.3">
      <c r="A1220" s="1214"/>
      <c r="B1220" s="92"/>
      <c r="C1220" s="1298"/>
      <c r="D1220" s="1301"/>
      <c r="E1220" s="1301"/>
      <c r="F1220" s="1301"/>
      <c r="G1220" s="1301"/>
      <c r="H1220" s="1301"/>
      <c r="I1220" s="1301"/>
      <c r="J1220" s="1301"/>
      <c r="K1220" s="1301"/>
      <c r="L1220" s="1301"/>
      <c r="M1220" s="1301"/>
      <c r="N1220" s="1301"/>
      <c r="O1220" s="1329"/>
      <c r="Q1220" s="92"/>
      <c r="R1220" s="92"/>
      <c r="S1220" s="92"/>
      <c r="T1220" s="92"/>
      <c r="U1220" s="1303"/>
    </row>
    <row r="1221" spans="1:21" s="1302" customFormat="1" x14ac:dyDescent="0.3">
      <c r="A1221" s="1214"/>
      <c r="B1221" s="92"/>
      <c r="C1221" s="1298"/>
      <c r="D1221" s="1301"/>
      <c r="E1221" s="1301"/>
      <c r="F1221" s="1301"/>
      <c r="G1221" s="1301"/>
      <c r="H1221" s="1301"/>
      <c r="I1221" s="1301"/>
      <c r="J1221" s="1301"/>
      <c r="K1221" s="1301"/>
      <c r="L1221" s="1301"/>
      <c r="M1221" s="1301"/>
      <c r="N1221" s="1301"/>
      <c r="O1221" s="1329"/>
      <c r="Q1221" s="92"/>
      <c r="R1221" s="92"/>
      <c r="S1221" s="92"/>
      <c r="T1221" s="92"/>
      <c r="U1221" s="1303"/>
    </row>
    <row r="1222" spans="1:21" s="1302" customFormat="1" x14ac:dyDescent="0.3">
      <c r="A1222" s="1214"/>
      <c r="B1222" s="92"/>
      <c r="C1222" s="1298"/>
      <c r="D1222" s="1301"/>
      <c r="E1222" s="1301"/>
      <c r="F1222" s="1301"/>
      <c r="G1222" s="1301"/>
      <c r="H1222" s="1301"/>
      <c r="I1222" s="1301"/>
      <c r="J1222" s="1301"/>
      <c r="K1222" s="1301"/>
      <c r="L1222" s="1301"/>
      <c r="M1222" s="1301"/>
      <c r="N1222" s="1301"/>
      <c r="O1222" s="1329"/>
      <c r="Q1222" s="92"/>
      <c r="R1222" s="92"/>
      <c r="S1222" s="92"/>
      <c r="T1222" s="92"/>
      <c r="U1222" s="1303"/>
    </row>
    <row r="1223" spans="1:21" s="1302" customFormat="1" x14ac:dyDescent="0.3">
      <c r="A1223" s="1214"/>
      <c r="B1223" s="92"/>
      <c r="C1223" s="1298"/>
      <c r="D1223" s="1301"/>
      <c r="E1223" s="1301"/>
      <c r="F1223" s="1301"/>
      <c r="G1223" s="1301"/>
      <c r="H1223" s="1301"/>
      <c r="I1223" s="1301"/>
      <c r="J1223" s="1301"/>
      <c r="K1223" s="1301"/>
      <c r="L1223" s="1301"/>
      <c r="M1223" s="1301"/>
      <c r="N1223" s="1301"/>
      <c r="O1223" s="1329"/>
      <c r="Q1223" s="92"/>
      <c r="R1223" s="92"/>
      <c r="S1223" s="92"/>
      <c r="T1223" s="92"/>
      <c r="U1223" s="1303"/>
    </row>
    <row r="1224" spans="1:21" s="1302" customFormat="1" x14ac:dyDescent="0.3">
      <c r="A1224" s="1214"/>
      <c r="B1224" s="92"/>
      <c r="C1224" s="1298"/>
      <c r="D1224" s="1301"/>
      <c r="E1224" s="1301"/>
      <c r="F1224" s="1301"/>
      <c r="G1224" s="1301"/>
      <c r="H1224" s="1301"/>
      <c r="I1224" s="1301"/>
      <c r="J1224" s="1301"/>
      <c r="K1224" s="1301"/>
      <c r="L1224" s="1301"/>
      <c r="M1224" s="1301"/>
      <c r="N1224" s="1301"/>
      <c r="O1224" s="1329"/>
      <c r="Q1224" s="92"/>
      <c r="R1224" s="92"/>
      <c r="S1224" s="92"/>
      <c r="T1224" s="92"/>
      <c r="U1224" s="1303"/>
    </row>
    <row r="1225" spans="1:21" s="1302" customFormat="1" x14ac:dyDescent="0.3">
      <c r="A1225" s="1214"/>
      <c r="B1225" s="92"/>
      <c r="C1225" s="1298"/>
      <c r="D1225" s="1301"/>
      <c r="E1225" s="1301"/>
      <c r="F1225" s="1301"/>
      <c r="G1225" s="1301"/>
      <c r="H1225" s="1301"/>
      <c r="I1225" s="1301"/>
      <c r="J1225" s="1301"/>
      <c r="K1225" s="1301"/>
      <c r="L1225" s="1301"/>
      <c r="M1225" s="1301"/>
      <c r="N1225" s="1301"/>
      <c r="O1225" s="1329"/>
      <c r="Q1225" s="92"/>
      <c r="R1225" s="92"/>
      <c r="S1225" s="92"/>
      <c r="T1225" s="92"/>
      <c r="U1225" s="1303"/>
    </row>
    <row r="1226" spans="1:21" s="1302" customFormat="1" x14ac:dyDescent="0.3">
      <c r="A1226" s="1214"/>
      <c r="B1226" s="92"/>
      <c r="C1226" s="1298"/>
      <c r="D1226" s="1301"/>
      <c r="E1226" s="1301"/>
      <c r="F1226" s="1301"/>
      <c r="G1226" s="1301"/>
      <c r="H1226" s="1301"/>
      <c r="I1226" s="1301"/>
      <c r="J1226" s="1301"/>
      <c r="K1226" s="1301"/>
      <c r="L1226" s="1301"/>
      <c r="M1226" s="1301"/>
      <c r="N1226" s="1301"/>
      <c r="O1226" s="1329"/>
      <c r="Q1226" s="92"/>
      <c r="R1226" s="92"/>
      <c r="S1226" s="92"/>
      <c r="T1226" s="92"/>
      <c r="U1226" s="1303"/>
    </row>
    <row r="1227" spans="1:21" s="1302" customFormat="1" x14ac:dyDescent="0.3">
      <c r="A1227" s="1214"/>
      <c r="B1227" s="92"/>
      <c r="C1227" s="1298"/>
      <c r="D1227" s="1301"/>
      <c r="E1227" s="1301"/>
      <c r="F1227" s="1301"/>
      <c r="G1227" s="1301"/>
      <c r="H1227" s="1301"/>
      <c r="I1227" s="1301"/>
      <c r="J1227" s="1301"/>
      <c r="K1227" s="1301"/>
      <c r="L1227" s="1301"/>
      <c r="M1227" s="1301"/>
      <c r="N1227" s="1301"/>
      <c r="O1227" s="1329"/>
      <c r="Q1227" s="92"/>
      <c r="R1227" s="92"/>
      <c r="S1227" s="92"/>
      <c r="T1227" s="92"/>
      <c r="U1227" s="1303"/>
    </row>
    <row r="1228" spans="1:21" s="1302" customFormat="1" x14ac:dyDescent="0.3">
      <c r="A1228" s="1214"/>
      <c r="B1228" s="92"/>
      <c r="C1228" s="1298"/>
      <c r="D1228" s="1301"/>
      <c r="E1228" s="1301"/>
      <c r="F1228" s="1301"/>
      <c r="G1228" s="1301"/>
      <c r="H1228" s="1301"/>
      <c r="I1228" s="1301"/>
      <c r="J1228" s="1301"/>
      <c r="K1228" s="1301"/>
      <c r="L1228" s="1301"/>
      <c r="M1228" s="1301"/>
      <c r="N1228" s="1301"/>
      <c r="O1228" s="1329"/>
      <c r="Q1228" s="92"/>
      <c r="R1228" s="92"/>
      <c r="S1228" s="92"/>
      <c r="T1228" s="92"/>
      <c r="U1228" s="1303"/>
    </row>
    <row r="1229" spans="1:21" s="1302" customFormat="1" x14ac:dyDescent="0.3">
      <c r="A1229" s="1214"/>
      <c r="B1229" s="92"/>
      <c r="C1229" s="1298"/>
      <c r="D1229" s="1301"/>
      <c r="E1229" s="1301"/>
      <c r="F1229" s="1301"/>
      <c r="G1229" s="1301"/>
      <c r="H1229" s="1301"/>
      <c r="I1229" s="1301"/>
      <c r="J1229" s="1301"/>
      <c r="K1229" s="1301"/>
      <c r="L1229" s="1301"/>
      <c r="M1229" s="1301"/>
      <c r="N1229" s="1301"/>
      <c r="O1229" s="1329"/>
      <c r="Q1229" s="92"/>
      <c r="R1229" s="92"/>
      <c r="S1229" s="92"/>
      <c r="T1229" s="92"/>
      <c r="U1229" s="1303"/>
    </row>
    <row r="1230" spans="1:21" s="1302" customFormat="1" x14ac:dyDescent="0.3">
      <c r="A1230" s="1214"/>
      <c r="B1230" s="92"/>
      <c r="C1230" s="1298"/>
      <c r="D1230" s="1301"/>
      <c r="E1230" s="1301"/>
      <c r="F1230" s="1301"/>
      <c r="G1230" s="1301"/>
      <c r="H1230" s="1301"/>
      <c r="I1230" s="1301"/>
      <c r="J1230" s="1301"/>
      <c r="K1230" s="1301"/>
      <c r="L1230" s="1301"/>
      <c r="M1230" s="1301"/>
      <c r="N1230" s="1301"/>
      <c r="O1230" s="1329"/>
      <c r="Q1230" s="92"/>
      <c r="R1230" s="92"/>
      <c r="S1230" s="92"/>
      <c r="T1230" s="92"/>
      <c r="U1230" s="1303"/>
    </row>
    <row r="1231" spans="1:21" s="1302" customFormat="1" x14ac:dyDescent="0.3">
      <c r="A1231" s="1214"/>
      <c r="B1231" s="92"/>
      <c r="C1231" s="1298"/>
      <c r="D1231" s="1301"/>
      <c r="E1231" s="1301"/>
      <c r="F1231" s="1301"/>
      <c r="G1231" s="1301"/>
      <c r="H1231" s="1301"/>
      <c r="I1231" s="1301"/>
      <c r="J1231" s="1301"/>
      <c r="K1231" s="1301"/>
      <c r="L1231" s="1301"/>
      <c r="M1231" s="1301"/>
      <c r="N1231" s="1301"/>
      <c r="O1231" s="1329"/>
      <c r="Q1231" s="92"/>
      <c r="R1231" s="92"/>
      <c r="S1231" s="92"/>
      <c r="T1231" s="92"/>
      <c r="U1231" s="1303"/>
    </row>
    <row r="1232" spans="1:21" s="1302" customFormat="1" x14ac:dyDescent="0.3">
      <c r="A1232" s="1214"/>
      <c r="B1232" s="92"/>
      <c r="C1232" s="1298"/>
      <c r="D1232" s="1301"/>
      <c r="E1232" s="1301"/>
      <c r="F1232" s="1301"/>
      <c r="G1232" s="1301"/>
      <c r="H1232" s="1301"/>
      <c r="I1232" s="1301"/>
      <c r="J1232" s="1301"/>
      <c r="K1232" s="1301"/>
      <c r="L1232" s="1301"/>
      <c r="M1232" s="1301"/>
      <c r="N1232" s="1301"/>
      <c r="O1232" s="1329"/>
      <c r="Q1232" s="92"/>
      <c r="R1232" s="92"/>
      <c r="S1232" s="92"/>
      <c r="T1232" s="92"/>
      <c r="U1232" s="1303"/>
    </row>
    <row r="1233" spans="1:21" s="1302" customFormat="1" x14ac:dyDescent="0.3">
      <c r="A1233" s="1214"/>
      <c r="B1233" s="92"/>
      <c r="C1233" s="1298"/>
      <c r="D1233" s="1301"/>
      <c r="E1233" s="1301"/>
      <c r="F1233" s="1301"/>
      <c r="G1233" s="1301"/>
      <c r="H1233" s="1301"/>
      <c r="I1233" s="1301"/>
      <c r="J1233" s="1301"/>
      <c r="K1233" s="1301"/>
      <c r="L1233" s="1301"/>
      <c r="M1233" s="1301"/>
      <c r="N1233" s="1301"/>
      <c r="O1233" s="1329"/>
      <c r="Q1233" s="92"/>
      <c r="R1233" s="92"/>
      <c r="S1233" s="92"/>
      <c r="T1233" s="92"/>
      <c r="U1233" s="1303"/>
    </row>
    <row r="1234" spans="1:21" s="1302" customFormat="1" x14ac:dyDescent="0.3">
      <c r="A1234" s="1214"/>
      <c r="B1234" s="92"/>
      <c r="C1234" s="1298"/>
      <c r="D1234" s="1301"/>
      <c r="E1234" s="1301"/>
      <c r="F1234" s="1301"/>
      <c r="G1234" s="1301"/>
      <c r="H1234" s="1301"/>
      <c r="I1234" s="1301"/>
      <c r="J1234" s="1301"/>
      <c r="K1234" s="1301"/>
      <c r="L1234" s="1301"/>
      <c r="M1234" s="1301"/>
      <c r="N1234" s="1301"/>
      <c r="O1234" s="1329"/>
      <c r="Q1234" s="92"/>
      <c r="R1234" s="92"/>
      <c r="S1234" s="92"/>
      <c r="T1234" s="92"/>
      <c r="U1234" s="1303"/>
    </row>
    <row r="1235" spans="1:21" s="1302" customFormat="1" x14ac:dyDescent="0.3">
      <c r="A1235" s="1214"/>
      <c r="B1235" s="92"/>
      <c r="C1235" s="1298"/>
      <c r="D1235" s="1301"/>
      <c r="E1235" s="1301"/>
      <c r="F1235" s="1301"/>
      <c r="G1235" s="1301"/>
      <c r="H1235" s="1301"/>
      <c r="I1235" s="1301"/>
      <c r="J1235" s="1301"/>
      <c r="K1235" s="1301"/>
      <c r="L1235" s="1301"/>
      <c r="M1235" s="1301"/>
      <c r="N1235" s="1301"/>
      <c r="O1235" s="1329"/>
      <c r="Q1235" s="92"/>
      <c r="R1235" s="92"/>
      <c r="S1235" s="92"/>
      <c r="T1235" s="92"/>
      <c r="U1235" s="1303"/>
    </row>
    <row r="1236" spans="1:21" s="1302" customFormat="1" x14ac:dyDescent="0.3">
      <c r="A1236" s="1214"/>
      <c r="B1236" s="92"/>
      <c r="C1236" s="1298"/>
      <c r="D1236" s="1301"/>
      <c r="E1236" s="1301"/>
      <c r="F1236" s="1301"/>
      <c r="G1236" s="1301"/>
      <c r="H1236" s="1301"/>
      <c r="I1236" s="1301"/>
      <c r="J1236" s="1301"/>
      <c r="K1236" s="1301"/>
      <c r="L1236" s="1301"/>
      <c r="M1236" s="1301"/>
      <c r="N1236" s="1301"/>
      <c r="O1236" s="1329"/>
      <c r="Q1236" s="92"/>
      <c r="R1236" s="92"/>
      <c r="S1236" s="92"/>
      <c r="T1236" s="92"/>
      <c r="U1236" s="1303"/>
    </row>
    <row r="1237" spans="1:21" s="1302" customFormat="1" x14ac:dyDescent="0.3">
      <c r="A1237" s="1214"/>
      <c r="B1237" s="92"/>
      <c r="C1237" s="1298"/>
      <c r="D1237" s="1301"/>
      <c r="E1237" s="1301"/>
      <c r="F1237" s="1301"/>
      <c r="G1237" s="1301"/>
      <c r="H1237" s="1301"/>
      <c r="I1237" s="1301"/>
      <c r="J1237" s="1301"/>
      <c r="K1237" s="1301"/>
      <c r="L1237" s="1301"/>
      <c r="M1237" s="1301"/>
      <c r="N1237" s="1301"/>
      <c r="O1237" s="1329"/>
      <c r="Q1237" s="92"/>
      <c r="R1237" s="92"/>
      <c r="S1237" s="92"/>
      <c r="T1237" s="92"/>
      <c r="U1237" s="1303"/>
    </row>
    <row r="1238" spans="1:21" s="1302" customFormat="1" x14ac:dyDescent="0.3">
      <c r="A1238" s="1214"/>
      <c r="B1238" s="92"/>
      <c r="C1238" s="1298"/>
      <c r="D1238" s="1301"/>
      <c r="E1238" s="1301"/>
      <c r="F1238" s="1301"/>
      <c r="G1238" s="1301"/>
      <c r="H1238" s="1301"/>
      <c r="I1238" s="1301"/>
      <c r="J1238" s="1301"/>
      <c r="K1238" s="1301"/>
      <c r="L1238" s="1301"/>
      <c r="M1238" s="1301"/>
      <c r="N1238" s="1301"/>
      <c r="O1238" s="1329"/>
      <c r="Q1238" s="92"/>
      <c r="R1238" s="92"/>
      <c r="S1238" s="92"/>
      <c r="T1238" s="92"/>
      <c r="U1238" s="1303"/>
    </row>
    <row r="1239" spans="1:21" s="1302" customFormat="1" x14ac:dyDescent="0.3">
      <c r="A1239" s="1214"/>
      <c r="B1239" s="92"/>
      <c r="C1239" s="1298"/>
      <c r="D1239" s="1301"/>
      <c r="E1239" s="1301"/>
      <c r="F1239" s="1301"/>
      <c r="G1239" s="1301"/>
      <c r="H1239" s="1301"/>
      <c r="I1239" s="1301"/>
      <c r="J1239" s="1301"/>
      <c r="K1239" s="1301"/>
      <c r="L1239" s="1301"/>
      <c r="M1239" s="1301"/>
      <c r="N1239" s="1301"/>
      <c r="O1239" s="1329"/>
      <c r="Q1239" s="92"/>
      <c r="R1239" s="92"/>
      <c r="S1239" s="92"/>
      <c r="T1239" s="92"/>
      <c r="U1239" s="1303"/>
    </row>
    <row r="1240" spans="1:21" s="1302" customFormat="1" x14ac:dyDescent="0.3">
      <c r="A1240" s="1214"/>
      <c r="B1240" s="92"/>
      <c r="C1240" s="1298"/>
      <c r="D1240" s="1301"/>
      <c r="E1240" s="1301"/>
      <c r="F1240" s="1301"/>
      <c r="G1240" s="1301"/>
      <c r="H1240" s="1301"/>
      <c r="I1240" s="1301"/>
      <c r="J1240" s="1301"/>
      <c r="K1240" s="1301"/>
      <c r="L1240" s="1301"/>
      <c r="M1240" s="1301"/>
      <c r="N1240" s="1301"/>
      <c r="O1240" s="1329"/>
      <c r="Q1240" s="92"/>
      <c r="R1240" s="92"/>
      <c r="S1240" s="92"/>
      <c r="T1240" s="92"/>
      <c r="U1240" s="1303"/>
    </row>
    <row r="1241" spans="1:21" s="1302" customFormat="1" x14ac:dyDescent="0.3">
      <c r="A1241" s="1214"/>
      <c r="B1241" s="92"/>
      <c r="C1241" s="1298"/>
      <c r="D1241" s="1301"/>
      <c r="E1241" s="1301"/>
      <c r="F1241" s="1301"/>
      <c r="G1241" s="1301"/>
      <c r="H1241" s="1301"/>
      <c r="I1241" s="1301"/>
      <c r="J1241" s="1301"/>
      <c r="K1241" s="1301"/>
      <c r="L1241" s="1301"/>
      <c r="M1241" s="1301"/>
      <c r="N1241" s="1301"/>
      <c r="O1241" s="1329"/>
      <c r="Q1241" s="92"/>
      <c r="R1241" s="92"/>
      <c r="S1241" s="92"/>
      <c r="T1241" s="92"/>
      <c r="U1241" s="1303"/>
    </row>
    <row r="1242" spans="1:21" s="1302" customFormat="1" x14ac:dyDescent="0.3">
      <c r="A1242" s="1214"/>
      <c r="B1242" s="92"/>
      <c r="C1242" s="1298"/>
      <c r="D1242" s="1301"/>
      <c r="E1242" s="1301"/>
      <c r="F1242" s="1301"/>
      <c r="G1242" s="1301"/>
      <c r="H1242" s="1301"/>
      <c r="I1242" s="1301"/>
      <c r="J1242" s="1301"/>
      <c r="K1242" s="1301"/>
      <c r="L1242" s="1301"/>
      <c r="M1242" s="1301"/>
      <c r="N1242" s="1301"/>
      <c r="O1242" s="1329"/>
      <c r="Q1242" s="92"/>
      <c r="R1242" s="92"/>
      <c r="S1242" s="92"/>
      <c r="T1242" s="92"/>
      <c r="U1242" s="1303"/>
    </row>
    <row r="1243" spans="1:21" s="1302" customFormat="1" x14ac:dyDescent="0.3">
      <c r="A1243" s="1214"/>
      <c r="B1243" s="92"/>
      <c r="C1243" s="1298"/>
      <c r="D1243" s="1301"/>
      <c r="E1243" s="1301"/>
      <c r="F1243" s="1301"/>
      <c r="G1243" s="1301"/>
      <c r="H1243" s="1301"/>
      <c r="I1243" s="1301"/>
      <c r="J1243" s="1301"/>
      <c r="K1243" s="1301"/>
      <c r="L1243" s="1301"/>
      <c r="M1243" s="1301"/>
      <c r="N1243" s="1301"/>
      <c r="O1243" s="1329"/>
      <c r="Q1243" s="92"/>
      <c r="R1243" s="92"/>
      <c r="S1243" s="92"/>
      <c r="T1243" s="92"/>
      <c r="U1243" s="1303"/>
    </row>
    <row r="1244" spans="1:21" s="1302" customFormat="1" x14ac:dyDescent="0.3">
      <c r="A1244" s="1214"/>
      <c r="B1244" s="92"/>
      <c r="C1244" s="1298"/>
      <c r="D1244" s="1301"/>
      <c r="E1244" s="1301"/>
      <c r="F1244" s="1301"/>
      <c r="G1244" s="1301"/>
      <c r="H1244" s="1301"/>
      <c r="I1244" s="1301"/>
      <c r="J1244" s="1301"/>
      <c r="K1244" s="1301"/>
      <c r="L1244" s="1301"/>
      <c r="M1244" s="1301"/>
      <c r="N1244" s="1301"/>
      <c r="O1244" s="1329"/>
      <c r="Q1244" s="92"/>
      <c r="R1244" s="92"/>
      <c r="S1244" s="92"/>
      <c r="T1244" s="92"/>
      <c r="U1244" s="1303"/>
    </row>
    <row r="1245" spans="1:21" s="1302" customFormat="1" x14ac:dyDescent="0.3">
      <c r="A1245" s="1214"/>
      <c r="B1245" s="92"/>
      <c r="C1245" s="1298"/>
      <c r="D1245" s="1301"/>
      <c r="E1245" s="1301"/>
      <c r="F1245" s="1301"/>
      <c r="G1245" s="1301"/>
      <c r="H1245" s="1301"/>
      <c r="I1245" s="1301"/>
      <c r="J1245" s="1301"/>
      <c r="K1245" s="1301"/>
      <c r="L1245" s="1301"/>
      <c r="M1245" s="1301"/>
      <c r="N1245" s="1301"/>
      <c r="O1245" s="1329"/>
      <c r="Q1245" s="92"/>
      <c r="R1245" s="92"/>
      <c r="S1245" s="92"/>
      <c r="T1245" s="92"/>
      <c r="U1245" s="1303"/>
    </row>
    <row r="1246" spans="1:21" s="1302" customFormat="1" x14ac:dyDescent="0.3">
      <c r="A1246" s="1214"/>
      <c r="B1246" s="92"/>
      <c r="C1246" s="1298"/>
      <c r="D1246" s="1301"/>
      <c r="E1246" s="1301"/>
      <c r="F1246" s="1301"/>
      <c r="G1246" s="1301"/>
      <c r="H1246" s="1301"/>
      <c r="I1246" s="1301"/>
      <c r="J1246" s="1301"/>
      <c r="K1246" s="1301"/>
      <c r="L1246" s="1301"/>
      <c r="M1246" s="1301"/>
      <c r="N1246" s="1301"/>
      <c r="O1246" s="1329"/>
      <c r="Q1246" s="92"/>
      <c r="R1246" s="92"/>
      <c r="S1246" s="92"/>
      <c r="T1246" s="92"/>
      <c r="U1246" s="1303"/>
    </row>
    <row r="1247" spans="1:21" s="1302" customFormat="1" x14ac:dyDescent="0.3">
      <c r="A1247" s="1214"/>
      <c r="B1247" s="92"/>
      <c r="C1247" s="1298"/>
      <c r="D1247" s="1301"/>
      <c r="E1247" s="1301"/>
      <c r="F1247" s="1301"/>
      <c r="G1247" s="1301"/>
      <c r="H1247" s="1301"/>
      <c r="I1247" s="1301"/>
      <c r="J1247" s="1301"/>
      <c r="K1247" s="1301"/>
      <c r="L1247" s="1301"/>
      <c r="M1247" s="1301"/>
      <c r="N1247" s="1301"/>
      <c r="O1247" s="1329"/>
      <c r="Q1247" s="92"/>
      <c r="R1247" s="92"/>
      <c r="S1247" s="92"/>
      <c r="T1247" s="92"/>
      <c r="U1247" s="1303"/>
    </row>
    <row r="1248" spans="1:21" s="1302" customFormat="1" x14ac:dyDescent="0.3">
      <c r="A1248" s="1214"/>
      <c r="B1248" s="92"/>
      <c r="C1248" s="1298"/>
      <c r="D1248" s="1301"/>
      <c r="E1248" s="1301"/>
      <c r="F1248" s="1301"/>
      <c r="G1248" s="1301"/>
      <c r="H1248" s="1301"/>
      <c r="I1248" s="1301"/>
      <c r="J1248" s="1301"/>
      <c r="K1248" s="1301"/>
      <c r="L1248" s="1301"/>
      <c r="M1248" s="1301"/>
      <c r="N1248" s="1301"/>
      <c r="O1248" s="1329"/>
      <c r="Q1248" s="92"/>
      <c r="R1248" s="92"/>
      <c r="S1248" s="92"/>
      <c r="T1248" s="92"/>
      <c r="U1248" s="1303"/>
    </row>
    <row r="1249" spans="1:21" s="1302" customFormat="1" x14ac:dyDescent="0.3">
      <c r="A1249" s="1214"/>
      <c r="B1249" s="92"/>
      <c r="C1249" s="1298"/>
      <c r="D1249" s="1301"/>
      <c r="E1249" s="1301"/>
      <c r="F1249" s="1301"/>
      <c r="G1249" s="1301"/>
      <c r="H1249" s="1301"/>
      <c r="I1249" s="1301"/>
      <c r="J1249" s="1301"/>
      <c r="K1249" s="1301"/>
      <c r="L1249" s="1301"/>
      <c r="M1249" s="1301"/>
      <c r="N1249" s="1301"/>
      <c r="O1249" s="1329"/>
      <c r="Q1249" s="92"/>
      <c r="R1249" s="92"/>
      <c r="S1249" s="92"/>
      <c r="T1249" s="92"/>
      <c r="U1249" s="1303"/>
    </row>
    <row r="1250" spans="1:21" s="1302" customFormat="1" x14ac:dyDescent="0.3">
      <c r="A1250" s="1214"/>
      <c r="B1250" s="92"/>
      <c r="C1250" s="1298"/>
      <c r="D1250" s="1301"/>
      <c r="E1250" s="1301"/>
      <c r="F1250" s="1301"/>
      <c r="G1250" s="1301"/>
      <c r="H1250" s="1301"/>
      <c r="I1250" s="1301"/>
      <c r="J1250" s="1301"/>
      <c r="K1250" s="1301"/>
      <c r="L1250" s="1301"/>
      <c r="M1250" s="1301"/>
      <c r="N1250" s="1301"/>
      <c r="O1250" s="1329"/>
      <c r="Q1250" s="92"/>
      <c r="R1250" s="92"/>
      <c r="S1250" s="92"/>
      <c r="T1250" s="92"/>
      <c r="U1250" s="1303"/>
    </row>
    <row r="1251" spans="1:21" s="1302" customFormat="1" x14ac:dyDescent="0.3">
      <c r="A1251" s="1214"/>
      <c r="B1251" s="92"/>
      <c r="C1251" s="1298"/>
      <c r="D1251" s="1301"/>
      <c r="E1251" s="1301"/>
      <c r="F1251" s="1301"/>
      <c r="G1251" s="1301"/>
      <c r="H1251" s="1301"/>
      <c r="I1251" s="1301"/>
      <c r="J1251" s="1301"/>
      <c r="K1251" s="1301"/>
      <c r="L1251" s="1301"/>
      <c r="M1251" s="1301"/>
      <c r="N1251" s="1301"/>
      <c r="O1251" s="1329"/>
      <c r="Q1251" s="92"/>
      <c r="R1251" s="92"/>
      <c r="S1251" s="92"/>
      <c r="T1251" s="92"/>
      <c r="U1251" s="1303"/>
    </row>
    <row r="1252" spans="1:21" s="1302" customFormat="1" x14ac:dyDescent="0.3">
      <c r="A1252" s="1214"/>
      <c r="B1252" s="92"/>
      <c r="C1252" s="1298"/>
      <c r="D1252" s="1301"/>
      <c r="E1252" s="1301"/>
      <c r="F1252" s="1301"/>
      <c r="G1252" s="1301"/>
      <c r="H1252" s="1301"/>
      <c r="I1252" s="1301"/>
      <c r="J1252" s="1301"/>
      <c r="K1252" s="1301"/>
      <c r="L1252" s="1301"/>
      <c r="M1252" s="1301"/>
      <c r="N1252" s="1301"/>
      <c r="O1252" s="1329"/>
      <c r="Q1252" s="92"/>
      <c r="R1252" s="92"/>
      <c r="S1252" s="92"/>
      <c r="T1252" s="92"/>
      <c r="U1252" s="1303"/>
    </row>
    <row r="1253" spans="1:21" s="1302" customFormat="1" x14ac:dyDescent="0.3">
      <c r="A1253" s="1214"/>
      <c r="B1253" s="92"/>
      <c r="C1253" s="1298"/>
      <c r="D1253" s="1301"/>
      <c r="E1253" s="1301"/>
      <c r="F1253" s="1301"/>
      <c r="G1253" s="1301"/>
      <c r="H1253" s="1301"/>
      <c r="I1253" s="1301"/>
      <c r="J1253" s="1301"/>
      <c r="K1253" s="1301"/>
      <c r="L1253" s="1301"/>
      <c r="M1253" s="1301"/>
      <c r="N1253" s="1301"/>
      <c r="O1253" s="1329"/>
      <c r="Q1253" s="92"/>
      <c r="R1253" s="92"/>
      <c r="S1253" s="92"/>
      <c r="T1253" s="92"/>
      <c r="U1253" s="1303"/>
    </row>
    <row r="1254" spans="1:21" s="1302" customFormat="1" x14ac:dyDescent="0.3">
      <c r="A1254" s="1214"/>
      <c r="B1254" s="92"/>
      <c r="C1254" s="1298"/>
      <c r="D1254" s="1301"/>
      <c r="E1254" s="1301"/>
      <c r="F1254" s="1301"/>
      <c r="G1254" s="1301"/>
      <c r="H1254" s="1301"/>
      <c r="I1254" s="1301"/>
      <c r="J1254" s="1301"/>
      <c r="K1254" s="1301"/>
      <c r="L1254" s="1301"/>
      <c r="M1254" s="1301"/>
      <c r="N1254" s="1301"/>
      <c r="O1254" s="1329"/>
      <c r="Q1254" s="92"/>
      <c r="R1254" s="92"/>
      <c r="S1254" s="92"/>
      <c r="T1254" s="92"/>
      <c r="U1254" s="1303"/>
    </row>
    <row r="1255" spans="1:21" s="1302" customFormat="1" x14ac:dyDescent="0.3">
      <c r="A1255" s="1214"/>
      <c r="B1255" s="92"/>
      <c r="C1255" s="1298"/>
      <c r="D1255" s="1301"/>
      <c r="E1255" s="1301"/>
      <c r="F1255" s="1301"/>
      <c r="G1255" s="1301"/>
      <c r="H1255" s="1301"/>
      <c r="I1255" s="1301"/>
      <c r="J1255" s="1301"/>
      <c r="K1255" s="1301"/>
      <c r="L1255" s="1301"/>
      <c r="M1255" s="1301"/>
      <c r="N1255" s="1301"/>
      <c r="O1255" s="1329"/>
      <c r="Q1255" s="92"/>
      <c r="R1255" s="92"/>
      <c r="S1255" s="92"/>
      <c r="T1255" s="92"/>
      <c r="U1255" s="1303"/>
    </row>
    <row r="1256" spans="1:21" s="1302" customFormat="1" x14ac:dyDescent="0.3">
      <c r="A1256" s="1214"/>
      <c r="B1256" s="92"/>
      <c r="C1256" s="1298"/>
      <c r="D1256" s="1301"/>
      <c r="E1256" s="1301"/>
      <c r="F1256" s="1301"/>
      <c r="G1256" s="1301"/>
      <c r="H1256" s="1301"/>
      <c r="I1256" s="1301"/>
      <c r="J1256" s="1301"/>
      <c r="K1256" s="1301"/>
      <c r="L1256" s="1301"/>
      <c r="M1256" s="1301"/>
      <c r="N1256" s="1301"/>
      <c r="O1256" s="1329"/>
      <c r="Q1256" s="92"/>
      <c r="R1256" s="92"/>
      <c r="S1256" s="92"/>
      <c r="T1256" s="92"/>
      <c r="U1256" s="1303"/>
    </row>
    <row r="1257" spans="1:21" s="1302" customFormat="1" x14ac:dyDescent="0.3">
      <c r="A1257" s="1214"/>
      <c r="B1257" s="92"/>
      <c r="C1257" s="1298"/>
      <c r="D1257" s="1301"/>
      <c r="E1257" s="1301"/>
      <c r="F1257" s="1301"/>
      <c r="G1257" s="1301"/>
      <c r="H1257" s="1301"/>
      <c r="I1257" s="1301"/>
      <c r="J1257" s="1301"/>
      <c r="K1257" s="1301"/>
      <c r="L1257" s="1301"/>
      <c r="M1257" s="1301"/>
      <c r="N1257" s="1301"/>
      <c r="O1257" s="1329"/>
      <c r="Q1257" s="92"/>
      <c r="R1257" s="92"/>
      <c r="S1257" s="92"/>
      <c r="T1257" s="92"/>
      <c r="U1257" s="1303"/>
    </row>
    <row r="1258" spans="1:21" s="1302" customFormat="1" x14ac:dyDescent="0.3">
      <c r="A1258" s="1214"/>
      <c r="B1258" s="92"/>
      <c r="C1258" s="1298"/>
      <c r="D1258" s="1301"/>
      <c r="E1258" s="1301"/>
      <c r="F1258" s="1301"/>
      <c r="G1258" s="1301"/>
      <c r="H1258" s="1301"/>
      <c r="I1258" s="1301"/>
      <c r="J1258" s="1301"/>
      <c r="K1258" s="1301"/>
      <c r="L1258" s="1301"/>
      <c r="M1258" s="1301"/>
      <c r="N1258" s="1301"/>
      <c r="O1258" s="1329"/>
      <c r="Q1258" s="92"/>
      <c r="R1258" s="92"/>
      <c r="S1258" s="92"/>
      <c r="T1258" s="92"/>
      <c r="U1258" s="1303"/>
    </row>
    <row r="1259" spans="1:21" s="1302" customFormat="1" x14ac:dyDescent="0.3">
      <c r="A1259" s="1214"/>
      <c r="B1259" s="92"/>
      <c r="C1259" s="1298"/>
      <c r="D1259" s="1301"/>
      <c r="E1259" s="1301"/>
      <c r="F1259" s="1301"/>
      <c r="G1259" s="1301"/>
      <c r="H1259" s="1301"/>
      <c r="I1259" s="1301"/>
      <c r="J1259" s="1301"/>
      <c r="K1259" s="1301"/>
      <c r="L1259" s="1301"/>
      <c r="M1259" s="1301"/>
      <c r="N1259" s="1301"/>
      <c r="O1259" s="1329"/>
      <c r="Q1259" s="92"/>
      <c r="R1259" s="92"/>
      <c r="S1259" s="92"/>
      <c r="T1259" s="92"/>
      <c r="U1259" s="1303"/>
    </row>
    <row r="1260" spans="1:21" s="1302" customFormat="1" x14ac:dyDescent="0.3">
      <c r="A1260" s="1214"/>
      <c r="B1260" s="92"/>
      <c r="C1260" s="1298"/>
      <c r="D1260" s="1301"/>
      <c r="E1260" s="1301"/>
      <c r="F1260" s="1301"/>
      <c r="G1260" s="1301"/>
      <c r="H1260" s="1301"/>
      <c r="I1260" s="1301"/>
      <c r="J1260" s="1301"/>
      <c r="K1260" s="1301"/>
      <c r="L1260" s="1301"/>
      <c r="M1260" s="1301"/>
      <c r="N1260" s="1301"/>
      <c r="O1260" s="1329"/>
      <c r="Q1260" s="92"/>
      <c r="R1260" s="92"/>
      <c r="S1260" s="92"/>
      <c r="T1260" s="92"/>
      <c r="U1260" s="1303"/>
    </row>
    <row r="1261" spans="1:21" s="1302" customFormat="1" x14ac:dyDescent="0.3">
      <c r="A1261" s="1214"/>
      <c r="B1261" s="92"/>
      <c r="C1261" s="1298"/>
      <c r="D1261" s="1301"/>
      <c r="E1261" s="1301"/>
      <c r="F1261" s="1301"/>
      <c r="G1261" s="1301"/>
      <c r="H1261" s="1301"/>
      <c r="I1261" s="1301"/>
      <c r="J1261" s="1301"/>
      <c r="K1261" s="1301"/>
      <c r="L1261" s="1301"/>
      <c r="M1261" s="1301"/>
      <c r="N1261" s="1301"/>
      <c r="O1261" s="1329"/>
      <c r="Q1261" s="92"/>
      <c r="R1261" s="92"/>
      <c r="S1261" s="92"/>
      <c r="T1261" s="92"/>
      <c r="U1261" s="1303"/>
    </row>
    <row r="1262" spans="1:21" s="1302" customFormat="1" x14ac:dyDescent="0.3">
      <c r="A1262" s="1214"/>
      <c r="B1262" s="92"/>
      <c r="C1262" s="1298"/>
      <c r="D1262" s="1301"/>
      <c r="E1262" s="1301"/>
      <c r="F1262" s="1301"/>
      <c r="G1262" s="1301"/>
      <c r="H1262" s="1301"/>
      <c r="I1262" s="1301"/>
      <c r="J1262" s="1301"/>
      <c r="K1262" s="1301"/>
      <c r="L1262" s="1301"/>
      <c r="M1262" s="1301"/>
      <c r="N1262" s="1301"/>
      <c r="O1262" s="1329"/>
      <c r="Q1262" s="92"/>
      <c r="R1262" s="92"/>
      <c r="S1262" s="92"/>
      <c r="T1262" s="92"/>
      <c r="U1262" s="1303"/>
    </row>
    <row r="1263" spans="1:21" s="1302" customFormat="1" x14ac:dyDescent="0.3">
      <c r="A1263" s="1214"/>
      <c r="B1263" s="92"/>
      <c r="C1263" s="1298"/>
      <c r="D1263" s="1301"/>
      <c r="E1263" s="1301"/>
      <c r="F1263" s="1301"/>
      <c r="G1263" s="1301"/>
      <c r="H1263" s="1301"/>
      <c r="I1263" s="1301"/>
      <c r="J1263" s="1301"/>
      <c r="K1263" s="1301"/>
      <c r="L1263" s="1301"/>
      <c r="M1263" s="1301"/>
      <c r="N1263" s="1301"/>
      <c r="O1263" s="1329"/>
      <c r="Q1263" s="92"/>
      <c r="R1263" s="92"/>
      <c r="S1263" s="92"/>
      <c r="T1263" s="92"/>
      <c r="U1263" s="1303"/>
    </row>
    <row r="1264" spans="1:21" s="1302" customFormat="1" x14ac:dyDescent="0.3">
      <c r="A1264" s="1214"/>
      <c r="B1264" s="92"/>
      <c r="C1264" s="1298"/>
      <c r="D1264" s="1301"/>
      <c r="E1264" s="1301"/>
      <c r="F1264" s="1301"/>
      <c r="G1264" s="1301"/>
      <c r="H1264" s="1301"/>
      <c r="I1264" s="1301"/>
      <c r="J1264" s="1301"/>
      <c r="K1264" s="1301"/>
      <c r="L1264" s="1301"/>
      <c r="M1264" s="1301"/>
      <c r="N1264" s="1301"/>
      <c r="O1264" s="1329"/>
      <c r="Q1264" s="92"/>
      <c r="R1264" s="92"/>
      <c r="S1264" s="92"/>
      <c r="T1264" s="92"/>
      <c r="U1264" s="1303"/>
    </row>
    <row r="1265" spans="1:21" s="1302" customFormat="1" x14ac:dyDescent="0.3">
      <c r="A1265" s="1214"/>
      <c r="B1265" s="92"/>
      <c r="C1265" s="1298"/>
      <c r="D1265" s="1301"/>
      <c r="E1265" s="1301"/>
      <c r="F1265" s="1301"/>
      <c r="G1265" s="1301"/>
      <c r="H1265" s="1301"/>
      <c r="I1265" s="1301"/>
      <c r="J1265" s="1301"/>
      <c r="K1265" s="1301"/>
      <c r="L1265" s="1301"/>
      <c r="M1265" s="1301"/>
      <c r="N1265" s="1301"/>
      <c r="O1265" s="1329"/>
      <c r="Q1265" s="92"/>
      <c r="R1265" s="92"/>
      <c r="S1265" s="92"/>
      <c r="T1265" s="92"/>
      <c r="U1265" s="1303"/>
    </row>
    <row r="1266" spans="1:21" s="1302" customFormat="1" x14ac:dyDescent="0.3">
      <c r="A1266" s="1214"/>
      <c r="B1266" s="92"/>
      <c r="C1266" s="1298"/>
      <c r="D1266" s="1301"/>
      <c r="E1266" s="1301"/>
      <c r="F1266" s="1301"/>
      <c r="G1266" s="1301"/>
      <c r="H1266" s="1301"/>
      <c r="I1266" s="1301"/>
      <c r="J1266" s="1301"/>
      <c r="K1266" s="1301"/>
      <c r="L1266" s="1301"/>
      <c r="M1266" s="1301"/>
      <c r="N1266" s="1301"/>
      <c r="O1266" s="1329"/>
      <c r="Q1266" s="92"/>
      <c r="R1266" s="92"/>
      <c r="S1266" s="92"/>
      <c r="T1266" s="92"/>
      <c r="U1266" s="1303"/>
    </row>
    <row r="1267" spans="1:21" s="1302" customFormat="1" x14ac:dyDescent="0.3">
      <c r="A1267" s="1214"/>
      <c r="B1267" s="92"/>
      <c r="C1267" s="1298"/>
      <c r="D1267" s="1301"/>
      <c r="E1267" s="1301"/>
      <c r="F1267" s="1301"/>
      <c r="G1267" s="1301"/>
      <c r="H1267" s="1301"/>
      <c r="I1267" s="1301"/>
      <c r="J1267" s="1301"/>
      <c r="K1267" s="1301"/>
      <c r="L1267" s="1301"/>
      <c r="M1267" s="1301"/>
      <c r="N1267" s="1301"/>
      <c r="O1267" s="1329"/>
      <c r="Q1267" s="92"/>
      <c r="R1267" s="92"/>
      <c r="S1267" s="92"/>
      <c r="T1267" s="92"/>
      <c r="U1267" s="1303"/>
    </row>
    <row r="1268" spans="1:21" s="1302" customFormat="1" x14ac:dyDescent="0.3">
      <c r="A1268" s="1214"/>
      <c r="B1268" s="92"/>
      <c r="C1268" s="1298"/>
      <c r="D1268" s="1301"/>
      <c r="E1268" s="1301"/>
      <c r="F1268" s="1301"/>
      <c r="G1268" s="1301"/>
      <c r="H1268" s="1301"/>
      <c r="I1268" s="1301"/>
      <c r="J1268" s="1301"/>
      <c r="K1268" s="1301"/>
      <c r="L1268" s="1301"/>
      <c r="M1268" s="1301"/>
      <c r="N1268" s="1301"/>
      <c r="O1268" s="1329"/>
      <c r="Q1268" s="92"/>
      <c r="R1268" s="92"/>
      <c r="S1268" s="92"/>
      <c r="T1268" s="92"/>
      <c r="U1268" s="1303"/>
    </row>
    <row r="1269" spans="1:21" s="1302" customFormat="1" x14ac:dyDescent="0.3">
      <c r="A1269" s="1214"/>
      <c r="B1269" s="92"/>
      <c r="C1269" s="1298"/>
      <c r="D1269" s="1301"/>
      <c r="E1269" s="1301"/>
      <c r="F1269" s="1301"/>
      <c r="G1269" s="1301"/>
      <c r="H1269" s="1301"/>
      <c r="I1269" s="1301"/>
      <c r="J1269" s="1301"/>
      <c r="K1269" s="1301"/>
      <c r="L1269" s="1301"/>
      <c r="M1269" s="1301"/>
      <c r="N1269" s="1301"/>
      <c r="O1269" s="1329"/>
      <c r="Q1269" s="92"/>
      <c r="R1269" s="92"/>
      <c r="S1269" s="92"/>
      <c r="T1269" s="92"/>
      <c r="U1269" s="1303"/>
    </row>
    <row r="1270" spans="1:21" s="1302" customFormat="1" x14ac:dyDescent="0.3">
      <c r="A1270" s="1214"/>
      <c r="B1270" s="92"/>
      <c r="C1270" s="1298"/>
      <c r="D1270" s="1301"/>
      <c r="E1270" s="1301"/>
      <c r="F1270" s="1301"/>
      <c r="G1270" s="1301"/>
      <c r="H1270" s="1301"/>
      <c r="I1270" s="1301"/>
      <c r="J1270" s="1301"/>
      <c r="K1270" s="1301"/>
      <c r="L1270" s="1301"/>
      <c r="M1270" s="1301"/>
      <c r="N1270" s="1301"/>
      <c r="O1270" s="1329"/>
      <c r="Q1270" s="92"/>
      <c r="R1270" s="92"/>
      <c r="S1270" s="92"/>
      <c r="T1270" s="92"/>
      <c r="U1270" s="1303"/>
    </row>
    <row r="1271" spans="1:21" s="1302" customFormat="1" x14ac:dyDescent="0.3">
      <c r="A1271" s="1214"/>
      <c r="B1271" s="92"/>
      <c r="C1271" s="1298"/>
      <c r="D1271" s="1301"/>
      <c r="E1271" s="1301"/>
      <c r="F1271" s="1301"/>
      <c r="G1271" s="1301"/>
      <c r="H1271" s="1301"/>
      <c r="I1271" s="1301"/>
      <c r="J1271" s="1301"/>
      <c r="K1271" s="1301"/>
      <c r="L1271" s="1301"/>
      <c r="M1271" s="1301"/>
      <c r="N1271" s="1301"/>
      <c r="O1271" s="1329"/>
      <c r="Q1271" s="92"/>
      <c r="R1271" s="92"/>
      <c r="S1271" s="92"/>
      <c r="T1271" s="92"/>
      <c r="U1271" s="1303"/>
    </row>
    <row r="1272" spans="1:21" s="1302" customFormat="1" x14ac:dyDescent="0.3">
      <c r="A1272" s="1214"/>
      <c r="B1272" s="92"/>
      <c r="C1272" s="1298"/>
      <c r="D1272" s="1301"/>
      <c r="E1272" s="1301"/>
      <c r="F1272" s="1301"/>
      <c r="G1272" s="1301"/>
      <c r="H1272" s="1301"/>
      <c r="I1272" s="1301"/>
      <c r="J1272" s="1301"/>
      <c r="K1272" s="1301"/>
      <c r="L1272" s="1301"/>
      <c r="M1272" s="1301"/>
      <c r="N1272" s="1301"/>
      <c r="O1272" s="1329"/>
      <c r="Q1272" s="92"/>
      <c r="R1272" s="92"/>
      <c r="S1272" s="92"/>
      <c r="T1272" s="92"/>
      <c r="U1272" s="1303"/>
    </row>
    <row r="1273" spans="1:21" s="1302" customFormat="1" x14ac:dyDescent="0.3">
      <c r="A1273" s="1214"/>
      <c r="B1273" s="92"/>
      <c r="C1273" s="1298"/>
      <c r="D1273" s="1301"/>
      <c r="E1273" s="1301"/>
      <c r="F1273" s="1301"/>
      <c r="G1273" s="1301"/>
      <c r="H1273" s="1301"/>
      <c r="I1273" s="1301"/>
      <c r="J1273" s="1301"/>
      <c r="K1273" s="1301"/>
      <c r="L1273" s="1301"/>
      <c r="M1273" s="1301"/>
      <c r="N1273" s="1301"/>
      <c r="O1273" s="1329"/>
      <c r="Q1273" s="92"/>
      <c r="R1273" s="92"/>
      <c r="S1273" s="92"/>
      <c r="T1273" s="92"/>
      <c r="U1273" s="1303"/>
    </row>
    <row r="1274" spans="1:21" s="1302" customFormat="1" x14ac:dyDescent="0.3">
      <c r="A1274" s="1214"/>
      <c r="B1274" s="92"/>
      <c r="C1274" s="1298"/>
      <c r="D1274" s="1301"/>
      <c r="E1274" s="1301"/>
      <c r="F1274" s="1301"/>
      <c r="G1274" s="1301"/>
      <c r="H1274" s="1301"/>
      <c r="I1274" s="1301"/>
      <c r="J1274" s="1301"/>
      <c r="K1274" s="1301"/>
      <c r="L1274" s="1301"/>
      <c r="M1274" s="1301"/>
      <c r="N1274" s="1301"/>
      <c r="O1274" s="1329"/>
      <c r="Q1274" s="92"/>
      <c r="R1274" s="92"/>
      <c r="S1274" s="92"/>
      <c r="T1274" s="92"/>
      <c r="U1274" s="1303"/>
    </row>
    <row r="1275" spans="1:21" s="1302" customFormat="1" x14ac:dyDescent="0.3">
      <c r="A1275" s="1214"/>
      <c r="B1275" s="92"/>
      <c r="C1275" s="1298"/>
      <c r="D1275" s="1301"/>
      <c r="E1275" s="1301"/>
      <c r="F1275" s="1301"/>
      <c r="G1275" s="1301"/>
      <c r="H1275" s="1301"/>
      <c r="I1275" s="1301"/>
      <c r="J1275" s="1301"/>
      <c r="K1275" s="1301"/>
      <c r="L1275" s="1301"/>
      <c r="M1275" s="1301"/>
      <c r="N1275" s="1301"/>
      <c r="O1275" s="1329"/>
      <c r="Q1275" s="92"/>
      <c r="R1275" s="92"/>
      <c r="S1275" s="92"/>
      <c r="T1275" s="92"/>
      <c r="U1275" s="1303"/>
    </row>
    <row r="1276" spans="1:21" s="1302" customFormat="1" x14ac:dyDescent="0.3">
      <c r="A1276" s="1214"/>
      <c r="B1276" s="92"/>
      <c r="C1276" s="1298"/>
      <c r="D1276" s="1301"/>
      <c r="E1276" s="1301"/>
      <c r="F1276" s="1301"/>
      <c r="G1276" s="1301"/>
      <c r="H1276" s="1301"/>
      <c r="I1276" s="1301"/>
      <c r="J1276" s="1301"/>
      <c r="K1276" s="1301"/>
      <c r="L1276" s="1301"/>
      <c r="M1276" s="1301"/>
      <c r="N1276" s="1301"/>
      <c r="O1276" s="1329"/>
      <c r="Q1276" s="92"/>
      <c r="R1276" s="92"/>
      <c r="S1276" s="92"/>
      <c r="T1276" s="92"/>
      <c r="U1276" s="1303"/>
    </row>
    <row r="1277" spans="1:21" s="1302" customFormat="1" x14ac:dyDescent="0.3">
      <c r="A1277" s="1214"/>
      <c r="B1277" s="92"/>
      <c r="C1277" s="1298"/>
      <c r="D1277" s="1301"/>
      <c r="E1277" s="1301"/>
      <c r="F1277" s="1301"/>
      <c r="G1277" s="1301"/>
      <c r="H1277" s="1301"/>
      <c r="I1277" s="1301"/>
      <c r="J1277" s="1301"/>
      <c r="K1277" s="1301"/>
      <c r="L1277" s="1301"/>
      <c r="M1277" s="1301"/>
      <c r="N1277" s="1301"/>
      <c r="O1277" s="1329"/>
      <c r="Q1277" s="92"/>
      <c r="R1277" s="92"/>
      <c r="S1277" s="92"/>
      <c r="T1277" s="92"/>
      <c r="U1277" s="1303"/>
    </row>
    <row r="1278" spans="1:21" s="1302" customFormat="1" x14ac:dyDescent="0.3">
      <c r="A1278" s="1214"/>
      <c r="B1278" s="92"/>
      <c r="C1278" s="1298"/>
      <c r="D1278" s="1301"/>
      <c r="E1278" s="1301"/>
      <c r="F1278" s="1301"/>
      <c r="G1278" s="1301"/>
      <c r="H1278" s="1301"/>
      <c r="I1278" s="1301"/>
      <c r="J1278" s="1301"/>
      <c r="K1278" s="1301"/>
      <c r="L1278" s="1301"/>
      <c r="M1278" s="1301"/>
      <c r="N1278" s="1301"/>
      <c r="O1278" s="1329"/>
      <c r="Q1278" s="92"/>
      <c r="R1278" s="92"/>
      <c r="S1278" s="92"/>
      <c r="T1278" s="92"/>
      <c r="U1278" s="1303"/>
    </row>
    <row r="1279" spans="1:21" s="1302" customFormat="1" x14ac:dyDescent="0.3">
      <c r="A1279" s="1214"/>
      <c r="B1279" s="92"/>
      <c r="C1279" s="1298"/>
      <c r="D1279" s="1301"/>
      <c r="E1279" s="1301"/>
      <c r="F1279" s="1301"/>
      <c r="G1279" s="1301"/>
      <c r="H1279" s="1301"/>
      <c r="I1279" s="1301"/>
      <c r="J1279" s="1301"/>
      <c r="K1279" s="1301"/>
      <c r="L1279" s="1301"/>
      <c r="M1279" s="1301"/>
      <c r="N1279" s="1301"/>
      <c r="O1279" s="1329"/>
      <c r="Q1279" s="92"/>
      <c r="R1279" s="92"/>
      <c r="S1279" s="92"/>
      <c r="T1279" s="92"/>
      <c r="U1279" s="1303"/>
    </row>
    <row r="1280" spans="1:21" s="1302" customFormat="1" x14ac:dyDescent="0.3">
      <c r="A1280" s="1214"/>
      <c r="B1280" s="92"/>
      <c r="C1280" s="1298"/>
      <c r="D1280" s="1301"/>
      <c r="E1280" s="1301"/>
      <c r="F1280" s="1301"/>
      <c r="G1280" s="1301"/>
      <c r="H1280" s="1301"/>
      <c r="I1280" s="1301"/>
      <c r="J1280" s="1301"/>
      <c r="K1280" s="1301"/>
      <c r="L1280" s="1301"/>
      <c r="M1280" s="1301"/>
      <c r="N1280" s="1301"/>
      <c r="O1280" s="1329"/>
      <c r="Q1280" s="92"/>
      <c r="R1280" s="92"/>
      <c r="S1280" s="92"/>
      <c r="T1280" s="92"/>
      <c r="U1280" s="1303"/>
    </row>
    <row r="1281" spans="1:21" s="1302" customFormat="1" x14ac:dyDescent="0.3">
      <c r="A1281" s="1214"/>
      <c r="B1281" s="92"/>
      <c r="C1281" s="1298"/>
      <c r="D1281" s="1301"/>
      <c r="E1281" s="1301"/>
      <c r="F1281" s="1301"/>
      <c r="G1281" s="1301"/>
      <c r="H1281" s="1301"/>
      <c r="I1281" s="1301"/>
      <c r="J1281" s="1301"/>
      <c r="K1281" s="1301"/>
      <c r="L1281" s="1301"/>
      <c r="M1281" s="1301"/>
      <c r="N1281" s="1301"/>
      <c r="O1281" s="1329"/>
      <c r="Q1281" s="92"/>
      <c r="R1281" s="92"/>
      <c r="S1281" s="92"/>
      <c r="T1281" s="92"/>
      <c r="U1281" s="1303"/>
    </row>
    <row r="1282" spans="1:21" s="1302" customFormat="1" x14ac:dyDescent="0.3">
      <c r="A1282" s="1214"/>
      <c r="B1282" s="92"/>
      <c r="C1282" s="1298"/>
      <c r="D1282" s="1301"/>
      <c r="E1282" s="1301"/>
      <c r="F1282" s="1301"/>
      <c r="G1282" s="1301"/>
      <c r="H1282" s="1301"/>
      <c r="I1282" s="1301"/>
      <c r="J1282" s="1301"/>
      <c r="K1282" s="1301"/>
      <c r="L1282" s="1301"/>
      <c r="M1282" s="1301"/>
      <c r="N1282" s="1301"/>
      <c r="O1282" s="1329"/>
      <c r="Q1282" s="92"/>
      <c r="R1282" s="92"/>
      <c r="S1282" s="92"/>
      <c r="T1282" s="92"/>
      <c r="U1282" s="1303"/>
    </row>
    <row r="1283" spans="1:21" s="1302" customFormat="1" x14ac:dyDescent="0.3">
      <c r="A1283" s="1214"/>
      <c r="B1283" s="92"/>
      <c r="C1283" s="1298"/>
      <c r="D1283" s="1301"/>
      <c r="E1283" s="1301"/>
      <c r="F1283" s="1301"/>
      <c r="G1283" s="1301"/>
      <c r="H1283" s="1301"/>
      <c r="I1283" s="1301"/>
      <c r="J1283" s="1301"/>
      <c r="K1283" s="1301"/>
      <c r="L1283" s="1301"/>
      <c r="M1283" s="1301"/>
      <c r="N1283" s="1301"/>
      <c r="O1283" s="1329"/>
      <c r="Q1283" s="92"/>
      <c r="R1283" s="92"/>
      <c r="S1283" s="92"/>
      <c r="T1283" s="92"/>
      <c r="U1283" s="1303"/>
    </row>
    <row r="1284" spans="1:21" s="1302" customFormat="1" x14ac:dyDescent="0.3">
      <c r="A1284" s="1214"/>
      <c r="B1284" s="92"/>
      <c r="C1284" s="1298"/>
      <c r="D1284" s="1301"/>
      <c r="E1284" s="1301"/>
      <c r="F1284" s="1301"/>
      <c r="G1284" s="1301"/>
      <c r="H1284" s="1301"/>
      <c r="I1284" s="1301"/>
      <c r="J1284" s="1301"/>
      <c r="K1284" s="1301"/>
      <c r="L1284" s="1301"/>
      <c r="M1284" s="1301"/>
      <c r="N1284" s="1301"/>
      <c r="O1284" s="1329"/>
      <c r="Q1284" s="92"/>
      <c r="R1284" s="92"/>
      <c r="S1284" s="92"/>
      <c r="T1284" s="92"/>
      <c r="U1284" s="1303"/>
    </row>
    <row r="1285" spans="1:21" s="1302" customFormat="1" x14ac:dyDescent="0.3">
      <c r="A1285" s="1214"/>
      <c r="B1285" s="92"/>
      <c r="C1285" s="1298"/>
      <c r="D1285" s="1301"/>
      <c r="E1285" s="1301"/>
      <c r="F1285" s="1301"/>
      <c r="G1285" s="1301"/>
      <c r="H1285" s="1301"/>
      <c r="I1285" s="1301"/>
      <c r="J1285" s="1301"/>
      <c r="K1285" s="1301"/>
      <c r="L1285" s="1301"/>
      <c r="M1285" s="1301"/>
      <c r="N1285" s="1301"/>
      <c r="O1285" s="1329"/>
      <c r="Q1285" s="92"/>
      <c r="R1285" s="92"/>
      <c r="S1285" s="92"/>
      <c r="T1285" s="92"/>
      <c r="U1285" s="1303"/>
    </row>
    <row r="1286" spans="1:21" s="1302" customFormat="1" x14ac:dyDescent="0.3">
      <c r="A1286" s="1214"/>
      <c r="B1286" s="92"/>
      <c r="C1286" s="1298"/>
      <c r="D1286" s="1301"/>
      <c r="E1286" s="1301"/>
      <c r="F1286" s="1301"/>
      <c r="G1286" s="1301"/>
      <c r="H1286" s="1301"/>
      <c r="I1286" s="1301"/>
      <c r="J1286" s="1301"/>
      <c r="K1286" s="1301"/>
      <c r="L1286" s="1301"/>
      <c r="M1286" s="1301"/>
      <c r="N1286" s="1301"/>
      <c r="O1286" s="1329"/>
      <c r="Q1286" s="92"/>
      <c r="R1286" s="92"/>
      <c r="S1286" s="92"/>
      <c r="T1286" s="92"/>
      <c r="U1286" s="1303"/>
    </row>
    <row r="1287" spans="1:21" s="1302" customFormat="1" x14ac:dyDescent="0.3">
      <c r="A1287" s="1214"/>
      <c r="B1287" s="92"/>
      <c r="C1287" s="1298"/>
      <c r="D1287" s="1301"/>
      <c r="E1287" s="1301"/>
      <c r="F1287" s="1301"/>
      <c r="G1287" s="1301"/>
      <c r="H1287" s="1301"/>
      <c r="I1287" s="1301"/>
      <c r="J1287" s="1301"/>
      <c r="K1287" s="1301"/>
      <c r="L1287" s="1301"/>
      <c r="M1287" s="1301"/>
      <c r="N1287" s="1301"/>
      <c r="O1287" s="1329"/>
      <c r="Q1287" s="92"/>
      <c r="R1287" s="92"/>
      <c r="S1287" s="92"/>
      <c r="T1287" s="92"/>
      <c r="U1287" s="1303"/>
    </row>
    <row r="1288" spans="1:21" s="1302" customFormat="1" x14ac:dyDescent="0.3">
      <c r="A1288" s="1214"/>
      <c r="B1288" s="92"/>
      <c r="C1288" s="1298"/>
      <c r="D1288" s="1301"/>
      <c r="E1288" s="1301"/>
      <c r="F1288" s="1301"/>
      <c r="G1288" s="1301"/>
      <c r="H1288" s="1301"/>
      <c r="I1288" s="1301"/>
      <c r="J1288" s="1301"/>
      <c r="K1288" s="1301"/>
      <c r="L1288" s="1301"/>
      <c r="M1288" s="1301"/>
      <c r="N1288" s="1301"/>
      <c r="O1288" s="1329"/>
      <c r="Q1288" s="92"/>
      <c r="R1288" s="92"/>
      <c r="S1288" s="92"/>
      <c r="T1288" s="92"/>
      <c r="U1288" s="1303"/>
    </row>
    <row r="1289" spans="1:21" s="1302" customFormat="1" x14ac:dyDescent="0.3">
      <c r="A1289" s="1214"/>
      <c r="B1289" s="92"/>
      <c r="C1289" s="1298"/>
      <c r="D1289" s="1301"/>
      <c r="E1289" s="1301"/>
      <c r="F1289" s="1301"/>
      <c r="G1289" s="1301"/>
      <c r="H1289" s="1301"/>
      <c r="I1289" s="1301"/>
      <c r="J1289" s="1301"/>
      <c r="K1289" s="1301"/>
      <c r="L1289" s="1301"/>
      <c r="M1289" s="1301"/>
      <c r="N1289" s="1301"/>
      <c r="O1289" s="1329"/>
      <c r="Q1289" s="92"/>
      <c r="R1289" s="92"/>
      <c r="S1289" s="92"/>
      <c r="T1289" s="92"/>
      <c r="U1289" s="1303"/>
    </row>
    <row r="1290" spans="1:21" s="1302" customFormat="1" x14ac:dyDescent="0.3">
      <c r="A1290" s="1214"/>
      <c r="B1290" s="92"/>
      <c r="C1290" s="1298"/>
      <c r="D1290" s="1301"/>
      <c r="E1290" s="1301"/>
      <c r="F1290" s="1301"/>
      <c r="G1290" s="1301"/>
      <c r="H1290" s="1301"/>
      <c r="I1290" s="1301"/>
      <c r="J1290" s="1301"/>
      <c r="K1290" s="1301"/>
      <c r="L1290" s="1301"/>
      <c r="M1290" s="1301"/>
      <c r="N1290" s="1301"/>
      <c r="O1290" s="1329"/>
      <c r="Q1290" s="92"/>
      <c r="R1290" s="92"/>
      <c r="S1290" s="92"/>
      <c r="T1290" s="92"/>
      <c r="U1290" s="1303"/>
    </row>
    <row r="1291" spans="1:21" s="1302" customFormat="1" x14ac:dyDescent="0.3">
      <c r="A1291" s="1214"/>
      <c r="B1291" s="92"/>
      <c r="C1291" s="1298"/>
      <c r="D1291" s="1301"/>
      <c r="E1291" s="1301"/>
      <c r="F1291" s="1301"/>
      <c r="G1291" s="1301"/>
      <c r="H1291" s="1301"/>
      <c r="I1291" s="1301"/>
      <c r="J1291" s="1301"/>
      <c r="K1291" s="1301"/>
      <c r="L1291" s="1301"/>
      <c r="M1291" s="1301"/>
      <c r="N1291" s="1301"/>
      <c r="O1291" s="1329"/>
      <c r="Q1291" s="92"/>
      <c r="R1291" s="92"/>
      <c r="S1291" s="92"/>
      <c r="T1291" s="92"/>
      <c r="U1291" s="1303"/>
    </row>
    <row r="1292" spans="1:21" s="1302" customFormat="1" x14ac:dyDescent="0.3">
      <c r="A1292" s="1214"/>
      <c r="B1292" s="92"/>
      <c r="C1292" s="1298"/>
      <c r="D1292" s="1301"/>
      <c r="E1292" s="1301"/>
      <c r="F1292" s="1301"/>
      <c r="G1292" s="1301"/>
      <c r="H1292" s="1301"/>
      <c r="I1292" s="1301"/>
      <c r="J1292" s="1301"/>
      <c r="K1292" s="1301"/>
      <c r="L1292" s="1301"/>
      <c r="M1292" s="1301"/>
      <c r="N1292" s="1301"/>
      <c r="O1292" s="1329"/>
      <c r="Q1292" s="92"/>
      <c r="R1292" s="92"/>
      <c r="S1292" s="92"/>
      <c r="T1292" s="92"/>
      <c r="U1292" s="1303"/>
    </row>
    <row r="1293" spans="1:21" s="1302" customFormat="1" x14ac:dyDescent="0.3">
      <c r="A1293" s="1214"/>
      <c r="B1293" s="92"/>
      <c r="C1293" s="1298"/>
      <c r="D1293" s="1301"/>
      <c r="E1293" s="1301"/>
      <c r="F1293" s="1301"/>
      <c r="G1293" s="1301"/>
      <c r="H1293" s="1301"/>
      <c r="I1293" s="1301"/>
      <c r="J1293" s="1301"/>
      <c r="K1293" s="1301"/>
      <c r="L1293" s="1301"/>
      <c r="M1293" s="1301"/>
      <c r="N1293" s="1301"/>
      <c r="O1293" s="1329"/>
      <c r="Q1293" s="92"/>
      <c r="R1293" s="92"/>
      <c r="S1293" s="92"/>
      <c r="T1293" s="92"/>
      <c r="U1293" s="1303"/>
    </row>
    <row r="1294" spans="1:21" s="1302" customFormat="1" x14ac:dyDescent="0.3">
      <c r="A1294" s="1214"/>
      <c r="B1294" s="92"/>
      <c r="C1294" s="1298"/>
      <c r="D1294" s="1301"/>
      <c r="E1294" s="1301"/>
      <c r="F1294" s="1301"/>
      <c r="G1294" s="1301"/>
      <c r="H1294" s="1301"/>
      <c r="I1294" s="1301"/>
      <c r="J1294" s="1301"/>
      <c r="K1294" s="1301"/>
      <c r="L1294" s="1301"/>
      <c r="M1294" s="1301"/>
      <c r="N1294" s="1301"/>
      <c r="O1294" s="1329"/>
      <c r="Q1294" s="92"/>
      <c r="R1294" s="92"/>
      <c r="S1294" s="92"/>
      <c r="T1294" s="92"/>
      <c r="U1294" s="1303"/>
    </row>
    <row r="1295" spans="1:21" s="1302" customFormat="1" x14ac:dyDescent="0.3">
      <c r="A1295" s="1214"/>
      <c r="B1295" s="92"/>
      <c r="C1295" s="1298"/>
      <c r="D1295" s="1301"/>
      <c r="E1295" s="1301"/>
      <c r="F1295" s="1301"/>
      <c r="G1295" s="1301"/>
      <c r="H1295" s="1301"/>
      <c r="I1295" s="1301"/>
      <c r="J1295" s="1301"/>
      <c r="K1295" s="1301"/>
      <c r="L1295" s="1301"/>
      <c r="M1295" s="1301"/>
      <c r="N1295" s="1301"/>
      <c r="O1295" s="1329"/>
      <c r="Q1295" s="92"/>
      <c r="R1295" s="92"/>
      <c r="S1295" s="92"/>
      <c r="T1295" s="92"/>
      <c r="U1295" s="1303"/>
    </row>
    <row r="1296" spans="1:21" s="1302" customFormat="1" x14ac:dyDescent="0.3">
      <c r="A1296" s="1214"/>
      <c r="B1296" s="92"/>
      <c r="C1296" s="1298"/>
      <c r="D1296" s="1301"/>
      <c r="E1296" s="1301"/>
      <c r="F1296" s="1301"/>
      <c r="G1296" s="1301"/>
      <c r="H1296" s="1301"/>
      <c r="I1296" s="1301"/>
      <c r="J1296" s="1301"/>
      <c r="K1296" s="1301"/>
      <c r="L1296" s="1301"/>
      <c r="M1296" s="1301"/>
      <c r="N1296" s="1301"/>
      <c r="O1296" s="1329"/>
      <c r="Q1296" s="92"/>
      <c r="R1296" s="92"/>
      <c r="S1296" s="92"/>
      <c r="T1296" s="92"/>
      <c r="U1296" s="1303"/>
    </row>
    <row r="1297" spans="1:21" s="1302" customFormat="1" x14ac:dyDescent="0.3">
      <c r="A1297" s="1214"/>
      <c r="B1297" s="92"/>
      <c r="C1297" s="1298"/>
      <c r="D1297" s="1301"/>
      <c r="E1297" s="1301"/>
      <c r="F1297" s="1301"/>
      <c r="G1297" s="1301"/>
      <c r="H1297" s="1301"/>
      <c r="I1297" s="1301"/>
      <c r="J1297" s="1301"/>
      <c r="K1297" s="1301"/>
      <c r="L1297" s="1301"/>
      <c r="M1297" s="1301"/>
      <c r="N1297" s="1301"/>
      <c r="O1297" s="1329"/>
      <c r="Q1297" s="92"/>
      <c r="R1297" s="92"/>
      <c r="S1297" s="92"/>
      <c r="T1297" s="92"/>
      <c r="U1297" s="1303"/>
    </row>
    <row r="1298" spans="1:21" s="1302" customFormat="1" x14ac:dyDescent="0.3">
      <c r="A1298" s="1214"/>
      <c r="B1298" s="92"/>
      <c r="C1298" s="1298"/>
      <c r="D1298" s="1301"/>
      <c r="E1298" s="1301"/>
      <c r="F1298" s="1301"/>
      <c r="G1298" s="1301"/>
      <c r="H1298" s="1301"/>
      <c r="I1298" s="1301"/>
      <c r="J1298" s="1301"/>
      <c r="K1298" s="1301"/>
      <c r="L1298" s="1301"/>
      <c r="M1298" s="1301"/>
      <c r="N1298" s="1301"/>
      <c r="O1298" s="1329"/>
      <c r="Q1298" s="92"/>
      <c r="R1298" s="92"/>
      <c r="S1298" s="92"/>
      <c r="T1298" s="92"/>
      <c r="U1298" s="1303"/>
    </row>
    <row r="1299" spans="1:21" s="1302" customFormat="1" x14ac:dyDescent="0.3">
      <c r="A1299" s="1214"/>
      <c r="B1299" s="92"/>
      <c r="C1299" s="1298"/>
      <c r="D1299" s="1301"/>
      <c r="E1299" s="1301"/>
      <c r="F1299" s="1301"/>
      <c r="G1299" s="1301"/>
      <c r="H1299" s="1301"/>
      <c r="I1299" s="1301"/>
      <c r="J1299" s="1301"/>
      <c r="K1299" s="1301"/>
      <c r="L1299" s="1301"/>
      <c r="M1299" s="1301"/>
      <c r="N1299" s="1301"/>
      <c r="O1299" s="1329"/>
      <c r="Q1299" s="92"/>
      <c r="R1299" s="92"/>
      <c r="S1299" s="92"/>
      <c r="T1299" s="92"/>
      <c r="U1299" s="1303"/>
    </row>
    <row r="1300" spans="1:21" s="1302" customFormat="1" x14ac:dyDescent="0.3">
      <c r="A1300" s="1214"/>
      <c r="B1300" s="92"/>
      <c r="C1300" s="1298"/>
      <c r="D1300" s="1301"/>
      <c r="E1300" s="1301"/>
      <c r="F1300" s="1301"/>
      <c r="G1300" s="1301"/>
      <c r="H1300" s="1301"/>
      <c r="I1300" s="1301"/>
      <c r="J1300" s="1301"/>
      <c r="K1300" s="1301"/>
      <c r="L1300" s="1301"/>
      <c r="M1300" s="1301"/>
      <c r="N1300" s="1301"/>
      <c r="O1300" s="1329"/>
      <c r="Q1300" s="92"/>
      <c r="R1300" s="92"/>
      <c r="S1300" s="92"/>
      <c r="T1300" s="92"/>
      <c r="U1300" s="1303"/>
    </row>
    <row r="1301" spans="1:21" s="1302" customFormat="1" x14ac:dyDescent="0.3">
      <c r="A1301" s="1214"/>
      <c r="B1301" s="92"/>
      <c r="C1301" s="1298"/>
      <c r="D1301" s="1301"/>
      <c r="E1301" s="1301"/>
      <c r="F1301" s="1301"/>
      <c r="G1301" s="1301"/>
      <c r="H1301" s="1301"/>
      <c r="I1301" s="1301"/>
      <c r="J1301" s="1301"/>
      <c r="K1301" s="1301"/>
      <c r="L1301" s="1301"/>
      <c r="M1301" s="1301"/>
      <c r="N1301" s="1301"/>
      <c r="O1301" s="1329"/>
      <c r="Q1301" s="92"/>
      <c r="R1301" s="92"/>
      <c r="S1301" s="92"/>
      <c r="T1301" s="92"/>
      <c r="U1301" s="1303"/>
    </row>
    <row r="1302" spans="1:21" s="1302" customFormat="1" x14ac:dyDescent="0.3">
      <c r="A1302" s="1214"/>
      <c r="B1302" s="92"/>
      <c r="C1302" s="1298"/>
      <c r="D1302" s="1301"/>
      <c r="E1302" s="1301"/>
      <c r="F1302" s="1301"/>
      <c r="G1302" s="1301"/>
      <c r="H1302" s="1301"/>
      <c r="I1302" s="1301"/>
      <c r="J1302" s="1301"/>
      <c r="K1302" s="1301"/>
      <c r="L1302" s="1301"/>
      <c r="M1302" s="1301"/>
      <c r="N1302" s="1301"/>
      <c r="O1302" s="1329"/>
      <c r="Q1302" s="92"/>
      <c r="R1302" s="92"/>
      <c r="S1302" s="92"/>
      <c r="T1302" s="92"/>
      <c r="U1302" s="1303"/>
    </row>
    <row r="1303" spans="1:21" s="1302" customFormat="1" x14ac:dyDescent="0.3">
      <c r="A1303" s="1214"/>
      <c r="B1303" s="92"/>
      <c r="C1303" s="1298"/>
      <c r="D1303" s="1301"/>
      <c r="E1303" s="1301"/>
      <c r="F1303" s="1301"/>
      <c r="G1303" s="1301"/>
      <c r="H1303" s="1301"/>
      <c r="I1303" s="1301"/>
      <c r="J1303" s="1301"/>
      <c r="K1303" s="1301"/>
      <c r="L1303" s="1301"/>
      <c r="M1303" s="1301"/>
      <c r="N1303" s="1301"/>
      <c r="O1303" s="1329"/>
      <c r="Q1303" s="92"/>
      <c r="R1303" s="92"/>
      <c r="S1303" s="92"/>
      <c r="T1303" s="92"/>
      <c r="U1303" s="1303"/>
    </row>
    <row r="1304" spans="1:21" s="1302" customFormat="1" x14ac:dyDescent="0.3">
      <c r="A1304" s="1214"/>
      <c r="B1304" s="92"/>
      <c r="C1304" s="1298"/>
      <c r="D1304" s="1301"/>
      <c r="E1304" s="1301"/>
      <c r="F1304" s="1301"/>
      <c r="G1304" s="1301"/>
      <c r="H1304" s="1301"/>
      <c r="I1304" s="1301"/>
      <c r="J1304" s="1301"/>
      <c r="K1304" s="1301"/>
      <c r="L1304" s="1301"/>
      <c r="M1304" s="1301"/>
      <c r="N1304" s="1301"/>
      <c r="O1304" s="1329"/>
      <c r="Q1304" s="92"/>
      <c r="R1304" s="92"/>
      <c r="S1304" s="92"/>
      <c r="T1304" s="92"/>
      <c r="U1304" s="1303"/>
    </row>
    <row r="1305" spans="1:21" s="1302" customFormat="1" x14ac:dyDescent="0.3">
      <c r="A1305" s="1214"/>
      <c r="B1305" s="92"/>
      <c r="C1305" s="1298"/>
      <c r="D1305" s="1301"/>
      <c r="E1305" s="1301"/>
      <c r="F1305" s="1301"/>
      <c r="G1305" s="1301"/>
      <c r="H1305" s="1301"/>
      <c r="I1305" s="1301"/>
      <c r="J1305" s="1301"/>
      <c r="K1305" s="1301"/>
      <c r="L1305" s="1301"/>
      <c r="M1305" s="1301"/>
      <c r="N1305" s="1301"/>
      <c r="O1305" s="1329"/>
      <c r="Q1305" s="92"/>
      <c r="R1305" s="92"/>
      <c r="S1305" s="92"/>
      <c r="T1305" s="92"/>
      <c r="U1305" s="1303"/>
    </row>
    <row r="1306" spans="1:21" s="1302" customFormat="1" x14ac:dyDescent="0.3">
      <c r="A1306" s="1214"/>
      <c r="B1306" s="92"/>
      <c r="C1306" s="1298"/>
      <c r="D1306" s="1301"/>
      <c r="E1306" s="1301"/>
      <c r="F1306" s="1301"/>
      <c r="G1306" s="1301"/>
      <c r="H1306" s="1301"/>
      <c r="I1306" s="1301"/>
      <c r="J1306" s="1301"/>
      <c r="K1306" s="1301"/>
      <c r="L1306" s="1301"/>
      <c r="M1306" s="1301"/>
      <c r="N1306" s="1301"/>
      <c r="O1306" s="1329"/>
      <c r="Q1306" s="92"/>
      <c r="R1306" s="92"/>
      <c r="S1306" s="92"/>
      <c r="T1306" s="92"/>
      <c r="U1306" s="1303"/>
    </row>
    <row r="1307" spans="1:21" s="1302" customFormat="1" x14ac:dyDescent="0.3">
      <c r="A1307" s="1214"/>
      <c r="B1307" s="92"/>
      <c r="C1307" s="1298"/>
      <c r="D1307" s="1301"/>
      <c r="E1307" s="1301"/>
      <c r="F1307" s="1301"/>
      <c r="G1307" s="1301"/>
      <c r="H1307" s="1301"/>
      <c r="I1307" s="1301"/>
      <c r="J1307" s="1301"/>
      <c r="K1307" s="1301"/>
      <c r="L1307" s="1301"/>
      <c r="M1307" s="1301"/>
      <c r="N1307" s="1301"/>
      <c r="O1307" s="1329"/>
      <c r="Q1307" s="92"/>
      <c r="R1307" s="92"/>
      <c r="S1307" s="92"/>
      <c r="T1307" s="92"/>
      <c r="U1307" s="1303"/>
    </row>
    <row r="1308" spans="1:21" s="1302" customFormat="1" x14ac:dyDescent="0.3">
      <c r="A1308" s="1214"/>
      <c r="B1308" s="92"/>
      <c r="C1308" s="1298"/>
      <c r="D1308" s="1301"/>
      <c r="E1308" s="1301"/>
      <c r="F1308" s="1301"/>
      <c r="G1308" s="1301"/>
      <c r="H1308" s="1301"/>
      <c r="I1308" s="1301"/>
      <c r="J1308" s="1301"/>
      <c r="K1308" s="1301"/>
      <c r="L1308" s="1301"/>
      <c r="M1308" s="1301"/>
      <c r="N1308" s="1301"/>
      <c r="O1308" s="1329"/>
      <c r="Q1308" s="92"/>
      <c r="R1308" s="92"/>
      <c r="S1308" s="92"/>
      <c r="T1308" s="92"/>
      <c r="U1308" s="1303"/>
    </row>
    <row r="1309" spans="1:21" s="1302" customFormat="1" x14ac:dyDescent="0.3">
      <c r="A1309" s="1214"/>
      <c r="B1309" s="92"/>
      <c r="C1309" s="1298"/>
      <c r="D1309" s="1301"/>
      <c r="E1309" s="1301"/>
      <c r="F1309" s="1301"/>
      <c r="G1309" s="1301"/>
      <c r="H1309" s="1301"/>
      <c r="I1309" s="1301"/>
      <c r="J1309" s="1301"/>
      <c r="K1309" s="1301"/>
      <c r="L1309" s="1301"/>
      <c r="M1309" s="1301"/>
      <c r="N1309" s="1301"/>
      <c r="O1309" s="1329"/>
      <c r="Q1309" s="92"/>
      <c r="R1309" s="92"/>
      <c r="S1309" s="92"/>
      <c r="T1309" s="92"/>
      <c r="U1309" s="1303"/>
    </row>
    <row r="1310" spans="1:21" s="1302" customFormat="1" x14ac:dyDescent="0.3">
      <c r="A1310" s="1214"/>
      <c r="B1310" s="92"/>
      <c r="C1310" s="1298"/>
      <c r="D1310" s="1301"/>
      <c r="E1310" s="1301"/>
      <c r="F1310" s="1301"/>
      <c r="G1310" s="1301"/>
      <c r="H1310" s="1301"/>
      <c r="I1310" s="1301"/>
      <c r="J1310" s="1301"/>
      <c r="K1310" s="1301"/>
      <c r="L1310" s="1301"/>
      <c r="M1310" s="1301"/>
      <c r="N1310" s="1301"/>
      <c r="O1310" s="1329"/>
      <c r="Q1310" s="92"/>
      <c r="R1310" s="92"/>
      <c r="S1310" s="92"/>
      <c r="T1310" s="92"/>
      <c r="U1310" s="1303"/>
    </row>
    <row r="1311" spans="1:21" s="1302" customFormat="1" x14ac:dyDescent="0.3">
      <c r="A1311" s="1214"/>
      <c r="B1311" s="92"/>
      <c r="C1311" s="1298"/>
      <c r="D1311" s="1301"/>
      <c r="E1311" s="1301"/>
      <c r="F1311" s="1301"/>
      <c r="G1311" s="1301"/>
      <c r="H1311" s="1301"/>
      <c r="I1311" s="1301"/>
      <c r="J1311" s="1301"/>
      <c r="K1311" s="1301"/>
      <c r="L1311" s="1301"/>
      <c r="M1311" s="1301"/>
      <c r="N1311" s="1301"/>
      <c r="O1311" s="1329"/>
      <c r="Q1311" s="92"/>
      <c r="R1311" s="92"/>
      <c r="S1311" s="92"/>
      <c r="T1311" s="92"/>
      <c r="U1311" s="1303"/>
    </row>
    <row r="1312" spans="1:21" s="1302" customFormat="1" x14ac:dyDescent="0.3">
      <c r="A1312" s="1214"/>
      <c r="B1312" s="92"/>
      <c r="C1312" s="1298"/>
      <c r="D1312" s="1301"/>
      <c r="E1312" s="1301"/>
      <c r="F1312" s="1301"/>
      <c r="G1312" s="1301"/>
      <c r="H1312" s="1301"/>
      <c r="I1312" s="1301"/>
      <c r="J1312" s="1301"/>
      <c r="K1312" s="1301"/>
      <c r="L1312" s="1301"/>
      <c r="M1312" s="1301"/>
      <c r="N1312" s="1301"/>
      <c r="O1312" s="1329"/>
      <c r="Q1312" s="92"/>
      <c r="R1312" s="92"/>
      <c r="S1312" s="92"/>
      <c r="T1312" s="92"/>
      <c r="U1312" s="1303"/>
    </row>
    <row r="1313" spans="1:21" s="1302" customFormat="1" x14ac:dyDescent="0.3">
      <c r="A1313" s="1214"/>
      <c r="B1313" s="92"/>
      <c r="C1313" s="1298"/>
      <c r="D1313" s="1301"/>
      <c r="E1313" s="1301"/>
      <c r="F1313" s="1301"/>
      <c r="G1313" s="1301"/>
      <c r="H1313" s="1301"/>
      <c r="I1313" s="1301"/>
      <c r="J1313" s="1301"/>
      <c r="K1313" s="1301"/>
      <c r="L1313" s="1301"/>
      <c r="M1313" s="1301"/>
      <c r="N1313" s="1301"/>
      <c r="O1313" s="1329"/>
      <c r="Q1313" s="92"/>
      <c r="R1313" s="92"/>
      <c r="S1313" s="92"/>
      <c r="T1313" s="92"/>
      <c r="U1313" s="1303"/>
    </row>
    <row r="1314" spans="1:21" s="1302" customFormat="1" x14ac:dyDescent="0.3">
      <c r="A1314" s="1214"/>
      <c r="B1314" s="92"/>
      <c r="C1314" s="1298"/>
      <c r="D1314" s="1301"/>
      <c r="E1314" s="1301"/>
      <c r="F1314" s="1301"/>
      <c r="G1314" s="1301"/>
      <c r="H1314" s="1301"/>
      <c r="I1314" s="1301"/>
      <c r="J1314" s="1301"/>
      <c r="K1314" s="1301"/>
      <c r="L1314" s="1301"/>
      <c r="M1314" s="1301"/>
      <c r="N1314" s="1301"/>
      <c r="O1314" s="1329"/>
      <c r="Q1314" s="92"/>
      <c r="R1314" s="92"/>
      <c r="S1314" s="92"/>
      <c r="T1314" s="92"/>
      <c r="U1314" s="1303"/>
    </row>
    <row r="1315" spans="1:21" s="1302" customFormat="1" x14ac:dyDescent="0.3">
      <c r="A1315" s="1214"/>
      <c r="B1315" s="92"/>
      <c r="C1315" s="1298"/>
      <c r="D1315" s="1301"/>
      <c r="E1315" s="1301"/>
      <c r="F1315" s="1301"/>
      <c r="G1315" s="1301"/>
      <c r="H1315" s="1301"/>
      <c r="I1315" s="1301"/>
      <c r="J1315" s="1301"/>
      <c r="K1315" s="1301"/>
      <c r="L1315" s="1301"/>
      <c r="M1315" s="1301"/>
      <c r="N1315" s="1301"/>
      <c r="O1315" s="1329"/>
      <c r="Q1315" s="92"/>
      <c r="R1315" s="92"/>
      <c r="S1315" s="92"/>
      <c r="T1315" s="92"/>
      <c r="U1315" s="1303"/>
    </row>
    <row r="1316" spans="1:21" s="1302" customFormat="1" x14ac:dyDescent="0.3">
      <c r="A1316" s="1214"/>
      <c r="B1316" s="92"/>
      <c r="C1316" s="1298"/>
      <c r="D1316" s="1301"/>
      <c r="E1316" s="1301"/>
      <c r="F1316" s="1301"/>
      <c r="G1316" s="1301"/>
      <c r="H1316" s="1301"/>
      <c r="I1316" s="1301"/>
      <c r="J1316" s="1301"/>
      <c r="K1316" s="1301"/>
      <c r="L1316" s="1301"/>
      <c r="M1316" s="1301"/>
      <c r="N1316" s="1301"/>
      <c r="O1316" s="1329"/>
      <c r="Q1316" s="92"/>
      <c r="R1316" s="92"/>
      <c r="S1316" s="92"/>
      <c r="T1316" s="92"/>
      <c r="U1316" s="1303"/>
    </row>
    <row r="1317" spans="1:21" s="1302" customFormat="1" x14ac:dyDescent="0.3">
      <c r="A1317" s="1214"/>
      <c r="B1317" s="92"/>
      <c r="C1317" s="1298"/>
      <c r="D1317" s="1301"/>
      <c r="E1317" s="1301"/>
      <c r="F1317" s="1301"/>
      <c r="G1317" s="1301"/>
      <c r="H1317" s="1301"/>
      <c r="I1317" s="1301"/>
      <c r="J1317" s="1301"/>
      <c r="K1317" s="1301"/>
      <c r="L1317" s="1301"/>
      <c r="M1317" s="1301"/>
      <c r="N1317" s="1301"/>
      <c r="O1317" s="1329"/>
      <c r="Q1317" s="92"/>
      <c r="R1317" s="92"/>
      <c r="S1317" s="92"/>
      <c r="T1317" s="92"/>
      <c r="U1317" s="1303"/>
    </row>
    <row r="1318" spans="1:21" s="1302" customFormat="1" x14ac:dyDescent="0.3">
      <c r="A1318" s="1214"/>
      <c r="B1318" s="92"/>
      <c r="C1318" s="1298"/>
      <c r="D1318" s="1301"/>
      <c r="E1318" s="1301"/>
      <c r="F1318" s="1301"/>
      <c r="G1318" s="1301"/>
      <c r="H1318" s="1301"/>
      <c r="I1318" s="1301"/>
      <c r="J1318" s="1301"/>
      <c r="K1318" s="1301"/>
      <c r="L1318" s="1301"/>
      <c r="M1318" s="1301"/>
      <c r="N1318" s="1301"/>
      <c r="O1318" s="1329"/>
      <c r="Q1318" s="92"/>
      <c r="R1318" s="92"/>
      <c r="S1318" s="92"/>
      <c r="T1318" s="92"/>
      <c r="U1318" s="1303"/>
    </row>
    <row r="1319" spans="1:21" s="1302" customFormat="1" x14ac:dyDescent="0.3">
      <c r="A1319" s="1214"/>
      <c r="B1319" s="92"/>
      <c r="C1319" s="1298"/>
      <c r="D1319" s="1301"/>
      <c r="E1319" s="1301"/>
      <c r="F1319" s="1301"/>
      <c r="G1319" s="1301"/>
      <c r="H1319" s="1301"/>
      <c r="I1319" s="1301"/>
      <c r="J1319" s="1301"/>
      <c r="K1319" s="1301"/>
      <c r="L1319" s="1301"/>
      <c r="M1319" s="1301"/>
      <c r="N1319" s="1301"/>
      <c r="O1319" s="1329"/>
      <c r="Q1319" s="92"/>
      <c r="R1319" s="92"/>
      <c r="S1319" s="92"/>
      <c r="T1319" s="92"/>
      <c r="U1319" s="1303"/>
    </row>
    <row r="1320" spans="1:21" s="1302" customFormat="1" x14ac:dyDescent="0.3">
      <c r="A1320" s="1214"/>
      <c r="B1320" s="92"/>
      <c r="C1320" s="1298"/>
      <c r="D1320" s="1301"/>
      <c r="E1320" s="1301"/>
      <c r="F1320" s="1301"/>
      <c r="G1320" s="1301"/>
      <c r="H1320" s="1301"/>
      <c r="I1320" s="1301"/>
      <c r="J1320" s="1301"/>
      <c r="K1320" s="1301"/>
      <c r="L1320" s="1301"/>
      <c r="M1320" s="1301"/>
      <c r="N1320" s="1301"/>
      <c r="O1320" s="1329"/>
      <c r="Q1320" s="92"/>
      <c r="R1320" s="92"/>
      <c r="S1320" s="92"/>
      <c r="T1320" s="92"/>
      <c r="U1320" s="1303"/>
    </row>
    <row r="1321" spans="1:21" s="1302" customFormat="1" x14ac:dyDescent="0.3">
      <c r="A1321" s="1214"/>
      <c r="B1321" s="92"/>
      <c r="C1321" s="1298"/>
      <c r="D1321" s="1301"/>
      <c r="E1321" s="1301"/>
      <c r="F1321" s="1301"/>
      <c r="G1321" s="1301"/>
      <c r="H1321" s="1301"/>
      <c r="I1321" s="1301"/>
      <c r="J1321" s="1301"/>
      <c r="K1321" s="1301"/>
      <c r="L1321" s="1301"/>
      <c r="M1321" s="1301"/>
      <c r="N1321" s="1301"/>
      <c r="O1321" s="1329"/>
      <c r="Q1321" s="92"/>
      <c r="R1321" s="92"/>
      <c r="S1321" s="92"/>
      <c r="T1321" s="92"/>
      <c r="U1321" s="1303"/>
    </row>
    <row r="1322" spans="1:21" s="1302" customFormat="1" x14ac:dyDescent="0.3">
      <c r="A1322" s="1214"/>
      <c r="B1322" s="92"/>
      <c r="C1322" s="1298"/>
      <c r="D1322" s="1301"/>
      <c r="E1322" s="1301"/>
      <c r="F1322" s="1301"/>
      <c r="G1322" s="1301"/>
      <c r="H1322" s="1301"/>
      <c r="I1322" s="1301"/>
      <c r="J1322" s="1301"/>
      <c r="K1322" s="1301"/>
      <c r="L1322" s="1301"/>
      <c r="M1322" s="1301"/>
      <c r="N1322" s="1301"/>
      <c r="O1322" s="1329"/>
      <c r="Q1322" s="92"/>
      <c r="R1322" s="92"/>
      <c r="S1322" s="92"/>
      <c r="T1322" s="92"/>
      <c r="U1322" s="1303"/>
    </row>
    <row r="1323" spans="1:21" s="1302" customFormat="1" x14ac:dyDescent="0.3">
      <c r="A1323" s="1214"/>
      <c r="B1323" s="92"/>
      <c r="C1323" s="1298"/>
      <c r="D1323" s="1301"/>
      <c r="E1323" s="1301"/>
      <c r="F1323" s="1301"/>
      <c r="G1323" s="1301"/>
      <c r="H1323" s="1301"/>
      <c r="I1323" s="1301"/>
      <c r="J1323" s="1301"/>
      <c r="K1323" s="1301"/>
      <c r="L1323" s="1301"/>
      <c r="M1323" s="1301"/>
      <c r="N1323" s="1301"/>
      <c r="O1323" s="1329"/>
      <c r="Q1323" s="92"/>
      <c r="R1323" s="92"/>
      <c r="S1323" s="92"/>
      <c r="T1323" s="92"/>
      <c r="U1323" s="1303"/>
    </row>
    <row r="1324" spans="1:21" s="1302" customFormat="1" x14ac:dyDescent="0.3">
      <c r="A1324" s="1214"/>
      <c r="B1324" s="92"/>
      <c r="C1324" s="1298"/>
      <c r="D1324" s="1301"/>
      <c r="E1324" s="1301"/>
      <c r="F1324" s="1301"/>
      <c r="G1324" s="1301"/>
      <c r="H1324" s="1301"/>
      <c r="I1324" s="1301"/>
      <c r="J1324" s="1301"/>
      <c r="K1324" s="1301"/>
      <c r="L1324" s="1301"/>
      <c r="M1324" s="1301"/>
      <c r="N1324" s="1301"/>
      <c r="O1324" s="1329"/>
      <c r="Q1324" s="92"/>
      <c r="R1324" s="92"/>
      <c r="S1324" s="92"/>
      <c r="T1324" s="92"/>
      <c r="U1324" s="1303"/>
    </row>
    <row r="1325" spans="1:21" s="1302" customFormat="1" x14ac:dyDescent="0.3">
      <c r="A1325" s="1214"/>
      <c r="B1325" s="92"/>
      <c r="C1325" s="1298"/>
      <c r="D1325" s="1301"/>
      <c r="E1325" s="1301"/>
      <c r="F1325" s="1301"/>
      <c r="G1325" s="1301"/>
      <c r="H1325" s="1301"/>
      <c r="I1325" s="1301"/>
      <c r="J1325" s="1301"/>
      <c r="K1325" s="1301"/>
      <c r="L1325" s="1301"/>
      <c r="M1325" s="1301"/>
      <c r="N1325" s="1301"/>
      <c r="O1325" s="1329"/>
      <c r="Q1325" s="92"/>
      <c r="R1325" s="92"/>
      <c r="S1325" s="92"/>
      <c r="T1325" s="92"/>
      <c r="U1325" s="1303"/>
    </row>
    <row r="1326" spans="1:21" s="1302" customFormat="1" x14ac:dyDescent="0.3">
      <c r="A1326" s="1214"/>
      <c r="B1326" s="92"/>
      <c r="C1326" s="1298"/>
      <c r="D1326" s="1301"/>
      <c r="E1326" s="1301"/>
      <c r="F1326" s="1301"/>
      <c r="G1326" s="1301"/>
      <c r="H1326" s="1301"/>
      <c r="I1326" s="1301"/>
      <c r="J1326" s="1301"/>
      <c r="K1326" s="1301"/>
      <c r="L1326" s="1301"/>
      <c r="M1326" s="1301"/>
      <c r="N1326" s="1301"/>
      <c r="O1326" s="1329"/>
      <c r="Q1326" s="92"/>
      <c r="R1326" s="92"/>
      <c r="S1326" s="92"/>
      <c r="T1326" s="92"/>
      <c r="U1326" s="1303"/>
    </row>
    <row r="1327" spans="1:21" s="1302" customFormat="1" x14ac:dyDescent="0.3">
      <c r="A1327" s="1214"/>
      <c r="B1327" s="92"/>
      <c r="C1327" s="1298"/>
      <c r="D1327" s="1301"/>
      <c r="E1327" s="1301"/>
      <c r="F1327" s="1301"/>
      <c r="G1327" s="1301"/>
      <c r="H1327" s="1301"/>
      <c r="I1327" s="1301"/>
      <c r="J1327" s="1301"/>
      <c r="K1327" s="1301"/>
      <c r="L1327" s="1301"/>
      <c r="M1327" s="1301"/>
      <c r="N1327" s="1301"/>
      <c r="O1327" s="1329"/>
      <c r="Q1327" s="92"/>
      <c r="R1327" s="92"/>
      <c r="S1327" s="92"/>
      <c r="T1327" s="92"/>
      <c r="U1327" s="1303"/>
    </row>
    <row r="1328" spans="1:21" s="1302" customFormat="1" x14ac:dyDescent="0.3">
      <c r="A1328" s="1214"/>
      <c r="B1328" s="92"/>
      <c r="C1328" s="1298"/>
      <c r="D1328" s="1301"/>
      <c r="E1328" s="1301"/>
      <c r="F1328" s="1301"/>
      <c r="G1328" s="1301"/>
      <c r="H1328" s="1301"/>
      <c r="I1328" s="1301"/>
      <c r="J1328" s="1301"/>
      <c r="K1328" s="1301"/>
      <c r="L1328" s="1301"/>
      <c r="M1328" s="1301"/>
      <c r="N1328" s="1301"/>
      <c r="O1328" s="1329"/>
      <c r="Q1328" s="92"/>
      <c r="R1328" s="92"/>
      <c r="S1328" s="92"/>
      <c r="T1328" s="92"/>
      <c r="U1328" s="1303"/>
    </row>
    <row r="1329" spans="1:21" s="1302" customFormat="1" x14ac:dyDescent="0.3">
      <c r="A1329" s="1214"/>
      <c r="B1329" s="92"/>
      <c r="C1329" s="1298"/>
      <c r="D1329" s="1301"/>
      <c r="E1329" s="1301"/>
      <c r="F1329" s="1301"/>
      <c r="G1329" s="1301"/>
      <c r="H1329" s="1301"/>
      <c r="I1329" s="1301"/>
      <c r="J1329" s="1301"/>
      <c r="K1329" s="1301"/>
      <c r="L1329" s="1301"/>
      <c r="M1329" s="1301"/>
      <c r="N1329" s="1301"/>
      <c r="O1329" s="1329"/>
      <c r="Q1329" s="92"/>
      <c r="R1329" s="92"/>
      <c r="S1329" s="92"/>
      <c r="T1329" s="92"/>
      <c r="U1329" s="1303"/>
    </row>
    <row r="1330" spans="1:21" s="1302" customFormat="1" x14ac:dyDescent="0.3">
      <c r="A1330" s="1214"/>
      <c r="B1330" s="92"/>
      <c r="C1330" s="1298"/>
      <c r="D1330" s="1301"/>
      <c r="E1330" s="1301"/>
      <c r="F1330" s="1301"/>
      <c r="G1330" s="1301"/>
      <c r="H1330" s="1301"/>
      <c r="I1330" s="1301"/>
      <c r="J1330" s="1301"/>
      <c r="K1330" s="1301"/>
      <c r="L1330" s="1301"/>
      <c r="M1330" s="1301"/>
      <c r="N1330" s="1301"/>
      <c r="O1330" s="1329"/>
      <c r="Q1330" s="92"/>
      <c r="R1330" s="92"/>
      <c r="S1330" s="92"/>
      <c r="T1330" s="92"/>
      <c r="U1330" s="1303"/>
    </row>
    <row r="1331" spans="1:21" s="1302" customFormat="1" x14ac:dyDescent="0.3">
      <c r="A1331" s="1214"/>
      <c r="B1331" s="92"/>
      <c r="C1331" s="1298"/>
      <c r="D1331" s="1301"/>
      <c r="E1331" s="1301"/>
      <c r="F1331" s="1301"/>
      <c r="G1331" s="1301"/>
      <c r="H1331" s="1301"/>
      <c r="I1331" s="1301"/>
      <c r="J1331" s="1301"/>
      <c r="K1331" s="1301"/>
      <c r="L1331" s="1301"/>
      <c r="M1331" s="1301"/>
      <c r="N1331" s="1301"/>
      <c r="O1331" s="1329"/>
      <c r="Q1331" s="92"/>
      <c r="R1331" s="92"/>
      <c r="S1331" s="92"/>
      <c r="T1331" s="92"/>
      <c r="U1331" s="1303"/>
    </row>
    <row r="1332" spans="1:21" s="1302" customFormat="1" x14ac:dyDescent="0.3">
      <c r="A1332" s="1214"/>
      <c r="B1332" s="92"/>
      <c r="C1332" s="1298"/>
      <c r="D1332" s="1301"/>
      <c r="E1332" s="1301"/>
      <c r="F1332" s="1301"/>
      <c r="G1332" s="1301"/>
      <c r="H1332" s="1301"/>
      <c r="I1332" s="1301"/>
      <c r="J1332" s="1301"/>
      <c r="K1332" s="1301"/>
      <c r="L1332" s="1301"/>
      <c r="M1332" s="1301"/>
      <c r="N1332" s="1301"/>
      <c r="O1332" s="1329"/>
      <c r="Q1332" s="92"/>
      <c r="R1332" s="92"/>
      <c r="S1332" s="92"/>
      <c r="T1332" s="92"/>
      <c r="U1332" s="1303"/>
    </row>
    <row r="1333" spans="1:21" s="1302" customFormat="1" x14ac:dyDescent="0.3">
      <c r="A1333" s="1214"/>
      <c r="B1333" s="92"/>
      <c r="C1333" s="1298"/>
      <c r="D1333" s="1301"/>
      <c r="E1333" s="1301"/>
      <c r="F1333" s="1301"/>
      <c r="G1333" s="1301"/>
      <c r="H1333" s="1301"/>
      <c r="I1333" s="1301"/>
      <c r="J1333" s="1301"/>
      <c r="K1333" s="1301"/>
      <c r="L1333" s="1301"/>
      <c r="M1333" s="1301"/>
      <c r="N1333" s="1301"/>
      <c r="O1333" s="1329"/>
      <c r="Q1333" s="92"/>
      <c r="R1333" s="92"/>
      <c r="S1333" s="92"/>
      <c r="T1333" s="92"/>
      <c r="U1333" s="1303"/>
    </row>
    <row r="1334" spans="1:21" s="1302" customFormat="1" x14ac:dyDescent="0.3">
      <c r="A1334" s="1214"/>
      <c r="B1334" s="92"/>
      <c r="C1334" s="1298"/>
      <c r="D1334" s="1301"/>
      <c r="E1334" s="1301"/>
      <c r="F1334" s="1301"/>
      <c r="G1334" s="1301"/>
      <c r="H1334" s="1301"/>
      <c r="I1334" s="1301"/>
      <c r="J1334" s="1301"/>
      <c r="K1334" s="1301"/>
      <c r="L1334" s="1301"/>
      <c r="M1334" s="1301"/>
      <c r="N1334" s="1301"/>
      <c r="O1334" s="1329"/>
      <c r="Q1334" s="92"/>
      <c r="R1334" s="92"/>
      <c r="S1334" s="92"/>
      <c r="T1334" s="92"/>
      <c r="U1334" s="1303"/>
    </row>
    <row r="1335" spans="1:21" s="1302" customFormat="1" x14ac:dyDescent="0.3">
      <c r="A1335" s="1214"/>
      <c r="B1335" s="92"/>
      <c r="C1335" s="1298"/>
      <c r="D1335" s="1301"/>
      <c r="E1335" s="1301"/>
      <c r="F1335" s="1301"/>
      <c r="G1335" s="1301"/>
      <c r="H1335" s="1301"/>
      <c r="I1335" s="1301"/>
      <c r="J1335" s="1301"/>
      <c r="K1335" s="1301"/>
      <c r="L1335" s="1301"/>
      <c r="M1335" s="1301"/>
      <c r="N1335" s="1301"/>
      <c r="O1335" s="1329"/>
      <c r="Q1335" s="92"/>
      <c r="R1335" s="92"/>
      <c r="S1335" s="92"/>
      <c r="T1335" s="92"/>
      <c r="U1335" s="1303"/>
    </row>
    <row r="1336" spans="1:21" s="1302" customFormat="1" x14ac:dyDescent="0.3">
      <c r="A1336" s="1214"/>
      <c r="B1336" s="92"/>
      <c r="C1336" s="1298"/>
      <c r="D1336" s="1301"/>
      <c r="E1336" s="1301"/>
      <c r="F1336" s="1301"/>
      <c r="G1336" s="1301"/>
      <c r="H1336" s="1301"/>
      <c r="I1336" s="1301"/>
      <c r="J1336" s="1301"/>
      <c r="K1336" s="1301"/>
      <c r="L1336" s="1301"/>
      <c r="M1336" s="1301"/>
      <c r="N1336" s="1301"/>
      <c r="O1336" s="1329"/>
      <c r="Q1336" s="92"/>
      <c r="R1336" s="92"/>
      <c r="S1336" s="92"/>
      <c r="T1336" s="92"/>
      <c r="U1336" s="1303"/>
    </row>
    <row r="1337" spans="1:21" s="1302" customFormat="1" x14ac:dyDescent="0.3">
      <c r="A1337" s="1214"/>
      <c r="B1337" s="92"/>
      <c r="C1337" s="1298"/>
      <c r="D1337" s="1301"/>
      <c r="E1337" s="1301"/>
      <c r="F1337" s="1301"/>
      <c r="G1337" s="1301"/>
      <c r="H1337" s="1301"/>
      <c r="I1337" s="1301"/>
      <c r="J1337" s="1301"/>
      <c r="K1337" s="1301"/>
      <c r="L1337" s="1301"/>
      <c r="M1337" s="1301"/>
      <c r="N1337" s="1301"/>
      <c r="O1337" s="1329"/>
      <c r="Q1337" s="92"/>
      <c r="R1337" s="92"/>
      <c r="S1337" s="92"/>
      <c r="T1337" s="92"/>
      <c r="U1337" s="1303"/>
    </row>
    <row r="1338" spans="1:21" s="1302" customFormat="1" x14ac:dyDescent="0.3">
      <c r="A1338" s="1214"/>
      <c r="B1338" s="92"/>
      <c r="C1338" s="1298"/>
      <c r="D1338" s="1301"/>
      <c r="E1338" s="1301"/>
      <c r="F1338" s="1301"/>
      <c r="G1338" s="1301"/>
      <c r="H1338" s="1301"/>
      <c r="I1338" s="1301"/>
      <c r="J1338" s="1301"/>
      <c r="K1338" s="1301"/>
      <c r="L1338" s="1301"/>
      <c r="M1338" s="1301"/>
      <c r="N1338" s="1301"/>
      <c r="O1338" s="1329"/>
      <c r="Q1338" s="92"/>
      <c r="R1338" s="92"/>
      <c r="S1338" s="92"/>
      <c r="T1338" s="92"/>
      <c r="U1338" s="1303"/>
    </row>
    <row r="1339" spans="1:21" s="1302" customFormat="1" x14ac:dyDescent="0.3">
      <c r="A1339" s="1214"/>
      <c r="B1339" s="92"/>
      <c r="C1339" s="1298"/>
      <c r="D1339" s="1301"/>
      <c r="E1339" s="1301"/>
      <c r="F1339" s="1301"/>
      <c r="G1339" s="1301"/>
      <c r="H1339" s="1301"/>
      <c r="I1339" s="1301"/>
      <c r="J1339" s="1301"/>
      <c r="K1339" s="1301"/>
      <c r="L1339" s="1301"/>
      <c r="M1339" s="1301"/>
      <c r="N1339" s="1301"/>
      <c r="O1339" s="1329"/>
      <c r="Q1339" s="92"/>
      <c r="R1339" s="92"/>
      <c r="S1339" s="92"/>
      <c r="T1339" s="92"/>
      <c r="U1339" s="1303"/>
    </row>
    <row r="1340" spans="1:21" s="1302" customFormat="1" x14ac:dyDescent="0.3">
      <c r="A1340" s="1214"/>
      <c r="B1340" s="92"/>
      <c r="C1340" s="1298"/>
      <c r="D1340" s="1301"/>
      <c r="E1340" s="1301"/>
      <c r="F1340" s="1301"/>
      <c r="G1340" s="1301"/>
      <c r="H1340" s="1301"/>
      <c r="I1340" s="1301"/>
      <c r="J1340" s="1301"/>
      <c r="K1340" s="1301"/>
      <c r="L1340" s="1301"/>
      <c r="M1340" s="1301"/>
      <c r="N1340" s="1301"/>
      <c r="O1340" s="1329"/>
      <c r="Q1340" s="92"/>
      <c r="R1340" s="92"/>
      <c r="S1340" s="92"/>
      <c r="T1340" s="92"/>
      <c r="U1340" s="1303"/>
    </row>
    <row r="1341" spans="1:21" s="1302" customFormat="1" x14ac:dyDescent="0.3">
      <c r="A1341" s="1214"/>
      <c r="B1341" s="92"/>
      <c r="C1341" s="1298"/>
      <c r="D1341" s="1301"/>
      <c r="E1341" s="1301"/>
      <c r="F1341" s="1301"/>
      <c r="G1341" s="1301"/>
      <c r="H1341" s="1301"/>
      <c r="I1341" s="1301"/>
      <c r="J1341" s="1301"/>
      <c r="K1341" s="1301"/>
      <c r="L1341" s="1301"/>
      <c r="M1341" s="1301"/>
      <c r="N1341" s="1301"/>
      <c r="O1341" s="1329"/>
      <c r="Q1341" s="92"/>
      <c r="R1341" s="92"/>
      <c r="S1341" s="92"/>
      <c r="T1341" s="92"/>
      <c r="U1341" s="1303"/>
    </row>
    <row r="1342" spans="1:21" s="1302" customFormat="1" x14ac:dyDescent="0.3">
      <c r="A1342" s="1214"/>
      <c r="B1342" s="92"/>
      <c r="C1342" s="1298"/>
      <c r="D1342" s="1301"/>
      <c r="E1342" s="1301"/>
      <c r="F1342" s="1301"/>
      <c r="G1342" s="1301"/>
      <c r="H1342" s="1301"/>
      <c r="I1342" s="1301"/>
      <c r="J1342" s="1301"/>
      <c r="K1342" s="1301"/>
      <c r="L1342" s="1301"/>
      <c r="M1342" s="1301"/>
      <c r="N1342" s="1301"/>
      <c r="O1342" s="1329"/>
      <c r="Q1342" s="92"/>
      <c r="R1342" s="92"/>
      <c r="S1342" s="92"/>
      <c r="T1342" s="92"/>
      <c r="U1342" s="1303"/>
    </row>
    <row r="1343" spans="1:21" s="1302" customFormat="1" x14ac:dyDescent="0.3">
      <c r="A1343" s="1214"/>
      <c r="B1343" s="92"/>
      <c r="C1343" s="1298"/>
      <c r="D1343" s="1301"/>
      <c r="E1343" s="1301"/>
      <c r="F1343" s="1301"/>
      <c r="G1343" s="1301"/>
      <c r="H1343" s="1301"/>
      <c r="I1343" s="1301"/>
      <c r="J1343" s="1301"/>
      <c r="K1343" s="1301"/>
      <c r="L1343" s="1301"/>
      <c r="M1343" s="1301"/>
      <c r="N1343" s="1301"/>
      <c r="O1343" s="1329"/>
      <c r="Q1343" s="92"/>
      <c r="R1343" s="92"/>
      <c r="S1343" s="92"/>
      <c r="T1343" s="92"/>
      <c r="U1343" s="1303"/>
    </row>
    <row r="1344" spans="1:21" s="1302" customFormat="1" x14ac:dyDescent="0.3">
      <c r="A1344" s="1214"/>
      <c r="B1344" s="92"/>
      <c r="C1344" s="1298"/>
      <c r="D1344" s="1301"/>
      <c r="E1344" s="1301"/>
      <c r="F1344" s="1301"/>
      <c r="G1344" s="1301"/>
      <c r="H1344" s="1301"/>
      <c r="I1344" s="1301"/>
      <c r="J1344" s="1301"/>
      <c r="K1344" s="1301"/>
      <c r="L1344" s="1301"/>
      <c r="M1344" s="1301"/>
      <c r="N1344" s="1301"/>
      <c r="O1344" s="1329"/>
      <c r="Q1344" s="92"/>
      <c r="R1344" s="92"/>
      <c r="S1344" s="92"/>
      <c r="T1344" s="92"/>
      <c r="U1344" s="1303"/>
    </row>
    <row r="1345" spans="1:21" s="1302" customFormat="1" x14ac:dyDescent="0.3">
      <c r="A1345" s="1214"/>
      <c r="B1345" s="92"/>
      <c r="C1345" s="1298"/>
      <c r="D1345" s="1301"/>
      <c r="E1345" s="1301"/>
      <c r="F1345" s="1301"/>
      <c r="G1345" s="1301"/>
      <c r="H1345" s="1301"/>
      <c r="I1345" s="1301"/>
      <c r="J1345" s="1301"/>
      <c r="K1345" s="1301"/>
      <c r="L1345" s="1301"/>
      <c r="M1345" s="1301"/>
      <c r="N1345" s="1301"/>
      <c r="O1345" s="1329"/>
      <c r="Q1345" s="92"/>
      <c r="R1345" s="92"/>
      <c r="S1345" s="92"/>
      <c r="T1345" s="92"/>
      <c r="U1345" s="1303"/>
    </row>
    <row r="1346" spans="1:21" s="1302" customFormat="1" x14ac:dyDescent="0.3">
      <c r="A1346" s="1214"/>
      <c r="B1346" s="92"/>
      <c r="C1346" s="1298"/>
      <c r="D1346" s="1301"/>
      <c r="E1346" s="1301"/>
      <c r="F1346" s="1301"/>
      <c r="G1346" s="1301"/>
      <c r="H1346" s="1301"/>
      <c r="I1346" s="1301"/>
      <c r="J1346" s="1301"/>
      <c r="K1346" s="1301"/>
      <c r="L1346" s="1301"/>
      <c r="M1346" s="1301"/>
      <c r="N1346" s="1301"/>
      <c r="O1346" s="1329"/>
      <c r="Q1346" s="92"/>
      <c r="R1346" s="92"/>
      <c r="S1346" s="92"/>
      <c r="T1346" s="92"/>
      <c r="U1346" s="1303"/>
    </row>
    <row r="1347" spans="1:21" s="1302" customFormat="1" x14ac:dyDescent="0.3">
      <c r="A1347" s="1214"/>
      <c r="B1347" s="92"/>
      <c r="C1347" s="1298"/>
      <c r="D1347" s="1301"/>
      <c r="E1347" s="1301"/>
      <c r="F1347" s="1301"/>
      <c r="G1347" s="1301"/>
      <c r="H1347" s="1301"/>
      <c r="I1347" s="1301"/>
      <c r="J1347" s="1301"/>
      <c r="K1347" s="1301"/>
      <c r="L1347" s="1301"/>
      <c r="M1347" s="1301"/>
      <c r="N1347" s="1301"/>
      <c r="O1347" s="1329"/>
      <c r="Q1347" s="92"/>
      <c r="R1347" s="92"/>
      <c r="S1347" s="92"/>
      <c r="T1347" s="92"/>
      <c r="U1347" s="1303"/>
    </row>
    <row r="1348" spans="1:21" s="1302" customFormat="1" x14ac:dyDescent="0.3">
      <c r="A1348" s="1214"/>
      <c r="B1348" s="92"/>
      <c r="C1348" s="1298"/>
      <c r="D1348" s="1301"/>
      <c r="E1348" s="1301"/>
      <c r="F1348" s="1301"/>
      <c r="G1348" s="1301"/>
      <c r="H1348" s="1301"/>
      <c r="I1348" s="1301"/>
      <c r="J1348" s="1301"/>
      <c r="K1348" s="1301"/>
      <c r="L1348" s="1301"/>
      <c r="M1348" s="1301"/>
      <c r="N1348" s="1301"/>
      <c r="O1348" s="1329"/>
      <c r="Q1348" s="92"/>
      <c r="R1348" s="92"/>
      <c r="S1348" s="92"/>
      <c r="T1348" s="92"/>
      <c r="U1348" s="1303"/>
    </row>
    <row r="1349" spans="1:21" s="1302" customFormat="1" x14ac:dyDescent="0.3">
      <c r="A1349" s="1214"/>
      <c r="B1349" s="92"/>
      <c r="C1349" s="1298"/>
      <c r="D1349" s="1301"/>
      <c r="E1349" s="1301"/>
      <c r="F1349" s="1301"/>
      <c r="G1349" s="1301"/>
      <c r="H1349" s="1301"/>
      <c r="I1349" s="1301"/>
      <c r="J1349" s="1301"/>
      <c r="K1349" s="1301"/>
      <c r="L1349" s="1301"/>
      <c r="M1349" s="1301"/>
      <c r="N1349" s="1301"/>
      <c r="O1349" s="1329"/>
      <c r="Q1349" s="92"/>
      <c r="R1349" s="92"/>
      <c r="S1349" s="92"/>
      <c r="T1349" s="92"/>
      <c r="U1349" s="1303"/>
    </row>
    <row r="1350" spans="1:21" s="1302" customFormat="1" x14ac:dyDescent="0.3">
      <c r="A1350" s="1214"/>
      <c r="B1350" s="92"/>
      <c r="C1350" s="1298"/>
      <c r="D1350" s="1301"/>
      <c r="E1350" s="1301"/>
      <c r="F1350" s="1301"/>
      <c r="G1350" s="1301"/>
      <c r="H1350" s="1301"/>
      <c r="I1350" s="1301"/>
      <c r="J1350" s="1301"/>
      <c r="K1350" s="1301"/>
      <c r="L1350" s="1301"/>
      <c r="M1350" s="1301"/>
      <c r="N1350" s="1301"/>
      <c r="O1350" s="1329"/>
      <c r="Q1350" s="92"/>
      <c r="R1350" s="92"/>
      <c r="S1350" s="92"/>
      <c r="T1350" s="92"/>
      <c r="U1350" s="1303"/>
    </row>
    <row r="1351" spans="1:21" s="1302" customFormat="1" x14ac:dyDescent="0.3">
      <c r="A1351" s="1214"/>
      <c r="B1351" s="92"/>
      <c r="C1351" s="1298"/>
      <c r="D1351" s="1301"/>
      <c r="E1351" s="1301"/>
      <c r="F1351" s="1301"/>
      <c r="G1351" s="1301"/>
      <c r="H1351" s="1301"/>
      <c r="I1351" s="1301"/>
      <c r="J1351" s="1301"/>
      <c r="K1351" s="1301"/>
      <c r="L1351" s="1301"/>
      <c r="M1351" s="1301"/>
      <c r="N1351" s="1301"/>
      <c r="O1351" s="1329"/>
      <c r="Q1351" s="92"/>
      <c r="R1351" s="92"/>
      <c r="S1351" s="92"/>
      <c r="T1351" s="92"/>
      <c r="U1351" s="1303"/>
    </row>
    <row r="1352" spans="1:21" s="1302" customFormat="1" x14ac:dyDescent="0.3">
      <c r="A1352" s="1214"/>
      <c r="B1352" s="92"/>
      <c r="C1352" s="1298"/>
      <c r="D1352" s="1301"/>
      <c r="E1352" s="1301"/>
      <c r="F1352" s="1301"/>
      <c r="G1352" s="1301"/>
      <c r="H1352" s="1301"/>
      <c r="I1352" s="1301"/>
      <c r="J1352" s="1301"/>
      <c r="K1352" s="1301"/>
      <c r="L1352" s="1301"/>
      <c r="M1352" s="1301"/>
      <c r="N1352" s="1301"/>
      <c r="O1352" s="1329"/>
      <c r="Q1352" s="92"/>
      <c r="R1352" s="92"/>
      <c r="S1352" s="92"/>
      <c r="T1352" s="92"/>
      <c r="U1352" s="1303"/>
    </row>
    <row r="1353" spans="1:21" s="1302" customFormat="1" x14ac:dyDescent="0.3">
      <c r="A1353" s="1214"/>
      <c r="B1353" s="92"/>
      <c r="C1353" s="1298"/>
      <c r="D1353" s="1301"/>
      <c r="E1353" s="1301"/>
      <c r="F1353" s="1301"/>
      <c r="G1353" s="1301"/>
      <c r="H1353" s="1301"/>
      <c r="I1353" s="1301"/>
      <c r="J1353" s="1301"/>
      <c r="K1353" s="1301"/>
      <c r="L1353" s="1301"/>
      <c r="M1353" s="1301"/>
      <c r="N1353" s="1301"/>
      <c r="O1353" s="1329"/>
      <c r="Q1353" s="92"/>
      <c r="R1353" s="92"/>
      <c r="S1353" s="92"/>
      <c r="T1353" s="92"/>
      <c r="U1353" s="1303"/>
    </row>
    <row r="1354" spans="1:21" s="1302" customFormat="1" x14ac:dyDescent="0.3">
      <c r="A1354" s="1214"/>
      <c r="B1354" s="92"/>
      <c r="C1354" s="1298"/>
      <c r="D1354" s="1301"/>
      <c r="E1354" s="1301"/>
      <c r="F1354" s="1301"/>
      <c r="G1354" s="1301"/>
      <c r="H1354" s="1301"/>
      <c r="I1354" s="1301"/>
      <c r="J1354" s="1301"/>
      <c r="K1354" s="1301"/>
      <c r="L1354" s="1301"/>
      <c r="M1354" s="1301"/>
      <c r="N1354" s="1301"/>
      <c r="O1354" s="1329"/>
      <c r="Q1354" s="92"/>
      <c r="R1354" s="92"/>
      <c r="S1354" s="92"/>
      <c r="T1354" s="92"/>
      <c r="U1354" s="1303"/>
    </row>
    <row r="1355" spans="1:21" s="1302" customFormat="1" x14ac:dyDescent="0.3">
      <c r="A1355" s="1214"/>
      <c r="B1355" s="92"/>
      <c r="C1355" s="1298"/>
      <c r="D1355" s="1301"/>
      <c r="E1355" s="1301"/>
      <c r="F1355" s="1301"/>
      <c r="G1355" s="1301"/>
      <c r="H1355" s="1301"/>
      <c r="I1355" s="1301"/>
      <c r="J1355" s="1301"/>
      <c r="K1355" s="1301"/>
      <c r="L1355" s="1301"/>
      <c r="M1355" s="1301"/>
      <c r="N1355" s="1301"/>
      <c r="O1355" s="1329"/>
      <c r="Q1355" s="92"/>
      <c r="R1355" s="92"/>
      <c r="S1355" s="92"/>
      <c r="T1355" s="92"/>
      <c r="U1355" s="1303"/>
    </row>
    <row r="1356" spans="1:21" s="1302" customFormat="1" x14ac:dyDescent="0.3">
      <c r="A1356" s="1214"/>
      <c r="B1356" s="92"/>
      <c r="C1356" s="1298"/>
      <c r="D1356" s="1301"/>
      <c r="E1356" s="1301"/>
      <c r="F1356" s="1301"/>
      <c r="G1356" s="1301"/>
      <c r="H1356" s="1301"/>
      <c r="I1356" s="1301"/>
      <c r="J1356" s="1301"/>
      <c r="K1356" s="1301"/>
      <c r="L1356" s="1301"/>
      <c r="M1356" s="1301"/>
      <c r="N1356" s="1301"/>
      <c r="O1356" s="1329"/>
      <c r="Q1356" s="92"/>
      <c r="R1356" s="92"/>
      <c r="S1356" s="92"/>
      <c r="T1356" s="92"/>
      <c r="U1356" s="1303"/>
    </row>
    <row r="1357" spans="1:21" s="1302" customFormat="1" x14ac:dyDescent="0.3">
      <c r="A1357" s="1214"/>
      <c r="B1357" s="92"/>
      <c r="C1357" s="1298"/>
      <c r="D1357" s="1301"/>
      <c r="E1357" s="1301"/>
      <c r="F1357" s="1301"/>
      <c r="G1357" s="1301"/>
      <c r="H1357" s="1301"/>
      <c r="I1357" s="1301"/>
      <c r="J1357" s="1301"/>
      <c r="K1357" s="1301"/>
      <c r="L1357" s="1301"/>
      <c r="M1357" s="1301"/>
      <c r="N1357" s="1301"/>
      <c r="O1357" s="1329"/>
      <c r="Q1357" s="92"/>
      <c r="R1357" s="92"/>
      <c r="S1357" s="92"/>
      <c r="T1357" s="92"/>
      <c r="U1357" s="1303"/>
    </row>
    <row r="1358" spans="1:21" s="1302" customFormat="1" x14ac:dyDescent="0.3">
      <c r="A1358" s="1214"/>
      <c r="B1358" s="92"/>
      <c r="C1358" s="1298"/>
      <c r="D1358" s="1301"/>
      <c r="E1358" s="1301"/>
      <c r="F1358" s="1301"/>
      <c r="G1358" s="1301"/>
      <c r="H1358" s="1301"/>
      <c r="I1358" s="1301"/>
      <c r="J1358" s="1301"/>
      <c r="K1358" s="1301"/>
      <c r="L1358" s="1301"/>
      <c r="M1358" s="1301"/>
      <c r="N1358" s="1301"/>
      <c r="O1358" s="1329"/>
      <c r="Q1358" s="92"/>
      <c r="R1358" s="92"/>
      <c r="S1358" s="92"/>
      <c r="T1358" s="92"/>
      <c r="U1358" s="1303"/>
    </row>
    <row r="1359" spans="1:21" s="1302" customFormat="1" x14ac:dyDescent="0.3">
      <c r="A1359" s="1214"/>
      <c r="B1359" s="92"/>
      <c r="C1359" s="1298"/>
      <c r="D1359" s="1301"/>
      <c r="E1359" s="1301"/>
      <c r="F1359" s="1301"/>
      <c r="G1359" s="1301"/>
      <c r="H1359" s="1301"/>
      <c r="I1359" s="1301"/>
      <c r="J1359" s="1301"/>
      <c r="K1359" s="1301"/>
      <c r="L1359" s="1301"/>
      <c r="M1359" s="1301"/>
      <c r="N1359" s="1301"/>
      <c r="O1359" s="1329"/>
      <c r="Q1359" s="92"/>
      <c r="R1359" s="92"/>
      <c r="S1359" s="92"/>
      <c r="T1359" s="92"/>
      <c r="U1359" s="1303"/>
    </row>
    <row r="1360" spans="1:21" s="1302" customFormat="1" x14ac:dyDescent="0.3">
      <c r="A1360" s="1214"/>
      <c r="B1360" s="92"/>
      <c r="C1360" s="1298"/>
      <c r="D1360" s="1301"/>
      <c r="E1360" s="1301"/>
      <c r="F1360" s="1301"/>
      <c r="G1360" s="1301"/>
      <c r="H1360" s="1301"/>
      <c r="I1360" s="1301"/>
      <c r="J1360" s="1301"/>
      <c r="K1360" s="1301"/>
      <c r="L1360" s="1301"/>
      <c r="M1360" s="1301"/>
      <c r="N1360" s="1301"/>
      <c r="O1360" s="1329"/>
      <c r="Q1360" s="92"/>
      <c r="R1360" s="92"/>
      <c r="S1360" s="92"/>
      <c r="T1360" s="92"/>
      <c r="U1360" s="1303"/>
    </row>
    <row r="1361" spans="1:21" s="1302" customFormat="1" x14ac:dyDescent="0.3">
      <c r="A1361" s="1214"/>
      <c r="B1361" s="92"/>
      <c r="C1361" s="1298"/>
      <c r="D1361" s="1301"/>
      <c r="E1361" s="1301"/>
      <c r="F1361" s="1301"/>
      <c r="G1361" s="1301"/>
      <c r="H1361" s="1301"/>
      <c r="I1361" s="1301"/>
      <c r="J1361" s="1301"/>
      <c r="K1361" s="1301"/>
      <c r="L1361" s="1301"/>
      <c r="M1361" s="1301"/>
      <c r="N1361" s="1301"/>
      <c r="O1361" s="1329"/>
      <c r="Q1361" s="92"/>
      <c r="R1361" s="92"/>
      <c r="S1361" s="92"/>
      <c r="T1361" s="92"/>
      <c r="U1361" s="1303"/>
    </row>
    <row r="1362" spans="1:21" s="1302" customFormat="1" x14ac:dyDescent="0.3">
      <c r="A1362" s="1214"/>
      <c r="B1362" s="92"/>
      <c r="C1362" s="1298"/>
      <c r="D1362" s="1301"/>
      <c r="E1362" s="1301"/>
      <c r="F1362" s="1301"/>
      <c r="G1362" s="1301"/>
      <c r="H1362" s="1301"/>
      <c r="I1362" s="1301"/>
      <c r="J1362" s="1301"/>
      <c r="K1362" s="1301"/>
      <c r="L1362" s="1301"/>
      <c r="M1362" s="1301"/>
      <c r="N1362" s="1301"/>
      <c r="O1362" s="1329"/>
      <c r="Q1362" s="92"/>
      <c r="R1362" s="92"/>
      <c r="S1362" s="92"/>
      <c r="T1362" s="92"/>
      <c r="U1362" s="1303"/>
    </row>
    <row r="1363" spans="1:21" s="1302" customFormat="1" x14ac:dyDescent="0.3">
      <c r="A1363" s="1214"/>
      <c r="B1363" s="92"/>
      <c r="C1363" s="1298"/>
      <c r="D1363" s="1301"/>
      <c r="E1363" s="1301"/>
      <c r="F1363" s="1301"/>
      <c r="G1363" s="1301"/>
      <c r="H1363" s="1301"/>
      <c r="I1363" s="1301"/>
      <c r="J1363" s="1301"/>
      <c r="K1363" s="1301"/>
      <c r="L1363" s="1301"/>
      <c r="M1363" s="1301"/>
      <c r="N1363" s="1301"/>
      <c r="O1363" s="1329"/>
      <c r="Q1363" s="92"/>
      <c r="R1363" s="92"/>
      <c r="S1363" s="92"/>
      <c r="T1363" s="92"/>
      <c r="U1363" s="1303"/>
    </row>
    <row r="1364" spans="1:21" s="1302" customFormat="1" x14ac:dyDescent="0.3">
      <c r="A1364" s="1214"/>
      <c r="B1364" s="92"/>
      <c r="C1364" s="1298"/>
      <c r="D1364" s="1301"/>
      <c r="E1364" s="1301"/>
      <c r="F1364" s="1301"/>
      <c r="G1364" s="1301"/>
      <c r="H1364" s="1301"/>
      <c r="I1364" s="1301"/>
      <c r="J1364" s="1301"/>
      <c r="K1364" s="1301"/>
      <c r="L1364" s="1301"/>
      <c r="M1364" s="1301"/>
      <c r="N1364" s="1301"/>
      <c r="O1364" s="1329"/>
      <c r="Q1364" s="92"/>
      <c r="R1364" s="92"/>
      <c r="S1364" s="92"/>
      <c r="T1364" s="92"/>
      <c r="U1364" s="1303"/>
    </row>
    <row r="1365" spans="1:21" s="1302" customFormat="1" x14ac:dyDescent="0.3">
      <c r="A1365" s="1214"/>
      <c r="B1365" s="92"/>
      <c r="C1365" s="1298"/>
      <c r="D1365" s="1301"/>
      <c r="E1365" s="1301"/>
      <c r="F1365" s="1301"/>
      <c r="G1365" s="1301"/>
      <c r="H1365" s="1301"/>
      <c r="I1365" s="1301"/>
      <c r="J1365" s="1301"/>
      <c r="K1365" s="1301"/>
      <c r="L1365" s="1301"/>
      <c r="M1365" s="1301"/>
      <c r="N1365" s="1301"/>
      <c r="O1365" s="1329"/>
      <c r="Q1365" s="92"/>
      <c r="R1365" s="92"/>
      <c r="S1365" s="92"/>
      <c r="T1365" s="92"/>
      <c r="U1365" s="1303"/>
    </row>
    <row r="1366" spans="1:21" s="1302" customFormat="1" x14ac:dyDescent="0.3">
      <c r="A1366" s="1214"/>
      <c r="B1366" s="92"/>
      <c r="C1366" s="1298"/>
      <c r="D1366" s="1301"/>
      <c r="E1366" s="1301"/>
      <c r="F1366" s="1301"/>
      <c r="G1366" s="1301"/>
      <c r="H1366" s="1301"/>
      <c r="I1366" s="1301"/>
      <c r="J1366" s="1301"/>
      <c r="K1366" s="1301"/>
      <c r="L1366" s="1301"/>
      <c r="M1366" s="1301"/>
      <c r="N1366" s="1301"/>
      <c r="O1366" s="1329"/>
      <c r="Q1366" s="92"/>
      <c r="R1366" s="92"/>
      <c r="S1366" s="92"/>
      <c r="T1366" s="92"/>
      <c r="U1366" s="1303"/>
    </row>
    <row r="1367" spans="1:21" s="1302" customFormat="1" x14ac:dyDescent="0.3">
      <c r="A1367" s="1214"/>
      <c r="B1367" s="92"/>
      <c r="C1367" s="1298"/>
      <c r="D1367" s="1301"/>
      <c r="E1367" s="1301"/>
      <c r="F1367" s="1301"/>
      <c r="G1367" s="1301"/>
      <c r="H1367" s="1301"/>
      <c r="I1367" s="1301"/>
      <c r="J1367" s="1301"/>
      <c r="K1367" s="1301"/>
      <c r="L1367" s="1301"/>
      <c r="M1367" s="1301"/>
      <c r="N1367" s="1301"/>
      <c r="O1367" s="1329"/>
      <c r="Q1367" s="92"/>
      <c r="R1367" s="92"/>
      <c r="S1367" s="92"/>
      <c r="T1367" s="92"/>
      <c r="U1367" s="1303"/>
    </row>
    <row r="1368" spans="1:21" s="1302" customFormat="1" x14ac:dyDescent="0.3">
      <c r="A1368" s="1214"/>
      <c r="B1368" s="92"/>
      <c r="C1368" s="1298"/>
      <c r="D1368" s="1301"/>
      <c r="E1368" s="1301"/>
      <c r="F1368" s="1301"/>
      <c r="G1368" s="1301"/>
      <c r="H1368" s="1301"/>
      <c r="I1368" s="1301"/>
      <c r="J1368" s="1301"/>
      <c r="K1368" s="1301"/>
      <c r="L1368" s="1301"/>
      <c r="M1368" s="1301"/>
      <c r="N1368" s="1301"/>
      <c r="O1368" s="1329"/>
      <c r="Q1368" s="92"/>
      <c r="R1368" s="92"/>
      <c r="S1368" s="92"/>
      <c r="T1368" s="92"/>
      <c r="U1368" s="1303"/>
    </row>
    <row r="1369" spans="1:21" s="1302" customFormat="1" x14ac:dyDescent="0.3">
      <c r="A1369" s="1214"/>
      <c r="B1369" s="92"/>
      <c r="C1369" s="1298"/>
      <c r="D1369" s="1301"/>
      <c r="E1369" s="1301"/>
      <c r="F1369" s="1301"/>
      <c r="G1369" s="1301"/>
      <c r="H1369" s="1301"/>
      <c r="I1369" s="1301"/>
      <c r="J1369" s="1301"/>
      <c r="K1369" s="1301"/>
      <c r="L1369" s="1301"/>
      <c r="M1369" s="1301"/>
      <c r="N1369" s="1301"/>
      <c r="O1369" s="1329"/>
      <c r="Q1369" s="92"/>
      <c r="R1369" s="92"/>
      <c r="S1369" s="92"/>
      <c r="T1369" s="92"/>
      <c r="U1369" s="1303"/>
    </row>
    <row r="1370" spans="1:21" s="1302" customFormat="1" x14ac:dyDescent="0.3">
      <c r="A1370" s="1214"/>
      <c r="B1370" s="92"/>
      <c r="C1370" s="1298"/>
      <c r="D1370" s="1301"/>
      <c r="E1370" s="1301"/>
      <c r="F1370" s="1301"/>
      <c r="G1370" s="1301"/>
      <c r="H1370" s="1301"/>
      <c r="I1370" s="1301"/>
      <c r="J1370" s="1301"/>
      <c r="K1370" s="1301"/>
      <c r="L1370" s="1301"/>
      <c r="M1370" s="1301"/>
      <c r="N1370" s="1301"/>
      <c r="O1370" s="1329"/>
      <c r="Q1370" s="92"/>
      <c r="R1370" s="92"/>
      <c r="S1370" s="92"/>
      <c r="T1370" s="92"/>
      <c r="U1370" s="1303"/>
    </row>
    <row r="1371" spans="1:21" s="1302" customFormat="1" x14ac:dyDescent="0.3">
      <c r="A1371" s="1214"/>
      <c r="B1371" s="92"/>
      <c r="C1371" s="1298"/>
      <c r="D1371" s="1301"/>
      <c r="E1371" s="1301"/>
      <c r="F1371" s="1301"/>
      <c r="G1371" s="1301"/>
      <c r="H1371" s="1301"/>
      <c r="I1371" s="1301"/>
      <c r="J1371" s="1301"/>
      <c r="K1371" s="1301"/>
      <c r="L1371" s="1301"/>
      <c r="M1371" s="1301"/>
      <c r="N1371" s="1301"/>
      <c r="O1371" s="1329"/>
      <c r="Q1371" s="92"/>
      <c r="R1371" s="92"/>
      <c r="S1371" s="92"/>
      <c r="T1371" s="92"/>
      <c r="U1371" s="1303"/>
    </row>
    <row r="1372" spans="1:21" s="1302" customFormat="1" x14ac:dyDescent="0.3">
      <c r="A1372" s="1214"/>
      <c r="B1372" s="92"/>
      <c r="C1372" s="1298"/>
      <c r="D1372" s="1301"/>
      <c r="E1372" s="1301"/>
      <c r="F1372" s="1301"/>
      <c r="G1372" s="1301"/>
      <c r="H1372" s="1301"/>
      <c r="I1372" s="1301"/>
      <c r="J1372" s="1301"/>
      <c r="K1372" s="1301"/>
      <c r="L1372" s="1301"/>
      <c r="M1372" s="1301"/>
      <c r="N1372" s="1301"/>
      <c r="O1372" s="1329"/>
      <c r="Q1372" s="92"/>
      <c r="R1372" s="92"/>
      <c r="S1372" s="92"/>
      <c r="T1372" s="92"/>
      <c r="U1372" s="1303"/>
    </row>
    <row r="1373" spans="1:21" s="1302" customFormat="1" x14ac:dyDescent="0.3">
      <c r="A1373" s="1214"/>
      <c r="B1373" s="92"/>
      <c r="C1373" s="1298"/>
      <c r="D1373" s="1301"/>
      <c r="E1373" s="1301"/>
      <c r="F1373" s="1301"/>
      <c r="G1373" s="1301"/>
      <c r="H1373" s="1301"/>
      <c r="I1373" s="1301"/>
      <c r="J1373" s="1301"/>
      <c r="K1373" s="1301"/>
      <c r="L1373" s="1301"/>
      <c r="M1373" s="1301"/>
      <c r="N1373" s="1301"/>
      <c r="O1373" s="1329"/>
      <c r="Q1373" s="92"/>
      <c r="R1373" s="92"/>
      <c r="S1373" s="92"/>
      <c r="T1373" s="92"/>
      <c r="U1373" s="1303"/>
    </row>
    <row r="1374" spans="1:21" s="1302" customFormat="1" x14ac:dyDescent="0.3">
      <c r="A1374" s="1214"/>
      <c r="B1374" s="92"/>
      <c r="C1374" s="1298"/>
      <c r="D1374" s="1301"/>
      <c r="E1374" s="1301"/>
      <c r="F1374" s="1301"/>
      <c r="G1374" s="1301"/>
      <c r="H1374" s="1301"/>
      <c r="I1374" s="1301"/>
      <c r="J1374" s="1301"/>
      <c r="K1374" s="1301"/>
      <c r="L1374" s="1301"/>
      <c r="M1374" s="1301"/>
      <c r="N1374" s="1301"/>
      <c r="O1374" s="1329"/>
      <c r="Q1374" s="92"/>
      <c r="R1374" s="92"/>
      <c r="S1374" s="92"/>
      <c r="T1374" s="92"/>
      <c r="U1374" s="1303"/>
    </row>
    <row r="1375" spans="1:21" s="1302" customFormat="1" x14ac:dyDescent="0.3">
      <c r="A1375" s="1214"/>
      <c r="B1375" s="92"/>
      <c r="C1375" s="1298"/>
      <c r="D1375" s="1301"/>
      <c r="E1375" s="1301"/>
      <c r="F1375" s="1301"/>
      <c r="G1375" s="1301"/>
      <c r="H1375" s="1301"/>
      <c r="I1375" s="1301"/>
      <c r="J1375" s="1301"/>
      <c r="K1375" s="1301"/>
      <c r="L1375" s="1301"/>
      <c r="M1375" s="1301"/>
      <c r="N1375" s="1301"/>
      <c r="O1375" s="1329"/>
      <c r="Q1375" s="92"/>
      <c r="R1375" s="92"/>
      <c r="S1375" s="92"/>
      <c r="T1375" s="92"/>
      <c r="U1375" s="1303"/>
    </row>
    <row r="1376" spans="1:21" s="1302" customFormat="1" x14ac:dyDescent="0.3">
      <c r="A1376" s="1214"/>
      <c r="B1376" s="92"/>
      <c r="C1376" s="1298"/>
      <c r="D1376" s="1301"/>
      <c r="E1376" s="1301"/>
      <c r="F1376" s="1301"/>
      <c r="G1376" s="1301"/>
      <c r="H1376" s="1301"/>
      <c r="I1376" s="1301"/>
      <c r="J1376" s="1301"/>
      <c r="K1376" s="1301"/>
      <c r="L1376" s="1301"/>
      <c r="M1376" s="1301"/>
      <c r="N1376" s="1301"/>
      <c r="O1376" s="1329"/>
      <c r="Q1376" s="92"/>
      <c r="R1376" s="92"/>
      <c r="S1376" s="92"/>
      <c r="T1376" s="92"/>
      <c r="U1376" s="1303"/>
    </row>
    <row r="1377" spans="1:21" s="1302" customFormat="1" x14ac:dyDescent="0.3">
      <c r="A1377" s="1214"/>
      <c r="B1377" s="92"/>
      <c r="C1377" s="1298"/>
      <c r="D1377" s="1301"/>
      <c r="E1377" s="1301"/>
      <c r="F1377" s="1301"/>
      <c r="G1377" s="1301"/>
      <c r="H1377" s="1301"/>
      <c r="I1377" s="1301"/>
      <c r="J1377" s="1301"/>
      <c r="K1377" s="1301"/>
      <c r="L1377" s="1301"/>
      <c r="M1377" s="1301"/>
      <c r="N1377" s="1301"/>
      <c r="O1377" s="1329"/>
      <c r="Q1377" s="92"/>
      <c r="R1377" s="92"/>
      <c r="S1377" s="92"/>
      <c r="T1377" s="92"/>
      <c r="U1377" s="1303"/>
    </row>
    <row r="1378" spans="1:21" s="1302" customFormat="1" x14ac:dyDescent="0.3">
      <c r="A1378" s="1214"/>
      <c r="B1378" s="92"/>
      <c r="C1378" s="1298"/>
      <c r="D1378" s="1301"/>
      <c r="E1378" s="1301"/>
      <c r="F1378" s="1301"/>
      <c r="G1378" s="1301"/>
      <c r="H1378" s="1301"/>
      <c r="I1378" s="1301"/>
      <c r="J1378" s="1301"/>
      <c r="K1378" s="1301"/>
      <c r="L1378" s="1301"/>
      <c r="M1378" s="1301"/>
      <c r="N1378" s="1301"/>
      <c r="O1378" s="1329"/>
      <c r="Q1378" s="92"/>
      <c r="R1378" s="92"/>
      <c r="S1378" s="92"/>
      <c r="T1378" s="92"/>
      <c r="U1378" s="1303"/>
    </row>
    <row r="1379" spans="1:21" s="1302" customFormat="1" x14ac:dyDescent="0.3">
      <c r="A1379" s="1214"/>
      <c r="B1379" s="92"/>
      <c r="C1379" s="1298"/>
      <c r="D1379" s="1301"/>
      <c r="E1379" s="1301"/>
      <c r="F1379" s="1301"/>
      <c r="G1379" s="1301"/>
      <c r="H1379" s="1301"/>
      <c r="I1379" s="1301"/>
      <c r="J1379" s="1301"/>
      <c r="K1379" s="1301"/>
      <c r="L1379" s="1301"/>
      <c r="M1379" s="1301"/>
      <c r="N1379" s="1301"/>
      <c r="O1379" s="1329"/>
      <c r="Q1379" s="92"/>
      <c r="R1379" s="92"/>
      <c r="S1379" s="92"/>
      <c r="T1379" s="92"/>
      <c r="U1379" s="1303"/>
    </row>
    <row r="1380" spans="1:21" s="1302" customFormat="1" x14ac:dyDescent="0.3">
      <c r="A1380" s="1214"/>
      <c r="B1380" s="92"/>
      <c r="C1380" s="1298"/>
      <c r="D1380" s="1301"/>
      <c r="E1380" s="1301"/>
      <c r="F1380" s="1301"/>
      <c r="G1380" s="1301"/>
      <c r="H1380" s="1301"/>
      <c r="I1380" s="1301"/>
      <c r="J1380" s="1301"/>
      <c r="K1380" s="1301"/>
      <c r="L1380" s="1301"/>
      <c r="M1380" s="1301"/>
      <c r="N1380" s="1301"/>
      <c r="O1380" s="1329"/>
      <c r="Q1380" s="92"/>
      <c r="R1380" s="92"/>
      <c r="S1380" s="92"/>
      <c r="T1380" s="92"/>
      <c r="U1380" s="1303"/>
    </row>
    <row r="1381" spans="1:21" s="1302" customFormat="1" x14ac:dyDescent="0.3">
      <c r="A1381" s="1214"/>
      <c r="B1381" s="92"/>
      <c r="C1381" s="1298"/>
      <c r="D1381" s="1301"/>
      <c r="E1381" s="1301"/>
      <c r="F1381" s="1301"/>
      <c r="G1381" s="1301"/>
      <c r="H1381" s="1301"/>
      <c r="I1381" s="1301"/>
      <c r="J1381" s="1301"/>
      <c r="K1381" s="1301"/>
      <c r="L1381" s="1301"/>
      <c r="M1381" s="1301"/>
      <c r="N1381" s="1301"/>
      <c r="O1381" s="1329"/>
      <c r="Q1381" s="92"/>
      <c r="R1381" s="92"/>
      <c r="S1381" s="92"/>
      <c r="T1381" s="92"/>
      <c r="U1381" s="1303"/>
    </row>
    <row r="1382" spans="1:21" s="1302" customFormat="1" x14ac:dyDescent="0.3">
      <c r="A1382" s="1214"/>
      <c r="B1382" s="92"/>
      <c r="C1382" s="1298"/>
      <c r="D1382" s="1301"/>
      <c r="E1382" s="1301"/>
      <c r="F1382" s="1301"/>
      <c r="G1382" s="1301"/>
      <c r="H1382" s="1301"/>
      <c r="I1382" s="1301"/>
      <c r="J1382" s="1301"/>
      <c r="K1382" s="1301"/>
      <c r="L1382" s="1301"/>
      <c r="M1382" s="1301"/>
      <c r="N1382" s="1301"/>
      <c r="O1382" s="1329"/>
      <c r="Q1382" s="92"/>
      <c r="R1382" s="92"/>
      <c r="S1382" s="92"/>
      <c r="T1382" s="92"/>
      <c r="U1382" s="1303"/>
    </row>
    <row r="1383" spans="1:21" s="1302" customFormat="1" x14ac:dyDescent="0.3">
      <c r="A1383" s="1214"/>
      <c r="B1383" s="92"/>
      <c r="C1383" s="1298"/>
      <c r="D1383" s="1301"/>
      <c r="E1383" s="1301"/>
      <c r="F1383" s="1301"/>
      <c r="G1383" s="1301"/>
      <c r="H1383" s="1301"/>
      <c r="I1383" s="1301"/>
      <c r="J1383" s="1301"/>
      <c r="K1383" s="1301"/>
      <c r="L1383" s="1301"/>
      <c r="M1383" s="1301"/>
      <c r="N1383" s="1301"/>
      <c r="O1383" s="1329"/>
      <c r="Q1383" s="92"/>
      <c r="R1383" s="92"/>
      <c r="S1383" s="92"/>
      <c r="T1383" s="92"/>
      <c r="U1383" s="1303"/>
    </row>
    <row r="1384" spans="1:21" s="1302" customFormat="1" x14ac:dyDescent="0.3">
      <c r="A1384" s="1214"/>
      <c r="B1384" s="92"/>
      <c r="C1384" s="1298"/>
      <c r="D1384" s="1301"/>
      <c r="E1384" s="1301"/>
      <c r="F1384" s="1301"/>
      <c r="G1384" s="1301"/>
      <c r="H1384" s="1301"/>
      <c r="I1384" s="1301"/>
      <c r="J1384" s="1301"/>
      <c r="K1384" s="1301"/>
      <c r="L1384" s="1301"/>
      <c r="M1384" s="1301"/>
      <c r="N1384" s="1301"/>
      <c r="O1384" s="1329"/>
      <c r="Q1384" s="92"/>
      <c r="R1384" s="92"/>
      <c r="S1384" s="92"/>
      <c r="T1384" s="92"/>
      <c r="U1384" s="1303"/>
    </row>
    <row r="1385" spans="1:21" s="1302" customFormat="1" x14ac:dyDescent="0.3">
      <c r="A1385" s="1214"/>
      <c r="B1385" s="92"/>
      <c r="C1385" s="1298"/>
      <c r="D1385" s="1301"/>
      <c r="E1385" s="1301"/>
      <c r="F1385" s="1301"/>
      <c r="G1385" s="1301"/>
      <c r="H1385" s="1301"/>
      <c r="I1385" s="1301"/>
      <c r="J1385" s="1301"/>
      <c r="K1385" s="1301"/>
      <c r="L1385" s="1301"/>
      <c r="M1385" s="1301"/>
      <c r="N1385" s="1301"/>
      <c r="O1385" s="1329"/>
      <c r="Q1385" s="92"/>
      <c r="R1385" s="92"/>
      <c r="S1385" s="92"/>
      <c r="T1385" s="92"/>
      <c r="U1385" s="1303"/>
    </row>
    <row r="1386" spans="1:21" s="1302" customFormat="1" x14ac:dyDescent="0.3">
      <c r="A1386" s="1214"/>
      <c r="B1386" s="92"/>
      <c r="C1386" s="1298"/>
      <c r="D1386" s="1301"/>
      <c r="E1386" s="1301"/>
      <c r="F1386" s="1301"/>
      <c r="G1386" s="1301"/>
      <c r="H1386" s="1301"/>
      <c r="I1386" s="1301"/>
      <c r="J1386" s="1301"/>
      <c r="K1386" s="1301"/>
      <c r="L1386" s="1301"/>
      <c r="M1386" s="1301"/>
      <c r="N1386" s="1301"/>
      <c r="O1386" s="1329"/>
      <c r="Q1386" s="92"/>
      <c r="R1386" s="92"/>
      <c r="S1386" s="92"/>
      <c r="T1386" s="92"/>
      <c r="U1386" s="1303"/>
    </row>
    <row r="1387" spans="1:21" s="1302" customFormat="1" x14ac:dyDescent="0.3">
      <c r="A1387" s="1214"/>
      <c r="B1387" s="92"/>
      <c r="C1387" s="1298"/>
      <c r="D1387" s="1301"/>
      <c r="E1387" s="1301"/>
      <c r="F1387" s="1301"/>
      <c r="G1387" s="1301"/>
      <c r="H1387" s="1301"/>
      <c r="I1387" s="1301"/>
      <c r="J1387" s="1301"/>
      <c r="K1387" s="1301"/>
      <c r="L1387" s="1301"/>
      <c r="M1387" s="1301"/>
      <c r="N1387" s="1301"/>
      <c r="O1387" s="1329"/>
      <c r="Q1387" s="92"/>
      <c r="R1387" s="92"/>
      <c r="S1387" s="92"/>
      <c r="T1387" s="92"/>
      <c r="U1387" s="1303"/>
    </row>
    <row r="1388" spans="1:21" s="1302" customFormat="1" x14ac:dyDescent="0.3">
      <c r="A1388" s="1214"/>
      <c r="B1388" s="92"/>
      <c r="C1388" s="1298"/>
      <c r="D1388" s="1301"/>
      <c r="E1388" s="1301"/>
      <c r="F1388" s="1301"/>
      <c r="G1388" s="1301"/>
      <c r="H1388" s="1301"/>
      <c r="I1388" s="1301"/>
      <c r="J1388" s="1301"/>
      <c r="K1388" s="1301"/>
      <c r="L1388" s="1301"/>
      <c r="M1388" s="1301"/>
      <c r="N1388" s="1301"/>
      <c r="O1388" s="1329"/>
      <c r="Q1388" s="92"/>
      <c r="R1388" s="92"/>
      <c r="S1388" s="92"/>
      <c r="T1388" s="92"/>
      <c r="U1388" s="1303"/>
    </row>
    <row r="1389" spans="1:21" s="1302" customFormat="1" x14ac:dyDescent="0.3">
      <c r="A1389" s="1214"/>
      <c r="B1389" s="92"/>
      <c r="C1389" s="1298"/>
      <c r="D1389" s="1301"/>
      <c r="E1389" s="1301"/>
      <c r="F1389" s="1301"/>
      <c r="G1389" s="1301"/>
      <c r="H1389" s="1301"/>
      <c r="I1389" s="1301"/>
      <c r="J1389" s="1301"/>
      <c r="K1389" s="1301"/>
      <c r="L1389" s="1301"/>
      <c r="M1389" s="1301"/>
      <c r="N1389" s="1301"/>
      <c r="O1389" s="1329"/>
      <c r="Q1389" s="92"/>
      <c r="R1389" s="92"/>
      <c r="S1389" s="92"/>
      <c r="T1389" s="92"/>
      <c r="U1389" s="1303"/>
    </row>
    <row r="1390" spans="1:21" s="1302" customFormat="1" x14ac:dyDescent="0.3">
      <c r="A1390" s="1214"/>
      <c r="B1390" s="92"/>
      <c r="C1390" s="1298"/>
      <c r="D1390" s="1301"/>
      <c r="E1390" s="1301"/>
      <c r="F1390" s="1301"/>
      <c r="G1390" s="1301"/>
      <c r="H1390" s="1301"/>
      <c r="I1390" s="1301"/>
      <c r="J1390" s="1301"/>
      <c r="K1390" s="1301"/>
      <c r="L1390" s="1301"/>
      <c r="M1390" s="1301"/>
      <c r="N1390" s="1301"/>
      <c r="O1390" s="1329"/>
      <c r="Q1390" s="92"/>
      <c r="R1390" s="92"/>
      <c r="S1390" s="92"/>
      <c r="T1390" s="92"/>
      <c r="U1390" s="1303"/>
    </row>
    <row r="1391" spans="1:21" s="1302" customFormat="1" x14ac:dyDescent="0.3">
      <c r="A1391" s="1214"/>
      <c r="B1391" s="92"/>
      <c r="C1391" s="1298"/>
      <c r="D1391" s="1301"/>
      <c r="E1391" s="1301"/>
      <c r="F1391" s="1301"/>
      <c r="G1391" s="1301"/>
      <c r="H1391" s="1301"/>
      <c r="I1391" s="1301"/>
      <c r="J1391" s="1301"/>
      <c r="K1391" s="1301"/>
      <c r="L1391" s="1301"/>
      <c r="M1391" s="1301"/>
      <c r="N1391" s="1301"/>
      <c r="O1391" s="1329"/>
      <c r="Q1391" s="92"/>
      <c r="R1391" s="92"/>
      <c r="S1391" s="92"/>
      <c r="T1391" s="92"/>
      <c r="U1391" s="1303"/>
    </row>
    <row r="1392" spans="1:21" s="1302" customFormat="1" x14ac:dyDescent="0.3">
      <c r="A1392" s="1214"/>
      <c r="B1392" s="92"/>
      <c r="C1392" s="1298"/>
      <c r="D1392" s="1301"/>
      <c r="E1392" s="1301"/>
      <c r="F1392" s="1301"/>
      <c r="G1392" s="1301"/>
      <c r="H1392" s="1301"/>
      <c r="I1392" s="1301"/>
      <c r="J1392" s="1301"/>
      <c r="K1392" s="1301"/>
      <c r="L1392" s="1301"/>
      <c r="M1392" s="1301"/>
      <c r="N1392" s="1301"/>
      <c r="O1392" s="1329"/>
      <c r="Q1392" s="92"/>
      <c r="R1392" s="92"/>
      <c r="S1392" s="92"/>
      <c r="T1392" s="92"/>
      <c r="U1392" s="1303"/>
    </row>
    <row r="1393" spans="1:21" s="1302" customFormat="1" x14ac:dyDescent="0.3">
      <c r="A1393" s="1214"/>
      <c r="B1393" s="92"/>
      <c r="C1393" s="1298"/>
      <c r="D1393" s="1301"/>
      <c r="E1393" s="1301"/>
      <c r="F1393" s="1301"/>
      <c r="G1393" s="1301"/>
      <c r="H1393" s="1301"/>
      <c r="I1393" s="1301"/>
      <c r="J1393" s="1301"/>
      <c r="K1393" s="1301"/>
      <c r="L1393" s="1301"/>
      <c r="M1393" s="1301"/>
      <c r="N1393" s="1301"/>
      <c r="O1393" s="1329"/>
      <c r="Q1393" s="92"/>
      <c r="R1393" s="92"/>
      <c r="S1393" s="92"/>
      <c r="T1393" s="92"/>
      <c r="U1393" s="1303"/>
    </row>
    <row r="1394" spans="1:21" s="1302" customFormat="1" x14ac:dyDescent="0.3">
      <c r="A1394" s="1214"/>
      <c r="B1394" s="92"/>
      <c r="C1394" s="1298"/>
      <c r="D1394" s="1301"/>
      <c r="E1394" s="1301"/>
      <c r="F1394" s="1301"/>
      <c r="G1394" s="1301"/>
      <c r="H1394" s="1301"/>
      <c r="I1394" s="1301"/>
      <c r="J1394" s="1301"/>
      <c r="K1394" s="1301"/>
      <c r="L1394" s="1301"/>
      <c r="M1394" s="1301"/>
      <c r="N1394" s="1301"/>
      <c r="O1394" s="1329"/>
      <c r="Q1394" s="92"/>
      <c r="R1394" s="92"/>
      <c r="S1394" s="92"/>
      <c r="T1394" s="92"/>
      <c r="U1394" s="1303"/>
    </row>
    <row r="1395" spans="1:21" s="1302" customFormat="1" x14ac:dyDescent="0.3">
      <c r="A1395" s="1214"/>
      <c r="B1395" s="92"/>
      <c r="C1395" s="1298"/>
      <c r="D1395" s="1301"/>
      <c r="E1395" s="1301"/>
      <c r="F1395" s="1301"/>
      <c r="G1395" s="1301"/>
      <c r="H1395" s="1301"/>
      <c r="I1395" s="1301"/>
      <c r="J1395" s="1301"/>
      <c r="K1395" s="1301"/>
      <c r="L1395" s="1301"/>
      <c r="M1395" s="1301"/>
      <c r="N1395" s="1301"/>
      <c r="O1395" s="1329"/>
      <c r="Q1395" s="92"/>
      <c r="R1395" s="92"/>
      <c r="S1395" s="92"/>
      <c r="T1395" s="92"/>
      <c r="U1395" s="1303"/>
    </row>
    <row r="1396" spans="1:21" s="1302" customFormat="1" x14ac:dyDescent="0.3">
      <c r="A1396" s="1214"/>
      <c r="B1396" s="92"/>
      <c r="C1396" s="1298"/>
      <c r="D1396" s="1301"/>
      <c r="E1396" s="1301"/>
      <c r="F1396" s="1301"/>
      <c r="G1396" s="1301"/>
      <c r="H1396" s="1301"/>
      <c r="I1396" s="1301"/>
      <c r="J1396" s="1301"/>
      <c r="K1396" s="1301"/>
      <c r="L1396" s="1301"/>
      <c r="M1396" s="1301"/>
      <c r="N1396" s="1301"/>
      <c r="O1396" s="1329"/>
      <c r="Q1396" s="92"/>
      <c r="R1396" s="92"/>
      <c r="S1396" s="92"/>
      <c r="T1396" s="92"/>
      <c r="U1396" s="1303"/>
    </row>
    <row r="1397" spans="1:21" s="1302" customFormat="1" x14ac:dyDescent="0.3">
      <c r="A1397" s="1214"/>
      <c r="B1397" s="92"/>
      <c r="C1397" s="1298"/>
      <c r="D1397" s="1301"/>
      <c r="E1397" s="1301"/>
      <c r="F1397" s="1301"/>
      <c r="G1397" s="1301"/>
      <c r="H1397" s="1301"/>
      <c r="I1397" s="1301"/>
      <c r="J1397" s="1301"/>
      <c r="K1397" s="1301"/>
      <c r="L1397" s="1301"/>
      <c r="M1397" s="1301"/>
      <c r="N1397" s="1301"/>
      <c r="O1397" s="1329"/>
      <c r="Q1397" s="92"/>
      <c r="R1397" s="92"/>
      <c r="S1397" s="92"/>
      <c r="T1397" s="92"/>
      <c r="U1397" s="1303"/>
    </row>
    <row r="1398" spans="1:21" s="1302" customFormat="1" x14ac:dyDescent="0.3">
      <c r="A1398" s="1214"/>
      <c r="B1398" s="92"/>
      <c r="C1398" s="1298"/>
      <c r="D1398" s="1301"/>
      <c r="E1398" s="1301"/>
      <c r="F1398" s="1301"/>
      <c r="G1398" s="1301"/>
      <c r="H1398" s="1301"/>
      <c r="I1398" s="1301"/>
      <c r="J1398" s="1301"/>
      <c r="K1398" s="1301"/>
      <c r="L1398" s="1301"/>
      <c r="M1398" s="1301"/>
      <c r="N1398" s="1301"/>
      <c r="O1398" s="1329"/>
      <c r="Q1398" s="92"/>
      <c r="R1398" s="92"/>
      <c r="S1398" s="92"/>
      <c r="T1398" s="92"/>
      <c r="U1398" s="1303"/>
    </row>
    <row r="1399" spans="1:21" s="1302" customFormat="1" x14ac:dyDescent="0.3">
      <c r="A1399" s="1214"/>
      <c r="B1399" s="92"/>
      <c r="C1399" s="1298"/>
      <c r="D1399" s="1301"/>
      <c r="E1399" s="1301"/>
      <c r="F1399" s="1301"/>
      <c r="G1399" s="1301"/>
      <c r="H1399" s="1301"/>
      <c r="I1399" s="1301"/>
      <c r="J1399" s="1301"/>
      <c r="K1399" s="1301"/>
      <c r="L1399" s="1301"/>
      <c r="M1399" s="1301"/>
      <c r="N1399" s="1301"/>
      <c r="O1399" s="1329"/>
      <c r="Q1399" s="92"/>
      <c r="R1399" s="92"/>
      <c r="S1399" s="92"/>
      <c r="T1399" s="92"/>
      <c r="U1399" s="1303"/>
    </row>
    <row r="1400" spans="1:21" s="1302" customFormat="1" x14ac:dyDescent="0.3">
      <c r="A1400" s="1214"/>
      <c r="B1400" s="92"/>
      <c r="C1400" s="1298"/>
      <c r="D1400" s="1301"/>
      <c r="E1400" s="1301"/>
      <c r="F1400" s="1301"/>
      <c r="G1400" s="1301"/>
      <c r="H1400" s="1301"/>
      <c r="I1400" s="1301"/>
      <c r="J1400" s="1301"/>
      <c r="K1400" s="1301"/>
      <c r="L1400" s="1301"/>
      <c r="M1400" s="1301"/>
      <c r="N1400" s="1301"/>
      <c r="O1400" s="1329"/>
      <c r="Q1400" s="92"/>
      <c r="R1400" s="92"/>
      <c r="S1400" s="92"/>
      <c r="T1400" s="92"/>
      <c r="U1400" s="1303"/>
    </row>
    <row r="1401" spans="1:21" s="1302" customFormat="1" x14ac:dyDescent="0.3">
      <c r="A1401" s="1214"/>
      <c r="B1401" s="92"/>
      <c r="C1401" s="1298"/>
      <c r="D1401" s="1301"/>
      <c r="E1401" s="1301"/>
      <c r="F1401" s="1301"/>
      <c r="G1401" s="1301"/>
      <c r="H1401" s="1301"/>
      <c r="I1401" s="1301"/>
      <c r="J1401" s="1301"/>
      <c r="K1401" s="1301"/>
      <c r="L1401" s="1301"/>
      <c r="M1401" s="1301"/>
      <c r="N1401" s="1301"/>
      <c r="O1401" s="1329"/>
      <c r="Q1401" s="92"/>
      <c r="R1401" s="92"/>
      <c r="S1401" s="92"/>
      <c r="T1401" s="92"/>
      <c r="U1401" s="1303"/>
    </row>
    <row r="1402" spans="1:21" s="1302" customFormat="1" x14ac:dyDescent="0.3">
      <c r="A1402" s="1214"/>
      <c r="B1402" s="92"/>
      <c r="C1402" s="1298"/>
      <c r="D1402" s="1301"/>
      <c r="E1402" s="1301"/>
      <c r="F1402" s="1301"/>
      <c r="G1402" s="1301"/>
      <c r="H1402" s="1301"/>
      <c r="I1402" s="1301"/>
      <c r="J1402" s="1301"/>
      <c r="K1402" s="1301"/>
      <c r="L1402" s="1301"/>
      <c r="M1402" s="1301"/>
      <c r="N1402" s="1301"/>
      <c r="O1402" s="1329"/>
      <c r="Q1402" s="92"/>
      <c r="R1402" s="92"/>
      <c r="S1402" s="92"/>
      <c r="T1402" s="92"/>
      <c r="U1402" s="1303"/>
    </row>
    <row r="1403" spans="1:21" s="1302" customFormat="1" x14ac:dyDescent="0.3">
      <c r="A1403" s="1214"/>
      <c r="B1403" s="92"/>
      <c r="C1403" s="1298"/>
      <c r="D1403" s="1301"/>
      <c r="E1403" s="1301"/>
      <c r="F1403" s="1301"/>
      <c r="G1403" s="1301"/>
      <c r="H1403" s="1301"/>
      <c r="I1403" s="1301"/>
      <c r="J1403" s="1301"/>
      <c r="K1403" s="1301"/>
      <c r="L1403" s="1301"/>
      <c r="M1403" s="1301"/>
      <c r="N1403" s="1301"/>
      <c r="O1403" s="1329"/>
      <c r="Q1403" s="92"/>
      <c r="R1403" s="92"/>
      <c r="S1403" s="92"/>
      <c r="T1403" s="92"/>
      <c r="U1403" s="1303"/>
    </row>
    <row r="1404" spans="1:21" s="1302" customFormat="1" x14ac:dyDescent="0.3">
      <c r="A1404" s="1214"/>
      <c r="B1404" s="92"/>
      <c r="C1404" s="1298"/>
      <c r="D1404" s="1301"/>
      <c r="E1404" s="1301"/>
      <c r="F1404" s="1301"/>
      <c r="G1404" s="1301"/>
      <c r="H1404" s="1301"/>
      <c r="I1404" s="1301"/>
      <c r="J1404" s="1301"/>
      <c r="K1404" s="1301"/>
      <c r="L1404" s="1301"/>
      <c r="M1404" s="1301"/>
      <c r="N1404" s="1301"/>
      <c r="O1404" s="1329"/>
      <c r="Q1404" s="92"/>
      <c r="R1404" s="92"/>
      <c r="S1404" s="92"/>
      <c r="T1404" s="92"/>
      <c r="U1404" s="1303"/>
    </row>
    <row r="1405" spans="1:21" s="1302" customFormat="1" x14ac:dyDescent="0.3">
      <c r="A1405" s="1214"/>
      <c r="B1405" s="92"/>
      <c r="C1405" s="1298"/>
      <c r="D1405" s="1301"/>
      <c r="E1405" s="1301"/>
      <c r="F1405" s="1301"/>
      <c r="G1405" s="1301"/>
      <c r="H1405" s="1301"/>
      <c r="I1405" s="1301"/>
      <c r="J1405" s="1301"/>
      <c r="K1405" s="1301"/>
      <c r="L1405" s="1301"/>
      <c r="M1405" s="1301"/>
      <c r="N1405" s="1301"/>
      <c r="O1405" s="1329"/>
      <c r="Q1405" s="92"/>
      <c r="R1405" s="92"/>
      <c r="S1405" s="92"/>
      <c r="T1405" s="92"/>
      <c r="U1405" s="1303"/>
    </row>
    <row r="1406" spans="1:21" s="1302" customFormat="1" x14ac:dyDescent="0.3">
      <c r="A1406" s="1214"/>
      <c r="B1406" s="92"/>
      <c r="C1406" s="1298"/>
      <c r="D1406" s="1301"/>
      <c r="E1406" s="1301"/>
      <c r="F1406" s="1301"/>
      <c r="G1406" s="1301"/>
      <c r="H1406" s="1301"/>
      <c r="I1406" s="1301"/>
      <c r="J1406" s="1301"/>
      <c r="K1406" s="1301"/>
      <c r="L1406" s="1301"/>
      <c r="M1406" s="1301"/>
      <c r="N1406" s="1301"/>
      <c r="O1406" s="1329"/>
      <c r="Q1406" s="92"/>
      <c r="R1406" s="92"/>
      <c r="S1406" s="92"/>
      <c r="T1406" s="92"/>
      <c r="U1406" s="1303"/>
    </row>
    <row r="1407" spans="1:21" s="1302" customFormat="1" x14ac:dyDescent="0.3">
      <c r="A1407" s="1214"/>
      <c r="B1407" s="92"/>
      <c r="C1407" s="1298"/>
      <c r="D1407" s="1301"/>
      <c r="E1407" s="1301"/>
      <c r="F1407" s="1301"/>
      <c r="G1407" s="1301"/>
      <c r="H1407" s="1301"/>
      <c r="I1407" s="1301"/>
      <c r="J1407" s="1301"/>
      <c r="K1407" s="1301"/>
      <c r="L1407" s="1301"/>
      <c r="M1407" s="1301"/>
      <c r="N1407" s="1301"/>
      <c r="O1407" s="1329"/>
      <c r="Q1407" s="92"/>
      <c r="R1407" s="92"/>
      <c r="S1407" s="92"/>
      <c r="T1407" s="92"/>
      <c r="U1407" s="1303"/>
    </row>
    <row r="1408" spans="1:21" s="1302" customFormat="1" x14ac:dyDescent="0.3">
      <c r="A1408" s="1214"/>
      <c r="B1408" s="92"/>
      <c r="C1408" s="1298"/>
      <c r="D1408" s="1301"/>
      <c r="E1408" s="1301"/>
      <c r="F1408" s="1301"/>
      <c r="G1408" s="1301"/>
      <c r="H1408" s="1301"/>
      <c r="I1408" s="1301"/>
      <c r="J1408" s="1301"/>
      <c r="K1408" s="1301"/>
      <c r="L1408" s="1301"/>
      <c r="M1408" s="1301"/>
      <c r="N1408" s="1301"/>
      <c r="O1408" s="1329"/>
      <c r="Q1408" s="92"/>
      <c r="R1408" s="92"/>
      <c r="S1408" s="92"/>
      <c r="T1408" s="92"/>
      <c r="U1408" s="1303"/>
    </row>
    <row r="1409" spans="1:21" s="1302" customFormat="1" x14ac:dyDescent="0.3">
      <c r="A1409" s="1214"/>
      <c r="B1409" s="92"/>
      <c r="C1409" s="1298"/>
      <c r="D1409" s="1301"/>
      <c r="E1409" s="1301"/>
      <c r="F1409" s="1301"/>
      <c r="G1409" s="1301"/>
      <c r="H1409" s="1301"/>
      <c r="I1409" s="1301"/>
      <c r="J1409" s="1301"/>
      <c r="K1409" s="1301"/>
      <c r="L1409" s="1301"/>
      <c r="M1409" s="1301"/>
      <c r="N1409" s="1301"/>
      <c r="O1409" s="1329"/>
      <c r="Q1409" s="92"/>
      <c r="R1409" s="92"/>
      <c r="S1409" s="92"/>
      <c r="T1409" s="92"/>
      <c r="U1409" s="1303"/>
    </row>
    <row r="1410" spans="1:21" s="1302" customFormat="1" x14ac:dyDescent="0.3">
      <c r="A1410" s="1214"/>
      <c r="B1410" s="92"/>
      <c r="C1410" s="1298"/>
      <c r="D1410" s="1301"/>
      <c r="E1410" s="1301"/>
      <c r="F1410" s="1301"/>
      <c r="G1410" s="1301"/>
      <c r="H1410" s="1301"/>
      <c r="I1410" s="1301"/>
      <c r="J1410" s="1301"/>
      <c r="K1410" s="1301"/>
      <c r="L1410" s="1301"/>
      <c r="M1410" s="1301"/>
      <c r="N1410" s="1301"/>
      <c r="O1410" s="1329"/>
      <c r="Q1410" s="92"/>
      <c r="R1410" s="92"/>
      <c r="S1410" s="92"/>
      <c r="T1410" s="92"/>
      <c r="U1410" s="1303"/>
    </row>
    <row r="1411" spans="1:21" s="1302" customFormat="1" x14ac:dyDescent="0.3">
      <c r="A1411" s="1214"/>
      <c r="B1411" s="92"/>
      <c r="C1411" s="1298"/>
      <c r="D1411" s="1301"/>
      <c r="E1411" s="1301"/>
      <c r="F1411" s="1301"/>
      <c r="G1411" s="1301"/>
      <c r="H1411" s="1301"/>
      <c r="I1411" s="1301"/>
      <c r="J1411" s="1301"/>
      <c r="K1411" s="1301"/>
      <c r="L1411" s="1301"/>
      <c r="M1411" s="1301"/>
      <c r="N1411" s="1301"/>
      <c r="O1411" s="1329"/>
      <c r="Q1411" s="92"/>
      <c r="R1411" s="92"/>
      <c r="S1411" s="92"/>
      <c r="T1411" s="92"/>
      <c r="U1411" s="1303"/>
    </row>
    <row r="1412" spans="1:21" s="1302" customFormat="1" x14ac:dyDescent="0.3">
      <c r="A1412" s="1214"/>
      <c r="B1412" s="92"/>
      <c r="C1412" s="1298"/>
      <c r="D1412" s="1301"/>
      <c r="E1412" s="1301"/>
      <c r="F1412" s="1301"/>
      <c r="G1412" s="1301"/>
      <c r="H1412" s="1301"/>
      <c r="I1412" s="1301"/>
      <c r="J1412" s="1301"/>
      <c r="K1412" s="1301"/>
      <c r="L1412" s="1301"/>
      <c r="M1412" s="1301"/>
      <c r="N1412" s="1301"/>
      <c r="O1412" s="1329"/>
      <c r="Q1412" s="92"/>
      <c r="R1412" s="92"/>
      <c r="S1412" s="92"/>
      <c r="T1412" s="92"/>
      <c r="U1412" s="1303"/>
    </row>
    <row r="1413" spans="1:21" s="1302" customFormat="1" x14ac:dyDescent="0.3">
      <c r="A1413" s="1214"/>
      <c r="B1413" s="92"/>
      <c r="C1413" s="1298"/>
      <c r="D1413" s="1301"/>
      <c r="E1413" s="1301"/>
      <c r="F1413" s="1301"/>
      <c r="G1413" s="1301"/>
      <c r="H1413" s="1301"/>
      <c r="I1413" s="1301"/>
      <c r="J1413" s="1301"/>
      <c r="K1413" s="1301"/>
      <c r="L1413" s="1301"/>
      <c r="M1413" s="1301"/>
      <c r="N1413" s="1301"/>
      <c r="O1413" s="1329"/>
      <c r="Q1413" s="92"/>
      <c r="R1413" s="92"/>
      <c r="S1413" s="92"/>
      <c r="T1413" s="92"/>
      <c r="U1413" s="1303"/>
    </row>
    <row r="1414" spans="1:21" s="1302" customFormat="1" x14ac:dyDescent="0.3">
      <c r="A1414" s="1214"/>
      <c r="B1414" s="92"/>
      <c r="C1414" s="1298"/>
      <c r="D1414" s="1301"/>
      <c r="E1414" s="1301"/>
      <c r="F1414" s="1301"/>
      <c r="G1414" s="1301"/>
      <c r="H1414" s="1301"/>
      <c r="I1414" s="1301"/>
      <c r="J1414" s="1301"/>
      <c r="K1414" s="1301"/>
      <c r="L1414" s="1301"/>
      <c r="M1414" s="1301"/>
      <c r="N1414" s="1301"/>
      <c r="O1414" s="1329"/>
      <c r="Q1414" s="92"/>
      <c r="R1414" s="92"/>
      <c r="S1414" s="92"/>
      <c r="T1414" s="92"/>
      <c r="U1414" s="1303"/>
    </row>
    <row r="1415" spans="1:21" s="1302" customFormat="1" x14ac:dyDescent="0.3">
      <c r="A1415" s="1214"/>
      <c r="B1415" s="92"/>
      <c r="C1415" s="1298"/>
      <c r="D1415" s="1301"/>
      <c r="E1415" s="1301"/>
      <c r="F1415" s="1301"/>
      <c r="G1415" s="1301"/>
      <c r="H1415" s="1301"/>
      <c r="I1415" s="1301"/>
      <c r="J1415" s="1301"/>
      <c r="K1415" s="1301"/>
      <c r="L1415" s="1301"/>
      <c r="M1415" s="1301"/>
      <c r="N1415" s="1301"/>
      <c r="O1415" s="1329"/>
      <c r="Q1415" s="92"/>
      <c r="R1415" s="92"/>
      <c r="S1415" s="92"/>
      <c r="T1415" s="92"/>
      <c r="U1415" s="1303"/>
    </row>
    <row r="1416" spans="1:21" s="1302" customFormat="1" x14ac:dyDescent="0.3">
      <c r="A1416" s="1214"/>
      <c r="B1416" s="92"/>
      <c r="C1416" s="1298"/>
      <c r="D1416" s="1301"/>
      <c r="E1416" s="1301"/>
      <c r="F1416" s="1301"/>
      <c r="G1416" s="1301"/>
      <c r="H1416" s="1301"/>
      <c r="I1416" s="1301"/>
      <c r="J1416" s="1301"/>
      <c r="K1416" s="1301"/>
      <c r="L1416" s="1301"/>
      <c r="M1416" s="1301"/>
      <c r="N1416" s="1301"/>
      <c r="O1416" s="1329"/>
      <c r="Q1416" s="92"/>
      <c r="R1416" s="92"/>
      <c r="S1416" s="92"/>
      <c r="T1416" s="92"/>
      <c r="U1416" s="1303"/>
    </row>
    <row r="1417" spans="1:21" s="1302" customFormat="1" x14ac:dyDescent="0.3">
      <c r="A1417" s="1214"/>
      <c r="B1417" s="92"/>
      <c r="C1417" s="1298"/>
      <c r="D1417" s="1301"/>
      <c r="E1417" s="1301"/>
      <c r="F1417" s="1301"/>
      <c r="G1417" s="1301"/>
      <c r="H1417" s="1301"/>
      <c r="I1417" s="1301"/>
      <c r="J1417" s="1301"/>
      <c r="K1417" s="1301"/>
      <c r="L1417" s="1301"/>
      <c r="M1417" s="1301"/>
      <c r="N1417" s="1301"/>
      <c r="O1417" s="1329"/>
      <c r="Q1417" s="92"/>
      <c r="R1417" s="92"/>
      <c r="S1417" s="92"/>
      <c r="T1417" s="92"/>
      <c r="U1417" s="1303"/>
    </row>
    <row r="1418" spans="1:21" s="1302" customFormat="1" x14ac:dyDescent="0.3">
      <c r="A1418" s="1214"/>
      <c r="B1418" s="92"/>
      <c r="C1418" s="1298"/>
      <c r="D1418" s="1301"/>
      <c r="E1418" s="1301"/>
      <c r="F1418" s="1301"/>
      <c r="G1418" s="1301"/>
      <c r="H1418" s="1301"/>
      <c r="I1418" s="1301"/>
      <c r="J1418" s="1301"/>
      <c r="K1418" s="1301"/>
      <c r="L1418" s="1301"/>
      <c r="M1418" s="1301"/>
      <c r="N1418" s="1301"/>
      <c r="O1418" s="1329"/>
      <c r="Q1418" s="92"/>
      <c r="R1418" s="92"/>
      <c r="S1418" s="92"/>
      <c r="T1418" s="92"/>
      <c r="U1418" s="1303"/>
    </row>
    <row r="1419" spans="1:21" s="1302" customFormat="1" x14ac:dyDescent="0.3">
      <c r="A1419" s="1214"/>
      <c r="B1419" s="92"/>
      <c r="C1419" s="1298"/>
      <c r="D1419" s="1301"/>
      <c r="E1419" s="1301"/>
      <c r="F1419" s="1301"/>
      <c r="G1419" s="1301"/>
      <c r="H1419" s="1301"/>
      <c r="I1419" s="1301"/>
      <c r="J1419" s="1301"/>
      <c r="K1419" s="1301"/>
      <c r="L1419" s="1301"/>
      <c r="M1419" s="1301"/>
      <c r="N1419" s="1301"/>
      <c r="O1419" s="1329"/>
      <c r="Q1419" s="92"/>
      <c r="R1419" s="92"/>
      <c r="S1419" s="92"/>
      <c r="T1419" s="92"/>
      <c r="U1419" s="1303"/>
    </row>
    <row r="1420" spans="1:21" s="1302" customFormat="1" x14ac:dyDescent="0.3">
      <c r="A1420" s="1214"/>
      <c r="B1420" s="92"/>
      <c r="C1420" s="1298"/>
      <c r="D1420" s="1301"/>
      <c r="E1420" s="1301"/>
      <c r="F1420" s="1301"/>
      <c r="G1420" s="1301"/>
      <c r="H1420" s="1301"/>
      <c r="I1420" s="1301"/>
      <c r="J1420" s="1301"/>
      <c r="K1420" s="1301"/>
      <c r="L1420" s="1301"/>
      <c r="M1420" s="1301"/>
      <c r="N1420" s="1301"/>
      <c r="O1420" s="1329"/>
      <c r="Q1420" s="92"/>
      <c r="R1420" s="92"/>
      <c r="S1420" s="92"/>
      <c r="T1420" s="92"/>
      <c r="U1420" s="1303"/>
    </row>
    <row r="1421" spans="1:21" s="1302" customFormat="1" x14ac:dyDescent="0.3">
      <c r="A1421" s="1214"/>
      <c r="B1421" s="92"/>
      <c r="C1421" s="1298"/>
      <c r="D1421" s="1301"/>
      <c r="E1421" s="1301"/>
      <c r="F1421" s="1301"/>
      <c r="G1421" s="1301"/>
      <c r="H1421" s="1301"/>
      <c r="I1421" s="1301"/>
      <c r="J1421" s="1301"/>
      <c r="K1421" s="1301"/>
      <c r="L1421" s="1301"/>
      <c r="M1421" s="1301"/>
      <c r="N1421" s="1301"/>
      <c r="O1421" s="1329"/>
      <c r="Q1421" s="92"/>
      <c r="R1421" s="92"/>
      <c r="S1421" s="92"/>
      <c r="T1421" s="92"/>
      <c r="U1421" s="1303"/>
    </row>
    <row r="1422" spans="1:21" s="1302" customFormat="1" x14ac:dyDescent="0.3">
      <c r="A1422" s="1214"/>
      <c r="B1422" s="92"/>
      <c r="C1422" s="1298"/>
      <c r="D1422" s="1301"/>
      <c r="E1422" s="1301"/>
      <c r="F1422" s="1301"/>
      <c r="G1422" s="1301"/>
      <c r="H1422" s="1301"/>
      <c r="I1422" s="1301"/>
      <c r="J1422" s="1301"/>
      <c r="K1422" s="1301"/>
      <c r="L1422" s="1301"/>
      <c r="M1422" s="1301"/>
      <c r="N1422" s="1301"/>
      <c r="O1422" s="1329"/>
      <c r="Q1422" s="92"/>
      <c r="R1422" s="92"/>
      <c r="S1422" s="92"/>
      <c r="T1422" s="92"/>
      <c r="U1422" s="1303"/>
    </row>
    <row r="1423" spans="1:21" s="1302" customFormat="1" x14ac:dyDescent="0.3">
      <c r="A1423" s="1214"/>
      <c r="B1423" s="92"/>
      <c r="C1423" s="1298"/>
      <c r="D1423" s="1301"/>
      <c r="E1423" s="1301"/>
      <c r="F1423" s="1301"/>
      <c r="G1423" s="1301"/>
      <c r="H1423" s="1301"/>
      <c r="I1423" s="1301"/>
      <c r="J1423" s="1301"/>
      <c r="K1423" s="1301"/>
      <c r="L1423" s="1301"/>
      <c r="M1423" s="1301"/>
      <c r="N1423" s="1301"/>
      <c r="O1423" s="1329"/>
      <c r="Q1423" s="92"/>
      <c r="R1423" s="92"/>
      <c r="S1423" s="92"/>
      <c r="T1423" s="92"/>
      <c r="U1423" s="1303"/>
    </row>
    <row r="1424" spans="1:21" s="1302" customFormat="1" x14ac:dyDescent="0.3">
      <c r="A1424" s="1214"/>
      <c r="B1424" s="92"/>
      <c r="C1424" s="1298"/>
      <c r="D1424" s="1301"/>
      <c r="E1424" s="1301"/>
      <c r="F1424" s="1301"/>
      <c r="G1424" s="1301"/>
      <c r="H1424" s="1301"/>
      <c r="I1424" s="1301"/>
      <c r="J1424" s="1301"/>
      <c r="K1424" s="1301"/>
      <c r="L1424" s="1301"/>
      <c r="M1424" s="1301"/>
      <c r="N1424" s="1301"/>
      <c r="O1424" s="1329"/>
      <c r="Q1424" s="92"/>
      <c r="R1424" s="92"/>
      <c r="S1424" s="92"/>
      <c r="T1424" s="92"/>
      <c r="U1424" s="1303"/>
    </row>
    <row r="1425" spans="1:21" s="1302" customFormat="1" x14ac:dyDescent="0.3">
      <c r="A1425" s="1214"/>
      <c r="B1425" s="92"/>
      <c r="C1425" s="1298"/>
      <c r="D1425" s="1301"/>
      <c r="E1425" s="1301"/>
      <c r="F1425" s="1301"/>
      <c r="G1425" s="1301"/>
      <c r="H1425" s="1301"/>
      <c r="I1425" s="1301"/>
      <c r="J1425" s="1301"/>
      <c r="K1425" s="1301"/>
      <c r="L1425" s="1301"/>
      <c r="M1425" s="1301"/>
      <c r="N1425" s="1301"/>
      <c r="O1425" s="1329"/>
      <c r="Q1425" s="92"/>
      <c r="R1425" s="92"/>
      <c r="S1425" s="92"/>
      <c r="T1425" s="92"/>
      <c r="U1425" s="1303"/>
    </row>
    <row r="1426" spans="1:21" s="1302" customFormat="1" x14ac:dyDescent="0.3">
      <c r="A1426" s="1214"/>
      <c r="B1426" s="92"/>
      <c r="C1426" s="1298"/>
      <c r="D1426" s="1301"/>
      <c r="E1426" s="1301"/>
      <c r="F1426" s="1301"/>
      <c r="G1426" s="1301"/>
      <c r="H1426" s="1301"/>
      <c r="I1426" s="1301"/>
      <c r="J1426" s="1301"/>
      <c r="K1426" s="1301"/>
      <c r="L1426" s="1301"/>
      <c r="M1426" s="1301"/>
      <c r="N1426" s="1301"/>
      <c r="O1426" s="1329"/>
      <c r="Q1426" s="92"/>
      <c r="R1426" s="92"/>
      <c r="S1426" s="92"/>
      <c r="T1426" s="92"/>
      <c r="U1426" s="1303"/>
    </row>
    <row r="1427" spans="1:21" s="1302" customFormat="1" x14ac:dyDescent="0.3">
      <c r="A1427" s="1214"/>
      <c r="B1427" s="92"/>
      <c r="C1427" s="1298"/>
      <c r="D1427" s="1301"/>
      <c r="E1427" s="1301"/>
      <c r="F1427" s="1301"/>
      <c r="G1427" s="1301"/>
      <c r="H1427" s="1301"/>
      <c r="I1427" s="1301"/>
      <c r="J1427" s="1301"/>
      <c r="K1427" s="1301"/>
      <c r="L1427" s="1301"/>
      <c r="M1427" s="1301"/>
      <c r="N1427" s="1301"/>
      <c r="O1427" s="1329"/>
      <c r="Q1427" s="92"/>
      <c r="R1427" s="92"/>
      <c r="S1427" s="92"/>
      <c r="T1427" s="92"/>
      <c r="U1427" s="1303"/>
    </row>
    <row r="1428" spans="1:21" s="1302" customFormat="1" x14ac:dyDescent="0.3">
      <c r="A1428" s="1214"/>
      <c r="B1428" s="92"/>
      <c r="C1428" s="1298"/>
      <c r="D1428" s="1301"/>
      <c r="E1428" s="1301"/>
      <c r="F1428" s="1301"/>
      <c r="G1428" s="1301"/>
      <c r="H1428" s="1301"/>
      <c r="I1428" s="1301"/>
      <c r="J1428" s="1301"/>
      <c r="K1428" s="1301"/>
      <c r="L1428" s="1301"/>
      <c r="M1428" s="1301"/>
      <c r="N1428" s="1301"/>
      <c r="O1428" s="1329"/>
      <c r="Q1428" s="92"/>
      <c r="R1428" s="92"/>
      <c r="S1428" s="92"/>
      <c r="T1428" s="92"/>
      <c r="U1428" s="1303"/>
    </row>
    <row r="1429" spans="1:21" s="1302" customFormat="1" x14ac:dyDescent="0.3">
      <c r="A1429" s="1214"/>
      <c r="B1429" s="92"/>
      <c r="C1429" s="1298"/>
      <c r="D1429" s="1301"/>
      <c r="E1429" s="1301"/>
      <c r="F1429" s="1301"/>
      <c r="G1429" s="1301"/>
      <c r="H1429" s="1301"/>
      <c r="I1429" s="1301"/>
      <c r="J1429" s="1301"/>
      <c r="K1429" s="1301"/>
      <c r="L1429" s="1301"/>
      <c r="M1429" s="1301"/>
      <c r="N1429" s="1301"/>
      <c r="O1429" s="1329"/>
      <c r="Q1429" s="92"/>
      <c r="R1429" s="92"/>
      <c r="S1429" s="92"/>
      <c r="T1429" s="92"/>
      <c r="U1429" s="1303"/>
    </row>
    <row r="1430" spans="1:21" s="1302" customFormat="1" x14ac:dyDescent="0.3">
      <c r="A1430" s="1214"/>
      <c r="B1430" s="92"/>
      <c r="C1430" s="1298"/>
      <c r="D1430" s="1301"/>
      <c r="E1430" s="1301"/>
      <c r="F1430" s="1301"/>
      <c r="G1430" s="1301"/>
      <c r="H1430" s="1301"/>
      <c r="I1430" s="1301"/>
      <c r="J1430" s="1301"/>
      <c r="K1430" s="1301"/>
      <c r="L1430" s="1301"/>
      <c r="M1430" s="1301"/>
      <c r="N1430" s="1301"/>
      <c r="O1430" s="1329"/>
      <c r="Q1430" s="92"/>
      <c r="R1430" s="92"/>
      <c r="S1430" s="92"/>
      <c r="T1430" s="92"/>
      <c r="U1430" s="1303"/>
    </row>
    <row r="1431" spans="1:21" s="1302" customFormat="1" x14ac:dyDescent="0.3">
      <c r="A1431" s="1214"/>
      <c r="B1431" s="92"/>
      <c r="C1431" s="1298"/>
      <c r="D1431" s="1301"/>
      <c r="E1431" s="1301"/>
      <c r="F1431" s="1301"/>
      <c r="G1431" s="1301"/>
      <c r="H1431" s="1301"/>
      <c r="I1431" s="1301"/>
      <c r="J1431" s="1301"/>
      <c r="K1431" s="1301"/>
      <c r="L1431" s="1301"/>
      <c r="M1431" s="1301"/>
      <c r="N1431" s="1301"/>
      <c r="O1431" s="1329"/>
      <c r="Q1431" s="92"/>
      <c r="R1431" s="92"/>
      <c r="S1431" s="92"/>
      <c r="T1431" s="92"/>
      <c r="U1431" s="1303"/>
    </row>
    <row r="1432" spans="1:21" s="1302" customFormat="1" x14ac:dyDescent="0.3">
      <c r="A1432" s="1214"/>
      <c r="B1432" s="92"/>
      <c r="C1432" s="1298"/>
      <c r="D1432" s="1301"/>
      <c r="E1432" s="1301"/>
      <c r="F1432" s="1301"/>
      <c r="G1432" s="1301"/>
      <c r="H1432" s="1301"/>
      <c r="I1432" s="1301"/>
      <c r="J1432" s="1301"/>
      <c r="K1432" s="1301"/>
      <c r="L1432" s="1301"/>
      <c r="M1432" s="1301"/>
      <c r="N1432" s="1301"/>
      <c r="O1432" s="1329"/>
      <c r="Q1432" s="92"/>
      <c r="R1432" s="92"/>
      <c r="S1432" s="92"/>
      <c r="T1432" s="92"/>
      <c r="U1432" s="1303"/>
    </row>
    <row r="1433" spans="1:21" s="1302" customFormat="1" x14ac:dyDescent="0.3">
      <c r="A1433" s="1214"/>
      <c r="B1433" s="92"/>
      <c r="C1433" s="1298"/>
      <c r="D1433" s="1301"/>
      <c r="E1433" s="1301"/>
      <c r="F1433" s="1301"/>
      <c r="G1433" s="1301"/>
      <c r="H1433" s="1301"/>
      <c r="I1433" s="1301"/>
      <c r="J1433" s="1301"/>
      <c r="K1433" s="1301"/>
      <c r="L1433" s="1301"/>
      <c r="M1433" s="1301"/>
      <c r="N1433" s="1301"/>
      <c r="O1433" s="1329"/>
      <c r="Q1433" s="92"/>
      <c r="R1433" s="92"/>
      <c r="S1433" s="92"/>
      <c r="T1433" s="92"/>
      <c r="U1433" s="1303"/>
    </row>
    <row r="1434" spans="1:21" s="1302" customFormat="1" x14ac:dyDescent="0.3">
      <c r="A1434" s="1214"/>
      <c r="B1434" s="92"/>
      <c r="C1434" s="1298"/>
      <c r="D1434" s="1301"/>
      <c r="E1434" s="1301"/>
      <c r="F1434" s="1301"/>
      <c r="G1434" s="1301"/>
      <c r="H1434" s="1301"/>
      <c r="I1434" s="1301"/>
      <c r="J1434" s="1301"/>
      <c r="K1434" s="1301"/>
      <c r="L1434" s="1301"/>
      <c r="M1434" s="1301"/>
      <c r="N1434" s="1301"/>
      <c r="O1434" s="1329"/>
      <c r="Q1434" s="92"/>
      <c r="R1434" s="92"/>
      <c r="S1434" s="92"/>
      <c r="T1434" s="92"/>
      <c r="U1434" s="1303"/>
    </row>
    <row r="1435" spans="1:21" s="1302" customFormat="1" x14ac:dyDescent="0.3">
      <c r="A1435" s="1214"/>
      <c r="B1435" s="92"/>
      <c r="C1435" s="1298"/>
      <c r="D1435" s="1301"/>
      <c r="E1435" s="1301"/>
      <c r="F1435" s="1301"/>
      <c r="G1435" s="1301"/>
      <c r="H1435" s="1301"/>
      <c r="I1435" s="1301"/>
      <c r="J1435" s="1301"/>
      <c r="K1435" s="1301"/>
      <c r="L1435" s="1301"/>
      <c r="M1435" s="1301"/>
      <c r="N1435" s="1301"/>
      <c r="O1435" s="1329"/>
      <c r="Q1435" s="92"/>
      <c r="R1435" s="92"/>
      <c r="S1435" s="92"/>
      <c r="T1435" s="92"/>
      <c r="U1435" s="1303"/>
    </row>
    <row r="1436" spans="1:21" s="1302" customFormat="1" x14ac:dyDescent="0.3">
      <c r="A1436" s="1214"/>
      <c r="B1436" s="92"/>
      <c r="C1436" s="1298"/>
      <c r="D1436" s="1301"/>
      <c r="E1436" s="1301"/>
      <c r="F1436" s="1301"/>
      <c r="G1436" s="1301"/>
      <c r="H1436" s="1301"/>
      <c r="I1436" s="1301"/>
      <c r="J1436" s="1301"/>
      <c r="K1436" s="1301"/>
      <c r="L1436" s="1301"/>
      <c r="M1436" s="1301"/>
      <c r="N1436" s="1301"/>
      <c r="O1436" s="1329"/>
      <c r="Q1436" s="92"/>
      <c r="R1436" s="92"/>
      <c r="S1436" s="92"/>
      <c r="T1436" s="92"/>
      <c r="U1436" s="1303"/>
    </row>
    <row r="1437" spans="1:21" s="1302" customFormat="1" x14ac:dyDescent="0.3">
      <c r="A1437" s="1214"/>
      <c r="B1437" s="92"/>
      <c r="C1437" s="1298"/>
      <c r="D1437" s="1301"/>
      <c r="E1437" s="1301"/>
      <c r="F1437" s="1301"/>
      <c r="G1437" s="1301"/>
      <c r="H1437" s="1301"/>
      <c r="I1437" s="1301"/>
      <c r="J1437" s="1301"/>
      <c r="K1437" s="1301"/>
      <c r="L1437" s="1301"/>
      <c r="M1437" s="1301"/>
      <c r="N1437" s="1301"/>
      <c r="O1437" s="1329"/>
      <c r="Q1437" s="92"/>
      <c r="R1437" s="92"/>
      <c r="S1437" s="92"/>
      <c r="T1437" s="92"/>
      <c r="U1437" s="1303"/>
    </row>
    <row r="1438" spans="1:21" s="1302" customFormat="1" x14ac:dyDescent="0.3">
      <c r="A1438" s="1214"/>
      <c r="B1438" s="92"/>
      <c r="C1438" s="1298"/>
      <c r="D1438" s="1301"/>
      <c r="E1438" s="1301"/>
      <c r="F1438" s="1301"/>
      <c r="G1438" s="1301"/>
      <c r="H1438" s="1301"/>
      <c r="I1438" s="1301"/>
      <c r="J1438" s="1301"/>
      <c r="K1438" s="1301"/>
      <c r="L1438" s="1301"/>
      <c r="M1438" s="1301"/>
      <c r="N1438" s="1301"/>
      <c r="O1438" s="1329"/>
      <c r="Q1438" s="92"/>
      <c r="R1438" s="92"/>
      <c r="S1438" s="92"/>
      <c r="T1438" s="92"/>
      <c r="U1438" s="1303"/>
    </row>
    <row r="1439" spans="1:21" s="1302" customFormat="1" x14ac:dyDescent="0.3">
      <c r="A1439" s="1214"/>
      <c r="B1439" s="92"/>
      <c r="C1439" s="1298"/>
      <c r="D1439" s="1301"/>
      <c r="E1439" s="1301"/>
      <c r="F1439" s="1301"/>
      <c r="G1439" s="1301"/>
      <c r="H1439" s="1301"/>
      <c r="I1439" s="1301"/>
      <c r="J1439" s="1301"/>
      <c r="K1439" s="1301"/>
      <c r="L1439" s="1301"/>
      <c r="M1439" s="1301"/>
      <c r="N1439" s="1301"/>
      <c r="O1439" s="1329"/>
      <c r="Q1439" s="92"/>
      <c r="R1439" s="92"/>
      <c r="S1439" s="92"/>
      <c r="T1439" s="92"/>
      <c r="U1439" s="1303"/>
    </row>
    <row r="1440" spans="1:21" s="1302" customFormat="1" x14ac:dyDescent="0.3">
      <c r="A1440" s="1214"/>
      <c r="B1440" s="92"/>
      <c r="C1440" s="1298"/>
      <c r="D1440" s="1301"/>
      <c r="E1440" s="1301"/>
      <c r="F1440" s="1301"/>
      <c r="G1440" s="1301"/>
      <c r="H1440" s="1301"/>
      <c r="I1440" s="1301"/>
      <c r="J1440" s="1301"/>
      <c r="K1440" s="1301"/>
      <c r="L1440" s="1301"/>
      <c r="M1440" s="1301"/>
      <c r="N1440" s="1301"/>
      <c r="O1440" s="1329"/>
      <c r="Q1440" s="92"/>
      <c r="R1440" s="92"/>
      <c r="S1440" s="92"/>
      <c r="T1440" s="92"/>
      <c r="U1440" s="1303"/>
    </row>
    <row r="1441" spans="1:21" s="1302" customFormat="1" x14ac:dyDescent="0.3">
      <c r="A1441" s="1214"/>
      <c r="B1441" s="92"/>
      <c r="C1441" s="1298"/>
      <c r="D1441" s="1301"/>
      <c r="E1441" s="1301"/>
      <c r="F1441" s="1301"/>
      <c r="G1441" s="1301"/>
      <c r="H1441" s="1301"/>
      <c r="I1441" s="1301"/>
      <c r="J1441" s="1301"/>
      <c r="K1441" s="1301"/>
      <c r="L1441" s="1301"/>
      <c r="M1441" s="1301"/>
      <c r="N1441" s="1301"/>
      <c r="O1441" s="1329"/>
      <c r="Q1441" s="92"/>
      <c r="R1441" s="92"/>
      <c r="S1441" s="92"/>
      <c r="T1441" s="92"/>
      <c r="U1441" s="1303"/>
    </row>
    <row r="1442" spans="1:21" s="1302" customFormat="1" x14ac:dyDescent="0.3">
      <c r="A1442" s="1214"/>
      <c r="B1442" s="92"/>
      <c r="C1442" s="1298"/>
      <c r="D1442" s="1301"/>
      <c r="E1442" s="1301"/>
      <c r="F1442" s="1301"/>
      <c r="G1442" s="1301"/>
      <c r="H1442" s="1301"/>
      <c r="I1442" s="1301"/>
      <c r="J1442" s="1301"/>
      <c r="K1442" s="1301"/>
      <c r="L1442" s="1301"/>
      <c r="M1442" s="1301"/>
      <c r="N1442" s="1301"/>
      <c r="O1442" s="1329"/>
      <c r="Q1442" s="92"/>
      <c r="R1442" s="92"/>
      <c r="S1442" s="92"/>
      <c r="T1442" s="92"/>
      <c r="U1442" s="1303"/>
    </row>
    <row r="1443" spans="1:21" s="1302" customFormat="1" x14ac:dyDescent="0.3">
      <c r="A1443" s="1214"/>
      <c r="B1443" s="92"/>
      <c r="C1443" s="1298"/>
      <c r="D1443" s="1301"/>
      <c r="E1443" s="1301"/>
      <c r="F1443" s="1301"/>
      <c r="G1443" s="1301"/>
      <c r="H1443" s="1301"/>
      <c r="I1443" s="1301"/>
      <c r="J1443" s="1301"/>
      <c r="K1443" s="1301"/>
      <c r="L1443" s="1301"/>
      <c r="M1443" s="1301"/>
      <c r="N1443" s="1301"/>
      <c r="O1443" s="1329"/>
      <c r="Q1443" s="92"/>
      <c r="R1443" s="92"/>
      <c r="S1443" s="92"/>
      <c r="T1443" s="92"/>
      <c r="U1443" s="1303"/>
    </row>
    <row r="1444" spans="1:21" s="1302" customFormat="1" x14ac:dyDescent="0.3">
      <c r="A1444" s="1214"/>
      <c r="B1444" s="92"/>
      <c r="C1444" s="1298"/>
      <c r="D1444" s="1301"/>
      <c r="E1444" s="1301"/>
      <c r="F1444" s="1301"/>
      <c r="G1444" s="1301"/>
      <c r="H1444" s="1301"/>
      <c r="I1444" s="1301"/>
      <c r="J1444" s="1301"/>
      <c r="K1444" s="1301"/>
      <c r="L1444" s="1301"/>
      <c r="M1444" s="1301"/>
      <c r="N1444" s="1301"/>
      <c r="O1444" s="1329"/>
      <c r="Q1444" s="92"/>
      <c r="R1444" s="92"/>
      <c r="S1444" s="92"/>
      <c r="T1444" s="92"/>
      <c r="U1444" s="1303"/>
    </row>
    <row r="1445" spans="1:21" s="1302" customFormat="1" x14ac:dyDescent="0.3">
      <c r="A1445" s="1214"/>
      <c r="B1445" s="92"/>
      <c r="C1445" s="1298"/>
      <c r="D1445" s="1301"/>
      <c r="E1445" s="1301"/>
      <c r="F1445" s="1301"/>
      <c r="G1445" s="1301"/>
      <c r="H1445" s="1301"/>
      <c r="I1445" s="1301"/>
      <c r="J1445" s="1301"/>
      <c r="K1445" s="1301"/>
      <c r="L1445" s="1301"/>
      <c r="M1445" s="1301"/>
      <c r="N1445" s="1301"/>
      <c r="O1445" s="1329"/>
      <c r="Q1445" s="92"/>
      <c r="R1445" s="92"/>
      <c r="S1445" s="92"/>
      <c r="T1445" s="92"/>
      <c r="U1445" s="1303"/>
    </row>
    <row r="1446" spans="1:21" s="1302" customFormat="1" x14ac:dyDescent="0.3">
      <c r="A1446" s="1214"/>
      <c r="B1446" s="92"/>
      <c r="C1446" s="1298"/>
      <c r="D1446" s="1301"/>
      <c r="E1446" s="1301"/>
      <c r="F1446" s="1301"/>
      <c r="G1446" s="1301"/>
      <c r="H1446" s="1301"/>
      <c r="I1446" s="1301"/>
      <c r="J1446" s="1301"/>
      <c r="K1446" s="1301"/>
      <c r="L1446" s="1301"/>
      <c r="M1446" s="1301"/>
      <c r="N1446" s="1301"/>
      <c r="O1446" s="1329"/>
      <c r="Q1446" s="92"/>
      <c r="R1446" s="92"/>
      <c r="S1446" s="92"/>
      <c r="T1446" s="92"/>
      <c r="U1446" s="1303"/>
    </row>
    <row r="1447" spans="1:21" s="1302" customFormat="1" x14ac:dyDescent="0.3">
      <c r="A1447" s="1214"/>
      <c r="B1447" s="92"/>
      <c r="C1447" s="1298"/>
      <c r="D1447" s="1301"/>
      <c r="E1447" s="1301"/>
      <c r="F1447" s="1301"/>
      <c r="G1447" s="1301"/>
      <c r="H1447" s="1301"/>
      <c r="I1447" s="1301"/>
      <c r="J1447" s="1301"/>
      <c r="K1447" s="1301"/>
      <c r="L1447" s="1301"/>
      <c r="M1447" s="1301"/>
      <c r="N1447" s="1301"/>
      <c r="O1447" s="1329"/>
      <c r="Q1447" s="92"/>
      <c r="R1447" s="92"/>
      <c r="S1447" s="92"/>
      <c r="T1447" s="92"/>
      <c r="U1447" s="1303"/>
    </row>
    <row r="1448" spans="1:21" s="1302" customFormat="1" x14ac:dyDescent="0.3">
      <c r="A1448" s="1214"/>
      <c r="B1448" s="92"/>
      <c r="C1448" s="1298"/>
      <c r="D1448" s="1301"/>
      <c r="E1448" s="1301"/>
      <c r="F1448" s="1301"/>
      <c r="G1448" s="1301"/>
      <c r="H1448" s="1301"/>
      <c r="I1448" s="1301"/>
      <c r="J1448" s="1301"/>
      <c r="K1448" s="1301"/>
      <c r="L1448" s="1301"/>
      <c r="M1448" s="1301"/>
      <c r="N1448" s="1301"/>
      <c r="O1448" s="1329"/>
      <c r="Q1448" s="92"/>
      <c r="R1448" s="92"/>
      <c r="S1448" s="92"/>
      <c r="T1448" s="92"/>
      <c r="U1448" s="1303"/>
    </row>
    <row r="1449" spans="1:21" s="1302" customFormat="1" x14ac:dyDescent="0.3">
      <c r="A1449" s="1214"/>
      <c r="B1449" s="92"/>
      <c r="C1449" s="1298"/>
      <c r="D1449" s="1301"/>
      <c r="E1449" s="1301"/>
      <c r="F1449" s="1301"/>
      <c r="G1449" s="1301"/>
      <c r="H1449" s="1301"/>
      <c r="I1449" s="1301"/>
      <c r="J1449" s="1301"/>
      <c r="K1449" s="1301"/>
      <c r="L1449" s="1301"/>
      <c r="M1449" s="1301"/>
      <c r="N1449" s="1301"/>
      <c r="O1449" s="1329"/>
      <c r="Q1449" s="92"/>
      <c r="R1449" s="92"/>
      <c r="S1449" s="92"/>
      <c r="T1449" s="92"/>
      <c r="U1449" s="1303"/>
    </row>
    <row r="1450" spans="1:21" s="1302" customFormat="1" x14ac:dyDescent="0.3">
      <c r="A1450" s="1214"/>
      <c r="B1450" s="92"/>
      <c r="C1450" s="1298"/>
      <c r="D1450" s="1301"/>
      <c r="E1450" s="1301"/>
      <c r="F1450" s="1301"/>
      <c r="G1450" s="1301"/>
      <c r="H1450" s="1301"/>
      <c r="I1450" s="1301"/>
      <c r="J1450" s="1301"/>
      <c r="K1450" s="1301"/>
      <c r="L1450" s="1301"/>
      <c r="M1450" s="1301"/>
      <c r="N1450" s="1301"/>
      <c r="O1450" s="1329"/>
      <c r="Q1450" s="92"/>
      <c r="R1450" s="92"/>
      <c r="S1450" s="92"/>
      <c r="T1450" s="92"/>
      <c r="U1450" s="1303"/>
    </row>
    <row r="1451" spans="1:21" s="1302" customFormat="1" x14ac:dyDescent="0.3">
      <c r="A1451" s="1214"/>
      <c r="B1451" s="92"/>
      <c r="C1451" s="1298"/>
      <c r="D1451" s="1301"/>
      <c r="E1451" s="1301"/>
      <c r="F1451" s="1301"/>
      <c r="G1451" s="1301"/>
      <c r="H1451" s="1301"/>
      <c r="I1451" s="1301"/>
      <c r="J1451" s="1301"/>
      <c r="K1451" s="1301"/>
      <c r="L1451" s="1301"/>
      <c r="M1451" s="1301"/>
      <c r="N1451" s="1301"/>
      <c r="O1451" s="1329"/>
      <c r="Q1451" s="92"/>
      <c r="R1451" s="92"/>
      <c r="S1451" s="92"/>
      <c r="T1451" s="92"/>
      <c r="U1451" s="1303"/>
    </row>
    <row r="1452" spans="1:21" s="1302" customFormat="1" x14ac:dyDescent="0.3">
      <c r="A1452" s="1214"/>
      <c r="B1452" s="92"/>
      <c r="C1452" s="1298"/>
      <c r="D1452" s="1301"/>
      <c r="E1452" s="1301"/>
      <c r="F1452" s="1301"/>
      <c r="G1452" s="1301"/>
      <c r="H1452" s="1301"/>
      <c r="I1452" s="1301"/>
      <c r="J1452" s="1301"/>
      <c r="K1452" s="1301"/>
      <c r="L1452" s="1301"/>
      <c r="M1452" s="1301"/>
      <c r="N1452" s="1301"/>
      <c r="O1452" s="1329"/>
      <c r="Q1452" s="92"/>
      <c r="R1452" s="92"/>
      <c r="S1452" s="92"/>
      <c r="T1452" s="92"/>
      <c r="U1452" s="1303"/>
    </row>
    <row r="1453" spans="1:21" s="1302" customFormat="1" x14ac:dyDescent="0.3">
      <c r="A1453" s="1214"/>
      <c r="B1453" s="92"/>
      <c r="C1453" s="1298"/>
      <c r="D1453" s="1301"/>
      <c r="E1453" s="1301"/>
      <c r="F1453" s="1301"/>
      <c r="G1453" s="1301"/>
      <c r="H1453" s="1301"/>
      <c r="I1453" s="1301"/>
      <c r="J1453" s="1301"/>
      <c r="K1453" s="1301"/>
      <c r="L1453" s="1301"/>
      <c r="M1453" s="1301"/>
      <c r="N1453" s="1301"/>
      <c r="O1453" s="1329"/>
      <c r="Q1453" s="92"/>
      <c r="R1453" s="92"/>
      <c r="S1453" s="92"/>
      <c r="T1453" s="92"/>
      <c r="U1453" s="1303"/>
    </row>
    <row r="1454" spans="1:21" s="1302" customFormat="1" x14ac:dyDescent="0.3">
      <c r="A1454" s="1214"/>
      <c r="B1454" s="92"/>
      <c r="C1454" s="1298"/>
      <c r="D1454" s="1301"/>
      <c r="E1454" s="1301"/>
      <c r="F1454" s="1301"/>
      <c r="G1454" s="1301"/>
      <c r="H1454" s="1301"/>
      <c r="I1454" s="1301"/>
      <c r="J1454" s="1301"/>
      <c r="K1454" s="1301"/>
      <c r="L1454" s="1301"/>
      <c r="M1454" s="1301"/>
      <c r="N1454" s="1301"/>
      <c r="O1454" s="1329"/>
      <c r="Q1454" s="92"/>
      <c r="R1454" s="92"/>
      <c r="S1454" s="92"/>
      <c r="T1454" s="92"/>
      <c r="U1454" s="1303"/>
    </row>
    <row r="1455" spans="1:21" s="1302" customFormat="1" x14ac:dyDescent="0.3">
      <c r="A1455" s="1214"/>
      <c r="B1455" s="92"/>
      <c r="C1455" s="1298"/>
      <c r="D1455" s="1301"/>
      <c r="E1455" s="1301"/>
      <c r="F1455" s="1301"/>
      <c r="G1455" s="1301"/>
      <c r="H1455" s="1301"/>
      <c r="I1455" s="1301"/>
      <c r="J1455" s="1301"/>
      <c r="K1455" s="1301"/>
      <c r="L1455" s="1301"/>
      <c r="M1455" s="1301"/>
      <c r="N1455" s="1301"/>
      <c r="O1455" s="1329"/>
      <c r="Q1455" s="92"/>
      <c r="R1455" s="92"/>
      <c r="S1455" s="92"/>
      <c r="T1455" s="92"/>
      <c r="U1455" s="1303"/>
    </row>
    <row r="1456" spans="1:21" s="1302" customFormat="1" x14ac:dyDescent="0.3">
      <c r="A1456" s="1214"/>
      <c r="B1456" s="92"/>
      <c r="C1456" s="1298"/>
      <c r="D1456" s="1301"/>
      <c r="E1456" s="1301"/>
      <c r="F1456" s="1301"/>
      <c r="G1456" s="1301"/>
      <c r="H1456" s="1301"/>
      <c r="I1456" s="1301"/>
      <c r="J1456" s="1301"/>
      <c r="K1456" s="1301"/>
      <c r="L1456" s="1301"/>
      <c r="M1456" s="1301"/>
      <c r="N1456" s="1301"/>
      <c r="O1456" s="1329"/>
      <c r="Q1456" s="92"/>
      <c r="R1456" s="92"/>
      <c r="S1456" s="92"/>
      <c r="T1456" s="92"/>
      <c r="U1456" s="1303"/>
    </row>
    <row r="1457" spans="1:21" s="1302" customFormat="1" x14ac:dyDescent="0.3">
      <c r="A1457" s="1214"/>
      <c r="B1457" s="92"/>
      <c r="C1457" s="1298"/>
      <c r="D1457" s="1301"/>
      <c r="E1457" s="1301"/>
      <c r="F1457" s="1301"/>
      <c r="G1457" s="1301"/>
      <c r="H1457" s="1301"/>
      <c r="I1457" s="1301"/>
      <c r="J1457" s="1301"/>
      <c r="K1457" s="1301"/>
      <c r="L1457" s="1301"/>
      <c r="M1457" s="1301"/>
      <c r="N1457" s="1301"/>
      <c r="O1457" s="1329"/>
      <c r="Q1457" s="92"/>
      <c r="R1457" s="92"/>
      <c r="S1457" s="92"/>
      <c r="T1457" s="92"/>
      <c r="U1457" s="1303"/>
    </row>
    <row r="1458" spans="1:21" s="1302" customFormat="1" x14ac:dyDescent="0.3">
      <c r="A1458" s="1214"/>
      <c r="B1458" s="92"/>
      <c r="C1458" s="1298"/>
      <c r="D1458" s="1301"/>
      <c r="E1458" s="1301"/>
      <c r="F1458" s="1301"/>
      <c r="G1458" s="1301"/>
      <c r="H1458" s="1301"/>
      <c r="I1458" s="1301"/>
      <c r="J1458" s="1301"/>
      <c r="K1458" s="1301"/>
      <c r="L1458" s="1301"/>
      <c r="M1458" s="1301"/>
      <c r="N1458" s="1301"/>
      <c r="O1458" s="1329"/>
      <c r="Q1458" s="92"/>
      <c r="R1458" s="92"/>
      <c r="S1458" s="92"/>
      <c r="T1458" s="92"/>
      <c r="U1458" s="1303"/>
    </row>
    <row r="1459" spans="1:21" s="1302" customFormat="1" x14ac:dyDescent="0.3">
      <c r="A1459" s="1214"/>
      <c r="B1459" s="92"/>
      <c r="C1459" s="1298"/>
      <c r="D1459" s="1301"/>
      <c r="E1459" s="1301"/>
      <c r="F1459" s="1301"/>
      <c r="G1459" s="1301"/>
      <c r="H1459" s="1301"/>
      <c r="I1459" s="1301"/>
      <c r="J1459" s="1301"/>
      <c r="K1459" s="1301"/>
      <c r="L1459" s="1301"/>
      <c r="M1459" s="1301"/>
      <c r="N1459" s="1301"/>
      <c r="O1459" s="1329"/>
      <c r="Q1459" s="92"/>
      <c r="R1459" s="92"/>
      <c r="S1459" s="92"/>
      <c r="T1459" s="92"/>
      <c r="U1459" s="1303"/>
    </row>
    <row r="1460" spans="1:21" s="1302" customFormat="1" x14ac:dyDescent="0.3">
      <c r="A1460" s="1214"/>
      <c r="B1460" s="92"/>
      <c r="C1460" s="1298"/>
      <c r="D1460" s="1301"/>
      <c r="E1460" s="1301"/>
      <c r="F1460" s="1301"/>
      <c r="G1460" s="1301"/>
      <c r="H1460" s="1301"/>
      <c r="I1460" s="1301"/>
      <c r="J1460" s="1301"/>
      <c r="K1460" s="1301"/>
      <c r="L1460" s="1301"/>
      <c r="M1460" s="1301"/>
      <c r="N1460" s="1301"/>
      <c r="O1460" s="1329"/>
      <c r="Q1460" s="92"/>
      <c r="R1460" s="92"/>
      <c r="S1460" s="92"/>
      <c r="T1460" s="92"/>
      <c r="U1460" s="1303"/>
    </row>
    <row r="1461" spans="1:21" s="1302" customFormat="1" x14ac:dyDescent="0.3">
      <c r="A1461" s="1214"/>
      <c r="B1461" s="92"/>
      <c r="C1461" s="1298"/>
      <c r="D1461" s="1301"/>
      <c r="E1461" s="1301"/>
      <c r="F1461" s="1301"/>
      <c r="G1461" s="1301"/>
      <c r="H1461" s="1301"/>
      <c r="I1461" s="1301"/>
      <c r="J1461" s="1301"/>
      <c r="K1461" s="1301"/>
      <c r="L1461" s="1301"/>
      <c r="M1461" s="1301"/>
      <c r="N1461" s="1301"/>
      <c r="O1461" s="1329"/>
      <c r="Q1461" s="92"/>
      <c r="R1461" s="92"/>
      <c r="S1461" s="92"/>
      <c r="T1461" s="92"/>
      <c r="U1461" s="1303"/>
    </row>
    <row r="1462" spans="1:21" s="1302" customFormat="1" x14ac:dyDescent="0.3">
      <c r="A1462" s="1214"/>
      <c r="B1462" s="92"/>
      <c r="C1462" s="1298"/>
      <c r="D1462" s="1301"/>
      <c r="E1462" s="1301"/>
      <c r="F1462" s="1301"/>
      <c r="G1462" s="1301"/>
      <c r="H1462" s="1301"/>
      <c r="I1462" s="1301"/>
      <c r="J1462" s="1301"/>
      <c r="K1462" s="1301"/>
      <c r="L1462" s="1301"/>
      <c r="M1462" s="1301"/>
      <c r="N1462" s="1301"/>
      <c r="O1462" s="1329"/>
      <c r="Q1462" s="92"/>
      <c r="R1462" s="92"/>
      <c r="S1462" s="92"/>
      <c r="T1462" s="92"/>
      <c r="U1462" s="1303"/>
    </row>
    <row r="1463" spans="1:21" s="1302" customFormat="1" x14ac:dyDescent="0.3">
      <c r="A1463" s="1214"/>
      <c r="B1463" s="92"/>
      <c r="C1463" s="1298"/>
      <c r="D1463" s="1301"/>
      <c r="E1463" s="1301"/>
      <c r="F1463" s="1301"/>
      <c r="G1463" s="1301"/>
      <c r="H1463" s="1301"/>
      <c r="I1463" s="1301"/>
      <c r="J1463" s="1301"/>
      <c r="K1463" s="1301"/>
      <c r="L1463" s="1301"/>
      <c r="M1463" s="1301"/>
      <c r="N1463" s="1301"/>
      <c r="O1463" s="1329"/>
      <c r="Q1463" s="92"/>
      <c r="R1463" s="92"/>
      <c r="S1463" s="92"/>
      <c r="T1463" s="92"/>
      <c r="U1463" s="1303"/>
    </row>
    <row r="1464" spans="1:21" s="1302" customFormat="1" x14ac:dyDescent="0.3">
      <c r="A1464" s="1214"/>
      <c r="B1464" s="92"/>
      <c r="C1464" s="1298"/>
      <c r="D1464" s="1301"/>
      <c r="E1464" s="1301"/>
      <c r="F1464" s="1301"/>
      <c r="G1464" s="1301"/>
      <c r="H1464" s="1301"/>
      <c r="I1464" s="1301"/>
      <c r="J1464" s="1301"/>
      <c r="K1464" s="1301"/>
      <c r="L1464" s="1301"/>
      <c r="M1464" s="1301"/>
      <c r="N1464" s="1301"/>
      <c r="O1464" s="1329"/>
      <c r="Q1464" s="92"/>
      <c r="R1464" s="92"/>
      <c r="S1464" s="92"/>
      <c r="T1464" s="92"/>
      <c r="U1464" s="1303"/>
    </row>
    <row r="1465" spans="1:21" s="1302" customFormat="1" x14ac:dyDescent="0.3">
      <c r="A1465" s="1214"/>
      <c r="B1465" s="92"/>
      <c r="C1465" s="1298"/>
      <c r="D1465" s="1301"/>
      <c r="E1465" s="1301"/>
      <c r="F1465" s="1301"/>
      <c r="G1465" s="1301"/>
      <c r="H1465" s="1301"/>
      <c r="I1465" s="1301"/>
      <c r="J1465" s="1301"/>
      <c r="K1465" s="1301"/>
      <c r="L1465" s="1301"/>
      <c r="M1465" s="1301"/>
      <c r="N1465" s="1301"/>
      <c r="O1465" s="1329"/>
      <c r="Q1465" s="92"/>
      <c r="R1465" s="92"/>
      <c r="S1465" s="92"/>
      <c r="T1465" s="92"/>
      <c r="U1465" s="1303"/>
    </row>
    <row r="1466" spans="1:21" s="1302" customFormat="1" x14ac:dyDescent="0.3">
      <c r="A1466" s="1214"/>
      <c r="B1466" s="92"/>
      <c r="C1466" s="1298"/>
      <c r="D1466" s="1301"/>
      <c r="E1466" s="1301"/>
      <c r="F1466" s="1301"/>
      <c r="G1466" s="1301"/>
      <c r="H1466" s="1301"/>
      <c r="I1466" s="1301"/>
      <c r="J1466" s="1301"/>
      <c r="K1466" s="1301"/>
      <c r="L1466" s="1301"/>
      <c r="M1466" s="1301"/>
      <c r="N1466" s="1301"/>
      <c r="O1466" s="1329"/>
      <c r="Q1466" s="92"/>
      <c r="R1466" s="92"/>
      <c r="S1466" s="92"/>
      <c r="T1466" s="92"/>
      <c r="U1466" s="1303"/>
    </row>
    <row r="1467" spans="1:21" s="1302" customFormat="1" x14ac:dyDescent="0.3">
      <c r="A1467" s="1214"/>
      <c r="B1467" s="92"/>
      <c r="C1467" s="1298"/>
      <c r="D1467" s="1301"/>
      <c r="E1467" s="1301"/>
      <c r="F1467" s="1301"/>
      <c r="G1467" s="1301"/>
      <c r="H1467" s="1301"/>
      <c r="I1467" s="1301"/>
      <c r="J1467" s="1301"/>
      <c r="K1467" s="1301"/>
      <c r="L1467" s="1301"/>
      <c r="M1467" s="1301"/>
      <c r="N1467" s="1301"/>
      <c r="O1467" s="1329"/>
      <c r="Q1467" s="92"/>
      <c r="R1467" s="92"/>
      <c r="S1467" s="92"/>
      <c r="T1467" s="92"/>
      <c r="U1467" s="1303"/>
    </row>
    <row r="1468" spans="1:21" s="1302" customFormat="1" x14ac:dyDescent="0.3">
      <c r="A1468" s="1214"/>
      <c r="B1468" s="92"/>
      <c r="C1468" s="1298"/>
      <c r="D1468" s="1301"/>
      <c r="E1468" s="1301"/>
      <c r="F1468" s="1301"/>
      <c r="G1468" s="1301"/>
      <c r="H1468" s="1301"/>
      <c r="I1468" s="1301"/>
      <c r="J1468" s="1301"/>
      <c r="K1468" s="1301"/>
      <c r="L1468" s="1301"/>
      <c r="M1468" s="1301"/>
      <c r="N1468" s="1301"/>
      <c r="O1468" s="1329"/>
      <c r="Q1468" s="92"/>
      <c r="R1468" s="92"/>
      <c r="S1468" s="92"/>
      <c r="T1468" s="92"/>
      <c r="U1468" s="1303"/>
    </row>
    <row r="1469" spans="1:21" s="1302" customFormat="1" x14ac:dyDescent="0.3">
      <c r="A1469" s="1214"/>
      <c r="B1469" s="92"/>
      <c r="C1469" s="1298"/>
      <c r="D1469" s="1301"/>
      <c r="E1469" s="1301"/>
      <c r="F1469" s="1301"/>
      <c r="G1469" s="1301"/>
      <c r="H1469" s="1301"/>
      <c r="I1469" s="1301"/>
      <c r="J1469" s="1301"/>
      <c r="K1469" s="1301"/>
      <c r="L1469" s="1301"/>
      <c r="M1469" s="1301"/>
      <c r="N1469" s="1301"/>
      <c r="O1469" s="1329"/>
      <c r="Q1469" s="92"/>
      <c r="R1469" s="92"/>
      <c r="S1469" s="92"/>
      <c r="T1469" s="92"/>
      <c r="U1469" s="1303"/>
    </row>
    <row r="1470" spans="1:21" s="1302" customFormat="1" x14ac:dyDescent="0.3">
      <c r="A1470" s="1214"/>
      <c r="B1470" s="92"/>
      <c r="C1470" s="1298"/>
      <c r="D1470" s="1301"/>
      <c r="E1470" s="1301"/>
      <c r="F1470" s="1301"/>
      <c r="G1470" s="1301"/>
      <c r="H1470" s="1301"/>
      <c r="I1470" s="1301"/>
      <c r="J1470" s="1301"/>
      <c r="K1470" s="1301"/>
      <c r="L1470" s="1301"/>
      <c r="M1470" s="1301"/>
      <c r="N1470" s="1301"/>
      <c r="O1470" s="1329"/>
      <c r="Q1470" s="92"/>
      <c r="R1470" s="92"/>
      <c r="S1470" s="92"/>
      <c r="T1470" s="92"/>
      <c r="U1470" s="1303"/>
    </row>
    <row r="1471" spans="1:21" s="1302" customFormat="1" x14ac:dyDescent="0.3">
      <c r="A1471" s="1214"/>
      <c r="B1471" s="92"/>
      <c r="C1471" s="1298"/>
      <c r="D1471" s="1301"/>
      <c r="E1471" s="1301"/>
      <c r="F1471" s="1301"/>
      <c r="G1471" s="1301"/>
      <c r="H1471" s="1301"/>
      <c r="I1471" s="1301"/>
      <c r="J1471" s="1301"/>
      <c r="K1471" s="1301"/>
      <c r="L1471" s="1301"/>
      <c r="M1471" s="1301"/>
      <c r="N1471" s="1301"/>
      <c r="O1471" s="1329"/>
      <c r="Q1471" s="92"/>
      <c r="R1471" s="92"/>
      <c r="S1471" s="92"/>
      <c r="T1471" s="92"/>
      <c r="U1471" s="1303"/>
    </row>
    <row r="1472" spans="1:21" s="1302" customFormat="1" x14ac:dyDescent="0.3">
      <c r="A1472" s="1214"/>
      <c r="B1472" s="92"/>
      <c r="C1472" s="1298"/>
      <c r="D1472" s="1301"/>
      <c r="E1472" s="1301"/>
      <c r="F1472" s="1301"/>
      <c r="G1472" s="1301"/>
      <c r="H1472" s="1301"/>
      <c r="I1472" s="1301"/>
      <c r="J1472" s="1301"/>
      <c r="K1472" s="1301"/>
      <c r="L1472" s="1301"/>
      <c r="M1472" s="1301"/>
      <c r="N1472" s="1301"/>
      <c r="O1472" s="1329"/>
      <c r="Q1472" s="92"/>
      <c r="R1472" s="92"/>
      <c r="S1472" s="92"/>
      <c r="T1472" s="92"/>
      <c r="U1472" s="1303"/>
    </row>
    <row r="1473" spans="1:21" s="1302" customFormat="1" x14ac:dyDescent="0.3">
      <c r="A1473" s="1214"/>
      <c r="B1473" s="92"/>
      <c r="C1473" s="1298"/>
      <c r="D1473" s="1301"/>
      <c r="E1473" s="1301"/>
      <c r="F1473" s="1301"/>
      <c r="G1473" s="1301"/>
      <c r="H1473" s="1301"/>
      <c r="I1473" s="1301"/>
      <c r="J1473" s="1301"/>
      <c r="K1473" s="1301"/>
      <c r="L1473" s="1301"/>
      <c r="M1473" s="1301"/>
      <c r="N1473" s="1301"/>
      <c r="O1473" s="1329"/>
      <c r="Q1473" s="92"/>
      <c r="R1473" s="92"/>
      <c r="S1473" s="92"/>
      <c r="T1473" s="92"/>
      <c r="U1473" s="1303"/>
    </row>
    <row r="1474" spans="1:21" s="1302" customFormat="1" x14ac:dyDescent="0.3">
      <c r="A1474" s="1214"/>
      <c r="B1474" s="92"/>
      <c r="C1474" s="1298"/>
      <c r="D1474" s="1301"/>
      <c r="E1474" s="1301"/>
      <c r="F1474" s="1301"/>
      <c r="G1474" s="1301"/>
      <c r="H1474" s="1301"/>
      <c r="I1474" s="1301"/>
      <c r="J1474" s="1301"/>
      <c r="K1474" s="1301"/>
      <c r="L1474" s="1301"/>
      <c r="M1474" s="1301"/>
      <c r="N1474" s="1301"/>
      <c r="O1474" s="1329"/>
      <c r="Q1474" s="92"/>
      <c r="R1474" s="92"/>
      <c r="S1474" s="92"/>
      <c r="T1474" s="92"/>
      <c r="U1474" s="1303"/>
    </row>
    <row r="1475" spans="1:21" s="1302" customFormat="1" x14ac:dyDescent="0.3">
      <c r="A1475" s="1214"/>
      <c r="B1475" s="92"/>
      <c r="C1475" s="1298"/>
      <c r="D1475" s="1301"/>
      <c r="E1475" s="1301"/>
      <c r="F1475" s="1301"/>
      <c r="G1475" s="1301"/>
      <c r="H1475" s="1301"/>
      <c r="I1475" s="1301"/>
      <c r="J1475" s="1301"/>
      <c r="K1475" s="1301"/>
      <c r="L1475" s="1301"/>
      <c r="M1475" s="1301"/>
      <c r="N1475" s="1301"/>
      <c r="O1475" s="1329"/>
      <c r="Q1475" s="92"/>
      <c r="R1475" s="92"/>
      <c r="S1475" s="92"/>
      <c r="T1475" s="92"/>
      <c r="U1475" s="1303"/>
    </row>
    <row r="1476" spans="1:21" s="1302" customFormat="1" x14ac:dyDescent="0.3">
      <c r="A1476" s="1214"/>
      <c r="B1476" s="92"/>
      <c r="C1476" s="1298"/>
      <c r="D1476" s="1301"/>
      <c r="E1476" s="1301"/>
      <c r="F1476" s="1301"/>
      <c r="G1476" s="1301"/>
      <c r="H1476" s="1301"/>
      <c r="I1476" s="1301"/>
      <c r="J1476" s="1301"/>
      <c r="K1476" s="1301"/>
      <c r="L1476" s="1301"/>
      <c r="M1476" s="1301"/>
      <c r="N1476" s="1301"/>
      <c r="O1476" s="1329"/>
      <c r="Q1476" s="92"/>
      <c r="R1476" s="92"/>
      <c r="S1476" s="92"/>
      <c r="T1476" s="92"/>
      <c r="U1476" s="1303"/>
    </row>
    <row r="1477" spans="1:21" s="1302" customFormat="1" x14ac:dyDescent="0.3">
      <c r="A1477" s="1214"/>
      <c r="B1477" s="92"/>
      <c r="C1477" s="1298"/>
      <c r="D1477" s="1301"/>
      <c r="E1477" s="1301"/>
      <c r="F1477" s="1301"/>
      <c r="G1477" s="1301"/>
      <c r="H1477" s="1301"/>
      <c r="I1477" s="1301"/>
      <c r="J1477" s="1301"/>
      <c r="K1477" s="1301"/>
      <c r="L1477" s="1301"/>
      <c r="M1477" s="1301"/>
      <c r="N1477" s="1301"/>
      <c r="O1477" s="1329"/>
      <c r="Q1477" s="92"/>
      <c r="R1477" s="92"/>
      <c r="S1477" s="92"/>
      <c r="T1477" s="92"/>
      <c r="U1477" s="1303"/>
    </row>
    <row r="1478" spans="1:21" s="1302" customFormat="1" x14ac:dyDescent="0.3">
      <c r="A1478" s="1214"/>
      <c r="B1478" s="92"/>
      <c r="C1478" s="1298"/>
      <c r="D1478" s="1301"/>
      <c r="E1478" s="1301"/>
      <c r="F1478" s="1301"/>
      <c r="G1478" s="1301"/>
      <c r="H1478" s="1301"/>
      <c r="I1478" s="1301"/>
      <c r="J1478" s="1301"/>
      <c r="K1478" s="1301"/>
      <c r="L1478" s="1301"/>
      <c r="M1478" s="1301"/>
      <c r="N1478" s="1301"/>
      <c r="O1478" s="1329"/>
      <c r="Q1478" s="92"/>
      <c r="R1478" s="92"/>
      <c r="S1478" s="92"/>
      <c r="T1478" s="92"/>
      <c r="U1478" s="1303"/>
    </row>
    <row r="1479" spans="1:21" s="1302" customFormat="1" x14ac:dyDescent="0.3">
      <c r="A1479" s="1214"/>
      <c r="B1479" s="92"/>
      <c r="C1479" s="1298"/>
      <c r="D1479" s="1301"/>
      <c r="E1479" s="1301"/>
      <c r="F1479" s="1301"/>
      <c r="G1479" s="1301"/>
      <c r="H1479" s="1301"/>
      <c r="I1479" s="1301"/>
      <c r="J1479" s="1301"/>
      <c r="K1479" s="1301"/>
      <c r="L1479" s="1301"/>
      <c r="M1479" s="1301"/>
      <c r="N1479" s="1301"/>
      <c r="O1479" s="1329"/>
      <c r="Q1479" s="92"/>
      <c r="R1479" s="92"/>
      <c r="S1479" s="92"/>
      <c r="T1479" s="92"/>
      <c r="U1479" s="1303"/>
    </row>
    <row r="1480" spans="1:21" s="1302" customFormat="1" x14ac:dyDescent="0.3">
      <c r="A1480" s="1214"/>
      <c r="B1480" s="92"/>
      <c r="C1480" s="1298"/>
      <c r="D1480" s="1301"/>
      <c r="E1480" s="1301"/>
      <c r="F1480" s="1301"/>
      <c r="G1480" s="1301"/>
      <c r="H1480" s="1301"/>
      <c r="I1480" s="1301"/>
      <c r="J1480" s="1301"/>
      <c r="K1480" s="1301"/>
      <c r="L1480" s="1301"/>
      <c r="M1480" s="1301"/>
      <c r="N1480" s="1301"/>
      <c r="O1480" s="1329"/>
      <c r="Q1480" s="92"/>
      <c r="R1480" s="92"/>
      <c r="S1480" s="92"/>
      <c r="T1480" s="92"/>
      <c r="U1480" s="1303"/>
    </row>
    <row r="1481" spans="1:21" s="1302" customFormat="1" x14ac:dyDescent="0.3">
      <c r="A1481" s="1214"/>
      <c r="B1481" s="92"/>
      <c r="C1481" s="1298"/>
      <c r="D1481" s="1301"/>
      <c r="E1481" s="1301"/>
      <c r="F1481" s="1301"/>
      <c r="G1481" s="1301"/>
      <c r="H1481" s="1301"/>
      <c r="I1481" s="1301"/>
      <c r="J1481" s="1301"/>
      <c r="K1481" s="1301"/>
      <c r="L1481" s="1301"/>
      <c r="M1481" s="1301"/>
      <c r="N1481" s="1301"/>
      <c r="O1481" s="1329"/>
      <c r="Q1481" s="92"/>
      <c r="R1481" s="92"/>
      <c r="S1481" s="92"/>
      <c r="T1481" s="92"/>
      <c r="U1481" s="1303"/>
    </row>
    <row r="1482" spans="1:21" s="1302" customFormat="1" x14ac:dyDescent="0.3">
      <c r="A1482" s="1214"/>
      <c r="B1482" s="92"/>
      <c r="C1482" s="1298"/>
      <c r="D1482" s="1301"/>
      <c r="E1482" s="1301"/>
      <c r="F1482" s="1301"/>
      <c r="G1482" s="1301"/>
      <c r="H1482" s="1301"/>
      <c r="I1482" s="1301"/>
      <c r="J1482" s="1301"/>
      <c r="K1482" s="1301"/>
      <c r="L1482" s="1301"/>
      <c r="M1482" s="1301"/>
      <c r="N1482" s="1301"/>
      <c r="O1482" s="1329"/>
      <c r="Q1482" s="92"/>
      <c r="R1482" s="92"/>
      <c r="S1482" s="92"/>
      <c r="T1482" s="92"/>
      <c r="U1482" s="1303"/>
    </row>
    <row r="1483" spans="1:21" s="1302" customFormat="1" x14ac:dyDescent="0.3">
      <c r="A1483" s="1214"/>
      <c r="B1483" s="92"/>
      <c r="C1483" s="1298"/>
      <c r="D1483" s="1301"/>
      <c r="E1483" s="1301"/>
      <c r="F1483" s="1301"/>
      <c r="G1483" s="1301"/>
      <c r="H1483" s="1301"/>
      <c r="I1483" s="1301"/>
      <c r="J1483" s="1301"/>
      <c r="K1483" s="1301"/>
      <c r="L1483" s="1301"/>
      <c r="M1483" s="1301"/>
      <c r="N1483" s="1301"/>
      <c r="O1483" s="1329"/>
      <c r="Q1483" s="92"/>
      <c r="R1483" s="92"/>
      <c r="S1483" s="92"/>
      <c r="T1483" s="92"/>
      <c r="U1483" s="1303"/>
    </row>
    <row r="1484" spans="1:21" s="1302" customFormat="1" x14ac:dyDescent="0.3">
      <c r="A1484" s="1214"/>
      <c r="B1484" s="92"/>
      <c r="C1484" s="1298"/>
      <c r="D1484" s="1301"/>
      <c r="E1484" s="1301"/>
      <c r="F1484" s="1301"/>
      <c r="G1484" s="1301"/>
      <c r="H1484" s="1301"/>
      <c r="I1484" s="1301"/>
      <c r="J1484" s="1301"/>
      <c r="K1484" s="1301"/>
      <c r="L1484" s="1301"/>
      <c r="M1484" s="1301"/>
      <c r="N1484" s="1301"/>
      <c r="O1484" s="1329"/>
      <c r="Q1484" s="92"/>
      <c r="R1484" s="92"/>
      <c r="S1484" s="92"/>
      <c r="T1484" s="92"/>
      <c r="U1484" s="1303"/>
    </row>
    <row r="1485" spans="1:21" s="1302" customFormat="1" x14ac:dyDescent="0.3">
      <c r="A1485" s="1214"/>
      <c r="B1485" s="92"/>
      <c r="C1485" s="1298"/>
      <c r="D1485" s="1301"/>
      <c r="E1485" s="1301"/>
      <c r="F1485" s="1301"/>
      <c r="G1485" s="1301"/>
      <c r="H1485" s="1301"/>
      <c r="I1485" s="1301"/>
      <c r="J1485" s="1301"/>
      <c r="K1485" s="1301"/>
      <c r="L1485" s="1301"/>
      <c r="M1485" s="1301"/>
      <c r="N1485" s="1301"/>
      <c r="O1485" s="1329"/>
      <c r="Q1485" s="92"/>
      <c r="R1485" s="92"/>
      <c r="S1485" s="92"/>
      <c r="T1485" s="92"/>
      <c r="U1485" s="1303"/>
    </row>
    <row r="1486" spans="1:21" s="1302" customFormat="1" x14ac:dyDescent="0.3">
      <c r="A1486" s="1214"/>
      <c r="B1486" s="92"/>
      <c r="C1486" s="1298"/>
      <c r="D1486" s="1301"/>
      <c r="E1486" s="1301"/>
      <c r="F1486" s="1301"/>
      <c r="G1486" s="1301"/>
      <c r="H1486" s="1301"/>
      <c r="I1486" s="1301"/>
      <c r="J1486" s="1301"/>
      <c r="K1486" s="1301"/>
      <c r="L1486" s="1301"/>
      <c r="M1486" s="1301"/>
      <c r="N1486" s="1301"/>
      <c r="O1486" s="1329"/>
      <c r="Q1486" s="92"/>
      <c r="R1486" s="92"/>
      <c r="S1486" s="92"/>
      <c r="T1486" s="92"/>
      <c r="U1486" s="1303"/>
    </row>
    <row r="1487" spans="1:21" s="1302" customFormat="1" x14ac:dyDescent="0.3">
      <c r="A1487" s="1214"/>
      <c r="B1487" s="92"/>
      <c r="C1487" s="1298"/>
      <c r="D1487" s="1301"/>
      <c r="E1487" s="1301"/>
      <c r="F1487" s="1301"/>
      <c r="G1487" s="1301"/>
      <c r="H1487" s="1301"/>
      <c r="I1487" s="1301"/>
      <c r="J1487" s="1301"/>
      <c r="K1487" s="1301"/>
      <c r="L1487" s="1301"/>
      <c r="M1487" s="1301"/>
      <c r="N1487" s="1301"/>
      <c r="O1487" s="1329"/>
      <c r="Q1487" s="92"/>
      <c r="R1487" s="92"/>
      <c r="S1487" s="92"/>
      <c r="T1487" s="92"/>
      <c r="U1487" s="1303"/>
    </row>
    <row r="1488" spans="1:21" s="1302" customFormat="1" x14ac:dyDescent="0.3">
      <c r="A1488" s="1214"/>
      <c r="B1488" s="92"/>
      <c r="C1488" s="1298"/>
      <c r="D1488" s="1301"/>
      <c r="E1488" s="1301"/>
      <c r="F1488" s="1301"/>
      <c r="G1488" s="1301"/>
      <c r="H1488" s="1301"/>
      <c r="I1488" s="1301"/>
      <c r="J1488" s="1301"/>
      <c r="K1488" s="1301"/>
      <c r="L1488" s="1301"/>
      <c r="M1488" s="1301"/>
      <c r="N1488" s="1301"/>
      <c r="O1488" s="1329"/>
      <c r="Q1488" s="92"/>
      <c r="R1488" s="92"/>
      <c r="S1488" s="92"/>
      <c r="T1488" s="92"/>
      <c r="U1488" s="1303"/>
    </row>
    <row r="1489" spans="1:21" s="1302" customFormat="1" x14ac:dyDescent="0.3">
      <c r="A1489" s="1214"/>
      <c r="B1489" s="92"/>
      <c r="C1489" s="1298"/>
      <c r="D1489" s="1301"/>
      <c r="E1489" s="1301"/>
      <c r="F1489" s="1301"/>
      <c r="G1489" s="1301"/>
      <c r="H1489" s="1301"/>
      <c r="I1489" s="1301"/>
      <c r="J1489" s="1301"/>
      <c r="K1489" s="1301"/>
      <c r="L1489" s="1301"/>
      <c r="M1489" s="1301"/>
      <c r="N1489" s="1301"/>
      <c r="O1489" s="1329"/>
      <c r="Q1489" s="92"/>
      <c r="R1489" s="92"/>
      <c r="S1489" s="92"/>
      <c r="T1489" s="92"/>
      <c r="U1489" s="1303"/>
    </row>
    <row r="1490" spans="1:21" s="1302" customFormat="1" x14ac:dyDescent="0.3">
      <c r="A1490" s="1214"/>
      <c r="B1490" s="92"/>
      <c r="C1490" s="1298"/>
      <c r="D1490" s="1301"/>
      <c r="E1490" s="1301"/>
      <c r="F1490" s="1301"/>
      <c r="G1490" s="1301"/>
      <c r="H1490" s="1301"/>
      <c r="I1490" s="1301"/>
      <c r="J1490" s="1301"/>
      <c r="K1490" s="1301"/>
      <c r="L1490" s="1301"/>
      <c r="M1490" s="1301"/>
      <c r="N1490" s="1301"/>
      <c r="O1490" s="1329"/>
      <c r="Q1490" s="92"/>
      <c r="R1490" s="92"/>
      <c r="S1490" s="92"/>
      <c r="T1490" s="92"/>
      <c r="U1490" s="1303"/>
    </row>
    <row r="1491" spans="1:21" s="1302" customFormat="1" x14ac:dyDescent="0.3">
      <c r="A1491" s="1214"/>
      <c r="B1491" s="92"/>
      <c r="C1491" s="1298"/>
      <c r="D1491" s="1301"/>
      <c r="E1491" s="1301"/>
      <c r="F1491" s="1301"/>
      <c r="G1491" s="1301"/>
      <c r="H1491" s="1301"/>
      <c r="I1491" s="1301"/>
      <c r="J1491" s="1301"/>
      <c r="K1491" s="1301"/>
      <c r="L1491" s="1301"/>
      <c r="M1491" s="1301"/>
      <c r="N1491" s="1301"/>
      <c r="O1491" s="1329"/>
      <c r="Q1491" s="92"/>
      <c r="R1491" s="92"/>
      <c r="S1491" s="92"/>
      <c r="T1491" s="92"/>
      <c r="U1491" s="1303"/>
    </row>
    <row r="1492" spans="1:21" s="1302" customFormat="1" x14ac:dyDescent="0.3">
      <c r="A1492" s="1214"/>
      <c r="B1492" s="92"/>
      <c r="C1492" s="1298"/>
      <c r="D1492" s="1301"/>
      <c r="E1492" s="1301"/>
      <c r="F1492" s="1301"/>
      <c r="G1492" s="1301"/>
      <c r="H1492" s="1301"/>
      <c r="I1492" s="1301"/>
      <c r="J1492" s="1301"/>
      <c r="K1492" s="1301"/>
      <c r="L1492" s="1301"/>
      <c r="M1492" s="1301"/>
      <c r="N1492" s="1301"/>
      <c r="O1492" s="1329"/>
      <c r="Q1492" s="92"/>
      <c r="R1492" s="92"/>
      <c r="S1492" s="92"/>
      <c r="T1492" s="92"/>
      <c r="U1492" s="1303"/>
    </row>
    <row r="1493" spans="1:21" s="1302" customFormat="1" x14ac:dyDescent="0.3">
      <c r="A1493" s="1214"/>
      <c r="B1493" s="92"/>
      <c r="C1493" s="1298"/>
      <c r="D1493" s="1301"/>
      <c r="E1493" s="1301"/>
      <c r="F1493" s="1301"/>
      <c r="G1493" s="1301"/>
      <c r="H1493" s="1301"/>
      <c r="I1493" s="1301"/>
      <c r="J1493" s="1301"/>
      <c r="K1493" s="1301"/>
      <c r="L1493" s="1301"/>
      <c r="M1493" s="1301"/>
      <c r="N1493" s="1301"/>
      <c r="O1493" s="1329"/>
      <c r="Q1493" s="92"/>
      <c r="R1493" s="92"/>
      <c r="S1493" s="92"/>
      <c r="T1493" s="92"/>
      <c r="U1493" s="1303"/>
    </row>
    <row r="1494" spans="1:21" s="1302" customFormat="1" x14ac:dyDescent="0.3">
      <c r="A1494" s="1214"/>
      <c r="B1494" s="92"/>
      <c r="C1494" s="1298"/>
      <c r="D1494" s="1301"/>
      <c r="E1494" s="1301"/>
      <c r="F1494" s="1301"/>
      <c r="G1494" s="1301"/>
      <c r="H1494" s="1301"/>
      <c r="I1494" s="1301"/>
      <c r="J1494" s="1301"/>
      <c r="K1494" s="1301"/>
      <c r="L1494" s="1301"/>
      <c r="M1494" s="1301"/>
      <c r="N1494" s="1301"/>
      <c r="O1494" s="1329"/>
      <c r="Q1494" s="92"/>
      <c r="R1494" s="92"/>
      <c r="S1494" s="92"/>
      <c r="T1494" s="92"/>
      <c r="U1494" s="1303"/>
    </row>
    <row r="1495" spans="1:21" s="1302" customFormat="1" x14ac:dyDescent="0.3">
      <c r="A1495" s="1214"/>
      <c r="B1495" s="92"/>
      <c r="C1495" s="1298"/>
      <c r="D1495" s="1301"/>
      <c r="E1495" s="1301"/>
      <c r="F1495" s="1301"/>
      <c r="G1495" s="1301"/>
      <c r="H1495" s="1301"/>
      <c r="I1495" s="1301"/>
      <c r="J1495" s="1301"/>
      <c r="K1495" s="1301"/>
      <c r="L1495" s="1301"/>
      <c r="M1495" s="1301"/>
      <c r="N1495" s="1301"/>
      <c r="O1495" s="1329"/>
      <c r="Q1495" s="92"/>
      <c r="R1495" s="92"/>
      <c r="S1495" s="92"/>
      <c r="T1495" s="92"/>
      <c r="U1495" s="1303"/>
    </row>
    <row r="1496" spans="1:21" s="1302" customFormat="1" x14ac:dyDescent="0.3">
      <c r="A1496" s="1214"/>
      <c r="B1496" s="92"/>
      <c r="C1496" s="1298"/>
      <c r="D1496" s="1301"/>
      <c r="E1496" s="1301"/>
      <c r="F1496" s="1301"/>
      <c r="G1496" s="1301"/>
      <c r="H1496" s="1301"/>
      <c r="I1496" s="1301"/>
      <c r="J1496" s="1301"/>
      <c r="K1496" s="1301"/>
      <c r="L1496" s="1301"/>
      <c r="M1496" s="1301"/>
      <c r="N1496" s="1301"/>
      <c r="O1496" s="1329"/>
      <c r="Q1496" s="92"/>
      <c r="R1496" s="92"/>
      <c r="S1496" s="92"/>
      <c r="T1496" s="92"/>
      <c r="U1496" s="1303"/>
    </row>
    <row r="1497" spans="1:21" s="1302" customFormat="1" x14ac:dyDescent="0.3">
      <c r="A1497" s="1214"/>
      <c r="B1497" s="92"/>
      <c r="C1497" s="1298"/>
      <c r="D1497" s="1301"/>
      <c r="E1497" s="1301"/>
      <c r="F1497" s="1301"/>
      <c r="G1497" s="1301"/>
      <c r="H1497" s="1301"/>
      <c r="I1497" s="1301"/>
      <c r="J1497" s="1301"/>
      <c r="K1497" s="1301"/>
      <c r="L1497" s="1301"/>
      <c r="M1497" s="1301"/>
      <c r="N1497" s="1301"/>
      <c r="O1497" s="1329"/>
      <c r="Q1497" s="92"/>
      <c r="R1497" s="92"/>
      <c r="S1497" s="92"/>
      <c r="T1497" s="92"/>
      <c r="U1497" s="1303"/>
    </row>
    <row r="1498" spans="1:21" s="1302" customFormat="1" x14ac:dyDescent="0.3">
      <c r="A1498" s="1214"/>
      <c r="B1498" s="92"/>
      <c r="C1498" s="1298"/>
      <c r="D1498" s="1301"/>
      <c r="E1498" s="1301"/>
      <c r="F1498" s="1301"/>
      <c r="G1498" s="1301"/>
      <c r="H1498" s="1301"/>
      <c r="I1498" s="1301"/>
      <c r="J1498" s="1301"/>
      <c r="K1498" s="1301"/>
      <c r="L1498" s="1301"/>
      <c r="M1498" s="1301"/>
      <c r="N1498" s="1301"/>
      <c r="O1498" s="1329"/>
      <c r="Q1498" s="92"/>
      <c r="R1498" s="92"/>
      <c r="S1498" s="92"/>
      <c r="T1498" s="92"/>
      <c r="U1498" s="1303"/>
    </row>
    <row r="1499" spans="1:21" s="1302" customFormat="1" x14ac:dyDescent="0.3">
      <c r="A1499" s="1214"/>
      <c r="B1499" s="92"/>
      <c r="C1499" s="1298"/>
      <c r="D1499" s="1301"/>
      <c r="E1499" s="1301"/>
      <c r="F1499" s="1301"/>
      <c r="G1499" s="1301"/>
      <c r="H1499" s="1301"/>
      <c r="I1499" s="1301"/>
      <c r="J1499" s="1301"/>
      <c r="K1499" s="1301"/>
      <c r="L1499" s="1301"/>
      <c r="M1499" s="1301"/>
      <c r="N1499" s="1301"/>
      <c r="O1499" s="1329"/>
      <c r="Q1499" s="92"/>
      <c r="R1499" s="92"/>
      <c r="S1499" s="92"/>
      <c r="T1499" s="92"/>
      <c r="U1499" s="1303"/>
    </row>
    <row r="1500" spans="1:21" s="1302" customFormat="1" x14ac:dyDescent="0.3">
      <c r="A1500" s="1214"/>
      <c r="B1500" s="92"/>
      <c r="C1500" s="1298"/>
      <c r="D1500" s="1301"/>
      <c r="E1500" s="1301"/>
      <c r="F1500" s="1301"/>
      <c r="G1500" s="1301"/>
      <c r="H1500" s="1301"/>
      <c r="I1500" s="1301"/>
      <c r="J1500" s="1301"/>
      <c r="K1500" s="1301"/>
      <c r="L1500" s="1301"/>
      <c r="M1500" s="1301"/>
      <c r="N1500" s="1301"/>
      <c r="O1500" s="1329"/>
      <c r="Q1500" s="92"/>
      <c r="R1500" s="92"/>
      <c r="S1500" s="92"/>
      <c r="T1500" s="92"/>
      <c r="U1500" s="1303"/>
    </row>
    <row r="1501" spans="1:21" s="1302" customFormat="1" x14ac:dyDescent="0.3">
      <c r="A1501" s="1214"/>
      <c r="B1501" s="92"/>
      <c r="C1501" s="1298"/>
      <c r="D1501" s="1301"/>
      <c r="E1501" s="1301"/>
      <c r="F1501" s="1301"/>
      <c r="G1501" s="1301"/>
      <c r="H1501" s="1301"/>
      <c r="I1501" s="1301"/>
      <c r="J1501" s="1301"/>
      <c r="K1501" s="1301"/>
      <c r="L1501" s="1301"/>
      <c r="M1501" s="1301"/>
      <c r="N1501" s="1301"/>
      <c r="O1501" s="1329"/>
      <c r="Q1501" s="92"/>
      <c r="R1501" s="92"/>
      <c r="S1501" s="92"/>
      <c r="T1501" s="92"/>
      <c r="U1501" s="1303"/>
    </row>
    <row r="1502" spans="1:21" s="1302" customFormat="1" x14ac:dyDescent="0.3">
      <c r="A1502" s="1214"/>
      <c r="B1502" s="92"/>
      <c r="C1502" s="1298"/>
      <c r="D1502" s="1301"/>
      <c r="E1502" s="1301"/>
      <c r="F1502" s="1301"/>
      <c r="G1502" s="1301"/>
      <c r="H1502" s="1301"/>
      <c r="I1502" s="1301"/>
      <c r="J1502" s="1301"/>
      <c r="K1502" s="1301"/>
      <c r="L1502" s="1301"/>
      <c r="M1502" s="1301"/>
      <c r="N1502" s="1301"/>
      <c r="O1502" s="1329"/>
      <c r="Q1502" s="92"/>
      <c r="R1502" s="92"/>
      <c r="S1502" s="92"/>
      <c r="T1502" s="92"/>
      <c r="U1502" s="1303"/>
    </row>
    <row r="1503" spans="1:21" s="1302" customFormat="1" x14ac:dyDescent="0.3">
      <c r="A1503" s="1214"/>
      <c r="B1503" s="92"/>
      <c r="C1503" s="1298"/>
      <c r="D1503" s="1301"/>
      <c r="E1503" s="1301"/>
      <c r="F1503" s="1301"/>
      <c r="G1503" s="1301"/>
      <c r="H1503" s="1301"/>
      <c r="I1503" s="1301"/>
      <c r="J1503" s="1301"/>
      <c r="K1503" s="1301"/>
      <c r="L1503" s="1301"/>
      <c r="M1503" s="1301"/>
      <c r="N1503" s="1301"/>
      <c r="O1503" s="1329"/>
      <c r="Q1503" s="92"/>
      <c r="R1503" s="92"/>
      <c r="S1503" s="92"/>
      <c r="T1503" s="92"/>
      <c r="U1503" s="1303"/>
    </row>
    <row r="1504" spans="1:21" s="1302" customFormat="1" x14ac:dyDescent="0.3">
      <c r="A1504" s="1214"/>
      <c r="B1504" s="92"/>
      <c r="C1504" s="1298"/>
      <c r="D1504" s="1301"/>
      <c r="E1504" s="1301"/>
      <c r="F1504" s="1301"/>
      <c r="G1504" s="1301"/>
      <c r="H1504" s="1301"/>
      <c r="I1504" s="1301"/>
      <c r="J1504" s="1301"/>
      <c r="K1504" s="1301"/>
      <c r="L1504" s="1301"/>
      <c r="M1504" s="1301"/>
      <c r="N1504" s="1301"/>
      <c r="O1504" s="1329"/>
      <c r="Q1504" s="92"/>
      <c r="R1504" s="92"/>
      <c r="S1504" s="92"/>
      <c r="T1504" s="92"/>
      <c r="U1504" s="1303"/>
    </row>
    <row r="1505" spans="1:21" s="1302" customFormat="1" x14ac:dyDescent="0.3">
      <c r="A1505" s="1214"/>
      <c r="B1505" s="92"/>
      <c r="C1505" s="1298"/>
      <c r="D1505" s="1301"/>
      <c r="E1505" s="1301"/>
      <c r="F1505" s="1301"/>
      <c r="G1505" s="1301"/>
      <c r="H1505" s="1301"/>
      <c r="I1505" s="1301"/>
      <c r="J1505" s="1301"/>
      <c r="K1505" s="1301"/>
      <c r="L1505" s="1301"/>
      <c r="M1505" s="1301"/>
      <c r="N1505" s="1301"/>
      <c r="O1505" s="1329"/>
      <c r="Q1505" s="92"/>
      <c r="R1505" s="92"/>
      <c r="S1505" s="92"/>
      <c r="T1505" s="92"/>
      <c r="U1505" s="1303"/>
    </row>
    <row r="1506" spans="1:21" s="1302" customFormat="1" x14ac:dyDescent="0.3">
      <c r="A1506" s="1214"/>
      <c r="B1506" s="92"/>
      <c r="C1506" s="1298"/>
      <c r="D1506" s="1301"/>
      <c r="E1506" s="1301"/>
      <c r="F1506" s="1301"/>
      <c r="G1506" s="1301"/>
      <c r="H1506" s="1301"/>
      <c r="I1506" s="1301"/>
      <c r="J1506" s="1301"/>
      <c r="K1506" s="1301"/>
      <c r="L1506" s="1301"/>
      <c r="M1506" s="1301"/>
      <c r="N1506" s="1301"/>
      <c r="O1506" s="1329"/>
      <c r="Q1506" s="92"/>
      <c r="R1506" s="92"/>
      <c r="S1506" s="92"/>
      <c r="T1506" s="92"/>
      <c r="U1506" s="1303"/>
    </row>
    <row r="1507" spans="1:21" s="1302" customFormat="1" x14ac:dyDescent="0.3">
      <c r="A1507" s="1214"/>
      <c r="B1507" s="92"/>
      <c r="C1507" s="1298"/>
      <c r="D1507" s="1301"/>
      <c r="E1507" s="1301"/>
      <c r="F1507" s="1301"/>
      <c r="G1507" s="1301"/>
      <c r="H1507" s="1301"/>
      <c r="I1507" s="1301"/>
      <c r="J1507" s="1301"/>
      <c r="K1507" s="1301"/>
      <c r="L1507" s="1301"/>
      <c r="M1507" s="1301"/>
      <c r="N1507" s="1301"/>
      <c r="O1507" s="1329"/>
      <c r="Q1507" s="92"/>
      <c r="R1507" s="92"/>
      <c r="S1507" s="92"/>
      <c r="T1507" s="92"/>
      <c r="U1507" s="1303"/>
    </row>
    <row r="1508" spans="1:21" s="1302" customFormat="1" x14ac:dyDescent="0.3">
      <c r="A1508" s="1214"/>
      <c r="B1508" s="92"/>
      <c r="C1508" s="1298"/>
      <c r="D1508" s="1301"/>
      <c r="E1508" s="1301"/>
      <c r="F1508" s="1301"/>
      <c r="G1508" s="1301"/>
      <c r="H1508" s="1301"/>
      <c r="I1508" s="1301"/>
      <c r="J1508" s="1301"/>
      <c r="K1508" s="1301"/>
      <c r="L1508" s="1301"/>
      <c r="M1508" s="1301"/>
      <c r="N1508" s="1301"/>
      <c r="O1508" s="1329"/>
      <c r="Q1508" s="92"/>
      <c r="R1508" s="92"/>
      <c r="S1508" s="92"/>
      <c r="T1508" s="92"/>
      <c r="U1508" s="1303"/>
    </row>
    <row r="1509" spans="1:21" s="1302" customFormat="1" x14ac:dyDescent="0.3">
      <c r="A1509" s="1214"/>
      <c r="B1509" s="92"/>
      <c r="C1509" s="1298"/>
      <c r="D1509" s="1301"/>
      <c r="E1509" s="1301"/>
      <c r="F1509" s="1301"/>
      <c r="G1509" s="1301"/>
      <c r="H1509" s="1301"/>
      <c r="I1509" s="1301"/>
      <c r="J1509" s="1301"/>
      <c r="K1509" s="1301"/>
      <c r="L1509" s="1301"/>
      <c r="M1509" s="1301"/>
      <c r="N1509" s="1301"/>
      <c r="O1509" s="1329"/>
      <c r="Q1509" s="92"/>
      <c r="R1509" s="92"/>
      <c r="S1509" s="92"/>
      <c r="T1509" s="92"/>
      <c r="U1509" s="1303"/>
    </row>
    <row r="1510" spans="1:21" s="1302" customFormat="1" x14ac:dyDescent="0.3">
      <c r="A1510" s="1214"/>
      <c r="B1510" s="92"/>
      <c r="C1510" s="1298"/>
      <c r="D1510" s="1301"/>
      <c r="E1510" s="1301"/>
      <c r="F1510" s="1301"/>
      <c r="G1510" s="1301"/>
      <c r="H1510" s="1301"/>
      <c r="I1510" s="1301"/>
      <c r="J1510" s="1301"/>
      <c r="K1510" s="1301"/>
      <c r="L1510" s="1301"/>
      <c r="M1510" s="1301"/>
      <c r="N1510" s="1301"/>
      <c r="O1510" s="1329"/>
      <c r="Q1510" s="92"/>
      <c r="R1510" s="92"/>
      <c r="S1510" s="92"/>
      <c r="T1510" s="92"/>
      <c r="U1510" s="1303"/>
    </row>
    <row r="1511" spans="1:21" s="1302" customFormat="1" x14ac:dyDescent="0.3">
      <c r="A1511" s="1214"/>
      <c r="B1511" s="92"/>
      <c r="C1511" s="1298"/>
      <c r="D1511" s="1301"/>
      <c r="E1511" s="1301"/>
      <c r="F1511" s="1301"/>
      <c r="G1511" s="1301"/>
      <c r="H1511" s="1301"/>
      <c r="I1511" s="1301"/>
      <c r="J1511" s="1301"/>
      <c r="K1511" s="1301"/>
      <c r="L1511" s="1301"/>
      <c r="M1511" s="1301"/>
      <c r="N1511" s="1301"/>
      <c r="O1511" s="1329"/>
      <c r="Q1511" s="92"/>
      <c r="R1511" s="92"/>
      <c r="S1511" s="92"/>
      <c r="T1511" s="92"/>
      <c r="U1511" s="1303"/>
    </row>
    <row r="1512" spans="1:21" s="1302" customFormat="1" x14ac:dyDescent="0.3">
      <c r="A1512" s="1214"/>
      <c r="B1512" s="92"/>
      <c r="C1512" s="1298"/>
      <c r="D1512" s="1301"/>
      <c r="E1512" s="1301"/>
      <c r="F1512" s="1301"/>
      <c r="G1512" s="1301"/>
      <c r="H1512" s="1301"/>
      <c r="I1512" s="1301"/>
      <c r="J1512" s="1301"/>
      <c r="K1512" s="1301"/>
      <c r="L1512" s="1301"/>
      <c r="M1512" s="1301"/>
      <c r="N1512" s="1301"/>
      <c r="O1512" s="1329"/>
      <c r="Q1512" s="92"/>
      <c r="R1512" s="92"/>
      <c r="S1512" s="92"/>
      <c r="T1512" s="92"/>
      <c r="U1512" s="1303"/>
    </row>
    <row r="1513" spans="1:21" s="1302" customFormat="1" x14ac:dyDescent="0.3">
      <c r="A1513" s="1214"/>
      <c r="B1513" s="92"/>
      <c r="C1513" s="1298"/>
      <c r="D1513" s="1301"/>
      <c r="E1513" s="1301"/>
      <c r="F1513" s="1301"/>
      <c r="G1513" s="1301"/>
      <c r="H1513" s="1301"/>
      <c r="I1513" s="1301"/>
      <c r="J1513" s="1301"/>
      <c r="K1513" s="1301"/>
      <c r="L1513" s="1301"/>
      <c r="M1513" s="1301"/>
      <c r="N1513" s="1301"/>
      <c r="O1513" s="1329"/>
      <c r="Q1513" s="92"/>
      <c r="R1513" s="92"/>
      <c r="S1513" s="92"/>
      <c r="T1513" s="92"/>
      <c r="U1513" s="1303"/>
    </row>
    <row r="1514" spans="1:21" s="1302" customFormat="1" x14ac:dyDescent="0.3">
      <c r="A1514" s="1214"/>
      <c r="B1514" s="92"/>
      <c r="C1514" s="1298"/>
      <c r="D1514" s="1301"/>
      <c r="E1514" s="1301"/>
      <c r="F1514" s="1301"/>
      <c r="G1514" s="1301"/>
      <c r="H1514" s="1301"/>
      <c r="I1514" s="1301"/>
      <c r="J1514" s="1301"/>
      <c r="K1514" s="1301"/>
      <c r="L1514" s="1301"/>
      <c r="M1514" s="1301"/>
      <c r="N1514" s="1301"/>
      <c r="O1514" s="1329"/>
      <c r="Q1514" s="92"/>
      <c r="R1514" s="92"/>
      <c r="S1514" s="92"/>
      <c r="T1514" s="92"/>
      <c r="U1514" s="1303"/>
    </row>
    <row r="1515" spans="1:21" s="1302" customFormat="1" x14ac:dyDescent="0.3">
      <c r="A1515" s="1214"/>
      <c r="B1515" s="92"/>
      <c r="C1515" s="1298"/>
      <c r="D1515" s="1301"/>
      <c r="E1515" s="1301"/>
      <c r="F1515" s="1301"/>
      <c r="G1515" s="1301"/>
      <c r="H1515" s="1301"/>
      <c r="I1515" s="1301"/>
      <c r="J1515" s="1301"/>
      <c r="K1515" s="1301"/>
      <c r="L1515" s="1301"/>
      <c r="M1515" s="1301"/>
      <c r="N1515" s="1301"/>
      <c r="O1515" s="1329"/>
      <c r="Q1515" s="92"/>
      <c r="R1515" s="92"/>
      <c r="S1515" s="92"/>
      <c r="T1515" s="92"/>
      <c r="U1515" s="1303"/>
    </row>
    <row r="1516" spans="1:21" s="1302" customFormat="1" x14ac:dyDescent="0.3">
      <c r="A1516" s="1214"/>
      <c r="B1516" s="92"/>
      <c r="C1516" s="1298"/>
      <c r="D1516" s="1301"/>
      <c r="E1516" s="1301"/>
      <c r="F1516" s="1301"/>
      <c r="G1516" s="1301"/>
      <c r="H1516" s="1301"/>
      <c r="I1516" s="1301"/>
      <c r="J1516" s="1301"/>
      <c r="K1516" s="1301"/>
      <c r="L1516" s="1301"/>
      <c r="M1516" s="1301"/>
      <c r="N1516" s="1301"/>
      <c r="O1516" s="1329"/>
      <c r="Q1516" s="92"/>
      <c r="R1516" s="92"/>
      <c r="S1516" s="92"/>
      <c r="T1516" s="92"/>
      <c r="U1516" s="1303"/>
    </row>
    <row r="1517" spans="1:21" s="1302" customFormat="1" x14ac:dyDescent="0.3">
      <c r="A1517" s="1214"/>
      <c r="B1517" s="92"/>
      <c r="C1517" s="1298"/>
      <c r="D1517" s="1301"/>
      <c r="E1517" s="1301"/>
      <c r="F1517" s="1301"/>
      <c r="G1517" s="1301"/>
      <c r="H1517" s="1301"/>
      <c r="I1517" s="1301"/>
      <c r="J1517" s="1301"/>
      <c r="K1517" s="1301"/>
      <c r="L1517" s="1301"/>
      <c r="M1517" s="1301"/>
      <c r="N1517" s="1301"/>
      <c r="O1517" s="1329"/>
      <c r="Q1517" s="92"/>
      <c r="R1517" s="92"/>
      <c r="S1517" s="92"/>
      <c r="T1517" s="92"/>
      <c r="U1517" s="1303"/>
    </row>
    <row r="1518" spans="1:21" s="1302" customFormat="1" x14ac:dyDescent="0.3">
      <c r="A1518" s="1214"/>
      <c r="B1518" s="92"/>
      <c r="C1518" s="1298"/>
      <c r="D1518" s="1301"/>
      <c r="E1518" s="1301"/>
      <c r="F1518" s="1301"/>
      <c r="G1518" s="1301"/>
      <c r="H1518" s="1301"/>
      <c r="I1518" s="1301"/>
      <c r="J1518" s="1301"/>
      <c r="K1518" s="1301"/>
      <c r="L1518" s="1301"/>
      <c r="M1518" s="1301"/>
      <c r="N1518" s="1301"/>
      <c r="O1518" s="1329"/>
      <c r="Q1518" s="92"/>
      <c r="R1518" s="92"/>
      <c r="S1518" s="92"/>
      <c r="T1518" s="92"/>
      <c r="U1518" s="1303"/>
    </row>
    <row r="1519" spans="1:21" s="1302" customFormat="1" x14ac:dyDescent="0.3">
      <c r="A1519" s="1214"/>
      <c r="B1519" s="92"/>
      <c r="C1519" s="1298"/>
      <c r="D1519" s="1301"/>
      <c r="E1519" s="1301"/>
      <c r="F1519" s="1301"/>
      <c r="G1519" s="1301"/>
      <c r="H1519" s="1301"/>
      <c r="I1519" s="1301"/>
      <c r="J1519" s="1301"/>
      <c r="K1519" s="1301"/>
      <c r="L1519" s="1301"/>
      <c r="M1519" s="1301"/>
      <c r="N1519" s="1301"/>
      <c r="O1519" s="1329"/>
      <c r="Q1519" s="92"/>
      <c r="R1519" s="92"/>
      <c r="S1519" s="92"/>
      <c r="T1519" s="92"/>
      <c r="U1519" s="1303"/>
    </row>
    <row r="1520" spans="1:21" s="1302" customFormat="1" x14ac:dyDescent="0.3">
      <c r="A1520" s="1214"/>
      <c r="B1520" s="92"/>
      <c r="C1520" s="1298"/>
      <c r="D1520" s="1301"/>
      <c r="E1520" s="1301"/>
      <c r="F1520" s="1301"/>
      <c r="G1520" s="1301"/>
      <c r="H1520" s="1301"/>
      <c r="I1520" s="1301"/>
      <c r="J1520" s="1301"/>
      <c r="K1520" s="1301"/>
      <c r="L1520" s="1301"/>
      <c r="M1520" s="1301"/>
      <c r="N1520" s="1301"/>
      <c r="O1520" s="1329"/>
      <c r="Q1520" s="92"/>
      <c r="R1520" s="92"/>
      <c r="S1520" s="92"/>
      <c r="T1520" s="92"/>
      <c r="U1520" s="1303"/>
    </row>
    <row r="1521" spans="1:21" s="1302" customFormat="1" x14ac:dyDescent="0.3">
      <c r="A1521" s="1214"/>
      <c r="B1521" s="92"/>
      <c r="C1521" s="1298"/>
      <c r="D1521" s="1301"/>
      <c r="E1521" s="1301"/>
      <c r="F1521" s="1301"/>
      <c r="G1521" s="1301"/>
      <c r="H1521" s="1301"/>
      <c r="I1521" s="1301"/>
      <c r="J1521" s="1301"/>
      <c r="K1521" s="1301"/>
      <c r="L1521" s="1301"/>
      <c r="M1521" s="1301"/>
      <c r="N1521" s="1301"/>
      <c r="O1521" s="1329"/>
      <c r="Q1521" s="92"/>
      <c r="R1521" s="92"/>
      <c r="S1521" s="92"/>
      <c r="T1521" s="92"/>
      <c r="U1521" s="1303"/>
    </row>
    <row r="1522" spans="1:21" s="1302" customFormat="1" x14ac:dyDescent="0.3">
      <c r="A1522" s="1214"/>
      <c r="B1522" s="92"/>
      <c r="C1522" s="1298"/>
      <c r="D1522" s="1301"/>
      <c r="E1522" s="1301"/>
      <c r="F1522" s="1301"/>
      <c r="G1522" s="1301"/>
      <c r="H1522" s="1301"/>
      <c r="I1522" s="1301"/>
      <c r="J1522" s="1301"/>
      <c r="K1522" s="1301"/>
      <c r="L1522" s="1301"/>
      <c r="M1522" s="1301"/>
      <c r="N1522" s="1301"/>
      <c r="O1522" s="1329"/>
      <c r="Q1522" s="92"/>
      <c r="R1522" s="92"/>
      <c r="S1522" s="92"/>
      <c r="T1522" s="92"/>
      <c r="U1522" s="1303"/>
    </row>
    <row r="1523" spans="1:21" s="1302" customFormat="1" x14ac:dyDescent="0.3">
      <c r="A1523" s="1214"/>
      <c r="B1523" s="92"/>
      <c r="C1523" s="1298"/>
      <c r="D1523" s="1301"/>
      <c r="E1523" s="1301"/>
      <c r="F1523" s="1301"/>
      <c r="G1523" s="1301"/>
      <c r="H1523" s="1301"/>
      <c r="I1523" s="1301"/>
      <c r="J1523" s="1301"/>
      <c r="K1523" s="1301"/>
      <c r="L1523" s="1301"/>
      <c r="M1523" s="1301"/>
      <c r="N1523" s="1301"/>
      <c r="O1523" s="1329"/>
      <c r="Q1523" s="92"/>
      <c r="R1523" s="92"/>
      <c r="S1523" s="92"/>
      <c r="T1523" s="92"/>
      <c r="U1523" s="1303"/>
    </row>
    <row r="1524" spans="1:21" s="1302" customFormat="1" x14ac:dyDescent="0.3">
      <c r="A1524" s="1214"/>
      <c r="B1524" s="92"/>
      <c r="C1524" s="1298"/>
      <c r="D1524" s="1301"/>
      <c r="E1524" s="1301"/>
      <c r="F1524" s="1301"/>
      <c r="G1524" s="1301"/>
      <c r="H1524" s="1301"/>
      <c r="I1524" s="1301"/>
      <c r="J1524" s="1301"/>
      <c r="K1524" s="1301"/>
      <c r="L1524" s="1301"/>
      <c r="M1524" s="1301"/>
      <c r="N1524" s="1301"/>
      <c r="O1524" s="1329"/>
      <c r="Q1524" s="92"/>
      <c r="R1524" s="92"/>
      <c r="S1524" s="92"/>
      <c r="T1524" s="92"/>
      <c r="U1524" s="1303"/>
    </row>
    <row r="1525" spans="1:21" s="1302" customFormat="1" x14ac:dyDescent="0.3">
      <c r="A1525" s="1214"/>
      <c r="B1525" s="92"/>
      <c r="C1525" s="1298"/>
      <c r="D1525" s="1301"/>
      <c r="E1525" s="1301"/>
      <c r="F1525" s="1301"/>
      <c r="G1525" s="1301"/>
      <c r="H1525" s="1301"/>
      <c r="I1525" s="1301"/>
      <c r="J1525" s="1301"/>
      <c r="K1525" s="1301"/>
      <c r="L1525" s="1301"/>
      <c r="M1525" s="1301"/>
      <c r="N1525" s="1301"/>
      <c r="O1525" s="1329"/>
      <c r="Q1525" s="92"/>
      <c r="R1525" s="92"/>
      <c r="S1525" s="92"/>
      <c r="T1525" s="92"/>
      <c r="U1525" s="1303"/>
    </row>
    <row r="1526" spans="1:21" s="1302" customFormat="1" x14ac:dyDescent="0.3">
      <c r="A1526" s="1214"/>
      <c r="B1526" s="92"/>
      <c r="C1526" s="1298"/>
      <c r="D1526" s="1301"/>
      <c r="E1526" s="1301"/>
      <c r="F1526" s="1301"/>
      <c r="G1526" s="1301"/>
      <c r="H1526" s="1301"/>
      <c r="I1526" s="1301"/>
      <c r="J1526" s="1301"/>
      <c r="K1526" s="1301"/>
      <c r="L1526" s="1301"/>
      <c r="M1526" s="1301"/>
      <c r="N1526" s="1301"/>
      <c r="O1526" s="1329"/>
      <c r="Q1526" s="92"/>
      <c r="R1526" s="92"/>
      <c r="S1526" s="92"/>
      <c r="T1526" s="92"/>
      <c r="U1526" s="1303"/>
    </row>
    <row r="1527" spans="1:21" s="1302" customFormat="1" x14ac:dyDescent="0.3">
      <c r="A1527" s="1214"/>
      <c r="B1527" s="92"/>
      <c r="C1527" s="1298"/>
      <c r="D1527" s="1301"/>
      <c r="E1527" s="1301"/>
      <c r="F1527" s="1301"/>
      <c r="G1527" s="1301"/>
      <c r="H1527" s="1301"/>
      <c r="I1527" s="1301"/>
      <c r="J1527" s="1301"/>
      <c r="K1527" s="1301"/>
      <c r="L1527" s="1301"/>
      <c r="M1527" s="1301"/>
      <c r="N1527" s="1301"/>
      <c r="O1527" s="1329"/>
      <c r="Q1527" s="92"/>
      <c r="R1527" s="92"/>
      <c r="S1527" s="92"/>
      <c r="T1527" s="92"/>
      <c r="U1527" s="1303"/>
    </row>
    <row r="1528" spans="1:21" s="1302" customFormat="1" x14ac:dyDescent="0.3">
      <c r="A1528" s="1214"/>
      <c r="B1528" s="92"/>
      <c r="C1528" s="1298"/>
      <c r="D1528" s="1301"/>
      <c r="E1528" s="1301"/>
      <c r="F1528" s="1301"/>
      <c r="G1528" s="1301"/>
      <c r="H1528" s="1301"/>
      <c r="I1528" s="1301"/>
      <c r="J1528" s="1301"/>
      <c r="K1528" s="1301"/>
      <c r="L1528" s="1301"/>
      <c r="M1528" s="1301"/>
      <c r="N1528" s="1301"/>
      <c r="O1528" s="1329"/>
      <c r="Q1528" s="92"/>
      <c r="R1528" s="92"/>
      <c r="S1528" s="92"/>
      <c r="T1528" s="92"/>
      <c r="U1528" s="1303"/>
    </row>
    <row r="1529" spans="1:21" s="1302" customFormat="1" x14ac:dyDescent="0.3">
      <c r="A1529" s="1214"/>
      <c r="B1529" s="92"/>
      <c r="C1529" s="1298"/>
      <c r="D1529" s="1301"/>
      <c r="E1529" s="1301"/>
      <c r="F1529" s="1301"/>
      <c r="G1529" s="1301"/>
      <c r="H1529" s="1301"/>
      <c r="I1529" s="1301"/>
      <c r="J1529" s="1301"/>
      <c r="K1529" s="1301"/>
      <c r="L1529" s="1301"/>
      <c r="M1529" s="1301"/>
      <c r="N1529" s="1301"/>
      <c r="O1529" s="1329"/>
      <c r="Q1529" s="92"/>
      <c r="R1529" s="92"/>
      <c r="S1529" s="92"/>
      <c r="T1529" s="92"/>
      <c r="U1529" s="1303"/>
    </row>
    <row r="1530" spans="1:21" s="1302" customFormat="1" x14ac:dyDescent="0.3">
      <c r="A1530" s="1214"/>
      <c r="B1530" s="92"/>
      <c r="C1530" s="1298"/>
      <c r="D1530" s="1301"/>
      <c r="E1530" s="1301"/>
      <c r="F1530" s="1301"/>
      <c r="G1530" s="1301"/>
      <c r="H1530" s="1301"/>
      <c r="I1530" s="1301"/>
      <c r="J1530" s="1301"/>
      <c r="K1530" s="1301"/>
      <c r="L1530" s="1301"/>
      <c r="M1530" s="1301"/>
      <c r="N1530" s="1301"/>
      <c r="O1530" s="1329"/>
      <c r="Q1530" s="92"/>
      <c r="R1530" s="92"/>
      <c r="S1530" s="92"/>
      <c r="T1530" s="92"/>
      <c r="U1530" s="1303"/>
    </row>
    <row r="1531" spans="1:21" s="1302" customFormat="1" x14ac:dyDescent="0.3">
      <c r="A1531" s="1214"/>
      <c r="B1531" s="92"/>
      <c r="C1531" s="1298"/>
      <c r="D1531" s="1301"/>
      <c r="E1531" s="1301"/>
      <c r="F1531" s="1301"/>
      <c r="G1531" s="1301"/>
      <c r="H1531" s="1301"/>
      <c r="I1531" s="1301"/>
      <c r="J1531" s="1301"/>
      <c r="K1531" s="1301"/>
      <c r="L1531" s="1301"/>
      <c r="M1531" s="1301"/>
      <c r="N1531" s="1301"/>
      <c r="O1531" s="1329"/>
      <c r="Q1531" s="92"/>
      <c r="R1531" s="92"/>
      <c r="S1531" s="92"/>
      <c r="T1531" s="92"/>
      <c r="U1531" s="1303"/>
    </row>
    <row r="1532" spans="1:21" s="1302" customFormat="1" x14ac:dyDescent="0.3">
      <c r="A1532" s="1214"/>
      <c r="B1532" s="92"/>
      <c r="C1532" s="1298"/>
      <c r="D1532" s="1301"/>
      <c r="E1532" s="1301"/>
      <c r="F1532" s="1301"/>
      <c r="G1532" s="1301"/>
      <c r="H1532" s="1301"/>
      <c r="I1532" s="1301"/>
      <c r="J1532" s="1301"/>
      <c r="K1532" s="1301"/>
      <c r="L1532" s="1301"/>
      <c r="M1532" s="1301"/>
      <c r="N1532" s="1301"/>
      <c r="O1532" s="1329"/>
      <c r="Q1532" s="92"/>
      <c r="R1532" s="92"/>
      <c r="S1532" s="92"/>
      <c r="T1532" s="92"/>
      <c r="U1532" s="1303"/>
    </row>
    <row r="1533" spans="1:21" s="1302" customFormat="1" x14ac:dyDescent="0.3">
      <c r="A1533" s="1214"/>
      <c r="B1533" s="92"/>
      <c r="C1533" s="1298"/>
      <c r="D1533" s="1301"/>
      <c r="E1533" s="1301"/>
      <c r="F1533" s="1301"/>
      <c r="G1533" s="1301"/>
      <c r="H1533" s="1301"/>
      <c r="I1533" s="1301"/>
      <c r="J1533" s="1301"/>
      <c r="K1533" s="1301"/>
      <c r="L1533" s="1301"/>
      <c r="M1533" s="1301"/>
      <c r="N1533" s="1301"/>
      <c r="O1533" s="1329"/>
      <c r="Q1533" s="92"/>
      <c r="R1533" s="92"/>
      <c r="S1533" s="92"/>
      <c r="T1533" s="92"/>
      <c r="U1533" s="1303"/>
    </row>
    <row r="1534" spans="1:21" s="1302" customFormat="1" x14ac:dyDescent="0.3">
      <c r="A1534" s="1214"/>
      <c r="B1534" s="92"/>
      <c r="C1534" s="1298"/>
      <c r="D1534" s="1301"/>
      <c r="E1534" s="1301"/>
      <c r="F1534" s="1301"/>
      <c r="G1534" s="1301"/>
      <c r="H1534" s="1301"/>
      <c r="I1534" s="1301"/>
      <c r="J1534" s="1301"/>
      <c r="K1534" s="1301"/>
      <c r="L1534" s="1301"/>
      <c r="M1534" s="1301"/>
      <c r="N1534" s="1301"/>
      <c r="O1534" s="1329"/>
      <c r="Q1534" s="92"/>
      <c r="R1534" s="92"/>
      <c r="S1534" s="92"/>
      <c r="T1534" s="92"/>
      <c r="U1534" s="1303"/>
    </row>
    <row r="1535" spans="1:21" s="1302" customFormat="1" x14ac:dyDescent="0.3">
      <c r="A1535" s="1214"/>
      <c r="B1535" s="92"/>
      <c r="C1535" s="1298"/>
      <c r="D1535" s="1301"/>
      <c r="E1535" s="1301"/>
      <c r="F1535" s="1301"/>
      <c r="G1535" s="1301"/>
      <c r="H1535" s="1301"/>
      <c r="I1535" s="1301"/>
      <c r="J1535" s="1301"/>
      <c r="K1535" s="1301"/>
      <c r="L1535" s="1301"/>
      <c r="M1535" s="1301"/>
      <c r="N1535" s="1301"/>
      <c r="O1535" s="1329"/>
      <c r="Q1535" s="92"/>
      <c r="R1535" s="92"/>
      <c r="S1535" s="92"/>
      <c r="T1535" s="92"/>
      <c r="U1535" s="1303"/>
    </row>
    <row r="1536" spans="1:21" s="1302" customFormat="1" x14ac:dyDescent="0.3">
      <c r="A1536" s="1214"/>
      <c r="B1536" s="92"/>
      <c r="C1536" s="1298"/>
      <c r="D1536" s="1301"/>
      <c r="E1536" s="1301"/>
      <c r="F1536" s="1301"/>
      <c r="G1536" s="1301"/>
      <c r="H1536" s="1301"/>
      <c r="I1536" s="1301"/>
      <c r="J1536" s="1301"/>
      <c r="K1536" s="1301"/>
      <c r="L1536" s="1301"/>
      <c r="M1536" s="1301"/>
      <c r="N1536" s="1301"/>
      <c r="O1536" s="1329"/>
      <c r="Q1536" s="92"/>
      <c r="R1536" s="92"/>
      <c r="S1536" s="92"/>
      <c r="T1536" s="92"/>
      <c r="U1536" s="1303"/>
    </row>
    <row r="1537" spans="1:21" s="1302" customFormat="1" x14ac:dyDescent="0.3">
      <c r="A1537" s="1214"/>
      <c r="B1537" s="92"/>
      <c r="C1537" s="1298"/>
      <c r="D1537" s="1301"/>
      <c r="E1537" s="1301"/>
      <c r="F1537" s="1301"/>
      <c r="G1537" s="1301"/>
      <c r="H1537" s="1301"/>
      <c r="I1537" s="1301"/>
      <c r="J1537" s="1301"/>
      <c r="K1537" s="1301"/>
      <c r="L1537" s="1301"/>
      <c r="M1537" s="1301"/>
      <c r="N1537" s="1301"/>
      <c r="O1537" s="1329"/>
      <c r="Q1537" s="92"/>
      <c r="R1537" s="92"/>
      <c r="S1537" s="92"/>
      <c r="T1537" s="92"/>
      <c r="U1537" s="1303"/>
    </row>
    <row r="1538" spans="1:21" s="1302" customFormat="1" x14ac:dyDescent="0.3">
      <c r="A1538" s="1214"/>
      <c r="B1538" s="92"/>
      <c r="C1538" s="1298"/>
      <c r="D1538" s="1301"/>
      <c r="E1538" s="1301"/>
      <c r="F1538" s="1301"/>
      <c r="G1538" s="1301"/>
      <c r="H1538" s="1301"/>
      <c r="I1538" s="1301"/>
      <c r="J1538" s="1301"/>
      <c r="K1538" s="1301"/>
      <c r="L1538" s="1301"/>
      <c r="M1538" s="1301"/>
      <c r="N1538" s="1301"/>
      <c r="O1538" s="1329"/>
      <c r="Q1538" s="92"/>
      <c r="R1538" s="92"/>
      <c r="S1538" s="92"/>
      <c r="T1538" s="92"/>
      <c r="U1538" s="1303"/>
    </row>
    <row r="1539" spans="1:21" s="1302" customFormat="1" x14ac:dyDescent="0.3">
      <c r="A1539" s="1214"/>
      <c r="B1539" s="92"/>
      <c r="C1539" s="1298"/>
      <c r="D1539" s="1301"/>
      <c r="E1539" s="1301"/>
      <c r="F1539" s="1301"/>
      <c r="G1539" s="1301"/>
      <c r="H1539" s="1301"/>
      <c r="I1539" s="1301"/>
      <c r="J1539" s="1301"/>
      <c r="K1539" s="1301"/>
      <c r="L1539" s="1301"/>
      <c r="M1539" s="1301"/>
      <c r="N1539" s="1301"/>
      <c r="O1539" s="1329"/>
      <c r="Q1539" s="92"/>
      <c r="R1539" s="92"/>
      <c r="S1539" s="92"/>
      <c r="T1539" s="92"/>
      <c r="U1539" s="1303"/>
    </row>
    <row r="1540" spans="1:21" s="1302" customFormat="1" x14ac:dyDescent="0.3">
      <c r="A1540" s="1214"/>
      <c r="B1540" s="92"/>
      <c r="C1540" s="1298"/>
      <c r="D1540" s="1301"/>
      <c r="E1540" s="1301"/>
      <c r="F1540" s="1301"/>
      <c r="G1540" s="1301"/>
      <c r="H1540" s="1301"/>
      <c r="I1540" s="1301"/>
      <c r="J1540" s="1301"/>
      <c r="K1540" s="1301"/>
      <c r="L1540" s="1301"/>
      <c r="M1540" s="1301"/>
      <c r="N1540" s="1301"/>
      <c r="O1540" s="1329"/>
      <c r="Q1540" s="92"/>
      <c r="R1540" s="92"/>
      <c r="S1540" s="92"/>
      <c r="T1540" s="92"/>
      <c r="U1540" s="1303"/>
    </row>
    <row r="1541" spans="1:21" s="1302" customFormat="1" x14ac:dyDescent="0.3">
      <c r="A1541" s="1214"/>
      <c r="B1541" s="92"/>
      <c r="C1541" s="1298"/>
      <c r="D1541" s="1301"/>
      <c r="E1541" s="1301"/>
      <c r="F1541" s="1301"/>
      <c r="G1541" s="1301"/>
      <c r="H1541" s="1301"/>
      <c r="I1541" s="1301"/>
      <c r="J1541" s="1301"/>
      <c r="K1541" s="1301"/>
      <c r="L1541" s="1301"/>
      <c r="M1541" s="1301"/>
      <c r="N1541" s="1301"/>
      <c r="O1541" s="1329"/>
      <c r="Q1541" s="92"/>
      <c r="R1541" s="92"/>
      <c r="S1541" s="92"/>
      <c r="T1541" s="92"/>
      <c r="U1541" s="1303"/>
    </row>
    <row r="1542" spans="1:21" s="1302" customFormat="1" x14ac:dyDescent="0.3">
      <c r="A1542" s="1214"/>
      <c r="B1542" s="92"/>
      <c r="C1542" s="1298"/>
      <c r="D1542" s="1301"/>
      <c r="E1542" s="1301"/>
      <c r="F1542" s="1301"/>
      <c r="G1542" s="1301"/>
      <c r="H1542" s="1301"/>
      <c r="I1542" s="1301"/>
      <c r="J1542" s="1301"/>
      <c r="K1542" s="1301"/>
      <c r="L1542" s="1301"/>
      <c r="M1542" s="1301"/>
      <c r="N1542" s="1301"/>
      <c r="O1542" s="1329"/>
      <c r="Q1542" s="92"/>
      <c r="R1542" s="92"/>
      <c r="S1542" s="92"/>
      <c r="T1542" s="92"/>
      <c r="U1542" s="1303"/>
    </row>
    <row r="1543" spans="1:21" s="1302" customFormat="1" x14ac:dyDescent="0.3">
      <c r="A1543" s="1214"/>
      <c r="B1543" s="92"/>
      <c r="C1543" s="1298"/>
      <c r="D1543" s="1301"/>
      <c r="E1543" s="1301"/>
      <c r="F1543" s="1301"/>
      <c r="G1543" s="1301"/>
      <c r="H1543" s="1301"/>
      <c r="I1543" s="1301"/>
      <c r="J1543" s="1301"/>
      <c r="K1543" s="1301"/>
      <c r="L1543" s="1301"/>
      <c r="M1543" s="1301"/>
      <c r="N1543" s="1301"/>
      <c r="O1543" s="1329"/>
      <c r="Q1543" s="92"/>
      <c r="R1543" s="92"/>
      <c r="S1543" s="92"/>
      <c r="T1543" s="92"/>
      <c r="U1543" s="1303"/>
    </row>
    <row r="1544" spans="1:21" s="1302" customFormat="1" x14ac:dyDescent="0.3">
      <c r="A1544" s="1214"/>
      <c r="B1544" s="92"/>
      <c r="C1544" s="1298"/>
      <c r="D1544" s="1301"/>
      <c r="E1544" s="1301"/>
      <c r="F1544" s="1301"/>
      <c r="G1544" s="1301"/>
      <c r="H1544" s="1301"/>
      <c r="I1544" s="1301"/>
      <c r="J1544" s="1301"/>
      <c r="K1544" s="1301"/>
      <c r="L1544" s="1301"/>
      <c r="M1544" s="1301"/>
      <c r="N1544" s="1301"/>
      <c r="O1544" s="1329"/>
      <c r="Q1544" s="92"/>
      <c r="R1544" s="92"/>
      <c r="S1544" s="92"/>
      <c r="T1544" s="92"/>
      <c r="U1544" s="1303"/>
    </row>
    <row r="1545" spans="1:21" s="1302" customFormat="1" x14ac:dyDescent="0.3">
      <c r="A1545" s="1214"/>
      <c r="B1545" s="92"/>
      <c r="C1545" s="1298"/>
      <c r="D1545" s="1301"/>
      <c r="E1545" s="1301"/>
      <c r="F1545" s="1301"/>
      <c r="G1545" s="1301"/>
      <c r="H1545" s="1301"/>
      <c r="I1545" s="1301"/>
      <c r="J1545" s="1301"/>
      <c r="K1545" s="1301"/>
      <c r="L1545" s="1301"/>
      <c r="M1545" s="1301"/>
      <c r="N1545" s="1301"/>
      <c r="O1545" s="1329"/>
      <c r="Q1545" s="92"/>
      <c r="R1545" s="92"/>
      <c r="S1545" s="92"/>
      <c r="T1545" s="92"/>
      <c r="U1545" s="1303"/>
    </row>
    <row r="1546" spans="1:21" s="1302" customFormat="1" x14ac:dyDescent="0.3">
      <c r="A1546" s="1214"/>
      <c r="B1546" s="92"/>
      <c r="C1546" s="1298"/>
      <c r="D1546" s="1301"/>
      <c r="E1546" s="1301"/>
      <c r="F1546" s="1301"/>
      <c r="G1546" s="1301"/>
      <c r="H1546" s="1301"/>
      <c r="I1546" s="1301"/>
      <c r="J1546" s="1301"/>
      <c r="K1546" s="1301"/>
      <c r="L1546" s="1301"/>
      <c r="M1546" s="1301"/>
      <c r="N1546" s="1301"/>
      <c r="O1546" s="1329"/>
      <c r="Q1546" s="92"/>
      <c r="R1546" s="92"/>
      <c r="S1546" s="92"/>
      <c r="T1546" s="92"/>
      <c r="U1546" s="1303"/>
    </row>
    <row r="1547" spans="1:21" s="1302" customFormat="1" x14ac:dyDescent="0.3">
      <c r="A1547" s="1214"/>
      <c r="B1547" s="92"/>
      <c r="C1547" s="1298"/>
      <c r="D1547" s="1301"/>
      <c r="E1547" s="1301"/>
      <c r="F1547" s="1301"/>
      <c r="G1547" s="1301"/>
      <c r="H1547" s="1301"/>
      <c r="I1547" s="1301"/>
      <c r="J1547" s="1301"/>
      <c r="K1547" s="1301"/>
      <c r="L1547" s="1301"/>
      <c r="M1547" s="1301"/>
      <c r="N1547" s="1301"/>
      <c r="O1547" s="1329"/>
      <c r="Q1547" s="92"/>
      <c r="R1547" s="92"/>
      <c r="S1547" s="92"/>
      <c r="T1547" s="92"/>
      <c r="U1547" s="1303"/>
    </row>
    <row r="1548" spans="1:21" s="1302" customFormat="1" x14ac:dyDescent="0.3">
      <c r="A1548" s="1214"/>
      <c r="B1548" s="92"/>
      <c r="C1548" s="1298"/>
      <c r="D1548" s="1301"/>
      <c r="E1548" s="1301"/>
      <c r="F1548" s="1301"/>
      <c r="G1548" s="1301"/>
      <c r="H1548" s="1301"/>
      <c r="I1548" s="1301"/>
      <c r="J1548" s="1301"/>
      <c r="K1548" s="1301"/>
      <c r="L1548" s="1301"/>
      <c r="M1548" s="1301"/>
      <c r="N1548" s="1301"/>
      <c r="O1548" s="1329"/>
      <c r="Q1548" s="92"/>
      <c r="R1548" s="92"/>
      <c r="S1548" s="92"/>
      <c r="T1548" s="92"/>
      <c r="U1548" s="1303"/>
    </row>
    <row r="1549" spans="1:21" s="1302" customFormat="1" x14ac:dyDescent="0.3">
      <c r="A1549" s="1214"/>
      <c r="B1549" s="92"/>
      <c r="C1549" s="1298"/>
      <c r="D1549" s="1301"/>
      <c r="E1549" s="1301"/>
      <c r="F1549" s="1301"/>
      <c r="G1549" s="1301"/>
      <c r="H1549" s="1301"/>
      <c r="I1549" s="1301"/>
      <c r="J1549" s="1301"/>
      <c r="K1549" s="1301"/>
      <c r="L1549" s="1301"/>
      <c r="M1549" s="1301"/>
      <c r="N1549" s="1301"/>
      <c r="O1549" s="1329"/>
      <c r="Q1549" s="92"/>
      <c r="R1549" s="92"/>
      <c r="S1549" s="92"/>
      <c r="T1549" s="92"/>
      <c r="U1549" s="1303"/>
    </row>
    <row r="1550" spans="1:21" s="1302" customFormat="1" x14ac:dyDescent="0.3">
      <c r="A1550" s="1214"/>
      <c r="B1550" s="92"/>
      <c r="C1550" s="1298"/>
      <c r="D1550" s="1301"/>
      <c r="E1550" s="1301"/>
      <c r="F1550" s="1301"/>
      <c r="G1550" s="1301"/>
      <c r="H1550" s="1301"/>
      <c r="I1550" s="1301"/>
      <c r="J1550" s="1301"/>
      <c r="K1550" s="1301"/>
      <c r="L1550" s="1301"/>
      <c r="M1550" s="1301"/>
      <c r="N1550" s="1301"/>
      <c r="O1550" s="1329"/>
      <c r="Q1550" s="92"/>
      <c r="R1550" s="92"/>
      <c r="S1550" s="92"/>
      <c r="T1550" s="92"/>
      <c r="U1550" s="1303"/>
    </row>
    <row r="1551" spans="1:21" s="1302" customFormat="1" x14ac:dyDescent="0.3">
      <c r="A1551" s="1214"/>
      <c r="B1551" s="92"/>
      <c r="C1551" s="1298"/>
      <c r="D1551" s="1301"/>
      <c r="E1551" s="1301"/>
      <c r="F1551" s="1301"/>
      <c r="G1551" s="1301"/>
      <c r="H1551" s="1301"/>
      <c r="I1551" s="1301"/>
      <c r="J1551" s="1301"/>
      <c r="K1551" s="1301"/>
      <c r="L1551" s="1301"/>
      <c r="M1551" s="1301"/>
      <c r="N1551" s="1301"/>
      <c r="O1551" s="1329"/>
      <c r="Q1551" s="92"/>
      <c r="R1551" s="92"/>
      <c r="S1551" s="92"/>
      <c r="T1551" s="92"/>
      <c r="U1551" s="1303"/>
    </row>
    <row r="1552" spans="1:21" s="1302" customFormat="1" x14ac:dyDescent="0.3">
      <c r="A1552" s="1214"/>
      <c r="B1552" s="92"/>
      <c r="C1552" s="1298"/>
      <c r="D1552" s="1301"/>
      <c r="E1552" s="1301"/>
      <c r="F1552" s="1301"/>
      <c r="G1552" s="1301"/>
      <c r="H1552" s="1301"/>
      <c r="I1552" s="1301"/>
      <c r="J1552" s="1301"/>
      <c r="K1552" s="1301"/>
      <c r="L1552" s="1301"/>
      <c r="M1552" s="1301"/>
      <c r="N1552" s="1301"/>
      <c r="O1552" s="1329"/>
      <c r="Q1552" s="92"/>
      <c r="R1552" s="92"/>
      <c r="S1552" s="92"/>
      <c r="T1552" s="92"/>
      <c r="U1552" s="1303"/>
    </row>
    <row r="1553" spans="1:21" s="1302" customFormat="1" x14ac:dyDescent="0.3">
      <c r="A1553" s="1214"/>
      <c r="B1553" s="92"/>
      <c r="C1553" s="1298"/>
      <c r="D1553" s="1301"/>
      <c r="E1553" s="1301"/>
      <c r="F1553" s="1301"/>
      <c r="G1553" s="1301"/>
      <c r="H1553" s="1301"/>
      <c r="I1553" s="1301"/>
      <c r="J1553" s="1301"/>
      <c r="K1553" s="1301"/>
      <c r="L1553" s="1301"/>
      <c r="M1553" s="1301"/>
      <c r="N1553" s="1301"/>
      <c r="O1553" s="1329"/>
      <c r="Q1553" s="92"/>
      <c r="R1553" s="92"/>
      <c r="S1553" s="92"/>
      <c r="T1553" s="92"/>
      <c r="U1553" s="1303"/>
    </row>
    <row r="1554" spans="1:21" s="1302" customFormat="1" x14ac:dyDescent="0.3">
      <c r="A1554" s="1214"/>
      <c r="B1554" s="92"/>
      <c r="C1554" s="1298"/>
      <c r="D1554" s="1301"/>
      <c r="E1554" s="1301"/>
      <c r="F1554" s="1301"/>
      <c r="G1554" s="1301"/>
      <c r="H1554" s="1301"/>
      <c r="I1554" s="1301"/>
      <c r="J1554" s="1301"/>
      <c r="K1554" s="1301"/>
      <c r="L1554" s="1301"/>
      <c r="M1554" s="1301"/>
      <c r="N1554" s="1301"/>
      <c r="O1554" s="1329"/>
      <c r="Q1554" s="92"/>
      <c r="R1554" s="92"/>
      <c r="S1554" s="92"/>
      <c r="T1554" s="92"/>
      <c r="U1554" s="1303"/>
    </row>
    <row r="1555" spans="1:21" s="1302" customFormat="1" x14ac:dyDescent="0.3">
      <c r="A1555" s="1214"/>
      <c r="B1555" s="92"/>
      <c r="C1555" s="1298"/>
      <c r="D1555" s="1301"/>
      <c r="E1555" s="1301"/>
      <c r="F1555" s="1301"/>
      <c r="G1555" s="1301"/>
      <c r="H1555" s="1301"/>
      <c r="I1555" s="1301"/>
      <c r="J1555" s="1301"/>
      <c r="K1555" s="1301"/>
      <c r="L1555" s="1301"/>
      <c r="M1555" s="1301"/>
      <c r="N1555" s="1301"/>
      <c r="O1555" s="1329"/>
      <c r="Q1555" s="92"/>
      <c r="R1555" s="92"/>
      <c r="S1555" s="92"/>
      <c r="T1555" s="92"/>
      <c r="U1555" s="1303"/>
    </row>
    <row r="1556" spans="1:21" s="1302" customFormat="1" x14ac:dyDescent="0.3">
      <c r="A1556" s="1214"/>
      <c r="B1556" s="92"/>
      <c r="C1556" s="1298"/>
      <c r="D1556" s="1301"/>
      <c r="E1556" s="1301"/>
      <c r="F1556" s="1301"/>
      <c r="G1556" s="1301"/>
      <c r="H1556" s="1301"/>
      <c r="I1556" s="1301"/>
      <c r="J1556" s="1301"/>
      <c r="K1556" s="1301"/>
      <c r="L1556" s="1301"/>
      <c r="M1556" s="1301"/>
      <c r="N1556" s="1301"/>
      <c r="O1556" s="1329"/>
      <c r="Q1556" s="92"/>
      <c r="R1556" s="92"/>
      <c r="S1556" s="92"/>
      <c r="T1556" s="92"/>
      <c r="U1556" s="1303"/>
    </row>
    <row r="1557" spans="1:21" s="1302" customFormat="1" x14ac:dyDescent="0.3">
      <c r="A1557" s="1214"/>
      <c r="B1557" s="92"/>
      <c r="C1557" s="1298"/>
      <c r="D1557" s="1301"/>
      <c r="E1557" s="1301"/>
      <c r="F1557" s="1301"/>
      <c r="G1557" s="1301"/>
      <c r="H1557" s="1301"/>
      <c r="I1557" s="1301"/>
      <c r="J1557" s="1301"/>
      <c r="K1557" s="1301"/>
      <c r="L1557" s="1301"/>
      <c r="M1557" s="1301"/>
      <c r="N1557" s="1301"/>
      <c r="O1557" s="1329"/>
      <c r="Q1557" s="92"/>
      <c r="R1557" s="92"/>
      <c r="S1557" s="92"/>
      <c r="T1557" s="92"/>
      <c r="U1557" s="1303"/>
    </row>
    <row r="1558" spans="1:21" s="1302" customFormat="1" x14ac:dyDescent="0.3">
      <c r="A1558" s="1214"/>
      <c r="B1558" s="92"/>
      <c r="C1558" s="1298"/>
      <c r="D1558" s="1301"/>
      <c r="E1558" s="1301"/>
      <c r="F1558" s="1301"/>
      <c r="G1558" s="1301"/>
      <c r="H1558" s="1301"/>
      <c r="I1558" s="1301"/>
      <c r="J1558" s="1301"/>
      <c r="K1558" s="1301"/>
      <c r="L1558" s="1301"/>
      <c r="M1558" s="1301"/>
      <c r="N1558" s="1301"/>
      <c r="O1558" s="1329"/>
      <c r="Q1558" s="92"/>
      <c r="R1558" s="92"/>
      <c r="S1558" s="92"/>
      <c r="T1558" s="92"/>
      <c r="U1558" s="1303"/>
    </row>
    <row r="1559" spans="1:21" s="1302" customFormat="1" x14ac:dyDescent="0.3">
      <c r="A1559" s="1214"/>
      <c r="B1559" s="92"/>
      <c r="C1559" s="1298"/>
      <c r="D1559" s="1301"/>
      <c r="E1559" s="1301"/>
      <c r="F1559" s="1301"/>
      <c r="G1559" s="1301"/>
      <c r="H1559" s="1301"/>
      <c r="I1559" s="1301"/>
      <c r="J1559" s="1301"/>
      <c r="K1559" s="1301"/>
      <c r="L1559" s="1301"/>
      <c r="M1559" s="1301"/>
      <c r="N1559" s="1301"/>
      <c r="O1559" s="1329"/>
      <c r="Q1559" s="92"/>
      <c r="R1559" s="92"/>
      <c r="S1559" s="92"/>
      <c r="T1559" s="92"/>
      <c r="U1559" s="1303"/>
    </row>
    <row r="1560" spans="1:21" s="1302" customFormat="1" x14ac:dyDescent="0.3">
      <c r="A1560" s="1214"/>
      <c r="B1560" s="92"/>
      <c r="C1560" s="1298"/>
      <c r="D1560" s="1301"/>
      <c r="E1560" s="1301"/>
      <c r="F1560" s="1301"/>
      <c r="G1560" s="1301"/>
      <c r="H1560" s="1301"/>
      <c r="I1560" s="1301"/>
      <c r="J1560" s="1301"/>
      <c r="K1560" s="1301"/>
      <c r="L1560" s="1301"/>
      <c r="M1560" s="1301"/>
      <c r="N1560" s="1301"/>
      <c r="O1560" s="1329"/>
      <c r="Q1560" s="92"/>
      <c r="R1560" s="92"/>
      <c r="S1560" s="92"/>
      <c r="T1560" s="92"/>
      <c r="U1560" s="1303"/>
    </row>
    <row r="1561" spans="1:21" s="1302" customFormat="1" x14ac:dyDescent="0.3">
      <c r="A1561" s="1214"/>
      <c r="B1561" s="92"/>
      <c r="C1561" s="1298"/>
      <c r="D1561" s="1301"/>
      <c r="E1561" s="1301"/>
      <c r="F1561" s="1301"/>
      <c r="G1561" s="1301"/>
      <c r="H1561" s="1301"/>
      <c r="I1561" s="1301"/>
      <c r="J1561" s="1301"/>
      <c r="K1561" s="1301"/>
      <c r="L1561" s="1301"/>
      <c r="M1561" s="1301"/>
      <c r="N1561" s="1301"/>
      <c r="O1561" s="1329"/>
      <c r="Q1561" s="92"/>
      <c r="R1561" s="92"/>
      <c r="S1561" s="92"/>
      <c r="T1561" s="92"/>
      <c r="U1561" s="1303"/>
    </row>
    <row r="1562" spans="1:21" s="1302" customFormat="1" x14ac:dyDescent="0.3">
      <c r="A1562" s="1214"/>
      <c r="B1562" s="92"/>
      <c r="C1562" s="1298"/>
      <c r="D1562" s="1301"/>
      <c r="E1562" s="1301"/>
      <c r="F1562" s="1301"/>
      <c r="G1562" s="1301"/>
      <c r="H1562" s="1301"/>
      <c r="I1562" s="1301"/>
      <c r="J1562" s="1301"/>
      <c r="K1562" s="1301"/>
      <c r="L1562" s="1301"/>
      <c r="M1562" s="1301"/>
      <c r="N1562" s="1301"/>
      <c r="O1562" s="1329"/>
      <c r="Q1562" s="92"/>
      <c r="R1562" s="92"/>
      <c r="S1562" s="92"/>
      <c r="T1562" s="92"/>
      <c r="U1562" s="1303"/>
    </row>
    <row r="1563" spans="1:21" s="1302" customFormat="1" x14ac:dyDescent="0.3">
      <c r="A1563" s="1214"/>
      <c r="B1563" s="92"/>
      <c r="C1563" s="1298"/>
      <c r="D1563" s="1301"/>
      <c r="E1563" s="1301"/>
      <c r="F1563" s="1301"/>
      <c r="G1563" s="1301"/>
      <c r="H1563" s="1301"/>
      <c r="I1563" s="1301"/>
      <c r="J1563" s="1301"/>
      <c r="K1563" s="1301"/>
      <c r="L1563" s="1301"/>
      <c r="M1563" s="1301"/>
      <c r="N1563" s="1301"/>
      <c r="O1563" s="1329"/>
      <c r="Q1563" s="92"/>
      <c r="R1563" s="92"/>
      <c r="S1563" s="92"/>
      <c r="T1563" s="92"/>
      <c r="U1563" s="1303"/>
    </row>
    <row r="1564" spans="1:21" s="1302" customFormat="1" x14ac:dyDescent="0.3">
      <c r="A1564" s="1214"/>
      <c r="B1564" s="92"/>
      <c r="C1564" s="1298"/>
      <c r="D1564" s="1301"/>
      <c r="E1564" s="1301"/>
      <c r="F1564" s="1301"/>
      <c r="G1564" s="1301"/>
      <c r="H1564" s="1301"/>
      <c r="I1564" s="1301"/>
      <c r="J1564" s="1301"/>
      <c r="K1564" s="1301"/>
      <c r="L1564" s="1301"/>
      <c r="M1564" s="1301"/>
      <c r="N1564" s="1301"/>
      <c r="O1564" s="1329"/>
      <c r="Q1564" s="92"/>
      <c r="R1564" s="92"/>
      <c r="S1564" s="92"/>
      <c r="T1564" s="92"/>
      <c r="U1564" s="1303"/>
    </row>
    <row r="1565" spans="1:21" s="1302" customFormat="1" x14ac:dyDescent="0.3">
      <c r="A1565" s="1214"/>
      <c r="B1565" s="92"/>
      <c r="C1565" s="1298"/>
      <c r="D1565" s="1301"/>
      <c r="E1565" s="1301"/>
      <c r="F1565" s="1301"/>
      <c r="G1565" s="1301"/>
      <c r="H1565" s="1301"/>
      <c r="I1565" s="1301"/>
      <c r="J1565" s="1301"/>
      <c r="K1565" s="1301"/>
      <c r="L1565" s="1301"/>
      <c r="M1565" s="1301"/>
      <c r="N1565" s="1301"/>
      <c r="O1565" s="1329"/>
      <c r="Q1565" s="92"/>
      <c r="R1565" s="92"/>
      <c r="S1565" s="92"/>
      <c r="T1565" s="92"/>
      <c r="U1565" s="1303"/>
    </row>
    <row r="1566" spans="1:21" s="1302" customFormat="1" x14ac:dyDescent="0.3">
      <c r="A1566" s="1214"/>
      <c r="B1566" s="92"/>
      <c r="C1566" s="1298"/>
      <c r="D1566" s="1301"/>
      <c r="E1566" s="1301"/>
      <c r="F1566" s="1301"/>
      <c r="G1566" s="1301"/>
      <c r="H1566" s="1301"/>
      <c r="I1566" s="1301"/>
      <c r="J1566" s="1301"/>
      <c r="K1566" s="1301"/>
      <c r="L1566" s="1301"/>
      <c r="M1566" s="1301"/>
      <c r="N1566" s="1301"/>
      <c r="O1566" s="1329"/>
      <c r="Q1566" s="92"/>
      <c r="R1566" s="92"/>
      <c r="S1566" s="92"/>
      <c r="T1566" s="92"/>
      <c r="U1566" s="1303"/>
    </row>
    <row r="1567" spans="1:21" s="1302" customFormat="1" x14ac:dyDescent="0.3">
      <c r="A1567" s="1214"/>
      <c r="B1567" s="92"/>
      <c r="C1567" s="1298"/>
      <c r="D1567" s="1301"/>
      <c r="E1567" s="1301"/>
      <c r="F1567" s="1301"/>
      <c r="G1567" s="1301"/>
      <c r="H1567" s="1301"/>
      <c r="I1567" s="1301"/>
      <c r="J1567" s="1301"/>
      <c r="K1567" s="1301"/>
      <c r="L1567" s="1301"/>
      <c r="M1567" s="1301"/>
      <c r="N1567" s="1301"/>
      <c r="O1567" s="1329"/>
      <c r="Q1567" s="92"/>
      <c r="R1567" s="92"/>
      <c r="S1567" s="92"/>
      <c r="T1567" s="92"/>
      <c r="U1567" s="1303"/>
    </row>
    <row r="1568" spans="1:21" s="1302" customFormat="1" x14ac:dyDescent="0.3">
      <c r="A1568" s="1214"/>
      <c r="B1568" s="92"/>
      <c r="C1568" s="1298"/>
      <c r="D1568" s="1301"/>
      <c r="E1568" s="1301"/>
      <c r="F1568" s="1301"/>
      <c r="G1568" s="1301"/>
      <c r="H1568" s="1301"/>
      <c r="I1568" s="1301"/>
      <c r="J1568" s="1301"/>
      <c r="K1568" s="1301"/>
      <c r="L1568" s="1301"/>
      <c r="M1568" s="1301"/>
      <c r="N1568" s="1301"/>
      <c r="O1568" s="1329"/>
      <c r="Q1568" s="92"/>
      <c r="R1568" s="92"/>
      <c r="S1568" s="92"/>
      <c r="T1568" s="92"/>
      <c r="U1568" s="1303"/>
    </row>
    <row r="1569" spans="1:21" s="1302" customFormat="1" x14ac:dyDescent="0.3">
      <c r="A1569" s="1214"/>
      <c r="B1569" s="92"/>
      <c r="C1569" s="1298"/>
      <c r="D1569" s="1301"/>
      <c r="E1569" s="1301"/>
      <c r="F1569" s="1301"/>
      <c r="G1569" s="1301"/>
      <c r="H1569" s="1301"/>
      <c r="I1569" s="1301"/>
      <c r="J1569" s="1301"/>
      <c r="K1569" s="1301"/>
      <c r="L1569" s="1301"/>
      <c r="M1569" s="1301"/>
      <c r="N1569" s="1301"/>
      <c r="O1569" s="1329"/>
      <c r="Q1569" s="92"/>
      <c r="R1569" s="92"/>
      <c r="S1569" s="92"/>
      <c r="T1569" s="92"/>
      <c r="U1569" s="1303"/>
    </row>
    <row r="1570" spans="1:21" s="1302" customFormat="1" x14ac:dyDescent="0.3">
      <c r="A1570" s="1214"/>
      <c r="B1570" s="92"/>
      <c r="C1570" s="1298"/>
      <c r="D1570" s="1301"/>
      <c r="E1570" s="1301"/>
      <c r="F1570" s="1301"/>
      <c r="G1570" s="1301"/>
      <c r="H1570" s="1301"/>
      <c r="I1570" s="1301"/>
      <c r="J1570" s="1301"/>
      <c r="K1570" s="1301"/>
      <c r="L1570" s="1301"/>
      <c r="M1570" s="1301"/>
      <c r="N1570" s="1301"/>
      <c r="O1570" s="1329"/>
      <c r="Q1570" s="92"/>
      <c r="R1570" s="92"/>
      <c r="S1570" s="92"/>
      <c r="T1570" s="92"/>
      <c r="U1570" s="1303"/>
    </row>
    <row r="1571" spans="1:21" s="1302" customFormat="1" x14ac:dyDescent="0.3">
      <c r="A1571" s="1214"/>
      <c r="B1571" s="92"/>
      <c r="C1571" s="1298"/>
      <c r="D1571" s="1301"/>
      <c r="E1571" s="1301"/>
      <c r="F1571" s="1301"/>
      <c r="G1571" s="1301"/>
      <c r="H1571" s="1301"/>
      <c r="I1571" s="1301"/>
      <c r="J1571" s="1301"/>
      <c r="K1571" s="1301"/>
      <c r="L1571" s="1301"/>
      <c r="M1571" s="1301"/>
      <c r="N1571" s="1301"/>
      <c r="O1571" s="1329"/>
      <c r="Q1571" s="92"/>
      <c r="R1571" s="92"/>
      <c r="S1571" s="92"/>
      <c r="T1571" s="92"/>
      <c r="U1571" s="1303"/>
    </row>
    <row r="1572" spans="1:21" s="1302" customFormat="1" x14ac:dyDescent="0.3">
      <c r="A1572" s="1214"/>
      <c r="B1572" s="92"/>
      <c r="C1572" s="1298"/>
      <c r="D1572" s="1301"/>
      <c r="E1572" s="1301"/>
      <c r="F1572" s="1301"/>
      <c r="G1572" s="1301"/>
      <c r="H1572" s="1301"/>
      <c r="I1572" s="1301"/>
      <c r="J1572" s="1301"/>
      <c r="K1572" s="1301"/>
      <c r="L1572" s="1301"/>
      <c r="M1572" s="1301"/>
      <c r="N1572" s="1301"/>
      <c r="O1572" s="1329"/>
      <c r="Q1572" s="92"/>
      <c r="R1572" s="92"/>
      <c r="S1572" s="92"/>
      <c r="T1572" s="92"/>
      <c r="U1572" s="1303"/>
    </row>
    <row r="1573" spans="1:21" s="1302" customFormat="1" x14ac:dyDescent="0.3">
      <c r="A1573" s="1214"/>
      <c r="B1573" s="92"/>
      <c r="C1573" s="1298"/>
      <c r="D1573" s="1301"/>
      <c r="E1573" s="1301"/>
      <c r="F1573" s="1301"/>
      <c r="G1573" s="1301"/>
      <c r="H1573" s="1301"/>
      <c r="I1573" s="1301"/>
      <c r="J1573" s="1301"/>
      <c r="K1573" s="1301"/>
      <c r="L1573" s="1301"/>
      <c r="M1573" s="1301"/>
      <c r="N1573" s="1301"/>
      <c r="O1573" s="1329"/>
      <c r="Q1573" s="92"/>
      <c r="R1573" s="92"/>
      <c r="S1573" s="92"/>
      <c r="T1573" s="92"/>
      <c r="U1573" s="1303"/>
    </row>
    <row r="1574" spans="1:21" s="1302" customFormat="1" x14ac:dyDescent="0.3">
      <c r="A1574" s="1214"/>
      <c r="B1574" s="92"/>
      <c r="C1574" s="1298"/>
      <c r="D1574" s="1301"/>
      <c r="E1574" s="1301"/>
      <c r="F1574" s="1301"/>
      <c r="G1574" s="1301"/>
      <c r="H1574" s="1301"/>
      <c r="I1574" s="1301"/>
      <c r="J1574" s="1301"/>
      <c r="K1574" s="1301"/>
      <c r="L1574" s="1301"/>
      <c r="M1574" s="1301"/>
      <c r="N1574" s="1301"/>
      <c r="O1574" s="1329"/>
      <c r="Q1574" s="92"/>
      <c r="R1574" s="92"/>
      <c r="S1574" s="92"/>
      <c r="T1574" s="92"/>
      <c r="U1574" s="1303"/>
    </row>
    <row r="1575" spans="1:21" s="1302" customFormat="1" x14ac:dyDescent="0.3">
      <c r="A1575" s="1214"/>
      <c r="B1575" s="92"/>
      <c r="C1575" s="1298"/>
      <c r="D1575" s="1301"/>
      <c r="E1575" s="1301"/>
      <c r="F1575" s="1301"/>
      <c r="G1575" s="1301"/>
      <c r="H1575" s="1301"/>
      <c r="I1575" s="1301"/>
      <c r="J1575" s="1301"/>
      <c r="K1575" s="1301"/>
      <c r="L1575" s="1301"/>
      <c r="M1575" s="1301"/>
      <c r="N1575" s="1301"/>
      <c r="O1575" s="1329"/>
      <c r="Q1575" s="92"/>
      <c r="R1575" s="92"/>
      <c r="S1575" s="92"/>
      <c r="T1575" s="92"/>
      <c r="U1575" s="1303"/>
    </row>
    <row r="1576" spans="1:21" s="1302" customFormat="1" x14ac:dyDescent="0.3">
      <c r="A1576" s="1214"/>
      <c r="B1576" s="92"/>
      <c r="C1576" s="1298"/>
      <c r="D1576" s="1301"/>
      <c r="E1576" s="1301"/>
      <c r="F1576" s="1301"/>
      <c r="G1576" s="1301"/>
      <c r="H1576" s="1301"/>
      <c r="I1576" s="1301"/>
      <c r="J1576" s="1301"/>
      <c r="K1576" s="1301"/>
      <c r="L1576" s="1301"/>
      <c r="M1576" s="1301"/>
      <c r="N1576" s="1301"/>
      <c r="O1576" s="1329"/>
      <c r="Q1576" s="92"/>
      <c r="R1576" s="92"/>
      <c r="S1576" s="92"/>
      <c r="T1576" s="92"/>
      <c r="U1576" s="1303"/>
    </row>
    <row r="1577" spans="1:21" s="1302" customFormat="1" x14ac:dyDescent="0.3">
      <c r="A1577" s="1214"/>
      <c r="B1577" s="92"/>
      <c r="C1577" s="1298"/>
      <c r="D1577" s="1301"/>
      <c r="E1577" s="1301"/>
      <c r="F1577" s="1301"/>
      <c r="G1577" s="1301"/>
      <c r="H1577" s="1301"/>
      <c r="I1577" s="1301"/>
      <c r="J1577" s="1301"/>
      <c r="K1577" s="1301"/>
      <c r="L1577" s="1301"/>
      <c r="M1577" s="1301"/>
      <c r="N1577" s="1301"/>
      <c r="O1577" s="1329"/>
      <c r="Q1577" s="92"/>
      <c r="R1577" s="92"/>
      <c r="S1577" s="92"/>
      <c r="T1577" s="92"/>
      <c r="U1577" s="1303"/>
    </row>
    <row r="1578" spans="1:21" s="1302" customFormat="1" x14ac:dyDescent="0.3">
      <c r="A1578" s="1214"/>
      <c r="B1578" s="92"/>
      <c r="C1578" s="1298"/>
      <c r="D1578" s="1301"/>
      <c r="E1578" s="1301"/>
      <c r="F1578" s="1301"/>
      <c r="G1578" s="1301"/>
      <c r="H1578" s="1301"/>
      <c r="I1578" s="1301"/>
      <c r="J1578" s="1301"/>
      <c r="K1578" s="1301"/>
      <c r="L1578" s="1301"/>
      <c r="M1578" s="1301"/>
      <c r="N1578" s="1301"/>
      <c r="O1578" s="1329"/>
      <c r="Q1578" s="92"/>
      <c r="R1578" s="92"/>
      <c r="S1578" s="92"/>
      <c r="T1578" s="92"/>
      <c r="U1578" s="1303"/>
    </row>
    <row r="1579" spans="1:21" s="1302" customFormat="1" x14ac:dyDescent="0.3">
      <c r="A1579" s="1214"/>
      <c r="B1579" s="92"/>
      <c r="C1579" s="1298"/>
      <c r="D1579" s="1301"/>
      <c r="E1579" s="1301"/>
      <c r="F1579" s="1301"/>
      <c r="G1579" s="1301"/>
      <c r="H1579" s="1301"/>
      <c r="I1579" s="1301"/>
      <c r="J1579" s="1301"/>
      <c r="K1579" s="1301"/>
      <c r="L1579" s="1301"/>
      <c r="M1579" s="1301"/>
      <c r="N1579" s="1301"/>
      <c r="O1579" s="1329"/>
      <c r="Q1579" s="92"/>
      <c r="R1579" s="92"/>
      <c r="S1579" s="92"/>
      <c r="T1579" s="92"/>
      <c r="U1579" s="1303"/>
    </row>
    <row r="1580" spans="1:21" s="1302" customFormat="1" x14ac:dyDescent="0.3">
      <c r="A1580" s="1214"/>
      <c r="B1580" s="92"/>
      <c r="C1580" s="1298"/>
      <c r="D1580" s="1301"/>
      <c r="E1580" s="1301"/>
      <c r="F1580" s="1301"/>
      <c r="G1580" s="1301"/>
      <c r="H1580" s="1301"/>
      <c r="I1580" s="1301"/>
      <c r="J1580" s="1301"/>
      <c r="K1580" s="1301"/>
      <c r="L1580" s="1301"/>
      <c r="M1580" s="1301"/>
      <c r="N1580" s="1301"/>
      <c r="O1580" s="1329"/>
      <c r="Q1580" s="92"/>
      <c r="R1580" s="92"/>
      <c r="S1580" s="92"/>
      <c r="T1580" s="92"/>
      <c r="U1580" s="1303"/>
    </row>
    <row r="1581" spans="1:21" s="1302" customFormat="1" x14ac:dyDescent="0.3">
      <c r="A1581" s="1214"/>
      <c r="B1581" s="92"/>
      <c r="C1581" s="1298"/>
      <c r="D1581" s="1301"/>
      <c r="E1581" s="1301"/>
      <c r="F1581" s="1301"/>
      <c r="G1581" s="1301"/>
      <c r="H1581" s="1301"/>
      <c r="I1581" s="1301"/>
      <c r="J1581" s="1301"/>
      <c r="K1581" s="1301"/>
      <c r="L1581" s="1301"/>
      <c r="M1581" s="1301"/>
      <c r="N1581" s="1301"/>
      <c r="O1581" s="1329"/>
      <c r="Q1581" s="92"/>
      <c r="R1581" s="92"/>
      <c r="S1581" s="92"/>
      <c r="T1581" s="92"/>
      <c r="U1581" s="1303"/>
    </row>
    <row r="1582" spans="1:21" s="1302" customFormat="1" x14ac:dyDescent="0.3">
      <c r="A1582" s="1214"/>
      <c r="B1582" s="92"/>
      <c r="C1582" s="1298"/>
      <c r="D1582" s="1301"/>
      <c r="E1582" s="1301"/>
      <c r="F1582" s="1301"/>
      <c r="G1582" s="1301"/>
      <c r="H1582" s="1301"/>
      <c r="I1582" s="1301"/>
      <c r="J1582" s="1301"/>
      <c r="K1582" s="1301"/>
      <c r="L1582" s="1301"/>
      <c r="M1582" s="1301"/>
      <c r="N1582" s="1301"/>
      <c r="O1582" s="1329"/>
      <c r="Q1582" s="92"/>
      <c r="R1582" s="92"/>
      <c r="S1582" s="92"/>
      <c r="T1582" s="92"/>
      <c r="U1582" s="1303"/>
    </row>
    <row r="1583" spans="1:21" s="1302" customFormat="1" x14ac:dyDescent="0.3">
      <c r="A1583" s="1214"/>
      <c r="B1583" s="92"/>
      <c r="C1583" s="1298"/>
      <c r="D1583" s="1301"/>
      <c r="E1583" s="1301"/>
      <c r="F1583" s="1301"/>
      <c r="G1583" s="1301"/>
      <c r="H1583" s="1301"/>
      <c r="I1583" s="1301"/>
      <c r="J1583" s="1301"/>
      <c r="K1583" s="1301"/>
      <c r="L1583" s="1301"/>
      <c r="M1583" s="1301"/>
      <c r="N1583" s="1301"/>
      <c r="O1583" s="1329"/>
      <c r="Q1583" s="92"/>
      <c r="R1583" s="92"/>
      <c r="S1583" s="92"/>
      <c r="T1583" s="92"/>
      <c r="U1583" s="1303"/>
    </row>
    <row r="1584" spans="1:21" s="1302" customFormat="1" x14ac:dyDescent="0.3">
      <c r="A1584" s="1214"/>
      <c r="B1584" s="92"/>
      <c r="C1584" s="1298"/>
      <c r="D1584" s="1301"/>
      <c r="E1584" s="1301"/>
      <c r="F1584" s="1301"/>
      <c r="G1584" s="1301"/>
      <c r="H1584" s="1301"/>
      <c r="I1584" s="1301"/>
      <c r="J1584" s="1301"/>
      <c r="K1584" s="1301"/>
      <c r="L1584" s="1301"/>
      <c r="M1584" s="1301"/>
      <c r="N1584" s="1301"/>
      <c r="O1584" s="1329"/>
      <c r="Q1584" s="92"/>
      <c r="R1584" s="92"/>
      <c r="S1584" s="92"/>
      <c r="T1584" s="92"/>
      <c r="U1584" s="1303"/>
    </row>
    <row r="1585" spans="1:21" s="1302" customFormat="1" x14ac:dyDescent="0.3">
      <c r="A1585" s="1214"/>
      <c r="B1585" s="92"/>
      <c r="C1585" s="1298"/>
      <c r="D1585" s="1301"/>
      <c r="E1585" s="1301"/>
      <c r="F1585" s="1301"/>
      <c r="G1585" s="1301"/>
      <c r="H1585" s="1301"/>
      <c r="I1585" s="1301"/>
      <c r="J1585" s="1301"/>
      <c r="K1585" s="1301"/>
      <c r="L1585" s="1301"/>
      <c r="M1585" s="1301"/>
      <c r="N1585" s="1301"/>
      <c r="O1585" s="1329"/>
      <c r="Q1585" s="92"/>
      <c r="R1585" s="92"/>
      <c r="S1585" s="92"/>
      <c r="T1585" s="92"/>
      <c r="U1585" s="1303"/>
    </row>
    <row r="1586" spans="1:21" s="1302" customFormat="1" x14ac:dyDescent="0.3">
      <c r="A1586" s="1214"/>
      <c r="B1586" s="92"/>
      <c r="C1586" s="1298"/>
      <c r="D1586" s="1301"/>
      <c r="E1586" s="1301"/>
      <c r="F1586" s="1301"/>
      <c r="G1586" s="1301"/>
      <c r="H1586" s="1301"/>
      <c r="I1586" s="1301"/>
      <c r="J1586" s="1301"/>
      <c r="K1586" s="1301"/>
      <c r="L1586" s="1301"/>
      <c r="M1586" s="1301"/>
      <c r="N1586" s="1301"/>
      <c r="O1586" s="1329"/>
      <c r="Q1586" s="92"/>
      <c r="R1586" s="92"/>
      <c r="S1586" s="92"/>
      <c r="T1586" s="92"/>
      <c r="U1586" s="1303"/>
    </row>
    <row r="1587" spans="1:21" s="1302" customFormat="1" x14ac:dyDescent="0.3">
      <c r="A1587" s="1214"/>
      <c r="B1587" s="92"/>
      <c r="C1587" s="1298"/>
      <c r="D1587" s="1301"/>
      <c r="E1587" s="1301"/>
      <c r="F1587" s="1301"/>
      <c r="G1587" s="1301"/>
      <c r="H1587" s="1301"/>
      <c r="I1587" s="1301"/>
      <c r="J1587" s="1301"/>
      <c r="K1587" s="1301"/>
      <c r="L1587" s="1301"/>
      <c r="M1587" s="1301"/>
      <c r="N1587" s="1301"/>
      <c r="O1587" s="1329"/>
      <c r="Q1587" s="92"/>
      <c r="R1587" s="92"/>
      <c r="S1587" s="92"/>
      <c r="T1587" s="92"/>
      <c r="U1587" s="1303"/>
    </row>
    <row r="1588" spans="1:21" s="1302" customFormat="1" x14ac:dyDescent="0.3">
      <c r="A1588" s="1214"/>
      <c r="B1588" s="92"/>
      <c r="C1588" s="1298"/>
      <c r="D1588" s="1301"/>
      <c r="E1588" s="1301"/>
      <c r="F1588" s="1301"/>
      <c r="G1588" s="1301"/>
      <c r="H1588" s="1301"/>
      <c r="I1588" s="1301"/>
      <c r="J1588" s="1301"/>
      <c r="K1588" s="1301"/>
      <c r="L1588" s="1301"/>
      <c r="M1588" s="1301"/>
      <c r="N1588" s="1301"/>
      <c r="O1588" s="1329"/>
      <c r="Q1588" s="92"/>
      <c r="R1588" s="92"/>
      <c r="S1588" s="92"/>
      <c r="T1588" s="92"/>
      <c r="U1588" s="1303"/>
    </row>
    <row r="1589" spans="1:21" s="1302" customFormat="1" x14ac:dyDescent="0.3">
      <c r="A1589" s="1214"/>
      <c r="B1589" s="92"/>
      <c r="C1589" s="1298"/>
      <c r="D1589" s="1301"/>
      <c r="E1589" s="1301"/>
      <c r="F1589" s="1301"/>
      <c r="G1589" s="1301"/>
      <c r="H1589" s="1301"/>
      <c r="I1589" s="1301"/>
      <c r="J1589" s="1301"/>
      <c r="K1589" s="1301"/>
      <c r="L1589" s="1301"/>
      <c r="M1589" s="1301"/>
      <c r="N1589" s="1301"/>
      <c r="O1589" s="1329"/>
      <c r="Q1589" s="92"/>
      <c r="R1589" s="92"/>
      <c r="S1589" s="92"/>
      <c r="T1589" s="92"/>
      <c r="U1589" s="1303"/>
    </row>
    <row r="1590" spans="1:21" s="1302" customFormat="1" x14ac:dyDescent="0.3">
      <c r="A1590" s="1214"/>
      <c r="B1590" s="92"/>
      <c r="C1590" s="1298"/>
      <c r="D1590" s="1301"/>
      <c r="E1590" s="1301"/>
      <c r="F1590" s="1301"/>
      <c r="G1590" s="1301"/>
      <c r="H1590" s="1301"/>
      <c r="I1590" s="1301"/>
      <c r="J1590" s="1301"/>
      <c r="K1590" s="1301"/>
      <c r="L1590" s="1301"/>
      <c r="M1590" s="1301"/>
      <c r="N1590" s="1301"/>
      <c r="O1590" s="1329"/>
      <c r="Q1590" s="92"/>
      <c r="R1590" s="92"/>
      <c r="S1590" s="92"/>
      <c r="T1590" s="92"/>
      <c r="U1590" s="1303"/>
    </row>
    <row r="1591" spans="1:21" s="1302" customFormat="1" x14ac:dyDescent="0.3">
      <c r="A1591" s="1214"/>
      <c r="B1591" s="92"/>
      <c r="C1591" s="1298"/>
      <c r="D1591" s="1301"/>
      <c r="E1591" s="1301"/>
      <c r="F1591" s="1301"/>
      <c r="G1591" s="1301"/>
      <c r="H1591" s="1301"/>
      <c r="I1591" s="1301"/>
      <c r="J1591" s="1301"/>
      <c r="K1591" s="1301"/>
      <c r="L1591" s="1301"/>
      <c r="M1591" s="1301"/>
      <c r="N1591" s="1301"/>
      <c r="O1591" s="1329"/>
      <c r="Q1591" s="92"/>
      <c r="R1591" s="92"/>
      <c r="S1591" s="92"/>
      <c r="T1591" s="92"/>
      <c r="U1591" s="1303"/>
    </row>
    <row r="1592" spans="1:21" s="1302" customFormat="1" x14ac:dyDescent="0.3">
      <c r="A1592" s="1214"/>
      <c r="B1592" s="92"/>
      <c r="C1592" s="1298"/>
      <c r="D1592" s="1301"/>
      <c r="E1592" s="1301"/>
      <c r="F1592" s="1301"/>
      <c r="G1592" s="1301"/>
      <c r="H1592" s="1301"/>
      <c r="I1592" s="1301"/>
      <c r="J1592" s="1301"/>
      <c r="K1592" s="1301"/>
      <c r="L1592" s="1301"/>
      <c r="M1592" s="1301"/>
      <c r="N1592" s="1301"/>
      <c r="O1592" s="1329"/>
      <c r="Q1592" s="92"/>
      <c r="R1592" s="92"/>
      <c r="S1592" s="92"/>
      <c r="T1592" s="92"/>
      <c r="U1592" s="1303"/>
    </row>
    <row r="1593" spans="1:21" s="1302" customFormat="1" x14ac:dyDescent="0.3">
      <c r="A1593" s="1214"/>
      <c r="B1593" s="92"/>
      <c r="C1593" s="1298"/>
      <c r="D1593" s="1301"/>
      <c r="E1593" s="1301"/>
      <c r="F1593" s="1301"/>
      <c r="G1593" s="1301"/>
      <c r="H1593" s="1301"/>
      <c r="I1593" s="1301"/>
      <c r="J1593" s="1301"/>
      <c r="K1593" s="1301"/>
      <c r="L1593" s="1301"/>
      <c r="M1593" s="1301"/>
      <c r="N1593" s="1301"/>
      <c r="O1593" s="1329"/>
      <c r="Q1593" s="92"/>
      <c r="R1593" s="92"/>
      <c r="S1593" s="92"/>
      <c r="T1593" s="92"/>
      <c r="U1593" s="1303"/>
    </row>
    <row r="1594" spans="1:21" s="1302" customFormat="1" x14ac:dyDescent="0.3">
      <c r="A1594" s="1214"/>
      <c r="B1594" s="92"/>
      <c r="C1594" s="1298"/>
      <c r="D1594" s="1301"/>
      <c r="E1594" s="1301"/>
      <c r="F1594" s="1301"/>
      <c r="G1594" s="1301"/>
      <c r="H1594" s="1301"/>
      <c r="I1594" s="1301"/>
      <c r="J1594" s="1301"/>
      <c r="K1594" s="1301"/>
      <c r="L1594" s="1301"/>
      <c r="M1594" s="1301"/>
      <c r="N1594" s="1301"/>
      <c r="O1594" s="1329"/>
      <c r="Q1594" s="92"/>
      <c r="R1594" s="92"/>
      <c r="S1594" s="92"/>
      <c r="T1594" s="92"/>
      <c r="U1594" s="1303"/>
    </row>
    <row r="1595" spans="1:21" s="1302" customFormat="1" x14ac:dyDescent="0.3">
      <c r="A1595" s="1214"/>
      <c r="B1595" s="92"/>
      <c r="C1595" s="1298"/>
      <c r="D1595" s="1301"/>
      <c r="E1595" s="1301"/>
      <c r="F1595" s="1301"/>
      <c r="G1595" s="1301"/>
      <c r="H1595" s="1301"/>
      <c r="I1595" s="1301"/>
      <c r="J1595" s="1301"/>
      <c r="K1595" s="1301"/>
      <c r="L1595" s="1301"/>
      <c r="M1595" s="1301"/>
      <c r="N1595" s="1301"/>
      <c r="O1595" s="1329"/>
      <c r="Q1595" s="92"/>
      <c r="R1595" s="92"/>
      <c r="S1595" s="92"/>
      <c r="T1595" s="92"/>
      <c r="U1595" s="1303"/>
    </row>
    <row r="1596" spans="1:21" s="1302" customFormat="1" x14ac:dyDescent="0.3">
      <c r="A1596" s="1214"/>
      <c r="B1596" s="92"/>
      <c r="C1596" s="1298"/>
      <c r="D1596" s="1301"/>
      <c r="E1596" s="1301"/>
      <c r="F1596" s="1301"/>
      <c r="G1596" s="1301"/>
      <c r="H1596" s="1301"/>
      <c r="I1596" s="1301"/>
      <c r="J1596" s="1301"/>
      <c r="K1596" s="1301"/>
      <c r="L1596" s="1301"/>
      <c r="M1596" s="1301"/>
      <c r="N1596" s="1301"/>
      <c r="O1596" s="1329"/>
      <c r="Q1596" s="92"/>
      <c r="R1596" s="92"/>
      <c r="S1596" s="92"/>
      <c r="T1596" s="92"/>
      <c r="U1596" s="1303"/>
    </row>
    <row r="1597" spans="1:21" s="1302" customFormat="1" x14ac:dyDescent="0.3">
      <c r="A1597" s="1214"/>
      <c r="B1597" s="92"/>
      <c r="C1597" s="1298"/>
      <c r="D1597" s="1301"/>
      <c r="E1597" s="1301"/>
      <c r="F1597" s="1301"/>
      <c r="G1597" s="1301"/>
      <c r="H1597" s="1301"/>
      <c r="I1597" s="1301"/>
      <c r="J1597" s="1301"/>
      <c r="K1597" s="1301"/>
      <c r="L1597" s="1301"/>
      <c r="M1597" s="1301"/>
      <c r="N1597" s="1301"/>
      <c r="O1597" s="1329"/>
      <c r="Q1597" s="92"/>
      <c r="R1597" s="92"/>
      <c r="S1597" s="92"/>
      <c r="T1597" s="92"/>
      <c r="U1597" s="1303"/>
    </row>
    <row r="1598" spans="1:21" s="1302" customFormat="1" x14ac:dyDescent="0.3">
      <c r="A1598" s="1214"/>
      <c r="B1598" s="92"/>
      <c r="C1598" s="1298"/>
      <c r="D1598" s="1301"/>
      <c r="E1598" s="1301"/>
      <c r="F1598" s="1301"/>
      <c r="G1598" s="1301"/>
      <c r="H1598" s="1301"/>
      <c r="I1598" s="1301"/>
      <c r="J1598" s="1301"/>
      <c r="K1598" s="1301"/>
      <c r="L1598" s="1301"/>
      <c r="M1598" s="1301"/>
      <c r="N1598" s="1301"/>
      <c r="O1598" s="1329"/>
      <c r="Q1598" s="92"/>
      <c r="R1598" s="92"/>
      <c r="S1598" s="92"/>
      <c r="T1598" s="92"/>
      <c r="U1598" s="1303"/>
    </row>
    <row r="1599" spans="1:21" s="1302" customFormat="1" x14ac:dyDescent="0.3">
      <c r="A1599" s="1214"/>
      <c r="B1599" s="92"/>
      <c r="C1599" s="1298"/>
      <c r="D1599" s="1301"/>
      <c r="E1599" s="1301"/>
      <c r="F1599" s="1301"/>
      <c r="G1599" s="1301"/>
      <c r="H1599" s="1301"/>
      <c r="I1599" s="1301"/>
      <c r="J1599" s="1301"/>
      <c r="K1599" s="1301"/>
      <c r="L1599" s="1301"/>
      <c r="M1599" s="1301"/>
      <c r="N1599" s="1301"/>
      <c r="O1599" s="1329"/>
      <c r="Q1599" s="92"/>
      <c r="R1599" s="92"/>
      <c r="S1599" s="92"/>
      <c r="T1599" s="92"/>
      <c r="U1599" s="1303"/>
    </row>
    <row r="1600" spans="1:21" s="1302" customFormat="1" x14ac:dyDescent="0.3">
      <c r="A1600" s="1214"/>
      <c r="B1600" s="92"/>
      <c r="C1600" s="1298"/>
      <c r="D1600" s="1301"/>
      <c r="E1600" s="1301"/>
      <c r="F1600" s="1301"/>
      <c r="G1600" s="1301"/>
      <c r="H1600" s="1301"/>
      <c r="I1600" s="1301"/>
      <c r="J1600" s="1301"/>
      <c r="K1600" s="1301"/>
      <c r="L1600" s="1301"/>
      <c r="M1600" s="1301"/>
      <c r="N1600" s="1301"/>
      <c r="O1600" s="1329"/>
      <c r="Q1600" s="92"/>
      <c r="R1600" s="92"/>
      <c r="S1600" s="92"/>
      <c r="T1600" s="92"/>
      <c r="U1600" s="1303"/>
    </row>
    <row r="1601" spans="1:21" s="1302" customFormat="1" x14ac:dyDescent="0.3">
      <c r="A1601" s="1214"/>
      <c r="B1601" s="92"/>
      <c r="C1601" s="1298"/>
      <c r="D1601" s="1301"/>
      <c r="E1601" s="1301"/>
      <c r="F1601" s="1301"/>
      <c r="G1601" s="1301"/>
      <c r="H1601" s="1301"/>
      <c r="I1601" s="1301"/>
      <c r="J1601" s="1301"/>
      <c r="K1601" s="1301"/>
      <c r="L1601" s="1301"/>
      <c r="M1601" s="1301"/>
      <c r="N1601" s="1301"/>
      <c r="O1601" s="1329"/>
      <c r="Q1601" s="92"/>
      <c r="R1601" s="92"/>
      <c r="S1601" s="92"/>
      <c r="T1601" s="92"/>
      <c r="U1601" s="1303"/>
    </row>
    <row r="1602" spans="1:21" s="1302" customFormat="1" x14ac:dyDescent="0.3">
      <c r="A1602" s="1214"/>
      <c r="B1602" s="92"/>
      <c r="C1602" s="1298"/>
      <c r="D1602" s="1301"/>
      <c r="E1602" s="1301"/>
      <c r="F1602" s="1301"/>
      <c r="G1602" s="1301"/>
      <c r="H1602" s="1301"/>
      <c r="I1602" s="1301"/>
      <c r="J1602" s="1301"/>
      <c r="K1602" s="1301"/>
      <c r="L1602" s="1301"/>
      <c r="M1602" s="1301"/>
      <c r="N1602" s="1301"/>
      <c r="O1602" s="1329"/>
      <c r="Q1602" s="92"/>
      <c r="R1602" s="92"/>
      <c r="S1602" s="92"/>
      <c r="T1602" s="92"/>
      <c r="U1602" s="1303"/>
    </row>
    <row r="1603" spans="1:21" s="1302" customFormat="1" x14ac:dyDescent="0.3">
      <c r="A1603" s="1214"/>
      <c r="B1603" s="92"/>
      <c r="C1603" s="1298"/>
      <c r="D1603" s="1301"/>
      <c r="E1603" s="1301"/>
      <c r="F1603" s="1301"/>
      <c r="G1603" s="1301"/>
      <c r="H1603" s="1301"/>
      <c r="I1603" s="1301"/>
      <c r="J1603" s="1301"/>
      <c r="K1603" s="1301"/>
      <c r="L1603" s="1301"/>
      <c r="M1603" s="1301"/>
      <c r="N1603" s="1301"/>
      <c r="O1603" s="1329"/>
      <c r="Q1603" s="92"/>
      <c r="R1603" s="92"/>
      <c r="S1603" s="92"/>
      <c r="T1603" s="92"/>
      <c r="U1603" s="1303"/>
    </row>
    <row r="1604" spans="1:21" s="1302" customFormat="1" x14ac:dyDescent="0.3">
      <c r="A1604" s="1214"/>
      <c r="B1604" s="92"/>
      <c r="C1604" s="1298"/>
      <c r="D1604" s="1301"/>
      <c r="E1604" s="1301"/>
      <c r="F1604" s="1301"/>
      <c r="G1604" s="1301"/>
      <c r="H1604" s="1301"/>
      <c r="I1604" s="1301"/>
      <c r="J1604" s="1301"/>
      <c r="K1604" s="1301"/>
      <c r="L1604" s="1301"/>
      <c r="M1604" s="1301"/>
      <c r="N1604" s="1301"/>
      <c r="O1604" s="1329"/>
      <c r="Q1604" s="92"/>
      <c r="R1604" s="92"/>
      <c r="S1604" s="92"/>
      <c r="T1604" s="92"/>
      <c r="U1604" s="1303"/>
    </row>
    <row r="1605" spans="1:21" s="1302" customFormat="1" x14ac:dyDescent="0.3">
      <c r="A1605" s="1214"/>
      <c r="B1605" s="92"/>
      <c r="C1605" s="1298"/>
      <c r="D1605" s="1301"/>
      <c r="E1605" s="1301"/>
      <c r="F1605" s="1301"/>
      <c r="G1605" s="1301"/>
      <c r="H1605" s="1301"/>
      <c r="I1605" s="1301"/>
      <c r="J1605" s="1301"/>
      <c r="K1605" s="1301"/>
      <c r="L1605" s="1301"/>
      <c r="M1605" s="1301"/>
      <c r="N1605" s="1301"/>
      <c r="O1605" s="1329"/>
      <c r="Q1605" s="92"/>
      <c r="R1605" s="92"/>
      <c r="S1605" s="92"/>
      <c r="T1605" s="92"/>
      <c r="U1605" s="1303"/>
    </row>
    <row r="1606" spans="1:21" s="1302" customFormat="1" x14ac:dyDescent="0.3">
      <c r="A1606" s="1214"/>
      <c r="B1606" s="92"/>
      <c r="C1606" s="1298"/>
      <c r="D1606" s="1301"/>
      <c r="E1606" s="1301"/>
      <c r="F1606" s="1301"/>
      <c r="G1606" s="1301"/>
      <c r="H1606" s="1301"/>
      <c r="I1606" s="1301"/>
      <c r="J1606" s="1301"/>
      <c r="K1606" s="1301"/>
      <c r="L1606" s="1301"/>
      <c r="M1606" s="1301"/>
      <c r="N1606" s="1301"/>
      <c r="O1606" s="1329"/>
      <c r="Q1606" s="92"/>
      <c r="R1606" s="92"/>
      <c r="S1606" s="92"/>
      <c r="T1606" s="92"/>
      <c r="U1606" s="1303"/>
    </row>
    <row r="1607" spans="1:21" s="1302" customFormat="1" x14ac:dyDescent="0.3">
      <c r="A1607" s="1214"/>
      <c r="B1607" s="92"/>
      <c r="C1607" s="1298"/>
      <c r="D1607" s="1301"/>
      <c r="E1607" s="1301"/>
      <c r="F1607" s="1301"/>
      <c r="G1607" s="1301"/>
      <c r="H1607" s="1301"/>
      <c r="I1607" s="1301"/>
      <c r="J1607" s="1301"/>
      <c r="K1607" s="1301"/>
      <c r="L1607" s="1301"/>
      <c r="M1607" s="1301"/>
      <c r="N1607" s="1301"/>
      <c r="O1607" s="1329"/>
      <c r="Q1607" s="92"/>
      <c r="R1607" s="92"/>
      <c r="S1607" s="92"/>
      <c r="T1607" s="92"/>
      <c r="U1607" s="1303"/>
    </row>
    <row r="1608" spans="1:21" s="1302" customFormat="1" x14ac:dyDescent="0.3">
      <c r="A1608" s="1214"/>
      <c r="B1608" s="92"/>
      <c r="C1608" s="1298"/>
      <c r="D1608" s="1301"/>
      <c r="E1608" s="1301"/>
      <c r="F1608" s="1301"/>
      <c r="G1608" s="1301"/>
      <c r="H1608" s="1301"/>
      <c r="I1608" s="1301"/>
      <c r="J1608" s="1301"/>
      <c r="K1608" s="1301"/>
      <c r="L1608" s="1301"/>
      <c r="M1608" s="1301"/>
      <c r="N1608" s="1301"/>
      <c r="O1608" s="1329"/>
      <c r="Q1608" s="92"/>
      <c r="R1608" s="92"/>
      <c r="S1608" s="92"/>
      <c r="T1608" s="92"/>
      <c r="U1608" s="1303"/>
    </row>
    <row r="1609" spans="1:21" s="1302" customFormat="1" x14ac:dyDescent="0.3">
      <c r="A1609" s="1214"/>
      <c r="B1609" s="92"/>
      <c r="C1609" s="1298"/>
      <c r="D1609" s="1301"/>
      <c r="E1609" s="1301"/>
      <c r="F1609" s="1301"/>
      <c r="G1609" s="1301"/>
      <c r="H1609" s="1301"/>
      <c r="I1609" s="1301"/>
      <c r="J1609" s="1301"/>
      <c r="K1609" s="1301"/>
      <c r="L1609" s="1301"/>
      <c r="M1609" s="1301"/>
      <c r="N1609" s="1301"/>
      <c r="O1609" s="1329"/>
      <c r="Q1609" s="92"/>
      <c r="R1609" s="92"/>
      <c r="S1609" s="92"/>
      <c r="T1609" s="92"/>
      <c r="U1609" s="1303"/>
    </row>
    <row r="1610" spans="1:21" s="1302" customFormat="1" x14ac:dyDescent="0.3">
      <c r="A1610" s="1214"/>
      <c r="B1610" s="92"/>
      <c r="C1610" s="1298"/>
      <c r="D1610" s="1301"/>
      <c r="E1610" s="1301"/>
      <c r="F1610" s="1301"/>
      <c r="G1610" s="1301"/>
      <c r="H1610" s="1301"/>
      <c r="I1610" s="1301"/>
      <c r="J1610" s="1301"/>
      <c r="K1610" s="1301"/>
      <c r="L1610" s="1301"/>
      <c r="M1610" s="1301"/>
      <c r="N1610" s="1301"/>
      <c r="O1610" s="1329"/>
      <c r="Q1610" s="92"/>
      <c r="R1610" s="92"/>
      <c r="S1610" s="92"/>
      <c r="T1610" s="92"/>
      <c r="U1610" s="1303"/>
    </row>
    <row r="1611" spans="1:21" s="1302" customFormat="1" x14ac:dyDescent="0.3">
      <c r="A1611" s="1214"/>
      <c r="B1611" s="92"/>
      <c r="C1611" s="1298"/>
      <c r="D1611" s="1301"/>
      <c r="E1611" s="1301"/>
      <c r="F1611" s="1301"/>
      <c r="G1611" s="1301"/>
      <c r="H1611" s="1301"/>
      <c r="I1611" s="1301"/>
      <c r="J1611" s="1301"/>
      <c r="K1611" s="1301"/>
      <c r="L1611" s="1301"/>
      <c r="M1611" s="1301"/>
      <c r="N1611" s="1301"/>
      <c r="O1611" s="1329"/>
      <c r="Q1611" s="92"/>
      <c r="R1611" s="92"/>
      <c r="S1611" s="92"/>
      <c r="T1611" s="92"/>
      <c r="U1611" s="1303"/>
    </row>
    <row r="1612" spans="1:21" s="1302" customFormat="1" x14ac:dyDescent="0.3">
      <c r="A1612" s="1214"/>
      <c r="B1612" s="92"/>
      <c r="C1612" s="1298"/>
      <c r="D1612" s="1301"/>
      <c r="E1612" s="1301"/>
      <c r="F1612" s="1301"/>
      <c r="G1612" s="1301"/>
      <c r="H1612" s="1301"/>
      <c r="I1612" s="1301"/>
      <c r="J1612" s="1301"/>
      <c r="K1612" s="1301"/>
      <c r="L1612" s="1301"/>
      <c r="M1612" s="1301"/>
      <c r="N1612" s="1301"/>
      <c r="O1612" s="1329"/>
      <c r="Q1612" s="92"/>
      <c r="R1612" s="92"/>
      <c r="S1612" s="92"/>
      <c r="T1612" s="92"/>
      <c r="U1612" s="1303"/>
    </row>
    <row r="1613" spans="1:21" s="1302" customFormat="1" x14ac:dyDescent="0.3">
      <c r="A1613" s="1214"/>
      <c r="B1613" s="92"/>
      <c r="C1613" s="1298"/>
      <c r="D1613" s="1301"/>
      <c r="E1613" s="1301"/>
      <c r="F1613" s="1301"/>
      <c r="G1613" s="1301"/>
      <c r="H1613" s="1301"/>
      <c r="I1613" s="1301"/>
      <c r="J1613" s="1301"/>
      <c r="K1613" s="1301"/>
      <c r="L1613" s="1301"/>
      <c r="M1613" s="1301"/>
      <c r="N1613" s="1301"/>
      <c r="O1613" s="1329"/>
      <c r="Q1613" s="92"/>
      <c r="R1613" s="92"/>
      <c r="S1613" s="92"/>
      <c r="T1613" s="92"/>
      <c r="U1613" s="1303"/>
    </row>
    <row r="1614" spans="1:21" s="1302" customFormat="1" x14ac:dyDescent="0.3">
      <c r="A1614" s="1214"/>
      <c r="B1614" s="92"/>
      <c r="C1614" s="1298"/>
      <c r="D1614" s="1301"/>
      <c r="E1614" s="1301"/>
      <c r="F1614" s="1301"/>
      <c r="G1614" s="1301"/>
      <c r="H1614" s="1301"/>
      <c r="I1614" s="1301"/>
      <c r="J1614" s="1301"/>
      <c r="K1614" s="1301"/>
      <c r="L1614" s="1301"/>
      <c r="M1614" s="1301"/>
      <c r="N1614" s="1301"/>
      <c r="O1614" s="1329"/>
      <c r="Q1614" s="92"/>
      <c r="R1614" s="92"/>
      <c r="S1614" s="92"/>
      <c r="T1614" s="92"/>
      <c r="U1614" s="1303"/>
    </row>
    <row r="1615" spans="1:21" s="1302" customFormat="1" x14ac:dyDescent="0.3">
      <c r="A1615" s="1214"/>
      <c r="B1615" s="92"/>
      <c r="C1615" s="1298"/>
      <c r="D1615" s="1301"/>
      <c r="E1615" s="1301"/>
      <c r="F1615" s="1301"/>
      <c r="G1615" s="1301"/>
      <c r="H1615" s="1301"/>
      <c r="I1615" s="1301"/>
      <c r="J1615" s="1301"/>
      <c r="K1615" s="1301"/>
      <c r="L1615" s="1301"/>
      <c r="M1615" s="1301"/>
      <c r="N1615" s="1301"/>
      <c r="O1615" s="1329"/>
      <c r="Q1615" s="92"/>
      <c r="R1615" s="92"/>
      <c r="S1615" s="92"/>
      <c r="T1615" s="92"/>
      <c r="U1615" s="1303"/>
    </row>
    <row r="1616" spans="1:21" s="1302" customFormat="1" x14ac:dyDescent="0.3">
      <c r="A1616" s="1214"/>
      <c r="B1616" s="92"/>
      <c r="C1616" s="1298"/>
      <c r="D1616" s="1301"/>
      <c r="E1616" s="1301"/>
      <c r="F1616" s="1301"/>
      <c r="G1616" s="1301"/>
      <c r="H1616" s="1301"/>
      <c r="I1616" s="1301"/>
      <c r="J1616" s="1301"/>
      <c r="K1616" s="1301"/>
      <c r="L1616" s="1301"/>
      <c r="M1616" s="1301"/>
      <c r="N1616" s="1301"/>
      <c r="O1616" s="1329"/>
      <c r="Q1616" s="92"/>
      <c r="R1616" s="92"/>
      <c r="S1616" s="92"/>
      <c r="T1616" s="92"/>
      <c r="U1616" s="1303"/>
    </row>
    <row r="1617" spans="1:21" s="1302" customFormat="1" x14ac:dyDescent="0.3">
      <c r="A1617" s="1214"/>
      <c r="B1617" s="92"/>
      <c r="C1617" s="1298"/>
      <c r="D1617" s="1301"/>
      <c r="E1617" s="1301"/>
      <c r="F1617" s="1301"/>
      <c r="G1617" s="1301"/>
      <c r="H1617" s="1301"/>
      <c r="I1617" s="1301"/>
      <c r="J1617" s="1301"/>
      <c r="K1617" s="1301"/>
      <c r="L1617" s="1301"/>
      <c r="M1617" s="1301"/>
      <c r="N1617" s="1301"/>
      <c r="O1617" s="1329"/>
      <c r="Q1617" s="92"/>
      <c r="R1617" s="92"/>
      <c r="S1617" s="92"/>
      <c r="T1617" s="92"/>
      <c r="U1617" s="1303"/>
    </row>
    <row r="1618" spans="1:21" s="1302" customFormat="1" x14ac:dyDescent="0.3">
      <c r="A1618" s="1214"/>
      <c r="B1618" s="92"/>
      <c r="C1618" s="1298"/>
      <c r="D1618" s="1301"/>
      <c r="E1618" s="1301"/>
      <c r="F1618" s="1301"/>
      <c r="G1618" s="1301"/>
      <c r="H1618" s="1301"/>
      <c r="I1618" s="1301"/>
      <c r="J1618" s="1301"/>
      <c r="K1618" s="1301"/>
      <c r="L1618" s="1301"/>
      <c r="M1618" s="1301"/>
      <c r="N1618" s="1301"/>
      <c r="O1618" s="1329"/>
      <c r="Q1618" s="92"/>
      <c r="R1618" s="92"/>
      <c r="S1618" s="92"/>
      <c r="T1618" s="92"/>
      <c r="U1618" s="1303"/>
    </row>
    <row r="1619" spans="1:21" s="1302" customFormat="1" x14ac:dyDescent="0.3">
      <c r="A1619" s="1214"/>
      <c r="B1619" s="92"/>
      <c r="C1619" s="1298"/>
      <c r="D1619" s="1301"/>
      <c r="E1619" s="1301"/>
      <c r="F1619" s="1301"/>
      <c r="G1619" s="1301"/>
      <c r="H1619" s="1301"/>
      <c r="I1619" s="1301"/>
      <c r="J1619" s="1301"/>
      <c r="K1619" s="1301"/>
      <c r="L1619" s="1301"/>
      <c r="M1619" s="1301"/>
      <c r="N1619" s="1301"/>
      <c r="O1619" s="1329"/>
      <c r="Q1619" s="92"/>
      <c r="R1619" s="92"/>
      <c r="S1619" s="92"/>
      <c r="T1619" s="92"/>
      <c r="U1619" s="1303"/>
    </row>
    <row r="1620" spans="1:21" s="1302" customFormat="1" x14ac:dyDescent="0.3">
      <c r="A1620" s="1214"/>
      <c r="B1620" s="92"/>
      <c r="C1620" s="1298"/>
      <c r="D1620" s="1301"/>
      <c r="E1620" s="1301"/>
      <c r="F1620" s="1301"/>
      <c r="G1620" s="1301"/>
      <c r="H1620" s="1301"/>
      <c r="I1620" s="1301"/>
      <c r="J1620" s="1301"/>
      <c r="K1620" s="1301"/>
      <c r="L1620" s="1301"/>
      <c r="M1620" s="1301"/>
      <c r="N1620" s="1301"/>
      <c r="O1620" s="1329"/>
      <c r="Q1620" s="92"/>
      <c r="R1620" s="92"/>
      <c r="S1620" s="92"/>
      <c r="T1620" s="92"/>
      <c r="U1620" s="1303"/>
    </row>
    <row r="1621" spans="1:21" s="1302" customFormat="1" x14ac:dyDescent="0.3">
      <c r="A1621" s="1214"/>
      <c r="B1621" s="92"/>
      <c r="C1621" s="1298"/>
      <c r="D1621" s="1301"/>
      <c r="E1621" s="1301"/>
      <c r="F1621" s="1301"/>
      <c r="G1621" s="1301"/>
      <c r="H1621" s="1301"/>
      <c r="I1621" s="1301"/>
      <c r="J1621" s="1301"/>
      <c r="K1621" s="1301"/>
      <c r="L1621" s="1301"/>
      <c r="M1621" s="1301"/>
      <c r="N1621" s="1301"/>
      <c r="O1621" s="1329"/>
      <c r="Q1621" s="92"/>
      <c r="R1621" s="92"/>
      <c r="S1621" s="92"/>
      <c r="T1621" s="92"/>
      <c r="U1621" s="1303"/>
    </row>
    <row r="1622" spans="1:21" s="1302" customFormat="1" x14ac:dyDescent="0.3">
      <c r="A1622" s="1214"/>
      <c r="B1622" s="92"/>
      <c r="C1622" s="1298"/>
      <c r="D1622" s="1301"/>
      <c r="E1622" s="1301"/>
      <c r="F1622" s="1301"/>
      <c r="G1622" s="1301"/>
      <c r="H1622" s="1301"/>
      <c r="I1622" s="1301"/>
      <c r="J1622" s="1301"/>
      <c r="K1622" s="1301"/>
      <c r="L1622" s="1301"/>
      <c r="M1622" s="1301"/>
      <c r="N1622" s="1301"/>
      <c r="O1622" s="1329"/>
      <c r="Q1622" s="92"/>
      <c r="R1622" s="92"/>
      <c r="S1622" s="92"/>
      <c r="T1622" s="92"/>
      <c r="U1622" s="1303"/>
    </row>
    <row r="1623" spans="1:21" s="1302" customFormat="1" x14ac:dyDescent="0.3">
      <c r="A1623" s="1214"/>
      <c r="B1623" s="92"/>
      <c r="C1623" s="1298"/>
      <c r="D1623" s="1301"/>
      <c r="E1623" s="1301"/>
      <c r="F1623" s="1301"/>
      <c r="G1623" s="1301"/>
      <c r="H1623" s="1301"/>
      <c r="I1623" s="1301"/>
      <c r="J1623" s="1301"/>
      <c r="K1623" s="1301"/>
      <c r="L1623" s="1301"/>
      <c r="M1623" s="1301"/>
      <c r="N1623" s="1301"/>
      <c r="O1623" s="1329"/>
      <c r="Q1623" s="92"/>
      <c r="R1623" s="92"/>
      <c r="S1623" s="92"/>
      <c r="T1623" s="92"/>
      <c r="U1623" s="1303"/>
    </row>
    <row r="1624" spans="1:21" s="1302" customFormat="1" x14ac:dyDescent="0.3">
      <c r="A1624" s="1214"/>
      <c r="B1624" s="92"/>
      <c r="C1624" s="1298"/>
      <c r="D1624" s="1301"/>
      <c r="E1624" s="1301"/>
      <c r="F1624" s="1301"/>
      <c r="G1624" s="1301"/>
      <c r="H1624" s="1301"/>
      <c r="I1624" s="1301"/>
      <c r="J1624" s="1301"/>
      <c r="K1624" s="1301"/>
      <c r="L1624" s="1301"/>
      <c r="M1624" s="1301"/>
      <c r="N1624" s="1301"/>
      <c r="O1624" s="1329"/>
      <c r="Q1624" s="92"/>
      <c r="R1624" s="92"/>
      <c r="S1624" s="92"/>
      <c r="T1624" s="92"/>
      <c r="U1624" s="1303"/>
    </row>
    <row r="1625" spans="1:21" s="1302" customFormat="1" x14ac:dyDescent="0.3">
      <c r="A1625" s="1214"/>
      <c r="B1625" s="92"/>
      <c r="C1625" s="1298"/>
      <c r="D1625" s="1301"/>
      <c r="E1625" s="1301"/>
      <c r="F1625" s="1301"/>
      <c r="G1625" s="1301"/>
      <c r="H1625" s="1301"/>
      <c r="I1625" s="1301"/>
      <c r="J1625" s="1301"/>
      <c r="K1625" s="1301"/>
      <c r="L1625" s="1301"/>
      <c r="M1625" s="1301"/>
      <c r="N1625" s="1301"/>
      <c r="O1625" s="1329"/>
      <c r="Q1625" s="92"/>
      <c r="R1625" s="92"/>
      <c r="S1625" s="92"/>
      <c r="T1625" s="92"/>
      <c r="U1625" s="1303"/>
    </row>
    <row r="1626" spans="1:21" s="1302" customFormat="1" x14ac:dyDescent="0.3">
      <c r="A1626" s="1214"/>
      <c r="B1626" s="92"/>
      <c r="C1626" s="1298"/>
      <c r="D1626" s="1301"/>
      <c r="E1626" s="1301"/>
      <c r="F1626" s="1301"/>
      <c r="G1626" s="1301"/>
      <c r="H1626" s="1301"/>
      <c r="I1626" s="1301"/>
      <c r="J1626" s="1301"/>
      <c r="K1626" s="1301"/>
      <c r="L1626" s="1301"/>
      <c r="M1626" s="1301"/>
      <c r="N1626" s="1301"/>
      <c r="O1626" s="1329"/>
      <c r="Q1626" s="92"/>
      <c r="R1626" s="92"/>
      <c r="S1626" s="92"/>
      <c r="T1626" s="92"/>
      <c r="U1626" s="1303"/>
    </row>
    <row r="1627" spans="1:21" s="1302" customFormat="1" x14ac:dyDescent="0.3">
      <c r="A1627" s="1214"/>
      <c r="B1627" s="92"/>
      <c r="C1627" s="1298"/>
      <c r="D1627" s="1301"/>
      <c r="E1627" s="1301"/>
      <c r="F1627" s="1301"/>
      <c r="G1627" s="1301"/>
      <c r="H1627" s="1301"/>
      <c r="I1627" s="1301"/>
      <c r="J1627" s="1301"/>
      <c r="K1627" s="1301"/>
      <c r="L1627" s="1301"/>
      <c r="M1627" s="1301"/>
      <c r="N1627" s="1301"/>
      <c r="O1627" s="1329"/>
      <c r="Q1627" s="92"/>
      <c r="R1627" s="92"/>
      <c r="S1627" s="92"/>
      <c r="T1627" s="92"/>
      <c r="U1627" s="1303"/>
    </row>
    <row r="1628" spans="1:21" s="1302" customFormat="1" x14ac:dyDescent="0.3">
      <c r="A1628" s="1214"/>
      <c r="B1628" s="92"/>
      <c r="C1628" s="1298"/>
      <c r="D1628" s="1301"/>
      <c r="E1628" s="1301"/>
      <c r="F1628" s="1301"/>
      <c r="G1628" s="1301"/>
      <c r="H1628" s="1301"/>
      <c r="I1628" s="1301"/>
      <c r="J1628" s="1301"/>
      <c r="K1628" s="1301"/>
      <c r="L1628" s="1301"/>
      <c r="M1628" s="1301"/>
      <c r="N1628" s="1301"/>
      <c r="O1628" s="1329"/>
      <c r="Q1628" s="92"/>
      <c r="R1628" s="92"/>
      <c r="S1628" s="92"/>
      <c r="T1628" s="92"/>
      <c r="U1628" s="1303"/>
    </row>
    <row r="1629" spans="1:21" s="1302" customFormat="1" x14ac:dyDescent="0.3">
      <c r="A1629" s="1214"/>
      <c r="B1629" s="92"/>
      <c r="C1629" s="1298"/>
      <c r="D1629" s="1301"/>
      <c r="E1629" s="1301"/>
      <c r="F1629" s="1301"/>
      <c r="G1629" s="1301"/>
      <c r="H1629" s="1301"/>
      <c r="I1629" s="1301"/>
      <c r="J1629" s="1301"/>
      <c r="K1629" s="1301"/>
      <c r="L1629" s="1301"/>
      <c r="M1629" s="1301"/>
      <c r="N1629" s="1301"/>
      <c r="O1629" s="1329"/>
      <c r="Q1629" s="92"/>
      <c r="R1629" s="92"/>
      <c r="S1629" s="92"/>
      <c r="T1629" s="92"/>
      <c r="U1629" s="1303"/>
    </row>
    <row r="1630" spans="1:21" s="1302" customFormat="1" x14ac:dyDescent="0.3">
      <c r="A1630" s="1214"/>
      <c r="B1630" s="92"/>
      <c r="C1630" s="1298"/>
      <c r="D1630" s="1301"/>
      <c r="E1630" s="1301"/>
      <c r="F1630" s="1301"/>
      <c r="G1630" s="1301"/>
      <c r="H1630" s="1301"/>
      <c r="I1630" s="1301"/>
      <c r="J1630" s="1301"/>
      <c r="K1630" s="1301"/>
      <c r="L1630" s="1301"/>
      <c r="M1630" s="1301"/>
      <c r="N1630" s="1301"/>
      <c r="O1630" s="1329"/>
      <c r="Q1630" s="92"/>
      <c r="R1630" s="92"/>
      <c r="S1630" s="92"/>
      <c r="T1630" s="92"/>
      <c r="U1630" s="1303"/>
    </row>
    <row r="1631" spans="1:21" s="1302" customFormat="1" x14ac:dyDescent="0.3">
      <c r="A1631" s="1214"/>
      <c r="B1631" s="92"/>
      <c r="C1631" s="1298"/>
      <c r="D1631" s="1301"/>
      <c r="E1631" s="1301"/>
      <c r="F1631" s="1301"/>
      <c r="G1631" s="1301"/>
      <c r="H1631" s="1301"/>
      <c r="I1631" s="1301"/>
      <c r="J1631" s="1301"/>
      <c r="K1631" s="1301"/>
      <c r="L1631" s="1301"/>
      <c r="M1631" s="1301"/>
      <c r="N1631" s="1301"/>
      <c r="O1631" s="1329"/>
      <c r="Q1631" s="92"/>
      <c r="R1631" s="92"/>
      <c r="S1631" s="92"/>
      <c r="T1631" s="92"/>
      <c r="U1631" s="1303"/>
    </row>
    <row r="1632" spans="1:21" s="1302" customFormat="1" x14ac:dyDescent="0.3">
      <c r="A1632" s="1214"/>
      <c r="B1632" s="92"/>
      <c r="C1632" s="1298"/>
      <c r="D1632" s="1301"/>
      <c r="E1632" s="1301"/>
      <c r="F1632" s="1301"/>
      <c r="G1632" s="1301"/>
      <c r="H1632" s="1301"/>
      <c r="I1632" s="1301"/>
      <c r="J1632" s="1301"/>
      <c r="K1632" s="1301"/>
      <c r="L1632" s="1301"/>
      <c r="M1632" s="1301"/>
      <c r="N1632" s="1301"/>
      <c r="O1632" s="1329"/>
      <c r="Q1632" s="92"/>
      <c r="R1632" s="92"/>
      <c r="S1632" s="92"/>
      <c r="T1632" s="92"/>
      <c r="U1632" s="1303"/>
    </row>
    <row r="1633" spans="1:21" s="1302" customFormat="1" x14ac:dyDescent="0.3">
      <c r="A1633" s="1214"/>
      <c r="B1633" s="92"/>
      <c r="C1633" s="1298"/>
      <c r="D1633" s="1301"/>
      <c r="E1633" s="1301"/>
      <c r="F1633" s="1301"/>
      <c r="G1633" s="1301"/>
      <c r="H1633" s="1301"/>
      <c r="I1633" s="1301"/>
      <c r="J1633" s="1301"/>
      <c r="K1633" s="1301"/>
      <c r="L1633" s="1301"/>
      <c r="M1633" s="1301"/>
      <c r="N1633" s="1301"/>
      <c r="O1633" s="1329"/>
      <c r="Q1633" s="92"/>
      <c r="R1633" s="92"/>
      <c r="S1633" s="92"/>
      <c r="T1633" s="92"/>
      <c r="U1633" s="1303"/>
    </row>
    <row r="1634" spans="1:21" s="1302" customFormat="1" x14ac:dyDescent="0.3">
      <c r="A1634" s="1214"/>
      <c r="B1634" s="92"/>
      <c r="C1634" s="1298"/>
      <c r="D1634" s="1301"/>
      <c r="E1634" s="1301"/>
      <c r="F1634" s="1301"/>
      <c r="G1634" s="1301"/>
      <c r="H1634" s="1301"/>
      <c r="I1634" s="1301"/>
      <c r="J1634" s="1301"/>
      <c r="K1634" s="1301"/>
      <c r="L1634" s="1301"/>
      <c r="M1634" s="1301"/>
      <c r="N1634" s="1301"/>
      <c r="O1634" s="1329"/>
      <c r="Q1634" s="92"/>
      <c r="R1634" s="92"/>
      <c r="S1634" s="92"/>
      <c r="T1634" s="92"/>
      <c r="U1634" s="1303"/>
    </row>
    <row r="1635" spans="1:21" s="1302" customFormat="1" x14ac:dyDescent="0.3">
      <c r="A1635" s="1214"/>
      <c r="B1635" s="92"/>
      <c r="C1635" s="1298"/>
      <c r="D1635" s="1301"/>
      <c r="E1635" s="1301"/>
      <c r="F1635" s="1301"/>
      <c r="G1635" s="1301"/>
      <c r="H1635" s="1301"/>
      <c r="I1635" s="1301"/>
      <c r="J1635" s="1301"/>
      <c r="K1635" s="1301"/>
      <c r="L1635" s="1301"/>
      <c r="M1635" s="1301"/>
      <c r="N1635" s="1301"/>
      <c r="O1635" s="1329"/>
      <c r="Q1635" s="92"/>
      <c r="R1635" s="92"/>
      <c r="S1635" s="92"/>
      <c r="T1635" s="92"/>
      <c r="U1635" s="1303"/>
    </row>
    <row r="1636" spans="1:21" s="1302" customFormat="1" x14ac:dyDescent="0.3">
      <c r="A1636" s="1214"/>
      <c r="B1636" s="92"/>
      <c r="C1636" s="1298"/>
      <c r="D1636" s="1301"/>
      <c r="E1636" s="1301"/>
      <c r="F1636" s="1301"/>
      <c r="G1636" s="1301"/>
      <c r="H1636" s="1301"/>
      <c r="I1636" s="1301"/>
      <c r="J1636" s="1301"/>
      <c r="K1636" s="1301"/>
      <c r="L1636" s="1301"/>
      <c r="M1636" s="1301"/>
      <c r="N1636" s="1301"/>
      <c r="O1636" s="1329"/>
      <c r="Q1636" s="92"/>
      <c r="R1636" s="92"/>
      <c r="S1636" s="92"/>
      <c r="T1636" s="92"/>
      <c r="U1636" s="1303"/>
    </row>
    <row r="1637" spans="1:21" s="1302" customFormat="1" x14ac:dyDescent="0.3">
      <c r="A1637" s="1214"/>
      <c r="B1637" s="92"/>
      <c r="C1637" s="1298"/>
      <c r="D1637" s="1301"/>
      <c r="E1637" s="1301"/>
      <c r="F1637" s="1301"/>
      <c r="G1637" s="1301"/>
      <c r="H1637" s="1301"/>
      <c r="I1637" s="1301"/>
      <c r="J1637" s="1301"/>
      <c r="K1637" s="1301"/>
      <c r="L1637" s="1301"/>
      <c r="M1637" s="1301"/>
      <c r="N1637" s="1301"/>
      <c r="O1637" s="1329"/>
      <c r="Q1637" s="92"/>
      <c r="R1637" s="92"/>
      <c r="S1637" s="92"/>
      <c r="T1637" s="92"/>
      <c r="U1637" s="1303"/>
    </row>
    <row r="1638" spans="1:21" s="1302" customFormat="1" x14ac:dyDescent="0.3">
      <c r="A1638" s="1214"/>
      <c r="B1638" s="92"/>
      <c r="C1638" s="1298"/>
      <c r="D1638" s="1301"/>
      <c r="E1638" s="1301"/>
      <c r="F1638" s="1301"/>
      <c r="G1638" s="1301"/>
      <c r="H1638" s="1301"/>
      <c r="I1638" s="1301"/>
      <c r="J1638" s="1301"/>
      <c r="K1638" s="1301"/>
      <c r="L1638" s="1301"/>
      <c r="M1638" s="1301"/>
      <c r="N1638" s="1301"/>
      <c r="O1638" s="1329"/>
      <c r="Q1638" s="92"/>
      <c r="R1638" s="92"/>
      <c r="S1638" s="92"/>
      <c r="T1638" s="92"/>
      <c r="U1638" s="1303"/>
    </row>
    <row r="1639" spans="1:21" s="1302" customFormat="1" x14ac:dyDescent="0.3">
      <c r="A1639" s="1214"/>
      <c r="B1639" s="92"/>
      <c r="C1639" s="1298"/>
      <c r="D1639" s="1301"/>
      <c r="E1639" s="1301"/>
      <c r="F1639" s="1301"/>
      <c r="G1639" s="1301"/>
      <c r="H1639" s="1301"/>
      <c r="I1639" s="1301"/>
      <c r="J1639" s="1301"/>
      <c r="K1639" s="1301"/>
      <c r="L1639" s="1301"/>
      <c r="M1639" s="1301"/>
      <c r="N1639" s="1301"/>
      <c r="O1639" s="1329"/>
      <c r="Q1639" s="92"/>
      <c r="R1639" s="92"/>
      <c r="S1639" s="92"/>
      <c r="T1639" s="92"/>
      <c r="U1639" s="1303"/>
    </row>
    <row r="1640" spans="1:21" s="1302" customFormat="1" x14ac:dyDescent="0.3">
      <c r="A1640" s="1214"/>
      <c r="B1640" s="92"/>
      <c r="C1640" s="1298"/>
      <c r="D1640" s="1301"/>
      <c r="E1640" s="1301"/>
      <c r="F1640" s="1301"/>
      <c r="G1640" s="1301"/>
      <c r="H1640" s="1301"/>
      <c r="I1640" s="1301"/>
      <c r="J1640" s="1301"/>
      <c r="K1640" s="1301"/>
      <c r="L1640" s="1301"/>
      <c r="M1640" s="1301"/>
      <c r="N1640" s="1301"/>
      <c r="O1640" s="1329"/>
      <c r="Q1640" s="92"/>
      <c r="R1640" s="92"/>
      <c r="S1640" s="92"/>
      <c r="T1640" s="92"/>
      <c r="U1640" s="1303"/>
    </row>
    <row r="1641" spans="1:21" s="1302" customFormat="1" x14ac:dyDescent="0.3">
      <c r="A1641" s="1214"/>
      <c r="B1641" s="92"/>
      <c r="C1641" s="1298"/>
      <c r="D1641" s="1301"/>
      <c r="E1641" s="1301"/>
      <c r="F1641" s="1301"/>
      <c r="G1641" s="1301"/>
      <c r="H1641" s="1301"/>
      <c r="I1641" s="1301"/>
      <c r="J1641" s="1301"/>
      <c r="K1641" s="1301"/>
      <c r="L1641" s="1301"/>
      <c r="M1641" s="1301"/>
      <c r="N1641" s="1301"/>
      <c r="O1641" s="1329"/>
      <c r="Q1641" s="92"/>
      <c r="R1641" s="92"/>
      <c r="S1641" s="92"/>
      <c r="T1641" s="92"/>
      <c r="U1641" s="1303"/>
    </row>
    <row r="1642" spans="1:21" s="1302" customFormat="1" x14ac:dyDescent="0.3">
      <c r="A1642" s="1214"/>
      <c r="B1642" s="92"/>
      <c r="C1642" s="1298"/>
      <c r="D1642" s="1301"/>
      <c r="E1642" s="1301"/>
      <c r="F1642" s="1301"/>
      <c r="G1642" s="1301"/>
      <c r="H1642" s="1301"/>
      <c r="I1642" s="1301"/>
      <c r="J1642" s="1301"/>
      <c r="K1642" s="1301"/>
      <c r="L1642" s="1301"/>
      <c r="M1642" s="1301"/>
      <c r="N1642" s="1301"/>
      <c r="O1642" s="1329"/>
      <c r="Q1642" s="92"/>
      <c r="R1642" s="92"/>
      <c r="S1642" s="92"/>
      <c r="T1642" s="92"/>
      <c r="U1642" s="1303"/>
    </row>
    <row r="1643" spans="1:21" s="1302" customFormat="1" x14ac:dyDescent="0.3">
      <c r="A1643" s="1214"/>
      <c r="B1643" s="92"/>
      <c r="C1643" s="1298"/>
      <c r="D1643" s="1301"/>
      <c r="E1643" s="1301"/>
      <c r="F1643" s="1301"/>
      <c r="G1643" s="1301"/>
      <c r="H1643" s="1301"/>
      <c r="I1643" s="1301"/>
      <c r="J1643" s="1301"/>
      <c r="K1643" s="1301"/>
      <c r="L1643" s="1301"/>
      <c r="M1643" s="1301"/>
      <c r="N1643" s="1301"/>
      <c r="O1643" s="1329"/>
      <c r="Q1643" s="92"/>
      <c r="R1643" s="92"/>
      <c r="S1643" s="92"/>
      <c r="T1643" s="92"/>
      <c r="U1643" s="1303"/>
    </row>
    <row r="1644" spans="1:21" s="1302" customFormat="1" x14ac:dyDescent="0.3">
      <c r="A1644" s="1214"/>
      <c r="B1644" s="92"/>
      <c r="C1644" s="1298"/>
      <c r="D1644" s="1301"/>
      <c r="E1644" s="1301"/>
      <c r="F1644" s="1301"/>
      <c r="G1644" s="1301"/>
      <c r="H1644" s="1301"/>
      <c r="I1644" s="1301"/>
      <c r="J1644" s="1301"/>
      <c r="K1644" s="1301"/>
      <c r="L1644" s="1301"/>
      <c r="M1644" s="1301"/>
      <c r="N1644" s="1301"/>
      <c r="O1644" s="1329"/>
      <c r="Q1644" s="92"/>
      <c r="R1644" s="92"/>
      <c r="S1644" s="92"/>
      <c r="T1644" s="92"/>
      <c r="U1644" s="1303"/>
    </row>
    <row r="1645" spans="1:21" s="1302" customFormat="1" x14ac:dyDescent="0.3">
      <c r="A1645" s="1214"/>
      <c r="B1645" s="92"/>
      <c r="C1645" s="1298"/>
      <c r="D1645" s="1301"/>
      <c r="E1645" s="1301"/>
      <c r="F1645" s="1301"/>
      <c r="G1645" s="1301"/>
      <c r="H1645" s="1301"/>
      <c r="I1645" s="1301"/>
      <c r="J1645" s="1301"/>
      <c r="K1645" s="1301"/>
      <c r="L1645" s="1301"/>
      <c r="M1645" s="1301"/>
      <c r="N1645" s="1301"/>
      <c r="O1645" s="1329"/>
      <c r="Q1645" s="92"/>
      <c r="R1645" s="92"/>
      <c r="S1645" s="92"/>
      <c r="T1645" s="92"/>
      <c r="U1645" s="1303"/>
    </row>
    <row r="1646" spans="1:21" s="1302" customFormat="1" x14ac:dyDescent="0.3">
      <c r="A1646" s="1214"/>
      <c r="B1646" s="92"/>
      <c r="C1646" s="1298"/>
      <c r="D1646" s="1301"/>
      <c r="E1646" s="1301"/>
      <c r="F1646" s="1301"/>
      <c r="G1646" s="1301"/>
      <c r="H1646" s="1301"/>
      <c r="I1646" s="1301"/>
      <c r="J1646" s="1301"/>
      <c r="K1646" s="1301"/>
      <c r="L1646" s="1301"/>
      <c r="M1646" s="1301"/>
      <c r="N1646" s="1301"/>
      <c r="O1646" s="1329"/>
      <c r="Q1646" s="92"/>
      <c r="R1646" s="92"/>
      <c r="S1646" s="92"/>
      <c r="T1646" s="92"/>
      <c r="U1646" s="1303"/>
    </row>
    <row r="1647" spans="1:21" s="1302" customFormat="1" x14ac:dyDescent="0.3">
      <c r="A1647" s="1214"/>
      <c r="B1647" s="92"/>
      <c r="C1647" s="1298"/>
      <c r="D1647" s="1301"/>
      <c r="E1647" s="1301"/>
      <c r="F1647" s="1301"/>
      <c r="G1647" s="1301"/>
      <c r="H1647" s="1301"/>
      <c r="I1647" s="1301"/>
      <c r="J1647" s="1301"/>
      <c r="K1647" s="1301"/>
      <c r="L1647" s="1301"/>
      <c r="M1647" s="1301"/>
      <c r="N1647" s="1301"/>
      <c r="O1647" s="1329"/>
      <c r="Q1647" s="92"/>
      <c r="R1647" s="92"/>
      <c r="S1647" s="92"/>
      <c r="T1647" s="92"/>
      <c r="U1647" s="1303"/>
    </row>
    <row r="1648" spans="1:21" s="1302" customFormat="1" x14ac:dyDescent="0.3">
      <c r="A1648" s="1214"/>
      <c r="B1648" s="92"/>
      <c r="C1648" s="1298"/>
      <c r="D1648" s="1301"/>
      <c r="E1648" s="1301"/>
      <c r="F1648" s="1301"/>
      <c r="G1648" s="1301"/>
      <c r="H1648" s="1301"/>
      <c r="I1648" s="1301"/>
      <c r="J1648" s="1301"/>
      <c r="K1648" s="1301"/>
      <c r="L1648" s="1301"/>
      <c r="M1648" s="1301"/>
      <c r="N1648" s="1301"/>
      <c r="O1648" s="1329"/>
      <c r="Q1648" s="92"/>
      <c r="R1648" s="92"/>
      <c r="S1648" s="92"/>
      <c r="T1648" s="92"/>
      <c r="U1648" s="1303"/>
    </row>
    <row r="1649" spans="1:21" s="1302" customFormat="1" x14ac:dyDescent="0.3">
      <c r="A1649" s="1214"/>
      <c r="B1649" s="92"/>
      <c r="C1649" s="1298"/>
      <c r="D1649" s="1301"/>
      <c r="E1649" s="1301"/>
      <c r="F1649" s="1301"/>
      <c r="G1649" s="1301"/>
      <c r="H1649" s="1301"/>
      <c r="I1649" s="1301"/>
      <c r="J1649" s="1301"/>
      <c r="K1649" s="1301"/>
      <c r="L1649" s="1301"/>
      <c r="M1649" s="1301"/>
      <c r="N1649" s="1301"/>
      <c r="O1649" s="1329"/>
      <c r="Q1649" s="92"/>
      <c r="R1649" s="92"/>
      <c r="S1649" s="92"/>
      <c r="T1649" s="92"/>
      <c r="U1649" s="1303"/>
    </row>
    <row r="1650" spans="1:21" s="1302" customFormat="1" x14ac:dyDescent="0.3">
      <c r="A1650" s="1214"/>
      <c r="B1650" s="92"/>
      <c r="C1650" s="1298"/>
      <c r="D1650" s="1301"/>
      <c r="E1650" s="1301"/>
      <c r="F1650" s="1301"/>
      <c r="G1650" s="1301"/>
      <c r="H1650" s="1301"/>
      <c r="I1650" s="1301"/>
      <c r="J1650" s="1301"/>
      <c r="K1650" s="1301"/>
      <c r="L1650" s="1301"/>
      <c r="M1650" s="1301"/>
      <c r="N1650" s="1301"/>
      <c r="O1650" s="1329"/>
      <c r="Q1650" s="92"/>
      <c r="R1650" s="92"/>
      <c r="S1650" s="92"/>
      <c r="T1650" s="92"/>
      <c r="U1650" s="1303"/>
    </row>
    <row r="1651" spans="1:21" s="1302" customFormat="1" x14ac:dyDescent="0.3">
      <c r="A1651" s="1214"/>
      <c r="B1651" s="92"/>
      <c r="C1651" s="1298"/>
      <c r="D1651" s="1301"/>
      <c r="E1651" s="1301"/>
      <c r="F1651" s="1301"/>
      <c r="G1651" s="1301"/>
      <c r="H1651" s="1301"/>
      <c r="I1651" s="1301"/>
      <c r="J1651" s="1301"/>
      <c r="K1651" s="1301"/>
      <c r="L1651" s="1301"/>
      <c r="M1651" s="1301"/>
      <c r="N1651" s="1301"/>
      <c r="O1651" s="1329"/>
      <c r="Q1651" s="92"/>
      <c r="R1651" s="92"/>
      <c r="S1651" s="92"/>
      <c r="T1651" s="92"/>
      <c r="U1651" s="1303"/>
    </row>
    <row r="1652" spans="1:21" s="1302" customFormat="1" x14ac:dyDescent="0.3">
      <c r="A1652" s="1214"/>
      <c r="B1652" s="92"/>
      <c r="C1652" s="1298"/>
      <c r="D1652" s="1301"/>
      <c r="E1652" s="1301"/>
      <c r="F1652" s="1301"/>
      <c r="G1652" s="1301"/>
      <c r="H1652" s="1301"/>
      <c r="I1652" s="1301"/>
      <c r="J1652" s="1301"/>
      <c r="K1652" s="1301"/>
      <c r="L1652" s="1301"/>
      <c r="M1652" s="1301"/>
      <c r="N1652" s="1301"/>
      <c r="O1652" s="1329"/>
      <c r="Q1652" s="92"/>
      <c r="R1652" s="92"/>
      <c r="S1652" s="92"/>
      <c r="T1652" s="92"/>
      <c r="U1652" s="1303"/>
    </row>
    <row r="1653" spans="1:21" s="1302" customFormat="1" x14ac:dyDescent="0.3">
      <c r="A1653" s="1214"/>
      <c r="B1653" s="92"/>
      <c r="C1653" s="1298"/>
      <c r="D1653" s="1301"/>
      <c r="E1653" s="1301"/>
      <c r="F1653" s="1301"/>
      <c r="G1653" s="1301"/>
      <c r="H1653" s="1301"/>
      <c r="I1653" s="1301"/>
      <c r="J1653" s="1301"/>
      <c r="K1653" s="1301"/>
      <c r="L1653" s="1301"/>
      <c r="M1653" s="1301"/>
      <c r="N1653" s="1301"/>
      <c r="O1653" s="1329"/>
      <c r="Q1653" s="92"/>
      <c r="R1653" s="92"/>
      <c r="S1653" s="92"/>
      <c r="T1653" s="92"/>
      <c r="U1653" s="1303"/>
    </row>
    <row r="1654" spans="1:21" s="1302" customFormat="1" x14ac:dyDescent="0.3">
      <c r="A1654" s="1214"/>
      <c r="B1654" s="92"/>
      <c r="C1654" s="1298"/>
      <c r="D1654" s="1301"/>
      <c r="E1654" s="1301"/>
      <c r="F1654" s="1301"/>
      <c r="G1654" s="1301"/>
      <c r="H1654" s="1301"/>
      <c r="I1654" s="1301"/>
      <c r="J1654" s="1301"/>
      <c r="K1654" s="1301"/>
      <c r="L1654" s="1301"/>
      <c r="M1654" s="1301"/>
      <c r="N1654" s="1301"/>
      <c r="O1654" s="1329"/>
      <c r="Q1654" s="92"/>
      <c r="R1654" s="92"/>
      <c r="S1654" s="92"/>
      <c r="T1654" s="92"/>
      <c r="U1654" s="1303"/>
    </row>
    <row r="1655" spans="1:21" s="1302" customFormat="1" x14ac:dyDescent="0.3">
      <c r="A1655" s="1214"/>
      <c r="B1655" s="92"/>
      <c r="C1655" s="1298"/>
      <c r="D1655" s="1301"/>
      <c r="E1655" s="1301"/>
      <c r="F1655" s="1301"/>
      <c r="G1655" s="1301"/>
      <c r="H1655" s="1301"/>
      <c r="I1655" s="1301"/>
      <c r="J1655" s="1301"/>
      <c r="K1655" s="1301"/>
      <c r="L1655" s="1301"/>
      <c r="M1655" s="1301"/>
      <c r="N1655" s="1301"/>
      <c r="O1655" s="1329"/>
      <c r="Q1655" s="92"/>
      <c r="R1655" s="92"/>
      <c r="S1655" s="92"/>
      <c r="T1655" s="92"/>
      <c r="U1655" s="1303"/>
    </row>
    <row r="1656" spans="1:21" s="1302" customFormat="1" x14ac:dyDescent="0.3">
      <c r="A1656" s="1214"/>
      <c r="B1656" s="92"/>
      <c r="C1656" s="1298"/>
      <c r="D1656" s="1301"/>
      <c r="E1656" s="1301"/>
      <c r="F1656" s="1301"/>
      <c r="G1656" s="1301"/>
      <c r="H1656" s="1301"/>
      <c r="I1656" s="1301"/>
      <c r="J1656" s="1301"/>
      <c r="K1656" s="1301"/>
      <c r="L1656" s="1301"/>
      <c r="M1656" s="1301"/>
      <c r="N1656" s="1301"/>
      <c r="O1656" s="1329"/>
      <c r="Q1656" s="92"/>
      <c r="R1656" s="92"/>
      <c r="S1656" s="92"/>
      <c r="T1656" s="92"/>
      <c r="U1656" s="1303"/>
    </row>
    <row r="1657" spans="1:21" s="1302" customFormat="1" x14ac:dyDescent="0.3">
      <c r="A1657" s="1214"/>
      <c r="B1657" s="92"/>
      <c r="C1657" s="1298"/>
      <c r="D1657" s="1301"/>
      <c r="E1657" s="1301"/>
      <c r="F1657" s="1301"/>
      <c r="G1657" s="1301"/>
      <c r="H1657" s="1301"/>
      <c r="I1657" s="1301"/>
      <c r="J1657" s="1301"/>
      <c r="K1657" s="1301"/>
      <c r="L1657" s="1301"/>
      <c r="M1657" s="1301"/>
      <c r="N1657" s="1301"/>
      <c r="O1657" s="1329"/>
      <c r="Q1657" s="92"/>
      <c r="R1657" s="92"/>
      <c r="S1657" s="92"/>
      <c r="T1657" s="92"/>
      <c r="U1657" s="1303"/>
    </row>
    <row r="1658" spans="1:21" s="1302" customFormat="1" x14ac:dyDescent="0.3">
      <c r="A1658" s="1214"/>
      <c r="B1658" s="92"/>
      <c r="C1658" s="1298"/>
      <c r="D1658" s="1301"/>
      <c r="E1658" s="1301"/>
      <c r="F1658" s="1301"/>
      <c r="G1658" s="1301"/>
      <c r="H1658" s="1301"/>
      <c r="I1658" s="1301"/>
      <c r="J1658" s="1301"/>
      <c r="K1658" s="1301"/>
      <c r="L1658" s="1301"/>
      <c r="M1658" s="1301"/>
      <c r="N1658" s="1301"/>
      <c r="O1658" s="1329"/>
      <c r="Q1658" s="92"/>
      <c r="R1658" s="92"/>
      <c r="S1658" s="92"/>
      <c r="T1658" s="92"/>
      <c r="U1658" s="1303"/>
    </row>
    <row r="1659" spans="1:21" s="1302" customFormat="1" x14ac:dyDescent="0.3">
      <c r="A1659" s="1214"/>
      <c r="B1659" s="92"/>
      <c r="C1659" s="1298"/>
      <c r="D1659" s="1301"/>
      <c r="E1659" s="1301"/>
      <c r="F1659" s="1301"/>
      <c r="G1659" s="1301"/>
      <c r="H1659" s="1301"/>
      <c r="I1659" s="1301"/>
      <c r="J1659" s="1301"/>
      <c r="K1659" s="1301"/>
      <c r="L1659" s="1301"/>
      <c r="M1659" s="1301"/>
      <c r="N1659" s="1301"/>
      <c r="O1659" s="1329"/>
      <c r="Q1659" s="92"/>
      <c r="R1659" s="92"/>
      <c r="S1659" s="92"/>
      <c r="T1659" s="92"/>
      <c r="U1659" s="1303"/>
    </row>
    <row r="1660" spans="1:21" s="1302" customFormat="1" x14ac:dyDescent="0.3">
      <c r="A1660" s="1214"/>
      <c r="B1660" s="92"/>
      <c r="C1660" s="1298"/>
      <c r="D1660" s="1301"/>
      <c r="E1660" s="1301"/>
      <c r="F1660" s="1301"/>
      <c r="G1660" s="1301"/>
      <c r="H1660" s="1301"/>
      <c r="I1660" s="1301"/>
      <c r="J1660" s="1301"/>
      <c r="K1660" s="1301"/>
      <c r="L1660" s="1301"/>
      <c r="M1660" s="1301"/>
      <c r="N1660" s="1301"/>
      <c r="O1660" s="1329"/>
      <c r="Q1660" s="92"/>
      <c r="R1660" s="92"/>
      <c r="S1660" s="92"/>
      <c r="T1660" s="92"/>
      <c r="U1660" s="1303"/>
    </row>
    <row r="1661" spans="1:21" s="1302" customFormat="1" x14ac:dyDescent="0.3">
      <c r="A1661" s="1214"/>
      <c r="B1661" s="92"/>
      <c r="C1661" s="1298"/>
      <c r="D1661" s="1301"/>
      <c r="E1661" s="1301"/>
      <c r="F1661" s="1301"/>
      <c r="G1661" s="1301"/>
      <c r="H1661" s="1301"/>
      <c r="I1661" s="1301"/>
      <c r="J1661" s="1301"/>
      <c r="K1661" s="1301"/>
      <c r="L1661" s="1301"/>
      <c r="M1661" s="1301"/>
      <c r="N1661" s="1301"/>
      <c r="O1661" s="1329"/>
      <c r="Q1661" s="92"/>
      <c r="R1661" s="92"/>
      <c r="S1661" s="92"/>
      <c r="T1661" s="92"/>
      <c r="U1661" s="1303"/>
    </row>
    <row r="1662" spans="1:21" s="1302" customFormat="1" x14ac:dyDescent="0.3">
      <c r="A1662" s="1214"/>
      <c r="B1662" s="92"/>
      <c r="C1662" s="1298"/>
      <c r="D1662" s="1301"/>
      <c r="E1662" s="1301"/>
      <c r="F1662" s="1301"/>
      <c r="G1662" s="1301"/>
      <c r="H1662" s="1301"/>
      <c r="I1662" s="1301"/>
      <c r="J1662" s="1301"/>
      <c r="K1662" s="1301"/>
      <c r="L1662" s="1301"/>
      <c r="M1662" s="1301"/>
      <c r="N1662" s="1301"/>
      <c r="O1662" s="1329"/>
      <c r="Q1662" s="92"/>
      <c r="R1662" s="92"/>
      <c r="S1662" s="92"/>
      <c r="T1662" s="92"/>
      <c r="U1662" s="1303"/>
    </row>
    <row r="1663" spans="1:21" s="1302" customFormat="1" x14ac:dyDescent="0.3">
      <c r="A1663" s="1214"/>
      <c r="B1663" s="92"/>
      <c r="C1663" s="1298"/>
      <c r="D1663" s="1301"/>
      <c r="E1663" s="1301"/>
      <c r="F1663" s="1301"/>
      <c r="G1663" s="1301"/>
      <c r="H1663" s="1301"/>
      <c r="I1663" s="1301"/>
      <c r="J1663" s="1301"/>
      <c r="K1663" s="1301"/>
      <c r="L1663" s="1301"/>
      <c r="M1663" s="1301"/>
      <c r="N1663" s="1301"/>
      <c r="O1663" s="1329"/>
      <c r="Q1663" s="92"/>
      <c r="R1663" s="92"/>
      <c r="S1663" s="92"/>
      <c r="T1663" s="92"/>
      <c r="U1663" s="1303"/>
    </row>
    <row r="1664" spans="1:21" s="1302" customFormat="1" x14ac:dyDescent="0.3">
      <c r="A1664" s="1214"/>
      <c r="B1664" s="92"/>
      <c r="C1664" s="1298"/>
      <c r="D1664" s="1301"/>
      <c r="E1664" s="1301"/>
      <c r="F1664" s="1301"/>
      <c r="G1664" s="1301"/>
      <c r="H1664" s="1301"/>
      <c r="I1664" s="1301"/>
      <c r="J1664" s="1301"/>
      <c r="K1664" s="1301"/>
      <c r="L1664" s="1301"/>
      <c r="M1664" s="1301"/>
      <c r="N1664" s="1301"/>
      <c r="O1664" s="1329"/>
      <c r="Q1664" s="92"/>
      <c r="R1664" s="92"/>
      <c r="S1664" s="92"/>
      <c r="T1664" s="92"/>
      <c r="U1664" s="1303"/>
    </row>
    <row r="1665" spans="1:21" s="1302" customFormat="1" x14ac:dyDescent="0.3">
      <c r="A1665" s="1214"/>
      <c r="B1665" s="92"/>
      <c r="C1665" s="1298"/>
      <c r="D1665" s="1301"/>
      <c r="E1665" s="1301"/>
      <c r="F1665" s="1301"/>
      <c r="G1665" s="1301"/>
      <c r="H1665" s="1301"/>
      <c r="I1665" s="1301"/>
      <c r="J1665" s="1301"/>
      <c r="K1665" s="1301"/>
      <c r="L1665" s="1301"/>
      <c r="M1665" s="1301"/>
      <c r="N1665" s="1301"/>
      <c r="O1665" s="1329"/>
      <c r="Q1665" s="92"/>
      <c r="R1665" s="92"/>
      <c r="S1665" s="92"/>
      <c r="T1665" s="92"/>
      <c r="U1665" s="1303"/>
    </row>
    <row r="1666" spans="1:21" s="1302" customFormat="1" x14ac:dyDescent="0.3">
      <c r="A1666" s="1214"/>
      <c r="B1666" s="92"/>
      <c r="C1666" s="1298"/>
      <c r="D1666" s="1301"/>
      <c r="E1666" s="1301"/>
      <c r="F1666" s="1301"/>
      <c r="G1666" s="1301"/>
      <c r="H1666" s="1301"/>
      <c r="I1666" s="1301"/>
      <c r="J1666" s="1301"/>
      <c r="K1666" s="1301"/>
      <c r="L1666" s="1301"/>
      <c r="M1666" s="1301"/>
      <c r="N1666" s="1301"/>
      <c r="O1666" s="1329"/>
      <c r="Q1666" s="92"/>
      <c r="R1666" s="92"/>
      <c r="S1666" s="92"/>
      <c r="T1666" s="92"/>
      <c r="U1666" s="1303"/>
    </row>
    <row r="1667" spans="1:21" s="1302" customFormat="1" x14ac:dyDescent="0.3">
      <c r="A1667" s="1214"/>
      <c r="B1667" s="92"/>
      <c r="C1667" s="1298"/>
      <c r="D1667" s="1301"/>
      <c r="E1667" s="1301"/>
      <c r="F1667" s="1301"/>
      <c r="G1667" s="1301"/>
      <c r="H1667" s="1301"/>
      <c r="I1667" s="1301"/>
      <c r="J1667" s="1301"/>
      <c r="K1667" s="1301"/>
      <c r="L1667" s="1301"/>
      <c r="M1667" s="1301"/>
      <c r="N1667" s="1301"/>
      <c r="O1667" s="1329"/>
      <c r="Q1667" s="92"/>
      <c r="R1667" s="92"/>
      <c r="S1667" s="92"/>
      <c r="T1667" s="92"/>
      <c r="U1667" s="1303"/>
    </row>
    <row r="1668" spans="1:21" s="1302" customFormat="1" x14ac:dyDescent="0.3">
      <c r="A1668" s="1214"/>
      <c r="B1668" s="92"/>
      <c r="C1668" s="1298"/>
      <c r="D1668" s="1301"/>
      <c r="E1668" s="1301"/>
      <c r="F1668" s="1301"/>
      <c r="G1668" s="1301"/>
      <c r="H1668" s="1301"/>
      <c r="I1668" s="1301"/>
      <c r="J1668" s="1301"/>
      <c r="K1668" s="1301"/>
      <c r="L1668" s="1301"/>
      <c r="M1668" s="1301"/>
      <c r="N1668" s="1301"/>
      <c r="O1668" s="1329"/>
      <c r="Q1668" s="92"/>
      <c r="R1668" s="92"/>
      <c r="S1668" s="92"/>
      <c r="T1668" s="92"/>
      <c r="U1668" s="1303"/>
    </row>
    <row r="1669" spans="1:21" s="1302" customFormat="1" x14ac:dyDescent="0.3">
      <c r="A1669" s="1214"/>
      <c r="B1669" s="92"/>
      <c r="C1669" s="1298"/>
      <c r="D1669" s="1301"/>
      <c r="E1669" s="1301"/>
      <c r="F1669" s="1301"/>
      <c r="G1669" s="1301"/>
      <c r="H1669" s="1301"/>
      <c r="I1669" s="1301"/>
      <c r="J1669" s="1301"/>
      <c r="K1669" s="1301"/>
      <c r="L1669" s="1301"/>
      <c r="M1669" s="1301"/>
      <c r="N1669" s="1301"/>
      <c r="O1669" s="1329"/>
      <c r="Q1669" s="92"/>
      <c r="R1669" s="92"/>
      <c r="S1669" s="92"/>
      <c r="T1669" s="92"/>
      <c r="U1669" s="1303"/>
    </row>
    <row r="1670" spans="1:21" s="1302" customFormat="1" x14ac:dyDescent="0.3">
      <c r="A1670" s="1214"/>
      <c r="B1670" s="92"/>
      <c r="C1670" s="1298"/>
      <c r="D1670" s="1301"/>
      <c r="E1670" s="1301"/>
      <c r="F1670" s="1301"/>
      <c r="G1670" s="1301"/>
      <c r="H1670" s="1301"/>
      <c r="I1670" s="1301"/>
      <c r="J1670" s="1301"/>
      <c r="K1670" s="1301"/>
      <c r="L1670" s="1301"/>
      <c r="M1670" s="1301"/>
      <c r="N1670" s="1301"/>
      <c r="O1670" s="1329"/>
      <c r="Q1670" s="92"/>
      <c r="R1670" s="92"/>
      <c r="S1670" s="92"/>
      <c r="T1670" s="92"/>
      <c r="U1670" s="1303"/>
    </row>
    <row r="1671" spans="1:21" s="1302" customFormat="1" x14ac:dyDescent="0.3">
      <c r="A1671" s="1214"/>
      <c r="B1671" s="92"/>
      <c r="C1671" s="1298"/>
      <c r="D1671" s="1301"/>
      <c r="E1671" s="1301"/>
      <c r="F1671" s="1301"/>
      <c r="G1671" s="1301"/>
      <c r="H1671" s="1301"/>
      <c r="I1671" s="1301"/>
      <c r="J1671" s="1301"/>
      <c r="K1671" s="1301"/>
      <c r="L1671" s="1301"/>
      <c r="M1671" s="1301"/>
      <c r="N1671" s="1301"/>
      <c r="O1671" s="1329"/>
      <c r="Q1671" s="92"/>
      <c r="R1671" s="92"/>
      <c r="S1671" s="92"/>
      <c r="T1671" s="92"/>
      <c r="U1671" s="1303"/>
    </row>
    <row r="1672" spans="1:21" s="1302" customFormat="1" x14ac:dyDescent="0.3">
      <c r="A1672" s="1214"/>
      <c r="B1672" s="92"/>
      <c r="C1672" s="1298"/>
      <c r="D1672" s="1301"/>
      <c r="E1672" s="1301"/>
      <c r="F1672" s="1301"/>
      <c r="G1672" s="1301"/>
      <c r="H1672" s="1301"/>
      <c r="I1672" s="1301"/>
      <c r="J1672" s="1301"/>
      <c r="K1672" s="1301"/>
      <c r="L1672" s="1301"/>
      <c r="M1672" s="1301"/>
      <c r="N1672" s="1301"/>
      <c r="O1672" s="1329"/>
      <c r="Q1672" s="92"/>
      <c r="R1672" s="92"/>
      <c r="S1672" s="92"/>
      <c r="T1672" s="92"/>
      <c r="U1672" s="1303"/>
    </row>
    <row r="1673" spans="1:21" s="1302" customFormat="1" x14ac:dyDescent="0.3">
      <c r="A1673" s="1214"/>
      <c r="B1673" s="92"/>
      <c r="C1673" s="1298"/>
      <c r="D1673" s="1301"/>
      <c r="E1673" s="1301"/>
      <c r="F1673" s="1301"/>
      <c r="G1673" s="1301"/>
      <c r="H1673" s="1301"/>
      <c r="I1673" s="1301"/>
      <c r="J1673" s="1301"/>
      <c r="K1673" s="1301"/>
      <c r="L1673" s="1301"/>
      <c r="M1673" s="1301"/>
      <c r="N1673" s="1301"/>
      <c r="O1673" s="1329"/>
      <c r="Q1673" s="92"/>
      <c r="R1673" s="92"/>
      <c r="S1673" s="92"/>
      <c r="T1673" s="92"/>
      <c r="U1673" s="1303"/>
    </row>
    <row r="1674" spans="1:21" s="1302" customFormat="1" x14ac:dyDescent="0.3">
      <c r="A1674" s="1214"/>
      <c r="B1674" s="92"/>
      <c r="C1674" s="1298"/>
      <c r="D1674" s="1301"/>
      <c r="E1674" s="1301"/>
      <c r="F1674" s="1301"/>
      <c r="G1674" s="1301"/>
      <c r="H1674" s="1301"/>
      <c r="I1674" s="1301"/>
      <c r="J1674" s="1301"/>
      <c r="K1674" s="1301"/>
      <c r="L1674" s="1301"/>
      <c r="M1674" s="1301"/>
      <c r="N1674" s="1301"/>
      <c r="O1674" s="1329"/>
      <c r="Q1674" s="92"/>
      <c r="R1674" s="92"/>
      <c r="S1674" s="92"/>
      <c r="T1674" s="92"/>
      <c r="U1674" s="1303"/>
    </row>
    <row r="1675" spans="1:21" s="1302" customFormat="1" x14ac:dyDescent="0.3">
      <c r="A1675" s="1214"/>
      <c r="B1675" s="92"/>
      <c r="C1675" s="1298"/>
      <c r="D1675" s="1301"/>
      <c r="E1675" s="1301"/>
      <c r="F1675" s="1301"/>
      <c r="G1675" s="1301"/>
      <c r="H1675" s="1301"/>
      <c r="I1675" s="1301"/>
      <c r="J1675" s="1301"/>
      <c r="K1675" s="1301"/>
      <c r="L1675" s="1301"/>
      <c r="M1675" s="1301"/>
      <c r="N1675" s="1301"/>
      <c r="O1675" s="1329"/>
      <c r="Q1675" s="92"/>
      <c r="R1675" s="92"/>
      <c r="S1675" s="92"/>
      <c r="T1675" s="92"/>
      <c r="U1675" s="1303"/>
    </row>
    <row r="1676" spans="1:21" s="1302" customFormat="1" x14ac:dyDescent="0.3">
      <c r="A1676" s="1214"/>
      <c r="B1676" s="92"/>
      <c r="C1676" s="1298"/>
      <c r="D1676" s="1301"/>
      <c r="E1676" s="1301"/>
      <c r="F1676" s="1301"/>
      <c r="G1676" s="1301"/>
      <c r="H1676" s="1301"/>
      <c r="I1676" s="1301"/>
      <c r="J1676" s="1301"/>
      <c r="K1676" s="1301"/>
      <c r="L1676" s="1301"/>
      <c r="M1676" s="1301"/>
      <c r="N1676" s="1301"/>
      <c r="O1676" s="1329"/>
      <c r="Q1676" s="92"/>
      <c r="R1676" s="92"/>
      <c r="S1676" s="92"/>
      <c r="T1676" s="92"/>
      <c r="U1676" s="1303"/>
    </row>
    <row r="1677" spans="1:21" s="1302" customFormat="1" x14ac:dyDescent="0.3">
      <c r="A1677" s="1214"/>
      <c r="B1677" s="92"/>
      <c r="C1677" s="1298"/>
      <c r="D1677" s="1301"/>
      <c r="E1677" s="1301"/>
      <c r="F1677" s="1301"/>
      <c r="G1677" s="1301"/>
      <c r="H1677" s="1301"/>
      <c r="I1677" s="1301"/>
      <c r="J1677" s="1301"/>
      <c r="K1677" s="1301"/>
      <c r="L1677" s="1301"/>
      <c r="M1677" s="1301"/>
      <c r="N1677" s="1301"/>
      <c r="O1677" s="1329"/>
      <c r="Q1677" s="92"/>
      <c r="R1677" s="92"/>
      <c r="S1677" s="92"/>
      <c r="T1677" s="92"/>
      <c r="U1677" s="1303"/>
    </row>
    <row r="1678" spans="1:21" s="1302" customFormat="1" x14ac:dyDescent="0.3">
      <c r="A1678" s="1214"/>
      <c r="B1678" s="92"/>
      <c r="C1678" s="1298"/>
      <c r="D1678" s="1301"/>
      <c r="E1678" s="1301"/>
      <c r="F1678" s="1301"/>
      <c r="G1678" s="1301"/>
      <c r="H1678" s="1301"/>
      <c r="I1678" s="1301"/>
      <c r="J1678" s="1301"/>
      <c r="K1678" s="1301"/>
      <c r="L1678" s="1301"/>
      <c r="M1678" s="1301"/>
      <c r="N1678" s="1301"/>
      <c r="O1678" s="1329"/>
      <c r="Q1678" s="92"/>
      <c r="R1678" s="92"/>
      <c r="S1678" s="92"/>
      <c r="T1678" s="92"/>
      <c r="U1678" s="1303"/>
    </row>
    <row r="1679" spans="1:21" s="1302" customFormat="1" x14ac:dyDescent="0.3">
      <c r="A1679" s="1214"/>
      <c r="B1679" s="92"/>
      <c r="C1679" s="1298"/>
      <c r="D1679" s="1301"/>
      <c r="E1679" s="1301"/>
      <c r="F1679" s="1301"/>
      <c r="G1679" s="1301"/>
      <c r="H1679" s="1301"/>
      <c r="I1679" s="1301"/>
      <c r="J1679" s="1301"/>
      <c r="K1679" s="1301"/>
      <c r="L1679" s="1301"/>
      <c r="M1679" s="1301"/>
      <c r="N1679" s="1301"/>
      <c r="O1679" s="1329"/>
      <c r="Q1679" s="92"/>
      <c r="R1679" s="92"/>
      <c r="S1679" s="92"/>
      <c r="T1679" s="92"/>
      <c r="U1679" s="1303"/>
    </row>
    <row r="1680" spans="1:21" s="1302" customFormat="1" x14ac:dyDescent="0.3">
      <c r="A1680" s="1214"/>
      <c r="B1680" s="92"/>
      <c r="C1680" s="1298"/>
      <c r="D1680" s="1301"/>
      <c r="E1680" s="1301"/>
      <c r="F1680" s="1301"/>
      <c r="G1680" s="1301"/>
      <c r="H1680" s="1301"/>
      <c r="I1680" s="1301"/>
      <c r="J1680" s="1301"/>
      <c r="K1680" s="1301"/>
      <c r="L1680" s="1301"/>
      <c r="M1680" s="1301"/>
      <c r="N1680" s="1301"/>
      <c r="O1680" s="1329"/>
      <c r="Q1680" s="92"/>
      <c r="R1680" s="92"/>
      <c r="S1680" s="92"/>
      <c r="T1680" s="92"/>
      <c r="U1680" s="1303"/>
    </row>
    <row r="1681" spans="1:21" s="1302" customFormat="1" x14ac:dyDescent="0.3">
      <c r="A1681" s="1214"/>
      <c r="B1681" s="92"/>
      <c r="C1681" s="1298"/>
      <c r="D1681" s="1301"/>
      <c r="E1681" s="1301"/>
      <c r="F1681" s="1301"/>
      <c r="G1681" s="1301"/>
      <c r="H1681" s="1301"/>
      <c r="I1681" s="1301"/>
      <c r="J1681" s="1301"/>
      <c r="K1681" s="1301"/>
      <c r="L1681" s="1301"/>
      <c r="M1681" s="1301"/>
      <c r="N1681" s="1301"/>
      <c r="O1681" s="1329"/>
      <c r="Q1681" s="92"/>
      <c r="R1681" s="92"/>
      <c r="S1681" s="92"/>
      <c r="T1681" s="92"/>
      <c r="U1681" s="1303"/>
    </row>
    <row r="1682" spans="1:21" s="1302" customFormat="1" x14ac:dyDescent="0.3">
      <c r="A1682" s="1214"/>
      <c r="B1682" s="92"/>
      <c r="C1682" s="1298"/>
      <c r="D1682" s="1301"/>
      <c r="E1682" s="1301"/>
      <c r="F1682" s="1301"/>
      <c r="G1682" s="1301"/>
      <c r="H1682" s="1301"/>
      <c r="I1682" s="1301"/>
      <c r="J1682" s="1301"/>
      <c r="K1682" s="1301"/>
      <c r="L1682" s="1301"/>
      <c r="M1682" s="1301"/>
      <c r="N1682" s="1301"/>
      <c r="O1682" s="1329"/>
      <c r="Q1682" s="92"/>
      <c r="R1682" s="92"/>
      <c r="S1682" s="92"/>
      <c r="T1682" s="92"/>
      <c r="U1682" s="1303"/>
    </row>
    <row r="1683" spans="1:21" s="1302" customFormat="1" x14ac:dyDescent="0.3">
      <c r="A1683" s="1214"/>
      <c r="B1683" s="92"/>
      <c r="C1683" s="1298"/>
      <c r="D1683" s="1301"/>
      <c r="E1683" s="1301"/>
      <c r="F1683" s="1301"/>
      <c r="G1683" s="1301"/>
      <c r="H1683" s="1301"/>
      <c r="I1683" s="1301"/>
      <c r="J1683" s="1301"/>
      <c r="K1683" s="1301"/>
      <c r="L1683" s="1301"/>
      <c r="M1683" s="1301"/>
      <c r="N1683" s="1301"/>
      <c r="O1683" s="1329"/>
      <c r="Q1683" s="92"/>
      <c r="R1683" s="92"/>
      <c r="S1683" s="92"/>
      <c r="T1683" s="92"/>
      <c r="U1683" s="1303"/>
    </row>
    <row r="1684" spans="1:21" s="1302" customFormat="1" x14ac:dyDescent="0.3">
      <c r="A1684" s="1214"/>
      <c r="B1684" s="92"/>
      <c r="C1684" s="1298"/>
      <c r="D1684" s="1301"/>
      <c r="E1684" s="1301"/>
      <c r="F1684" s="1301"/>
      <c r="G1684" s="1301"/>
      <c r="H1684" s="1301"/>
      <c r="I1684" s="1301"/>
      <c r="J1684" s="1301"/>
      <c r="K1684" s="1301"/>
      <c r="L1684" s="1301"/>
      <c r="M1684" s="1301"/>
      <c r="N1684" s="1301"/>
      <c r="O1684" s="1329"/>
      <c r="Q1684" s="92"/>
      <c r="R1684" s="92"/>
      <c r="S1684" s="92"/>
      <c r="T1684" s="92"/>
      <c r="U1684" s="1303"/>
    </row>
    <row r="1685" spans="1:21" s="1302" customFormat="1" x14ac:dyDescent="0.3">
      <c r="A1685" s="1214"/>
      <c r="B1685" s="92"/>
      <c r="C1685" s="1298"/>
      <c r="D1685" s="1301"/>
      <c r="E1685" s="1301"/>
      <c r="F1685" s="1301"/>
      <c r="G1685" s="1301"/>
      <c r="H1685" s="1301"/>
      <c r="I1685" s="1301"/>
      <c r="J1685" s="1301"/>
      <c r="K1685" s="1301"/>
      <c r="L1685" s="1301"/>
      <c r="M1685" s="1301"/>
      <c r="N1685" s="1301"/>
      <c r="O1685" s="1329"/>
      <c r="Q1685" s="92"/>
      <c r="R1685" s="92"/>
      <c r="S1685" s="92"/>
      <c r="T1685" s="92"/>
      <c r="U1685" s="1303"/>
    </row>
    <row r="1686" spans="1:21" s="1302" customFormat="1" x14ac:dyDescent="0.3">
      <c r="A1686" s="1214"/>
      <c r="B1686" s="92"/>
      <c r="C1686" s="1298"/>
      <c r="D1686" s="1301"/>
      <c r="E1686" s="1301"/>
      <c r="F1686" s="1301"/>
      <c r="G1686" s="1301"/>
      <c r="H1686" s="1301"/>
      <c r="I1686" s="1301"/>
      <c r="J1686" s="1301"/>
      <c r="K1686" s="1301"/>
      <c r="L1686" s="1301"/>
      <c r="M1686" s="1301"/>
      <c r="N1686" s="1301"/>
      <c r="O1686" s="1329"/>
      <c r="Q1686" s="92"/>
      <c r="R1686" s="92"/>
      <c r="S1686" s="92"/>
      <c r="T1686" s="92"/>
      <c r="U1686" s="1303"/>
    </row>
    <row r="1687" spans="1:21" s="1302" customFormat="1" x14ac:dyDescent="0.3">
      <c r="A1687" s="1214"/>
      <c r="B1687" s="92"/>
      <c r="C1687" s="1298"/>
      <c r="D1687" s="1301"/>
      <c r="E1687" s="1301"/>
      <c r="F1687" s="1301"/>
      <c r="G1687" s="1301"/>
      <c r="H1687" s="1301"/>
      <c r="I1687" s="1301"/>
      <c r="J1687" s="1301"/>
      <c r="K1687" s="1301"/>
      <c r="L1687" s="1301"/>
      <c r="M1687" s="1301"/>
      <c r="N1687" s="1301"/>
      <c r="O1687" s="1329"/>
      <c r="Q1687" s="92"/>
      <c r="R1687" s="92"/>
      <c r="S1687" s="92"/>
      <c r="T1687" s="92"/>
      <c r="U1687" s="1303"/>
    </row>
    <row r="1688" spans="1:21" s="1302" customFormat="1" x14ac:dyDescent="0.3">
      <c r="A1688" s="1214"/>
      <c r="B1688" s="92"/>
      <c r="C1688" s="1298"/>
      <c r="D1688" s="1301"/>
      <c r="E1688" s="1301"/>
      <c r="F1688" s="1301"/>
      <c r="G1688" s="1301"/>
      <c r="H1688" s="1301"/>
      <c r="I1688" s="1301"/>
      <c r="J1688" s="1301"/>
      <c r="K1688" s="1301"/>
      <c r="L1688" s="1301"/>
      <c r="M1688" s="1301"/>
      <c r="N1688" s="1301"/>
      <c r="O1688" s="1329"/>
      <c r="Q1688" s="92"/>
      <c r="R1688" s="92"/>
      <c r="S1688" s="92"/>
      <c r="T1688" s="92"/>
      <c r="U1688" s="1303"/>
    </row>
    <row r="1689" spans="1:21" s="1302" customFormat="1" x14ac:dyDescent="0.3">
      <c r="A1689" s="1214"/>
      <c r="B1689" s="92"/>
      <c r="C1689" s="1298"/>
      <c r="D1689" s="1301"/>
      <c r="E1689" s="1301"/>
      <c r="F1689" s="1301"/>
      <c r="G1689" s="1301"/>
      <c r="H1689" s="1301"/>
      <c r="I1689" s="1301"/>
      <c r="J1689" s="1301"/>
      <c r="K1689" s="1301"/>
      <c r="L1689" s="1301"/>
      <c r="M1689" s="1301"/>
      <c r="N1689" s="1301"/>
      <c r="O1689" s="1329"/>
      <c r="Q1689" s="92"/>
      <c r="R1689" s="92"/>
      <c r="S1689" s="92"/>
      <c r="T1689" s="92"/>
      <c r="U1689" s="1303"/>
    </row>
    <row r="1690" spans="1:21" s="1302" customFormat="1" x14ac:dyDescent="0.3">
      <c r="A1690" s="1214"/>
      <c r="B1690" s="92"/>
      <c r="C1690" s="1298"/>
      <c r="D1690" s="1301"/>
      <c r="E1690" s="1301"/>
      <c r="F1690" s="1301"/>
      <c r="G1690" s="1301"/>
      <c r="H1690" s="1301"/>
      <c r="I1690" s="1301"/>
      <c r="J1690" s="1301"/>
      <c r="K1690" s="1301"/>
      <c r="L1690" s="1301"/>
      <c r="M1690" s="1301"/>
      <c r="N1690" s="1301"/>
      <c r="O1690" s="1329"/>
      <c r="Q1690" s="92"/>
      <c r="R1690" s="92"/>
      <c r="S1690" s="92"/>
      <c r="T1690" s="92"/>
      <c r="U1690" s="1303"/>
    </row>
    <row r="1691" spans="1:21" s="1302" customFormat="1" x14ac:dyDescent="0.3">
      <c r="A1691" s="1214"/>
      <c r="B1691" s="92"/>
      <c r="C1691" s="1298"/>
      <c r="D1691" s="1301"/>
      <c r="E1691" s="1301"/>
      <c r="F1691" s="1301"/>
      <c r="G1691" s="1301"/>
      <c r="H1691" s="1301"/>
      <c r="I1691" s="1301"/>
      <c r="J1691" s="1301"/>
      <c r="K1691" s="1301"/>
      <c r="L1691" s="1301"/>
      <c r="M1691" s="1301"/>
      <c r="N1691" s="1301"/>
      <c r="O1691" s="1329"/>
      <c r="Q1691" s="92"/>
      <c r="R1691" s="92"/>
      <c r="S1691" s="92"/>
      <c r="T1691" s="92"/>
      <c r="U1691" s="1303"/>
    </row>
    <row r="1692" spans="1:21" s="1302" customFormat="1" x14ac:dyDescent="0.3">
      <c r="A1692" s="1214"/>
      <c r="B1692" s="92"/>
      <c r="C1692" s="1298"/>
      <c r="D1692" s="1301"/>
      <c r="E1692" s="1301"/>
      <c r="F1692" s="1301"/>
      <c r="G1692" s="1301"/>
      <c r="H1692" s="1301"/>
      <c r="I1692" s="1301"/>
      <c r="J1692" s="1301"/>
      <c r="K1692" s="1301"/>
      <c r="L1692" s="1301"/>
      <c r="M1692" s="1301"/>
      <c r="N1692" s="1301"/>
      <c r="O1692" s="1329"/>
      <c r="Q1692" s="92"/>
      <c r="R1692" s="92"/>
      <c r="S1692" s="92"/>
      <c r="T1692" s="92"/>
      <c r="U1692" s="1303"/>
    </row>
    <row r="1693" spans="1:21" s="1302" customFormat="1" x14ac:dyDescent="0.3">
      <c r="A1693" s="1214"/>
      <c r="B1693" s="92"/>
      <c r="C1693" s="1298"/>
      <c r="D1693" s="1301"/>
      <c r="E1693" s="1301"/>
      <c r="F1693" s="1301"/>
      <c r="G1693" s="1301"/>
      <c r="H1693" s="1301"/>
      <c r="I1693" s="1301"/>
      <c r="J1693" s="1301"/>
      <c r="K1693" s="1301"/>
      <c r="L1693" s="1301"/>
      <c r="M1693" s="1301"/>
      <c r="N1693" s="1301"/>
      <c r="O1693" s="1329"/>
      <c r="Q1693" s="92"/>
      <c r="R1693" s="92"/>
      <c r="S1693" s="92"/>
      <c r="T1693" s="92"/>
      <c r="U1693" s="1303"/>
    </row>
    <row r="1694" spans="1:21" s="1302" customFormat="1" x14ac:dyDescent="0.3">
      <c r="A1694" s="1214"/>
      <c r="B1694" s="92"/>
      <c r="C1694" s="1298"/>
      <c r="D1694" s="1301"/>
      <c r="E1694" s="1301"/>
      <c r="F1694" s="1301"/>
      <c r="G1694" s="1301"/>
      <c r="H1694" s="1301"/>
      <c r="I1694" s="1301"/>
      <c r="J1694" s="1301"/>
      <c r="K1694" s="1301"/>
      <c r="L1694" s="1301"/>
      <c r="M1694" s="1301"/>
      <c r="N1694" s="1301"/>
      <c r="O1694" s="1329"/>
      <c r="Q1694" s="92"/>
      <c r="R1694" s="92"/>
      <c r="S1694" s="92"/>
      <c r="T1694" s="92"/>
      <c r="U1694" s="1303"/>
    </row>
    <row r="1695" spans="1:21" s="1302" customFormat="1" x14ac:dyDescent="0.3">
      <c r="A1695" s="1214"/>
      <c r="B1695" s="92"/>
      <c r="C1695" s="1298"/>
      <c r="D1695" s="1301"/>
      <c r="E1695" s="1301"/>
      <c r="F1695" s="1301"/>
      <c r="G1695" s="1301"/>
      <c r="H1695" s="1301"/>
      <c r="I1695" s="1301"/>
      <c r="J1695" s="1301"/>
      <c r="K1695" s="1301"/>
      <c r="L1695" s="1301"/>
      <c r="M1695" s="1301"/>
      <c r="N1695" s="1301"/>
      <c r="O1695" s="1329"/>
      <c r="Q1695" s="92"/>
      <c r="R1695" s="92"/>
      <c r="S1695" s="92"/>
      <c r="T1695" s="92"/>
      <c r="U1695" s="1303"/>
    </row>
    <row r="1696" spans="1:21" s="1302" customFormat="1" x14ac:dyDescent="0.3">
      <c r="A1696" s="1214"/>
      <c r="B1696" s="92"/>
      <c r="C1696" s="1298"/>
      <c r="D1696" s="1301"/>
      <c r="E1696" s="1301"/>
      <c r="F1696" s="1301"/>
      <c r="G1696" s="1301"/>
      <c r="H1696" s="1301"/>
      <c r="I1696" s="1301"/>
      <c r="J1696" s="1301"/>
      <c r="K1696" s="1301"/>
      <c r="L1696" s="1301"/>
      <c r="M1696" s="1301"/>
      <c r="N1696" s="1301"/>
      <c r="O1696" s="1329"/>
      <c r="Q1696" s="92"/>
      <c r="R1696" s="92"/>
      <c r="S1696" s="92"/>
      <c r="T1696" s="92"/>
      <c r="U1696" s="1303"/>
    </row>
    <row r="1697" spans="1:21" s="1302" customFormat="1" x14ac:dyDescent="0.3">
      <c r="A1697" s="1214"/>
      <c r="B1697" s="92"/>
      <c r="C1697" s="1298"/>
      <c r="D1697" s="1301"/>
      <c r="E1697" s="1301"/>
      <c r="F1697" s="1301"/>
      <c r="G1697" s="1301"/>
      <c r="H1697" s="1301"/>
      <c r="I1697" s="1301"/>
      <c r="J1697" s="1301"/>
      <c r="K1697" s="1301"/>
      <c r="L1697" s="1301"/>
      <c r="M1697" s="1301"/>
      <c r="N1697" s="1301"/>
      <c r="O1697" s="1329"/>
      <c r="Q1697" s="92"/>
      <c r="R1697" s="92"/>
      <c r="S1697" s="92"/>
      <c r="T1697" s="92"/>
      <c r="U1697" s="1303"/>
    </row>
    <row r="1698" spans="1:21" s="1302" customFormat="1" x14ac:dyDescent="0.3">
      <c r="A1698" s="1214"/>
      <c r="B1698" s="92"/>
      <c r="C1698" s="1298"/>
      <c r="D1698" s="1301"/>
      <c r="E1698" s="1301"/>
      <c r="F1698" s="1301"/>
      <c r="G1698" s="1301"/>
      <c r="H1698" s="1301"/>
      <c r="I1698" s="1301"/>
      <c r="J1698" s="1301"/>
      <c r="K1698" s="1301"/>
      <c r="L1698" s="1301"/>
      <c r="M1698" s="1301"/>
      <c r="N1698" s="1301"/>
      <c r="O1698" s="1329"/>
      <c r="Q1698" s="92"/>
      <c r="R1698" s="92"/>
      <c r="S1698" s="92"/>
      <c r="T1698" s="92"/>
      <c r="U1698" s="1303"/>
    </row>
    <row r="1699" spans="1:21" s="1302" customFormat="1" x14ac:dyDescent="0.3">
      <c r="A1699" s="1214"/>
      <c r="B1699" s="92"/>
      <c r="C1699" s="1298"/>
      <c r="D1699" s="1301"/>
      <c r="E1699" s="1301"/>
      <c r="F1699" s="1301"/>
      <c r="G1699" s="1301"/>
      <c r="H1699" s="1301"/>
      <c r="I1699" s="1301"/>
      <c r="J1699" s="1301"/>
      <c r="K1699" s="1301"/>
      <c r="L1699" s="1301"/>
      <c r="M1699" s="1301"/>
      <c r="N1699" s="1301"/>
      <c r="O1699" s="1329"/>
      <c r="Q1699" s="92"/>
      <c r="R1699" s="92"/>
      <c r="S1699" s="92"/>
      <c r="T1699" s="92"/>
      <c r="U1699" s="1303"/>
    </row>
    <row r="1700" spans="1:21" s="1302" customFormat="1" x14ac:dyDescent="0.3">
      <c r="A1700" s="1214"/>
      <c r="B1700" s="92"/>
      <c r="C1700" s="1298"/>
      <c r="D1700" s="1301"/>
      <c r="E1700" s="1301"/>
      <c r="F1700" s="1301"/>
      <c r="G1700" s="1301"/>
      <c r="H1700" s="1301"/>
      <c r="I1700" s="1301"/>
      <c r="J1700" s="1301"/>
      <c r="K1700" s="1301"/>
      <c r="L1700" s="1301"/>
      <c r="M1700" s="1301"/>
      <c r="N1700" s="1301"/>
      <c r="O1700" s="1329"/>
      <c r="Q1700" s="92"/>
      <c r="R1700" s="92"/>
      <c r="S1700" s="92"/>
      <c r="T1700" s="92"/>
      <c r="U1700" s="1303"/>
    </row>
    <row r="1701" spans="1:21" s="1302" customFormat="1" x14ac:dyDescent="0.3">
      <c r="A1701" s="1214"/>
      <c r="B1701" s="92"/>
      <c r="C1701" s="1298"/>
      <c r="D1701" s="1301"/>
      <c r="E1701" s="1301"/>
      <c r="F1701" s="1301"/>
      <c r="G1701" s="1301"/>
      <c r="H1701" s="1301"/>
      <c r="I1701" s="1301"/>
      <c r="J1701" s="1301"/>
      <c r="K1701" s="1301"/>
      <c r="L1701" s="1301"/>
      <c r="M1701" s="1301"/>
      <c r="N1701" s="1301"/>
      <c r="O1701" s="1329"/>
      <c r="Q1701" s="92"/>
      <c r="R1701" s="92"/>
      <c r="S1701" s="92"/>
      <c r="T1701" s="92"/>
      <c r="U1701" s="1303"/>
    </row>
    <row r="1702" spans="1:21" s="1302" customFormat="1" x14ac:dyDescent="0.3">
      <c r="A1702" s="1214"/>
      <c r="B1702" s="92"/>
      <c r="C1702" s="1298"/>
      <c r="D1702" s="1301"/>
      <c r="E1702" s="1301"/>
      <c r="F1702" s="1301"/>
      <c r="G1702" s="1301"/>
      <c r="H1702" s="1301"/>
      <c r="I1702" s="1301"/>
      <c r="J1702" s="1301"/>
      <c r="K1702" s="1301"/>
      <c r="L1702" s="1301"/>
      <c r="M1702" s="1301"/>
      <c r="N1702" s="1301"/>
      <c r="O1702" s="1329"/>
      <c r="Q1702" s="92"/>
      <c r="R1702" s="92"/>
      <c r="S1702" s="92"/>
      <c r="T1702" s="92"/>
      <c r="U1702" s="1303"/>
    </row>
    <row r="1703" spans="1:21" s="1302" customFormat="1" x14ac:dyDescent="0.3">
      <c r="A1703" s="1214"/>
      <c r="B1703" s="92"/>
      <c r="C1703" s="1298"/>
      <c r="D1703" s="1301"/>
      <c r="E1703" s="1301"/>
      <c r="F1703" s="1301"/>
      <c r="G1703" s="1301"/>
      <c r="H1703" s="1301"/>
      <c r="I1703" s="1301"/>
      <c r="J1703" s="1301"/>
      <c r="K1703" s="1301"/>
      <c r="L1703" s="1301"/>
      <c r="M1703" s="1301"/>
      <c r="N1703" s="1301"/>
      <c r="O1703" s="1329"/>
      <c r="Q1703" s="92"/>
      <c r="R1703" s="92"/>
      <c r="S1703" s="92"/>
      <c r="T1703" s="92"/>
      <c r="U1703" s="1303"/>
    </row>
    <row r="1704" spans="1:21" s="1302" customFormat="1" x14ac:dyDescent="0.3">
      <c r="A1704" s="1214"/>
      <c r="B1704" s="92"/>
      <c r="C1704" s="1298"/>
      <c r="D1704" s="1301"/>
      <c r="E1704" s="1301"/>
      <c r="F1704" s="1301"/>
      <c r="G1704" s="1301"/>
      <c r="H1704" s="1301"/>
      <c r="I1704" s="1301"/>
      <c r="J1704" s="1301"/>
      <c r="K1704" s="1301"/>
      <c r="L1704" s="1301"/>
      <c r="M1704" s="1301"/>
      <c r="N1704" s="1301"/>
      <c r="O1704" s="1329"/>
      <c r="Q1704" s="92"/>
      <c r="R1704" s="92"/>
      <c r="S1704" s="92"/>
      <c r="T1704" s="92"/>
      <c r="U1704" s="1303"/>
    </row>
    <row r="1705" spans="1:21" s="1302" customFormat="1" x14ac:dyDescent="0.3">
      <c r="A1705" s="1214"/>
      <c r="B1705" s="92"/>
      <c r="C1705" s="1298"/>
      <c r="D1705" s="1301"/>
      <c r="E1705" s="1301"/>
      <c r="F1705" s="1301"/>
      <c r="G1705" s="1301"/>
      <c r="H1705" s="1301"/>
      <c r="I1705" s="1301"/>
      <c r="J1705" s="1301"/>
      <c r="K1705" s="1301"/>
      <c r="L1705" s="1301"/>
      <c r="M1705" s="1301"/>
      <c r="N1705" s="1301"/>
      <c r="O1705" s="1329"/>
      <c r="Q1705" s="92"/>
      <c r="R1705" s="92"/>
      <c r="S1705" s="92"/>
      <c r="T1705" s="92"/>
      <c r="U1705" s="1303"/>
    </row>
    <row r="1706" spans="1:21" s="1302" customFormat="1" x14ac:dyDescent="0.3">
      <c r="A1706" s="1214"/>
      <c r="B1706" s="92"/>
      <c r="C1706" s="1298"/>
      <c r="D1706" s="1301"/>
      <c r="E1706" s="1301"/>
      <c r="F1706" s="1301"/>
      <c r="G1706" s="1301"/>
      <c r="H1706" s="1301"/>
      <c r="I1706" s="1301"/>
      <c r="J1706" s="1301"/>
      <c r="K1706" s="1301"/>
      <c r="L1706" s="1301"/>
      <c r="M1706" s="1301"/>
      <c r="N1706" s="1301"/>
      <c r="O1706" s="1329"/>
      <c r="Q1706" s="92"/>
      <c r="R1706" s="92"/>
      <c r="S1706" s="92"/>
      <c r="T1706" s="92"/>
      <c r="U1706" s="1303"/>
    </row>
    <row r="1707" spans="1:21" s="1302" customFormat="1" x14ac:dyDescent="0.3">
      <c r="A1707" s="1214"/>
      <c r="B1707" s="92"/>
      <c r="C1707" s="1298"/>
      <c r="D1707" s="1301"/>
      <c r="E1707" s="1301"/>
      <c r="F1707" s="1301"/>
      <c r="G1707" s="1301"/>
      <c r="H1707" s="1301"/>
      <c r="I1707" s="1301"/>
      <c r="J1707" s="1301"/>
      <c r="K1707" s="1301"/>
      <c r="L1707" s="1301"/>
      <c r="M1707" s="1301"/>
      <c r="N1707" s="1301"/>
      <c r="O1707" s="1329"/>
      <c r="Q1707" s="92"/>
      <c r="R1707" s="92"/>
      <c r="S1707" s="92"/>
      <c r="T1707" s="92"/>
      <c r="U1707" s="1303"/>
    </row>
    <row r="1708" spans="1:21" s="1302" customFormat="1" x14ac:dyDescent="0.3">
      <c r="A1708" s="1214"/>
      <c r="B1708" s="92"/>
      <c r="C1708" s="1298"/>
      <c r="D1708" s="1301"/>
      <c r="E1708" s="1301"/>
      <c r="F1708" s="1301"/>
      <c r="G1708" s="1301"/>
      <c r="H1708" s="1301"/>
      <c r="I1708" s="1301"/>
      <c r="J1708" s="1301"/>
      <c r="K1708" s="1301"/>
      <c r="L1708" s="1301"/>
      <c r="M1708" s="1301"/>
      <c r="N1708" s="1301"/>
      <c r="O1708" s="1329"/>
      <c r="Q1708" s="92"/>
      <c r="R1708" s="92"/>
      <c r="S1708" s="92"/>
      <c r="T1708" s="92"/>
      <c r="U1708" s="1303"/>
    </row>
    <row r="1709" spans="1:21" s="1302" customFormat="1" x14ac:dyDescent="0.3">
      <c r="A1709" s="1214"/>
      <c r="B1709" s="92"/>
      <c r="C1709" s="1298"/>
      <c r="D1709" s="1301"/>
      <c r="E1709" s="1301"/>
      <c r="F1709" s="1301"/>
      <c r="G1709" s="1301"/>
      <c r="H1709" s="1301"/>
      <c r="I1709" s="1301"/>
      <c r="J1709" s="1301"/>
      <c r="K1709" s="1301"/>
      <c r="L1709" s="1301"/>
      <c r="M1709" s="1301"/>
      <c r="N1709" s="1301"/>
      <c r="O1709" s="1329"/>
      <c r="Q1709" s="92"/>
      <c r="R1709" s="92"/>
      <c r="S1709" s="92"/>
      <c r="T1709" s="92"/>
      <c r="U1709" s="1303"/>
    </row>
    <row r="1710" spans="1:21" s="1302" customFormat="1" x14ac:dyDescent="0.3">
      <c r="A1710" s="1214"/>
      <c r="B1710" s="92"/>
      <c r="C1710" s="1298"/>
      <c r="D1710" s="1301"/>
      <c r="E1710" s="1301"/>
      <c r="F1710" s="1301"/>
      <c r="G1710" s="1301"/>
      <c r="H1710" s="1301"/>
      <c r="I1710" s="1301"/>
      <c r="J1710" s="1301"/>
      <c r="K1710" s="1301"/>
      <c r="L1710" s="1301"/>
      <c r="M1710" s="1301"/>
      <c r="N1710" s="1301"/>
      <c r="O1710" s="1329"/>
      <c r="Q1710" s="92"/>
      <c r="R1710" s="92"/>
      <c r="S1710" s="92"/>
      <c r="T1710" s="92"/>
      <c r="U1710" s="1303"/>
    </row>
    <row r="1711" spans="1:21" s="1302" customFormat="1" x14ac:dyDescent="0.3">
      <c r="A1711" s="1214"/>
      <c r="B1711" s="92"/>
      <c r="C1711" s="1298"/>
      <c r="D1711" s="1301"/>
      <c r="E1711" s="1301"/>
      <c r="F1711" s="1301"/>
      <c r="G1711" s="1301"/>
      <c r="H1711" s="1301"/>
      <c r="I1711" s="1301"/>
      <c r="J1711" s="1301"/>
      <c r="K1711" s="1301"/>
      <c r="L1711" s="1301"/>
      <c r="M1711" s="1301"/>
      <c r="N1711" s="1301"/>
      <c r="O1711" s="1329"/>
      <c r="Q1711" s="92"/>
      <c r="R1711" s="92"/>
      <c r="S1711" s="92"/>
      <c r="T1711" s="92"/>
      <c r="U1711" s="1303"/>
    </row>
    <row r="1712" spans="1:21" s="1302" customFormat="1" x14ac:dyDescent="0.3">
      <c r="A1712" s="1214"/>
      <c r="B1712" s="92"/>
      <c r="C1712" s="1298"/>
      <c r="D1712" s="1301"/>
      <c r="E1712" s="1301"/>
      <c r="F1712" s="1301"/>
      <c r="G1712" s="1301"/>
      <c r="H1712" s="1301"/>
      <c r="I1712" s="1301"/>
      <c r="J1712" s="1301"/>
      <c r="K1712" s="1301"/>
      <c r="L1712" s="1301"/>
      <c r="M1712" s="1301"/>
      <c r="N1712" s="1301"/>
      <c r="O1712" s="1329"/>
      <c r="Q1712" s="92"/>
      <c r="R1712" s="92"/>
      <c r="S1712" s="92"/>
      <c r="T1712" s="92"/>
      <c r="U1712" s="1303"/>
    </row>
    <row r="1713" spans="1:21" s="1302" customFormat="1" x14ac:dyDescent="0.3">
      <c r="A1713" s="1214"/>
      <c r="B1713" s="92"/>
      <c r="C1713" s="1298"/>
      <c r="D1713" s="1301"/>
      <c r="E1713" s="1301"/>
      <c r="F1713" s="1301"/>
      <c r="G1713" s="1301"/>
      <c r="H1713" s="1301"/>
      <c r="I1713" s="1301"/>
      <c r="J1713" s="1301"/>
      <c r="K1713" s="1301"/>
      <c r="L1713" s="1301"/>
      <c r="M1713" s="1301"/>
      <c r="N1713" s="1301"/>
      <c r="O1713" s="1329"/>
      <c r="Q1713" s="92"/>
      <c r="R1713" s="92"/>
      <c r="S1713" s="92"/>
      <c r="T1713" s="92"/>
      <c r="U1713" s="1303"/>
    </row>
    <row r="1714" spans="1:21" s="1302" customFormat="1" x14ac:dyDescent="0.3">
      <c r="A1714" s="1214"/>
      <c r="B1714" s="92"/>
      <c r="C1714" s="1298"/>
      <c r="D1714" s="1301"/>
      <c r="E1714" s="1301"/>
      <c r="F1714" s="1301"/>
      <c r="G1714" s="1301"/>
      <c r="H1714" s="1301"/>
      <c r="I1714" s="1301"/>
      <c r="J1714" s="1301"/>
      <c r="K1714" s="1301"/>
      <c r="L1714" s="1301"/>
      <c r="M1714" s="1301"/>
      <c r="N1714" s="1301"/>
      <c r="O1714" s="1329"/>
      <c r="Q1714" s="92"/>
      <c r="R1714" s="92"/>
      <c r="S1714" s="92"/>
      <c r="T1714" s="92"/>
      <c r="U1714" s="1303"/>
    </row>
    <row r="1715" spans="1:21" s="1302" customFormat="1" x14ac:dyDescent="0.3">
      <c r="A1715" s="1214"/>
      <c r="B1715" s="92"/>
      <c r="C1715" s="1298"/>
      <c r="D1715" s="1301"/>
      <c r="E1715" s="1301"/>
      <c r="F1715" s="1301"/>
      <c r="G1715" s="1301"/>
      <c r="H1715" s="1301"/>
      <c r="I1715" s="1301"/>
      <c r="J1715" s="1301"/>
      <c r="K1715" s="1301"/>
      <c r="L1715" s="1301"/>
      <c r="M1715" s="1301"/>
      <c r="N1715" s="1301"/>
      <c r="O1715" s="1329"/>
      <c r="Q1715" s="92"/>
      <c r="R1715" s="92"/>
      <c r="S1715" s="92"/>
      <c r="T1715" s="92"/>
      <c r="U1715" s="1303"/>
    </row>
    <row r="1716" spans="1:21" s="1302" customFormat="1" x14ac:dyDescent="0.3">
      <c r="A1716" s="1214"/>
      <c r="B1716" s="92"/>
      <c r="C1716" s="1298"/>
      <c r="D1716" s="1301"/>
      <c r="E1716" s="1301"/>
      <c r="F1716" s="1301"/>
      <c r="G1716" s="1301"/>
      <c r="H1716" s="1301"/>
      <c r="I1716" s="1301"/>
      <c r="J1716" s="1301"/>
      <c r="K1716" s="1301"/>
      <c r="L1716" s="1301"/>
      <c r="M1716" s="1301"/>
      <c r="N1716" s="1301"/>
      <c r="O1716" s="1329"/>
      <c r="Q1716" s="92"/>
      <c r="R1716" s="92"/>
      <c r="S1716" s="92"/>
      <c r="T1716" s="92"/>
      <c r="U1716" s="1303"/>
    </row>
    <row r="1717" spans="1:21" s="1302" customFormat="1" x14ac:dyDescent="0.3">
      <c r="A1717" s="1214"/>
      <c r="B1717" s="92"/>
      <c r="C1717" s="1298"/>
      <c r="D1717" s="1301"/>
      <c r="E1717" s="1301"/>
      <c r="F1717" s="1301"/>
      <c r="G1717" s="1301"/>
      <c r="H1717" s="1301"/>
      <c r="I1717" s="1301"/>
      <c r="J1717" s="1301"/>
      <c r="K1717" s="1301"/>
      <c r="L1717" s="1301"/>
      <c r="M1717" s="1301"/>
      <c r="N1717" s="1301"/>
      <c r="O1717" s="1329"/>
      <c r="Q1717" s="92"/>
      <c r="R1717" s="92"/>
      <c r="S1717" s="92"/>
      <c r="T1717" s="92"/>
      <c r="U1717" s="1303"/>
    </row>
    <row r="1718" spans="1:21" s="1302" customFormat="1" x14ac:dyDescent="0.3">
      <c r="A1718" s="1214"/>
      <c r="B1718" s="92"/>
      <c r="C1718" s="1298"/>
      <c r="D1718" s="1301"/>
      <c r="E1718" s="1301"/>
      <c r="F1718" s="1301"/>
      <c r="G1718" s="1301"/>
      <c r="H1718" s="1301"/>
      <c r="I1718" s="1301"/>
      <c r="J1718" s="1301"/>
      <c r="K1718" s="1301"/>
      <c r="L1718" s="1301"/>
      <c r="M1718" s="1301"/>
      <c r="N1718" s="1301"/>
      <c r="O1718" s="1329"/>
      <c r="Q1718" s="92"/>
      <c r="R1718" s="92"/>
      <c r="S1718" s="92"/>
      <c r="T1718" s="92"/>
      <c r="U1718" s="1303"/>
    </row>
    <row r="1719" spans="1:21" s="1302" customFormat="1" x14ac:dyDescent="0.3">
      <c r="A1719" s="1214"/>
      <c r="B1719" s="92"/>
      <c r="C1719" s="1298"/>
      <c r="D1719" s="1301"/>
      <c r="E1719" s="1301"/>
      <c r="F1719" s="1301"/>
      <c r="G1719" s="1301"/>
      <c r="H1719" s="1301"/>
      <c r="I1719" s="1301"/>
      <c r="J1719" s="1301"/>
      <c r="K1719" s="1301"/>
      <c r="L1719" s="1301"/>
      <c r="M1719" s="1301"/>
      <c r="N1719" s="1301"/>
      <c r="O1719" s="1329"/>
      <c r="Q1719" s="92"/>
      <c r="R1719" s="92"/>
      <c r="S1719" s="92"/>
      <c r="T1719" s="92"/>
      <c r="U1719" s="1303"/>
    </row>
    <row r="1720" spans="1:21" s="1302" customFormat="1" x14ac:dyDescent="0.3">
      <c r="A1720" s="1214"/>
      <c r="B1720" s="92"/>
      <c r="C1720" s="1298"/>
      <c r="D1720" s="1301"/>
      <c r="E1720" s="1301"/>
      <c r="F1720" s="1301"/>
      <c r="G1720" s="1301"/>
      <c r="H1720" s="1301"/>
      <c r="I1720" s="1301"/>
      <c r="J1720" s="1301"/>
      <c r="K1720" s="1301"/>
      <c r="L1720" s="1301"/>
      <c r="M1720" s="1301"/>
      <c r="N1720" s="1301"/>
      <c r="O1720" s="1329"/>
      <c r="Q1720" s="92"/>
      <c r="R1720" s="92"/>
      <c r="S1720" s="92"/>
      <c r="T1720" s="92"/>
      <c r="U1720" s="1303"/>
    </row>
    <row r="1721" spans="1:21" s="1302" customFormat="1" x14ac:dyDescent="0.3">
      <c r="A1721" s="1214"/>
      <c r="B1721" s="92"/>
      <c r="C1721" s="1298"/>
      <c r="D1721" s="1301"/>
      <c r="E1721" s="1301"/>
      <c r="F1721" s="1301"/>
      <c r="G1721" s="1301"/>
      <c r="H1721" s="1301"/>
      <c r="I1721" s="1301"/>
      <c r="J1721" s="1301"/>
      <c r="K1721" s="1301"/>
      <c r="L1721" s="1301"/>
      <c r="M1721" s="1301"/>
      <c r="N1721" s="1301"/>
      <c r="O1721" s="1329"/>
      <c r="Q1721" s="92"/>
      <c r="R1721" s="92"/>
      <c r="S1721" s="92"/>
      <c r="T1721" s="92"/>
      <c r="U1721" s="1303"/>
    </row>
    <row r="1722" spans="1:21" s="1302" customFormat="1" x14ac:dyDescent="0.3">
      <c r="A1722" s="1214"/>
      <c r="B1722" s="92"/>
      <c r="C1722" s="1298"/>
      <c r="D1722" s="1301"/>
      <c r="E1722" s="1301"/>
      <c r="F1722" s="1301"/>
      <c r="G1722" s="1301"/>
      <c r="H1722" s="1301"/>
      <c r="I1722" s="1301"/>
      <c r="J1722" s="1301"/>
      <c r="K1722" s="1301"/>
      <c r="L1722" s="1301"/>
      <c r="M1722" s="1301"/>
      <c r="N1722" s="1301"/>
      <c r="O1722" s="1329"/>
      <c r="Q1722" s="92"/>
      <c r="R1722" s="92"/>
      <c r="S1722" s="92"/>
      <c r="T1722" s="92"/>
      <c r="U1722" s="1303"/>
    </row>
    <row r="1723" spans="1:21" s="1302" customFormat="1" x14ac:dyDescent="0.3">
      <c r="A1723" s="1214"/>
      <c r="B1723" s="92"/>
      <c r="C1723" s="1298"/>
      <c r="D1723" s="1301"/>
      <c r="E1723" s="1301"/>
      <c r="F1723" s="1301"/>
      <c r="G1723" s="1301"/>
      <c r="H1723" s="1301"/>
      <c r="I1723" s="1301"/>
      <c r="J1723" s="1301"/>
      <c r="K1723" s="1301"/>
      <c r="L1723" s="1301"/>
      <c r="M1723" s="1301"/>
      <c r="N1723" s="1301"/>
      <c r="O1723" s="1329"/>
      <c r="Q1723" s="92"/>
      <c r="R1723" s="92"/>
      <c r="S1723" s="92"/>
      <c r="T1723" s="92"/>
      <c r="U1723" s="1303"/>
    </row>
    <row r="1724" spans="1:21" s="1302" customFormat="1" x14ac:dyDescent="0.3">
      <c r="A1724" s="1214"/>
      <c r="B1724" s="92"/>
      <c r="C1724" s="1298"/>
      <c r="D1724" s="1301"/>
      <c r="E1724" s="1301"/>
      <c r="F1724" s="1301"/>
      <c r="G1724" s="1301"/>
      <c r="H1724" s="1301"/>
      <c r="I1724" s="1301"/>
      <c r="J1724" s="1301"/>
      <c r="K1724" s="1301"/>
      <c r="L1724" s="1301"/>
      <c r="M1724" s="1301"/>
      <c r="N1724" s="1301"/>
      <c r="O1724" s="1329"/>
      <c r="Q1724" s="92"/>
      <c r="R1724" s="92"/>
      <c r="S1724" s="92"/>
      <c r="T1724" s="92"/>
      <c r="U1724" s="1303"/>
    </row>
    <row r="1725" spans="1:21" s="1302" customFormat="1" x14ac:dyDescent="0.3">
      <c r="A1725" s="1214"/>
      <c r="B1725" s="92"/>
      <c r="C1725" s="1298"/>
      <c r="D1725" s="1301"/>
      <c r="E1725" s="1301"/>
      <c r="F1725" s="1301"/>
      <c r="G1725" s="1301"/>
      <c r="H1725" s="1301"/>
      <c r="I1725" s="1301"/>
      <c r="J1725" s="1301"/>
      <c r="K1725" s="1301"/>
      <c r="L1725" s="1301"/>
      <c r="M1725" s="1301"/>
      <c r="N1725" s="1301"/>
      <c r="O1725" s="1329"/>
      <c r="Q1725" s="92"/>
      <c r="R1725" s="92"/>
      <c r="S1725" s="92"/>
      <c r="T1725" s="92"/>
      <c r="U1725" s="1303"/>
    </row>
    <row r="1726" spans="1:21" s="1302" customFormat="1" x14ac:dyDescent="0.3">
      <c r="A1726" s="1214"/>
      <c r="B1726" s="92"/>
      <c r="C1726" s="1298"/>
      <c r="D1726" s="1301"/>
      <c r="E1726" s="1301"/>
      <c r="F1726" s="1301"/>
      <c r="G1726" s="1301"/>
      <c r="H1726" s="1301"/>
      <c r="I1726" s="1301"/>
      <c r="J1726" s="1301"/>
      <c r="K1726" s="1301"/>
      <c r="L1726" s="1301"/>
      <c r="M1726" s="1301"/>
      <c r="N1726" s="1301"/>
      <c r="O1726" s="1329"/>
      <c r="Q1726" s="92"/>
      <c r="R1726" s="92"/>
      <c r="S1726" s="92"/>
      <c r="T1726" s="92"/>
      <c r="U1726" s="1303"/>
    </row>
    <row r="1727" spans="1:21" s="1302" customFormat="1" x14ac:dyDescent="0.3">
      <c r="A1727" s="1214"/>
      <c r="B1727" s="92"/>
      <c r="C1727" s="1298"/>
      <c r="D1727" s="1301"/>
      <c r="E1727" s="1301"/>
      <c r="F1727" s="1301"/>
      <c r="G1727" s="1301"/>
      <c r="H1727" s="1301"/>
      <c r="I1727" s="1301"/>
      <c r="J1727" s="1301"/>
      <c r="K1727" s="1301"/>
      <c r="L1727" s="1301"/>
      <c r="M1727" s="1301"/>
      <c r="N1727" s="1301"/>
      <c r="O1727" s="1329"/>
      <c r="Q1727" s="92"/>
      <c r="R1727" s="92"/>
      <c r="S1727" s="92"/>
      <c r="T1727" s="92"/>
      <c r="U1727" s="1303"/>
    </row>
    <row r="1728" spans="1:21" s="1302" customFormat="1" x14ac:dyDescent="0.3">
      <c r="A1728" s="1214"/>
      <c r="B1728" s="92"/>
      <c r="C1728" s="1298"/>
      <c r="D1728" s="1301"/>
      <c r="E1728" s="1301"/>
      <c r="F1728" s="1301"/>
      <c r="G1728" s="1301"/>
      <c r="H1728" s="1301"/>
      <c r="I1728" s="1301"/>
      <c r="J1728" s="1301"/>
      <c r="K1728" s="1301"/>
      <c r="L1728" s="1301"/>
      <c r="M1728" s="1301"/>
      <c r="N1728" s="1301"/>
      <c r="O1728" s="1329"/>
      <c r="Q1728" s="92"/>
      <c r="R1728" s="92"/>
      <c r="S1728" s="92"/>
      <c r="T1728" s="92"/>
      <c r="U1728" s="1303"/>
    </row>
    <row r="1729" spans="1:21" s="1302" customFormat="1" x14ac:dyDescent="0.3">
      <c r="A1729" s="1214"/>
      <c r="B1729" s="92"/>
      <c r="C1729" s="1298"/>
      <c r="D1729" s="1301"/>
      <c r="E1729" s="1301"/>
      <c r="F1729" s="1301"/>
      <c r="G1729" s="1301"/>
      <c r="H1729" s="1301"/>
      <c r="I1729" s="1301"/>
      <c r="J1729" s="1301"/>
      <c r="K1729" s="1301"/>
      <c r="L1729" s="1301"/>
      <c r="M1729" s="1301"/>
      <c r="N1729" s="1301"/>
      <c r="O1729" s="1329"/>
      <c r="Q1729" s="92"/>
      <c r="R1729" s="92"/>
      <c r="S1729" s="92"/>
      <c r="T1729" s="92"/>
      <c r="U1729" s="1303"/>
    </row>
    <row r="1730" spans="1:21" s="1302" customFormat="1" x14ac:dyDescent="0.3">
      <c r="A1730" s="1214"/>
      <c r="B1730" s="92"/>
      <c r="C1730" s="1298"/>
      <c r="D1730" s="1301"/>
      <c r="E1730" s="1301"/>
      <c r="F1730" s="1301"/>
      <c r="G1730" s="1301"/>
      <c r="H1730" s="1301"/>
      <c r="I1730" s="1301"/>
      <c r="J1730" s="1301"/>
      <c r="K1730" s="1301"/>
      <c r="L1730" s="1301"/>
      <c r="M1730" s="1301"/>
      <c r="N1730" s="1301"/>
      <c r="O1730" s="1329"/>
      <c r="Q1730" s="92"/>
      <c r="R1730" s="92"/>
      <c r="S1730" s="92"/>
      <c r="T1730" s="92"/>
      <c r="U1730" s="1303"/>
    </row>
    <row r="1731" spans="1:21" s="1302" customFormat="1" x14ac:dyDescent="0.3">
      <c r="A1731" s="1214"/>
      <c r="B1731" s="92"/>
      <c r="C1731" s="1298"/>
      <c r="D1731" s="1301"/>
      <c r="E1731" s="1301"/>
      <c r="F1731" s="1301"/>
      <c r="G1731" s="1301"/>
      <c r="H1731" s="1301"/>
      <c r="I1731" s="1301"/>
      <c r="J1731" s="1301"/>
      <c r="K1731" s="1301"/>
      <c r="L1731" s="1301"/>
      <c r="M1731" s="1301"/>
      <c r="N1731" s="1301"/>
      <c r="O1731" s="1329"/>
      <c r="Q1731" s="92"/>
      <c r="R1731" s="92"/>
      <c r="S1731" s="92"/>
      <c r="T1731" s="92"/>
      <c r="U1731" s="1303"/>
    </row>
    <row r="1732" spans="1:21" s="1302" customFormat="1" x14ac:dyDescent="0.3">
      <c r="A1732" s="1214"/>
      <c r="B1732" s="92"/>
      <c r="C1732" s="1298"/>
      <c r="D1732" s="1301"/>
      <c r="E1732" s="1301"/>
      <c r="F1732" s="1301"/>
      <c r="G1732" s="1301"/>
      <c r="H1732" s="1301"/>
      <c r="I1732" s="1301"/>
      <c r="J1732" s="1301"/>
      <c r="K1732" s="1301"/>
      <c r="L1732" s="1301"/>
      <c r="M1732" s="1301"/>
      <c r="N1732" s="1301"/>
      <c r="O1732" s="1329"/>
      <c r="Q1732" s="92"/>
      <c r="R1732" s="92"/>
      <c r="S1732" s="92"/>
      <c r="T1732" s="92"/>
      <c r="U1732" s="1303"/>
    </row>
    <row r="1733" spans="1:21" s="1302" customFormat="1" x14ac:dyDescent="0.3">
      <c r="A1733" s="1214"/>
      <c r="B1733" s="92"/>
      <c r="C1733" s="1298"/>
      <c r="D1733" s="1301"/>
      <c r="E1733" s="1301"/>
      <c r="F1733" s="1301"/>
      <c r="G1733" s="1301"/>
      <c r="H1733" s="1301"/>
      <c r="I1733" s="1301"/>
      <c r="J1733" s="1301"/>
      <c r="K1733" s="1301"/>
      <c r="L1733" s="1301"/>
      <c r="M1733" s="1301"/>
      <c r="N1733" s="1301"/>
      <c r="O1733" s="1329"/>
      <c r="Q1733" s="92"/>
      <c r="R1733" s="92"/>
      <c r="S1733" s="92"/>
      <c r="T1733" s="92"/>
      <c r="U1733" s="1303"/>
    </row>
    <row r="1734" spans="1:21" s="1302" customFormat="1" x14ac:dyDescent="0.3">
      <c r="A1734" s="1214"/>
      <c r="B1734" s="92"/>
      <c r="C1734" s="1298"/>
      <c r="D1734" s="1301"/>
      <c r="E1734" s="1301"/>
      <c r="F1734" s="1301"/>
      <c r="G1734" s="1301"/>
      <c r="H1734" s="1301"/>
      <c r="I1734" s="1301"/>
      <c r="J1734" s="1301"/>
      <c r="K1734" s="1301"/>
      <c r="L1734" s="1301"/>
      <c r="M1734" s="1301"/>
      <c r="N1734" s="1301"/>
      <c r="O1734" s="1329"/>
      <c r="Q1734" s="92"/>
      <c r="R1734" s="92"/>
      <c r="S1734" s="92"/>
      <c r="T1734" s="92"/>
      <c r="U1734" s="1303"/>
    </row>
    <row r="1735" spans="1:21" s="1302" customFormat="1" x14ac:dyDescent="0.3">
      <c r="A1735" s="1214"/>
      <c r="B1735" s="92"/>
      <c r="C1735" s="1298"/>
      <c r="D1735" s="1301"/>
      <c r="E1735" s="1301"/>
      <c r="F1735" s="1301"/>
      <c r="G1735" s="1301"/>
      <c r="H1735" s="1301"/>
      <c r="I1735" s="1301"/>
      <c r="J1735" s="1301"/>
      <c r="K1735" s="1301"/>
      <c r="L1735" s="1301"/>
      <c r="M1735" s="1301"/>
      <c r="N1735" s="1301"/>
      <c r="O1735" s="1329"/>
      <c r="Q1735" s="92"/>
      <c r="R1735" s="92"/>
      <c r="S1735" s="92"/>
      <c r="T1735" s="92"/>
      <c r="U1735" s="1303"/>
    </row>
    <row r="1736" spans="1:21" s="1302" customFormat="1" x14ac:dyDescent="0.3">
      <c r="A1736" s="1214"/>
      <c r="B1736" s="92"/>
      <c r="C1736" s="1298"/>
      <c r="D1736" s="1301"/>
      <c r="E1736" s="1301"/>
      <c r="F1736" s="1301"/>
      <c r="G1736" s="1301"/>
      <c r="H1736" s="1301"/>
      <c r="I1736" s="1301"/>
      <c r="J1736" s="1301"/>
      <c r="K1736" s="1301"/>
      <c r="L1736" s="1301"/>
      <c r="M1736" s="1301"/>
      <c r="N1736" s="1301"/>
      <c r="O1736" s="1329"/>
      <c r="Q1736" s="92"/>
      <c r="R1736" s="92"/>
      <c r="S1736" s="92"/>
      <c r="T1736" s="92"/>
      <c r="U1736" s="1303"/>
    </row>
    <row r="1737" spans="1:21" s="1302" customFormat="1" x14ac:dyDescent="0.3">
      <c r="A1737" s="1214"/>
      <c r="B1737" s="92"/>
      <c r="C1737" s="1298"/>
      <c r="D1737" s="1301"/>
      <c r="E1737" s="1301"/>
      <c r="F1737" s="1301"/>
      <c r="G1737" s="1301"/>
      <c r="H1737" s="1301"/>
      <c r="I1737" s="1301"/>
      <c r="J1737" s="1301"/>
      <c r="K1737" s="1301"/>
      <c r="L1737" s="1301"/>
      <c r="M1737" s="1301"/>
      <c r="N1737" s="1301"/>
      <c r="O1737" s="1329"/>
      <c r="Q1737" s="92"/>
      <c r="R1737" s="92"/>
      <c r="S1737" s="92"/>
      <c r="T1737" s="92"/>
      <c r="U1737" s="1303"/>
    </row>
    <row r="1738" spans="1:21" s="1302" customFormat="1" x14ac:dyDescent="0.3">
      <c r="A1738" s="1214"/>
      <c r="B1738" s="92"/>
      <c r="C1738" s="1298"/>
      <c r="D1738" s="1301"/>
      <c r="E1738" s="1301"/>
      <c r="F1738" s="1301"/>
      <c r="G1738" s="1301"/>
      <c r="H1738" s="1301"/>
      <c r="I1738" s="1301"/>
      <c r="J1738" s="1301"/>
      <c r="K1738" s="1301"/>
      <c r="L1738" s="1301"/>
      <c r="M1738" s="1301"/>
      <c r="N1738" s="1301"/>
      <c r="O1738" s="1329"/>
      <c r="Q1738" s="92"/>
      <c r="R1738" s="92"/>
      <c r="S1738" s="92"/>
      <c r="T1738" s="92"/>
      <c r="U1738" s="1303"/>
    </row>
    <row r="1739" spans="1:21" s="1302" customFormat="1" x14ac:dyDescent="0.3">
      <c r="A1739" s="1214"/>
      <c r="B1739" s="92"/>
      <c r="C1739" s="1298"/>
      <c r="D1739" s="1301"/>
      <c r="E1739" s="1301"/>
      <c r="F1739" s="1301"/>
      <c r="G1739" s="1301"/>
      <c r="H1739" s="1301"/>
      <c r="I1739" s="1301"/>
      <c r="J1739" s="1301"/>
      <c r="K1739" s="1301"/>
      <c r="L1739" s="1301"/>
      <c r="M1739" s="1301"/>
      <c r="N1739" s="1301"/>
      <c r="O1739" s="1329"/>
      <c r="Q1739" s="92"/>
      <c r="R1739" s="92"/>
      <c r="S1739" s="92"/>
      <c r="T1739" s="92"/>
      <c r="U1739" s="1303"/>
    </row>
    <row r="1740" spans="1:21" s="1302" customFormat="1" x14ac:dyDescent="0.3">
      <c r="A1740" s="1214"/>
      <c r="B1740" s="92"/>
      <c r="C1740" s="1298"/>
      <c r="D1740" s="1301"/>
      <c r="E1740" s="1301"/>
      <c r="F1740" s="1301"/>
      <c r="G1740" s="1301"/>
      <c r="H1740" s="1301"/>
      <c r="I1740" s="1301"/>
      <c r="J1740" s="1301"/>
      <c r="K1740" s="1301"/>
      <c r="L1740" s="1301"/>
      <c r="M1740" s="1301"/>
      <c r="N1740" s="1301"/>
      <c r="O1740" s="1329"/>
      <c r="Q1740" s="92"/>
      <c r="R1740" s="92"/>
      <c r="S1740" s="92"/>
      <c r="T1740" s="92"/>
      <c r="U1740" s="1303"/>
    </row>
    <row r="1741" spans="1:21" s="1302" customFormat="1" x14ac:dyDescent="0.3">
      <c r="A1741" s="1214"/>
      <c r="B1741" s="92"/>
      <c r="C1741" s="1298"/>
      <c r="D1741" s="1301"/>
      <c r="E1741" s="1301"/>
      <c r="F1741" s="1301"/>
      <c r="G1741" s="1301"/>
      <c r="H1741" s="1301"/>
      <c r="I1741" s="1301"/>
      <c r="J1741" s="1301"/>
      <c r="K1741" s="1301"/>
      <c r="L1741" s="1301"/>
      <c r="M1741" s="1301"/>
      <c r="N1741" s="1301"/>
      <c r="O1741" s="1329"/>
      <c r="Q1741" s="92"/>
      <c r="R1741" s="92"/>
      <c r="S1741" s="92"/>
      <c r="T1741" s="92"/>
      <c r="U1741" s="1303"/>
    </row>
    <row r="1742" spans="1:21" s="1302" customFormat="1" x14ac:dyDescent="0.3">
      <c r="A1742" s="1214"/>
      <c r="B1742" s="92"/>
      <c r="C1742" s="1298"/>
      <c r="D1742" s="1301"/>
      <c r="E1742" s="1301"/>
      <c r="F1742" s="1301"/>
      <c r="G1742" s="1301"/>
      <c r="H1742" s="1301"/>
      <c r="I1742" s="1301"/>
      <c r="J1742" s="1301"/>
      <c r="K1742" s="1301"/>
      <c r="L1742" s="1301"/>
      <c r="M1742" s="1301"/>
      <c r="N1742" s="1301"/>
      <c r="O1742" s="1329"/>
      <c r="Q1742" s="92"/>
      <c r="R1742" s="92"/>
      <c r="S1742" s="92"/>
      <c r="T1742" s="92"/>
      <c r="U1742" s="1303"/>
    </row>
    <row r="1743" spans="1:21" s="1302" customFormat="1" x14ac:dyDescent="0.3">
      <c r="A1743" s="1214"/>
      <c r="B1743" s="92"/>
      <c r="C1743" s="1298"/>
      <c r="D1743" s="1301"/>
      <c r="E1743" s="1301"/>
      <c r="F1743" s="1301"/>
      <c r="G1743" s="1301"/>
      <c r="H1743" s="1301"/>
      <c r="I1743" s="1301"/>
      <c r="J1743" s="1301"/>
      <c r="K1743" s="1301"/>
      <c r="L1743" s="1301"/>
      <c r="M1743" s="1301"/>
      <c r="N1743" s="1301"/>
      <c r="O1743" s="1329"/>
      <c r="Q1743" s="92"/>
      <c r="R1743" s="92"/>
      <c r="S1743" s="92"/>
      <c r="T1743" s="92"/>
      <c r="U1743" s="1303"/>
    </row>
    <row r="1744" spans="1:21" s="1302" customFormat="1" x14ac:dyDescent="0.3">
      <c r="A1744" s="1214"/>
      <c r="B1744" s="92"/>
      <c r="C1744" s="1298"/>
      <c r="D1744" s="1301"/>
      <c r="E1744" s="1301"/>
      <c r="F1744" s="1301"/>
      <c r="G1744" s="1301"/>
      <c r="H1744" s="1301"/>
      <c r="I1744" s="1301"/>
      <c r="J1744" s="1301"/>
      <c r="K1744" s="1301"/>
      <c r="L1744" s="1301"/>
      <c r="M1744" s="1301"/>
      <c r="N1744" s="1301"/>
      <c r="O1744" s="1329"/>
      <c r="Q1744" s="92"/>
      <c r="R1744" s="92"/>
      <c r="S1744" s="92"/>
      <c r="T1744" s="92"/>
      <c r="U1744" s="1303"/>
    </row>
    <row r="1745" spans="1:21" s="1302" customFormat="1" x14ac:dyDescent="0.3">
      <c r="A1745" s="1214"/>
      <c r="B1745" s="92"/>
      <c r="C1745" s="1298"/>
      <c r="D1745" s="1301"/>
      <c r="E1745" s="1301"/>
      <c r="F1745" s="1301"/>
      <c r="G1745" s="1301"/>
      <c r="H1745" s="1301"/>
      <c r="I1745" s="1301"/>
      <c r="J1745" s="1301"/>
      <c r="K1745" s="1301"/>
      <c r="L1745" s="1301"/>
      <c r="M1745" s="1301"/>
      <c r="N1745" s="1301"/>
      <c r="O1745" s="1329"/>
      <c r="Q1745" s="92"/>
      <c r="R1745" s="92"/>
      <c r="S1745" s="92"/>
      <c r="T1745" s="92"/>
      <c r="U1745" s="1303"/>
    </row>
    <row r="1746" spans="1:21" s="1302" customFormat="1" x14ac:dyDescent="0.3">
      <c r="A1746" s="1214"/>
      <c r="B1746" s="92"/>
      <c r="C1746" s="1298"/>
      <c r="D1746" s="1301"/>
      <c r="E1746" s="1301"/>
      <c r="F1746" s="1301"/>
      <c r="G1746" s="1301"/>
      <c r="H1746" s="1301"/>
      <c r="I1746" s="1301"/>
      <c r="J1746" s="1301"/>
      <c r="K1746" s="1301"/>
      <c r="L1746" s="1301"/>
      <c r="M1746" s="1301"/>
      <c r="N1746" s="1301"/>
      <c r="O1746" s="1329"/>
      <c r="Q1746" s="92"/>
      <c r="R1746" s="92"/>
      <c r="S1746" s="92"/>
      <c r="T1746" s="92"/>
      <c r="U1746" s="1303"/>
    </row>
    <row r="1747" spans="1:21" s="1302" customFormat="1" x14ac:dyDescent="0.3">
      <c r="A1747" s="1214"/>
      <c r="B1747" s="92"/>
      <c r="C1747" s="1298"/>
      <c r="D1747" s="1301"/>
      <c r="E1747" s="1301"/>
      <c r="F1747" s="1301"/>
      <c r="G1747" s="1301"/>
      <c r="H1747" s="1301"/>
      <c r="I1747" s="1301"/>
      <c r="J1747" s="1301"/>
      <c r="K1747" s="1301"/>
      <c r="L1747" s="1301"/>
      <c r="M1747" s="1301"/>
      <c r="N1747" s="1301"/>
      <c r="O1747" s="1329"/>
      <c r="Q1747" s="92"/>
      <c r="R1747" s="92"/>
      <c r="S1747" s="92"/>
      <c r="T1747" s="92"/>
      <c r="U1747" s="1303"/>
    </row>
    <row r="1748" spans="1:21" s="1302" customFormat="1" x14ac:dyDescent="0.3">
      <c r="A1748" s="1214"/>
      <c r="B1748" s="92"/>
      <c r="C1748" s="1298"/>
      <c r="D1748" s="1301"/>
      <c r="E1748" s="1301"/>
      <c r="F1748" s="1301"/>
      <c r="G1748" s="1301"/>
      <c r="H1748" s="1301"/>
      <c r="I1748" s="1301"/>
      <c r="J1748" s="1301"/>
      <c r="K1748" s="1301"/>
      <c r="L1748" s="1301"/>
      <c r="M1748" s="1301"/>
      <c r="N1748" s="1301"/>
      <c r="O1748" s="1329"/>
      <c r="Q1748" s="92"/>
      <c r="R1748" s="92"/>
      <c r="S1748" s="92"/>
      <c r="T1748" s="92"/>
      <c r="U1748" s="1303"/>
    </row>
    <row r="1749" spans="1:21" s="1302" customFormat="1" x14ac:dyDescent="0.3">
      <c r="A1749" s="1214"/>
      <c r="B1749" s="92"/>
      <c r="C1749" s="1298"/>
      <c r="D1749" s="1301"/>
      <c r="E1749" s="1301"/>
      <c r="F1749" s="1301"/>
      <c r="G1749" s="1301"/>
      <c r="H1749" s="1301"/>
      <c r="I1749" s="1301"/>
      <c r="J1749" s="1301"/>
      <c r="K1749" s="1301"/>
      <c r="L1749" s="1301"/>
      <c r="M1749" s="1301"/>
      <c r="N1749" s="1301"/>
      <c r="O1749" s="1329"/>
      <c r="Q1749" s="92"/>
      <c r="R1749" s="92"/>
      <c r="S1749" s="92"/>
      <c r="T1749" s="92"/>
      <c r="U1749" s="1303"/>
    </row>
    <row r="1750" spans="1:21" s="1302" customFormat="1" x14ac:dyDescent="0.3">
      <c r="A1750" s="1214"/>
      <c r="B1750" s="92"/>
      <c r="C1750" s="1298"/>
      <c r="D1750" s="1301"/>
      <c r="E1750" s="1301"/>
      <c r="F1750" s="1301"/>
      <c r="G1750" s="1301"/>
      <c r="H1750" s="1301"/>
      <c r="I1750" s="1301"/>
      <c r="J1750" s="1301"/>
      <c r="K1750" s="1301"/>
      <c r="L1750" s="1301"/>
      <c r="M1750" s="1301"/>
      <c r="N1750" s="1301"/>
      <c r="O1750" s="1329"/>
      <c r="Q1750" s="92"/>
      <c r="R1750" s="92"/>
      <c r="S1750" s="92"/>
      <c r="T1750" s="92"/>
      <c r="U1750" s="1303"/>
    </row>
    <row r="1751" spans="1:21" s="1302" customFormat="1" x14ac:dyDescent="0.3">
      <c r="A1751" s="1214"/>
      <c r="B1751" s="92"/>
      <c r="C1751" s="1298"/>
      <c r="D1751" s="1301"/>
      <c r="E1751" s="1301"/>
      <c r="F1751" s="1301"/>
      <c r="G1751" s="1301"/>
      <c r="H1751" s="1301"/>
      <c r="I1751" s="1301"/>
      <c r="J1751" s="1301"/>
      <c r="K1751" s="1301"/>
      <c r="L1751" s="1301"/>
      <c r="M1751" s="1301"/>
      <c r="N1751" s="1301"/>
      <c r="O1751" s="1329"/>
      <c r="Q1751" s="92"/>
      <c r="R1751" s="92"/>
      <c r="S1751" s="92"/>
      <c r="T1751" s="92"/>
      <c r="U1751" s="1303"/>
    </row>
    <row r="1752" spans="1:21" s="1302" customFormat="1" x14ac:dyDescent="0.3">
      <c r="A1752" s="1214"/>
      <c r="B1752" s="92"/>
      <c r="C1752" s="1298"/>
      <c r="D1752" s="1301"/>
      <c r="E1752" s="1301"/>
      <c r="F1752" s="1301"/>
      <c r="G1752" s="1301"/>
      <c r="H1752" s="1301"/>
      <c r="I1752" s="1301"/>
      <c r="J1752" s="1301"/>
      <c r="K1752" s="1301"/>
      <c r="L1752" s="1301"/>
      <c r="M1752" s="1301"/>
      <c r="N1752" s="1301"/>
      <c r="O1752" s="1329"/>
      <c r="Q1752" s="92"/>
      <c r="R1752" s="92"/>
      <c r="S1752" s="92"/>
      <c r="T1752" s="92"/>
      <c r="U1752" s="1303"/>
    </row>
    <row r="1753" spans="1:21" s="1302" customFormat="1" x14ac:dyDescent="0.3">
      <c r="A1753" s="1214"/>
      <c r="B1753" s="92"/>
      <c r="C1753" s="1298"/>
      <c r="D1753" s="1301"/>
      <c r="E1753" s="1301"/>
      <c r="F1753" s="1301"/>
      <c r="G1753" s="1301"/>
      <c r="H1753" s="1301"/>
      <c r="I1753" s="1301"/>
      <c r="J1753" s="1301"/>
      <c r="K1753" s="1301"/>
      <c r="L1753" s="1301"/>
      <c r="M1753" s="1301"/>
      <c r="N1753" s="1301"/>
      <c r="O1753" s="1329"/>
      <c r="Q1753" s="92"/>
      <c r="R1753" s="92"/>
      <c r="S1753" s="92"/>
      <c r="T1753" s="92"/>
      <c r="U1753" s="1303"/>
    </row>
    <row r="1754" spans="1:21" s="1302" customFormat="1" x14ac:dyDescent="0.3">
      <c r="A1754" s="1214"/>
      <c r="B1754" s="92"/>
      <c r="C1754" s="1298"/>
      <c r="D1754" s="1301"/>
      <c r="E1754" s="1301"/>
      <c r="F1754" s="1301"/>
      <c r="G1754" s="1301"/>
      <c r="H1754" s="1301"/>
      <c r="I1754" s="1301"/>
      <c r="J1754" s="1301"/>
      <c r="K1754" s="1301"/>
      <c r="L1754" s="1301"/>
      <c r="M1754" s="1301"/>
      <c r="N1754" s="1301"/>
      <c r="O1754" s="1329"/>
      <c r="Q1754" s="92"/>
      <c r="R1754" s="92"/>
      <c r="S1754" s="92"/>
      <c r="T1754" s="92"/>
      <c r="U1754" s="1303"/>
    </row>
    <row r="1755" spans="1:21" s="1302" customFormat="1" x14ac:dyDescent="0.3">
      <c r="A1755" s="1214"/>
      <c r="B1755" s="92"/>
      <c r="C1755" s="1298"/>
      <c r="D1755" s="1301"/>
      <c r="E1755" s="1301"/>
      <c r="F1755" s="1301"/>
      <c r="G1755" s="1301"/>
      <c r="H1755" s="1301"/>
      <c r="I1755" s="1301"/>
      <c r="J1755" s="1301"/>
      <c r="K1755" s="1301"/>
      <c r="L1755" s="1301"/>
      <c r="M1755" s="1301"/>
      <c r="N1755" s="1301"/>
      <c r="O1755" s="1329"/>
      <c r="Q1755" s="92"/>
      <c r="R1755" s="92"/>
      <c r="S1755" s="92"/>
      <c r="T1755" s="92"/>
      <c r="U1755" s="1303"/>
    </row>
    <row r="1756" spans="1:21" s="1302" customFormat="1" x14ac:dyDescent="0.3">
      <c r="A1756" s="1214"/>
      <c r="B1756" s="92"/>
      <c r="C1756" s="1298"/>
      <c r="D1756" s="1301"/>
      <c r="E1756" s="1301"/>
      <c r="F1756" s="1301"/>
      <c r="G1756" s="1301"/>
      <c r="H1756" s="1301"/>
      <c r="I1756" s="1301"/>
      <c r="J1756" s="1301"/>
      <c r="K1756" s="1301"/>
      <c r="L1756" s="1301"/>
      <c r="M1756" s="1301"/>
      <c r="N1756" s="1301"/>
      <c r="O1756" s="1329"/>
      <c r="Q1756" s="92"/>
      <c r="R1756" s="92"/>
      <c r="S1756" s="92"/>
      <c r="T1756" s="92"/>
      <c r="U1756" s="1303"/>
    </row>
    <row r="1757" spans="1:21" s="1302" customFormat="1" x14ac:dyDescent="0.3">
      <c r="A1757" s="1214"/>
      <c r="B1757" s="92"/>
      <c r="C1757" s="1298"/>
      <c r="D1757" s="1301"/>
      <c r="E1757" s="1301"/>
      <c r="F1757" s="1301"/>
      <c r="G1757" s="1301"/>
      <c r="H1757" s="1301"/>
      <c r="I1757" s="1301"/>
      <c r="J1757" s="1301"/>
      <c r="K1757" s="1301"/>
      <c r="L1757" s="1301"/>
      <c r="M1757" s="1301"/>
      <c r="N1757" s="1301"/>
      <c r="O1757" s="1329"/>
      <c r="Q1757" s="92"/>
      <c r="R1757" s="92"/>
      <c r="S1757" s="92"/>
      <c r="T1757" s="92"/>
      <c r="U1757" s="1303"/>
    </row>
    <row r="1758" spans="1:21" s="1302" customFormat="1" x14ac:dyDescent="0.3">
      <c r="A1758" s="1214"/>
      <c r="B1758" s="92"/>
      <c r="C1758" s="1298"/>
      <c r="D1758" s="1301"/>
      <c r="E1758" s="1301"/>
      <c r="F1758" s="1301"/>
      <c r="G1758" s="1301"/>
      <c r="H1758" s="1301"/>
      <c r="I1758" s="1301"/>
      <c r="J1758" s="1301"/>
      <c r="K1758" s="1301"/>
      <c r="L1758" s="1301"/>
      <c r="M1758" s="1301"/>
      <c r="N1758" s="1301"/>
      <c r="O1758" s="1329"/>
      <c r="Q1758" s="92"/>
      <c r="R1758" s="92"/>
      <c r="S1758" s="92"/>
      <c r="T1758" s="92"/>
      <c r="U1758" s="1303"/>
    </row>
    <row r="1759" spans="1:21" s="1302" customFormat="1" x14ac:dyDescent="0.3">
      <c r="A1759" s="1214"/>
      <c r="B1759" s="92"/>
      <c r="C1759" s="1298"/>
      <c r="D1759" s="1301"/>
      <c r="E1759" s="1301"/>
      <c r="F1759" s="1301"/>
      <c r="G1759" s="1301"/>
      <c r="H1759" s="1301"/>
      <c r="I1759" s="1301"/>
      <c r="J1759" s="1301"/>
      <c r="K1759" s="1301"/>
      <c r="L1759" s="1301"/>
      <c r="M1759" s="1301"/>
      <c r="N1759" s="1301"/>
      <c r="O1759" s="1329"/>
      <c r="Q1759" s="92"/>
      <c r="R1759" s="92"/>
      <c r="S1759" s="92"/>
      <c r="T1759" s="92"/>
      <c r="U1759" s="1303"/>
    </row>
    <row r="1760" spans="1:21" s="1302" customFormat="1" x14ac:dyDescent="0.3">
      <c r="A1760" s="1214"/>
      <c r="B1760" s="92"/>
      <c r="C1760" s="1298"/>
      <c r="D1760" s="1301"/>
      <c r="E1760" s="1301"/>
      <c r="F1760" s="1301"/>
      <c r="G1760" s="1301"/>
      <c r="H1760" s="1301"/>
      <c r="I1760" s="1301"/>
      <c r="J1760" s="1301"/>
      <c r="K1760" s="1301"/>
      <c r="L1760" s="1301"/>
      <c r="M1760" s="1301"/>
      <c r="N1760" s="1301"/>
      <c r="O1760" s="1329"/>
      <c r="Q1760" s="92"/>
      <c r="R1760" s="92"/>
      <c r="S1760" s="92"/>
      <c r="T1760" s="92"/>
      <c r="U1760" s="1303"/>
    </row>
    <row r="1761" spans="1:21" s="1302" customFormat="1" x14ac:dyDescent="0.3">
      <c r="A1761" s="1214"/>
      <c r="B1761" s="92"/>
      <c r="C1761" s="1298"/>
      <c r="D1761" s="1301"/>
      <c r="E1761" s="1301"/>
      <c r="F1761" s="1301"/>
      <c r="G1761" s="1301"/>
      <c r="H1761" s="1301"/>
      <c r="I1761" s="1301"/>
      <c r="J1761" s="1301"/>
      <c r="K1761" s="1301"/>
      <c r="L1761" s="1301"/>
      <c r="M1761" s="1301"/>
      <c r="N1761" s="1301"/>
      <c r="O1761" s="1329"/>
      <c r="Q1761" s="92"/>
      <c r="R1761" s="92"/>
      <c r="S1761" s="92"/>
      <c r="T1761" s="92"/>
      <c r="U1761" s="1303"/>
    </row>
    <row r="1762" spans="1:21" s="1302" customFormat="1" x14ac:dyDescent="0.3">
      <c r="A1762" s="1214"/>
      <c r="B1762" s="92"/>
      <c r="C1762" s="1298"/>
      <c r="D1762" s="1301"/>
      <c r="E1762" s="1301"/>
      <c r="F1762" s="1301"/>
      <c r="G1762" s="1301"/>
      <c r="H1762" s="1301"/>
      <c r="I1762" s="1301"/>
      <c r="J1762" s="1301"/>
      <c r="K1762" s="1301"/>
      <c r="L1762" s="1301"/>
      <c r="M1762" s="1301"/>
      <c r="N1762" s="1301"/>
      <c r="O1762" s="1329"/>
      <c r="Q1762" s="92"/>
      <c r="R1762" s="92"/>
      <c r="S1762" s="92"/>
      <c r="T1762" s="92"/>
      <c r="U1762" s="1303"/>
    </row>
    <row r="1763" spans="1:21" s="1302" customFormat="1" x14ac:dyDescent="0.3">
      <c r="A1763" s="1214"/>
      <c r="B1763" s="92"/>
      <c r="C1763" s="1298"/>
      <c r="D1763" s="1301"/>
      <c r="E1763" s="1301"/>
      <c r="F1763" s="1301"/>
      <c r="G1763" s="1301"/>
      <c r="H1763" s="1301"/>
      <c r="I1763" s="1301"/>
      <c r="J1763" s="1301"/>
      <c r="K1763" s="1301"/>
      <c r="L1763" s="1301"/>
      <c r="M1763" s="1301"/>
      <c r="N1763" s="1301"/>
      <c r="O1763" s="1329"/>
      <c r="Q1763" s="92"/>
      <c r="R1763" s="92"/>
      <c r="S1763" s="92"/>
      <c r="T1763" s="92"/>
      <c r="U1763" s="1303"/>
    </row>
    <row r="1764" spans="1:21" s="1302" customFormat="1" x14ac:dyDescent="0.3">
      <c r="A1764" s="1214"/>
      <c r="B1764" s="92"/>
      <c r="C1764" s="1298"/>
      <c r="D1764" s="1301"/>
      <c r="E1764" s="1301"/>
      <c r="F1764" s="1301"/>
      <c r="G1764" s="1301"/>
      <c r="H1764" s="1301"/>
      <c r="I1764" s="1301"/>
      <c r="J1764" s="1301"/>
      <c r="K1764" s="1301"/>
      <c r="L1764" s="1301"/>
      <c r="M1764" s="1301"/>
      <c r="N1764" s="1301"/>
      <c r="O1764" s="1329"/>
      <c r="Q1764" s="92"/>
      <c r="R1764" s="92"/>
      <c r="S1764" s="92"/>
      <c r="T1764" s="92"/>
      <c r="U1764" s="1303"/>
    </row>
    <row r="1765" spans="1:21" s="1302" customFormat="1" x14ac:dyDescent="0.3">
      <c r="A1765" s="1214"/>
      <c r="B1765" s="92"/>
      <c r="C1765" s="1298"/>
      <c r="D1765" s="1301"/>
      <c r="E1765" s="1301"/>
      <c r="F1765" s="1301"/>
      <c r="G1765" s="1301"/>
      <c r="H1765" s="1301"/>
      <c r="I1765" s="1301"/>
      <c r="J1765" s="1301"/>
      <c r="K1765" s="1301"/>
      <c r="L1765" s="1301"/>
      <c r="M1765" s="1301"/>
      <c r="N1765" s="1301"/>
      <c r="O1765" s="1329"/>
      <c r="Q1765" s="92"/>
      <c r="R1765" s="92"/>
      <c r="S1765" s="92"/>
      <c r="T1765" s="92"/>
      <c r="U1765" s="1303"/>
    </row>
    <row r="1766" spans="1:21" s="1302" customFormat="1" x14ac:dyDescent="0.3">
      <c r="A1766" s="1214"/>
      <c r="B1766" s="92"/>
      <c r="C1766" s="1298"/>
      <c r="D1766" s="1301"/>
      <c r="E1766" s="1301"/>
      <c r="F1766" s="1301"/>
      <c r="G1766" s="1301"/>
      <c r="H1766" s="1301"/>
      <c r="I1766" s="1301"/>
      <c r="J1766" s="1301"/>
      <c r="K1766" s="1301"/>
      <c r="L1766" s="1301"/>
      <c r="M1766" s="1301"/>
      <c r="N1766" s="1301"/>
      <c r="O1766" s="1329"/>
      <c r="Q1766" s="92"/>
      <c r="R1766" s="92"/>
      <c r="S1766" s="92"/>
      <c r="T1766" s="92"/>
      <c r="U1766" s="1303"/>
    </row>
    <row r="1767" spans="1:21" s="1302" customFormat="1" x14ac:dyDescent="0.3">
      <c r="A1767" s="1214"/>
      <c r="B1767" s="92"/>
      <c r="C1767" s="1298"/>
      <c r="D1767" s="1301"/>
      <c r="E1767" s="1301"/>
      <c r="F1767" s="1301"/>
      <c r="G1767" s="1301"/>
      <c r="H1767" s="1301"/>
      <c r="I1767" s="1301"/>
      <c r="J1767" s="1301"/>
      <c r="K1767" s="1301"/>
      <c r="L1767" s="1301"/>
      <c r="M1767" s="1301"/>
      <c r="N1767" s="1301"/>
      <c r="O1767" s="1329"/>
      <c r="Q1767" s="92"/>
      <c r="R1767" s="92"/>
      <c r="S1767" s="92"/>
      <c r="T1767" s="92"/>
      <c r="U1767" s="1303"/>
    </row>
    <row r="1768" spans="1:21" s="1302" customFormat="1" x14ac:dyDescent="0.3">
      <c r="A1768" s="1214"/>
      <c r="B1768" s="92"/>
      <c r="C1768" s="1298"/>
      <c r="D1768" s="1301"/>
      <c r="E1768" s="1301"/>
      <c r="F1768" s="1301"/>
      <c r="G1768" s="1301"/>
      <c r="H1768" s="1301"/>
      <c r="I1768" s="1301"/>
      <c r="J1768" s="1301"/>
      <c r="K1768" s="1301"/>
      <c r="L1768" s="1301"/>
      <c r="M1768" s="1301"/>
      <c r="N1768" s="1301"/>
      <c r="O1768" s="1329"/>
      <c r="Q1768" s="92"/>
      <c r="R1768" s="92"/>
      <c r="S1768" s="92"/>
      <c r="T1768" s="92"/>
      <c r="U1768" s="1303"/>
    </row>
    <row r="1769" spans="1:21" s="1302" customFormat="1" x14ac:dyDescent="0.3">
      <c r="A1769" s="1214"/>
      <c r="B1769" s="92"/>
      <c r="C1769" s="1298"/>
      <c r="D1769" s="1301"/>
      <c r="E1769" s="1301"/>
      <c r="F1769" s="1301"/>
      <c r="G1769" s="1301"/>
      <c r="H1769" s="1301"/>
      <c r="I1769" s="1301"/>
      <c r="J1769" s="1301"/>
      <c r="K1769" s="1301"/>
      <c r="L1769" s="1301"/>
      <c r="M1769" s="1301"/>
      <c r="N1769" s="1301"/>
      <c r="O1769" s="1329"/>
      <c r="Q1769" s="92"/>
      <c r="R1769" s="92"/>
      <c r="S1769" s="92"/>
      <c r="T1769" s="92"/>
      <c r="U1769" s="1303"/>
    </row>
    <row r="1770" spans="1:21" s="1302" customFormat="1" x14ac:dyDescent="0.3">
      <c r="A1770" s="1214"/>
      <c r="B1770" s="92"/>
      <c r="C1770" s="1298"/>
      <c r="D1770" s="1301"/>
      <c r="E1770" s="1301"/>
      <c r="F1770" s="1301"/>
      <c r="G1770" s="1301"/>
      <c r="H1770" s="1301"/>
      <c r="I1770" s="1301"/>
      <c r="J1770" s="1301"/>
      <c r="K1770" s="1301"/>
      <c r="L1770" s="1301"/>
      <c r="M1770" s="1301"/>
      <c r="N1770" s="1301"/>
      <c r="O1770" s="1329"/>
      <c r="Q1770" s="92"/>
      <c r="R1770" s="92"/>
      <c r="S1770" s="92"/>
      <c r="T1770" s="92"/>
      <c r="U1770" s="1303"/>
    </row>
    <row r="1771" spans="1:21" s="1302" customFormat="1" x14ac:dyDescent="0.3">
      <c r="A1771" s="1214"/>
      <c r="B1771" s="92"/>
      <c r="C1771" s="1298"/>
      <c r="D1771" s="1301"/>
      <c r="E1771" s="1301"/>
      <c r="F1771" s="1301"/>
      <c r="G1771" s="1301"/>
      <c r="H1771" s="1301"/>
      <c r="I1771" s="1301"/>
      <c r="J1771" s="1301"/>
      <c r="K1771" s="1301"/>
      <c r="L1771" s="1301"/>
      <c r="M1771" s="1301"/>
      <c r="N1771" s="1301"/>
      <c r="O1771" s="1329"/>
      <c r="Q1771" s="92"/>
      <c r="R1771" s="92"/>
      <c r="S1771" s="92"/>
      <c r="T1771" s="92"/>
      <c r="U1771" s="1303"/>
    </row>
    <row r="1772" spans="1:21" s="1302" customFormat="1" x14ac:dyDescent="0.3">
      <c r="A1772" s="1214"/>
      <c r="B1772" s="92"/>
      <c r="C1772" s="1298"/>
      <c r="D1772" s="1301"/>
      <c r="E1772" s="1301"/>
      <c r="F1772" s="1301"/>
      <c r="G1772" s="1301"/>
      <c r="H1772" s="1301"/>
      <c r="I1772" s="1301"/>
      <c r="J1772" s="1301"/>
      <c r="K1772" s="1301"/>
      <c r="L1772" s="1301"/>
      <c r="M1772" s="1301"/>
      <c r="N1772" s="1301"/>
      <c r="O1772" s="1329"/>
      <c r="Q1772" s="92"/>
      <c r="R1772" s="92"/>
      <c r="S1772" s="92"/>
      <c r="T1772" s="92"/>
      <c r="U1772" s="1303"/>
    </row>
    <row r="1773" spans="1:21" s="1302" customFormat="1" x14ac:dyDescent="0.3">
      <c r="A1773" s="1214"/>
      <c r="B1773" s="92"/>
      <c r="C1773" s="1298"/>
      <c r="D1773" s="1301"/>
      <c r="E1773" s="1301"/>
      <c r="F1773" s="1301"/>
      <c r="G1773" s="1301"/>
      <c r="H1773" s="1301"/>
      <c r="I1773" s="1301"/>
      <c r="J1773" s="1301"/>
      <c r="K1773" s="1301"/>
      <c r="L1773" s="1301"/>
      <c r="M1773" s="1301"/>
      <c r="N1773" s="1301"/>
      <c r="O1773" s="1329"/>
      <c r="Q1773" s="92"/>
      <c r="R1773" s="92"/>
      <c r="S1773" s="92"/>
      <c r="T1773" s="92"/>
      <c r="U1773" s="1303"/>
    </row>
    <row r="1774" spans="1:21" s="1302" customFormat="1" x14ac:dyDescent="0.3">
      <c r="A1774" s="1214"/>
      <c r="B1774" s="92"/>
      <c r="C1774" s="1298"/>
      <c r="D1774" s="1301"/>
      <c r="E1774" s="1301"/>
      <c r="F1774" s="1301"/>
      <c r="G1774" s="1301"/>
      <c r="H1774" s="1301"/>
      <c r="I1774" s="1301"/>
      <c r="J1774" s="1301"/>
      <c r="K1774" s="1301"/>
      <c r="L1774" s="1301"/>
      <c r="M1774" s="1301"/>
      <c r="N1774" s="1301"/>
      <c r="O1774" s="1329"/>
      <c r="Q1774" s="92"/>
      <c r="R1774" s="92"/>
      <c r="S1774" s="92"/>
      <c r="T1774" s="92"/>
      <c r="U1774" s="1303"/>
    </row>
    <row r="1775" spans="1:21" s="1302" customFormat="1" x14ac:dyDescent="0.3">
      <c r="A1775" s="1214"/>
      <c r="B1775" s="92"/>
      <c r="C1775" s="1298"/>
      <c r="D1775" s="1301"/>
      <c r="E1775" s="1301"/>
      <c r="F1775" s="1301"/>
      <c r="G1775" s="1301"/>
      <c r="H1775" s="1301"/>
      <c r="I1775" s="1301"/>
      <c r="J1775" s="1301"/>
      <c r="K1775" s="1301"/>
      <c r="L1775" s="1301"/>
      <c r="M1775" s="1301"/>
      <c r="N1775" s="1301"/>
      <c r="O1775" s="1329"/>
      <c r="Q1775" s="92"/>
      <c r="R1775" s="92"/>
      <c r="S1775" s="92"/>
      <c r="T1775" s="92"/>
      <c r="U1775" s="1303"/>
    </row>
    <row r="1776" spans="1:21" s="1302" customFormat="1" x14ac:dyDescent="0.3">
      <c r="A1776" s="1214"/>
      <c r="B1776" s="92"/>
      <c r="C1776" s="1298"/>
      <c r="D1776" s="1301"/>
      <c r="E1776" s="1301"/>
      <c r="F1776" s="1301"/>
      <c r="G1776" s="1301"/>
      <c r="H1776" s="1301"/>
      <c r="I1776" s="1301"/>
      <c r="J1776" s="1301"/>
      <c r="K1776" s="1301"/>
      <c r="L1776" s="1301"/>
      <c r="M1776" s="1301"/>
      <c r="N1776" s="1301"/>
      <c r="O1776" s="1329"/>
      <c r="Q1776" s="92"/>
      <c r="R1776" s="92"/>
      <c r="S1776" s="92"/>
      <c r="T1776" s="92"/>
      <c r="U1776" s="1303"/>
    </row>
    <row r="1777" spans="1:21" s="1302" customFormat="1" x14ac:dyDescent="0.3">
      <c r="A1777" s="1214"/>
      <c r="B1777" s="92"/>
      <c r="C1777" s="1298"/>
      <c r="D1777" s="1301"/>
      <c r="E1777" s="1301"/>
      <c r="F1777" s="1301"/>
      <c r="G1777" s="1301"/>
      <c r="H1777" s="1301"/>
      <c r="I1777" s="1301"/>
      <c r="J1777" s="1301"/>
      <c r="K1777" s="1301"/>
      <c r="L1777" s="1301"/>
      <c r="M1777" s="1301"/>
      <c r="N1777" s="1301"/>
      <c r="O1777" s="1329"/>
      <c r="Q1777" s="92"/>
      <c r="R1777" s="92"/>
      <c r="S1777" s="92"/>
      <c r="T1777" s="92"/>
      <c r="U1777" s="1303"/>
    </row>
    <row r="1778" spans="1:21" s="1302" customFormat="1" x14ac:dyDescent="0.3">
      <c r="A1778" s="1214"/>
      <c r="B1778" s="92"/>
      <c r="C1778" s="1298"/>
      <c r="D1778" s="1301"/>
      <c r="E1778" s="1301"/>
      <c r="F1778" s="1301"/>
      <c r="G1778" s="1301"/>
      <c r="H1778" s="1301"/>
      <c r="I1778" s="1301"/>
      <c r="J1778" s="1301"/>
      <c r="K1778" s="1301"/>
      <c r="L1778" s="1301"/>
      <c r="M1778" s="1301"/>
      <c r="N1778" s="1301"/>
      <c r="O1778" s="1329"/>
      <c r="Q1778" s="92"/>
      <c r="R1778" s="92"/>
      <c r="S1778" s="92"/>
      <c r="T1778" s="92"/>
      <c r="U1778" s="1303"/>
    </row>
    <row r="1779" spans="1:21" s="1302" customFormat="1" x14ac:dyDescent="0.3">
      <c r="A1779" s="1214"/>
      <c r="B1779" s="92"/>
      <c r="C1779" s="1298"/>
      <c r="D1779" s="1301"/>
      <c r="E1779" s="1301"/>
      <c r="F1779" s="1301"/>
      <c r="G1779" s="1301"/>
      <c r="H1779" s="1301"/>
      <c r="I1779" s="1301"/>
      <c r="J1779" s="1301"/>
      <c r="K1779" s="1301"/>
      <c r="L1779" s="1301"/>
      <c r="M1779" s="1301"/>
      <c r="N1779" s="1301"/>
      <c r="O1779" s="1329"/>
      <c r="Q1779" s="92"/>
      <c r="R1779" s="92"/>
      <c r="S1779" s="92"/>
      <c r="T1779" s="92"/>
      <c r="U1779" s="1303"/>
    </row>
    <row r="1780" spans="1:21" s="1302" customFormat="1" x14ac:dyDescent="0.3">
      <c r="A1780" s="1214"/>
      <c r="B1780" s="92"/>
      <c r="C1780" s="1298"/>
      <c r="D1780" s="1301"/>
      <c r="E1780" s="1301"/>
      <c r="F1780" s="1301"/>
      <c r="G1780" s="1301"/>
      <c r="H1780" s="1301"/>
      <c r="I1780" s="1301"/>
      <c r="J1780" s="1301"/>
      <c r="K1780" s="1301"/>
      <c r="L1780" s="1301"/>
      <c r="M1780" s="1301"/>
      <c r="N1780" s="1301"/>
      <c r="O1780" s="1329"/>
      <c r="Q1780" s="92"/>
      <c r="R1780" s="92"/>
      <c r="S1780" s="92"/>
      <c r="T1780" s="92"/>
      <c r="U1780" s="1303"/>
    </row>
    <row r="1781" spans="1:21" s="1302" customFormat="1" x14ac:dyDescent="0.3">
      <c r="A1781" s="1214"/>
      <c r="B1781" s="92"/>
      <c r="C1781" s="1298"/>
      <c r="D1781" s="1301"/>
      <c r="E1781" s="1301"/>
      <c r="F1781" s="1301"/>
      <c r="G1781" s="1301"/>
      <c r="H1781" s="1301"/>
      <c r="I1781" s="1301"/>
      <c r="J1781" s="1301"/>
      <c r="K1781" s="1301"/>
      <c r="L1781" s="1301"/>
      <c r="M1781" s="1301"/>
      <c r="N1781" s="1301"/>
      <c r="O1781" s="1329"/>
      <c r="Q1781" s="92"/>
      <c r="R1781" s="92"/>
      <c r="S1781" s="92"/>
      <c r="T1781" s="92"/>
      <c r="U1781" s="1303"/>
    </row>
    <row r="1782" spans="1:21" s="1302" customFormat="1" x14ac:dyDescent="0.3">
      <c r="A1782" s="1214"/>
      <c r="B1782" s="92"/>
      <c r="C1782" s="1298"/>
      <c r="D1782" s="1301"/>
      <c r="E1782" s="1301"/>
      <c r="F1782" s="1301"/>
      <c r="G1782" s="1301"/>
      <c r="H1782" s="1301"/>
      <c r="I1782" s="1301"/>
      <c r="J1782" s="1301"/>
      <c r="K1782" s="1301"/>
      <c r="L1782" s="1301"/>
      <c r="M1782" s="1301"/>
      <c r="N1782" s="1301"/>
      <c r="O1782" s="1329"/>
      <c r="Q1782" s="92"/>
      <c r="R1782" s="92"/>
      <c r="S1782" s="92"/>
      <c r="T1782" s="92"/>
      <c r="U1782" s="1303"/>
    </row>
    <row r="1783" spans="1:21" s="1302" customFormat="1" x14ac:dyDescent="0.3">
      <c r="A1783" s="1214"/>
      <c r="B1783" s="92"/>
      <c r="C1783" s="1298"/>
      <c r="D1783" s="1301"/>
      <c r="E1783" s="1301"/>
      <c r="F1783" s="1301"/>
      <c r="G1783" s="1301"/>
      <c r="H1783" s="1301"/>
      <c r="I1783" s="1301"/>
      <c r="J1783" s="1301"/>
      <c r="K1783" s="1301"/>
      <c r="L1783" s="1301"/>
      <c r="M1783" s="1301"/>
      <c r="N1783" s="1301"/>
      <c r="O1783" s="1329"/>
      <c r="Q1783" s="92"/>
      <c r="R1783" s="92"/>
      <c r="S1783" s="92"/>
      <c r="T1783" s="92"/>
      <c r="U1783" s="1303"/>
    </row>
    <row r="1784" spans="1:21" s="1302" customFormat="1" x14ac:dyDescent="0.3">
      <c r="A1784" s="1214"/>
      <c r="B1784" s="92"/>
      <c r="C1784" s="1298"/>
      <c r="D1784" s="1301"/>
      <c r="E1784" s="1301"/>
      <c r="F1784" s="1301"/>
      <c r="G1784" s="1301"/>
      <c r="H1784" s="1301"/>
      <c r="I1784" s="1301"/>
      <c r="J1784" s="1301"/>
      <c r="K1784" s="1301"/>
      <c r="L1784" s="1301"/>
      <c r="M1784" s="1301"/>
      <c r="N1784" s="1301"/>
      <c r="O1784" s="1329"/>
      <c r="Q1784" s="92"/>
      <c r="R1784" s="92"/>
      <c r="S1784" s="92"/>
      <c r="T1784" s="92"/>
      <c r="U1784" s="1303"/>
    </row>
    <row r="1785" spans="1:21" s="1302" customFormat="1" x14ac:dyDescent="0.3">
      <c r="A1785" s="1214"/>
      <c r="B1785" s="92"/>
      <c r="C1785" s="1298"/>
      <c r="D1785" s="1301"/>
      <c r="E1785" s="1301"/>
      <c r="F1785" s="1301"/>
      <c r="G1785" s="1301"/>
      <c r="H1785" s="1301"/>
      <c r="I1785" s="1301"/>
      <c r="J1785" s="1301"/>
      <c r="K1785" s="1301"/>
      <c r="L1785" s="1301"/>
      <c r="M1785" s="1301"/>
      <c r="N1785" s="1301"/>
      <c r="O1785" s="1329"/>
      <c r="Q1785" s="92"/>
      <c r="R1785" s="92"/>
      <c r="S1785" s="92"/>
      <c r="T1785" s="92"/>
      <c r="U1785" s="1303"/>
    </row>
    <row r="1786" spans="1:21" s="1302" customFormat="1" x14ac:dyDescent="0.3">
      <c r="A1786" s="1214"/>
      <c r="B1786" s="92"/>
      <c r="C1786" s="1298"/>
      <c r="D1786" s="1301"/>
      <c r="E1786" s="1301"/>
      <c r="F1786" s="1301"/>
      <c r="G1786" s="1301"/>
      <c r="H1786" s="1301"/>
      <c r="I1786" s="1301"/>
      <c r="J1786" s="1301"/>
      <c r="K1786" s="1301"/>
      <c r="L1786" s="1301"/>
      <c r="M1786" s="1301"/>
      <c r="N1786" s="1301"/>
      <c r="O1786" s="1329"/>
      <c r="Q1786" s="92"/>
      <c r="R1786" s="92"/>
      <c r="S1786" s="92"/>
      <c r="T1786" s="92"/>
      <c r="U1786" s="1303"/>
    </row>
    <row r="1787" spans="1:21" s="1302" customFormat="1" x14ac:dyDescent="0.3">
      <c r="A1787" s="1214"/>
      <c r="B1787" s="92"/>
      <c r="C1787" s="1298"/>
      <c r="D1787" s="1301"/>
      <c r="E1787" s="1301"/>
      <c r="F1787" s="1301"/>
      <c r="G1787" s="1301"/>
      <c r="H1787" s="1301"/>
      <c r="I1787" s="1301"/>
      <c r="J1787" s="1301"/>
      <c r="K1787" s="1301"/>
      <c r="L1787" s="1301"/>
      <c r="M1787" s="1301"/>
      <c r="N1787" s="1301"/>
      <c r="O1787" s="1329"/>
      <c r="Q1787" s="92"/>
      <c r="R1787" s="92"/>
      <c r="S1787" s="92"/>
      <c r="T1787" s="92"/>
      <c r="U1787" s="1303"/>
    </row>
    <row r="1788" spans="1:21" s="1302" customFormat="1" x14ac:dyDescent="0.3">
      <c r="A1788" s="1214"/>
      <c r="B1788" s="92"/>
      <c r="C1788" s="1298"/>
      <c r="D1788" s="1301"/>
      <c r="E1788" s="1301"/>
      <c r="F1788" s="1301"/>
      <c r="G1788" s="1301"/>
      <c r="H1788" s="1301"/>
      <c r="I1788" s="1301"/>
      <c r="J1788" s="1301"/>
      <c r="K1788" s="1301"/>
      <c r="L1788" s="1301"/>
      <c r="M1788" s="1301"/>
      <c r="N1788" s="1301"/>
      <c r="O1788" s="1329"/>
      <c r="Q1788" s="92"/>
      <c r="R1788" s="92"/>
      <c r="S1788" s="92"/>
      <c r="T1788" s="92"/>
      <c r="U1788" s="1303"/>
    </row>
    <row r="1789" spans="1:21" s="1302" customFormat="1" x14ac:dyDescent="0.3">
      <c r="A1789" s="1214"/>
      <c r="B1789" s="92"/>
      <c r="C1789" s="1298"/>
      <c r="D1789" s="1301"/>
      <c r="E1789" s="1301"/>
      <c r="F1789" s="1301"/>
      <c r="G1789" s="1301"/>
      <c r="H1789" s="1301"/>
      <c r="I1789" s="1301"/>
      <c r="J1789" s="1301"/>
      <c r="K1789" s="1301"/>
      <c r="L1789" s="1301"/>
      <c r="M1789" s="1301"/>
      <c r="N1789" s="1301"/>
      <c r="O1789" s="1329"/>
      <c r="Q1789" s="92"/>
      <c r="R1789" s="92"/>
      <c r="S1789" s="92"/>
      <c r="T1789" s="92"/>
      <c r="U1789" s="1303"/>
    </row>
    <row r="1790" spans="1:21" s="1302" customFormat="1" x14ac:dyDescent="0.3">
      <c r="A1790" s="1214"/>
      <c r="B1790" s="92"/>
      <c r="C1790" s="1298"/>
      <c r="D1790" s="1301"/>
      <c r="E1790" s="1301"/>
      <c r="F1790" s="1301"/>
      <c r="G1790" s="1301"/>
      <c r="H1790" s="1301"/>
      <c r="I1790" s="1301"/>
      <c r="J1790" s="1301"/>
      <c r="K1790" s="1301"/>
      <c r="L1790" s="1301"/>
      <c r="M1790" s="1301"/>
      <c r="N1790" s="1301"/>
      <c r="O1790" s="1329"/>
      <c r="Q1790" s="92"/>
      <c r="R1790" s="92"/>
      <c r="S1790" s="92"/>
      <c r="T1790" s="92"/>
      <c r="U1790" s="1303"/>
    </row>
    <row r="1791" spans="1:21" s="1302" customFormat="1" x14ac:dyDescent="0.3">
      <c r="A1791" s="1214"/>
      <c r="B1791" s="92"/>
      <c r="C1791" s="1298"/>
      <c r="D1791" s="1301"/>
      <c r="E1791" s="1301"/>
      <c r="F1791" s="1301"/>
      <c r="G1791" s="1301"/>
      <c r="H1791" s="1301"/>
      <c r="I1791" s="1301"/>
      <c r="J1791" s="1301"/>
      <c r="K1791" s="1301"/>
      <c r="L1791" s="1301"/>
      <c r="M1791" s="1301"/>
      <c r="N1791" s="1301"/>
      <c r="O1791" s="1329"/>
      <c r="Q1791" s="92"/>
      <c r="R1791" s="92"/>
      <c r="S1791" s="92"/>
      <c r="T1791" s="92"/>
      <c r="U1791" s="1303"/>
    </row>
    <row r="1792" spans="1:21" s="1302" customFormat="1" x14ac:dyDescent="0.3">
      <c r="A1792" s="1214"/>
      <c r="B1792" s="92"/>
      <c r="C1792" s="1298"/>
      <c r="D1792" s="1301"/>
      <c r="E1792" s="1301"/>
      <c r="F1792" s="1301"/>
      <c r="G1792" s="1301"/>
      <c r="H1792" s="1301"/>
      <c r="I1792" s="1301"/>
      <c r="J1792" s="1301"/>
      <c r="K1792" s="1301"/>
      <c r="L1792" s="1301"/>
      <c r="M1792" s="1301"/>
      <c r="N1792" s="1301"/>
      <c r="O1792" s="1329"/>
      <c r="Q1792" s="92"/>
      <c r="R1792" s="92"/>
      <c r="S1792" s="92"/>
      <c r="T1792" s="92"/>
      <c r="U1792" s="1303"/>
    </row>
    <row r="1793" spans="1:21" s="1302" customFormat="1" x14ac:dyDescent="0.3">
      <c r="A1793" s="1214"/>
      <c r="B1793" s="92"/>
      <c r="C1793" s="1298"/>
      <c r="D1793" s="1301"/>
      <c r="E1793" s="1301"/>
      <c r="F1793" s="1301"/>
      <c r="G1793" s="1301"/>
      <c r="H1793" s="1301"/>
      <c r="I1793" s="1301"/>
      <c r="J1793" s="1301"/>
      <c r="K1793" s="1301"/>
      <c r="L1793" s="1301"/>
      <c r="M1793" s="1301"/>
      <c r="N1793" s="1301"/>
      <c r="O1793" s="1329"/>
      <c r="Q1793" s="92"/>
      <c r="R1793" s="92"/>
      <c r="S1793" s="92"/>
      <c r="T1793" s="92"/>
      <c r="U1793" s="1303"/>
    </row>
    <row r="1794" spans="1:21" s="1302" customFormat="1" x14ac:dyDescent="0.3">
      <c r="A1794" s="1214"/>
      <c r="B1794" s="92"/>
      <c r="C1794" s="1298"/>
      <c r="D1794" s="1301"/>
      <c r="E1794" s="1301"/>
      <c r="F1794" s="1301"/>
      <c r="G1794" s="1301"/>
      <c r="H1794" s="1301"/>
      <c r="I1794" s="1301"/>
      <c r="J1794" s="1301"/>
      <c r="K1794" s="1301"/>
      <c r="L1794" s="1301"/>
      <c r="M1794" s="1301"/>
      <c r="N1794" s="1301"/>
      <c r="O1794" s="1329"/>
      <c r="Q1794" s="92"/>
      <c r="R1794" s="92"/>
      <c r="S1794" s="92"/>
      <c r="T1794" s="92"/>
      <c r="U1794" s="1303"/>
    </row>
    <row r="1795" spans="1:21" s="1302" customFormat="1" x14ac:dyDescent="0.3">
      <c r="A1795" s="1214"/>
      <c r="B1795" s="92"/>
      <c r="C1795" s="1298"/>
      <c r="D1795" s="1301"/>
      <c r="E1795" s="1301"/>
      <c r="F1795" s="1301"/>
      <c r="G1795" s="1301"/>
      <c r="H1795" s="1301"/>
      <c r="I1795" s="1301"/>
      <c r="J1795" s="1301"/>
      <c r="K1795" s="1301"/>
      <c r="L1795" s="1301"/>
      <c r="M1795" s="1301"/>
      <c r="N1795" s="1301"/>
      <c r="O1795" s="1329"/>
      <c r="Q1795" s="92"/>
      <c r="R1795" s="92"/>
      <c r="S1795" s="92"/>
      <c r="T1795" s="92"/>
      <c r="U1795" s="1303"/>
    </row>
    <row r="1796" spans="1:21" s="1302" customFormat="1" x14ac:dyDescent="0.3">
      <c r="A1796" s="1214"/>
      <c r="B1796" s="92"/>
      <c r="C1796" s="1298"/>
      <c r="D1796" s="1301"/>
      <c r="E1796" s="1301"/>
      <c r="F1796" s="1301"/>
      <c r="G1796" s="1301"/>
      <c r="H1796" s="1301"/>
      <c r="I1796" s="1301"/>
      <c r="J1796" s="1301"/>
      <c r="K1796" s="1301"/>
      <c r="L1796" s="1301"/>
      <c r="M1796" s="1301"/>
      <c r="N1796" s="1301"/>
      <c r="O1796" s="1329"/>
      <c r="Q1796" s="92"/>
      <c r="R1796" s="92"/>
      <c r="S1796" s="92"/>
      <c r="T1796" s="92"/>
      <c r="U1796" s="1303"/>
    </row>
    <row r="1797" spans="1:21" s="1302" customFormat="1" x14ac:dyDescent="0.3">
      <c r="A1797" s="1214"/>
      <c r="B1797" s="92"/>
      <c r="C1797" s="1298"/>
      <c r="D1797" s="1301"/>
      <c r="E1797" s="1301"/>
      <c r="F1797" s="1301"/>
      <c r="G1797" s="1301"/>
      <c r="H1797" s="1301"/>
      <c r="I1797" s="1301"/>
      <c r="J1797" s="1301"/>
      <c r="K1797" s="1301"/>
      <c r="L1797" s="1301"/>
      <c r="M1797" s="1301"/>
      <c r="N1797" s="1301"/>
      <c r="O1797" s="1329"/>
      <c r="Q1797" s="92"/>
      <c r="R1797" s="92"/>
      <c r="S1797" s="92"/>
      <c r="T1797" s="92"/>
      <c r="U1797" s="1303"/>
    </row>
    <row r="1798" spans="1:21" s="1302" customFormat="1" x14ac:dyDescent="0.3">
      <c r="A1798" s="1214"/>
      <c r="B1798" s="92"/>
      <c r="C1798" s="1298"/>
      <c r="D1798" s="1301"/>
      <c r="E1798" s="1301"/>
      <c r="F1798" s="1301"/>
      <c r="G1798" s="1301"/>
      <c r="H1798" s="1301"/>
      <c r="I1798" s="1301"/>
      <c r="J1798" s="1301"/>
      <c r="K1798" s="1301"/>
      <c r="L1798" s="1301"/>
      <c r="M1798" s="1301"/>
      <c r="N1798" s="1301"/>
      <c r="O1798" s="1329"/>
      <c r="Q1798" s="92"/>
      <c r="R1798" s="92"/>
      <c r="S1798" s="92"/>
      <c r="T1798" s="92"/>
      <c r="U1798" s="1303"/>
    </row>
    <row r="1799" spans="1:21" s="1302" customFormat="1" x14ac:dyDescent="0.3">
      <c r="A1799" s="1214"/>
      <c r="B1799" s="92"/>
      <c r="C1799" s="1298"/>
      <c r="D1799" s="1301"/>
      <c r="E1799" s="1301"/>
      <c r="F1799" s="1301"/>
      <c r="G1799" s="1301"/>
      <c r="H1799" s="1301"/>
      <c r="I1799" s="1301"/>
      <c r="J1799" s="1301"/>
      <c r="K1799" s="1301"/>
      <c r="L1799" s="1301"/>
      <c r="M1799" s="1301"/>
      <c r="N1799" s="1301"/>
      <c r="O1799" s="1329"/>
      <c r="Q1799" s="92"/>
      <c r="R1799" s="92"/>
      <c r="S1799" s="92"/>
      <c r="T1799" s="92"/>
      <c r="U1799" s="1303"/>
    </row>
    <row r="1800" spans="1:21" s="1302" customFormat="1" x14ac:dyDescent="0.3">
      <c r="A1800" s="1214"/>
      <c r="B1800" s="92"/>
      <c r="C1800" s="1298"/>
      <c r="D1800" s="1301"/>
      <c r="E1800" s="1301"/>
      <c r="F1800" s="1301"/>
      <c r="G1800" s="1301"/>
      <c r="H1800" s="1301"/>
      <c r="I1800" s="1301"/>
      <c r="J1800" s="1301"/>
      <c r="K1800" s="1301"/>
      <c r="L1800" s="1301"/>
      <c r="M1800" s="1301"/>
      <c r="N1800" s="1301"/>
      <c r="O1800" s="1329"/>
      <c r="Q1800" s="92"/>
      <c r="R1800" s="92"/>
      <c r="S1800" s="92"/>
      <c r="T1800" s="92"/>
      <c r="U1800" s="1303"/>
    </row>
    <row r="1801" spans="1:21" s="1302" customFormat="1" x14ac:dyDescent="0.3">
      <c r="A1801" s="1214"/>
      <c r="B1801" s="92"/>
      <c r="C1801" s="1298"/>
      <c r="D1801" s="1301"/>
      <c r="E1801" s="1301"/>
      <c r="F1801" s="1301"/>
      <c r="G1801" s="1301"/>
      <c r="H1801" s="1301"/>
      <c r="I1801" s="1301"/>
      <c r="J1801" s="1301"/>
      <c r="K1801" s="1301"/>
      <c r="L1801" s="1301"/>
      <c r="M1801" s="1301"/>
      <c r="N1801" s="1301"/>
      <c r="O1801" s="1329"/>
      <c r="Q1801" s="92"/>
      <c r="R1801" s="92"/>
      <c r="S1801" s="92"/>
      <c r="T1801" s="92"/>
      <c r="U1801" s="1303"/>
    </row>
    <row r="1802" spans="1:21" s="1302" customFormat="1" x14ac:dyDescent="0.3">
      <c r="A1802" s="1214"/>
      <c r="B1802" s="92"/>
      <c r="C1802" s="1298"/>
      <c r="D1802" s="1301"/>
      <c r="E1802" s="1301"/>
      <c r="F1802" s="1301"/>
      <c r="G1802" s="1301"/>
      <c r="H1802" s="1301"/>
      <c r="I1802" s="1301"/>
      <c r="J1802" s="1301"/>
      <c r="K1802" s="1301"/>
      <c r="L1802" s="1301"/>
      <c r="M1802" s="1301"/>
      <c r="N1802" s="1301"/>
      <c r="O1802" s="1329"/>
      <c r="Q1802" s="92"/>
      <c r="R1802" s="92"/>
      <c r="S1802" s="92"/>
      <c r="T1802" s="92"/>
      <c r="U1802" s="1303"/>
    </row>
    <row r="1803" spans="1:21" s="1302" customFormat="1" x14ac:dyDescent="0.3">
      <c r="A1803" s="1214"/>
      <c r="B1803" s="92"/>
      <c r="C1803" s="1298"/>
      <c r="D1803" s="1301"/>
      <c r="E1803" s="1301"/>
      <c r="F1803" s="1301"/>
      <c r="G1803" s="1301"/>
      <c r="H1803" s="1301"/>
      <c r="I1803" s="1301"/>
      <c r="J1803" s="1301"/>
      <c r="K1803" s="1301"/>
      <c r="L1803" s="1301"/>
      <c r="M1803" s="1301"/>
      <c r="N1803" s="1301"/>
      <c r="O1803" s="1329"/>
      <c r="Q1803" s="92"/>
      <c r="R1803" s="92"/>
      <c r="S1803" s="92"/>
      <c r="T1803" s="92"/>
      <c r="U1803" s="1303"/>
    </row>
    <row r="1804" spans="1:21" s="1302" customFormat="1" x14ac:dyDescent="0.3">
      <c r="A1804" s="1214"/>
      <c r="B1804" s="92"/>
      <c r="C1804" s="1298"/>
      <c r="D1804" s="1301"/>
      <c r="E1804" s="1301"/>
      <c r="F1804" s="1301"/>
      <c r="G1804" s="1301"/>
      <c r="H1804" s="1301"/>
      <c r="I1804" s="1301"/>
      <c r="J1804" s="1301"/>
      <c r="K1804" s="1301"/>
      <c r="L1804" s="1301"/>
      <c r="M1804" s="1301"/>
      <c r="N1804" s="1301"/>
      <c r="O1804" s="1329"/>
      <c r="Q1804" s="92"/>
      <c r="R1804" s="92"/>
      <c r="S1804" s="92"/>
      <c r="T1804" s="92"/>
      <c r="U1804" s="1303"/>
    </row>
    <row r="1805" spans="1:21" s="1302" customFormat="1" x14ac:dyDescent="0.3">
      <c r="A1805" s="1214"/>
      <c r="B1805" s="92"/>
      <c r="C1805" s="1298"/>
      <c r="D1805" s="1301"/>
      <c r="E1805" s="1301"/>
      <c r="F1805" s="1301"/>
      <c r="G1805" s="1301"/>
      <c r="H1805" s="1301"/>
      <c r="I1805" s="1301"/>
      <c r="J1805" s="1301"/>
      <c r="K1805" s="1301"/>
      <c r="L1805" s="1301"/>
      <c r="M1805" s="1301"/>
      <c r="N1805" s="1301"/>
      <c r="O1805" s="1329"/>
      <c r="Q1805" s="92"/>
      <c r="R1805" s="92"/>
      <c r="S1805" s="92"/>
      <c r="T1805" s="92"/>
      <c r="U1805" s="1303"/>
    </row>
    <row r="1806" spans="1:21" s="1302" customFormat="1" x14ac:dyDescent="0.3">
      <c r="A1806" s="1214"/>
      <c r="B1806" s="92"/>
      <c r="C1806" s="1298"/>
      <c r="D1806" s="1301"/>
      <c r="E1806" s="1301"/>
      <c r="F1806" s="1301"/>
      <c r="G1806" s="1301"/>
      <c r="H1806" s="1301"/>
      <c r="I1806" s="1301"/>
      <c r="J1806" s="1301"/>
      <c r="K1806" s="1301"/>
      <c r="L1806" s="1301"/>
      <c r="M1806" s="1301"/>
      <c r="N1806" s="1301"/>
      <c r="O1806" s="1329"/>
      <c r="Q1806" s="92"/>
      <c r="R1806" s="92"/>
      <c r="S1806" s="92"/>
      <c r="T1806" s="92"/>
      <c r="U1806" s="1303"/>
    </row>
    <row r="1807" spans="1:21" s="1302" customFormat="1" x14ac:dyDescent="0.3">
      <c r="A1807" s="1214"/>
      <c r="B1807" s="92"/>
      <c r="C1807" s="1298"/>
      <c r="D1807" s="1301"/>
      <c r="E1807" s="1301"/>
      <c r="F1807" s="1301"/>
      <c r="G1807" s="1301"/>
      <c r="H1807" s="1301"/>
      <c r="I1807" s="1301"/>
      <c r="J1807" s="1301"/>
      <c r="K1807" s="1301"/>
      <c r="L1807" s="1301"/>
      <c r="M1807" s="1301"/>
      <c r="N1807" s="1301"/>
      <c r="O1807" s="1329"/>
      <c r="Q1807" s="92"/>
      <c r="R1807" s="92"/>
      <c r="S1807" s="92"/>
      <c r="T1807" s="92"/>
      <c r="U1807" s="1303"/>
    </row>
    <row r="1808" spans="1:21" s="1302" customFormat="1" x14ac:dyDescent="0.3">
      <c r="A1808" s="1214"/>
      <c r="B1808" s="92"/>
      <c r="C1808" s="1298"/>
      <c r="D1808" s="1301"/>
      <c r="E1808" s="1301"/>
      <c r="F1808" s="1301"/>
      <c r="G1808" s="1301"/>
      <c r="H1808" s="1301"/>
      <c r="I1808" s="1301"/>
      <c r="J1808" s="1301"/>
      <c r="K1808" s="1301"/>
      <c r="L1808" s="1301"/>
      <c r="M1808" s="1301"/>
      <c r="N1808" s="1301"/>
      <c r="O1808" s="1329"/>
      <c r="Q1808" s="92"/>
      <c r="R1808" s="92"/>
      <c r="S1808" s="92"/>
      <c r="T1808" s="92"/>
      <c r="U1808" s="1303"/>
    </row>
    <row r="1809" spans="1:21" s="1302" customFormat="1" x14ac:dyDescent="0.3">
      <c r="A1809" s="1214"/>
      <c r="B1809" s="92"/>
      <c r="C1809" s="1298"/>
      <c r="D1809" s="1301"/>
      <c r="E1809" s="1301"/>
      <c r="F1809" s="1301"/>
      <c r="G1809" s="1301"/>
      <c r="H1809" s="1301"/>
      <c r="I1809" s="1301"/>
      <c r="J1809" s="1301"/>
      <c r="K1809" s="1301"/>
      <c r="L1809" s="1301"/>
      <c r="M1809" s="1301"/>
      <c r="N1809" s="1301"/>
      <c r="O1809" s="1329"/>
      <c r="Q1809" s="92"/>
      <c r="R1809" s="92"/>
      <c r="S1809" s="92"/>
      <c r="T1809" s="92"/>
      <c r="U1809" s="1303"/>
    </row>
    <row r="1810" spans="1:21" s="1302" customFormat="1" x14ac:dyDescent="0.3">
      <c r="A1810" s="1214"/>
      <c r="B1810" s="92"/>
      <c r="C1810" s="1298"/>
      <c r="D1810" s="1301"/>
      <c r="E1810" s="1301"/>
      <c r="F1810" s="1301"/>
      <c r="G1810" s="1301"/>
      <c r="H1810" s="1301"/>
      <c r="I1810" s="1301"/>
      <c r="J1810" s="1301"/>
      <c r="K1810" s="1301"/>
      <c r="L1810" s="1301"/>
      <c r="M1810" s="1301"/>
      <c r="N1810" s="1301"/>
      <c r="O1810" s="1329"/>
      <c r="Q1810" s="92"/>
      <c r="R1810" s="92"/>
      <c r="S1810" s="92"/>
      <c r="T1810" s="92"/>
      <c r="U1810" s="1303"/>
    </row>
    <row r="1811" spans="1:21" s="1302" customFormat="1" x14ac:dyDescent="0.3">
      <c r="A1811" s="1214"/>
      <c r="B1811" s="92"/>
      <c r="C1811" s="1298"/>
      <c r="D1811" s="1301"/>
      <c r="E1811" s="1301"/>
      <c r="F1811" s="1301"/>
      <c r="G1811" s="1301"/>
      <c r="H1811" s="1301"/>
      <c r="I1811" s="1301"/>
      <c r="J1811" s="1301"/>
      <c r="K1811" s="1301"/>
      <c r="L1811" s="1301"/>
      <c r="M1811" s="1301"/>
      <c r="N1811" s="1301"/>
      <c r="O1811" s="1329"/>
      <c r="Q1811" s="92"/>
      <c r="R1811" s="92"/>
      <c r="S1811" s="92"/>
      <c r="T1811" s="92"/>
      <c r="U1811" s="1303"/>
    </row>
    <row r="1812" spans="1:21" s="1302" customFormat="1" x14ac:dyDescent="0.3">
      <c r="A1812" s="1214"/>
      <c r="B1812" s="92"/>
      <c r="C1812" s="1298"/>
      <c r="D1812" s="1301"/>
      <c r="E1812" s="1301"/>
      <c r="F1812" s="1301"/>
      <c r="G1812" s="1301"/>
      <c r="H1812" s="1301"/>
      <c r="I1812" s="1301"/>
      <c r="J1812" s="1301"/>
      <c r="K1812" s="1301"/>
      <c r="L1812" s="1301"/>
      <c r="M1812" s="1301"/>
      <c r="N1812" s="1301"/>
      <c r="O1812" s="1329"/>
      <c r="Q1812" s="92"/>
      <c r="R1812" s="92"/>
      <c r="S1812" s="92"/>
      <c r="T1812" s="92"/>
      <c r="U1812" s="1303"/>
    </row>
    <row r="1813" spans="1:21" s="1302" customFormat="1" x14ac:dyDescent="0.3">
      <c r="A1813" s="1214"/>
      <c r="B1813" s="92"/>
      <c r="C1813" s="1298"/>
      <c r="D1813" s="1301"/>
      <c r="E1813" s="1301"/>
      <c r="F1813" s="1301"/>
      <c r="G1813" s="1301"/>
      <c r="H1813" s="1301"/>
      <c r="I1813" s="1301"/>
      <c r="J1813" s="1301"/>
      <c r="K1813" s="1301"/>
      <c r="L1813" s="1301"/>
      <c r="M1813" s="1301"/>
      <c r="N1813" s="1301"/>
      <c r="O1813" s="1329"/>
      <c r="Q1813" s="92"/>
      <c r="R1813" s="92"/>
      <c r="S1813" s="92"/>
      <c r="T1813" s="92"/>
      <c r="U1813" s="1303"/>
    </row>
    <row r="1814" spans="1:21" s="1302" customFormat="1" x14ac:dyDescent="0.3">
      <c r="A1814" s="1214"/>
      <c r="B1814" s="92"/>
      <c r="C1814" s="1298"/>
      <c r="D1814" s="1301"/>
      <c r="E1814" s="1301"/>
      <c r="F1814" s="1301"/>
      <c r="G1814" s="1301"/>
      <c r="H1814" s="1301"/>
      <c r="I1814" s="1301"/>
      <c r="J1814" s="1301"/>
      <c r="K1814" s="1301"/>
      <c r="L1814" s="1301"/>
      <c r="M1814" s="1301"/>
      <c r="N1814" s="1301"/>
      <c r="O1814" s="1329"/>
      <c r="Q1814" s="92"/>
      <c r="R1814" s="92"/>
      <c r="S1814" s="92"/>
      <c r="T1814" s="92"/>
      <c r="U1814" s="1303"/>
    </row>
    <row r="1815" spans="1:21" s="1302" customFormat="1" x14ac:dyDescent="0.3">
      <c r="A1815" s="1214"/>
      <c r="B1815" s="92"/>
      <c r="C1815" s="1298"/>
      <c r="D1815" s="1301"/>
      <c r="E1815" s="1301"/>
      <c r="F1815" s="1301"/>
      <c r="G1815" s="1301"/>
      <c r="H1815" s="1301"/>
      <c r="I1815" s="1301"/>
      <c r="J1815" s="1301"/>
      <c r="K1815" s="1301"/>
      <c r="L1815" s="1301"/>
      <c r="M1815" s="1301"/>
      <c r="N1815" s="1301"/>
      <c r="O1815" s="1329"/>
      <c r="Q1815" s="92"/>
      <c r="R1815" s="92"/>
      <c r="S1815" s="92"/>
      <c r="T1815" s="92"/>
      <c r="U1815" s="1303"/>
    </row>
    <row r="1816" spans="1:21" s="1302" customFormat="1" x14ac:dyDescent="0.3">
      <c r="A1816" s="1214"/>
      <c r="B1816" s="92"/>
      <c r="C1816" s="1298"/>
      <c r="D1816" s="1301"/>
      <c r="E1816" s="1301"/>
      <c r="F1816" s="1301"/>
      <c r="G1816" s="1301"/>
      <c r="H1816" s="1301"/>
      <c r="I1816" s="1301"/>
      <c r="J1816" s="1301"/>
      <c r="K1816" s="1301"/>
      <c r="L1816" s="1301"/>
      <c r="M1816" s="1301"/>
      <c r="N1816" s="1301"/>
      <c r="O1816" s="1329"/>
      <c r="Q1816" s="92"/>
      <c r="R1816" s="92"/>
      <c r="S1816" s="92"/>
      <c r="T1816" s="92"/>
      <c r="U1816" s="1303"/>
    </row>
    <row r="1817" spans="1:21" s="1302" customFormat="1" x14ac:dyDescent="0.3">
      <c r="A1817" s="1214"/>
      <c r="B1817" s="92"/>
      <c r="C1817" s="1298"/>
      <c r="D1817" s="1301"/>
      <c r="E1817" s="1301"/>
      <c r="F1817" s="1301"/>
      <c r="G1817" s="1301"/>
      <c r="H1817" s="1301"/>
      <c r="I1817" s="1301"/>
      <c r="J1817" s="1301"/>
      <c r="K1817" s="1301"/>
      <c r="L1817" s="1301"/>
      <c r="M1817" s="1301"/>
      <c r="N1817" s="1301"/>
      <c r="O1817" s="1329"/>
      <c r="Q1817" s="92"/>
      <c r="R1817" s="92"/>
      <c r="S1817" s="92"/>
      <c r="T1817" s="92"/>
      <c r="U1817" s="1303"/>
    </row>
    <row r="1818" spans="1:21" s="1302" customFormat="1" x14ac:dyDescent="0.3">
      <c r="A1818" s="1214"/>
      <c r="B1818" s="92"/>
      <c r="C1818" s="1298"/>
      <c r="D1818" s="1301"/>
      <c r="E1818" s="1301"/>
      <c r="F1818" s="1301"/>
      <c r="G1818" s="1301"/>
      <c r="H1818" s="1301"/>
      <c r="I1818" s="1301"/>
      <c r="J1818" s="1301"/>
      <c r="K1818" s="1301"/>
      <c r="L1818" s="1301"/>
      <c r="M1818" s="1301"/>
      <c r="N1818" s="1301"/>
      <c r="O1818" s="1329"/>
      <c r="Q1818" s="92"/>
      <c r="R1818" s="92"/>
      <c r="S1818" s="92"/>
      <c r="T1818" s="92"/>
      <c r="U1818" s="1303"/>
    </row>
    <row r="1819" spans="1:21" s="1302" customFormat="1" x14ac:dyDescent="0.3">
      <c r="A1819" s="1214"/>
      <c r="B1819" s="92"/>
      <c r="C1819" s="1298"/>
      <c r="D1819" s="1301"/>
      <c r="E1819" s="1301"/>
      <c r="F1819" s="1301"/>
      <c r="G1819" s="1301"/>
      <c r="H1819" s="1301"/>
      <c r="I1819" s="1301"/>
      <c r="J1819" s="1301"/>
      <c r="K1819" s="1301"/>
      <c r="L1819" s="1301"/>
      <c r="M1819" s="1301"/>
      <c r="N1819" s="1301"/>
      <c r="O1819" s="1329"/>
      <c r="Q1819" s="92"/>
      <c r="R1819" s="92"/>
      <c r="S1819" s="92"/>
      <c r="T1819" s="92"/>
      <c r="U1819" s="1303"/>
    </row>
    <row r="1820" spans="1:21" s="1302" customFormat="1" x14ac:dyDescent="0.3">
      <c r="A1820" s="1214"/>
      <c r="B1820" s="92"/>
      <c r="C1820" s="1298"/>
      <c r="D1820" s="1301"/>
      <c r="E1820" s="1301"/>
      <c r="F1820" s="1301"/>
      <c r="G1820" s="1301"/>
      <c r="H1820" s="1301"/>
      <c r="I1820" s="1301"/>
      <c r="J1820" s="1301"/>
      <c r="K1820" s="1301"/>
      <c r="L1820" s="1301"/>
      <c r="M1820" s="1301"/>
      <c r="N1820" s="1301"/>
      <c r="O1820" s="1329"/>
      <c r="Q1820" s="92"/>
      <c r="R1820" s="92"/>
      <c r="S1820" s="92"/>
      <c r="T1820" s="92"/>
      <c r="U1820" s="1303"/>
    </row>
    <row r="1821" spans="1:21" s="1302" customFormat="1" x14ac:dyDescent="0.3">
      <c r="A1821" s="1214"/>
      <c r="B1821" s="92"/>
      <c r="C1821" s="1298"/>
      <c r="D1821" s="1301"/>
      <c r="E1821" s="1301"/>
      <c r="F1821" s="1301"/>
      <c r="G1821" s="1301"/>
      <c r="H1821" s="1301"/>
      <c r="I1821" s="1301"/>
      <c r="J1821" s="1301"/>
      <c r="K1821" s="1301"/>
      <c r="L1821" s="1301"/>
      <c r="M1821" s="1301"/>
      <c r="N1821" s="1301"/>
      <c r="O1821" s="1329"/>
      <c r="Q1821" s="92"/>
      <c r="R1821" s="92"/>
      <c r="S1821" s="92"/>
      <c r="T1821" s="92"/>
      <c r="U1821" s="1303"/>
    </row>
    <row r="1822" spans="1:21" s="1302" customFormat="1" x14ac:dyDescent="0.3">
      <c r="A1822" s="1214"/>
      <c r="B1822" s="92"/>
      <c r="C1822" s="1298"/>
      <c r="D1822" s="1301"/>
      <c r="E1822" s="1301"/>
      <c r="F1822" s="1301"/>
      <c r="G1822" s="1301"/>
      <c r="H1822" s="1301"/>
      <c r="I1822" s="1301"/>
      <c r="J1822" s="1301"/>
      <c r="K1822" s="1301"/>
      <c r="L1822" s="1301"/>
      <c r="M1822" s="1301"/>
      <c r="N1822" s="1301"/>
      <c r="O1822" s="1329"/>
      <c r="Q1822" s="92"/>
      <c r="R1822" s="92"/>
      <c r="S1822" s="92"/>
      <c r="T1822" s="92"/>
      <c r="U1822" s="1303"/>
    </row>
    <row r="1823" spans="1:21" s="1302" customFormat="1" x14ac:dyDescent="0.3">
      <c r="A1823" s="1214"/>
      <c r="B1823" s="92"/>
      <c r="C1823" s="1298"/>
      <c r="D1823" s="1301"/>
      <c r="E1823" s="1301"/>
      <c r="F1823" s="1301"/>
      <c r="G1823" s="1301"/>
      <c r="H1823" s="1301"/>
      <c r="I1823" s="1301"/>
      <c r="J1823" s="1301"/>
      <c r="K1823" s="1301"/>
      <c r="L1823" s="1301"/>
      <c r="M1823" s="1301"/>
      <c r="N1823" s="1301"/>
      <c r="O1823" s="1329"/>
      <c r="Q1823" s="92"/>
      <c r="R1823" s="92"/>
      <c r="S1823" s="92"/>
      <c r="T1823" s="92"/>
      <c r="U1823" s="1303"/>
    </row>
    <row r="1824" spans="1:21" s="1302" customFormat="1" x14ac:dyDescent="0.3">
      <c r="A1824" s="1214"/>
      <c r="B1824" s="92"/>
      <c r="C1824" s="1298"/>
      <c r="D1824" s="1301"/>
      <c r="E1824" s="1301"/>
      <c r="F1824" s="1301"/>
      <c r="G1824" s="1301"/>
      <c r="H1824" s="1301"/>
      <c r="I1824" s="1301"/>
      <c r="J1824" s="1301"/>
      <c r="K1824" s="1301"/>
      <c r="L1824" s="1301"/>
      <c r="M1824" s="1301"/>
      <c r="N1824" s="1301"/>
      <c r="O1824" s="1329"/>
      <c r="Q1824" s="92"/>
      <c r="R1824" s="92"/>
      <c r="S1824" s="92"/>
      <c r="T1824" s="92"/>
      <c r="U1824" s="1303"/>
    </row>
    <row r="1825" spans="1:21" s="1302" customFormat="1" x14ac:dyDescent="0.3">
      <c r="A1825" s="1214"/>
      <c r="B1825" s="92"/>
      <c r="C1825" s="1298"/>
      <c r="D1825" s="1301"/>
      <c r="E1825" s="1301"/>
      <c r="F1825" s="1301"/>
      <c r="G1825" s="1301"/>
      <c r="H1825" s="1301"/>
      <c r="I1825" s="1301"/>
      <c r="J1825" s="1301"/>
      <c r="K1825" s="1301"/>
      <c r="L1825" s="1301"/>
      <c r="M1825" s="1301"/>
      <c r="N1825" s="1301"/>
      <c r="O1825" s="1329"/>
      <c r="Q1825" s="92"/>
      <c r="R1825" s="92"/>
      <c r="S1825" s="92"/>
      <c r="T1825" s="92"/>
      <c r="U1825" s="1303"/>
    </row>
    <row r="1826" spans="1:21" s="1302" customFormat="1" x14ac:dyDescent="0.3">
      <c r="A1826" s="1214"/>
      <c r="B1826" s="92"/>
      <c r="C1826" s="1298"/>
      <c r="D1826" s="1301"/>
      <c r="E1826" s="1301"/>
      <c r="F1826" s="1301"/>
      <c r="G1826" s="1301"/>
      <c r="H1826" s="1301"/>
      <c r="I1826" s="1301"/>
      <c r="J1826" s="1301"/>
      <c r="K1826" s="1301"/>
      <c r="L1826" s="1301"/>
      <c r="M1826" s="1301"/>
      <c r="N1826" s="1301"/>
      <c r="O1826" s="1329"/>
      <c r="Q1826" s="92"/>
      <c r="R1826" s="92"/>
      <c r="S1826" s="92"/>
      <c r="T1826" s="92"/>
      <c r="U1826" s="1303"/>
    </row>
    <row r="1827" spans="1:21" s="1302" customFormat="1" x14ac:dyDescent="0.3">
      <c r="A1827" s="1214"/>
      <c r="B1827" s="92"/>
      <c r="C1827" s="1298"/>
      <c r="D1827" s="1301"/>
      <c r="E1827" s="1301"/>
      <c r="F1827" s="1301"/>
      <c r="G1827" s="1301"/>
      <c r="H1827" s="1301"/>
      <c r="I1827" s="1301"/>
      <c r="J1827" s="1301"/>
      <c r="K1827" s="1301"/>
      <c r="L1827" s="1301"/>
      <c r="M1827" s="1301"/>
      <c r="N1827" s="1301"/>
      <c r="O1827" s="1329"/>
      <c r="Q1827" s="92"/>
      <c r="R1827" s="92"/>
      <c r="S1827" s="92"/>
      <c r="T1827" s="92"/>
      <c r="U1827" s="1303"/>
    </row>
    <row r="1828" spans="1:21" s="1302" customFormat="1" x14ac:dyDescent="0.3">
      <c r="A1828" s="1214"/>
      <c r="B1828" s="92"/>
      <c r="C1828" s="1298"/>
      <c r="D1828" s="1301"/>
      <c r="E1828" s="1301"/>
      <c r="F1828" s="1301"/>
      <c r="G1828" s="1301"/>
      <c r="H1828" s="1301"/>
      <c r="I1828" s="1301"/>
      <c r="J1828" s="1301"/>
      <c r="K1828" s="1301"/>
      <c r="L1828" s="1301"/>
      <c r="M1828" s="1301"/>
      <c r="N1828" s="1301"/>
      <c r="O1828" s="1329"/>
      <c r="Q1828" s="92"/>
      <c r="R1828" s="92"/>
      <c r="S1828" s="92"/>
      <c r="T1828" s="92"/>
      <c r="U1828" s="1303"/>
    </row>
    <row r="1829" spans="1:21" s="1302" customFormat="1" x14ac:dyDescent="0.3">
      <c r="A1829" s="1214"/>
      <c r="B1829" s="92"/>
      <c r="C1829" s="1298"/>
      <c r="D1829" s="1301"/>
      <c r="E1829" s="1301"/>
      <c r="F1829" s="1301"/>
      <c r="G1829" s="1301"/>
      <c r="H1829" s="1301"/>
      <c r="I1829" s="1301"/>
      <c r="J1829" s="1301"/>
      <c r="K1829" s="1301"/>
      <c r="L1829" s="1301"/>
      <c r="M1829" s="1301"/>
      <c r="N1829" s="1301"/>
      <c r="O1829" s="1329"/>
      <c r="Q1829" s="92"/>
      <c r="R1829" s="92"/>
      <c r="S1829" s="92"/>
      <c r="T1829" s="92"/>
      <c r="U1829" s="1303"/>
    </row>
    <row r="1830" spans="1:21" s="1302" customFormat="1" x14ac:dyDescent="0.3">
      <c r="A1830" s="1214"/>
      <c r="B1830" s="92"/>
      <c r="C1830" s="1298"/>
      <c r="D1830" s="1301"/>
      <c r="E1830" s="1301"/>
      <c r="F1830" s="1301"/>
      <c r="G1830" s="1301"/>
      <c r="H1830" s="1301"/>
      <c r="I1830" s="1301"/>
      <c r="J1830" s="1301"/>
      <c r="K1830" s="1301"/>
      <c r="L1830" s="1301"/>
      <c r="M1830" s="1301"/>
      <c r="N1830" s="1301"/>
      <c r="O1830" s="1329"/>
      <c r="Q1830" s="92"/>
      <c r="R1830" s="92"/>
      <c r="S1830" s="92"/>
      <c r="T1830" s="92"/>
      <c r="U1830" s="1303"/>
    </row>
    <row r="1831" spans="1:21" s="1302" customFormat="1" x14ac:dyDescent="0.3">
      <c r="A1831" s="1214"/>
      <c r="B1831" s="92"/>
      <c r="C1831" s="1298"/>
      <c r="D1831" s="1301"/>
      <c r="E1831" s="1301"/>
      <c r="F1831" s="1301"/>
      <c r="G1831" s="1301"/>
      <c r="H1831" s="1301"/>
      <c r="I1831" s="1301"/>
      <c r="J1831" s="1301"/>
      <c r="K1831" s="1301"/>
      <c r="L1831" s="1301"/>
      <c r="M1831" s="1301"/>
      <c r="N1831" s="1301"/>
      <c r="O1831" s="1329"/>
      <c r="Q1831" s="92"/>
      <c r="R1831" s="92"/>
      <c r="S1831" s="92"/>
      <c r="T1831" s="92"/>
      <c r="U1831" s="1303"/>
    </row>
    <row r="1832" spans="1:21" s="1302" customFormat="1" x14ac:dyDescent="0.3">
      <c r="A1832" s="1214"/>
      <c r="B1832" s="92"/>
      <c r="C1832" s="1298"/>
      <c r="D1832" s="1301"/>
      <c r="E1832" s="1301"/>
      <c r="F1832" s="1301"/>
      <c r="G1832" s="1301"/>
      <c r="H1832" s="1301"/>
      <c r="I1832" s="1301"/>
      <c r="J1832" s="1301"/>
      <c r="K1832" s="1301"/>
      <c r="L1832" s="1301"/>
      <c r="M1832" s="1301"/>
      <c r="N1832" s="1301"/>
      <c r="O1832" s="1329"/>
      <c r="Q1832" s="92"/>
      <c r="R1832" s="92"/>
      <c r="S1832" s="92"/>
      <c r="T1832" s="92"/>
      <c r="U1832" s="1303"/>
    </row>
    <row r="1833" spans="1:21" s="1302" customFormat="1" x14ac:dyDescent="0.3">
      <c r="A1833" s="1214"/>
      <c r="B1833" s="92"/>
      <c r="C1833" s="1298"/>
      <c r="D1833" s="1301"/>
      <c r="E1833" s="1301"/>
      <c r="F1833" s="1301"/>
      <c r="G1833" s="1301"/>
      <c r="H1833" s="1301"/>
      <c r="I1833" s="1301"/>
      <c r="J1833" s="1301"/>
      <c r="K1833" s="1301"/>
      <c r="L1833" s="1301"/>
      <c r="M1833" s="1301"/>
      <c r="N1833" s="1301"/>
      <c r="O1833" s="1329"/>
      <c r="Q1833" s="92"/>
      <c r="R1833" s="92"/>
      <c r="S1833" s="92"/>
      <c r="T1833" s="92"/>
      <c r="U1833" s="1303"/>
    </row>
    <row r="1834" spans="1:21" s="1302" customFormat="1" x14ac:dyDescent="0.3">
      <c r="A1834" s="1214"/>
      <c r="B1834" s="92"/>
      <c r="C1834" s="1298"/>
      <c r="D1834" s="1301"/>
      <c r="E1834" s="1301"/>
      <c r="F1834" s="1301"/>
      <c r="G1834" s="1301"/>
      <c r="H1834" s="1301"/>
      <c r="I1834" s="1301"/>
      <c r="J1834" s="1301"/>
      <c r="K1834" s="1301"/>
      <c r="L1834" s="1301"/>
      <c r="M1834" s="1301"/>
      <c r="N1834" s="1301"/>
      <c r="O1834" s="1329"/>
      <c r="Q1834" s="92"/>
      <c r="R1834" s="92"/>
      <c r="S1834" s="92"/>
      <c r="T1834" s="92"/>
      <c r="U1834" s="1303"/>
    </row>
    <row r="1835" spans="1:21" s="1302" customFormat="1" x14ac:dyDescent="0.3">
      <c r="A1835" s="1214"/>
      <c r="B1835" s="92"/>
      <c r="C1835" s="1298"/>
      <c r="D1835" s="1301"/>
      <c r="E1835" s="1301"/>
      <c r="F1835" s="1301"/>
      <c r="G1835" s="1301"/>
      <c r="H1835" s="1301"/>
      <c r="I1835" s="1301"/>
      <c r="J1835" s="1301"/>
      <c r="K1835" s="1301"/>
      <c r="L1835" s="1301"/>
      <c r="M1835" s="1301"/>
      <c r="N1835" s="1301"/>
      <c r="O1835" s="1329"/>
      <c r="Q1835" s="92"/>
      <c r="R1835" s="92"/>
      <c r="S1835" s="92"/>
      <c r="T1835" s="92"/>
      <c r="U1835" s="1303"/>
    </row>
    <row r="1836" spans="1:21" s="1302" customFormat="1" x14ac:dyDescent="0.3">
      <c r="A1836" s="1214"/>
      <c r="B1836" s="92"/>
      <c r="C1836" s="1298"/>
      <c r="D1836" s="1301"/>
      <c r="E1836" s="1301"/>
      <c r="F1836" s="1301"/>
      <c r="G1836" s="1301"/>
      <c r="H1836" s="1301"/>
      <c r="I1836" s="1301"/>
      <c r="J1836" s="1301"/>
      <c r="K1836" s="1301"/>
      <c r="L1836" s="1301"/>
      <c r="M1836" s="1301"/>
      <c r="N1836" s="1301"/>
      <c r="O1836" s="1329"/>
      <c r="Q1836" s="92"/>
      <c r="R1836" s="92"/>
      <c r="S1836" s="92"/>
      <c r="T1836" s="92"/>
      <c r="U1836" s="1303"/>
    </row>
    <row r="1837" spans="1:21" s="1302" customFormat="1" x14ac:dyDescent="0.3">
      <c r="A1837" s="1214"/>
      <c r="B1837" s="92"/>
      <c r="C1837" s="1298"/>
      <c r="D1837" s="1301"/>
      <c r="E1837" s="1301"/>
      <c r="F1837" s="1301"/>
      <c r="G1837" s="1301"/>
      <c r="H1837" s="1301"/>
      <c r="I1837" s="1301"/>
      <c r="J1837" s="1301"/>
      <c r="K1837" s="1301"/>
      <c r="L1837" s="1301"/>
      <c r="M1837" s="1301"/>
      <c r="N1837" s="1301"/>
      <c r="O1837" s="1329"/>
      <c r="Q1837" s="92"/>
      <c r="R1837" s="92"/>
      <c r="S1837" s="92"/>
      <c r="T1837" s="92"/>
      <c r="U1837" s="1303"/>
    </row>
    <row r="1838" spans="1:21" s="1302" customFormat="1" x14ac:dyDescent="0.3">
      <c r="A1838" s="1214"/>
      <c r="B1838" s="92"/>
      <c r="C1838" s="1298"/>
      <c r="D1838" s="1301"/>
      <c r="E1838" s="1301"/>
      <c r="F1838" s="1301"/>
      <c r="G1838" s="1301"/>
      <c r="H1838" s="1301"/>
      <c r="I1838" s="1301"/>
      <c r="J1838" s="1301"/>
      <c r="K1838" s="1301"/>
      <c r="L1838" s="1301"/>
      <c r="M1838" s="1301"/>
      <c r="N1838" s="1301"/>
      <c r="O1838" s="1329"/>
      <c r="Q1838" s="92"/>
      <c r="R1838" s="92"/>
      <c r="S1838" s="92"/>
      <c r="T1838" s="92"/>
      <c r="U1838" s="1303"/>
    </row>
    <row r="1839" spans="1:21" s="1302" customFormat="1" x14ac:dyDescent="0.3">
      <c r="A1839" s="1214"/>
      <c r="B1839" s="92"/>
      <c r="C1839" s="1298"/>
      <c r="D1839" s="1301"/>
      <c r="E1839" s="1301"/>
      <c r="F1839" s="1301"/>
      <c r="G1839" s="1301"/>
      <c r="H1839" s="1301"/>
      <c r="I1839" s="1301"/>
      <c r="J1839" s="1301"/>
      <c r="K1839" s="1301"/>
      <c r="L1839" s="1301"/>
      <c r="M1839" s="1301"/>
      <c r="N1839" s="1301"/>
      <c r="O1839" s="1329"/>
      <c r="Q1839" s="92"/>
      <c r="R1839" s="92"/>
      <c r="S1839" s="92"/>
      <c r="T1839" s="92"/>
      <c r="U1839" s="1303"/>
    </row>
    <row r="1840" spans="1:21" s="1302" customFormat="1" x14ac:dyDescent="0.3">
      <c r="A1840" s="1214"/>
      <c r="B1840" s="92"/>
      <c r="C1840" s="1298"/>
      <c r="D1840" s="1301"/>
      <c r="E1840" s="1301"/>
      <c r="F1840" s="1301"/>
      <c r="G1840" s="1301"/>
      <c r="H1840" s="1301"/>
      <c r="I1840" s="1301"/>
      <c r="J1840" s="1301"/>
      <c r="K1840" s="1301"/>
      <c r="L1840" s="1301"/>
      <c r="M1840" s="1301"/>
      <c r="N1840" s="1301"/>
      <c r="O1840" s="1329"/>
      <c r="Q1840" s="92"/>
      <c r="R1840" s="92"/>
      <c r="S1840" s="92"/>
      <c r="T1840" s="92"/>
      <c r="U1840" s="1303"/>
    </row>
    <row r="1841" spans="1:21" s="1302" customFormat="1" x14ac:dyDescent="0.3">
      <c r="A1841" s="1214"/>
      <c r="B1841" s="92"/>
      <c r="C1841" s="1298"/>
      <c r="D1841" s="1301"/>
      <c r="E1841" s="1301"/>
      <c r="F1841" s="1301"/>
      <c r="G1841" s="1301"/>
      <c r="H1841" s="1301"/>
      <c r="I1841" s="1301"/>
      <c r="J1841" s="1301"/>
      <c r="K1841" s="1301"/>
      <c r="L1841" s="1301"/>
      <c r="M1841" s="1301"/>
      <c r="N1841" s="1301"/>
      <c r="O1841" s="1329"/>
      <c r="Q1841" s="92"/>
      <c r="R1841" s="92"/>
      <c r="S1841" s="92"/>
      <c r="T1841" s="92"/>
      <c r="U1841" s="1303"/>
    </row>
    <row r="1842" spans="1:21" s="1302" customFormat="1" x14ac:dyDescent="0.3">
      <c r="A1842" s="1214"/>
      <c r="B1842" s="92"/>
      <c r="C1842" s="1298"/>
      <c r="D1842" s="1301"/>
      <c r="E1842" s="1301"/>
      <c r="F1842" s="1301"/>
      <c r="G1842" s="1301"/>
      <c r="H1842" s="1301"/>
      <c r="I1842" s="1301"/>
      <c r="J1842" s="1301"/>
      <c r="K1842" s="1301"/>
      <c r="L1842" s="1301"/>
      <c r="M1842" s="1301"/>
      <c r="N1842" s="1301"/>
      <c r="O1842" s="1329"/>
      <c r="Q1842" s="92"/>
      <c r="R1842" s="92"/>
      <c r="S1842" s="92"/>
      <c r="T1842" s="92"/>
      <c r="U1842" s="1303"/>
    </row>
    <row r="1843" spans="1:21" s="1302" customFormat="1" x14ac:dyDescent="0.3">
      <c r="A1843" s="1214"/>
      <c r="B1843" s="92"/>
      <c r="C1843" s="1298"/>
      <c r="D1843" s="1301"/>
      <c r="E1843" s="1301"/>
      <c r="F1843" s="1301"/>
      <c r="G1843" s="1301"/>
      <c r="H1843" s="1301"/>
      <c r="I1843" s="1301"/>
      <c r="J1843" s="1301"/>
      <c r="K1843" s="1301"/>
      <c r="L1843" s="1301"/>
      <c r="M1843" s="1301"/>
      <c r="N1843" s="1301"/>
      <c r="O1843" s="1329"/>
      <c r="Q1843" s="92"/>
      <c r="R1843" s="92"/>
      <c r="S1843" s="92"/>
      <c r="T1843" s="92"/>
      <c r="U1843" s="1303"/>
    </row>
    <row r="1844" spans="1:21" s="1302" customFormat="1" x14ac:dyDescent="0.3">
      <c r="A1844" s="1214"/>
      <c r="B1844" s="92"/>
      <c r="C1844" s="1298"/>
      <c r="D1844" s="1301"/>
      <c r="E1844" s="1301"/>
      <c r="F1844" s="1301"/>
      <c r="G1844" s="1301"/>
      <c r="H1844" s="1301"/>
      <c r="I1844" s="1301"/>
      <c r="J1844" s="1301"/>
      <c r="K1844" s="1301"/>
      <c r="L1844" s="1301"/>
      <c r="M1844" s="1301"/>
      <c r="N1844" s="1301"/>
      <c r="O1844" s="1329"/>
      <c r="Q1844" s="92"/>
      <c r="R1844" s="92"/>
      <c r="S1844" s="92"/>
      <c r="T1844" s="92"/>
      <c r="U1844" s="1303"/>
    </row>
    <row r="1845" spans="1:21" s="1302" customFormat="1" x14ac:dyDescent="0.3">
      <c r="A1845" s="1214"/>
      <c r="B1845" s="92"/>
      <c r="C1845" s="1298"/>
      <c r="D1845" s="1301"/>
      <c r="E1845" s="1301"/>
      <c r="F1845" s="1301"/>
      <c r="G1845" s="1301"/>
      <c r="H1845" s="1301"/>
      <c r="I1845" s="1301"/>
      <c r="J1845" s="1301"/>
      <c r="K1845" s="1301"/>
      <c r="L1845" s="1301"/>
      <c r="M1845" s="1301"/>
      <c r="N1845" s="1301"/>
      <c r="O1845" s="1329"/>
      <c r="Q1845" s="92"/>
      <c r="R1845" s="92"/>
      <c r="S1845" s="92"/>
      <c r="T1845" s="92"/>
      <c r="U1845" s="1303"/>
    </row>
    <row r="1846" spans="1:21" s="1302" customFormat="1" x14ac:dyDescent="0.3">
      <c r="A1846" s="1214"/>
      <c r="B1846" s="92"/>
      <c r="C1846" s="1298"/>
      <c r="D1846" s="1301"/>
      <c r="E1846" s="1301"/>
      <c r="F1846" s="1301"/>
      <c r="G1846" s="1301"/>
      <c r="H1846" s="1301"/>
      <c r="I1846" s="1301"/>
      <c r="J1846" s="1301"/>
      <c r="K1846" s="1301"/>
      <c r="L1846" s="1301"/>
      <c r="M1846" s="1301"/>
      <c r="N1846" s="1301"/>
      <c r="O1846" s="1329"/>
      <c r="Q1846" s="92"/>
      <c r="R1846" s="92"/>
      <c r="S1846" s="92"/>
      <c r="T1846" s="92"/>
      <c r="U1846" s="1303"/>
    </row>
    <row r="1847" spans="1:21" s="1302" customFormat="1" x14ac:dyDescent="0.3">
      <c r="A1847" s="1214"/>
      <c r="B1847" s="92"/>
      <c r="C1847" s="1298"/>
      <c r="D1847" s="1301"/>
      <c r="E1847" s="1301"/>
      <c r="F1847" s="1301"/>
      <c r="G1847" s="1301"/>
      <c r="H1847" s="1301"/>
      <c r="I1847" s="1301"/>
      <c r="J1847" s="1301"/>
      <c r="K1847" s="1301"/>
      <c r="L1847" s="1301"/>
      <c r="M1847" s="1301"/>
      <c r="N1847" s="1301"/>
      <c r="O1847" s="1329"/>
      <c r="Q1847" s="92"/>
      <c r="R1847" s="92"/>
      <c r="S1847" s="92"/>
      <c r="T1847" s="92"/>
      <c r="U1847" s="1303"/>
    </row>
    <row r="1848" spans="1:21" s="1302" customFormat="1" x14ac:dyDescent="0.3">
      <c r="A1848" s="1214"/>
      <c r="B1848" s="92"/>
      <c r="C1848" s="1298"/>
      <c r="D1848" s="1301"/>
      <c r="E1848" s="1301"/>
      <c r="F1848" s="1301"/>
      <c r="G1848" s="1301"/>
      <c r="H1848" s="1301"/>
      <c r="I1848" s="1301"/>
      <c r="J1848" s="1301"/>
      <c r="K1848" s="1301"/>
      <c r="L1848" s="1301"/>
      <c r="M1848" s="1301"/>
      <c r="N1848" s="1301"/>
      <c r="O1848" s="1329"/>
      <c r="Q1848" s="92"/>
      <c r="R1848" s="92"/>
      <c r="S1848" s="92"/>
      <c r="T1848" s="92"/>
      <c r="U1848" s="1303"/>
    </row>
    <row r="1849" spans="1:21" s="1302" customFormat="1" x14ac:dyDescent="0.3">
      <c r="A1849" s="1214"/>
      <c r="B1849" s="92"/>
      <c r="C1849" s="1298"/>
      <c r="D1849" s="1301"/>
      <c r="E1849" s="1301"/>
      <c r="F1849" s="1301"/>
      <c r="G1849" s="1301"/>
      <c r="H1849" s="1301"/>
      <c r="I1849" s="1301"/>
      <c r="J1849" s="1301"/>
      <c r="K1849" s="1301"/>
      <c r="L1849" s="1301"/>
      <c r="M1849" s="1301"/>
      <c r="N1849" s="1301"/>
      <c r="O1849" s="1329"/>
      <c r="Q1849" s="92"/>
      <c r="R1849" s="92"/>
      <c r="S1849" s="92"/>
      <c r="T1849" s="92"/>
      <c r="U1849" s="1303"/>
    </row>
    <row r="1850" spans="1:21" s="1302" customFormat="1" x14ac:dyDescent="0.3">
      <c r="A1850" s="1214"/>
      <c r="B1850" s="92"/>
      <c r="C1850" s="1298"/>
      <c r="D1850" s="1301"/>
      <c r="E1850" s="1301"/>
      <c r="F1850" s="1301"/>
      <c r="G1850" s="1301"/>
      <c r="H1850" s="1301"/>
      <c r="I1850" s="1301"/>
      <c r="J1850" s="1301"/>
      <c r="K1850" s="1301"/>
      <c r="L1850" s="1301"/>
      <c r="M1850" s="1301"/>
      <c r="N1850" s="1301"/>
      <c r="O1850" s="1329"/>
      <c r="Q1850" s="92"/>
      <c r="R1850" s="92"/>
      <c r="S1850" s="92"/>
      <c r="T1850" s="92"/>
      <c r="U1850" s="1303"/>
    </row>
    <row r="1851" spans="1:21" s="1302" customFormat="1" x14ac:dyDescent="0.3">
      <c r="A1851" s="1214"/>
      <c r="B1851" s="92"/>
      <c r="C1851" s="1298"/>
      <c r="D1851" s="1301"/>
      <c r="E1851" s="1301"/>
      <c r="F1851" s="1301"/>
      <c r="G1851" s="1301"/>
      <c r="H1851" s="1301"/>
      <c r="I1851" s="1301"/>
      <c r="J1851" s="1301"/>
      <c r="K1851" s="1301"/>
      <c r="L1851" s="1301"/>
      <c r="M1851" s="1301"/>
      <c r="N1851" s="1301"/>
      <c r="O1851" s="1329"/>
      <c r="Q1851" s="92"/>
      <c r="R1851" s="92"/>
      <c r="S1851" s="92"/>
      <c r="T1851" s="92"/>
      <c r="U1851" s="1303"/>
    </row>
    <row r="1852" spans="1:21" s="1302" customFormat="1" x14ac:dyDescent="0.3">
      <c r="A1852" s="1214"/>
      <c r="B1852" s="92"/>
      <c r="C1852" s="1298"/>
      <c r="D1852" s="1301"/>
      <c r="E1852" s="1301"/>
      <c r="F1852" s="1301"/>
      <c r="G1852" s="1301"/>
      <c r="H1852" s="1301"/>
      <c r="I1852" s="1301"/>
      <c r="J1852" s="1301"/>
      <c r="K1852" s="1301"/>
      <c r="L1852" s="1301"/>
      <c r="M1852" s="1301"/>
      <c r="N1852" s="1301"/>
      <c r="O1852" s="1329"/>
      <c r="Q1852" s="92"/>
      <c r="R1852" s="92"/>
      <c r="S1852" s="92"/>
      <c r="T1852" s="92"/>
      <c r="U1852" s="1303"/>
    </row>
    <row r="1853" spans="1:21" s="1302" customFormat="1" x14ac:dyDescent="0.3">
      <c r="A1853" s="1214"/>
      <c r="B1853" s="92"/>
      <c r="C1853" s="1298"/>
      <c r="D1853" s="1301"/>
      <c r="E1853" s="1301"/>
      <c r="F1853" s="1301"/>
      <c r="G1853" s="1301"/>
      <c r="H1853" s="1301"/>
      <c r="I1853" s="1301"/>
      <c r="J1853" s="1301"/>
      <c r="K1853" s="1301"/>
      <c r="L1853" s="1301"/>
      <c r="M1853" s="1301"/>
      <c r="N1853" s="1301"/>
      <c r="O1853" s="1329"/>
      <c r="Q1853" s="92"/>
      <c r="R1853" s="92"/>
      <c r="S1853" s="92"/>
      <c r="T1853" s="92"/>
      <c r="U1853" s="1303"/>
    </row>
    <row r="1854" spans="1:21" s="1302" customFormat="1" x14ac:dyDescent="0.3">
      <c r="A1854" s="1214"/>
      <c r="B1854" s="92"/>
      <c r="C1854" s="1298"/>
      <c r="D1854" s="1301"/>
      <c r="E1854" s="1301"/>
      <c r="F1854" s="1301"/>
      <c r="G1854" s="1301"/>
      <c r="H1854" s="1301"/>
      <c r="I1854" s="1301"/>
      <c r="J1854" s="1301"/>
      <c r="K1854" s="1301"/>
      <c r="L1854" s="1301"/>
      <c r="M1854" s="1301"/>
      <c r="N1854" s="1301"/>
      <c r="O1854" s="1329"/>
      <c r="Q1854" s="92"/>
      <c r="R1854" s="92"/>
      <c r="S1854" s="92"/>
      <c r="T1854" s="92"/>
      <c r="U1854" s="1303"/>
    </row>
    <row r="1855" spans="1:21" s="1302" customFormat="1" x14ac:dyDescent="0.3">
      <c r="A1855" s="1214"/>
      <c r="B1855" s="92"/>
      <c r="C1855" s="1298"/>
      <c r="D1855" s="1301"/>
      <c r="E1855" s="1301"/>
      <c r="F1855" s="1301"/>
      <c r="G1855" s="1301"/>
      <c r="H1855" s="1301"/>
      <c r="I1855" s="1301"/>
      <c r="J1855" s="1301"/>
      <c r="K1855" s="1301"/>
      <c r="L1855" s="1301"/>
      <c r="M1855" s="1301"/>
      <c r="N1855" s="1301"/>
      <c r="O1855" s="1329"/>
      <c r="Q1855" s="92"/>
      <c r="R1855" s="92"/>
      <c r="S1855" s="92"/>
      <c r="T1855" s="92"/>
      <c r="U1855" s="1303"/>
    </row>
    <row r="1856" spans="1:21" s="1302" customFormat="1" x14ac:dyDescent="0.3">
      <c r="A1856" s="1214"/>
      <c r="B1856" s="92"/>
      <c r="C1856" s="1298"/>
      <c r="D1856" s="1301"/>
      <c r="E1856" s="1301"/>
      <c r="F1856" s="1301"/>
      <c r="G1856" s="1301"/>
      <c r="H1856" s="1301"/>
      <c r="I1856" s="1301"/>
      <c r="J1856" s="1301"/>
      <c r="K1856" s="1301"/>
      <c r="L1856" s="1301"/>
      <c r="M1856" s="1301"/>
      <c r="N1856" s="1301"/>
      <c r="O1856" s="1329"/>
      <c r="Q1856" s="92"/>
      <c r="R1856" s="92"/>
      <c r="S1856" s="92"/>
      <c r="T1856" s="92"/>
      <c r="U1856" s="1303"/>
    </row>
    <row r="1857" spans="1:21" s="1302" customFormat="1" x14ac:dyDescent="0.3">
      <c r="A1857" s="1214"/>
      <c r="B1857" s="92"/>
      <c r="C1857" s="1298"/>
      <c r="D1857" s="1301"/>
      <c r="E1857" s="1301"/>
      <c r="F1857" s="1301"/>
      <c r="G1857" s="1301"/>
      <c r="H1857" s="1301"/>
      <c r="I1857" s="1301"/>
      <c r="J1857" s="1301"/>
      <c r="K1857" s="1301"/>
      <c r="L1857" s="1301"/>
      <c r="M1857" s="1301"/>
      <c r="N1857" s="1301"/>
      <c r="O1857" s="1329"/>
      <c r="Q1857" s="92"/>
      <c r="R1857" s="92"/>
      <c r="S1857" s="92"/>
      <c r="T1857" s="92"/>
      <c r="U1857" s="1303"/>
    </row>
    <row r="1858" spans="1:21" s="1302" customFormat="1" x14ac:dyDescent="0.3">
      <c r="A1858" s="1214"/>
      <c r="B1858" s="92"/>
      <c r="C1858" s="1298"/>
      <c r="D1858" s="1301"/>
      <c r="E1858" s="1301"/>
      <c r="F1858" s="1301"/>
      <c r="G1858" s="1301"/>
      <c r="H1858" s="1301"/>
      <c r="I1858" s="1301"/>
      <c r="J1858" s="1301"/>
      <c r="K1858" s="1301"/>
      <c r="L1858" s="1301"/>
      <c r="M1858" s="1301"/>
      <c r="N1858" s="1301"/>
      <c r="O1858" s="1329"/>
      <c r="Q1858" s="92"/>
      <c r="R1858" s="92"/>
      <c r="S1858" s="92"/>
      <c r="T1858" s="92"/>
      <c r="U1858" s="1303"/>
    </row>
    <row r="1859" spans="1:21" s="1302" customFormat="1" x14ac:dyDescent="0.3">
      <c r="A1859" s="1214"/>
      <c r="B1859" s="92"/>
      <c r="C1859" s="1298"/>
      <c r="D1859" s="1301"/>
      <c r="E1859" s="1301"/>
      <c r="F1859" s="1301"/>
      <c r="G1859" s="1301"/>
      <c r="H1859" s="1301"/>
      <c r="I1859" s="1301"/>
      <c r="J1859" s="1301"/>
      <c r="K1859" s="1301"/>
      <c r="L1859" s="1301"/>
      <c r="M1859" s="1301"/>
      <c r="N1859" s="1301"/>
      <c r="O1859" s="1329"/>
      <c r="Q1859" s="92"/>
      <c r="R1859" s="92"/>
      <c r="S1859" s="92"/>
      <c r="T1859" s="92"/>
      <c r="U1859" s="1303"/>
    </row>
    <row r="1860" spans="1:21" s="1302" customFormat="1" x14ac:dyDescent="0.3">
      <c r="A1860" s="1214"/>
      <c r="B1860" s="92"/>
      <c r="C1860" s="1298"/>
      <c r="D1860" s="1301"/>
      <c r="E1860" s="1301"/>
      <c r="F1860" s="1301"/>
      <c r="G1860" s="1301"/>
      <c r="H1860" s="1301"/>
      <c r="I1860" s="1301"/>
      <c r="J1860" s="1301"/>
      <c r="K1860" s="1301"/>
      <c r="L1860" s="1301"/>
      <c r="M1860" s="1301"/>
      <c r="N1860" s="1301"/>
      <c r="O1860" s="1329"/>
      <c r="Q1860" s="92"/>
      <c r="R1860" s="92"/>
      <c r="S1860" s="92"/>
      <c r="T1860" s="92"/>
      <c r="U1860" s="1303"/>
    </row>
    <row r="1861" spans="1:21" s="1302" customFormat="1" x14ac:dyDescent="0.3">
      <c r="A1861" s="1214"/>
      <c r="B1861" s="92"/>
      <c r="C1861" s="1298"/>
      <c r="D1861" s="1301"/>
      <c r="E1861" s="1301"/>
      <c r="F1861" s="1301"/>
      <c r="G1861" s="1301"/>
      <c r="H1861" s="1301"/>
      <c r="I1861" s="1301"/>
      <c r="J1861" s="1301"/>
      <c r="K1861" s="1301"/>
      <c r="L1861" s="1301"/>
      <c r="M1861" s="1301"/>
      <c r="N1861" s="1301"/>
      <c r="O1861" s="1329"/>
      <c r="Q1861" s="92"/>
      <c r="R1861" s="92"/>
      <c r="S1861" s="92"/>
      <c r="T1861" s="92"/>
      <c r="U1861" s="1303"/>
    </row>
    <row r="1862" spans="1:21" s="1302" customFormat="1" x14ac:dyDescent="0.3">
      <c r="A1862" s="1214"/>
      <c r="B1862" s="92"/>
      <c r="C1862" s="1298"/>
      <c r="D1862" s="1301"/>
      <c r="E1862" s="1301"/>
      <c r="F1862" s="1301"/>
      <c r="G1862" s="1301"/>
      <c r="H1862" s="1301"/>
      <c r="I1862" s="1301"/>
      <c r="J1862" s="1301"/>
      <c r="K1862" s="1301"/>
      <c r="L1862" s="1301"/>
      <c r="M1862" s="1301"/>
      <c r="N1862" s="1301"/>
      <c r="O1862" s="1329"/>
      <c r="Q1862" s="92"/>
      <c r="R1862" s="92"/>
      <c r="S1862" s="92"/>
      <c r="T1862" s="92"/>
      <c r="U1862" s="1303"/>
    </row>
    <row r="1863" spans="1:21" s="1302" customFormat="1" x14ac:dyDescent="0.3">
      <c r="A1863" s="1214"/>
      <c r="B1863" s="92"/>
      <c r="C1863" s="1298"/>
      <c r="D1863" s="1301"/>
      <c r="E1863" s="1301"/>
      <c r="F1863" s="1301"/>
      <c r="G1863" s="1301"/>
      <c r="H1863" s="1301"/>
      <c r="I1863" s="1301"/>
      <c r="J1863" s="1301"/>
      <c r="K1863" s="1301"/>
      <c r="L1863" s="1301"/>
      <c r="M1863" s="1301"/>
      <c r="N1863" s="1301"/>
      <c r="O1863" s="1329"/>
      <c r="Q1863" s="92"/>
      <c r="R1863" s="92"/>
      <c r="S1863" s="92"/>
      <c r="T1863" s="92"/>
      <c r="U1863" s="1303"/>
    </row>
    <row r="1864" spans="1:21" s="1302" customFormat="1" x14ac:dyDescent="0.3">
      <c r="A1864" s="1214"/>
      <c r="B1864" s="92"/>
      <c r="C1864" s="1298"/>
      <c r="D1864" s="1301"/>
      <c r="E1864" s="1301"/>
      <c r="F1864" s="1301"/>
      <c r="G1864" s="1301"/>
      <c r="H1864" s="1301"/>
      <c r="I1864" s="1301"/>
      <c r="J1864" s="1301"/>
      <c r="K1864" s="1301"/>
      <c r="L1864" s="1301"/>
      <c r="M1864" s="1301"/>
      <c r="N1864" s="1301"/>
      <c r="O1864" s="1329"/>
      <c r="Q1864" s="92"/>
      <c r="R1864" s="92"/>
      <c r="S1864" s="92"/>
      <c r="T1864" s="92"/>
      <c r="U1864" s="1303"/>
    </row>
    <row r="1865" spans="1:21" s="1302" customFormat="1" x14ac:dyDescent="0.3">
      <c r="A1865" s="1214"/>
      <c r="B1865" s="92"/>
      <c r="C1865" s="1298"/>
      <c r="D1865" s="1301"/>
      <c r="E1865" s="1301"/>
      <c r="F1865" s="1301"/>
      <c r="G1865" s="1301"/>
      <c r="H1865" s="1301"/>
      <c r="I1865" s="1301"/>
      <c r="J1865" s="1301"/>
      <c r="K1865" s="1301"/>
      <c r="L1865" s="1301"/>
      <c r="M1865" s="1301"/>
      <c r="N1865" s="1301"/>
      <c r="O1865" s="1329"/>
      <c r="Q1865" s="92"/>
      <c r="R1865" s="92"/>
      <c r="S1865" s="92"/>
      <c r="T1865" s="92"/>
      <c r="U1865" s="1303"/>
    </row>
    <row r="1866" spans="1:21" s="1302" customFormat="1" x14ac:dyDescent="0.3">
      <c r="A1866" s="1214"/>
      <c r="B1866" s="92"/>
      <c r="C1866" s="1298"/>
      <c r="D1866" s="1301"/>
      <c r="E1866" s="1301"/>
      <c r="F1866" s="1301"/>
      <c r="G1866" s="1301"/>
      <c r="H1866" s="1301"/>
      <c r="I1866" s="1301"/>
      <c r="J1866" s="1301"/>
      <c r="K1866" s="1301"/>
      <c r="L1866" s="1301"/>
      <c r="M1866" s="1301"/>
      <c r="N1866" s="1301"/>
      <c r="O1866" s="1329"/>
      <c r="Q1866" s="92"/>
      <c r="R1866" s="92"/>
      <c r="S1866" s="92"/>
      <c r="T1866" s="92"/>
      <c r="U1866" s="1303"/>
    </row>
    <row r="1867" spans="1:21" s="1302" customFormat="1" x14ac:dyDescent="0.3">
      <c r="A1867" s="1214"/>
      <c r="B1867" s="92"/>
      <c r="C1867" s="1298"/>
      <c r="D1867" s="1301"/>
      <c r="E1867" s="1301"/>
      <c r="F1867" s="1301"/>
      <c r="G1867" s="1301"/>
      <c r="H1867" s="1301"/>
      <c r="I1867" s="1301"/>
      <c r="J1867" s="1301"/>
      <c r="K1867" s="1301"/>
      <c r="L1867" s="1301"/>
      <c r="M1867" s="1301"/>
      <c r="N1867" s="1301"/>
      <c r="O1867" s="1329"/>
      <c r="Q1867" s="92"/>
      <c r="R1867" s="92"/>
      <c r="S1867" s="92"/>
      <c r="T1867" s="92"/>
      <c r="U1867" s="1303"/>
    </row>
    <row r="1868" spans="1:21" s="1302" customFormat="1" x14ac:dyDescent="0.3">
      <c r="A1868" s="1214"/>
      <c r="B1868" s="92"/>
      <c r="C1868" s="1298"/>
      <c r="D1868" s="1301"/>
      <c r="E1868" s="1301"/>
      <c r="F1868" s="1301"/>
      <c r="G1868" s="1301"/>
      <c r="H1868" s="1301"/>
      <c r="I1868" s="1301"/>
      <c r="J1868" s="1301"/>
      <c r="K1868" s="1301"/>
      <c r="L1868" s="1301"/>
      <c r="M1868" s="1301"/>
      <c r="N1868" s="1301"/>
      <c r="O1868" s="1329"/>
      <c r="Q1868" s="92"/>
      <c r="R1868" s="92"/>
      <c r="S1868" s="92"/>
      <c r="T1868" s="92"/>
      <c r="U1868" s="1303"/>
    </row>
    <row r="1869" spans="1:21" s="1302" customFormat="1" x14ac:dyDescent="0.3">
      <c r="A1869" s="1214"/>
      <c r="B1869" s="92"/>
      <c r="C1869" s="1298"/>
      <c r="D1869" s="1301"/>
      <c r="E1869" s="1301"/>
      <c r="F1869" s="1301"/>
      <c r="G1869" s="1301"/>
      <c r="H1869" s="1301"/>
      <c r="I1869" s="1301"/>
      <c r="J1869" s="1301"/>
      <c r="K1869" s="1301"/>
      <c r="L1869" s="1301"/>
      <c r="M1869" s="1301"/>
      <c r="N1869" s="1301"/>
      <c r="O1869" s="1329"/>
      <c r="Q1869" s="92"/>
      <c r="R1869" s="92"/>
      <c r="S1869" s="92"/>
      <c r="T1869" s="92"/>
      <c r="U1869" s="1303"/>
    </row>
    <row r="1870" spans="1:21" s="1302" customFormat="1" x14ac:dyDescent="0.3">
      <c r="A1870" s="1214"/>
      <c r="B1870" s="92"/>
      <c r="C1870" s="1298"/>
      <c r="D1870" s="1301"/>
      <c r="E1870" s="1301"/>
      <c r="F1870" s="1301"/>
      <c r="G1870" s="1301"/>
      <c r="H1870" s="1301"/>
      <c r="I1870" s="1301"/>
      <c r="J1870" s="1301"/>
      <c r="K1870" s="1301"/>
      <c r="L1870" s="1301"/>
      <c r="M1870" s="1301"/>
      <c r="N1870" s="1301"/>
      <c r="O1870" s="1329"/>
      <c r="Q1870" s="92"/>
      <c r="R1870" s="92"/>
      <c r="S1870" s="92"/>
      <c r="T1870" s="92"/>
      <c r="U1870" s="1303"/>
    </row>
    <row r="1871" spans="1:21" s="1302" customFormat="1" x14ac:dyDescent="0.3">
      <c r="A1871" s="1214"/>
      <c r="B1871" s="92"/>
      <c r="C1871" s="1298"/>
      <c r="D1871" s="1301"/>
      <c r="E1871" s="1301"/>
      <c r="F1871" s="1301"/>
      <c r="G1871" s="1301"/>
      <c r="H1871" s="1301"/>
      <c r="I1871" s="1301"/>
      <c r="J1871" s="1301"/>
      <c r="K1871" s="1301"/>
      <c r="L1871" s="1301"/>
      <c r="M1871" s="1301"/>
      <c r="N1871" s="1301"/>
      <c r="O1871" s="1329"/>
      <c r="Q1871" s="92"/>
      <c r="R1871" s="92"/>
      <c r="S1871" s="92"/>
      <c r="T1871" s="92"/>
      <c r="U1871" s="1303"/>
    </row>
    <row r="1872" spans="1:21" s="1302" customFormat="1" x14ac:dyDescent="0.3">
      <c r="A1872" s="1214"/>
      <c r="B1872" s="92"/>
      <c r="C1872" s="1298"/>
      <c r="D1872" s="1301"/>
      <c r="E1872" s="1301"/>
      <c r="F1872" s="1301"/>
      <c r="G1872" s="1301"/>
      <c r="H1872" s="1301"/>
      <c r="I1872" s="1301"/>
      <c r="J1872" s="1301"/>
      <c r="K1872" s="1301"/>
      <c r="L1872" s="1301"/>
      <c r="M1872" s="1301"/>
      <c r="N1872" s="1301"/>
      <c r="O1872" s="1329"/>
      <c r="Q1872" s="92"/>
      <c r="R1872" s="92"/>
      <c r="S1872" s="92"/>
      <c r="T1872" s="92"/>
      <c r="U1872" s="1303"/>
    </row>
    <row r="1873" spans="1:21" s="1302" customFormat="1" x14ac:dyDescent="0.3">
      <c r="A1873" s="1214"/>
      <c r="B1873" s="92"/>
      <c r="C1873" s="1298"/>
      <c r="D1873" s="1301"/>
      <c r="E1873" s="1301"/>
      <c r="F1873" s="1301"/>
      <c r="G1873" s="1301"/>
      <c r="H1873" s="1301"/>
      <c r="I1873" s="1301"/>
      <c r="J1873" s="1301"/>
      <c r="K1873" s="1301"/>
      <c r="L1873" s="1301"/>
      <c r="M1873" s="1301"/>
      <c r="N1873" s="1301"/>
      <c r="O1873" s="1329"/>
      <c r="Q1873" s="92"/>
      <c r="R1873" s="92"/>
      <c r="S1873" s="92"/>
      <c r="T1873" s="92"/>
      <c r="U1873" s="1303"/>
    </row>
    <row r="1874" spans="1:21" s="1302" customFormat="1" x14ac:dyDescent="0.3">
      <c r="A1874" s="1214"/>
      <c r="B1874" s="92"/>
      <c r="C1874" s="1298"/>
      <c r="D1874" s="1301"/>
      <c r="E1874" s="1301"/>
      <c r="F1874" s="1301"/>
      <c r="G1874" s="1301"/>
      <c r="H1874" s="1301"/>
      <c r="I1874" s="1301"/>
      <c r="J1874" s="1301"/>
      <c r="K1874" s="1301"/>
      <c r="L1874" s="1301"/>
      <c r="M1874" s="1301"/>
      <c r="N1874" s="1301"/>
      <c r="O1874" s="1329"/>
      <c r="Q1874" s="92"/>
      <c r="R1874" s="92"/>
      <c r="S1874" s="92"/>
      <c r="T1874" s="92"/>
      <c r="U1874" s="1303"/>
    </row>
    <row r="1875" spans="1:21" s="1302" customFormat="1" x14ac:dyDescent="0.3">
      <c r="A1875" s="1214"/>
      <c r="B1875" s="92"/>
      <c r="C1875" s="1298"/>
      <c r="D1875" s="1301"/>
      <c r="E1875" s="1301"/>
      <c r="F1875" s="1301"/>
      <c r="G1875" s="1301"/>
      <c r="H1875" s="1301"/>
      <c r="I1875" s="1301"/>
      <c r="J1875" s="1301"/>
      <c r="K1875" s="1301"/>
      <c r="L1875" s="1301"/>
      <c r="M1875" s="1301"/>
      <c r="N1875" s="1301"/>
      <c r="O1875" s="1329"/>
      <c r="Q1875" s="92"/>
      <c r="R1875" s="92"/>
      <c r="S1875" s="92"/>
      <c r="T1875" s="92"/>
      <c r="U1875" s="1303"/>
    </row>
    <row r="1876" spans="1:21" s="1302" customFormat="1" x14ac:dyDescent="0.3">
      <c r="A1876" s="1214"/>
      <c r="B1876" s="92"/>
      <c r="C1876" s="1298"/>
      <c r="D1876" s="1301"/>
      <c r="E1876" s="1301"/>
      <c r="F1876" s="1301"/>
      <c r="G1876" s="1301"/>
      <c r="H1876" s="1301"/>
      <c r="I1876" s="1301"/>
      <c r="J1876" s="1301"/>
      <c r="K1876" s="1301"/>
      <c r="L1876" s="1301"/>
      <c r="M1876" s="1301"/>
      <c r="N1876" s="1301"/>
      <c r="O1876" s="1329"/>
      <c r="Q1876" s="92"/>
      <c r="R1876" s="92"/>
      <c r="S1876" s="92"/>
      <c r="T1876" s="92"/>
      <c r="U1876" s="1303"/>
    </row>
    <row r="1877" spans="1:21" s="1302" customFormat="1" x14ac:dyDescent="0.3">
      <c r="A1877" s="1214"/>
      <c r="B1877" s="92"/>
      <c r="C1877" s="1298"/>
      <c r="D1877" s="1301"/>
      <c r="E1877" s="1301"/>
      <c r="F1877" s="1301"/>
      <c r="G1877" s="1301"/>
      <c r="H1877" s="1301"/>
      <c r="I1877" s="1301"/>
      <c r="J1877" s="1301"/>
      <c r="K1877" s="1301"/>
      <c r="L1877" s="1301"/>
      <c r="M1877" s="1301"/>
      <c r="N1877" s="1301"/>
      <c r="O1877" s="1329"/>
      <c r="Q1877" s="92"/>
      <c r="R1877" s="92"/>
      <c r="S1877" s="92"/>
      <c r="T1877" s="92"/>
      <c r="U1877" s="1303"/>
    </row>
    <row r="1878" spans="1:21" s="1302" customFormat="1" x14ac:dyDescent="0.3">
      <c r="A1878" s="1214"/>
      <c r="B1878" s="92"/>
      <c r="C1878" s="1298"/>
      <c r="D1878" s="1301"/>
      <c r="E1878" s="1301"/>
      <c r="F1878" s="1301"/>
      <c r="G1878" s="1301"/>
      <c r="H1878" s="1301"/>
      <c r="I1878" s="1301"/>
      <c r="J1878" s="1301"/>
      <c r="K1878" s="1301"/>
      <c r="L1878" s="1301"/>
      <c r="M1878" s="1301"/>
      <c r="N1878" s="1301"/>
      <c r="O1878" s="1329"/>
      <c r="Q1878" s="92"/>
      <c r="R1878" s="92"/>
      <c r="S1878" s="92"/>
      <c r="T1878" s="92"/>
      <c r="U1878" s="1303"/>
    </row>
    <row r="1879" spans="1:21" s="1302" customFormat="1" x14ac:dyDescent="0.3">
      <c r="A1879" s="1214"/>
      <c r="B1879" s="92"/>
      <c r="C1879" s="1298"/>
      <c r="D1879" s="1301"/>
      <c r="E1879" s="1301"/>
      <c r="F1879" s="1301"/>
      <c r="G1879" s="1301"/>
      <c r="H1879" s="1301"/>
      <c r="I1879" s="1301"/>
      <c r="J1879" s="1301"/>
      <c r="K1879" s="1301"/>
      <c r="L1879" s="1301"/>
      <c r="M1879" s="1301"/>
      <c r="N1879" s="1301"/>
      <c r="O1879" s="1329"/>
      <c r="Q1879" s="92"/>
      <c r="R1879" s="92"/>
      <c r="S1879" s="92"/>
      <c r="T1879" s="92"/>
      <c r="U1879" s="1303"/>
    </row>
    <row r="1880" spans="1:21" s="1302" customFormat="1" x14ac:dyDescent="0.3">
      <c r="A1880" s="1214"/>
      <c r="B1880" s="92"/>
      <c r="C1880" s="1298"/>
      <c r="D1880" s="1301"/>
      <c r="E1880" s="1301"/>
      <c r="F1880" s="1301"/>
      <c r="G1880" s="1301"/>
      <c r="H1880" s="1301"/>
      <c r="I1880" s="1301"/>
      <c r="J1880" s="1301"/>
      <c r="K1880" s="1301"/>
      <c r="L1880" s="1301"/>
      <c r="M1880" s="1301"/>
      <c r="N1880" s="1301"/>
      <c r="O1880" s="1329"/>
      <c r="Q1880" s="92"/>
      <c r="R1880" s="92"/>
      <c r="S1880" s="92"/>
      <c r="T1880" s="92"/>
      <c r="U1880" s="1303"/>
    </row>
    <row r="1881" spans="1:21" s="1302" customFormat="1" x14ac:dyDescent="0.3">
      <c r="A1881" s="1214"/>
      <c r="B1881" s="92"/>
      <c r="C1881" s="1298"/>
      <c r="D1881" s="1301"/>
      <c r="E1881" s="1301"/>
      <c r="F1881" s="1301"/>
      <c r="G1881" s="1301"/>
      <c r="H1881" s="1301"/>
      <c r="I1881" s="1301"/>
      <c r="J1881" s="1301"/>
      <c r="K1881" s="1301"/>
      <c r="L1881" s="1301"/>
      <c r="M1881" s="1301"/>
      <c r="N1881" s="1301"/>
      <c r="O1881" s="1329"/>
      <c r="Q1881" s="92"/>
      <c r="R1881" s="92"/>
      <c r="S1881" s="92"/>
      <c r="T1881" s="92"/>
      <c r="U1881" s="1303"/>
    </row>
    <row r="1882" spans="1:21" s="1302" customFormat="1" x14ac:dyDescent="0.3">
      <c r="A1882" s="1214"/>
      <c r="B1882" s="92"/>
      <c r="C1882" s="1298"/>
      <c r="D1882" s="1301"/>
      <c r="E1882" s="1301"/>
      <c r="F1882" s="1301"/>
      <c r="G1882" s="1301"/>
      <c r="H1882" s="1301"/>
      <c r="I1882" s="1301"/>
      <c r="J1882" s="1301"/>
      <c r="K1882" s="1301"/>
      <c r="L1882" s="1301"/>
      <c r="M1882" s="1301"/>
      <c r="N1882" s="1301"/>
      <c r="O1882" s="1329"/>
      <c r="Q1882" s="92"/>
      <c r="R1882" s="92"/>
      <c r="S1882" s="92"/>
      <c r="T1882" s="92"/>
      <c r="U1882" s="1303"/>
    </row>
    <row r="1883" spans="1:21" s="1302" customFormat="1" x14ac:dyDescent="0.3">
      <c r="A1883" s="1214"/>
      <c r="B1883" s="92"/>
      <c r="C1883" s="1298"/>
      <c r="D1883" s="1301"/>
      <c r="E1883" s="1301"/>
      <c r="F1883" s="1301"/>
      <c r="G1883" s="1301"/>
      <c r="H1883" s="1301"/>
      <c r="I1883" s="1301"/>
      <c r="J1883" s="1301"/>
      <c r="K1883" s="1301"/>
      <c r="L1883" s="1301"/>
      <c r="M1883" s="1301"/>
      <c r="N1883" s="1301"/>
      <c r="O1883" s="1329"/>
      <c r="Q1883" s="92"/>
      <c r="R1883" s="92"/>
      <c r="S1883" s="92"/>
      <c r="T1883" s="92"/>
      <c r="U1883" s="1303"/>
    </row>
    <row r="1884" spans="1:21" s="1302" customFormat="1" x14ac:dyDescent="0.3">
      <c r="A1884" s="1214"/>
      <c r="B1884" s="92"/>
      <c r="C1884" s="1298"/>
      <c r="D1884" s="1301"/>
      <c r="E1884" s="1301"/>
      <c r="F1884" s="1301"/>
      <c r="G1884" s="1301"/>
      <c r="H1884" s="1301"/>
      <c r="I1884" s="1301"/>
      <c r="J1884" s="1301"/>
      <c r="K1884" s="1301"/>
      <c r="L1884" s="1301"/>
      <c r="M1884" s="1301"/>
      <c r="N1884" s="1301"/>
      <c r="O1884" s="1329"/>
      <c r="Q1884" s="92"/>
      <c r="R1884" s="92"/>
      <c r="S1884" s="92"/>
      <c r="T1884" s="92"/>
      <c r="U1884" s="1303"/>
    </row>
    <row r="1885" spans="1:21" s="1302" customFormat="1" x14ac:dyDescent="0.3">
      <c r="A1885" s="1214"/>
      <c r="B1885" s="92"/>
      <c r="C1885" s="1298"/>
      <c r="D1885" s="1301"/>
      <c r="E1885" s="1301"/>
      <c r="F1885" s="1301"/>
      <c r="G1885" s="1301"/>
      <c r="H1885" s="1301"/>
      <c r="I1885" s="1301"/>
      <c r="J1885" s="1301"/>
      <c r="K1885" s="1301"/>
      <c r="L1885" s="1301"/>
      <c r="M1885" s="1301"/>
      <c r="N1885" s="1301"/>
      <c r="O1885" s="1329"/>
      <c r="Q1885" s="92"/>
      <c r="R1885" s="92"/>
      <c r="S1885" s="92"/>
      <c r="T1885" s="92"/>
      <c r="U1885" s="1303"/>
    </row>
    <row r="1886" spans="1:21" s="1302" customFormat="1" x14ac:dyDescent="0.3">
      <c r="A1886" s="1214"/>
      <c r="B1886" s="92"/>
      <c r="C1886" s="1298"/>
      <c r="D1886" s="1301"/>
      <c r="E1886" s="1301"/>
      <c r="F1886" s="1301"/>
      <c r="G1886" s="1301"/>
      <c r="H1886" s="1301"/>
      <c r="I1886" s="1301"/>
      <c r="J1886" s="1301"/>
      <c r="K1886" s="1301"/>
      <c r="L1886" s="1301"/>
      <c r="M1886" s="1301"/>
      <c r="N1886" s="1301"/>
      <c r="O1886" s="1329"/>
      <c r="Q1886" s="92"/>
      <c r="R1886" s="92"/>
      <c r="S1886" s="92"/>
      <c r="T1886" s="92"/>
      <c r="U1886" s="1303"/>
    </row>
    <row r="1887" spans="1:21" s="1302" customFormat="1" x14ac:dyDescent="0.3">
      <c r="A1887" s="1214"/>
      <c r="B1887" s="92"/>
      <c r="C1887" s="1298"/>
      <c r="D1887" s="1301"/>
      <c r="E1887" s="1301"/>
      <c r="F1887" s="1301"/>
      <c r="G1887" s="1301"/>
      <c r="H1887" s="1301"/>
      <c r="I1887" s="1301"/>
      <c r="J1887" s="1301"/>
      <c r="K1887" s="1301"/>
      <c r="L1887" s="1301"/>
      <c r="M1887" s="1301"/>
      <c r="N1887" s="1301"/>
      <c r="O1887" s="1329"/>
      <c r="Q1887" s="92"/>
      <c r="R1887" s="92"/>
      <c r="S1887" s="92"/>
      <c r="T1887" s="92"/>
      <c r="U1887" s="1303"/>
    </row>
    <row r="1888" spans="1:21" s="1302" customFormat="1" x14ac:dyDescent="0.3">
      <c r="A1888" s="1214"/>
      <c r="B1888" s="92"/>
      <c r="C1888" s="1298"/>
      <c r="D1888" s="1301"/>
      <c r="E1888" s="1301"/>
      <c r="F1888" s="1301"/>
      <c r="G1888" s="1301"/>
      <c r="H1888" s="1301"/>
      <c r="I1888" s="1301"/>
      <c r="J1888" s="1301"/>
      <c r="K1888" s="1301"/>
      <c r="L1888" s="1301"/>
      <c r="M1888" s="1301"/>
      <c r="N1888" s="1301"/>
      <c r="O1888" s="1329"/>
      <c r="Q1888" s="92"/>
      <c r="R1888" s="92"/>
      <c r="S1888" s="92"/>
      <c r="T1888" s="92"/>
      <c r="U1888" s="1303"/>
    </row>
    <row r="1889" spans="1:21" s="1302" customFormat="1" x14ac:dyDescent="0.3">
      <c r="A1889" s="1214"/>
      <c r="B1889" s="92"/>
      <c r="C1889" s="1298"/>
      <c r="D1889" s="1301"/>
      <c r="E1889" s="1301"/>
      <c r="F1889" s="1301"/>
      <c r="G1889" s="1301"/>
      <c r="H1889" s="1301"/>
      <c r="I1889" s="1301"/>
      <c r="J1889" s="1301"/>
      <c r="K1889" s="1301"/>
      <c r="L1889" s="1301"/>
      <c r="M1889" s="1301"/>
      <c r="N1889" s="1301"/>
      <c r="O1889" s="1329"/>
      <c r="Q1889" s="92"/>
      <c r="R1889" s="92"/>
      <c r="S1889" s="92"/>
      <c r="T1889" s="92"/>
      <c r="U1889" s="1303"/>
    </row>
    <row r="1890" spans="1:21" s="1302" customFormat="1" x14ac:dyDescent="0.3">
      <c r="A1890" s="1214"/>
      <c r="B1890" s="92"/>
      <c r="C1890" s="1298"/>
      <c r="D1890" s="1301"/>
      <c r="E1890" s="1301"/>
      <c r="F1890" s="1301"/>
      <c r="G1890" s="1301"/>
      <c r="H1890" s="1301"/>
      <c r="I1890" s="1301"/>
      <c r="J1890" s="1301"/>
      <c r="K1890" s="1301"/>
      <c r="L1890" s="1301"/>
      <c r="M1890" s="1301"/>
      <c r="N1890" s="1301"/>
      <c r="O1890" s="1329"/>
      <c r="Q1890" s="92"/>
      <c r="R1890" s="92"/>
      <c r="S1890" s="92"/>
      <c r="T1890" s="92"/>
      <c r="U1890" s="1303"/>
    </row>
    <row r="1891" spans="1:21" s="1302" customFormat="1" x14ac:dyDescent="0.3">
      <c r="A1891" s="1214"/>
      <c r="B1891" s="92"/>
      <c r="C1891" s="1298"/>
      <c r="D1891" s="1301"/>
      <c r="E1891" s="1301"/>
      <c r="F1891" s="1301"/>
      <c r="G1891" s="1301"/>
      <c r="H1891" s="1301"/>
      <c r="I1891" s="1301"/>
      <c r="J1891" s="1301"/>
      <c r="K1891" s="1301"/>
      <c r="L1891" s="1301"/>
      <c r="M1891" s="1301"/>
      <c r="N1891" s="1301"/>
      <c r="O1891" s="1329"/>
      <c r="Q1891" s="92"/>
      <c r="R1891" s="92"/>
      <c r="S1891" s="92"/>
      <c r="T1891" s="92"/>
      <c r="U1891" s="1303"/>
    </row>
    <row r="1892" spans="1:21" s="1302" customFormat="1" x14ac:dyDescent="0.3">
      <c r="A1892" s="1214"/>
      <c r="B1892" s="92"/>
      <c r="C1892" s="1298"/>
      <c r="D1892" s="1301"/>
      <c r="E1892" s="1301"/>
      <c r="F1892" s="1301"/>
      <c r="G1892" s="1301"/>
      <c r="H1892" s="1301"/>
      <c r="I1892" s="1301"/>
      <c r="J1892" s="1301"/>
      <c r="K1892" s="1301"/>
      <c r="L1892" s="1301"/>
      <c r="M1892" s="1301"/>
      <c r="N1892" s="1301"/>
      <c r="O1892" s="1329"/>
      <c r="Q1892" s="92"/>
      <c r="R1892" s="92"/>
      <c r="S1892" s="92"/>
      <c r="T1892" s="92"/>
      <c r="U1892" s="1303"/>
    </row>
    <row r="1893" spans="1:21" s="1302" customFormat="1" x14ac:dyDescent="0.3">
      <c r="A1893" s="1214"/>
      <c r="B1893" s="92"/>
      <c r="C1893" s="1298"/>
      <c r="D1893" s="1301"/>
      <c r="E1893" s="1301"/>
      <c r="F1893" s="1301"/>
      <c r="G1893" s="1301"/>
      <c r="H1893" s="1301"/>
      <c r="I1893" s="1301"/>
      <c r="J1893" s="1301"/>
      <c r="K1893" s="1301"/>
      <c r="L1893" s="1301"/>
      <c r="M1893" s="1301"/>
      <c r="N1893" s="1301"/>
      <c r="O1893" s="1329"/>
      <c r="Q1893" s="92"/>
      <c r="R1893" s="92"/>
      <c r="S1893" s="92"/>
      <c r="T1893" s="92"/>
      <c r="U1893" s="1303"/>
    </row>
    <row r="1894" spans="1:21" s="1302" customFormat="1" x14ac:dyDescent="0.3">
      <c r="A1894" s="1214"/>
      <c r="B1894" s="92"/>
      <c r="C1894" s="1298"/>
      <c r="D1894" s="1301"/>
      <c r="E1894" s="1301"/>
      <c r="F1894" s="1301"/>
      <c r="G1894" s="1301"/>
      <c r="H1894" s="1301"/>
      <c r="I1894" s="1301"/>
      <c r="J1894" s="1301"/>
      <c r="K1894" s="1301"/>
      <c r="L1894" s="1301"/>
      <c r="M1894" s="1301"/>
      <c r="N1894" s="1301"/>
      <c r="O1894" s="1329"/>
      <c r="Q1894" s="92"/>
      <c r="R1894" s="92"/>
      <c r="S1894" s="92"/>
      <c r="T1894" s="92"/>
      <c r="U1894" s="1303"/>
    </row>
    <row r="1895" spans="1:21" s="1302" customFormat="1" x14ac:dyDescent="0.3">
      <c r="A1895" s="1214"/>
      <c r="B1895" s="92"/>
      <c r="C1895" s="1298"/>
      <c r="D1895" s="1301"/>
      <c r="E1895" s="1301"/>
      <c r="F1895" s="1301"/>
      <c r="G1895" s="1301"/>
      <c r="H1895" s="1301"/>
      <c r="I1895" s="1301"/>
      <c r="J1895" s="1301"/>
      <c r="K1895" s="1301"/>
      <c r="L1895" s="1301"/>
      <c r="M1895" s="1301"/>
      <c r="N1895" s="1301"/>
      <c r="O1895" s="1329"/>
      <c r="Q1895" s="92"/>
      <c r="R1895" s="92"/>
      <c r="S1895" s="92"/>
      <c r="T1895" s="92"/>
      <c r="U1895" s="1303"/>
    </row>
    <row r="1896" spans="1:21" s="1302" customFormat="1" x14ac:dyDescent="0.3">
      <c r="A1896" s="1214"/>
      <c r="B1896" s="92"/>
      <c r="C1896" s="1298"/>
      <c r="D1896" s="1301"/>
      <c r="E1896" s="1301"/>
      <c r="F1896" s="1301"/>
      <c r="G1896" s="1301"/>
      <c r="H1896" s="1301"/>
      <c r="I1896" s="1301"/>
      <c r="J1896" s="1301"/>
      <c r="K1896" s="1301"/>
      <c r="L1896" s="1301"/>
      <c r="M1896" s="1301"/>
      <c r="N1896" s="1301"/>
      <c r="O1896" s="1329"/>
      <c r="Q1896" s="92"/>
      <c r="R1896" s="92"/>
      <c r="S1896" s="92"/>
      <c r="T1896" s="92"/>
      <c r="U1896" s="1303"/>
    </row>
    <row r="1897" spans="1:21" s="1302" customFormat="1" x14ac:dyDescent="0.3">
      <c r="A1897" s="1214"/>
      <c r="B1897" s="92"/>
      <c r="C1897" s="1298"/>
      <c r="D1897" s="1301"/>
      <c r="E1897" s="1301"/>
      <c r="F1897" s="1301"/>
      <c r="G1897" s="1301"/>
      <c r="H1897" s="1301"/>
      <c r="I1897" s="1301"/>
      <c r="J1897" s="1301"/>
      <c r="K1897" s="1301"/>
      <c r="L1897" s="1301"/>
      <c r="M1897" s="1301"/>
      <c r="N1897" s="1301"/>
      <c r="O1897" s="1329"/>
      <c r="Q1897" s="92"/>
      <c r="R1897" s="92"/>
      <c r="S1897" s="92"/>
      <c r="T1897" s="92"/>
      <c r="U1897" s="1303"/>
    </row>
    <row r="1898" spans="1:21" s="1302" customFormat="1" x14ac:dyDescent="0.3">
      <c r="A1898" s="1214"/>
      <c r="B1898" s="92"/>
      <c r="C1898" s="1298"/>
      <c r="D1898" s="1301"/>
      <c r="E1898" s="1301"/>
      <c r="F1898" s="1301"/>
      <c r="G1898" s="1301"/>
      <c r="H1898" s="1301"/>
      <c r="I1898" s="1301"/>
      <c r="J1898" s="1301"/>
      <c r="K1898" s="1301"/>
      <c r="L1898" s="1301"/>
      <c r="M1898" s="1301"/>
      <c r="N1898" s="1301"/>
      <c r="O1898" s="1329"/>
      <c r="Q1898" s="92"/>
      <c r="R1898" s="92"/>
      <c r="S1898" s="92"/>
      <c r="T1898" s="92"/>
      <c r="U1898" s="1303"/>
    </row>
    <row r="1899" spans="1:21" s="1302" customFormat="1" x14ac:dyDescent="0.3">
      <c r="A1899" s="1214"/>
      <c r="B1899" s="92"/>
      <c r="C1899" s="1298"/>
      <c r="D1899" s="1301"/>
      <c r="E1899" s="1301"/>
      <c r="F1899" s="1301"/>
      <c r="G1899" s="1301"/>
      <c r="H1899" s="1301"/>
      <c r="I1899" s="1301"/>
      <c r="J1899" s="1301"/>
      <c r="K1899" s="1301"/>
      <c r="L1899" s="1301"/>
      <c r="M1899" s="1301"/>
      <c r="N1899" s="1301"/>
      <c r="O1899" s="1329"/>
      <c r="Q1899" s="92"/>
      <c r="R1899" s="92"/>
      <c r="S1899" s="92"/>
      <c r="T1899" s="92"/>
      <c r="U1899" s="1303"/>
    </row>
    <row r="1900" spans="1:21" s="1302" customFormat="1" x14ac:dyDescent="0.3">
      <c r="A1900" s="1214"/>
      <c r="B1900" s="92"/>
      <c r="C1900" s="1298"/>
      <c r="D1900" s="1301"/>
      <c r="E1900" s="1301"/>
      <c r="F1900" s="1301"/>
      <c r="G1900" s="1301"/>
      <c r="H1900" s="1301"/>
      <c r="I1900" s="1301"/>
      <c r="J1900" s="1301"/>
      <c r="K1900" s="1301"/>
      <c r="L1900" s="1301"/>
      <c r="M1900" s="1301"/>
      <c r="N1900" s="1301"/>
      <c r="O1900" s="1329"/>
      <c r="Q1900" s="92"/>
      <c r="R1900" s="92"/>
      <c r="S1900" s="92"/>
      <c r="T1900" s="92"/>
      <c r="U1900" s="1303"/>
    </row>
    <row r="1901" spans="1:21" s="1302" customFormat="1" x14ac:dyDescent="0.3">
      <c r="A1901" s="1214"/>
      <c r="B1901" s="92"/>
      <c r="C1901" s="1298"/>
      <c r="D1901" s="1301"/>
      <c r="E1901" s="1301"/>
      <c r="F1901" s="1301"/>
      <c r="G1901" s="1301"/>
      <c r="H1901" s="1301"/>
      <c r="I1901" s="1301"/>
      <c r="J1901" s="1301"/>
      <c r="K1901" s="1301"/>
      <c r="L1901" s="1301"/>
      <c r="M1901" s="1301"/>
      <c r="N1901" s="1301"/>
      <c r="O1901" s="1329"/>
      <c r="Q1901" s="92"/>
      <c r="R1901" s="92"/>
      <c r="S1901" s="92"/>
      <c r="T1901" s="92"/>
      <c r="U1901" s="1303"/>
    </row>
    <row r="1902" spans="1:21" s="1302" customFormat="1" x14ac:dyDescent="0.3">
      <c r="A1902" s="1214"/>
      <c r="B1902" s="92"/>
      <c r="C1902" s="1298"/>
      <c r="D1902" s="1301"/>
      <c r="E1902" s="1301"/>
      <c r="F1902" s="1301"/>
      <c r="G1902" s="1301"/>
      <c r="H1902" s="1301"/>
      <c r="I1902" s="1301"/>
      <c r="J1902" s="1301"/>
      <c r="K1902" s="1301"/>
      <c r="L1902" s="1301"/>
      <c r="M1902" s="1301"/>
      <c r="N1902" s="1301"/>
      <c r="O1902" s="1329"/>
      <c r="Q1902" s="92"/>
      <c r="R1902" s="92"/>
      <c r="S1902" s="92"/>
      <c r="T1902" s="92"/>
      <c r="U1902" s="1303"/>
    </row>
    <row r="1903" spans="1:21" s="1302" customFormat="1" x14ac:dyDescent="0.3">
      <c r="A1903" s="1214"/>
      <c r="B1903" s="92"/>
      <c r="C1903" s="1298"/>
      <c r="D1903" s="1301"/>
      <c r="E1903" s="1301"/>
      <c r="F1903" s="1301"/>
      <c r="G1903" s="1301"/>
      <c r="H1903" s="1301"/>
      <c r="I1903" s="1301"/>
      <c r="J1903" s="1301"/>
      <c r="K1903" s="1301"/>
      <c r="L1903" s="1301"/>
      <c r="M1903" s="1301"/>
      <c r="N1903" s="1301"/>
      <c r="O1903" s="1329"/>
      <c r="Q1903" s="92"/>
      <c r="R1903" s="92"/>
      <c r="S1903" s="92"/>
      <c r="T1903" s="92"/>
      <c r="U1903" s="1303"/>
    </row>
    <row r="1904" spans="1:21" s="1302" customFormat="1" x14ac:dyDescent="0.3">
      <c r="A1904" s="1214"/>
      <c r="B1904" s="92"/>
      <c r="C1904" s="1298"/>
      <c r="D1904" s="1301"/>
      <c r="E1904" s="1301"/>
      <c r="F1904" s="1301"/>
      <c r="G1904" s="1301"/>
      <c r="H1904" s="1301"/>
      <c r="I1904" s="1301"/>
      <c r="J1904" s="1301"/>
      <c r="K1904" s="1301"/>
      <c r="L1904" s="1301"/>
      <c r="M1904" s="1301"/>
      <c r="N1904" s="1301"/>
      <c r="O1904" s="1329"/>
      <c r="Q1904" s="92"/>
      <c r="R1904" s="92"/>
      <c r="S1904" s="92"/>
      <c r="T1904" s="92"/>
      <c r="U1904" s="1303"/>
    </row>
    <row r="1905" spans="1:21" s="1302" customFormat="1" x14ac:dyDescent="0.3">
      <c r="A1905" s="1214"/>
      <c r="B1905" s="92"/>
      <c r="C1905" s="1298"/>
      <c r="D1905" s="1301"/>
      <c r="E1905" s="1301"/>
      <c r="F1905" s="1301"/>
      <c r="G1905" s="1301"/>
      <c r="H1905" s="1301"/>
      <c r="I1905" s="1301"/>
      <c r="J1905" s="1301"/>
      <c r="K1905" s="1301"/>
      <c r="L1905" s="1301"/>
      <c r="M1905" s="1301"/>
      <c r="N1905" s="1301"/>
      <c r="O1905" s="1329"/>
      <c r="Q1905" s="92"/>
      <c r="R1905" s="92"/>
      <c r="S1905" s="92"/>
      <c r="T1905" s="92"/>
      <c r="U1905" s="1303"/>
    </row>
    <row r="1906" spans="1:21" s="1302" customFormat="1" x14ac:dyDescent="0.3">
      <c r="A1906" s="1214"/>
      <c r="B1906" s="92"/>
      <c r="C1906" s="1298"/>
      <c r="D1906" s="1301"/>
      <c r="E1906" s="1301"/>
      <c r="F1906" s="1301"/>
      <c r="G1906" s="1301"/>
      <c r="H1906" s="1301"/>
      <c r="I1906" s="1301"/>
      <c r="J1906" s="1301"/>
      <c r="K1906" s="1301"/>
      <c r="L1906" s="1301"/>
      <c r="M1906" s="1301"/>
      <c r="N1906" s="1301"/>
      <c r="O1906" s="1329"/>
      <c r="Q1906" s="92"/>
      <c r="R1906" s="92"/>
      <c r="S1906" s="92"/>
      <c r="T1906" s="92"/>
      <c r="U1906" s="1303"/>
    </row>
    <row r="1907" spans="1:21" s="1302" customFormat="1" x14ac:dyDescent="0.3">
      <c r="A1907" s="1214"/>
      <c r="B1907" s="92"/>
      <c r="C1907" s="1298"/>
      <c r="D1907" s="1301"/>
      <c r="E1907" s="1301"/>
      <c r="F1907" s="1301"/>
      <c r="G1907" s="1301"/>
      <c r="H1907" s="1301"/>
      <c r="I1907" s="1301"/>
      <c r="J1907" s="1301"/>
      <c r="K1907" s="1301"/>
      <c r="L1907" s="1301"/>
      <c r="M1907" s="1301"/>
      <c r="N1907" s="1301"/>
      <c r="O1907" s="1329"/>
      <c r="Q1907" s="92"/>
      <c r="R1907" s="92"/>
      <c r="S1907" s="92"/>
      <c r="T1907" s="92"/>
      <c r="U1907" s="1303"/>
    </row>
    <row r="1908" spans="1:21" s="1302" customFormat="1" x14ac:dyDescent="0.3">
      <c r="A1908" s="1214"/>
      <c r="B1908" s="92"/>
      <c r="C1908" s="1298"/>
      <c r="D1908" s="1301"/>
      <c r="E1908" s="1301"/>
      <c r="F1908" s="1301"/>
      <c r="G1908" s="1301"/>
      <c r="H1908" s="1301"/>
      <c r="I1908" s="1301"/>
      <c r="J1908" s="1301"/>
      <c r="K1908" s="1301"/>
      <c r="L1908" s="1301"/>
      <c r="M1908" s="1301"/>
      <c r="N1908" s="1301"/>
      <c r="O1908" s="1329"/>
      <c r="Q1908" s="92"/>
      <c r="R1908" s="92"/>
      <c r="S1908" s="92"/>
      <c r="T1908" s="92"/>
      <c r="U1908" s="1303"/>
    </row>
    <row r="1909" spans="1:21" s="1302" customFormat="1" x14ac:dyDescent="0.3">
      <c r="A1909" s="1214"/>
      <c r="B1909" s="92"/>
      <c r="C1909" s="1298"/>
      <c r="D1909" s="1301"/>
      <c r="E1909" s="1301"/>
      <c r="F1909" s="1301"/>
      <c r="G1909" s="1301"/>
      <c r="H1909" s="1301"/>
      <c r="I1909" s="1301"/>
      <c r="J1909" s="1301"/>
      <c r="K1909" s="1301"/>
      <c r="L1909" s="1301"/>
      <c r="M1909" s="1301"/>
      <c r="N1909" s="1301"/>
      <c r="O1909" s="1329"/>
      <c r="Q1909" s="92"/>
      <c r="R1909" s="92"/>
      <c r="S1909" s="92"/>
      <c r="T1909" s="92"/>
      <c r="U1909" s="1303"/>
    </row>
    <row r="1910" spans="1:21" s="1302" customFormat="1" x14ac:dyDescent="0.3">
      <c r="A1910" s="1214"/>
      <c r="B1910" s="92"/>
      <c r="C1910" s="1298"/>
      <c r="D1910" s="1301"/>
      <c r="E1910" s="1301"/>
      <c r="F1910" s="1301"/>
      <c r="G1910" s="1301"/>
      <c r="H1910" s="1301"/>
      <c r="I1910" s="1301"/>
      <c r="J1910" s="1301"/>
      <c r="K1910" s="1301"/>
      <c r="L1910" s="1301"/>
      <c r="M1910" s="1301"/>
      <c r="N1910" s="1301"/>
      <c r="O1910" s="1329"/>
      <c r="Q1910" s="92"/>
      <c r="R1910" s="92"/>
      <c r="S1910" s="92"/>
      <c r="T1910" s="92"/>
      <c r="U1910" s="1303"/>
    </row>
    <row r="1911" spans="1:21" s="1302" customFormat="1" x14ac:dyDescent="0.3">
      <c r="A1911" s="1214"/>
      <c r="B1911" s="92"/>
      <c r="C1911" s="1298"/>
      <c r="D1911" s="1301"/>
      <c r="E1911" s="1301"/>
      <c r="F1911" s="1301"/>
      <c r="G1911" s="1301"/>
      <c r="H1911" s="1301"/>
      <c r="I1911" s="1301"/>
      <c r="J1911" s="1301"/>
      <c r="K1911" s="1301"/>
      <c r="L1911" s="1301"/>
      <c r="M1911" s="1301"/>
      <c r="N1911" s="1301"/>
      <c r="O1911" s="1329"/>
      <c r="Q1911" s="92"/>
      <c r="R1911" s="92"/>
      <c r="S1911" s="92"/>
      <c r="T1911" s="92"/>
      <c r="U1911" s="1303"/>
    </row>
    <row r="1912" spans="1:21" s="1302" customFormat="1" x14ac:dyDescent="0.3">
      <c r="A1912" s="1214"/>
      <c r="B1912" s="92"/>
      <c r="C1912" s="1298"/>
      <c r="D1912" s="1301"/>
      <c r="E1912" s="1301"/>
      <c r="F1912" s="1301"/>
      <c r="G1912" s="1301"/>
      <c r="H1912" s="1301"/>
      <c r="I1912" s="1301"/>
      <c r="J1912" s="1301"/>
      <c r="K1912" s="1301"/>
      <c r="L1912" s="1301"/>
      <c r="M1912" s="1301"/>
      <c r="N1912" s="1301"/>
      <c r="O1912" s="1329"/>
      <c r="Q1912" s="92"/>
      <c r="R1912" s="92"/>
      <c r="S1912" s="92"/>
      <c r="T1912" s="92"/>
      <c r="U1912" s="1303"/>
    </row>
    <row r="1913" spans="1:21" s="1302" customFormat="1" x14ac:dyDescent="0.3">
      <c r="A1913" s="1214"/>
      <c r="B1913" s="92"/>
      <c r="C1913" s="1298"/>
      <c r="D1913" s="1301"/>
      <c r="E1913" s="1301"/>
      <c r="F1913" s="1301"/>
      <c r="G1913" s="1301"/>
      <c r="H1913" s="1301"/>
      <c r="I1913" s="1301"/>
      <c r="J1913" s="1301"/>
      <c r="K1913" s="1301"/>
      <c r="L1913" s="1301"/>
      <c r="M1913" s="1301"/>
      <c r="N1913" s="1301"/>
      <c r="O1913" s="1329"/>
      <c r="Q1913" s="92"/>
      <c r="R1913" s="92"/>
      <c r="S1913" s="92"/>
      <c r="T1913" s="92"/>
      <c r="U1913" s="1303"/>
    </row>
    <row r="1914" spans="1:21" s="1302" customFormat="1" x14ac:dyDescent="0.3">
      <c r="A1914" s="1214"/>
      <c r="B1914" s="92"/>
      <c r="C1914" s="1298"/>
      <c r="D1914" s="1301"/>
      <c r="E1914" s="1301"/>
      <c r="F1914" s="1301"/>
      <c r="G1914" s="1301"/>
      <c r="H1914" s="1301"/>
      <c r="I1914" s="1301"/>
      <c r="J1914" s="1301"/>
      <c r="K1914" s="1301"/>
      <c r="L1914" s="1301"/>
      <c r="M1914" s="1301"/>
      <c r="N1914" s="1301"/>
      <c r="O1914" s="1329"/>
      <c r="Q1914" s="92"/>
      <c r="R1914" s="92"/>
      <c r="S1914" s="92"/>
      <c r="T1914" s="92"/>
      <c r="U1914" s="1303"/>
    </row>
    <row r="1915" spans="1:21" s="1302" customFormat="1" x14ac:dyDescent="0.3">
      <c r="A1915" s="1214"/>
      <c r="B1915" s="92"/>
      <c r="C1915" s="1298"/>
      <c r="D1915" s="1301"/>
      <c r="E1915" s="1301"/>
      <c r="F1915" s="1301"/>
      <c r="G1915" s="1301"/>
      <c r="H1915" s="1301"/>
      <c r="I1915" s="1301"/>
      <c r="J1915" s="1301"/>
      <c r="K1915" s="1301"/>
      <c r="L1915" s="1301"/>
      <c r="M1915" s="1301"/>
      <c r="N1915" s="1301"/>
      <c r="O1915" s="1329"/>
      <c r="Q1915" s="92"/>
      <c r="R1915" s="92"/>
      <c r="S1915" s="92"/>
      <c r="T1915" s="92"/>
      <c r="U1915" s="1303"/>
    </row>
    <row r="1916" spans="1:21" s="1302" customFormat="1" x14ac:dyDescent="0.3">
      <c r="A1916" s="1214"/>
      <c r="B1916" s="92"/>
      <c r="C1916" s="1298"/>
      <c r="D1916" s="1301"/>
      <c r="E1916" s="1301"/>
      <c r="F1916" s="1301"/>
      <c r="G1916" s="1301"/>
      <c r="H1916" s="1301"/>
      <c r="I1916" s="1301"/>
      <c r="J1916" s="1301"/>
      <c r="K1916" s="1301"/>
      <c r="L1916" s="1301"/>
      <c r="M1916" s="1301"/>
      <c r="N1916" s="1301"/>
      <c r="O1916" s="1329"/>
      <c r="Q1916" s="92"/>
      <c r="R1916" s="92"/>
      <c r="S1916" s="92"/>
      <c r="T1916" s="92"/>
      <c r="U1916" s="1303"/>
    </row>
    <row r="1917" spans="1:21" s="1302" customFormat="1" x14ac:dyDescent="0.3">
      <c r="A1917" s="1214"/>
      <c r="B1917" s="92"/>
      <c r="C1917" s="1298"/>
      <c r="D1917" s="1301"/>
      <c r="E1917" s="1301"/>
      <c r="F1917" s="1301"/>
      <c r="G1917" s="1301"/>
      <c r="H1917" s="1301"/>
      <c r="I1917" s="1301"/>
      <c r="J1917" s="1301"/>
      <c r="K1917" s="1301"/>
      <c r="L1917" s="1301"/>
      <c r="M1917" s="1301"/>
      <c r="N1917" s="1301"/>
      <c r="O1917" s="1329"/>
      <c r="Q1917" s="92"/>
      <c r="R1917" s="92"/>
      <c r="S1917" s="92"/>
      <c r="T1917" s="92"/>
      <c r="U1917" s="1303"/>
    </row>
    <row r="1918" spans="1:21" s="1302" customFormat="1" x14ac:dyDescent="0.3">
      <c r="A1918" s="1214"/>
      <c r="B1918" s="92"/>
      <c r="C1918" s="1298"/>
      <c r="D1918" s="1301"/>
      <c r="E1918" s="1301"/>
      <c r="F1918" s="1301"/>
      <c r="G1918" s="1301"/>
      <c r="H1918" s="1301"/>
      <c r="I1918" s="1301"/>
      <c r="J1918" s="1301"/>
      <c r="K1918" s="1301"/>
      <c r="L1918" s="1301"/>
      <c r="M1918" s="1301"/>
      <c r="N1918" s="1301"/>
      <c r="O1918" s="1329"/>
      <c r="Q1918" s="92"/>
      <c r="R1918" s="92"/>
      <c r="S1918" s="92"/>
      <c r="T1918" s="92"/>
      <c r="U1918" s="1303"/>
    </row>
    <row r="1919" spans="1:21" s="1302" customFormat="1" x14ac:dyDescent="0.3">
      <c r="A1919" s="1214"/>
      <c r="B1919" s="92"/>
      <c r="C1919" s="1298"/>
      <c r="D1919" s="1301"/>
      <c r="E1919" s="1301"/>
      <c r="F1919" s="1301"/>
      <c r="G1919" s="1301"/>
      <c r="H1919" s="1301"/>
      <c r="I1919" s="1301"/>
      <c r="J1919" s="1301"/>
      <c r="K1919" s="1301"/>
      <c r="L1919" s="1301"/>
      <c r="M1919" s="1301"/>
      <c r="N1919" s="1301"/>
      <c r="O1919" s="1329"/>
      <c r="Q1919" s="92"/>
      <c r="R1919" s="92"/>
      <c r="S1919" s="92"/>
      <c r="T1919" s="92"/>
      <c r="U1919" s="1303"/>
    </row>
    <row r="1920" spans="1:21" s="1302" customFormat="1" x14ac:dyDescent="0.3">
      <c r="A1920" s="1214"/>
      <c r="B1920" s="92"/>
      <c r="C1920" s="1298"/>
      <c r="D1920" s="1301"/>
      <c r="E1920" s="1301"/>
      <c r="F1920" s="1301"/>
      <c r="G1920" s="1301"/>
      <c r="H1920" s="1301"/>
      <c r="I1920" s="1301"/>
      <c r="J1920" s="1301"/>
      <c r="K1920" s="1301"/>
      <c r="L1920" s="1301"/>
      <c r="M1920" s="1301"/>
      <c r="N1920" s="1301"/>
      <c r="O1920" s="1329"/>
      <c r="Q1920" s="92"/>
      <c r="R1920" s="92"/>
      <c r="S1920" s="92"/>
      <c r="T1920" s="92"/>
      <c r="U1920" s="1303"/>
    </row>
    <row r="1921" spans="1:21" s="1302" customFormat="1" x14ac:dyDescent="0.3">
      <c r="A1921" s="1214"/>
      <c r="B1921" s="92"/>
      <c r="C1921" s="1298"/>
      <c r="D1921" s="1301"/>
      <c r="E1921" s="1301"/>
      <c r="F1921" s="1301"/>
      <c r="G1921" s="1301"/>
      <c r="H1921" s="1301"/>
      <c r="I1921" s="1301"/>
      <c r="J1921" s="1301"/>
      <c r="K1921" s="1301"/>
      <c r="L1921" s="1301"/>
      <c r="M1921" s="1301"/>
      <c r="N1921" s="1301"/>
      <c r="O1921" s="1329"/>
      <c r="Q1921" s="92"/>
      <c r="R1921" s="92"/>
      <c r="S1921" s="92"/>
      <c r="T1921" s="92"/>
      <c r="U1921" s="1303"/>
    </row>
    <row r="1922" spans="1:21" s="1302" customFormat="1" x14ac:dyDescent="0.3">
      <c r="A1922" s="1214"/>
      <c r="B1922" s="92"/>
      <c r="C1922" s="1298"/>
      <c r="D1922" s="1301"/>
      <c r="E1922" s="1301"/>
      <c r="F1922" s="1301"/>
      <c r="G1922" s="1301"/>
      <c r="H1922" s="1301"/>
      <c r="I1922" s="1301"/>
      <c r="J1922" s="1301"/>
      <c r="K1922" s="1301"/>
      <c r="L1922" s="1301"/>
      <c r="M1922" s="1301"/>
      <c r="N1922" s="1301"/>
      <c r="O1922" s="1329"/>
      <c r="Q1922" s="92"/>
      <c r="R1922" s="92"/>
      <c r="S1922" s="92"/>
      <c r="T1922" s="92"/>
      <c r="U1922" s="1303"/>
    </row>
    <row r="1923" spans="1:21" s="1302" customFormat="1" x14ac:dyDescent="0.3">
      <c r="A1923" s="1214"/>
      <c r="B1923" s="92"/>
      <c r="C1923" s="1298"/>
      <c r="D1923" s="1301"/>
      <c r="E1923" s="1301"/>
      <c r="F1923" s="1301"/>
      <c r="G1923" s="1301"/>
      <c r="H1923" s="1301"/>
      <c r="I1923" s="1301"/>
      <c r="J1923" s="1301"/>
      <c r="K1923" s="1301"/>
      <c r="L1923" s="1301"/>
      <c r="M1923" s="1301"/>
      <c r="N1923" s="1301"/>
      <c r="O1923" s="1329"/>
      <c r="Q1923" s="92"/>
      <c r="R1923" s="92"/>
      <c r="S1923" s="92"/>
      <c r="T1923" s="92"/>
      <c r="U1923" s="1303"/>
    </row>
    <row r="1924" spans="1:21" s="1302" customFormat="1" x14ac:dyDescent="0.3">
      <c r="A1924" s="1214"/>
      <c r="B1924" s="92"/>
      <c r="C1924" s="1298"/>
      <c r="D1924" s="1301"/>
      <c r="E1924" s="1301"/>
      <c r="F1924" s="1301"/>
      <c r="G1924" s="1301"/>
      <c r="H1924" s="1301"/>
      <c r="I1924" s="1301"/>
      <c r="J1924" s="1301"/>
      <c r="K1924" s="1301"/>
      <c r="L1924" s="1301"/>
      <c r="M1924" s="1301"/>
      <c r="N1924" s="1301"/>
      <c r="O1924" s="1329"/>
      <c r="Q1924" s="92"/>
      <c r="R1924" s="92"/>
      <c r="S1924" s="92"/>
      <c r="T1924" s="92"/>
      <c r="U1924" s="1303"/>
    </row>
    <row r="1925" spans="1:21" s="1302" customFormat="1" x14ac:dyDescent="0.3">
      <c r="A1925" s="1214"/>
      <c r="B1925" s="92"/>
      <c r="C1925" s="1298"/>
      <c r="D1925" s="1301"/>
      <c r="E1925" s="1301"/>
      <c r="F1925" s="1301"/>
      <c r="G1925" s="1301"/>
      <c r="H1925" s="1301"/>
      <c r="I1925" s="1301"/>
      <c r="J1925" s="1301"/>
      <c r="K1925" s="1301"/>
      <c r="L1925" s="1301"/>
      <c r="M1925" s="1301"/>
      <c r="N1925" s="1301"/>
      <c r="O1925" s="1329"/>
      <c r="Q1925" s="92"/>
      <c r="R1925" s="92"/>
      <c r="S1925" s="92"/>
      <c r="T1925" s="92"/>
      <c r="U1925" s="1303"/>
    </row>
    <row r="1926" spans="1:21" s="1302" customFormat="1" x14ac:dyDescent="0.3">
      <c r="A1926" s="1214"/>
      <c r="B1926" s="92"/>
      <c r="C1926" s="1298"/>
      <c r="D1926" s="1301"/>
      <c r="E1926" s="1301"/>
      <c r="F1926" s="1301"/>
      <c r="G1926" s="1301"/>
      <c r="H1926" s="1301"/>
      <c r="I1926" s="1301"/>
      <c r="J1926" s="1301"/>
      <c r="K1926" s="1301"/>
      <c r="L1926" s="1301"/>
      <c r="M1926" s="1301"/>
      <c r="N1926" s="1301"/>
      <c r="O1926" s="1329"/>
      <c r="Q1926" s="92"/>
      <c r="R1926" s="92"/>
      <c r="S1926" s="92"/>
      <c r="T1926" s="92"/>
      <c r="U1926" s="1303"/>
    </row>
    <row r="1927" spans="1:21" s="1302" customFormat="1" x14ac:dyDescent="0.3">
      <c r="A1927" s="1214"/>
      <c r="B1927" s="92"/>
      <c r="C1927" s="1298"/>
      <c r="D1927" s="1301"/>
      <c r="E1927" s="1301"/>
      <c r="F1927" s="1301"/>
      <c r="G1927" s="1301"/>
      <c r="H1927" s="1301"/>
      <c r="I1927" s="1301"/>
      <c r="J1927" s="1301"/>
      <c r="K1927" s="1301"/>
      <c r="L1927" s="1301"/>
      <c r="M1927" s="1301"/>
      <c r="N1927" s="1301"/>
      <c r="O1927" s="1329"/>
      <c r="Q1927" s="92"/>
      <c r="R1927" s="92"/>
      <c r="S1927" s="92"/>
      <c r="T1927" s="92"/>
      <c r="U1927" s="1303"/>
    </row>
    <row r="1928" spans="1:21" s="1302" customFormat="1" x14ac:dyDescent="0.3">
      <c r="A1928" s="1214"/>
      <c r="B1928" s="92"/>
      <c r="C1928" s="1298"/>
      <c r="D1928" s="1301"/>
      <c r="E1928" s="1301"/>
      <c r="F1928" s="1301"/>
      <c r="G1928" s="1301"/>
      <c r="H1928" s="1301"/>
      <c r="I1928" s="1301"/>
      <c r="J1928" s="1301"/>
      <c r="K1928" s="1301"/>
      <c r="L1928" s="1301"/>
      <c r="M1928" s="1301"/>
      <c r="N1928" s="1301"/>
      <c r="O1928" s="1329"/>
      <c r="Q1928" s="92"/>
      <c r="R1928" s="92"/>
      <c r="S1928" s="92"/>
      <c r="T1928" s="92"/>
      <c r="U1928" s="1303"/>
    </row>
    <row r="1929" spans="1:21" s="1302" customFormat="1" x14ac:dyDescent="0.3">
      <c r="A1929" s="1214"/>
      <c r="B1929" s="92"/>
      <c r="C1929" s="1298"/>
      <c r="D1929" s="1301"/>
      <c r="E1929" s="1301"/>
      <c r="F1929" s="1301"/>
      <c r="G1929" s="1301"/>
      <c r="H1929" s="1301"/>
      <c r="I1929" s="1301"/>
      <c r="J1929" s="1301"/>
      <c r="K1929" s="1301"/>
      <c r="L1929" s="1301"/>
      <c r="M1929" s="1301"/>
      <c r="N1929" s="1301"/>
      <c r="O1929" s="1329"/>
      <c r="Q1929" s="92"/>
      <c r="R1929" s="92"/>
      <c r="S1929" s="92"/>
      <c r="T1929" s="92"/>
      <c r="U1929" s="1303"/>
    </row>
    <row r="1930" spans="1:21" s="1302" customFormat="1" x14ac:dyDescent="0.3">
      <c r="A1930" s="1214"/>
      <c r="B1930" s="92"/>
      <c r="C1930" s="1298"/>
      <c r="D1930" s="1301"/>
      <c r="E1930" s="1301"/>
      <c r="F1930" s="1301"/>
      <c r="G1930" s="1301"/>
      <c r="H1930" s="1301"/>
      <c r="I1930" s="1301"/>
      <c r="J1930" s="1301"/>
      <c r="K1930" s="1301"/>
      <c r="L1930" s="1301"/>
      <c r="M1930" s="1301"/>
      <c r="N1930" s="1301"/>
      <c r="O1930" s="1329"/>
      <c r="Q1930" s="92"/>
      <c r="R1930" s="92"/>
      <c r="S1930" s="92"/>
      <c r="T1930" s="92"/>
      <c r="U1930" s="1303"/>
    </row>
    <row r="1931" spans="1:21" s="1302" customFormat="1" x14ac:dyDescent="0.3">
      <c r="A1931" s="1214"/>
      <c r="B1931" s="92"/>
      <c r="C1931" s="1298"/>
      <c r="D1931" s="1301"/>
      <c r="E1931" s="1301"/>
      <c r="F1931" s="1301"/>
      <c r="G1931" s="1301"/>
      <c r="H1931" s="1301"/>
      <c r="I1931" s="1301"/>
      <c r="J1931" s="1301"/>
      <c r="K1931" s="1301"/>
      <c r="L1931" s="1301"/>
      <c r="M1931" s="1301"/>
      <c r="N1931" s="1301"/>
      <c r="O1931" s="1329"/>
      <c r="Q1931" s="92"/>
      <c r="R1931" s="92"/>
      <c r="S1931" s="92"/>
      <c r="T1931" s="92"/>
      <c r="U1931" s="1303"/>
    </row>
    <row r="1932" spans="1:21" s="1302" customFormat="1" x14ac:dyDescent="0.3">
      <c r="A1932" s="1214"/>
      <c r="B1932" s="92"/>
      <c r="C1932" s="1298"/>
      <c r="D1932" s="1301"/>
      <c r="E1932" s="1301"/>
      <c r="F1932" s="1301"/>
      <c r="G1932" s="1301"/>
      <c r="H1932" s="1301"/>
      <c r="I1932" s="1301"/>
      <c r="J1932" s="1301"/>
      <c r="K1932" s="1301"/>
      <c r="L1932" s="1301"/>
      <c r="M1932" s="1301"/>
      <c r="N1932" s="1301"/>
      <c r="O1932" s="1329"/>
      <c r="Q1932" s="92"/>
      <c r="R1932" s="92"/>
      <c r="S1932" s="92"/>
      <c r="T1932" s="92"/>
      <c r="U1932" s="1303"/>
    </row>
    <row r="1933" spans="1:21" s="1302" customFormat="1" x14ac:dyDescent="0.3">
      <c r="A1933" s="1214"/>
      <c r="B1933" s="92"/>
      <c r="C1933" s="1298"/>
      <c r="D1933" s="1301"/>
      <c r="E1933" s="1301"/>
      <c r="F1933" s="1301"/>
      <c r="G1933" s="1301"/>
      <c r="H1933" s="1301"/>
      <c r="I1933" s="1301"/>
      <c r="J1933" s="1301"/>
      <c r="K1933" s="1301"/>
      <c r="L1933" s="1301"/>
      <c r="M1933" s="1301"/>
      <c r="N1933" s="1301"/>
      <c r="O1933" s="1329"/>
      <c r="Q1933" s="92"/>
      <c r="R1933" s="92"/>
      <c r="S1933" s="92"/>
      <c r="T1933" s="92"/>
      <c r="U1933" s="1303"/>
    </row>
    <row r="1934" spans="1:21" s="1302" customFormat="1" x14ac:dyDescent="0.3">
      <c r="A1934" s="1214"/>
      <c r="B1934" s="92"/>
      <c r="C1934" s="1298"/>
      <c r="D1934" s="1301"/>
      <c r="E1934" s="1301"/>
      <c r="F1934" s="1301"/>
      <c r="G1934" s="1301"/>
      <c r="H1934" s="1301"/>
      <c r="I1934" s="1301"/>
      <c r="J1934" s="1301"/>
      <c r="K1934" s="1301"/>
      <c r="L1934" s="1301"/>
      <c r="M1934" s="1301"/>
      <c r="N1934" s="1301"/>
      <c r="O1934" s="1329"/>
      <c r="Q1934" s="92"/>
      <c r="R1934" s="92"/>
      <c r="S1934" s="92"/>
      <c r="T1934" s="92"/>
      <c r="U1934" s="1303"/>
    </row>
    <row r="1935" spans="1:21" s="1302" customFormat="1" x14ac:dyDescent="0.3">
      <c r="A1935" s="1214"/>
      <c r="B1935" s="92"/>
      <c r="C1935" s="1298"/>
      <c r="D1935" s="1301"/>
      <c r="E1935" s="1301"/>
      <c r="F1935" s="1301"/>
      <c r="G1935" s="1301"/>
      <c r="H1935" s="1301"/>
      <c r="I1935" s="1301"/>
      <c r="J1935" s="1301"/>
      <c r="K1935" s="1301"/>
      <c r="L1935" s="1301"/>
      <c r="M1935" s="1301"/>
      <c r="N1935" s="1301"/>
      <c r="O1935" s="1329"/>
      <c r="Q1935" s="92"/>
      <c r="R1935" s="92"/>
      <c r="S1935" s="92"/>
      <c r="T1935" s="92"/>
      <c r="U1935" s="1303"/>
    </row>
    <row r="1936" spans="1:21" s="1302" customFormat="1" x14ac:dyDescent="0.3">
      <c r="A1936" s="1214"/>
      <c r="B1936" s="92"/>
      <c r="C1936" s="1298"/>
      <c r="D1936" s="1301"/>
      <c r="E1936" s="1301"/>
      <c r="F1936" s="1301"/>
      <c r="G1936" s="1301"/>
      <c r="H1936" s="1301"/>
      <c r="I1936" s="1301"/>
      <c r="J1936" s="1301"/>
      <c r="K1936" s="1301"/>
      <c r="L1936" s="1301"/>
      <c r="M1936" s="1301"/>
      <c r="N1936" s="1301"/>
      <c r="O1936" s="1329"/>
      <c r="Q1936" s="92"/>
      <c r="R1936" s="92"/>
      <c r="S1936" s="92"/>
      <c r="T1936" s="92"/>
      <c r="U1936" s="1303"/>
    </row>
    <row r="1937" spans="1:21" s="1302" customFormat="1" x14ac:dyDescent="0.3">
      <c r="A1937" s="1214"/>
      <c r="B1937" s="92"/>
      <c r="C1937" s="1298"/>
      <c r="D1937" s="1301"/>
      <c r="E1937" s="1301"/>
      <c r="F1937" s="1301"/>
      <c r="G1937" s="1301"/>
      <c r="H1937" s="1301"/>
      <c r="I1937" s="1301"/>
      <c r="J1937" s="1301"/>
      <c r="K1937" s="1301"/>
      <c r="L1937" s="1301"/>
      <c r="M1937" s="1301"/>
      <c r="N1937" s="1301"/>
      <c r="O1937" s="1329"/>
      <c r="Q1937" s="92"/>
      <c r="R1937" s="92"/>
      <c r="S1937" s="92"/>
      <c r="T1937" s="92"/>
      <c r="U1937" s="1303"/>
    </row>
    <row r="1938" spans="1:21" s="1302" customFormat="1" x14ac:dyDescent="0.3">
      <c r="A1938" s="1214"/>
      <c r="B1938" s="92"/>
      <c r="C1938" s="1298"/>
      <c r="D1938" s="1301"/>
      <c r="E1938" s="1301"/>
      <c r="F1938" s="1301"/>
      <c r="G1938" s="1301"/>
      <c r="H1938" s="1301"/>
      <c r="I1938" s="1301"/>
      <c r="J1938" s="1301"/>
      <c r="K1938" s="1301"/>
      <c r="L1938" s="1301"/>
      <c r="M1938" s="1301"/>
      <c r="N1938" s="1301"/>
      <c r="O1938" s="1329"/>
      <c r="Q1938" s="92"/>
      <c r="R1938" s="92"/>
      <c r="S1938" s="92"/>
      <c r="T1938" s="92"/>
      <c r="U1938" s="1303"/>
    </row>
    <row r="1939" spans="1:21" s="1302" customFormat="1" x14ac:dyDescent="0.3">
      <c r="A1939" s="1214"/>
      <c r="B1939" s="92"/>
      <c r="C1939" s="1298"/>
      <c r="D1939" s="1301"/>
      <c r="E1939" s="1301"/>
      <c r="F1939" s="1301"/>
      <c r="G1939" s="1301"/>
      <c r="H1939" s="1301"/>
      <c r="I1939" s="1301"/>
      <c r="J1939" s="1301"/>
      <c r="K1939" s="1301"/>
      <c r="L1939" s="1301"/>
      <c r="M1939" s="1301"/>
      <c r="N1939" s="1301"/>
      <c r="O1939" s="1329"/>
      <c r="Q1939" s="92"/>
      <c r="R1939" s="92"/>
      <c r="S1939" s="92"/>
      <c r="T1939" s="92"/>
      <c r="U1939" s="1303"/>
    </row>
    <row r="1940" spans="1:21" s="1302" customFormat="1" x14ac:dyDescent="0.3">
      <c r="A1940" s="1214"/>
      <c r="B1940" s="92"/>
      <c r="C1940" s="1298"/>
      <c r="D1940" s="1301"/>
      <c r="E1940" s="1301"/>
      <c r="F1940" s="1301"/>
      <c r="G1940" s="1301"/>
      <c r="H1940" s="1301"/>
      <c r="I1940" s="1301"/>
      <c r="J1940" s="1301"/>
      <c r="K1940" s="1301"/>
      <c r="L1940" s="1301"/>
      <c r="M1940" s="1301"/>
      <c r="N1940" s="1301"/>
      <c r="O1940" s="1329"/>
      <c r="Q1940" s="92"/>
      <c r="R1940" s="92"/>
      <c r="S1940" s="92"/>
      <c r="T1940" s="92"/>
      <c r="U1940" s="1303"/>
    </row>
    <row r="1941" spans="1:21" s="1302" customFormat="1" x14ac:dyDescent="0.3">
      <c r="A1941" s="1214"/>
      <c r="B1941" s="92"/>
      <c r="C1941" s="1298"/>
      <c r="D1941" s="1301"/>
      <c r="E1941" s="1301"/>
      <c r="F1941" s="1301"/>
      <c r="G1941" s="1301"/>
      <c r="H1941" s="1301"/>
      <c r="I1941" s="1301"/>
      <c r="J1941" s="1301"/>
      <c r="K1941" s="1301"/>
      <c r="L1941" s="1301"/>
      <c r="M1941" s="1301"/>
      <c r="N1941" s="1301"/>
      <c r="O1941" s="1329"/>
      <c r="Q1941" s="92"/>
      <c r="R1941" s="92"/>
      <c r="S1941" s="92"/>
      <c r="T1941" s="92"/>
      <c r="U1941" s="1303"/>
    </row>
    <row r="1942" spans="1:21" s="1302" customFormat="1" x14ac:dyDescent="0.3">
      <c r="A1942" s="1214"/>
      <c r="B1942" s="92"/>
      <c r="C1942" s="1298"/>
      <c r="D1942" s="1301"/>
      <c r="E1942" s="1301"/>
      <c r="F1942" s="1301"/>
      <c r="G1942" s="1301"/>
      <c r="H1942" s="1301"/>
      <c r="I1942" s="1301"/>
      <c r="J1942" s="1301"/>
      <c r="K1942" s="1301"/>
      <c r="L1942" s="1301"/>
      <c r="M1942" s="1301"/>
      <c r="N1942" s="1301"/>
      <c r="O1942" s="1329"/>
      <c r="Q1942" s="92"/>
      <c r="R1942" s="92"/>
      <c r="S1942" s="92"/>
      <c r="T1942" s="92"/>
      <c r="U1942" s="1303"/>
    </row>
    <row r="1943" spans="1:21" s="1302" customFormat="1" x14ac:dyDescent="0.3">
      <c r="A1943" s="1214"/>
      <c r="B1943" s="92"/>
      <c r="C1943" s="1298"/>
      <c r="D1943" s="1301"/>
      <c r="E1943" s="1301"/>
      <c r="F1943" s="1301"/>
      <c r="G1943" s="1301"/>
      <c r="H1943" s="1301"/>
      <c r="I1943" s="1301"/>
      <c r="J1943" s="1301"/>
      <c r="K1943" s="1301"/>
      <c r="L1943" s="1301"/>
      <c r="M1943" s="1301"/>
      <c r="N1943" s="1301"/>
      <c r="O1943" s="1329"/>
      <c r="Q1943" s="92"/>
      <c r="R1943" s="92"/>
      <c r="S1943" s="92"/>
      <c r="T1943" s="92"/>
      <c r="U1943" s="1303"/>
    </row>
    <row r="1944" spans="1:21" s="1302" customFormat="1" x14ac:dyDescent="0.3">
      <c r="A1944" s="1214"/>
      <c r="B1944" s="92"/>
      <c r="C1944" s="1298"/>
      <c r="D1944" s="1301"/>
      <c r="E1944" s="1301"/>
      <c r="F1944" s="1301"/>
      <c r="G1944" s="1301"/>
      <c r="H1944" s="1301"/>
      <c r="I1944" s="1301"/>
      <c r="J1944" s="1301"/>
      <c r="K1944" s="1301"/>
      <c r="L1944" s="1301"/>
      <c r="M1944" s="1301"/>
      <c r="N1944" s="1301"/>
      <c r="O1944" s="1329"/>
      <c r="Q1944" s="92"/>
      <c r="R1944" s="92"/>
      <c r="S1944" s="92"/>
      <c r="T1944" s="92"/>
      <c r="U1944" s="1303"/>
    </row>
    <row r="1945" spans="1:21" s="1302" customFormat="1" x14ac:dyDescent="0.3">
      <c r="A1945" s="1214"/>
      <c r="B1945" s="92"/>
      <c r="C1945" s="1298"/>
      <c r="D1945" s="1301"/>
      <c r="E1945" s="1301"/>
      <c r="F1945" s="1301"/>
      <c r="G1945" s="1301"/>
      <c r="H1945" s="1301"/>
      <c r="I1945" s="1301"/>
      <c r="J1945" s="1301"/>
      <c r="K1945" s="1301"/>
      <c r="L1945" s="1301"/>
      <c r="M1945" s="1301"/>
      <c r="N1945" s="1301"/>
      <c r="O1945" s="1329"/>
      <c r="Q1945" s="92"/>
      <c r="R1945" s="92"/>
      <c r="S1945" s="92"/>
      <c r="T1945" s="92"/>
      <c r="U1945" s="1303"/>
    </row>
    <row r="1946" spans="1:21" s="1302" customFormat="1" x14ac:dyDescent="0.3">
      <c r="A1946" s="1214"/>
      <c r="B1946" s="92"/>
      <c r="C1946" s="1298"/>
      <c r="D1946" s="1301"/>
      <c r="E1946" s="1301"/>
      <c r="F1946" s="1301"/>
      <c r="G1946" s="1301"/>
      <c r="H1946" s="1301"/>
      <c r="I1946" s="1301"/>
      <c r="J1946" s="1301"/>
      <c r="K1946" s="1301"/>
      <c r="L1946" s="1301"/>
      <c r="M1946" s="1301"/>
      <c r="N1946" s="1301"/>
      <c r="O1946" s="1329"/>
      <c r="Q1946" s="92"/>
      <c r="R1946" s="92"/>
      <c r="S1946" s="92"/>
      <c r="T1946" s="92"/>
      <c r="U1946" s="1303"/>
    </row>
    <row r="1947" spans="1:21" s="1302" customFormat="1" x14ac:dyDescent="0.3">
      <c r="A1947" s="1214"/>
      <c r="B1947" s="92"/>
      <c r="C1947" s="1298"/>
      <c r="D1947" s="1301"/>
      <c r="E1947" s="1301"/>
      <c r="F1947" s="1301"/>
      <c r="G1947" s="1301"/>
      <c r="H1947" s="1301"/>
      <c r="I1947" s="1301"/>
      <c r="J1947" s="1301"/>
      <c r="K1947" s="1301"/>
      <c r="L1947" s="1301"/>
      <c r="M1947" s="1301"/>
      <c r="N1947" s="1301"/>
      <c r="O1947" s="1329"/>
      <c r="Q1947" s="92"/>
      <c r="R1947" s="92"/>
      <c r="S1947" s="92"/>
      <c r="T1947" s="92"/>
      <c r="U1947" s="1303"/>
    </row>
    <row r="1948" spans="1:21" s="1302" customFormat="1" x14ac:dyDescent="0.3">
      <c r="A1948" s="1214"/>
      <c r="B1948" s="92"/>
      <c r="C1948" s="1298"/>
      <c r="D1948" s="1301"/>
      <c r="E1948" s="1301"/>
      <c r="F1948" s="1301"/>
      <c r="G1948" s="1301"/>
      <c r="H1948" s="1301"/>
      <c r="I1948" s="1301"/>
      <c r="J1948" s="1301"/>
      <c r="K1948" s="1301"/>
      <c r="L1948" s="1301"/>
      <c r="M1948" s="1301"/>
      <c r="N1948" s="1301"/>
      <c r="O1948" s="1329"/>
      <c r="Q1948" s="92"/>
      <c r="R1948" s="92"/>
      <c r="S1948" s="92"/>
      <c r="T1948" s="92"/>
      <c r="U1948" s="1303"/>
    </row>
    <row r="1949" spans="1:21" s="1302" customFormat="1" x14ac:dyDescent="0.3">
      <c r="A1949" s="1214"/>
      <c r="B1949" s="92"/>
      <c r="C1949" s="1298"/>
      <c r="D1949" s="1301"/>
      <c r="E1949" s="1301"/>
      <c r="F1949" s="1301"/>
      <c r="G1949" s="1301"/>
      <c r="H1949" s="1301"/>
      <c r="I1949" s="1301"/>
      <c r="J1949" s="1301"/>
      <c r="K1949" s="1301"/>
      <c r="L1949" s="1301"/>
      <c r="M1949" s="1301"/>
      <c r="N1949" s="1301"/>
      <c r="O1949" s="1329"/>
      <c r="Q1949" s="92"/>
      <c r="R1949" s="92"/>
      <c r="S1949" s="92"/>
      <c r="T1949" s="92"/>
      <c r="U1949" s="1303"/>
    </row>
    <row r="1950" spans="1:21" s="1302" customFormat="1" x14ac:dyDescent="0.3">
      <c r="A1950" s="1214"/>
      <c r="B1950" s="92"/>
      <c r="C1950" s="1298"/>
      <c r="D1950" s="1301"/>
      <c r="E1950" s="1301"/>
      <c r="F1950" s="1301"/>
      <c r="G1950" s="1301"/>
      <c r="H1950" s="1301"/>
      <c r="I1950" s="1301"/>
      <c r="J1950" s="1301"/>
      <c r="K1950" s="1301"/>
      <c r="L1950" s="1301"/>
      <c r="M1950" s="1301"/>
      <c r="N1950" s="1301"/>
      <c r="O1950" s="1329"/>
      <c r="Q1950" s="92"/>
      <c r="R1950" s="92"/>
      <c r="S1950" s="92"/>
      <c r="T1950" s="92"/>
      <c r="U1950" s="1303"/>
    </row>
    <row r="1951" spans="1:21" s="1302" customFormat="1" x14ac:dyDescent="0.3">
      <c r="A1951" s="1214"/>
      <c r="B1951" s="92"/>
      <c r="C1951" s="1298"/>
      <c r="D1951" s="1301"/>
      <c r="E1951" s="1301"/>
      <c r="F1951" s="1301"/>
      <c r="G1951" s="1301"/>
      <c r="H1951" s="1301"/>
      <c r="I1951" s="1301"/>
      <c r="J1951" s="1301"/>
      <c r="K1951" s="1301"/>
      <c r="L1951" s="1301"/>
      <c r="M1951" s="1301"/>
      <c r="N1951" s="1301"/>
      <c r="O1951" s="1329"/>
      <c r="Q1951" s="92"/>
      <c r="R1951" s="92"/>
      <c r="S1951" s="92"/>
      <c r="T1951" s="92"/>
      <c r="U1951" s="1303"/>
    </row>
    <row r="1952" spans="1:21" s="1302" customFormat="1" x14ac:dyDescent="0.3">
      <c r="A1952" s="1214"/>
      <c r="B1952" s="92"/>
      <c r="C1952" s="1298"/>
      <c r="D1952" s="1301"/>
      <c r="E1952" s="1301"/>
      <c r="F1952" s="1301"/>
      <c r="G1952" s="1301"/>
      <c r="H1952" s="1301"/>
      <c r="I1952" s="1301"/>
      <c r="J1952" s="1301"/>
      <c r="K1952" s="1301"/>
      <c r="L1952" s="1301"/>
      <c r="M1952" s="1301"/>
      <c r="N1952" s="1301"/>
      <c r="O1952" s="1329"/>
      <c r="Q1952" s="92"/>
      <c r="R1952" s="92"/>
      <c r="S1952" s="92"/>
      <c r="T1952" s="92"/>
      <c r="U1952" s="1303"/>
    </row>
    <row r="1953" spans="1:21" s="1302" customFormat="1" x14ac:dyDescent="0.3">
      <c r="A1953" s="1214"/>
      <c r="B1953" s="92"/>
      <c r="C1953" s="1298"/>
      <c r="D1953" s="1301"/>
      <c r="E1953" s="1301"/>
      <c r="F1953" s="1301"/>
      <c r="G1953" s="1301"/>
      <c r="H1953" s="1301"/>
      <c r="I1953" s="1301"/>
      <c r="J1953" s="1301"/>
      <c r="K1953" s="1301"/>
      <c r="L1953" s="1301"/>
      <c r="M1953" s="1301"/>
      <c r="N1953" s="1301"/>
      <c r="O1953" s="1329"/>
      <c r="Q1953" s="92"/>
      <c r="R1953" s="92"/>
      <c r="S1953" s="92"/>
      <c r="T1953" s="92"/>
      <c r="U1953" s="1303"/>
    </row>
    <row r="1954" spans="1:21" s="1302" customFormat="1" x14ac:dyDescent="0.3">
      <c r="A1954" s="1214"/>
      <c r="B1954" s="92"/>
      <c r="C1954" s="1298"/>
      <c r="D1954" s="1301"/>
      <c r="E1954" s="1301"/>
      <c r="F1954" s="1301"/>
      <c r="G1954" s="1301"/>
      <c r="H1954" s="1301"/>
      <c r="I1954" s="1301"/>
      <c r="J1954" s="1301"/>
      <c r="K1954" s="1301"/>
      <c r="L1954" s="1301"/>
      <c r="M1954" s="1301"/>
      <c r="N1954" s="1301"/>
      <c r="O1954" s="1329"/>
      <c r="Q1954" s="92"/>
      <c r="R1954" s="92"/>
      <c r="S1954" s="92"/>
      <c r="T1954" s="92"/>
      <c r="U1954" s="1303"/>
    </row>
    <row r="1955" spans="1:21" s="1302" customFormat="1" x14ac:dyDescent="0.3">
      <c r="A1955" s="1214"/>
      <c r="B1955" s="92"/>
      <c r="C1955" s="1298"/>
      <c r="D1955" s="1301"/>
      <c r="E1955" s="1301"/>
      <c r="F1955" s="1301"/>
      <c r="G1955" s="1301"/>
      <c r="H1955" s="1301"/>
      <c r="I1955" s="1301"/>
      <c r="J1955" s="1301"/>
      <c r="K1955" s="1301"/>
      <c r="L1955" s="1301"/>
      <c r="M1955" s="1301"/>
      <c r="N1955" s="1301"/>
      <c r="O1955" s="1329"/>
      <c r="Q1955" s="92"/>
      <c r="R1955" s="92"/>
      <c r="S1955" s="92"/>
      <c r="T1955" s="92"/>
      <c r="U1955" s="1303"/>
    </row>
    <row r="1956" spans="1:21" s="1302" customFormat="1" x14ac:dyDescent="0.3">
      <c r="A1956" s="1214"/>
      <c r="B1956" s="92"/>
      <c r="C1956" s="1298"/>
      <c r="D1956" s="1301"/>
      <c r="E1956" s="1301"/>
      <c r="F1956" s="1301"/>
      <c r="G1956" s="1301"/>
      <c r="H1956" s="1301"/>
      <c r="I1956" s="1301"/>
      <c r="J1956" s="1301"/>
      <c r="K1956" s="1301"/>
      <c r="L1956" s="1301"/>
      <c r="M1956" s="1301"/>
      <c r="N1956" s="1301"/>
      <c r="O1956" s="1329"/>
      <c r="Q1956" s="92"/>
      <c r="R1956" s="92"/>
      <c r="S1956" s="92"/>
      <c r="T1956" s="92"/>
      <c r="U1956" s="1303"/>
    </row>
    <row r="1957" spans="1:21" s="1302" customFormat="1" x14ac:dyDescent="0.3">
      <c r="A1957" s="1214"/>
      <c r="B1957" s="92"/>
      <c r="C1957" s="1298"/>
      <c r="D1957" s="1301"/>
      <c r="E1957" s="1301"/>
      <c r="F1957" s="1301"/>
      <c r="G1957" s="1301"/>
      <c r="H1957" s="1301"/>
      <c r="I1957" s="1301"/>
      <c r="J1957" s="1301"/>
      <c r="K1957" s="1301"/>
      <c r="L1957" s="1301"/>
      <c r="M1957" s="1301"/>
      <c r="N1957" s="1301"/>
      <c r="O1957" s="1329"/>
      <c r="Q1957" s="92"/>
      <c r="R1957" s="92"/>
      <c r="S1957" s="92"/>
      <c r="T1957" s="92"/>
      <c r="U1957" s="1303"/>
    </row>
    <row r="1958" spans="1:21" s="1302" customFormat="1" x14ac:dyDescent="0.3">
      <c r="A1958" s="1214"/>
      <c r="B1958" s="92"/>
      <c r="C1958" s="1298"/>
      <c r="D1958" s="1301"/>
      <c r="E1958" s="1301"/>
      <c r="F1958" s="1301"/>
      <c r="G1958" s="1301"/>
      <c r="H1958" s="1301"/>
      <c r="I1958" s="1301"/>
      <c r="J1958" s="1301"/>
      <c r="K1958" s="1301"/>
      <c r="L1958" s="1301"/>
      <c r="M1958" s="1301"/>
      <c r="N1958" s="1301"/>
      <c r="O1958" s="1329"/>
      <c r="Q1958" s="92"/>
      <c r="R1958" s="92"/>
      <c r="S1958" s="92"/>
      <c r="T1958" s="92"/>
      <c r="U1958" s="1303"/>
    </row>
    <row r="1959" spans="1:21" s="1302" customFormat="1" x14ac:dyDescent="0.3">
      <c r="A1959" s="1214"/>
      <c r="B1959" s="92"/>
      <c r="C1959" s="1298"/>
      <c r="D1959" s="1301"/>
      <c r="E1959" s="1301"/>
      <c r="F1959" s="1301"/>
      <c r="G1959" s="1301"/>
      <c r="H1959" s="1301"/>
      <c r="I1959" s="1301"/>
      <c r="J1959" s="1301"/>
      <c r="K1959" s="1301"/>
      <c r="L1959" s="1301"/>
      <c r="M1959" s="1301"/>
      <c r="N1959" s="1301"/>
      <c r="O1959" s="1329"/>
      <c r="Q1959" s="92"/>
      <c r="R1959" s="92"/>
      <c r="S1959" s="92"/>
      <c r="T1959" s="92"/>
      <c r="U1959" s="1303"/>
    </row>
    <row r="1960" spans="1:21" s="1302" customFormat="1" x14ac:dyDescent="0.3">
      <c r="A1960" s="1214"/>
      <c r="B1960" s="92"/>
      <c r="C1960" s="1298"/>
      <c r="D1960" s="1301"/>
      <c r="E1960" s="1301"/>
      <c r="F1960" s="1301"/>
      <c r="G1960" s="1301"/>
      <c r="H1960" s="1301"/>
      <c r="I1960" s="1301"/>
      <c r="J1960" s="1301"/>
      <c r="K1960" s="1301"/>
      <c r="L1960" s="1301"/>
      <c r="M1960" s="1301"/>
      <c r="N1960" s="1301"/>
      <c r="O1960" s="1329"/>
      <c r="Q1960" s="92"/>
      <c r="R1960" s="92"/>
      <c r="S1960" s="92"/>
      <c r="T1960" s="92"/>
      <c r="U1960" s="1303"/>
    </row>
    <row r="1961" spans="1:21" s="1302" customFormat="1" x14ac:dyDescent="0.3">
      <c r="A1961" s="1214"/>
      <c r="B1961" s="92"/>
      <c r="C1961" s="1298"/>
      <c r="D1961" s="1301"/>
      <c r="E1961" s="1301"/>
      <c r="F1961" s="1301"/>
      <c r="G1961" s="1301"/>
      <c r="H1961" s="1301"/>
      <c r="I1961" s="1301"/>
      <c r="J1961" s="1301"/>
      <c r="K1961" s="1301"/>
      <c r="L1961" s="1301"/>
      <c r="M1961" s="1301"/>
      <c r="N1961" s="1301"/>
      <c r="O1961" s="1329"/>
      <c r="Q1961" s="92"/>
      <c r="R1961" s="92"/>
      <c r="S1961" s="92"/>
      <c r="T1961" s="92"/>
      <c r="U1961" s="1303"/>
    </row>
    <row r="1962" spans="1:21" s="1302" customFormat="1" x14ac:dyDescent="0.3">
      <c r="A1962" s="1214"/>
      <c r="B1962" s="92"/>
      <c r="C1962" s="1298"/>
      <c r="D1962" s="1301"/>
      <c r="E1962" s="1301"/>
      <c r="F1962" s="1301"/>
      <c r="G1962" s="1301"/>
      <c r="H1962" s="1301"/>
      <c r="I1962" s="1301"/>
      <c r="J1962" s="1301"/>
      <c r="K1962" s="1301"/>
      <c r="L1962" s="1301"/>
      <c r="M1962" s="1301"/>
      <c r="N1962" s="1301"/>
      <c r="O1962" s="1329"/>
      <c r="Q1962" s="92"/>
      <c r="R1962" s="92"/>
      <c r="S1962" s="92"/>
      <c r="T1962" s="92"/>
      <c r="U1962" s="1303"/>
    </row>
    <row r="1963" spans="1:21" s="1302" customFormat="1" x14ac:dyDescent="0.3">
      <c r="A1963" s="1214"/>
      <c r="B1963" s="92"/>
      <c r="C1963" s="1298"/>
      <c r="D1963" s="1301"/>
      <c r="E1963" s="1301"/>
      <c r="F1963" s="1301"/>
      <c r="G1963" s="1301"/>
      <c r="H1963" s="1301"/>
      <c r="I1963" s="1301"/>
      <c r="J1963" s="1301"/>
      <c r="K1963" s="1301"/>
      <c r="L1963" s="1301"/>
      <c r="M1963" s="1301"/>
      <c r="N1963" s="1301"/>
      <c r="O1963" s="1329"/>
      <c r="Q1963" s="92"/>
      <c r="R1963" s="92"/>
      <c r="S1963" s="92"/>
      <c r="T1963" s="92"/>
      <c r="U1963" s="1303"/>
    </row>
    <row r="1964" spans="1:21" s="1302" customFormat="1" x14ac:dyDescent="0.3">
      <c r="A1964" s="1214"/>
      <c r="B1964" s="92"/>
      <c r="C1964" s="1298"/>
      <c r="D1964" s="1301"/>
      <c r="E1964" s="1301"/>
      <c r="F1964" s="1301"/>
      <c r="G1964" s="1301"/>
      <c r="H1964" s="1301"/>
      <c r="I1964" s="1301"/>
      <c r="J1964" s="1301"/>
      <c r="K1964" s="1301"/>
      <c r="L1964" s="1301"/>
      <c r="M1964" s="1301"/>
      <c r="N1964" s="1301"/>
      <c r="O1964" s="1329"/>
      <c r="Q1964" s="92"/>
      <c r="R1964" s="92"/>
      <c r="S1964" s="92"/>
      <c r="T1964" s="92"/>
      <c r="U1964" s="1303"/>
    </row>
    <row r="1965" spans="1:21" s="1302" customFormat="1" x14ac:dyDescent="0.3">
      <c r="A1965" s="1214"/>
      <c r="B1965" s="92"/>
      <c r="C1965" s="1298"/>
      <c r="D1965" s="1301"/>
      <c r="E1965" s="1301"/>
      <c r="F1965" s="1301"/>
      <c r="G1965" s="1301"/>
      <c r="H1965" s="1301"/>
      <c r="I1965" s="1301"/>
      <c r="J1965" s="1301"/>
      <c r="K1965" s="1301"/>
      <c r="L1965" s="1301"/>
      <c r="M1965" s="1301"/>
      <c r="N1965" s="1301"/>
      <c r="O1965" s="1329"/>
      <c r="Q1965" s="92"/>
      <c r="R1965" s="92"/>
      <c r="S1965" s="92"/>
      <c r="T1965" s="92"/>
      <c r="U1965" s="1303"/>
    </row>
    <row r="1966" spans="1:21" s="1302" customFormat="1" x14ac:dyDescent="0.3">
      <c r="A1966" s="1214"/>
      <c r="B1966" s="92"/>
      <c r="C1966" s="1298"/>
      <c r="D1966" s="1301"/>
      <c r="E1966" s="1301"/>
      <c r="F1966" s="1301"/>
      <c r="G1966" s="1301"/>
      <c r="H1966" s="1301"/>
      <c r="I1966" s="1301"/>
      <c r="J1966" s="1301"/>
      <c r="K1966" s="1301"/>
      <c r="L1966" s="1301"/>
      <c r="M1966" s="1301"/>
      <c r="N1966" s="1301"/>
      <c r="O1966" s="1329"/>
      <c r="Q1966" s="92"/>
      <c r="R1966" s="92"/>
      <c r="S1966" s="92"/>
      <c r="T1966" s="92"/>
      <c r="U1966" s="1303"/>
    </row>
    <row r="1967" spans="1:21" s="1302" customFormat="1" x14ac:dyDescent="0.3">
      <c r="A1967" s="1214"/>
      <c r="B1967" s="92"/>
      <c r="C1967" s="1298"/>
      <c r="D1967" s="1301"/>
      <c r="E1967" s="1301"/>
      <c r="F1967" s="1301"/>
      <c r="G1967" s="1301"/>
      <c r="H1967" s="1301"/>
      <c r="I1967" s="1301"/>
      <c r="J1967" s="1301"/>
      <c r="K1967" s="1301"/>
      <c r="L1967" s="1301"/>
      <c r="M1967" s="1301"/>
      <c r="N1967" s="1301"/>
      <c r="O1967" s="1329"/>
      <c r="Q1967" s="92"/>
      <c r="R1967" s="92"/>
      <c r="S1967" s="92"/>
      <c r="T1967" s="92"/>
      <c r="U1967" s="1303"/>
    </row>
    <row r="1968" spans="1:21" s="1302" customFormat="1" x14ac:dyDescent="0.3">
      <c r="A1968" s="1214"/>
      <c r="B1968" s="92"/>
      <c r="C1968" s="1298"/>
      <c r="D1968" s="1301"/>
      <c r="E1968" s="1301"/>
      <c r="F1968" s="1301"/>
      <c r="G1968" s="1301"/>
      <c r="H1968" s="1301"/>
      <c r="I1968" s="1301"/>
      <c r="J1968" s="1301"/>
      <c r="K1968" s="1301"/>
      <c r="L1968" s="1301"/>
      <c r="M1968" s="1301"/>
      <c r="N1968" s="1301"/>
      <c r="O1968" s="1329"/>
      <c r="Q1968" s="92"/>
      <c r="R1968" s="92"/>
      <c r="S1968" s="92"/>
      <c r="T1968" s="92"/>
      <c r="U1968" s="1303"/>
    </row>
    <row r="1969" spans="1:21" s="1302" customFormat="1" x14ac:dyDescent="0.3">
      <c r="A1969" s="1214"/>
      <c r="B1969" s="92"/>
      <c r="C1969" s="1298"/>
      <c r="D1969" s="1301"/>
      <c r="E1969" s="1301"/>
      <c r="F1969" s="1301"/>
      <c r="G1969" s="1301"/>
      <c r="H1969" s="1301"/>
      <c r="I1969" s="1301"/>
      <c r="J1969" s="1301"/>
      <c r="K1969" s="1301"/>
      <c r="L1969" s="1301"/>
      <c r="M1969" s="1301"/>
      <c r="N1969" s="1301"/>
      <c r="O1969" s="1329"/>
      <c r="Q1969" s="92"/>
      <c r="R1969" s="92"/>
      <c r="S1969" s="92"/>
      <c r="T1969" s="92"/>
      <c r="U1969" s="1303"/>
    </row>
    <row r="1970" spans="1:21" s="1302" customFormat="1" x14ac:dyDescent="0.3">
      <c r="A1970" s="1214"/>
      <c r="B1970" s="92"/>
      <c r="C1970" s="1298"/>
      <c r="D1970" s="1301"/>
      <c r="E1970" s="1301"/>
      <c r="F1970" s="1301"/>
      <c r="G1970" s="1301"/>
      <c r="H1970" s="1301"/>
      <c r="I1970" s="1301"/>
      <c r="J1970" s="1301"/>
      <c r="K1970" s="1301"/>
      <c r="L1970" s="1301"/>
      <c r="M1970" s="1301"/>
      <c r="N1970" s="1301"/>
      <c r="O1970" s="1329"/>
      <c r="Q1970" s="92"/>
      <c r="R1970" s="92"/>
      <c r="S1970" s="92"/>
      <c r="T1970" s="92"/>
      <c r="U1970" s="1303"/>
    </row>
    <row r="1971" spans="1:21" s="1302" customFormat="1" x14ac:dyDescent="0.3">
      <c r="A1971" s="1214"/>
      <c r="B1971" s="92"/>
      <c r="C1971" s="1298"/>
      <c r="D1971" s="1301"/>
      <c r="E1971" s="1301"/>
      <c r="F1971" s="1301"/>
      <c r="G1971" s="1301"/>
      <c r="H1971" s="1301"/>
      <c r="I1971" s="1301"/>
      <c r="J1971" s="1301"/>
      <c r="K1971" s="1301"/>
      <c r="L1971" s="1301"/>
      <c r="M1971" s="1301"/>
      <c r="N1971" s="1301"/>
      <c r="O1971" s="1329"/>
      <c r="Q1971" s="92"/>
      <c r="R1971" s="92"/>
      <c r="S1971" s="92"/>
      <c r="T1971" s="92"/>
      <c r="U1971" s="1303"/>
    </row>
    <row r="1972" spans="1:21" s="1302" customFormat="1" x14ac:dyDescent="0.3">
      <c r="A1972" s="1214"/>
      <c r="B1972" s="92"/>
      <c r="C1972" s="1298"/>
      <c r="D1972" s="1301"/>
      <c r="E1972" s="1301"/>
      <c r="F1972" s="1301"/>
      <c r="G1972" s="1301"/>
      <c r="H1972" s="1301"/>
      <c r="I1972" s="1301"/>
      <c r="J1972" s="1301"/>
      <c r="K1972" s="1301"/>
      <c r="L1972" s="1301"/>
      <c r="M1972" s="1301"/>
      <c r="N1972" s="1301"/>
      <c r="O1972" s="1329"/>
      <c r="Q1972" s="92"/>
      <c r="R1972" s="92"/>
      <c r="S1972" s="92"/>
      <c r="T1972" s="92"/>
      <c r="U1972" s="1303"/>
    </row>
    <row r="1973" spans="1:21" s="1302" customFormat="1" x14ac:dyDescent="0.3">
      <c r="A1973" s="1214"/>
      <c r="B1973" s="92"/>
      <c r="C1973" s="1298"/>
      <c r="D1973" s="1301"/>
      <c r="E1973" s="1301"/>
      <c r="F1973" s="1301"/>
      <c r="G1973" s="1301"/>
      <c r="H1973" s="1301"/>
      <c r="I1973" s="1301"/>
      <c r="J1973" s="1301"/>
      <c r="K1973" s="1301"/>
      <c r="L1973" s="1301"/>
      <c r="M1973" s="1301"/>
      <c r="N1973" s="1301"/>
      <c r="O1973" s="1329"/>
      <c r="Q1973" s="92"/>
      <c r="R1973" s="92"/>
      <c r="S1973" s="92"/>
      <c r="T1973" s="92"/>
      <c r="U1973" s="1303"/>
    </row>
    <row r="1974" spans="1:21" s="1302" customFormat="1" x14ac:dyDescent="0.3">
      <c r="A1974" s="1214"/>
      <c r="B1974" s="92"/>
      <c r="C1974" s="1298"/>
      <c r="D1974" s="1301"/>
      <c r="E1974" s="1301"/>
      <c r="F1974" s="1301"/>
      <c r="G1974" s="1301"/>
      <c r="H1974" s="1301"/>
      <c r="I1974" s="1301"/>
      <c r="J1974" s="1301"/>
      <c r="K1974" s="1301"/>
      <c r="L1974" s="1301"/>
      <c r="M1974" s="1301"/>
      <c r="N1974" s="1301"/>
      <c r="O1974" s="1329"/>
      <c r="Q1974" s="92"/>
      <c r="R1974" s="92"/>
      <c r="S1974" s="92"/>
      <c r="T1974" s="92"/>
      <c r="U1974" s="1303"/>
    </row>
    <row r="1975" spans="1:21" s="1302" customFormat="1" x14ac:dyDescent="0.3">
      <c r="A1975" s="1214"/>
      <c r="B1975" s="92"/>
      <c r="C1975" s="1298"/>
      <c r="D1975" s="1301"/>
      <c r="E1975" s="1301"/>
      <c r="F1975" s="1301"/>
      <c r="G1975" s="1301"/>
      <c r="H1975" s="1301"/>
      <c r="I1975" s="1301"/>
      <c r="J1975" s="1301"/>
      <c r="K1975" s="1301"/>
      <c r="L1975" s="1301"/>
      <c r="M1975" s="1301"/>
      <c r="N1975" s="1301"/>
      <c r="O1975" s="1329"/>
      <c r="Q1975" s="92"/>
      <c r="R1975" s="92"/>
      <c r="S1975" s="92"/>
      <c r="T1975" s="92"/>
      <c r="U1975" s="1303"/>
    </row>
    <row r="1976" spans="1:21" s="1302" customFormat="1" x14ac:dyDescent="0.3">
      <c r="A1976" s="1214"/>
      <c r="B1976" s="92"/>
      <c r="C1976" s="1298"/>
      <c r="D1976" s="1301"/>
      <c r="E1976" s="1301"/>
      <c r="F1976" s="1301"/>
      <c r="G1976" s="1301"/>
      <c r="H1976" s="1301"/>
      <c r="I1976" s="1301"/>
      <c r="J1976" s="1301"/>
      <c r="K1976" s="1301"/>
      <c r="L1976" s="1301"/>
      <c r="M1976" s="1301"/>
      <c r="N1976" s="1301"/>
      <c r="O1976" s="1329"/>
      <c r="Q1976" s="92"/>
      <c r="R1976" s="92"/>
      <c r="S1976" s="92"/>
      <c r="T1976" s="92"/>
      <c r="U1976" s="1303"/>
    </row>
    <row r="1977" spans="1:21" s="1302" customFormat="1" x14ac:dyDescent="0.3">
      <c r="A1977" s="1214"/>
      <c r="B1977" s="92"/>
      <c r="C1977" s="1298"/>
      <c r="D1977" s="1301"/>
      <c r="E1977" s="1301"/>
      <c r="F1977" s="1301"/>
      <c r="G1977" s="1301"/>
      <c r="H1977" s="1301"/>
      <c r="I1977" s="1301"/>
      <c r="J1977" s="1301"/>
      <c r="K1977" s="1301"/>
      <c r="L1977" s="1301"/>
      <c r="M1977" s="1301"/>
      <c r="N1977" s="1301"/>
      <c r="O1977" s="1329"/>
      <c r="Q1977" s="92"/>
      <c r="R1977" s="92"/>
      <c r="S1977" s="92"/>
      <c r="T1977" s="92"/>
      <c r="U1977" s="1303"/>
    </row>
    <row r="1978" spans="1:21" s="1302" customFormat="1" x14ac:dyDescent="0.3">
      <c r="A1978" s="1214"/>
      <c r="B1978" s="92"/>
      <c r="C1978" s="1298"/>
      <c r="D1978" s="1301"/>
      <c r="E1978" s="1301"/>
      <c r="F1978" s="1301"/>
      <c r="G1978" s="1301"/>
      <c r="H1978" s="1301"/>
      <c r="I1978" s="1301"/>
      <c r="J1978" s="1301"/>
      <c r="K1978" s="1301"/>
      <c r="L1978" s="1301"/>
      <c r="M1978" s="1301"/>
      <c r="N1978" s="1301"/>
      <c r="O1978" s="1329"/>
      <c r="Q1978" s="92"/>
      <c r="R1978" s="92"/>
      <c r="S1978" s="92"/>
      <c r="T1978" s="92"/>
      <c r="U1978" s="1303"/>
    </row>
    <row r="1979" spans="1:21" s="1302" customFormat="1" x14ac:dyDescent="0.3">
      <c r="A1979" s="1214"/>
      <c r="B1979" s="92"/>
      <c r="C1979" s="1298"/>
      <c r="D1979" s="1301"/>
      <c r="E1979" s="1301"/>
      <c r="F1979" s="1301"/>
      <c r="G1979" s="1301"/>
      <c r="H1979" s="1301"/>
      <c r="I1979" s="1301"/>
      <c r="J1979" s="1301"/>
      <c r="K1979" s="1301"/>
      <c r="L1979" s="1301"/>
      <c r="M1979" s="1301"/>
      <c r="N1979" s="1301"/>
      <c r="O1979" s="1329"/>
      <c r="Q1979" s="92"/>
      <c r="R1979" s="92"/>
      <c r="S1979" s="92"/>
      <c r="T1979" s="92"/>
      <c r="U1979" s="1303"/>
    </row>
    <row r="1980" spans="1:21" s="1302" customFormat="1" x14ac:dyDescent="0.3">
      <c r="A1980" s="1214"/>
      <c r="B1980" s="92"/>
      <c r="C1980" s="1298"/>
      <c r="D1980" s="1301"/>
      <c r="E1980" s="1301"/>
      <c r="F1980" s="1301"/>
      <c r="G1980" s="1301"/>
      <c r="H1980" s="1301"/>
      <c r="I1980" s="1301"/>
      <c r="J1980" s="1301"/>
      <c r="K1980" s="1301"/>
      <c r="L1980" s="1301"/>
      <c r="M1980" s="1301"/>
      <c r="N1980" s="1301"/>
      <c r="O1980" s="1329"/>
      <c r="Q1980" s="92"/>
      <c r="R1980" s="92"/>
      <c r="S1980" s="92"/>
      <c r="T1980" s="92"/>
      <c r="U1980" s="1303"/>
    </row>
    <row r="1981" spans="1:21" s="1302" customFormat="1" x14ac:dyDescent="0.3">
      <c r="A1981" s="1214"/>
      <c r="B1981" s="92"/>
      <c r="C1981" s="1298"/>
      <c r="D1981" s="1301"/>
      <c r="E1981" s="1301"/>
      <c r="F1981" s="1301"/>
      <c r="G1981" s="1301"/>
      <c r="H1981" s="1301"/>
      <c r="I1981" s="1301"/>
      <c r="J1981" s="1301"/>
      <c r="K1981" s="1301"/>
      <c r="L1981" s="1301"/>
      <c r="M1981" s="1301"/>
      <c r="N1981" s="1301"/>
      <c r="O1981" s="1329"/>
      <c r="Q1981" s="92"/>
      <c r="R1981" s="92"/>
      <c r="S1981" s="92"/>
      <c r="T1981" s="92"/>
      <c r="U1981" s="1303"/>
    </row>
    <row r="1982" spans="1:21" s="1302" customFormat="1" x14ac:dyDescent="0.3">
      <c r="A1982" s="1214"/>
      <c r="B1982" s="92"/>
      <c r="C1982" s="1298"/>
      <c r="D1982" s="1301"/>
      <c r="E1982" s="1301"/>
      <c r="F1982" s="1301"/>
      <c r="G1982" s="1301"/>
      <c r="H1982" s="1301"/>
      <c r="I1982" s="1301"/>
      <c r="J1982" s="1301"/>
      <c r="K1982" s="1301"/>
      <c r="L1982" s="1301"/>
      <c r="M1982" s="1301"/>
      <c r="N1982" s="1301"/>
      <c r="O1982" s="1329"/>
      <c r="Q1982" s="92"/>
      <c r="R1982" s="92"/>
      <c r="S1982" s="92"/>
      <c r="T1982" s="92"/>
      <c r="U1982" s="1303"/>
    </row>
    <row r="1983" spans="1:21" s="1302" customFormat="1" x14ac:dyDescent="0.3">
      <c r="A1983" s="1214"/>
      <c r="B1983" s="92"/>
      <c r="C1983" s="1298"/>
      <c r="D1983" s="1301"/>
      <c r="E1983" s="1301"/>
      <c r="F1983" s="1301"/>
      <c r="G1983" s="1301"/>
      <c r="H1983" s="1301"/>
      <c r="I1983" s="1301"/>
      <c r="J1983" s="1301"/>
      <c r="K1983" s="1301"/>
      <c r="L1983" s="1301"/>
      <c r="M1983" s="1301"/>
      <c r="N1983" s="1301"/>
      <c r="O1983" s="1329"/>
      <c r="Q1983" s="92"/>
      <c r="R1983" s="92"/>
      <c r="S1983" s="92"/>
      <c r="T1983" s="92"/>
      <c r="U1983" s="1303"/>
    </row>
    <row r="1984" spans="1:21" s="1302" customFormat="1" x14ac:dyDescent="0.3">
      <c r="A1984" s="1214"/>
      <c r="B1984" s="92"/>
      <c r="C1984" s="1298"/>
      <c r="D1984" s="1301"/>
      <c r="E1984" s="1301"/>
      <c r="F1984" s="1301"/>
      <c r="G1984" s="1301"/>
      <c r="H1984" s="1301"/>
      <c r="I1984" s="1301"/>
      <c r="J1984" s="1301"/>
      <c r="K1984" s="1301"/>
      <c r="L1984" s="1301"/>
      <c r="M1984" s="1301"/>
      <c r="N1984" s="1301"/>
      <c r="O1984" s="1329"/>
      <c r="Q1984" s="92"/>
      <c r="R1984" s="92"/>
      <c r="S1984" s="92"/>
      <c r="T1984" s="92"/>
      <c r="U1984" s="1303"/>
    </row>
    <row r="1985" spans="1:21" s="1302" customFormat="1" x14ac:dyDescent="0.3">
      <c r="A1985" s="1214"/>
      <c r="B1985" s="92"/>
      <c r="C1985" s="1298"/>
      <c r="D1985" s="1301"/>
      <c r="E1985" s="1301"/>
      <c r="F1985" s="1301"/>
      <c r="G1985" s="1301"/>
      <c r="H1985" s="1301"/>
      <c r="I1985" s="1301"/>
      <c r="J1985" s="1301"/>
      <c r="K1985" s="1301"/>
      <c r="L1985" s="1301"/>
      <c r="M1985" s="1301"/>
      <c r="N1985" s="1301"/>
      <c r="O1985" s="1329"/>
      <c r="Q1985" s="92"/>
      <c r="R1985" s="92"/>
      <c r="S1985" s="92"/>
      <c r="T1985" s="92"/>
      <c r="U1985" s="1303"/>
    </row>
    <row r="1986" spans="1:21" s="1302" customFormat="1" x14ac:dyDescent="0.3">
      <c r="A1986" s="1214"/>
      <c r="B1986" s="92"/>
      <c r="C1986" s="1298"/>
      <c r="D1986" s="1301"/>
      <c r="E1986" s="1301"/>
      <c r="F1986" s="1301"/>
      <c r="G1986" s="1301"/>
      <c r="H1986" s="1301"/>
      <c r="I1986" s="1301"/>
      <c r="J1986" s="1301"/>
      <c r="K1986" s="1301"/>
      <c r="L1986" s="1301"/>
      <c r="M1986" s="1301"/>
      <c r="N1986" s="1301"/>
      <c r="O1986" s="1329"/>
      <c r="Q1986" s="92"/>
      <c r="R1986" s="92"/>
      <c r="S1986" s="92"/>
      <c r="T1986" s="92"/>
      <c r="U1986" s="1303"/>
    </row>
    <row r="1987" spans="1:21" s="1302" customFormat="1" x14ac:dyDescent="0.3">
      <c r="A1987" s="1214"/>
      <c r="B1987" s="92"/>
      <c r="C1987" s="1298"/>
      <c r="D1987" s="1301"/>
      <c r="E1987" s="1301"/>
      <c r="F1987" s="1301"/>
      <c r="G1987" s="1301"/>
      <c r="H1987" s="1301"/>
      <c r="I1987" s="1301"/>
      <c r="J1987" s="1301"/>
      <c r="K1987" s="1301"/>
      <c r="L1987" s="1301"/>
      <c r="M1987" s="1301"/>
      <c r="N1987" s="1301"/>
      <c r="O1987" s="1329"/>
      <c r="Q1987" s="92"/>
      <c r="R1987" s="92"/>
      <c r="S1987" s="92"/>
      <c r="T1987" s="92"/>
      <c r="U1987" s="1303"/>
    </row>
    <row r="1988" spans="1:21" s="1302" customFormat="1" x14ac:dyDescent="0.3">
      <c r="A1988" s="1214"/>
      <c r="B1988" s="92"/>
      <c r="C1988" s="1298"/>
      <c r="D1988" s="1301"/>
      <c r="E1988" s="1301"/>
      <c r="F1988" s="1301"/>
      <c r="G1988" s="1301"/>
      <c r="H1988" s="1301"/>
      <c r="I1988" s="1301"/>
      <c r="J1988" s="1301"/>
      <c r="K1988" s="1301"/>
      <c r="L1988" s="1301"/>
      <c r="M1988" s="1301"/>
      <c r="N1988" s="1301"/>
      <c r="O1988" s="1329"/>
      <c r="Q1988" s="92"/>
      <c r="R1988" s="92"/>
      <c r="S1988" s="92"/>
      <c r="T1988" s="92"/>
      <c r="U1988" s="1303"/>
    </row>
    <row r="1989" spans="1:21" s="1302" customFormat="1" x14ac:dyDescent="0.3">
      <c r="A1989" s="1214"/>
      <c r="B1989" s="92"/>
      <c r="C1989" s="1298"/>
      <c r="D1989" s="1301"/>
      <c r="E1989" s="1301"/>
      <c r="F1989" s="1301"/>
      <c r="G1989" s="1301"/>
      <c r="H1989" s="1301"/>
      <c r="I1989" s="1301"/>
      <c r="J1989" s="1301"/>
      <c r="K1989" s="1301"/>
      <c r="L1989" s="1301"/>
      <c r="M1989" s="1301"/>
      <c r="N1989" s="1301"/>
      <c r="O1989" s="1329"/>
      <c r="Q1989" s="92"/>
      <c r="R1989" s="92"/>
      <c r="S1989" s="92"/>
      <c r="T1989" s="92"/>
      <c r="U1989" s="1303"/>
    </row>
    <row r="1990" spans="1:21" s="1302" customFormat="1" x14ac:dyDescent="0.3">
      <c r="A1990" s="1214"/>
      <c r="B1990" s="92"/>
      <c r="C1990" s="1298"/>
      <c r="D1990" s="1301"/>
      <c r="E1990" s="1301"/>
      <c r="F1990" s="1301"/>
      <c r="G1990" s="1301"/>
      <c r="H1990" s="1301"/>
      <c r="I1990" s="1301"/>
      <c r="J1990" s="1301"/>
      <c r="K1990" s="1301"/>
      <c r="L1990" s="1301"/>
      <c r="M1990" s="1301"/>
      <c r="N1990" s="1301"/>
      <c r="O1990" s="1329"/>
      <c r="Q1990" s="92"/>
      <c r="R1990" s="92"/>
      <c r="S1990" s="92"/>
      <c r="T1990" s="92"/>
      <c r="U1990" s="1303"/>
    </row>
    <row r="1991" spans="1:21" s="1302" customFormat="1" x14ac:dyDescent="0.3">
      <c r="A1991" s="1214"/>
      <c r="B1991" s="92"/>
      <c r="C1991" s="1298"/>
      <c r="D1991" s="1301"/>
      <c r="E1991" s="1301"/>
      <c r="F1991" s="1301"/>
      <c r="G1991" s="1301"/>
      <c r="H1991" s="1301"/>
      <c r="I1991" s="1301"/>
      <c r="J1991" s="1301"/>
      <c r="K1991" s="1301"/>
      <c r="L1991" s="1301"/>
      <c r="M1991" s="1301"/>
      <c r="N1991" s="1301"/>
      <c r="O1991" s="1329"/>
      <c r="Q1991" s="92"/>
      <c r="R1991" s="92"/>
      <c r="S1991" s="92"/>
      <c r="T1991" s="92"/>
      <c r="U1991" s="1303"/>
    </row>
    <row r="1992" spans="1:21" s="1302" customFormat="1" x14ac:dyDescent="0.3">
      <c r="A1992" s="1214"/>
      <c r="B1992" s="92"/>
      <c r="C1992" s="1298"/>
      <c r="D1992" s="1301"/>
      <c r="E1992" s="1301"/>
      <c r="F1992" s="1301"/>
      <c r="G1992" s="1301"/>
      <c r="H1992" s="1301"/>
      <c r="I1992" s="1301"/>
      <c r="J1992" s="1301"/>
      <c r="K1992" s="1301"/>
      <c r="L1992" s="1301"/>
      <c r="M1992" s="1301"/>
      <c r="N1992" s="1301"/>
      <c r="O1992" s="1329"/>
      <c r="Q1992" s="92"/>
      <c r="R1992" s="92"/>
      <c r="S1992" s="92"/>
      <c r="T1992" s="92"/>
      <c r="U1992" s="1303"/>
    </row>
    <row r="1993" spans="1:21" s="1302" customFormat="1" x14ac:dyDescent="0.3">
      <c r="A1993" s="1214"/>
      <c r="B1993" s="92"/>
      <c r="C1993" s="1298"/>
      <c r="D1993" s="1301"/>
      <c r="E1993" s="1301"/>
      <c r="F1993" s="1301"/>
      <c r="G1993" s="1301"/>
      <c r="H1993" s="1301"/>
      <c r="I1993" s="1301"/>
      <c r="J1993" s="1301"/>
      <c r="K1993" s="1301"/>
      <c r="L1993" s="1301"/>
      <c r="M1993" s="1301"/>
      <c r="N1993" s="1301"/>
      <c r="O1993" s="1329"/>
      <c r="Q1993" s="92"/>
      <c r="R1993" s="92"/>
      <c r="S1993" s="92"/>
      <c r="T1993" s="92"/>
      <c r="U1993" s="1303"/>
    </row>
    <row r="1994" spans="1:21" s="1302" customFormat="1" x14ac:dyDescent="0.3">
      <c r="A1994" s="1214"/>
      <c r="B1994" s="92"/>
      <c r="C1994" s="1298"/>
      <c r="D1994" s="1301"/>
      <c r="E1994" s="1301"/>
      <c r="F1994" s="1301"/>
      <c r="G1994" s="1301"/>
      <c r="H1994" s="1301"/>
      <c r="I1994" s="1301"/>
      <c r="J1994" s="1301"/>
      <c r="K1994" s="1301"/>
      <c r="L1994" s="1301"/>
      <c r="M1994" s="1301"/>
      <c r="N1994" s="1301"/>
      <c r="O1994" s="1329"/>
      <c r="Q1994" s="92"/>
      <c r="R1994" s="92"/>
      <c r="S1994" s="92"/>
      <c r="T1994" s="92"/>
      <c r="U1994" s="1303"/>
    </row>
    <row r="1995" spans="1:21" s="1302" customFormat="1" x14ac:dyDescent="0.3">
      <c r="A1995" s="1214"/>
      <c r="B1995" s="92"/>
      <c r="C1995" s="1298"/>
      <c r="D1995" s="1301"/>
      <c r="E1995" s="1301"/>
      <c r="F1995" s="1301"/>
      <c r="G1995" s="1301"/>
      <c r="H1995" s="1301"/>
      <c r="I1995" s="1301"/>
      <c r="J1995" s="1301"/>
      <c r="K1995" s="1301"/>
      <c r="L1995" s="1301"/>
      <c r="M1995" s="1301"/>
      <c r="N1995" s="1301"/>
      <c r="O1995" s="1329"/>
      <c r="Q1995" s="92"/>
      <c r="R1995" s="92"/>
      <c r="S1995" s="92"/>
      <c r="T1995" s="92"/>
      <c r="U1995" s="1303"/>
    </row>
    <row r="1996" spans="1:21" s="1302" customFormat="1" x14ac:dyDescent="0.3">
      <c r="A1996" s="1214"/>
      <c r="B1996" s="92"/>
      <c r="C1996" s="1298"/>
      <c r="D1996" s="1301"/>
      <c r="E1996" s="1301"/>
      <c r="F1996" s="1301"/>
      <c r="G1996" s="1301"/>
      <c r="H1996" s="1301"/>
      <c r="I1996" s="1301"/>
      <c r="J1996" s="1301"/>
      <c r="K1996" s="1301"/>
      <c r="L1996" s="1301"/>
      <c r="M1996" s="1301"/>
      <c r="N1996" s="1301"/>
      <c r="O1996" s="1329"/>
      <c r="Q1996" s="92"/>
      <c r="R1996" s="92"/>
      <c r="S1996" s="92"/>
      <c r="T1996" s="92"/>
      <c r="U1996" s="1303"/>
    </row>
    <row r="1997" spans="1:21" s="1302" customFormat="1" x14ac:dyDescent="0.3">
      <c r="A1997" s="1214"/>
      <c r="B1997" s="92"/>
      <c r="C1997" s="1298"/>
      <c r="D1997" s="1301"/>
      <c r="E1997" s="1301"/>
      <c r="F1997" s="1301"/>
      <c r="G1997" s="1301"/>
      <c r="H1997" s="1301"/>
      <c r="I1997" s="1301"/>
      <c r="J1997" s="1301"/>
      <c r="K1997" s="1301"/>
      <c r="L1997" s="1301"/>
      <c r="M1997" s="1301"/>
      <c r="N1997" s="1301"/>
      <c r="O1997" s="1329"/>
      <c r="Q1997" s="92"/>
      <c r="R1997" s="92"/>
      <c r="S1997" s="92"/>
      <c r="T1997" s="92"/>
      <c r="U1997" s="1303"/>
    </row>
    <row r="1998" spans="1:21" s="1302" customFormat="1" x14ac:dyDescent="0.3">
      <c r="A1998" s="1214"/>
      <c r="B1998" s="92"/>
      <c r="C1998" s="1298"/>
      <c r="D1998" s="1301"/>
      <c r="E1998" s="1301"/>
      <c r="F1998" s="1301"/>
      <c r="G1998" s="1301"/>
      <c r="H1998" s="1301"/>
      <c r="I1998" s="1301"/>
      <c r="J1998" s="1301"/>
      <c r="K1998" s="1301"/>
      <c r="L1998" s="1301"/>
      <c r="M1998" s="1301"/>
      <c r="N1998" s="1301"/>
      <c r="O1998" s="1329"/>
      <c r="Q1998" s="92"/>
      <c r="R1998" s="92"/>
      <c r="S1998" s="92"/>
      <c r="T1998" s="92"/>
      <c r="U1998" s="1303"/>
    </row>
    <row r="1999" spans="1:21" s="1302" customFormat="1" x14ac:dyDescent="0.3">
      <c r="A1999" s="1214"/>
      <c r="B1999" s="92"/>
      <c r="C1999" s="1298"/>
      <c r="D1999" s="1301"/>
      <c r="E1999" s="1301"/>
      <c r="F1999" s="1301"/>
      <c r="G1999" s="1301"/>
      <c r="H1999" s="1301"/>
      <c r="I1999" s="1301"/>
      <c r="J1999" s="1301"/>
      <c r="K1999" s="1301"/>
      <c r="L1999" s="1301"/>
      <c r="M1999" s="1301"/>
      <c r="N1999" s="1301"/>
      <c r="O1999" s="1329"/>
      <c r="Q1999" s="92"/>
      <c r="R1999" s="92"/>
      <c r="S1999" s="92"/>
      <c r="T1999" s="92"/>
      <c r="U1999" s="1303"/>
    </row>
    <row r="2000" spans="1:21" s="1302" customFormat="1" x14ac:dyDescent="0.3">
      <c r="A2000" s="1214"/>
      <c r="B2000" s="92"/>
      <c r="C2000" s="1298"/>
      <c r="D2000" s="1301"/>
      <c r="E2000" s="1301"/>
      <c r="F2000" s="1301"/>
      <c r="G2000" s="1301"/>
      <c r="H2000" s="1301"/>
      <c r="I2000" s="1301"/>
      <c r="J2000" s="1301"/>
      <c r="K2000" s="1301"/>
      <c r="L2000" s="1301"/>
      <c r="M2000" s="1301"/>
      <c r="N2000" s="1301"/>
      <c r="O2000" s="1329"/>
      <c r="Q2000" s="92"/>
      <c r="R2000" s="92"/>
      <c r="S2000" s="92"/>
      <c r="T2000" s="92"/>
      <c r="U2000" s="1303"/>
    </row>
    <row r="2001" spans="1:21" s="1302" customFormat="1" x14ac:dyDescent="0.3">
      <c r="A2001" s="1214"/>
      <c r="B2001" s="92"/>
      <c r="C2001" s="1298"/>
      <c r="D2001" s="1301"/>
      <c r="E2001" s="1301"/>
      <c r="F2001" s="1301"/>
      <c r="G2001" s="1301"/>
      <c r="H2001" s="1301"/>
      <c r="I2001" s="1301"/>
      <c r="J2001" s="1301"/>
      <c r="K2001" s="1301"/>
      <c r="L2001" s="1301"/>
      <c r="M2001" s="1301"/>
      <c r="N2001" s="1301"/>
      <c r="O2001" s="1329"/>
      <c r="Q2001" s="92"/>
      <c r="R2001" s="92"/>
      <c r="S2001" s="92"/>
      <c r="T2001" s="92"/>
      <c r="U2001" s="1303"/>
    </row>
    <row r="2002" spans="1:21" s="1302" customFormat="1" x14ac:dyDescent="0.3">
      <c r="A2002" s="1214"/>
      <c r="B2002" s="92"/>
      <c r="C2002" s="1298"/>
      <c r="D2002" s="1301"/>
      <c r="E2002" s="1301"/>
      <c r="F2002" s="1301"/>
      <c r="G2002" s="1301"/>
      <c r="H2002" s="1301"/>
      <c r="I2002" s="1301"/>
      <c r="J2002" s="1301"/>
      <c r="K2002" s="1301"/>
      <c r="L2002" s="1301"/>
      <c r="M2002" s="1301"/>
      <c r="N2002" s="1301"/>
      <c r="O2002" s="1329"/>
      <c r="Q2002" s="92"/>
      <c r="R2002" s="92"/>
      <c r="S2002" s="92"/>
      <c r="T2002" s="92"/>
      <c r="U2002" s="1303"/>
    </row>
    <row r="2003" spans="1:21" s="1302" customFormat="1" x14ac:dyDescent="0.3">
      <c r="A2003" s="1214"/>
      <c r="B2003" s="92"/>
      <c r="C2003" s="1298"/>
      <c r="D2003" s="1301"/>
      <c r="E2003" s="1301"/>
      <c r="F2003" s="1301"/>
      <c r="G2003" s="1301"/>
      <c r="H2003" s="1301"/>
      <c r="I2003" s="1301"/>
      <c r="J2003" s="1301"/>
      <c r="K2003" s="1301"/>
      <c r="L2003" s="1301"/>
      <c r="M2003" s="1301"/>
      <c r="N2003" s="1301"/>
      <c r="O2003" s="1329"/>
      <c r="Q2003" s="92"/>
      <c r="R2003" s="92"/>
      <c r="S2003" s="92"/>
      <c r="T2003" s="92"/>
      <c r="U2003" s="1303"/>
    </row>
    <row r="2004" spans="1:21" s="1302" customFormat="1" x14ac:dyDescent="0.3">
      <c r="A2004" s="1214"/>
      <c r="B2004" s="92"/>
      <c r="C2004" s="1298"/>
      <c r="D2004" s="1301"/>
      <c r="E2004" s="1301"/>
      <c r="F2004" s="1301"/>
      <c r="G2004" s="1301"/>
      <c r="H2004" s="1301"/>
      <c r="I2004" s="1301"/>
      <c r="J2004" s="1301"/>
      <c r="K2004" s="1301"/>
      <c r="L2004" s="1301"/>
      <c r="M2004" s="1301"/>
      <c r="N2004" s="1301"/>
      <c r="O2004" s="1329"/>
      <c r="Q2004" s="92"/>
      <c r="R2004" s="92"/>
      <c r="S2004" s="92"/>
      <c r="T2004" s="92"/>
      <c r="U2004" s="1303"/>
    </row>
    <row r="2005" spans="1:21" s="1302" customFormat="1" x14ac:dyDescent="0.3">
      <c r="A2005" s="1214"/>
      <c r="B2005" s="92"/>
      <c r="C2005" s="1298"/>
      <c r="D2005" s="1301"/>
      <c r="E2005" s="1301"/>
      <c r="F2005" s="1301"/>
      <c r="G2005" s="1301"/>
      <c r="H2005" s="1301"/>
      <c r="I2005" s="1301"/>
      <c r="J2005" s="1301"/>
      <c r="K2005" s="1301"/>
      <c r="L2005" s="1301"/>
      <c r="M2005" s="1301"/>
      <c r="N2005" s="1301"/>
      <c r="O2005" s="1329"/>
      <c r="Q2005" s="92"/>
      <c r="R2005" s="92"/>
      <c r="S2005" s="92"/>
      <c r="T2005" s="92"/>
      <c r="U2005" s="1303"/>
    </row>
    <row r="2006" spans="1:21" s="1302" customFormat="1" x14ac:dyDescent="0.3">
      <c r="A2006" s="1214"/>
      <c r="B2006" s="92"/>
      <c r="C2006" s="1298"/>
      <c r="D2006" s="1301"/>
      <c r="E2006" s="1301"/>
      <c r="F2006" s="1301"/>
      <c r="G2006" s="1301"/>
      <c r="H2006" s="1301"/>
      <c r="I2006" s="1301"/>
      <c r="J2006" s="1301"/>
      <c r="K2006" s="1301"/>
      <c r="L2006" s="1301"/>
      <c r="M2006" s="1301"/>
      <c r="N2006" s="1301"/>
      <c r="O2006" s="1329"/>
      <c r="Q2006" s="92"/>
      <c r="R2006" s="92"/>
      <c r="S2006" s="92"/>
      <c r="T2006" s="92"/>
      <c r="U2006" s="1303"/>
    </row>
    <row r="2007" spans="1:21" s="1302" customFormat="1" x14ac:dyDescent="0.3">
      <c r="A2007" s="1214"/>
      <c r="B2007" s="92"/>
      <c r="C2007" s="1298"/>
      <c r="D2007" s="1301"/>
      <c r="E2007" s="1301"/>
      <c r="F2007" s="1301"/>
      <c r="G2007" s="1301"/>
      <c r="H2007" s="1301"/>
      <c r="I2007" s="1301"/>
      <c r="J2007" s="1301"/>
      <c r="K2007" s="1301"/>
      <c r="L2007" s="1301"/>
      <c r="M2007" s="1301"/>
      <c r="N2007" s="1301"/>
      <c r="O2007" s="1329"/>
      <c r="Q2007" s="92"/>
      <c r="R2007" s="92"/>
      <c r="S2007" s="92"/>
      <c r="T2007" s="92"/>
      <c r="U2007" s="1303"/>
    </row>
    <row r="2008" spans="1:21" s="1302" customFormat="1" x14ac:dyDescent="0.3">
      <c r="A2008" s="1214"/>
      <c r="B2008" s="92"/>
      <c r="C2008" s="1298"/>
      <c r="D2008" s="1301"/>
      <c r="E2008" s="1301"/>
      <c r="F2008" s="1301"/>
      <c r="G2008" s="1301"/>
      <c r="H2008" s="1301"/>
      <c r="I2008" s="1301"/>
      <c r="J2008" s="1301"/>
      <c r="K2008" s="1301"/>
      <c r="L2008" s="1301"/>
      <c r="M2008" s="1301"/>
      <c r="N2008" s="1301"/>
      <c r="O2008" s="1329"/>
      <c r="Q2008" s="92"/>
      <c r="R2008" s="92"/>
      <c r="S2008" s="92"/>
      <c r="T2008" s="92"/>
      <c r="U2008" s="1303"/>
    </row>
    <row r="2009" spans="1:21" s="1302" customFormat="1" x14ac:dyDescent="0.3">
      <c r="A2009" s="1214"/>
      <c r="B2009" s="92"/>
      <c r="C2009" s="1298"/>
      <c r="D2009" s="1301"/>
      <c r="E2009" s="1301"/>
      <c r="F2009" s="1301"/>
      <c r="G2009" s="1301"/>
      <c r="H2009" s="1301"/>
      <c r="I2009" s="1301"/>
      <c r="J2009" s="1301"/>
      <c r="K2009" s="1301"/>
      <c r="L2009" s="1301"/>
      <c r="M2009" s="1301"/>
      <c r="N2009" s="1301"/>
      <c r="O2009" s="1329"/>
      <c r="Q2009" s="92"/>
      <c r="R2009" s="92"/>
      <c r="S2009" s="92"/>
      <c r="T2009" s="92"/>
      <c r="U2009" s="1303"/>
    </row>
    <row r="2010" spans="1:21" s="1302" customFormat="1" x14ac:dyDescent="0.3">
      <c r="A2010" s="1214"/>
      <c r="B2010" s="92"/>
      <c r="C2010" s="1298"/>
      <c r="D2010" s="1301"/>
      <c r="E2010" s="1301"/>
      <c r="F2010" s="1301"/>
      <c r="G2010" s="1301"/>
      <c r="H2010" s="1301"/>
      <c r="I2010" s="1301"/>
      <c r="J2010" s="1301"/>
      <c r="K2010" s="1301"/>
      <c r="L2010" s="1301"/>
      <c r="M2010" s="1301"/>
      <c r="N2010" s="1301"/>
      <c r="O2010" s="1329"/>
      <c r="Q2010" s="92"/>
      <c r="R2010" s="92"/>
      <c r="S2010" s="92"/>
      <c r="T2010" s="92"/>
      <c r="U2010" s="1303"/>
    </row>
    <row r="2011" spans="1:21" s="1302" customFormat="1" x14ac:dyDescent="0.3">
      <c r="A2011" s="1214"/>
      <c r="B2011" s="92"/>
      <c r="C2011" s="1298"/>
      <c r="D2011" s="1301"/>
      <c r="E2011" s="1301"/>
      <c r="F2011" s="1301"/>
      <c r="G2011" s="1301"/>
      <c r="H2011" s="1301"/>
      <c r="I2011" s="1301"/>
      <c r="J2011" s="1301"/>
      <c r="K2011" s="1301"/>
      <c r="L2011" s="1301"/>
      <c r="M2011" s="1301"/>
      <c r="N2011" s="1301"/>
      <c r="O2011" s="1329"/>
      <c r="Q2011" s="92"/>
      <c r="R2011" s="92"/>
      <c r="S2011" s="92"/>
      <c r="T2011" s="92"/>
      <c r="U2011" s="1303"/>
    </row>
    <row r="2012" spans="1:21" s="1302" customFormat="1" x14ac:dyDescent="0.3">
      <c r="A2012" s="1214"/>
      <c r="B2012" s="92"/>
      <c r="C2012" s="1298"/>
      <c r="D2012" s="1301"/>
      <c r="E2012" s="1301"/>
      <c r="F2012" s="1301"/>
      <c r="G2012" s="1301"/>
      <c r="H2012" s="1301"/>
      <c r="I2012" s="1301"/>
      <c r="J2012" s="1301"/>
      <c r="K2012" s="1301"/>
      <c r="L2012" s="1301"/>
      <c r="M2012" s="1301"/>
      <c r="N2012" s="1301"/>
      <c r="O2012" s="1329"/>
      <c r="Q2012" s="92"/>
      <c r="R2012" s="92"/>
      <c r="S2012" s="92"/>
      <c r="T2012" s="92"/>
      <c r="U2012" s="1303"/>
    </row>
    <row r="2013" spans="1:21" s="1302" customFormat="1" x14ac:dyDescent="0.3">
      <c r="A2013" s="1214"/>
      <c r="B2013" s="92"/>
      <c r="C2013" s="1298"/>
      <c r="D2013" s="1301"/>
      <c r="E2013" s="1301"/>
      <c r="F2013" s="1301"/>
      <c r="G2013" s="1301"/>
      <c r="H2013" s="1301"/>
      <c r="I2013" s="1301"/>
      <c r="J2013" s="1301"/>
      <c r="K2013" s="1301"/>
      <c r="L2013" s="1301"/>
      <c r="M2013" s="1301"/>
      <c r="N2013" s="1301"/>
      <c r="O2013" s="1329"/>
      <c r="Q2013" s="92"/>
      <c r="R2013" s="92"/>
      <c r="S2013" s="92"/>
      <c r="T2013" s="92"/>
      <c r="U2013" s="1303"/>
    </row>
    <row r="2014" spans="1:21" s="1302" customFormat="1" x14ac:dyDescent="0.3">
      <c r="A2014" s="1214"/>
      <c r="B2014" s="92"/>
      <c r="C2014" s="1298"/>
      <c r="D2014" s="1301"/>
      <c r="E2014" s="1301"/>
      <c r="F2014" s="1301"/>
      <c r="G2014" s="1301"/>
      <c r="H2014" s="1301"/>
      <c r="I2014" s="1301"/>
      <c r="J2014" s="1301"/>
      <c r="K2014" s="1301"/>
      <c r="L2014" s="1301"/>
      <c r="M2014" s="1301"/>
      <c r="N2014" s="1301"/>
      <c r="O2014" s="1329"/>
      <c r="Q2014" s="92"/>
      <c r="R2014" s="92"/>
      <c r="S2014" s="92"/>
      <c r="T2014" s="92"/>
      <c r="U2014" s="1303"/>
    </row>
    <row r="2015" spans="1:21" s="1302" customFormat="1" x14ac:dyDescent="0.3">
      <c r="A2015" s="1214"/>
      <c r="B2015" s="92"/>
      <c r="C2015" s="1298"/>
      <c r="D2015" s="1301"/>
      <c r="E2015" s="1301"/>
      <c r="F2015" s="1301"/>
      <c r="G2015" s="1301"/>
      <c r="H2015" s="1301"/>
      <c r="I2015" s="1301"/>
      <c r="J2015" s="1301"/>
      <c r="K2015" s="1301"/>
      <c r="L2015" s="1301"/>
      <c r="M2015" s="1301"/>
      <c r="N2015" s="1301"/>
      <c r="O2015" s="1329"/>
      <c r="Q2015" s="92"/>
      <c r="R2015" s="92"/>
      <c r="S2015" s="92"/>
      <c r="T2015" s="92"/>
      <c r="U2015" s="1303"/>
    </row>
    <row r="2016" spans="1:21" s="1302" customFormat="1" x14ac:dyDescent="0.3">
      <c r="A2016" s="1214"/>
      <c r="B2016" s="92"/>
      <c r="C2016" s="1298"/>
      <c r="D2016" s="1301"/>
      <c r="E2016" s="1301"/>
      <c r="F2016" s="1301"/>
      <c r="G2016" s="1301"/>
      <c r="H2016" s="1301"/>
      <c r="I2016" s="1301"/>
      <c r="J2016" s="1301"/>
      <c r="K2016" s="1301"/>
      <c r="L2016" s="1301"/>
      <c r="M2016" s="1301"/>
      <c r="N2016" s="1301"/>
      <c r="O2016" s="1329"/>
      <c r="Q2016" s="92"/>
      <c r="R2016" s="92"/>
      <c r="S2016" s="92"/>
      <c r="T2016" s="92"/>
      <c r="U2016" s="1303"/>
    </row>
    <row r="2017" spans="1:21" s="1302" customFormat="1" x14ac:dyDescent="0.3">
      <c r="A2017" s="1214"/>
      <c r="B2017" s="92"/>
      <c r="C2017" s="1298"/>
      <c r="D2017" s="1301"/>
      <c r="E2017" s="1301"/>
      <c r="F2017" s="1301"/>
      <c r="G2017" s="1301"/>
      <c r="H2017" s="1301"/>
      <c r="I2017" s="1301"/>
      <c r="J2017" s="1301"/>
      <c r="K2017" s="1301"/>
      <c r="L2017" s="1301"/>
      <c r="M2017" s="1301"/>
      <c r="N2017" s="1301"/>
      <c r="O2017" s="1329"/>
      <c r="Q2017" s="92"/>
      <c r="R2017" s="92"/>
      <c r="S2017" s="92"/>
      <c r="T2017" s="92"/>
      <c r="U2017" s="1303"/>
    </row>
    <row r="2018" spans="1:21" s="1302" customFormat="1" x14ac:dyDescent="0.3">
      <c r="A2018" s="1214"/>
      <c r="B2018" s="92"/>
      <c r="C2018" s="1298"/>
      <c r="D2018" s="1301"/>
      <c r="E2018" s="1301"/>
      <c r="F2018" s="1301"/>
      <c r="G2018" s="1301"/>
      <c r="H2018" s="1301"/>
      <c r="I2018" s="1301"/>
      <c r="J2018" s="1301"/>
      <c r="K2018" s="1301"/>
      <c r="L2018" s="1301"/>
      <c r="M2018" s="1301"/>
      <c r="N2018" s="1301"/>
      <c r="O2018" s="1329"/>
      <c r="Q2018" s="92"/>
      <c r="R2018" s="92"/>
      <c r="S2018" s="92"/>
      <c r="T2018" s="92"/>
      <c r="U2018" s="1303"/>
    </row>
    <row r="2019" spans="1:21" s="1302" customFormat="1" x14ac:dyDescent="0.3">
      <c r="A2019" s="1214"/>
      <c r="B2019" s="92"/>
      <c r="C2019" s="1298"/>
      <c r="D2019" s="1301"/>
      <c r="E2019" s="1301"/>
      <c r="F2019" s="1301"/>
      <c r="G2019" s="1301"/>
      <c r="H2019" s="1301"/>
      <c r="I2019" s="1301"/>
      <c r="J2019" s="1301"/>
      <c r="K2019" s="1301"/>
      <c r="L2019" s="1301"/>
      <c r="M2019" s="1301"/>
      <c r="N2019" s="1301"/>
      <c r="O2019" s="1329"/>
      <c r="Q2019" s="92"/>
      <c r="R2019" s="92"/>
      <c r="S2019" s="92"/>
      <c r="T2019" s="92"/>
      <c r="U2019" s="1303"/>
    </row>
    <row r="2020" spans="1:21" s="1302" customFormat="1" x14ac:dyDescent="0.3">
      <c r="A2020" s="1214"/>
      <c r="B2020" s="92"/>
      <c r="C2020" s="1298"/>
      <c r="D2020" s="1301"/>
      <c r="E2020" s="1301"/>
      <c r="F2020" s="1301"/>
      <c r="G2020" s="1301"/>
      <c r="H2020" s="1301"/>
      <c r="I2020" s="1301"/>
      <c r="J2020" s="1301"/>
      <c r="K2020" s="1301"/>
      <c r="L2020" s="1301"/>
      <c r="M2020" s="1301"/>
      <c r="N2020" s="1301"/>
      <c r="O2020" s="1329"/>
      <c r="Q2020" s="92"/>
      <c r="R2020" s="92"/>
      <c r="S2020" s="92"/>
      <c r="T2020" s="92"/>
      <c r="U2020" s="1303"/>
    </row>
    <row r="2021" spans="1:21" s="1302" customFormat="1" x14ac:dyDescent="0.3">
      <c r="A2021" s="1214"/>
      <c r="B2021" s="92"/>
      <c r="C2021" s="1298"/>
      <c r="D2021" s="1301"/>
      <c r="E2021" s="1301"/>
      <c r="F2021" s="1301"/>
      <c r="G2021" s="1301"/>
      <c r="H2021" s="1301"/>
      <c r="I2021" s="1301"/>
      <c r="J2021" s="1301"/>
      <c r="K2021" s="1301"/>
      <c r="L2021" s="1301"/>
      <c r="M2021" s="1301"/>
      <c r="N2021" s="1301"/>
      <c r="O2021" s="1329"/>
      <c r="Q2021" s="92"/>
      <c r="R2021" s="92"/>
      <c r="S2021" s="92"/>
      <c r="T2021" s="92"/>
      <c r="U2021" s="1303"/>
    </row>
    <row r="2022" spans="1:21" s="1302" customFormat="1" x14ac:dyDescent="0.3">
      <c r="A2022" s="1214"/>
      <c r="B2022" s="92"/>
      <c r="C2022" s="1298"/>
      <c r="D2022" s="1301"/>
      <c r="E2022" s="1301"/>
      <c r="F2022" s="1301"/>
      <c r="G2022" s="1301"/>
      <c r="H2022" s="1301"/>
      <c r="I2022" s="1301"/>
      <c r="J2022" s="1301"/>
      <c r="K2022" s="1301"/>
      <c r="L2022" s="1301"/>
      <c r="M2022" s="1301"/>
      <c r="N2022" s="1301"/>
      <c r="O2022" s="1329"/>
      <c r="Q2022" s="92"/>
      <c r="R2022" s="92"/>
      <c r="S2022" s="92"/>
      <c r="T2022" s="92"/>
      <c r="U2022" s="1303"/>
    </row>
    <row r="2023" spans="1:21" s="1302" customFormat="1" x14ac:dyDescent="0.3">
      <c r="A2023" s="1214"/>
      <c r="B2023" s="92"/>
      <c r="C2023" s="1298"/>
      <c r="D2023" s="1301"/>
      <c r="E2023" s="1301"/>
      <c r="F2023" s="1301"/>
      <c r="G2023" s="1301"/>
      <c r="H2023" s="1301"/>
      <c r="I2023" s="1301"/>
      <c r="J2023" s="1301"/>
      <c r="K2023" s="1301"/>
      <c r="L2023" s="1301"/>
      <c r="M2023" s="1301"/>
      <c r="N2023" s="1301"/>
      <c r="O2023" s="1329"/>
      <c r="Q2023" s="92"/>
      <c r="R2023" s="92"/>
      <c r="S2023" s="92"/>
      <c r="T2023" s="92"/>
      <c r="U2023" s="1303"/>
    </row>
    <row r="2024" spans="1:21" s="1302" customFormat="1" x14ac:dyDescent="0.3">
      <c r="A2024" s="1214"/>
      <c r="B2024" s="92"/>
      <c r="C2024" s="1298"/>
      <c r="D2024" s="1301"/>
      <c r="E2024" s="1301"/>
      <c r="F2024" s="1301"/>
      <c r="G2024" s="1301"/>
      <c r="H2024" s="1301"/>
      <c r="I2024" s="1301"/>
      <c r="J2024" s="1301"/>
      <c r="K2024" s="1301"/>
      <c r="L2024" s="1301"/>
      <c r="M2024" s="1301"/>
      <c r="N2024" s="1301"/>
      <c r="O2024" s="1329"/>
      <c r="Q2024" s="92"/>
      <c r="R2024" s="92"/>
      <c r="S2024" s="92"/>
      <c r="T2024" s="92"/>
      <c r="U2024" s="1303"/>
    </row>
    <row r="2025" spans="1:21" s="1302" customFormat="1" x14ac:dyDescent="0.3">
      <c r="A2025" s="1214"/>
      <c r="B2025" s="92"/>
      <c r="C2025" s="1298"/>
      <c r="D2025" s="1301"/>
      <c r="E2025" s="1301"/>
      <c r="F2025" s="1301"/>
      <c r="G2025" s="1301"/>
      <c r="H2025" s="1301"/>
      <c r="I2025" s="1301"/>
      <c r="J2025" s="1301"/>
      <c r="K2025" s="1301"/>
      <c r="L2025" s="1301"/>
      <c r="M2025" s="1301"/>
      <c r="N2025" s="1301"/>
      <c r="O2025" s="1329"/>
      <c r="Q2025" s="92"/>
      <c r="R2025" s="92"/>
      <c r="S2025" s="92"/>
      <c r="T2025" s="92"/>
      <c r="U2025" s="1303"/>
    </row>
    <row r="2026" spans="1:21" s="1302" customFormat="1" x14ac:dyDescent="0.3">
      <c r="A2026" s="1214"/>
      <c r="B2026" s="92"/>
      <c r="C2026" s="1298"/>
      <c r="D2026" s="1301"/>
      <c r="E2026" s="1301"/>
      <c r="F2026" s="1301"/>
      <c r="G2026" s="1301"/>
      <c r="H2026" s="1301"/>
      <c r="I2026" s="1301"/>
      <c r="J2026" s="1301"/>
      <c r="K2026" s="1301"/>
      <c r="L2026" s="1301"/>
      <c r="M2026" s="1301"/>
      <c r="N2026" s="1301"/>
      <c r="O2026" s="1329"/>
      <c r="Q2026" s="92"/>
      <c r="R2026" s="92"/>
      <c r="S2026" s="92"/>
      <c r="T2026" s="92"/>
      <c r="U2026" s="1303"/>
    </row>
    <row r="2027" spans="1:21" s="1302" customFormat="1" x14ac:dyDescent="0.3">
      <c r="A2027" s="1214"/>
      <c r="B2027" s="92"/>
      <c r="C2027" s="1298"/>
      <c r="D2027" s="1301"/>
      <c r="E2027" s="1301"/>
      <c r="F2027" s="1301"/>
      <c r="G2027" s="1301"/>
      <c r="H2027" s="1301"/>
      <c r="I2027" s="1301"/>
      <c r="J2027" s="1301"/>
      <c r="K2027" s="1301"/>
      <c r="L2027" s="1301"/>
      <c r="M2027" s="1301"/>
      <c r="N2027" s="1301"/>
      <c r="O2027" s="1329"/>
      <c r="Q2027" s="92"/>
      <c r="R2027" s="92"/>
      <c r="S2027" s="92"/>
      <c r="T2027" s="92"/>
      <c r="U2027" s="1303"/>
    </row>
    <row r="2028" spans="1:21" s="1302" customFormat="1" x14ac:dyDescent="0.3">
      <c r="A2028" s="1214"/>
      <c r="B2028" s="92"/>
      <c r="C2028" s="1298"/>
      <c r="D2028" s="1301"/>
      <c r="E2028" s="1301"/>
      <c r="F2028" s="1301"/>
      <c r="G2028" s="1301"/>
      <c r="H2028" s="1301"/>
      <c r="I2028" s="1301"/>
      <c r="J2028" s="1301"/>
      <c r="K2028" s="1301"/>
      <c r="L2028" s="1301"/>
      <c r="M2028" s="1301"/>
      <c r="N2028" s="1301"/>
      <c r="O2028" s="1329"/>
      <c r="Q2028" s="92"/>
      <c r="R2028" s="92"/>
      <c r="S2028" s="92"/>
      <c r="T2028" s="92"/>
      <c r="U2028" s="1303"/>
    </row>
    <row r="2029" spans="1:21" s="1302" customFormat="1" x14ac:dyDescent="0.3">
      <c r="A2029" s="1214"/>
      <c r="B2029" s="92"/>
      <c r="C2029" s="1298"/>
      <c r="D2029" s="1301"/>
      <c r="E2029" s="1301"/>
      <c r="F2029" s="1301"/>
      <c r="G2029" s="1301"/>
      <c r="H2029" s="1301"/>
      <c r="I2029" s="1301"/>
      <c r="J2029" s="1301"/>
      <c r="K2029" s="1301"/>
      <c r="L2029" s="1301"/>
      <c r="M2029" s="1301"/>
      <c r="N2029" s="1301"/>
      <c r="O2029" s="1329"/>
      <c r="Q2029" s="92"/>
      <c r="R2029" s="92"/>
      <c r="S2029" s="92"/>
      <c r="T2029" s="92"/>
      <c r="U2029" s="1303"/>
    </row>
    <row r="2030" spans="1:21" s="1302" customFormat="1" x14ac:dyDescent="0.3">
      <c r="A2030" s="1214"/>
      <c r="B2030" s="92"/>
      <c r="C2030" s="1298"/>
      <c r="D2030" s="1301"/>
      <c r="E2030" s="1301"/>
      <c r="F2030" s="1301"/>
      <c r="G2030" s="1301"/>
      <c r="H2030" s="1301"/>
      <c r="I2030" s="1301"/>
      <c r="J2030" s="1301"/>
      <c r="K2030" s="1301"/>
      <c r="L2030" s="1301"/>
      <c r="M2030" s="1301"/>
      <c r="N2030" s="1301"/>
      <c r="O2030" s="1329"/>
      <c r="Q2030" s="92"/>
      <c r="R2030" s="92"/>
      <c r="S2030" s="92"/>
      <c r="T2030" s="92"/>
      <c r="U2030" s="1303"/>
    </row>
    <row r="2031" spans="1:21" s="1302" customFormat="1" x14ac:dyDescent="0.3">
      <c r="A2031" s="1214"/>
      <c r="B2031" s="92"/>
      <c r="C2031" s="1298"/>
      <c r="D2031" s="1301"/>
      <c r="E2031" s="1301"/>
      <c r="F2031" s="1301"/>
      <c r="G2031" s="1301"/>
      <c r="H2031" s="1301"/>
      <c r="I2031" s="1301"/>
      <c r="J2031" s="1301"/>
      <c r="K2031" s="1301"/>
      <c r="L2031" s="1301"/>
      <c r="M2031" s="1301"/>
      <c r="N2031" s="1301"/>
      <c r="O2031" s="1329"/>
      <c r="Q2031" s="92"/>
      <c r="R2031" s="92"/>
      <c r="S2031" s="92"/>
      <c r="T2031" s="92"/>
      <c r="U2031" s="1303"/>
    </row>
    <row r="2032" spans="1:21" s="1302" customFormat="1" x14ac:dyDescent="0.3">
      <c r="A2032" s="1214"/>
      <c r="B2032" s="92"/>
      <c r="C2032" s="1298"/>
      <c r="D2032" s="1301"/>
      <c r="E2032" s="1301"/>
      <c r="F2032" s="1301"/>
      <c r="G2032" s="1301"/>
      <c r="H2032" s="1301"/>
      <c r="I2032" s="1301"/>
      <c r="J2032" s="1301"/>
      <c r="K2032" s="1301"/>
      <c r="L2032" s="1301"/>
      <c r="M2032" s="1301"/>
      <c r="N2032" s="1301"/>
      <c r="O2032" s="1329"/>
      <c r="Q2032" s="92"/>
      <c r="R2032" s="92"/>
      <c r="S2032" s="92"/>
      <c r="T2032" s="92"/>
      <c r="U2032" s="1303"/>
    </row>
    <row r="2033" spans="1:21" s="1302" customFormat="1" x14ac:dyDescent="0.3">
      <c r="A2033" s="1214"/>
      <c r="B2033" s="92"/>
      <c r="C2033" s="1298"/>
      <c r="D2033" s="1301"/>
      <c r="E2033" s="1301"/>
      <c r="F2033" s="1301"/>
      <c r="G2033" s="1301"/>
      <c r="H2033" s="1301"/>
      <c r="I2033" s="1301"/>
      <c r="J2033" s="1301"/>
      <c r="K2033" s="1301"/>
      <c r="L2033" s="1301"/>
      <c r="M2033" s="1301"/>
      <c r="N2033" s="1301"/>
      <c r="O2033" s="1329"/>
      <c r="Q2033" s="92"/>
      <c r="R2033" s="92"/>
      <c r="S2033" s="92"/>
      <c r="T2033" s="92"/>
      <c r="U2033" s="1303"/>
    </row>
    <row r="2034" spans="1:21" s="1302" customFormat="1" x14ac:dyDescent="0.3">
      <c r="A2034" s="1214"/>
      <c r="B2034" s="92"/>
      <c r="C2034" s="1298"/>
      <c r="D2034" s="1301"/>
      <c r="E2034" s="1301"/>
      <c r="F2034" s="1301"/>
      <c r="G2034" s="1301"/>
      <c r="H2034" s="1301"/>
      <c r="I2034" s="1301"/>
      <c r="J2034" s="1301"/>
      <c r="K2034" s="1301"/>
      <c r="L2034" s="1301"/>
      <c r="M2034" s="1301"/>
      <c r="N2034" s="1301"/>
      <c r="O2034" s="1329"/>
      <c r="Q2034" s="92"/>
      <c r="R2034" s="92"/>
      <c r="S2034" s="92"/>
      <c r="T2034" s="92"/>
      <c r="U2034" s="1303"/>
    </row>
    <row r="2035" spans="1:21" s="1302" customFormat="1" x14ac:dyDescent="0.3">
      <c r="A2035" s="1214"/>
      <c r="B2035" s="92"/>
      <c r="C2035" s="1298"/>
      <c r="D2035" s="1301"/>
      <c r="E2035" s="1301"/>
      <c r="F2035" s="1301"/>
      <c r="G2035" s="1301"/>
      <c r="H2035" s="1301"/>
      <c r="I2035" s="1301"/>
      <c r="J2035" s="1301"/>
      <c r="K2035" s="1301"/>
      <c r="L2035" s="1301"/>
      <c r="M2035" s="1301"/>
      <c r="N2035" s="1301"/>
      <c r="O2035" s="1329"/>
      <c r="Q2035" s="92"/>
      <c r="R2035" s="92"/>
      <c r="S2035" s="92"/>
      <c r="T2035" s="92"/>
      <c r="U2035" s="1303"/>
    </row>
    <row r="2036" spans="1:21" s="1302" customFormat="1" x14ac:dyDescent="0.3">
      <c r="A2036" s="1214"/>
      <c r="B2036" s="92"/>
      <c r="C2036" s="1298"/>
      <c r="D2036" s="1301"/>
      <c r="E2036" s="1301"/>
      <c r="F2036" s="1301"/>
      <c r="G2036" s="1301"/>
      <c r="H2036" s="1301"/>
      <c r="I2036" s="1301"/>
      <c r="J2036" s="1301"/>
      <c r="K2036" s="1301"/>
      <c r="L2036" s="1301"/>
      <c r="M2036" s="1301"/>
      <c r="N2036" s="1301"/>
      <c r="O2036" s="1329"/>
      <c r="Q2036" s="92"/>
      <c r="R2036" s="92"/>
      <c r="S2036" s="92"/>
      <c r="T2036" s="92"/>
      <c r="U2036" s="1303"/>
    </row>
    <row r="2037" spans="1:21" s="1302" customFormat="1" x14ac:dyDescent="0.3">
      <c r="A2037" s="1214"/>
      <c r="B2037" s="92"/>
      <c r="C2037" s="1298"/>
      <c r="D2037" s="1301"/>
      <c r="E2037" s="1301"/>
      <c r="F2037" s="1301"/>
      <c r="G2037" s="1301"/>
      <c r="H2037" s="1301"/>
      <c r="I2037" s="1301"/>
      <c r="J2037" s="1301"/>
      <c r="K2037" s="1301"/>
      <c r="L2037" s="1301"/>
      <c r="M2037" s="1301"/>
      <c r="N2037" s="1301"/>
      <c r="O2037" s="1329"/>
      <c r="Q2037" s="92"/>
      <c r="R2037" s="92"/>
      <c r="S2037" s="92"/>
      <c r="T2037" s="92"/>
      <c r="U2037" s="1303"/>
    </row>
    <row r="2038" spans="1:21" s="1302" customFormat="1" x14ac:dyDescent="0.3">
      <c r="A2038" s="1214"/>
      <c r="B2038" s="92"/>
      <c r="C2038" s="1298"/>
      <c r="D2038" s="1301"/>
      <c r="E2038" s="1301"/>
      <c r="F2038" s="1301"/>
      <c r="G2038" s="1301"/>
      <c r="H2038" s="1301"/>
      <c r="I2038" s="1301"/>
      <c r="J2038" s="1301"/>
      <c r="K2038" s="1301"/>
      <c r="L2038" s="1301"/>
      <c r="M2038" s="1301"/>
      <c r="N2038" s="1301"/>
      <c r="O2038" s="1329"/>
      <c r="Q2038" s="92"/>
      <c r="R2038" s="92"/>
      <c r="S2038" s="92"/>
      <c r="T2038" s="92"/>
      <c r="U2038" s="1303"/>
    </row>
    <row r="2039" spans="1:21" s="1302" customFormat="1" x14ac:dyDescent="0.3">
      <c r="A2039" s="1214"/>
      <c r="B2039" s="92"/>
      <c r="C2039" s="1298"/>
      <c r="D2039" s="1301"/>
      <c r="E2039" s="1301"/>
      <c r="F2039" s="1301"/>
      <c r="G2039" s="1301"/>
      <c r="H2039" s="1301"/>
      <c r="I2039" s="1301"/>
      <c r="J2039" s="1301"/>
      <c r="K2039" s="1301"/>
      <c r="L2039" s="1301"/>
      <c r="M2039" s="1301"/>
      <c r="N2039" s="1301"/>
      <c r="O2039" s="1329"/>
      <c r="Q2039" s="92"/>
      <c r="R2039" s="92"/>
      <c r="S2039" s="92"/>
      <c r="T2039" s="92"/>
      <c r="U2039" s="1303"/>
    </row>
    <row r="2040" spans="1:21" s="1302" customFormat="1" x14ac:dyDescent="0.3">
      <c r="A2040" s="1214"/>
      <c r="B2040" s="92"/>
      <c r="C2040" s="1298"/>
      <c r="D2040" s="1301"/>
      <c r="E2040" s="1301"/>
      <c r="F2040" s="1301"/>
      <c r="G2040" s="1301"/>
      <c r="H2040" s="1301"/>
      <c r="I2040" s="1301"/>
      <c r="J2040" s="1301"/>
      <c r="K2040" s="1301"/>
      <c r="L2040" s="1301"/>
      <c r="M2040" s="1301"/>
      <c r="N2040" s="1301"/>
      <c r="O2040" s="1329"/>
      <c r="Q2040" s="92"/>
      <c r="R2040" s="92"/>
      <c r="S2040" s="92"/>
      <c r="T2040" s="92"/>
      <c r="U2040" s="1303"/>
    </row>
    <row r="2041" spans="1:21" s="1302" customFormat="1" x14ac:dyDescent="0.3">
      <c r="A2041" s="1214"/>
      <c r="B2041" s="92"/>
      <c r="C2041" s="1298"/>
      <c r="D2041" s="1301"/>
      <c r="E2041" s="1301"/>
      <c r="F2041" s="1301"/>
      <c r="G2041" s="1301"/>
      <c r="H2041" s="1301"/>
      <c r="I2041" s="1301"/>
      <c r="J2041" s="1301"/>
      <c r="K2041" s="1301"/>
      <c r="L2041" s="1301"/>
      <c r="M2041" s="1301"/>
      <c r="N2041" s="1301"/>
      <c r="O2041" s="1329"/>
      <c r="Q2041" s="92"/>
      <c r="R2041" s="92"/>
      <c r="S2041" s="92"/>
      <c r="T2041" s="92"/>
      <c r="U2041" s="1303"/>
    </row>
    <row r="2042" spans="1:21" s="1302" customFormat="1" x14ac:dyDescent="0.3">
      <c r="A2042" s="1214"/>
      <c r="B2042" s="92"/>
      <c r="C2042" s="1298"/>
      <c r="D2042" s="1301"/>
      <c r="E2042" s="1301"/>
      <c r="F2042" s="1301"/>
      <c r="G2042" s="1301"/>
      <c r="H2042" s="1301"/>
      <c r="I2042" s="1301"/>
      <c r="J2042" s="1301"/>
      <c r="K2042" s="1301"/>
      <c r="L2042" s="1301"/>
      <c r="M2042" s="1301"/>
      <c r="N2042" s="1301"/>
      <c r="O2042" s="1329"/>
      <c r="Q2042" s="92"/>
      <c r="R2042" s="92"/>
      <c r="S2042" s="92"/>
      <c r="T2042" s="92"/>
      <c r="U2042" s="1303"/>
    </row>
    <row r="2043" spans="1:21" s="1302" customFormat="1" x14ac:dyDescent="0.3">
      <c r="A2043" s="1214"/>
      <c r="B2043" s="92"/>
      <c r="C2043" s="1298"/>
      <c r="D2043" s="1301"/>
      <c r="E2043" s="1301"/>
      <c r="F2043" s="1301"/>
      <c r="G2043" s="1301"/>
      <c r="H2043" s="1301"/>
      <c r="I2043" s="1301"/>
      <c r="J2043" s="1301"/>
      <c r="K2043" s="1301"/>
      <c r="L2043" s="1301"/>
      <c r="M2043" s="1301"/>
      <c r="N2043" s="1301"/>
      <c r="O2043" s="1329"/>
      <c r="Q2043" s="92"/>
      <c r="R2043" s="92"/>
      <c r="S2043" s="92"/>
      <c r="T2043" s="92"/>
      <c r="U2043" s="1303"/>
    </row>
    <row r="2044" spans="1:21" s="1302" customFormat="1" x14ac:dyDescent="0.3">
      <c r="A2044" s="1214"/>
      <c r="B2044" s="92"/>
      <c r="C2044" s="1298"/>
      <c r="D2044" s="1301"/>
      <c r="E2044" s="1301"/>
      <c r="F2044" s="1301"/>
      <c r="G2044" s="1301"/>
      <c r="H2044" s="1301"/>
      <c r="I2044" s="1301"/>
      <c r="J2044" s="1301"/>
      <c r="K2044" s="1301"/>
      <c r="L2044" s="1301"/>
      <c r="M2044" s="1301"/>
      <c r="N2044" s="1301"/>
      <c r="O2044" s="1329"/>
      <c r="Q2044" s="92"/>
      <c r="R2044" s="92"/>
      <c r="S2044" s="92"/>
      <c r="T2044" s="92"/>
      <c r="U2044" s="1303"/>
    </row>
    <row r="2045" spans="1:21" s="1302" customFormat="1" x14ac:dyDescent="0.3">
      <c r="A2045" s="1214"/>
      <c r="B2045" s="92"/>
      <c r="C2045" s="1298"/>
      <c r="D2045" s="1301"/>
      <c r="E2045" s="1301"/>
      <c r="F2045" s="1301"/>
      <c r="G2045" s="1301"/>
      <c r="H2045" s="1301"/>
      <c r="I2045" s="1301"/>
      <c r="J2045" s="1301"/>
      <c r="K2045" s="1301"/>
      <c r="L2045" s="1301"/>
      <c r="M2045" s="1301"/>
      <c r="N2045" s="1301"/>
      <c r="O2045" s="1329"/>
      <c r="Q2045" s="92"/>
      <c r="R2045" s="92"/>
      <c r="S2045" s="92"/>
      <c r="T2045" s="92"/>
      <c r="U2045" s="1303"/>
    </row>
    <row r="2046" spans="1:21" s="1302" customFormat="1" x14ac:dyDescent="0.3">
      <c r="A2046" s="1214"/>
      <c r="B2046" s="92"/>
      <c r="C2046" s="1298"/>
      <c r="D2046" s="1301"/>
      <c r="E2046" s="1301"/>
      <c r="F2046" s="1301"/>
      <c r="G2046" s="1301"/>
      <c r="H2046" s="1301"/>
      <c r="I2046" s="1301"/>
      <c r="J2046" s="1301"/>
      <c r="K2046" s="1301"/>
      <c r="L2046" s="1301"/>
      <c r="M2046" s="1301"/>
      <c r="N2046" s="1301"/>
      <c r="O2046" s="1329"/>
      <c r="Q2046" s="92"/>
      <c r="R2046" s="92"/>
      <c r="S2046" s="92"/>
      <c r="T2046" s="92"/>
      <c r="U2046" s="1303"/>
    </row>
    <row r="2047" spans="1:21" s="1302" customFormat="1" x14ac:dyDescent="0.3">
      <c r="A2047" s="1214"/>
      <c r="B2047" s="92"/>
      <c r="C2047" s="1298"/>
      <c r="D2047" s="1301"/>
      <c r="E2047" s="1301"/>
      <c r="F2047" s="1301"/>
      <c r="G2047" s="1301"/>
      <c r="H2047" s="1301"/>
      <c r="I2047" s="1301"/>
      <c r="J2047" s="1301"/>
      <c r="K2047" s="1301"/>
      <c r="L2047" s="1301"/>
      <c r="M2047" s="1301"/>
      <c r="N2047" s="1301"/>
      <c r="O2047" s="1329"/>
      <c r="Q2047" s="92"/>
      <c r="R2047" s="92"/>
      <c r="S2047" s="92"/>
      <c r="T2047" s="92"/>
      <c r="U2047" s="1303"/>
    </row>
    <row r="2048" spans="1:21" s="1302" customFormat="1" x14ac:dyDescent="0.3">
      <c r="A2048" s="1214"/>
      <c r="B2048" s="92"/>
      <c r="C2048" s="1298"/>
      <c r="D2048" s="1301"/>
      <c r="E2048" s="1301"/>
      <c r="F2048" s="1301"/>
      <c r="G2048" s="1301"/>
      <c r="H2048" s="1301"/>
      <c r="I2048" s="1301"/>
      <c r="J2048" s="1301"/>
      <c r="K2048" s="1301"/>
      <c r="L2048" s="1301"/>
      <c r="M2048" s="1301"/>
      <c r="N2048" s="1301"/>
      <c r="O2048" s="1329"/>
      <c r="Q2048" s="92"/>
      <c r="R2048" s="92"/>
      <c r="S2048" s="92"/>
      <c r="T2048" s="92"/>
      <c r="U2048" s="1303"/>
    </row>
    <row r="2049" spans="1:21" s="1302" customFormat="1" x14ac:dyDescent="0.3">
      <c r="A2049" s="1214"/>
      <c r="B2049" s="92"/>
      <c r="C2049" s="1298"/>
      <c r="D2049" s="1301"/>
      <c r="E2049" s="1301"/>
      <c r="F2049" s="1301"/>
      <c r="G2049" s="1301"/>
      <c r="H2049" s="1301"/>
      <c r="I2049" s="1301"/>
      <c r="J2049" s="1301"/>
      <c r="K2049" s="1301"/>
      <c r="L2049" s="1301"/>
      <c r="M2049" s="1301"/>
      <c r="N2049" s="1301"/>
      <c r="O2049" s="1329"/>
      <c r="Q2049" s="92"/>
      <c r="R2049" s="92"/>
      <c r="S2049" s="92"/>
      <c r="T2049" s="92"/>
      <c r="U2049" s="1303"/>
    </row>
    <row r="2050" spans="1:21" s="1302" customFormat="1" x14ac:dyDescent="0.3">
      <c r="A2050" s="1214"/>
      <c r="B2050" s="92"/>
      <c r="C2050" s="1298"/>
      <c r="D2050" s="1301"/>
      <c r="E2050" s="1301"/>
      <c r="F2050" s="1301"/>
      <c r="G2050" s="1301"/>
      <c r="H2050" s="1301"/>
      <c r="I2050" s="1301"/>
      <c r="J2050" s="1301"/>
      <c r="K2050" s="1301"/>
      <c r="L2050" s="1301"/>
      <c r="M2050" s="1301"/>
      <c r="N2050" s="1301"/>
      <c r="O2050" s="1329"/>
      <c r="Q2050" s="92"/>
      <c r="R2050" s="92"/>
      <c r="S2050" s="92"/>
      <c r="T2050" s="92"/>
      <c r="U2050" s="1303"/>
    </row>
    <row r="2051" spans="1:21" s="1302" customFormat="1" x14ac:dyDescent="0.3">
      <c r="A2051" s="1214"/>
      <c r="B2051" s="92"/>
      <c r="C2051" s="1298"/>
      <c r="D2051" s="1301"/>
      <c r="E2051" s="1301"/>
      <c r="F2051" s="1301"/>
      <c r="G2051" s="1301"/>
      <c r="H2051" s="1301"/>
      <c r="I2051" s="1301"/>
      <c r="J2051" s="1301"/>
      <c r="K2051" s="1301"/>
      <c r="L2051" s="1301"/>
      <c r="M2051" s="1301"/>
      <c r="N2051" s="1301"/>
      <c r="O2051" s="1329"/>
      <c r="Q2051" s="92"/>
      <c r="R2051" s="92"/>
      <c r="S2051" s="92"/>
      <c r="T2051" s="92"/>
      <c r="U2051" s="1303"/>
    </row>
    <row r="2052" spans="1:21" s="1302" customFormat="1" x14ac:dyDescent="0.3">
      <c r="A2052" s="1214"/>
      <c r="B2052" s="92"/>
      <c r="C2052" s="1298"/>
      <c r="D2052" s="1301"/>
      <c r="E2052" s="1301"/>
      <c r="F2052" s="1301"/>
      <c r="G2052" s="1301"/>
      <c r="H2052" s="1301"/>
      <c r="I2052" s="1301"/>
      <c r="J2052" s="1301"/>
      <c r="K2052" s="1301"/>
      <c r="L2052" s="1301"/>
      <c r="M2052" s="1301"/>
      <c r="N2052" s="1301"/>
      <c r="O2052" s="1329"/>
      <c r="Q2052" s="92"/>
      <c r="R2052" s="92"/>
      <c r="S2052" s="92"/>
      <c r="T2052" s="92"/>
      <c r="U2052" s="1303"/>
    </row>
    <row r="2053" spans="1:21" s="1302" customFormat="1" x14ac:dyDescent="0.3">
      <c r="A2053" s="1214"/>
      <c r="B2053" s="92"/>
      <c r="C2053" s="1298"/>
      <c r="D2053" s="1301"/>
      <c r="E2053" s="1301"/>
      <c r="F2053" s="1301"/>
      <c r="G2053" s="1301"/>
      <c r="H2053" s="1301"/>
      <c r="I2053" s="1301"/>
      <c r="J2053" s="1301"/>
      <c r="K2053" s="1301"/>
      <c r="L2053" s="1301"/>
      <c r="M2053" s="1301"/>
      <c r="N2053" s="1301"/>
      <c r="O2053" s="1329"/>
      <c r="Q2053" s="92"/>
      <c r="R2053" s="92"/>
      <c r="S2053" s="92"/>
      <c r="T2053" s="92"/>
      <c r="U2053" s="1303"/>
    </row>
    <row r="2054" spans="1:21" s="1302" customFormat="1" x14ac:dyDescent="0.3">
      <c r="A2054" s="1214"/>
      <c r="B2054" s="92"/>
      <c r="C2054" s="1298"/>
      <c r="D2054" s="1301"/>
      <c r="E2054" s="1301"/>
      <c r="F2054" s="1301"/>
      <c r="G2054" s="1301"/>
      <c r="H2054" s="1301"/>
      <c r="I2054" s="1301"/>
      <c r="J2054" s="1301"/>
      <c r="K2054" s="1301"/>
      <c r="L2054" s="1301"/>
      <c r="M2054" s="1301"/>
      <c r="N2054" s="1301"/>
      <c r="O2054" s="1329"/>
      <c r="Q2054" s="92"/>
      <c r="R2054" s="92"/>
      <c r="S2054" s="92"/>
      <c r="T2054" s="92"/>
      <c r="U2054" s="1303"/>
    </row>
    <row r="2055" spans="1:21" s="1302" customFormat="1" x14ac:dyDescent="0.3">
      <c r="A2055" s="1214"/>
      <c r="B2055" s="92"/>
      <c r="C2055" s="1298"/>
      <c r="D2055" s="1301"/>
      <c r="E2055" s="1301"/>
      <c r="F2055" s="1301"/>
      <c r="G2055" s="1301"/>
      <c r="H2055" s="1301"/>
      <c r="I2055" s="1301"/>
      <c r="J2055" s="1301"/>
      <c r="K2055" s="1301"/>
      <c r="L2055" s="1301"/>
      <c r="M2055" s="1301"/>
      <c r="N2055" s="1301"/>
      <c r="O2055" s="1329"/>
      <c r="Q2055" s="92"/>
      <c r="R2055" s="92"/>
      <c r="S2055" s="92"/>
      <c r="T2055" s="92"/>
      <c r="U2055" s="1303"/>
    </row>
    <row r="2056" spans="1:21" s="1302" customFormat="1" x14ac:dyDescent="0.3">
      <c r="A2056" s="1214"/>
      <c r="B2056" s="92"/>
      <c r="C2056" s="1298"/>
      <c r="D2056" s="1301"/>
      <c r="E2056" s="1301"/>
      <c r="F2056" s="1301"/>
      <c r="G2056" s="1301"/>
      <c r="H2056" s="1301"/>
      <c r="I2056" s="1301"/>
      <c r="J2056" s="1301"/>
      <c r="K2056" s="1301"/>
      <c r="L2056" s="1301"/>
      <c r="M2056" s="1301"/>
      <c r="N2056" s="1301"/>
      <c r="O2056" s="1329"/>
      <c r="Q2056" s="92"/>
      <c r="R2056" s="92"/>
      <c r="S2056" s="92"/>
      <c r="T2056" s="92"/>
      <c r="U2056" s="1303"/>
    </row>
    <row r="2057" spans="1:21" s="1302" customFormat="1" x14ac:dyDescent="0.3">
      <c r="A2057" s="1214"/>
      <c r="B2057" s="92"/>
      <c r="C2057" s="1298"/>
      <c r="D2057" s="1301"/>
      <c r="E2057" s="1301"/>
      <c r="F2057" s="1301"/>
      <c r="G2057" s="1301"/>
      <c r="H2057" s="1301"/>
      <c r="I2057" s="1301"/>
      <c r="J2057" s="1301"/>
      <c r="K2057" s="1301"/>
      <c r="L2057" s="1301"/>
      <c r="M2057" s="1301"/>
      <c r="N2057" s="1301"/>
      <c r="O2057" s="1329"/>
      <c r="Q2057" s="92"/>
      <c r="R2057" s="92"/>
      <c r="S2057" s="92"/>
      <c r="T2057" s="92"/>
      <c r="U2057" s="1303"/>
    </row>
    <row r="2058" spans="1:21" s="1302" customFormat="1" x14ac:dyDescent="0.3">
      <c r="A2058" s="1214"/>
      <c r="B2058" s="92"/>
      <c r="C2058" s="1298"/>
      <c r="D2058" s="1301"/>
      <c r="E2058" s="1301"/>
      <c r="F2058" s="1301"/>
      <c r="G2058" s="1301"/>
      <c r="H2058" s="1301"/>
      <c r="I2058" s="1301"/>
      <c r="J2058" s="1301"/>
      <c r="K2058" s="1301"/>
      <c r="L2058" s="1301"/>
      <c r="M2058" s="1301"/>
      <c r="N2058" s="1301"/>
      <c r="O2058" s="1329"/>
      <c r="Q2058" s="92"/>
      <c r="R2058" s="92"/>
      <c r="S2058" s="92"/>
      <c r="T2058" s="92"/>
      <c r="U2058" s="1303"/>
    </row>
    <row r="2059" spans="1:21" s="1302" customFormat="1" x14ac:dyDescent="0.3">
      <c r="A2059" s="1214"/>
      <c r="B2059" s="92"/>
      <c r="C2059" s="1298"/>
      <c r="D2059" s="1301"/>
      <c r="E2059" s="1301"/>
      <c r="F2059" s="1301"/>
      <c r="G2059" s="1301"/>
      <c r="H2059" s="1301"/>
      <c r="I2059" s="1301"/>
      <c r="J2059" s="1301"/>
      <c r="K2059" s="1301"/>
      <c r="L2059" s="1301"/>
      <c r="M2059" s="1301"/>
      <c r="N2059" s="1301"/>
      <c r="O2059" s="1329"/>
      <c r="Q2059" s="92"/>
      <c r="R2059" s="92"/>
      <c r="S2059" s="92"/>
      <c r="T2059" s="92"/>
      <c r="U2059" s="1303"/>
    </row>
    <row r="2060" spans="1:21" s="1302" customFormat="1" x14ac:dyDescent="0.3">
      <c r="A2060" s="1214"/>
      <c r="B2060" s="92"/>
      <c r="C2060" s="1298"/>
      <c r="D2060" s="1301"/>
      <c r="E2060" s="1301"/>
      <c r="F2060" s="1301"/>
      <c r="G2060" s="1301"/>
      <c r="H2060" s="1301"/>
      <c r="I2060" s="1301"/>
      <c r="J2060" s="1301"/>
      <c r="K2060" s="1301"/>
      <c r="L2060" s="1301"/>
      <c r="M2060" s="1301"/>
      <c r="N2060" s="1301"/>
      <c r="O2060" s="1329"/>
      <c r="Q2060" s="92"/>
      <c r="R2060" s="92"/>
      <c r="S2060" s="92"/>
      <c r="T2060" s="92"/>
      <c r="U2060" s="1303"/>
    </row>
    <row r="2061" spans="1:21" s="1302" customFormat="1" x14ac:dyDescent="0.3">
      <c r="A2061" s="1214"/>
      <c r="B2061" s="92"/>
      <c r="C2061" s="1298"/>
      <c r="D2061" s="1301"/>
      <c r="E2061" s="1301"/>
      <c r="F2061" s="1301"/>
      <c r="G2061" s="1301"/>
      <c r="H2061" s="1301"/>
      <c r="I2061" s="1301"/>
      <c r="J2061" s="1301"/>
      <c r="K2061" s="1301"/>
      <c r="L2061" s="1301"/>
      <c r="M2061" s="1301"/>
      <c r="N2061" s="1301"/>
      <c r="O2061" s="1329"/>
      <c r="Q2061" s="92"/>
      <c r="R2061" s="92"/>
      <c r="S2061" s="92"/>
      <c r="T2061" s="92"/>
      <c r="U2061" s="1303"/>
    </row>
    <row r="2062" spans="1:21" s="1302" customFormat="1" x14ac:dyDescent="0.3">
      <c r="A2062" s="1214"/>
      <c r="B2062" s="92"/>
      <c r="C2062" s="1298"/>
      <c r="D2062" s="1301"/>
      <c r="E2062" s="1301"/>
      <c r="F2062" s="1301"/>
      <c r="G2062" s="1301"/>
      <c r="H2062" s="1301"/>
      <c r="I2062" s="1301"/>
      <c r="J2062" s="1301"/>
      <c r="K2062" s="1301"/>
      <c r="L2062" s="1301"/>
      <c r="M2062" s="1301"/>
      <c r="N2062" s="1301"/>
      <c r="O2062" s="1329"/>
      <c r="Q2062" s="92"/>
      <c r="R2062" s="92"/>
      <c r="S2062" s="92"/>
      <c r="T2062" s="92"/>
      <c r="U2062" s="1303"/>
    </row>
    <row r="2063" spans="1:21" s="1302" customFormat="1" x14ac:dyDescent="0.3">
      <c r="A2063" s="1214"/>
      <c r="B2063" s="92"/>
      <c r="C2063" s="1298"/>
      <c r="D2063" s="1301"/>
      <c r="E2063" s="1301"/>
      <c r="F2063" s="1301"/>
      <c r="G2063" s="1301"/>
      <c r="H2063" s="1301"/>
      <c r="I2063" s="1301"/>
      <c r="J2063" s="1301"/>
      <c r="K2063" s="1301"/>
      <c r="L2063" s="1301"/>
      <c r="M2063" s="1301"/>
      <c r="N2063" s="1301"/>
      <c r="O2063" s="1329"/>
      <c r="Q2063" s="92"/>
      <c r="R2063" s="92"/>
      <c r="S2063" s="92"/>
      <c r="T2063" s="92"/>
      <c r="U2063" s="1303"/>
    </row>
    <row r="2064" spans="1:21" s="1302" customFormat="1" x14ac:dyDescent="0.3">
      <c r="A2064" s="1214"/>
      <c r="B2064" s="92"/>
      <c r="C2064" s="1298"/>
      <c r="D2064" s="1301"/>
      <c r="E2064" s="1301"/>
      <c r="F2064" s="1301"/>
      <c r="G2064" s="1301"/>
      <c r="H2064" s="1301"/>
      <c r="I2064" s="1301"/>
      <c r="J2064" s="1301"/>
      <c r="K2064" s="1301"/>
      <c r="L2064" s="1301"/>
      <c r="M2064" s="1301"/>
      <c r="N2064" s="1301"/>
      <c r="O2064" s="1329"/>
      <c r="Q2064" s="92"/>
      <c r="R2064" s="92"/>
      <c r="S2064" s="92"/>
      <c r="T2064" s="92"/>
      <c r="U2064" s="1303"/>
    </row>
    <row r="2065" spans="1:21" s="1302" customFormat="1" x14ac:dyDescent="0.3">
      <c r="A2065" s="1214"/>
      <c r="B2065" s="92"/>
      <c r="C2065" s="1298"/>
      <c r="D2065" s="1301"/>
      <c r="E2065" s="1301"/>
      <c r="F2065" s="1301"/>
      <c r="G2065" s="1301"/>
      <c r="H2065" s="1301"/>
      <c r="I2065" s="1301"/>
      <c r="J2065" s="1301"/>
      <c r="K2065" s="1301"/>
      <c r="L2065" s="1301"/>
      <c r="M2065" s="1301"/>
      <c r="N2065" s="1301"/>
      <c r="O2065" s="1329"/>
      <c r="Q2065" s="92"/>
      <c r="R2065" s="92"/>
      <c r="S2065" s="92"/>
      <c r="T2065" s="92"/>
      <c r="U2065" s="1303"/>
    </row>
    <row r="2066" spans="1:21" s="1302" customFormat="1" x14ac:dyDescent="0.3">
      <c r="A2066" s="1214"/>
      <c r="B2066" s="92"/>
      <c r="C2066" s="1298"/>
      <c r="D2066" s="1301"/>
      <c r="E2066" s="1301"/>
      <c r="F2066" s="1301"/>
      <c r="G2066" s="1301"/>
      <c r="H2066" s="1301"/>
      <c r="I2066" s="1301"/>
      <c r="J2066" s="1301"/>
      <c r="K2066" s="1301"/>
      <c r="L2066" s="1301"/>
      <c r="M2066" s="1301"/>
      <c r="N2066" s="1301"/>
      <c r="O2066" s="1329"/>
      <c r="Q2066" s="92"/>
      <c r="R2066" s="92"/>
      <c r="S2066" s="92"/>
      <c r="T2066" s="92"/>
      <c r="U2066" s="1303"/>
    </row>
    <row r="2067" spans="1:21" s="1302" customFormat="1" x14ac:dyDescent="0.3">
      <c r="A2067" s="1214"/>
      <c r="B2067" s="92"/>
      <c r="C2067" s="1298"/>
      <c r="D2067" s="1301"/>
      <c r="E2067" s="1301"/>
      <c r="F2067" s="1301"/>
      <c r="G2067" s="1301"/>
      <c r="H2067" s="1301"/>
      <c r="I2067" s="1301"/>
      <c r="J2067" s="1301"/>
      <c r="K2067" s="1301"/>
      <c r="L2067" s="1301"/>
      <c r="M2067" s="1301"/>
      <c r="N2067" s="1301"/>
      <c r="O2067" s="1329"/>
      <c r="Q2067" s="92"/>
      <c r="R2067" s="92"/>
      <c r="S2067" s="92"/>
      <c r="T2067" s="92"/>
      <c r="U2067" s="1303"/>
    </row>
    <row r="2068" spans="1:21" s="1302" customFormat="1" x14ac:dyDescent="0.3">
      <c r="A2068" s="1214"/>
      <c r="B2068" s="92"/>
      <c r="C2068" s="1298"/>
      <c r="D2068" s="1301"/>
      <c r="E2068" s="1301"/>
      <c r="F2068" s="1301"/>
      <c r="G2068" s="1301"/>
      <c r="H2068" s="1301"/>
      <c r="I2068" s="1301"/>
      <c r="J2068" s="1301"/>
      <c r="K2068" s="1301"/>
      <c r="L2068" s="1301"/>
      <c r="M2068" s="1301"/>
      <c r="N2068" s="1301"/>
      <c r="O2068" s="1329"/>
      <c r="Q2068" s="92"/>
      <c r="R2068" s="92"/>
      <c r="S2068" s="92"/>
      <c r="T2068" s="92"/>
      <c r="U2068" s="1303"/>
    </row>
    <row r="2069" spans="1:21" s="1302" customFormat="1" x14ac:dyDescent="0.3">
      <c r="A2069" s="1214"/>
      <c r="B2069" s="92"/>
      <c r="C2069" s="1298"/>
      <c r="D2069" s="1301"/>
      <c r="E2069" s="1301"/>
      <c r="F2069" s="1301"/>
      <c r="G2069" s="1301"/>
      <c r="H2069" s="1301"/>
      <c r="I2069" s="1301"/>
      <c r="J2069" s="1301"/>
      <c r="K2069" s="1301"/>
      <c r="L2069" s="1301"/>
      <c r="M2069" s="1301"/>
      <c r="N2069" s="1301"/>
      <c r="O2069" s="1329"/>
      <c r="Q2069" s="92"/>
      <c r="R2069" s="92"/>
      <c r="S2069" s="92"/>
      <c r="T2069" s="92"/>
      <c r="U2069" s="1303"/>
    </row>
    <row r="2070" spans="1:21" s="1302" customFormat="1" x14ac:dyDescent="0.3">
      <c r="A2070" s="1214"/>
      <c r="B2070" s="92"/>
      <c r="C2070" s="1298"/>
      <c r="D2070" s="1301"/>
      <c r="E2070" s="1301"/>
      <c r="F2070" s="1301"/>
      <c r="G2070" s="1301"/>
      <c r="H2070" s="1301"/>
      <c r="I2070" s="1301"/>
      <c r="J2070" s="1301"/>
      <c r="K2070" s="1301"/>
      <c r="L2070" s="1301"/>
      <c r="M2070" s="1301"/>
      <c r="N2070" s="1301"/>
      <c r="O2070" s="1329"/>
      <c r="Q2070" s="92"/>
      <c r="R2070" s="92"/>
      <c r="S2070" s="92"/>
      <c r="T2070" s="92"/>
      <c r="U2070" s="1303"/>
    </row>
    <row r="2071" spans="1:21" s="1302" customFormat="1" x14ac:dyDescent="0.3">
      <c r="A2071" s="1214"/>
      <c r="B2071" s="92"/>
      <c r="C2071" s="1298"/>
      <c r="D2071" s="1301"/>
      <c r="E2071" s="1301"/>
      <c r="F2071" s="1301"/>
      <c r="G2071" s="1301"/>
      <c r="H2071" s="1301"/>
      <c r="I2071" s="1301"/>
      <c r="J2071" s="1301"/>
      <c r="K2071" s="1301"/>
      <c r="L2071" s="1301"/>
      <c r="M2071" s="1301"/>
      <c r="N2071" s="1301"/>
      <c r="O2071" s="1329"/>
      <c r="Q2071" s="92"/>
      <c r="R2071" s="92"/>
      <c r="S2071" s="92"/>
      <c r="T2071" s="92"/>
      <c r="U2071" s="1303"/>
    </row>
    <row r="2072" spans="1:21" s="1302" customFormat="1" x14ac:dyDescent="0.3">
      <c r="A2072" s="1214"/>
      <c r="B2072" s="92"/>
      <c r="C2072" s="1298"/>
      <c r="D2072" s="1301"/>
      <c r="E2072" s="1301"/>
      <c r="F2072" s="1301"/>
      <c r="G2072" s="1301"/>
      <c r="H2072" s="1301"/>
      <c r="I2072" s="1301"/>
      <c r="J2072" s="1301"/>
      <c r="K2072" s="1301"/>
      <c r="L2072" s="1301"/>
      <c r="M2072" s="1301"/>
      <c r="N2072" s="1301"/>
      <c r="O2072" s="1329"/>
      <c r="Q2072" s="92"/>
      <c r="R2072" s="92"/>
      <c r="S2072" s="92"/>
      <c r="T2072" s="92"/>
      <c r="U2072" s="1303"/>
    </row>
    <row r="2073" spans="1:21" s="1302" customFormat="1" x14ac:dyDescent="0.3">
      <c r="A2073" s="1214"/>
      <c r="B2073" s="92"/>
      <c r="C2073" s="1298"/>
      <c r="D2073" s="1301"/>
      <c r="E2073" s="1301"/>
      <c r="F2073" s="1301"/>
      <c r="G2073" s="1301"/>
      <c r="H2073" s="1301"/>
      <c r="I2073" s="1301"/>
      <c r="J2073" s="1301"/>
      <c r="K2073" s="1301"/>
      <c r="L2073" s="1301"/>
      <c r="M2073" s="1301"/>
      <c r="N2073" s="1301"/>
      <c r="O2073" s="1329"/>
      <c r="Q2073" s="92"/>
      <c r="R2073" s="92"/>
      <c r="S2073" s="92"/>
      <c r="T2073" s="92"/>
      <c r="U2073" s="1303"/>
    </row>
    <row r="2074" spans="1:21" s="1302" customFormat="1" x14ac:dyDescent="0.3">
      <c r="A2074" s="1214"/>
      <c r="B2074" s="92"/>
      <c r="C2074" s="1298"/>
      <c r="D2074" s="1301"/>
      <c r="E2074" s="1301"/>
      <c r="F2074" s="1301"/>
      <c r="G2074" s="1301"/>
      <c r="H2074" s="1301"/>
      <c r="I2074" s="1301"/>
      <c r="J2074" s="1301"/>
      <c r="K2074" s="1301"/>
      <c r="L2074" s="1301"/>
      <c r="M2074" s="1301"/>
      <c r="N2074" s="1301"/>
      <c r="O2074" s="1329"/>
      <c r="Q2074" s="92"/>
      <c r="R2074" s="92"/>
      <c r="S2074" s="92"/>
      <c r="T2074" s="92"/>
      <c r="U2074" s="1303"/>
    </row>
    <row r="2075" spans="1:21" s="1302" customFormat="1" x14ac:dyDescent="0.3">
      <c r="A2075" s="1214"/>
      <c r="B2075" s="92"/>
      <c r="C2075" s="1298"/>
      <c r="D2075" s="1301"/>
      <c r="E2075" s="1301"/>
      <c r="F2075" s="1301"/>
      <c r="G2075" s="1301"/>
      <c r="H2075" s="1301"/>
      <c r="I2075" s="1301"/>
      <c r="J2075" s="1301"/>
      <c r="K2075" s="1301"/>
      <c r="L2075" s="1301"/>
      <c r="M2075" s="1301"/>
      <c r="N2075" s="1301"/>
      <c r="O2075" s="1329"/>
      <c r="Q2075" s="92"/>
      <c r="R2075" s="92"/>
      <c r="S2075" s="92"/>
      <c r="T2075" s="92"/>
      <c r="U2075" s="1303"/>
    </row>
    <row r="2076" spans="1:21" s="1302" customFormat="1" x14ac:dyDescent="0.3">
      <c r="A2076" s="1214"/>
      <c r="B2076" s="92"/>
      <c r="C2076" s="1298"/>
      <c r="D2076" s="1301"/>
      <c r="E2076" s="1301"/>
      <c r="F2076" s="1301"/>
      <c r="G2076" s="1301"/>
      <c r="H2076" s="1301"/>
      <c r="I2076" s="1301"/>
      <c r="J2076" s="1301"/>
      <c r="K2076" s="1301"/>
      <c r="L2076" s="1301"/>
      <c r="M2076" s="1301"/>
      <c r="N2076" s="1301"/>
      <c r="O2076" s="1329"/>
      <c r="Q2076" s="92"/>
      <c r="R2076" s="92"/>
      <c r="S2076" s="92"/>
      <c r="T2076" s="92"/>
      <c r="U2076" s="1303"/>
    </row>
    <row r="2077" spans="1:21" s="1302" customFormat="1" x14ac:dyDescent="0.3">
      <c r="A2077" s="1214"/>
      <c r="B2077" s="92"/>
      <c r="C2077" s="1298"/>
      <c r="D2077" s="1301"/>
      <c r="E2077" s="1301"/>
      <c r="F2077" s="1301"/>
      <c r="G2077" s="1301"/>
      <c r="H2077" s="1301"/>
      <c r="I2077" s="1301"/>
      <c r="J2077" s="1301"/>
      <c r="K2077" s="1301"/>
      <c r="L2077" s="1301"/>
      <c r="M2077" s="1301"/>
      <c r="N2077" s="1301"/>
      <c r="O2077" s="1329"/>
      <c r="Q2077" s="92"/>
      <c r="R2077" s="92"/>
      <c r="S2077" s="92"/>
      <c r="T2077" s="92"/>
      <c r="U2077" s="1303"/>
    </row>
    <row r="2078" spans="1:21" s="1302" customFormat="1" x14ac:dyDescent="0.3">
      <c r="A2078" s="1214"/>
      <c r="B2078" s="92"/>
      <c r="C2078" s="1298"/>
      <c r="D2078" s="1301"/>
      <c r="E2078" s="1301"/>
      <c r="F2078" s="1301"/>
      <c r="G2078" s="1301"/>
      <c r="H2078" s="1301"/>
      <c r="I2078" s="1301"/>
      <c r="J2078" s="1301"/>
      <c r="K2078" s="1301"/>
      <c r="L2078" s="1301"/>
      <c r="M2078" s="1301"/>
      <c r="N2078" s="1301"/>
      <c r="O2078" s="1329"/>
      <c r="Q2078" s="92"/>
      <c r="R2078" s="92"/>
      <c r="S2078" s="92"/>
      <c r="T2078" s="92"/>
      <c r="U2078" s="1303"/>
    </row>
    <row r="2079" spans="1:21" s="1302" customFormat="1" x14ac:dyDescent="0.3">
      <c r="A2079" s="1214"/>
      <c r="B2079" s="92"/>
      <c r="C2079" s="1298"/>
      <c r="D2079" s="1301"/>
      <c r="E2079" s="1301"/>
      <c r="F2079" s="1301"/>
      <c r="G2079" s="1301"/>
      <c r="H2079" s="1301"/>
      <c r="I2079" s="1301"/>
      <c r="J2079" s="1301"/>
      <c r="K2079" s="1301"/>
      <c r="L2079" s="1301"/>
      <c r="M2079" s="1301"/>
      <c r="N2079" s="1301"/>
      <c r="O2079" s="1329"/>
      <c r="Q2079" s="92"/>
      <c r="R2079" s="92"/>
      <c r="S2079" s="92"/>
      <c r="T2079" s="92"/>
      <c r="U2079" s="1303"/>
    </row>
    <row r="2080" spans="1:21" s="1302" customFormat="1" x14ac:dyDescent="0.3">
      <c r="A2080" s="1214"/>
      <c r="B2080" s="92"/>
      <c r="C2080" s="1298"/>
      <c r="D2080" s="1301"/>
      <c r="E2080" s="1301"/>
      <c r="F2080" s="1301"/>
      <c r="G2080" s="1301"/>
      <c r="H2080" s="1301"/>
      <c r="I2080" s="1301"/>
      <c r="J2080" s="1301"/>
      <c r="K2080" s="1301"/>
      <c r="L2080" s="1301"/>
      <c r="M2080" s="1301"/>
      <c r="N2080" s="1301"/>
      <c r="O2080" s="1329"/>
      <c r="Q2080" s="92"/>
      <c r="R2080" s="92"/>
      <c r="S2080" s="92"/>
      <c r="T2080" s="92"/>
      <c r="U2080" s="1303"/>
    </row>
    <row r="2081" spans="1:21" s="1302" customFormat="1" x14ac:dyDescent="0.3">
      <c r="A2081" s="1214"/>
      <c r="B2081" s="92"/>
      <c r="C2081" s="1298"/>
      <c r="D2081" s="1301"/>
      <c r="E2081" s="1301"/>
      <c r="F2081" s="1301"/>
      <c r="G2081" s="1301"/>
      <c r="H2081" s="1301"/>
      <c r="I2081" s="1301"/>
      <c r="J2081" s="1301"/>
      <c r="K2081" s="1301"/>
      <c r="L2081" s="1301"/>
      <c r="M2081" s="1301"/>
      <c r="N2081" s="1301"/>
      <c r="O2081" s="1329"/>
      <c r="Q2081" s="92"/>
      <c r="R2081" s="92"/>
      <c r="S2081" s="92"/>
      <c r="T2081" s="92"/>
      <c r="U2081" s="1303"/>
    </row>
    <row r="2082" spans="1:21" s="1302" customFormat="1" x14ac:dyDescent="0.3">
      <c r="A2082" s="1214"/>
      <c r="B2082" s="92"/>
      <c r="C2082" s="1298"/>
      <c r="D2082" s="1301"/>
      <c r="E2082" s="1301"/>
      <c r="F2082" s="1301"/>
      <c r="G2082" s="1301"/>
      <c r="H2082" s="1301"/>
      <c r="I2082" s="1301"/>
      <c r="J2082" s="1301"/>
      <c r="K2082" s="1301"/>
      <c r="L2082" s="1301"/>
      <c r="M2082" s="1301"/>
      <c r="N2082" s="1301"/>
      <c r="O2082" s="1329"/>
      <c r="Q2082" s="92"/>
      <c r="R2082" s="92"/>
      <c r="S2082" s="92"/>
      <c r="T2082" s="92"/>
      <c r="U2082" s="1303"/>
    </row>
    <row r="2083" spans="1:21" s="1302" customFormat="1" x14ac:dyDescent="0.3">
      <c r="A2083" s="1214"/>
      <c r="B2083" s="92"/>
      <c r="C2083" s="1298"/>
      <c r="D2083" s="1301"/>
      <c r="E2083" s="1301"/>
      <c r="F2083" s="1301"/>
      <c r="G2083" s="1301"/>
      <c r="H2083" s="1301"/>
      <c r="I2083" s="1301"/>
      <c r="J2083" s="1301"/>
      <c r="K2083" s="1301"/>
      <c r="L2083" s="1301"/>
      <c r="M2083" s="1301"/>
      <c r="N2083" s="1301"/>
      <c r="O2083" s="1329"/>
      <c r="Q2083" s="92"/>
      <c r="R2083" s="92"/>
      <c r="S2083" s="92"/>
      <c r="T2083" s="92"/>
      <c r="U2083" s="1303"/>
    </row>
    <row r="2084" spans="1:21" s="1302" customFormat="1" x14ac:dyDescent="0.3">
      <c r="A2084" s="1214"/>
      <c r="B2084" s="92"/>
      <c r="C2084" s="1298"/>
      <c r="D2084" s="1301"/>
      <c r="E2084" s="1301"/>
      <c r="F2084" s="1301"/>
      <c r="G2084" s="1301"/>
      <c r="H2084" s="1301"/>
      <c r="I2084" s="1301"/>
      <c r="J2084" s="1301"/>
      <c r="K2084" s="1301"/>
      <c r="L2084" s="1301"/>
      <c r="M2084" s="1301"/>
      <c r="N2084" s="1301"/>
      <c r="O2084" s="1329"/>
      <c r="Q2084" s="92"/>
      <c r="R2084" s="92"/>
      <c r="S2084" s="92"/>
      <c r="T2084" s="92"/>
      <c r="U2084" s="1303"/>
    </row>
    <row r="2085" spans="1:21" s="1302" customFormat="1" x14ac:dyDescent="0.3">
      <c r="A2085" s="1214"/>
      <c r="B2085" s="92"/>
      <c r="C2085" s="1298"/>
      <c r="D2085" s="1301"/>
      <c r="E2085" s="1301"/>
      <c r="F2085" s="1301"/>
      <c r="G2085" s="1301"/>
      <c r="H2085" s="1301"/>
      <c r="I2085" s="1301"/>
      <c r="J2085" s="1301"/>
      <c r="K2085" s="1301"/>
      <c r="L2085" s="1301"/>
      <c r="M2085" s="1301"/>
      <c r="N2085" s="1301"/>
      <c r="O2085" s="1329"/>
      <c r="Q2085" s="92"/>
      <c r="R2085" s="92"/>
      <c r="S2085" s="92"/>
      <c r="T2085" s="92"/>
      <c r="U2085" s="1303"/>
    </row>
    <row r="2086" spans="1:21" s="1302" customFormat="1" x14ac:dyDescent="0.3">
      <c r="A2086" s="1214"/>
      <c r="B2086" s="92"/>
      <c r="C2086" s="1298"/>
      <c r="D2086" s="1301"/>
      <c r="E2086" s="1301"/>
      <c r="F2086" s="1301"/>
      <c r="G2086" s="1301"/>
      <c r="H2086" s="1301"/>
      <c r="I2086" s="1301"/>
      <c r="J2086" s="1301"/>
      <c r="K2086" s="1301"/>
      <c r="L2086" s="1301"/>
      <c r="M2086" s="1301"/>
      <c r="N2086" s="1301"/>
      <c r="O2086" s="1329"/>
      <c r="Q2086" s="92"/>
      <c r="R2086" s="92"/>
      <c r="S2086" s="92"/>
      <c r="T2086" s="92"/>
      <c r="U2086" s="1303"/>
    </row>
    <row r="2087" spans="1:21" s="1302" customFormat="1" x14ac:dyDescent="0.3">
      <c r="A2087" s="1214"/>
      <c r="B2087" s="92"/>
      <c r="C2087" s="1298"/>
      <c r="D2087" s="1301"/>
      <c r="E2087" s="1301"/>
      <c r="F2087" s="1301"/>
      <c r="G2087" s="1301"/>
      <c r="H2087" s="1301"/>
      <c r="I2087" s="1301"/>
      <c r="J2087" s="1301"/>
      <c r="K2087" s="1301"/>
      <c r="L2087" s="1301"/>
      <c r="M2087" s="1301"/>
      <c r="N2087" s="1301"/>
      <c r="O2087" s="1329"/>
      <c r="Q2087" s="92"/>
      <c r="R2087" s="92"/>
      <c r="S2087" s="92"/>
      <c r="T2087" s="92"/>
      <c r="U2087" s="1303"/>
    </row>
    <row r="2088" spans="1:21" s="1302" customFormat="1" x14ac:dyDescent="0.3">
      <c r="A2088" s="1214"/>
      <c r="B2088" s="92"/>
      <c r="C2088" s="1298"/>
      <c r="D2088" s="1301"/>
      <c r="E2088" s="1301"/>
      <c r="F2088" s="1301"/>
      <c r="G2088" s="1301"/>
      <c r="H2088" s="1301"/>
      <c r="I2088" s="1301"/>
      <c r="J2088" s="1301"/>
      <c r="K2088" s="1301"/>
      <c r="L2088" s="1301"/>
      <c r="M2088" s="1301"/>
      <c r="N2088" s="1301"/>
      <c r="O2088" s="1329"/>
      <c r="Q2088" s="92"/>
      <c r="R2088" s="92"/>
      <c r="S2088" s="92"/>
      <c r="T2088" s="92"/>
      <c r="U2088" s="1303"/>
    </row>
    <row r="2089" spans="1:21" s="1302" customFormat="1" x14ac:dyDescent="0.3">
      <c r="A2089" s="1214"/>
      <c r="B2089" s="92"/>
      <c r="C2089" s="1298"/>
      <c r="D2089" s="1301"/>
      <c r="E2089" s="1301"/>
      <c r="F2089" s="1301"/>
      <c r="G2089" s="1301"/>
      <c r="H2089" s="1301"/>
      <c r="I2089" s="1301"/>
      <c r="J2089" s="1301"/>
      <c r="K2089" s="1301"/>
      <c r="L2089" s="1301"/>
      <c r="M2089" s="1301"/>
      <c r="N2089" s="1301"/>
      <c r="O2089" s="1329"/>
      <c r="Q2089" s="92"/>
      <c r="R2089" s="92"/>
      <c r="S2089" s="92"/>
      <c r="T2089" s="92"/>
      <c r="U2089" s="1303"/>
    </row>
    <row r="2090" spans="1:21" s="1302" customFormat="1" x14ac:dyDescent="0.3">
      <c r="A2090" s="1214"/>
      <c r="B2090" s="92"/>
      <c r="C2090" s="1298"/>
      <c r="D2090" s="1301"/>
      <c r="E2090" s="1301"/>
      <c r="F2090" s="1301"/>
      <c r="G2090" s="1301"/>
      <c r="H2090" s="1301"/>
      <c r="I2090" s="1301"/>
      <c r="J2090" s="1301"/>
      <c r="K2090" s="1301"/>
      <c r="L2090" s="1301"/>
      <c r="M2090" s="1301"/>
      <c r="N2090" s="1301"/>
      <c r="O2090" s="1329"/>
      <c r="Q2090" s="92"/>
      <c r="R2090" s="92"/>
      <c r="S2090" s="92"/>
      <c r="T2090" s="92"/>
      <c r="U2090" s="1303"/>
    </row>
    <row r="2091" spans="1:21" s="1302" customFormat="1" x14ac:dyDescent="0.3">
      <c r="A2091" s="1214"/>
      <c r="B2091" s="92"/>
      <c r="C2091" s="1298"/>
      <c r="D2091" s="1301"/>
      <c r="E2091" s="1301"/>
      <c r="F2091" s="1301"/>
      <c r="G2091" s="1301"/>
      <c r="H2091" s="1301"/>
      <c r="I2091" s="1301"/>
      <c r="J2091" s="1301"/>
      <c r="K2091" s="1301"/>
      <c r="L2091" s="1301"/>
      <c r="M2091" s="1301"/>
      <c r="N2091" s="1301"/>
      <c r="O2091" s="1329"/>
      <c r="Q2091" s="92"/>
      <c r="R2091" s="92"/>
      <c r="S2091" s="92"/>
      <c r="T2091" s="92"/>
      <c r="U2091" s="1303"/>
    </row>
    <row r="2092" spans="1:21" s="1302" customFormat="1" x14ac:dyDescent="0.3">
      <c r="A2092" s="1214"/>
      <c r="B2092" s="92"/>
      <c r="C2092" s="1298"/>
      <c r="D2092" s="1301"/>
      <c r="E2092" s="1301"/>
      <c r="F2092" s="1301"/>
      <c r="G2092" s="1301"/>
      <c r="H2092" s="1301"/>
      <c r="I2092" s="1301"/>
      <c r="J2092" s="1301"/>
      <c r="K2092" s="1301"/>
      <c r="L2092" s="1301"/>
      <c r="M2092" s="1301"/>
      <c r="N2092" s="1301"/>
      <c r="O2092" s="1329"/>
      <c r="Q2092" s="92"/>
      <c r="R2092" s="92"/>
      <c r="S2092" s="92"/>
      <c r="T2092" s="92"/>
      <c r="U2092" s="1303"/>
    </row>
    <row r="2093" spans="1:21" s="1302" customFormat="1" x14ac:dyDescent="0.3">
      <c r="A2093" s="1214"/>
      <c r="B2093" s="92"/>
      <c r="C2093" s="1298"/>
      <c r="D2093" s="1301"/>
      <c r="E2093" s="1301"/>
      <c r="F2093" s="1301"/>
      <c r="G2093" s="1301"/>
      <c r="H2093" s="1301"/>
      <c r="I2093" s="1301"/>
      <c r="J2093" s="1301"/>
      <c r="K2093" s="1301"/>
      <c r="L2093" s="1301"/>
      <c r="M2093" s="1301"/>
      <c r="N2093" s="1301"/>
      <c r="O2093" s="1329"/>
      <c r="Q2093" s="92"/>
      <c r="R2093" s="92"/>
      <c r="S2093" s="92"/>
      <c r="T2093" s="92"/>
      <c r="U2093" s="1303"/>
    </row>
    <row r="2094" spans="1:21" s="1302" customFormat="1" x14ac:dyDescent="0.3">
      <c r="A2094" s="1214"/>
      <c r="B2094" s="92"/>
      <c r="C2094" s="1298"/>
      <c r="D2094" s="1301"/>
      <c r="E2094" s="1301"/>
      <c r="F2094" s="1301"/>
      <c r="G2094" s="1301"/>
      <c r="H2094" s="1301"/>
      <c r="I2094" s="1301"/>
      <c r="J2094" s="1301"/>
      <c r="K2094" s="1301"/>
      <c r="L2094" s="1301"/>
      <c r="M2094" s="1301"/>
      <c r="N2094" s="1301"/>
      <c r="O2094" s="1329"/>
      <c r="Q2094" s="92"/>
      <c r="R2094" s="92"/>
      <c r="S2094" s="92"/>
      <c r="T2094" s="92"/>
      <c r="U2094" s="1303"/>
    </row>
    <row r="2095" spans="1:21" s="1302" customFormat="1" x14ac:dyDescent="0.3">
      <c r="A2095" s="1214"/>
      <c r="B2095" s="92"/>
      <c r="C2095" s="1298"/>
      <c r="D2095" s="1301"/>
      <c r="E2095" s="1301"/>
      <c r="F2095" s="1301"/>
      <c r="G2095" s="1301"/>
      <c r="H2095" s="1301"/>
      <c r="I2095" s="1301"/>
      <c r="J2095" s="1301"/>
      <c r="K2095" s="1301"/>
      <c r="L2095" s="1301"/>
      <c r="M2095" s="1301"/>
      <c r="N2095" s="1301"/>
      <c r="O2095" s="1329"/>
      <c r="Q2095" s="92"/>
      <c r="R2095" s="92"/>
      <c r="S2095" s="92"/>
      <c r="T2095" s="92"/>
      <c r="U2095" s="1303"/>
    </row>
    <row r="2096" spans="1:21" s="1302" customFormat="1" x14ac:dyDescent="0.3">
      <c r="A2096" s="1214"/>
      <c r="B2096" s="92"/>
      <c r="C2096" s="1298"/>
      <c r="D2096" s="1301"/>
      <c r="E2096" s="1301"/>
      <c r="F2096" s="1301"/>
      <c r="G2096" s="1301"/>
      <c r="H2096" s="1301"/>
      <c r="I2096" s="1301"/>
      <c r="J2096" s="1301"/>
      <c r="K2096" s="1301"/>
      <c r="L2096" s="1301"/>
      <c r="M2096" s="1301"/>
      <c r="N2096" s="1301"/>
      <c r="O2096" s="1329"/>
      <c r="Q2096" s="92"/>
      <c r="R2096" s="92"/>
      <c r="S2096" s="92"/>
      <c r="T2096" s="92"/>
      <c r="U2096" s="1303"/>
    </row>
    <row r="2097" spans="1:21" s="1302" customFormat="1" x14ac:dyDescent="0.3">
      <c r="A2097" s="1214"/>
      <c r="B2097" s="92"/>
      <c r="C2097" s="1298"/>
      <c r="D2097" s="1301"/>
      <c r="E2097" s="1301"/>
      <c r="F2097" s="1301"/>
      <c r="G2097" s="1301"/>
      <c r="H2097" s="1301"/>
      <c r="I2097" s="1301"/>
      <c r="J2097" s="1301"/>
      <c r="K2097" s="1301"/>
      <c r="L2097" s="1301"/>
      <c r="M2097" s="1301"/>
      <c r="N2097" s="1301"/>
      <c r="O2097" s="1329"/>
      <c r="Q2097" s="92"/>
      <c r="R2097" s="92"/>
      <c r="S2097" s="92"/>
      <c r="T2097" s="92"/>
      <c r="U2097" s="1303"/>
    </row>
    <row r="2098" spans="1:21" s="1302" customFormat="1" x14ac:dyDescent="0.3">
      <c r="A2098" s="1214"/>
      <c r="B2098" s="92"/>
      <c r="C2098" s="1298"/>
      <c r="D2098" s="1301"/>
      <c r="E2098" s="1301"/>
      <c r="F2098" s="1301"/>
      <c r="G2098" s="1301"/>
      <c r="H2098" s="1301"/>
      <c r="I2098" s="1301"/>
      <c r="J2098" s="1301"/>
      <c r="K2098" s="1301"/>
      <c r="L2098" s="1301"/>
      <c r="M2098" s="1301"/>
      <c r="N2098" s="1301"/>
      <c r="O2098" s="1329"/>
      <c r="Q2098" s="92"/>
      <c r="R2098" s="92"/>
      <c r="S2098" s="92"/>
      <c r="T2098" s="92"/>
      <c r="U2098" s="1303"/>
    </row>
    <row r="2099" spans="1:21" s="1302" customFormat="1" x14ac:dyDescent="0.3">
      <c r="A2099" s="1214"/>
      <c r="B2099" s="92"/>
      <c r="C2099" s="1298"/>
      <c r="D2099" s="1301"/>
      <c r="E2099" s="1301"/>
      <c r="F2099" s="1301"/>
      <c r="G2099" s="1301"/>
      <c r="H2099" s="1301"/>
      <c r="I2099" s="1301"/>
      <c r="J2099" s="1301"/>
      <c r="K2099" s="1301"/>
      <c r="L2099" s="1301"/>
      <c r="M2099" s="1301"/>
      <c r="N2099" s="1301"/>
      <c r="O2099" s="1329"/>
      <c r="Q2099" s="92"/>
      <c r="R2099" s="92"/>
      <c r="S2099" s="92"/>
      <c r="T2099" s="92"/>
      <c r="U2099" s="1303"/>
    </row>
    <row r="2100" spans="1:21" s="1302" customFormat="1" x14ac:dyDescent="0.3">
      <c r="A2100" s="1214"/>
      <c r="B2100" s="92"/>
      <c r="C2100" s="1298"/>
      <c r="D2100" s="1301"/>
      <c r="E2100" s="1301"/>
      <c r="F2100" s="1301"/>
      <c r="G2100" s="1301"/>
      <c r="H2100" s="1301"/>
      <c r="I2100" s="1301"/>
      <c r="J2100" s="1301"/>
      <c r="K2100" s="1301"/>
      <c r="L2100" s="1301"/>
      <c r="M2100" s="1301"/>
      <c r="N2100" s="1301"/>
      <c r="O2100" s="1329"/>
      <c r="Q2100" s="92"/>
      <c r="R2100" s="92"/>
      <c r="S2100" s="92"/>
      <c r="T2100" s="92"/>
      <c r="U2100" s="1303"/>
    </row>
    <row r="2101" spans="1:21" s="1302" customFormat="1" x14ac:dyDescent="0.3">
      <c r="A2101" s="1214"/>
      <c r="B2101" s="92"/>
      <c r="C2101" s="1298"/>
      <c r="D2101" s="1301"/>
      <c r="E2101" s="1301"/>
      <c r="F2101" s="1301"/>
      <c r="G2101" s="1301"/>
      <c r="H2101" s="1301"/>
      <c r="I2101" s="1301"/>
      <c r="J2101" s="1301"/>
      <c r="K2101" s="1301"/>
      <c r="L2101" s="1301"/>
      <c r="M2101" s="1301"/>
      <c r="N2101" s="1301"/>
      <c r="O2101" s="1329"/>
      <c r="Q2101" s="92"/>
      <c r="R2101" s="92"/>
      <c r="S2101" s="92"/>
      <c r="T2101" s="92"/>
      <c r="U2101" s="1303"/>
    </row>
    <row r="2102" spans="1:21" s="1302" customFormat="1" x14ac:dyDescent="0.3">
      <c r="A2102" s="1214"/>
      <c r="B2102" s="92"/>
      <c r="C2102" s="1298"/>
      <c r="D2102" s="1301"/>
      <c r="E2102" s="1301"/>
      <c r="F2102" s="1301"/>
      <c r="G2102" s="1301"/>
      <c r="H2102" s="1301"/>
      <c r="I2102" s="1301"/>
      <c r="J2102" s="1301"/>
      <c r="K2102" s="1301"/>
      <c r="L2102" s="1301"/>
      <c r="M2102" s="1301"/>
      <c r="N2102" s="1301"/>
      <c r="O2102" s="1329"/>
      <c r="Q2102" s="92"/>
      <c r="R2102" s="92"/>
      <c r="S2102" s="92"/>
      <c r="T2102" s="92"/>
      <c r="U2102" s="1303"/>
    </row>
    <row r="2103" spans="1:21" s="1302" customFormat="1" x14ac:dyDescent="0.3">
      <c r="A2103" s="1214"/>
      <c r="B2103" s="92"/>
      <c r="C2103" s="1298"/>
      <c r="D2103" s="1301"/>
      <c r="E2103" s="1301"/>
      <c r="F2103" s="1301"/>
      <c r="G2103" s="1301"/>
      <c r="H2103" s="1301"/>
      <c r="I2103" s="1301"/>
      <c r="J2103" s="1301"/>
      <c r="K2103" s="1301"/>
      <c r="L2103" s="1301"/>
      <c r="M2103" s="1301"/>
      <c r="N2103" s="1301"/>
      <c r="O2103" s="1329"/>
      <c r="Q2103" s="92"/>
      <c r="R2103" s="92"/>
      <c r="S2103" s="92"/>
      <c r="T2103" s="92"/>
      <c r="U2103" s="1303"/>
    </row>
    <row r="2104" spans="1:21" s="1302" customFormat="1" x14ac:dyDescent="0.3">
      <c r="A2104" s="1214"/>
      <c r="B2104" s="92"/>
      <c r="C2104" s="1298"/>
      <c r="D2104" s="1301"/>
      <c r="E2104" s="1301"/>
      <c r="F2104" s="1301"/>
      <c r="G2104" s="1301"/>
      <c r="H2104" s="1301"/>
      <c r="I2104" s="1301"/>
      <c r="J2104" s="1301"/>
      <c r="K2104" s="1301"/>
      <c r="L2104" s="1301"/>
      <c r="M2104" s="1301"/>
      <c r="N2104" s="1301"/>
      <c r="O2104" s="1329"/>
      <c r="Q2104" s="92"/>
      <c r="R2104" s="92"/>
      <c r="S2104" s="92"/>
      <c r="T2104" s="92"/>
      <c r="U2104" s="1303"/>
    </row>
    <row r="2105" spans="1:21" s="1302" customFormat="1" x14ac:dyDescent="0.3">
      <c r="A2105" s="1214"/>
      <c r="B2105" s="92"/>
      <c r="C2105" s="1298"/>
      <c r="D2105" s="1301"/>
      <c r="E2105" s="1301"/>
      <c r="F2105" s="1301"/>
      <c r="G2105" s="1301"/>
      <c r="H2105" s="1301"/>
      <c r="I2105" s="1301"/>
      <c r="J2105" s="1301"/>
      <c r="K2105" s="1301"/>
      <c r="L2105" s="1301"/>
      <c r="M2105" s="1301"/>
      <c r="N2105" s="1301"/>
      <c r="O2105" s="1329"/>
      <c r="Q2105" s="92"/>
      <c r="R2105" s="92"/>
      <c r="S2105" s="92"/>
      <c r="T2105" s="92"/>
      <c r="U2105" s="1303"/>
    </row>
    <row r="2106" spans="1:21" s="1302" customFormat="1" x14ac:dyDescent="0.3">
      <c r="A2106" s="1214"/>
      <c r="B2106" s="92"/>
      <c r="C2106" s="1298"/>
      <c r="D2106" s="1301"/>
      <c r="E2106" s="1301"/>
      <c r="F2106" s="1301"/>
      <c r="G2106" s="1301"/>
      <c r="H2106" s="1301"/>
      <c r="I2106" s="1301"/>
      <c r="J2106" s="1301"/>
      <c r="K2106" s="1301"/>
      <c r="L2106" s="1301"/>
      <c r="M2106" s="1301"/>
      <c r="N2106" s="1301"/>
      <c r="O2106" s="1329"/>
      <c r="Q2106" s="92"/>
      <c r="R2106" s="92"/>
      <c r="S2106" s="92"/>
      <c r="T2106" s="92"/>
      <c r="U2106" s="1303"/>
    </row>
    <row r="2107" spans="1:21" s="1302" customFormat="1" x14ac:dyDescent="0.3">
      <c r="A2107" s="1214"/>
      <c r="B2107" s="92"/>
      <c r="C2107" s="1298"/>
      <c r="D2107" s="1301"/>
      <c r="E2107" s="1301"/>
      <c r="F2107" s="1301"/>
      <c r="G2107" s="1301"/>
      <c r="H2107" s="1301"/>
      <c r="I2107" s="1301"/>
      <c r="J2107" s="1301"/>
      <c r="K2107" s="1301"/>
      <c r="L2107" s="1301"/>
      <c r="M2107" s="1301"/>
      <c r="N2107" s="1301"/>
      <c r="O2107" s="1329"/>
      <c r="Q2107" s="92"/>
      <c r="R2107" s="92"/>
      <c r="S2107" s="92"/>
      <c r="T2107" s="92"/>
      <c r="U2107" s="1303"/>
    </row>
    <row r="2108" spans="1:21" s="1302" customFormat="1" x14ac:dyDescent="0.3">
      <c r="A2108" s="1214"/>
      <c r="B2108" s="92"/>
      <c r="C2108" s="1298"/>
      <c r="D2108" s="1301"/>
      <c r="E2108" s="1301"/>
      <c r="F2108" s="1301"/>
      <c r="G2108" s="1301"/>
      <c r="H2108" s="1301"/>
      <c r="I2108" s="1301"/>
      <c r="J2108" s="1301"/>
      <c r="K2108" s="1301"/>
      <c r="L2108" s="1301"/>
      <c r="M2108" s="1301"/>
      <c r="N2108" s="1301"/>
      <c r="O2108" s="1329"/>
      <c r="Q2108" s="92"/>
      <c r="R2108" s="92"/>
      <c r="S2108" s="92"/>
      <c r="T2108" s="92"/>
      <c r="U2108" s="1303"/>
    </row>
    <row r="2109" spans="1:21" s="1302" customFormat="1" x14ac:dyDescent="0.3">
      <c r="A2109" s="1214"/>
      <c r="B2109" s="92"/>
      <c r="C2109" s="1298"/>
      <c r="D2109" s="1301"/>
      <c r="E2109" s="1301"/>
      <c r="F2109" s="1301"/>
      <c r="G2109" s="1301"/>
      <c r="H2109" s="1301"/>
      <c r="I2109" s="1301"/>
      <c r="J2109" s="1301"/>
      <c r="K2109" s="1301"/>
      <c r="L2109" s="1301"/>
      <c r="M2109" s="1301"/>
      <c r="N2109" s="1301"/>
      <c r="O2109" s="1329"/>
      <c r="Q2109" s="92"/>
      <c r="R2109" s="92"/>
      <c r="S2109" s="92"/>
      <c r="T2109" s="92"/>
      <c r="U2109" s="1303"/>
    </row>
    <row r="2110" spans="1:21" s="1302" customFormat="1" x14ac:dyDescent="0.3">
      <c r="A2110" s="1214"/>
      <c r="B2110" s="92"/>
      <c r="C2110" s="1298"/>
      <c r="D2110" s="1301"/>
      <c r="E2110" s="1301"/>
      <c r="F2110" s="1301"/>
      <c r="G2110" s="1301"/>
      <c r="H2110" s="1301"/>
      <c r="I2110" s="1301"/>
      <c r="J2110" s="1301"/>
      <c r="K2110" s="1301"/>
      <c r="L2110" s="1301"/>
      <c r="M2110" s="1301"/>
      <c r="N2110" s="1301"/>
      <c r="O2110" s="1329"/>
      <c r="Q2110" s="92"/>
      <c r="R2110" s="92"/>
      <c r="S2110" s="92"/>
      <c r="T2110" s="92"/>
      <c r="U2110" s="1303"/>
    </row>
    <row r="2111" spans="1:21" s="1302" customFormat="1" x14ac:dyDescent="0.3">
      <c r="A2111" s="1214"/>
      <c r="B2111" s="92"/>
      <c r="C2111" s="1298"/>
      <c r="D2111" s="1301"/>
      <c r="E2111" s="1301"/>
      <c r="F2111" s="1301"/>
      <c r="G2111" s="1301"/>
      <c r="H2111" s="1301"/>
      <c r="I2111" s="1301"/>
      <c r="J2111" s="1301"/>
      <c r="K2111" s="1301"/>
      <c r="L2111" s="1301"/>
      <c r="M2111" s="1301"/>
      <c r="N2111" s="1301"/>
      <c r="O2111" s="1329"/>
      <c r="Q2111" s="92"/>
      <c r="R2111" s="92"/>
      <c r="S2111" s="92"/>
      <c r="T2111" s="92"/>
      <c r="U2111" s="1303"/>
    </row>
    <row r="2112" spans="1:21" s="1302" customFormat="1" x14ac:dyDescent="0.3">
      <c r="A2112" s="1214"/>
      <c r="B2112" s="92"/>
      <c r="C2112" s="1298"/>
      <c r="D2112" s="1301"/>
      <c r="E2112" s="1301"/>
      <c r="F2112" s="1301"/>
      <c r="G2112" s="1301"/>
      <c r="H2112" s="1301"/>
      <c r="I2112" s="1301"/>
      <c r="J2112" s="1301"/>
      <c r="K2112" s="1301"/>
      <c r="L2112" s="1301"/>
      <c r="M2112" s="1301"/>
      <c r="N2112" s="1301"/>
      <c r="O2112" s="1329"/>
      <c r="Q2112" s="92"/>
      <c r="R2112" s="92"/>
      <c r="S2112" s="92"/>
      <c r="T2112" s="92"/>
      <c r="U2112" s="1303"/>
    </row>
    <row r="2113" spans="1:21" s="1302" customFormat="1" x14ac:dyDescent="0.3">
      <c r="A2113" s="1214"/>
      <c r="B2113" s="92"/>
      <c r="C2113" s="1298"/>
      <c r="D2113" s="1301"/>
      <c r="E2113" s="1301"/>
      <c r="F2113" s="1301"/>
      <c r="G2113" s="1301"/>
      <c r="H2113" s="1301"/>
      <c r="I2113" s="1301"/>
      <c r="J2113" s="1301"/>
      <c r="K2113" s="1301"/>
      <c r="L2113" s="1301"/>
      <c r="M2113" s="1301"/>
      <c r="N2113" s="1301"/>
      <c r="O2113" s="1329"/>
      <c r="Q2113" s="92"/>
      <c r="R2113" s="92"/>
      <c r="S2113" s="92"/>
      <c r="T2113" s="92"/>
      <c r="U2113" s="1303"/>
    </row>
    <row r="2114" spans="1:21" s="1302" customFormat="1" x14ac:dyDescent="0.3">
      <c r="A2114" s="1214"/>
      <c r="B2114" s="92"/>
      <c r="C2114" s="1298"/>
      <c r="D2114" s="1301"/>
      <c r="E2114" s="1301"/>
      <c r="F2114" s="1301"/>
      <c r="G2114" s="1301"/>
      <c r="H2114" s="1301"/>
      <c r="I2114" s="1301"/>
      <c r="J2114" s="1301"/>
      <c r="K2114" s="1301"/>
      <c r="L2114" s="1301"/>
      <c r="M2114" s="1301"/>
      <c r="N2114" s="1301"/>
      <c r="O2114" s="1329"/>
      <c r="Q2114" s="92"/>
      <c r="R2114" s="92"/>
      <c r="S2114" s="92"/>
      <c r="T2114" s="92"/>
      <c r="U2114" s="1303"/>
    </row>
    <row r="2115" spans="1:21" s="1302" customFormat="1" x14ac:dyDescent="0.3">
      <c r="A2115" s="1214"/>
      <c r="B2115" s="92"/>
      <c r="C2115" s="1298"/>
      <c r="D2115" s="1301"/>
      <c r="E2115" s="1301"/>
      <c r="F2115" s="1301"/>
      <c r="G2115" s="1301"/>
      <c r="H2115" s="1301"/>
      <c r="I2115" s="1301"/>
      <c r="J2115" s="1301"/>
      <c r="K2115" s="1301"/>
      <c r="L2115" s="1301"/>
      <c r="M2115" s="1301"/>
      <c r="N2115" s="1301"/>
      <c r="O2115" s="1329"/>
      <c r="Q2115" s="92"/>
      <c r="R2115" s="92"/>
      <c r="S2115" s="92"/>
      <c r="T2115" s="92"/>
      <c r="U2115" s="1303"/>
    </row>
    <row r="2116" spans="1:21" s="1302" customFormat="1" x14ac:dyDescent="0.3">
      <c r="A2116" s="1214"/>
      <c r="B2116" s="92"/>
      <c r="C2116" s="1298"/>
      <c r="D2116" s="1301"/>
      <c r="E2116" s="1301"/>
      <c r="F2116" s="1301"/>
      <c r="G2116" s="1301"/>
      <c r="H2116" s="1301"/>
      <c r="I2116" s="1301"/>
      <c r="J2116" s="1301"/>
      <c r="K2116" s="1301"/>
      <c r="L2116" s="1301"/>
      <c r="M2116" s="1301"/>
      <c r="N2116" s="1301"/>
      <c r="O2116" s="1329"/>
      <c r="Q2116" s="92"/>
      <c r="R2116" s="92"/>
      <c r="S2116" s="92"/>
      <c r="T2116" s="92"/>
      <c r="U2116" s="1303"/>
    </row>
    <row r="2117" spans="1:21" s="1302" customFormat="1" x14ac:dyDescent="0.3">
      <c r="A2117" s="1214"/>
      <c r="B2117" s="92"/>
      <c r="C2117" s="1298"/>
      <c r="D2117" s="1301"/>
      <c r="E2117" s="1301"/>
      <c r="F2117" s="1301"/>
      <c r="G2117" s="1301"/>
      <c r="H2117" s="1301"/>
      <c r="I2117" s="1301"/>
      <c r="J2117" s="1301"/>
      <c r="K2117" s="1301"/>
      <c r="L2117" s="1301"/>
      <c r="M2117" s="1301"/>
      <c r="N2117" s="1301"/>
      <c r="O2117" s="1329"/>
      <c r="Q2117" s="92"/>
      <c r="R2117" s="92"/>
      <c r="S2117" s="92"/>
      <c r="T2117" s="92"/>
      <c r="U2117" s="1303"/>
    </row>
    <row r="2118" spans="1:21" s="1302" customFormat="1" x14ac:dyDescent="0.3">
      <c r="A2118" s="1214"/>
      <c r="B2118" s="92"/>
      <c r="C2118" s="1298"/>
      <c r="D2118" s="1301"/>
      <c r="E2118" s="1301"/>
      <c r="F2118" s="1301"/>
      <c r="G2118" s="1301"/>
      <c r="H2118" s="1301"/>
      <c r="I2118" s="1301"/>
      <c r="J2118" s="1301"/>
      <c r="K2118" s="1301"/>
      <c r="L2118" s="1301"/>
      <c r="M2118" s="1301"/>
      <c r="N2118" s="1301"/>
      <c r="O2118" s="1329"/>
      <c r="Q2118" s="92"/>
      <c r="R2118" s="92"/>
      <c r="S2118" s="92"/>
      <c r="T2118" s="92"/>
      <c r="U2118" s="1303"/>
    </row>
    <row r="2119" spans="1:21" s="1302" customFormat="1" x14ac:dyDescent="0.3">
      <c r="A2119" s="1214"/>
      <c r="B2119" s="92"/>
      <c r="C2119" s="1298"/>
      <c r="D2119" s="1301"/>
      <c r="E2119" s="1301"/>
      <c r="F2119" s="1301"/>
      <c r="G2119" s="1301"/>
      <c r="H2119" s="1301"/>
      <c r="I2119" s="1301"/>
      <c r="J2119" s="1301"/>
      <c r="K2119" s="1301"/>
      <c r="L2119" s="1301"/>
      <c r="M2119" s="1301"/>
      <c r="N2119" s="1301"/>
      <c r="O2119" s="1329"/>
      <c r="Q2119" s="92"/>
      <c r="R2119" s="92"/>
      <c r="S2119" s="92"/>
      <c r="T2119" s="92"/>
      <c r="U2119" s="1303"/>
    </row>
    <row r="2120" spans="1:21" s="1302" customFormat="1" x14ac:dyDescent="0.3">
      <c r="A2120" s="1214"/>
      <c r="B2120" s="92"/>
      <c r="C2120" s="1298"/>
      <c r="D2120" s="1301"/>
      <c r="E2120" s="1301"/>
      <c r="F2120" s="1301"/>
      <c r="G2120" s="1301"/>
      <c r="H2120" s="1301"/>
      <c r="I2120" s="1301"/>
      <c r="J2120" s="1301"/>
      <c r="K2120" s="1301"/>
      <c r="L2120" s="1301"/>
      <c r="M2120" s="1301"/>
      <c r="N2120" s="1301"/>
      <c r="O2120" s="1329"/>
      <c r="Q2120" s="92"/>
      <c r="R2120" s="92"/>
      <c r="S2120" s="92"/>
      <c r="T2120" s="92"/>
      <c r="U2120" s="1303"/>
    </row>
    <row r="2121" spans="1:21" s="1302" customFormat="1" x14ac:dyDescent="0.3">
      <c r="A2121" s="1214"/>
      <c r="B2121" s="92"/>
      <c r="C2121" s="1298"/>
      <c r="D2121" s="1301"/>
      <c r="E2121" s="1301"/>
      <c r="F2121" s="1301"/>
      <c r="G2121" s="1301"/>
      <c r="H2121" s="1301"/>
      <c r="I2121" s="1301"/>
      <c r="J2121" s="1301"/>
      <c r="K2121" s="1301"/>
      <c r="L2121" s="1301"/>
      <c r="M2121" s="1301"/>
      <c r="N2121" s="1301"/>
      <c r="O2121" s="1329"/>
      <c r="Q2121" s="92"/>
      <c r="R2121" s="92"/>
      <c r="S2121" s="92"/>
      <c r="T2121" s="92"/>
      <c r="U2121" s="1303"/>
    </row>
    <row r="2122" spans="1:21" s="1302" customFormat="1" x14ac:dyDescent="0.3">
      <c r="A2122" s="1214"/>
      <c r="B2122" s="92"/>
      <c r="C2122" s="1298"/>
      <c r="D2122" s="1301"/>
      <c r="E2122" s="1301"/>
      <c r="F2122" s="1301"/>
      <c r="G2122" s="1301"/>
      <c r="H2122" s="1301"/>
      <c r="I2122" s="1301"/>
      <c r="J2122" s="1301"/>
      <c r="K2122" s="1301"/>
      <c r="L2122" s="1301"/>
      <c r="M2122" s="1301"/>
      <c r="N2122" s="1301"/>
      <c r="O2122" s="1329"/>
      <c r="Q2122" s="92"/>
      <c r="R2122" s="92"/>
      <c r="S2122" s="92"/>
      <c r="T2122" s="92"/>
      <c r="U2122" s="1303"/>
    </row>
    <row r="2123" spans="1:21" s="1302" customFormat="1" x14ac:dyDescent="0.3">
      <c r="A2123" s="1214"/>
      <c r="B2123" s="92"/>
      <c r="C2123" s="1298"/>
      <c r="D2123" s="1301"/>
      <c r="E2123" s="1301"/>
      <c r="F2123" s="1301"/>
      <c r="G2123" s="1301"/>
      <c r="H2123" s="1301"/>
      <c r="I2123" s="1301"/>
      <c r="J2123" s="1301"/>
      <c r="K2123" s="1301"/>
      <c r="L2123" s="1301"/>
      <c r="M2123" s="1301"/>
      <c r="N2123" s="1301"/>
      <c r="O2123" s="1329"/>
      <c r="Q2123" s="92"/>
      <c r="R2123" s="92"/>
      <c r="S2123" s="92"/>
      <c r="T2123" s="92"/>
      <c r="U2123" s="1303"/>
    </row>
    <row r="2124" spans="1:21" s="1302" customFormat="1" x14ac:dyDescent="0.3">
      <c r="A2124" s="1214"/>
      <c r="B2124" s="92"/>
      <c r="C2124" s="1298"/>
      <c r="D2124" s="1301"/>
      <c r="E2124" s="1301"/>
      <c r="F2124" s="1301"/>
      <c r="G2124" s="1301"/>
      <c r="H2124" s="1301"/>
      <c r="I2124" s="1301"/>
      <c r="J2124" s="1301"/>
      <c r="K2124" s="1301"/>
      <c r="L2124" s="1301"/>
      <c r="M2124" s="1301"/>
      <c r="N2124" s="1301"/>
      <c r="O2124" s="1329"/>
      <c r="Q2124" s="92"/>
      <c r="R2124" s="92"/>
      <c r="S2124" s="92"/>
      <c r="T2124" s="92"/>
      <c r="U2124" s="1303"/>
    </row>
    <row r="2125" spans="1:21" s="1302" customFormat="1" x14ac:dyDescent="0.3">
      <c r="A2125" s="1214"/>
      <c r="B2125" s="92"/>
      <c r="C2125" s="1298"/>
      <c r="D2125" s="1301"/>
      <c r="E2125" s="1301"/>
      <c r="F2125" s="1301"/>
      <c r="G2125" s="1301"/>
      <c r="H2125" s="1301"/>
      <c r="I2125" s="1301"/>
      <c r="J2125" s="1301"/>
      <c r="K2125" s="1301"/>
      <c r="L2125" s="1301"/>
      <c r="M2125" s="1301"/>
      <c r="N2125" s="1301"/>
      <c r="O2125" s="1329"/>
      <c r="Q2125" s="92"/>
      <c r="R2125" s="92"/>
      <c r="S2125" s="92"/>
      <c r="T2125" s="92"/>
      <c r="U2125" s="1303"/>
    </row>
    <row r="2126" spans="1:21" s="1302" customFormat="1" x14ac:dyDescent="0.3">
      <c r="A2126" s="1214"/>
      <c r="B2126" s="92"/>
      <c r="C2126" s="1298"/>
      <c r="D2126" s="1301"/>
      <c r="E2126" s="1301"/>
      <c r="F2126" s="1301"/>
      <c r="G2126" s="1301"/>
      <c r="H2126" s="1301"/>
      <c r="I2126" s="1301"/>
      <c r="J2126" s="1301"/>
      <c r="K2126" s="1301"/>
      <c r="L2126" s="1301"/>
      <c r="M2126" s="1301"/>
      <c r="N2126" s="1301"/>
      <c r="O2126" s="1329"/>
      <c r="Q2126" s="92"/>
      <c r="R2126" s="92"/>
      <c r="S2126" s="92"/>
      <c r="T2126" s="92"/>
      <c r="U2126" s="1303"/>
    </row>
    <row r="2127" spans="1:21" s="1302" customFormat="1" x14ac:dyDescent="0.3">
      <c r="A2127" s="1214"/>
      <c r="B2127" s="92"/>
      <c r="C2127" s="1298"/>
      <c r="D2127" s="1301"/>
      <c r="E2127" s="1301"/>
      <c r="F2127" s="1301"/>
      <c r="G2127" s="1301"/>
      <c r="H2127" s="1301"/>
      <c r="I2127" s="1301"/>
      <c r="J2127" s="1301"/>
      <c r="K2127" s="1301"/>
      <c r="L2127" s="1301"/>
      <c r="M2127" s="1301"/>
      <c r="N2127" s="1301"/>
      <c r="O2127" s="1329"/>
      <c r="Q2127" s="92"/>
      <c r="R2127" s="92"/>
      <c r="S2127" s="92"/>
      <c r="T2127" s="92"/>
      <c r="U2127" s="1303"/>
    </row>
    <row r="2128" spans="1:21" s="1302" customFormat="1" x14ac:dyDescent="0.3">
      <c r="A2128" s="1214"/>
      <c r="B2128" s="92"/>
      <c r="C2128" s="1298"/>
      <c r="D2128" s="1301"/>
      <c r="E2128" s="1301"/>
      <c r="F2128" s="1301"/>
      <c r="G2128" s="1301"/>
      <c r="H2128" s="1301"/>
      <c r="I2128" s="1301"/>
      <c r="J2128" s="1301"/>
      <c r="K2128" s="1301"/>
      <c r="L2128" s="1301"/>
      <c r="M2128" s="1301"/>
      <c r="N2128" s="1301"/>
      <c r="O2128" s="1329"/>
      <c r="Q2128" s="92"/>
      <c r="R2128" s="92"/>
      <c r="S2128" s="92"/>
      <c r="T2128" s="92"/>
      <c r="U2128" s="1303"/>
    </row>
    <row r="2129" spans="1:21" s="1302" customFormat="1" x14ac:dyDescent="0.3">
      <c r="A2129" s="1214"/>
      <c r="B2129" s="92"/>
      <c r="C2129" s="1298"/>
      <c r="D2129" s="1301"/>
      <c r="E2129" s="1301"/>
      <c r="F2129" s="1301"/>
      <c r="G2129" s="1301"/>
      <c r="H2129" s="1301"/>
      <c r="I2129" s="1301"/>
      <c r="J2129" s="1301"/>
      <c r="K2129" s="1301"/>
      <c r="L2129" s="1301"/>
      <c r="M2129" s="1301"/>
      <c r="N2129" s="1301"/>
      <c r="O2129" s="1329"/>
      <c r="Q2129" s="92"/>
      <c r="R2129" s="92"/>
      <c r="S2129" s="92"/>
      <c r="T2129" s="92"/>
      <c r="U2129" s="1303"/>
    </row>
    <row r="2130" spans="1:21" s="1302" customFormat="1" x14ac:dyDescent="0.3">
      <c r="A2130" s="1214"/>
      <c r="B2130" s="92"/>
      <c r="C2130" s="1298"/>
      <c r="D2130" s="1301"/>
      <c r="E2130" s="1301"/>
      <c r="F2130" s="1301"/>
      <c r="G2130" s="1301"/>
      <c r="H2130" s="1301"/>
      <c r="I2130" s="1301"/>
      <c r="J2130" s="1301"/>
      <c r="K2130" s="1301"/>
      <c r="L2130" s="1301"/>
      <c r="M2130" s="1301"/>
      <c r="N2130" s="1301"/>
      <c r="O2130" s="1329"/>
      <c r="Q2130" s="92"/>
      <c r="R2130" s="92"/>
      <c r="S2130" s="92"/>
      <c r="T2130" s="92"/>
      <c r="U2130" s="1303"/>
    </row>
    <row r="2131" spans="1:21" s="1302" customFormat="1" x14ac:dyDescent="0.3">
      <c r="A2131" s="1214"/>
      <c r="B2131" s="92"/>
      <c r="C2131" s="1298"/>
      <c r="D2131" s="1301"/>
      <c r="E2131" s="1301"/>
      <c r="F2131" s="1301"/>
      <c r="G2131" s="1301"/>
      <c r="H2131" s="1301"/>
      <c r="I2131" s="1301"/>
      <c r="J2131" s="1301"/>
      <c r="K2131" s="1301"/>
      <c r="L2131" s="1301"/>
      <c r="M2131" s="1301"/>
      <c r="N2131" s="1301"/>
      <c r="O2131" s="1329"/>
      <c r="Q2131" s="92"/>
      <c r="R2131" s="92"/>
      <c r="S2131" s="92"/>
      <c r="T2131" s="92"/>
      <c r="U2131" s="1303"/>
    </row>
    <row r="2132" spans="1:21" s="1302" customFormat="1" x14ac:dyDescent="0.3">
      <c r="A2132" s="1214"/>
      <c r="B2132" s="92"/>
      <c r="C2132" s="1298"/>
      <c r="D2132" s="1301"/>
      <c r="E2132" s="1301"/>
      <c r="F2132" s="1301"/>
      <c r="G2132" s="1301"/>
      <c r="H2132" s="1301"/>
      <c r="I2132" s="1301"/>
      <c r="J2132" s="1301"/>
      <c r="K2132" s="1301"/>
      <c r="L2132" s="1301"/>
      <c r="M2132" s="1301"/>
      <c r="N2132" s="1301"/>
      <c r="O2132" s="1329"/>
      <c r="Q2132" s="92"/>
      <c r="R2132" s="92"/>
      <c r="S2132" s="92"/>
      <c r="T2132" s="92"/>
      <c r="U2132" s="1303"/>
    </row>
    <row r="2133" spans="1:21" s="1302" customFormat="1" x14ac:dyDescent="0.3">
      <c r="A2133" s="1214"/>
      <c r="B2133" s="92"/>
      <c r="C2133" s="1298"/>
      <c r="D2133" s="1301"/>
      <c r="E2133" s="1301"/>
      <c r="F2133" s="1301"/>
      <c r="G2133" s="1301"/>
      <c r="H2133" s="1301"/>
      <c r="I2133" s="1301"/>
      <c r="J2133" s="1301"/>
      <c r="K2133" s="1301"/>
      <c r="L2133" s="1301"/>
      <c r="M2133" s="1301"/>
      <c r="N2133" s="1301"/>
      <c r="O2133" s="1329"/>
      <c r="Q2133" s="92"/>
      <c r="R2133" s="92"/>
      <c r="S2133" s="92"/>
      <c r="T2133" s="92"/>
      <c r="U2133" s="1303"/>
    </row>
    <row r="2134" spans="1:21" s="1302" customFormat="1" x14ac:dyDescent="0.3">
      <c r="A2134" s="1214"/>
      <c r="B2134" s="92"/>
      <c r="C2134" s="1298"/>
      <c r="D2134" s="1301"/>
      <c r="E2134" s="1301"/>
      <c r="F2134" s="1301"/>
      <c r="G2134" s="1301"/>
      <c r="H2134" s="1301"/>
      <c r="I2134" s="1301"/>
      <c r="J2134" s="1301"/>
      <c r="K2134" s="1301"/>
      <c r="L2134" s="1301"/>
      <c r="M2134" s="1301"/>
      <c r="N2134" s="1301"/>
      <c r="O2134" s="1329"/>
      <c r="Q2134" s="92"/>
      <c r="R2134" s="92"/>
      <c r="S2134" s="92"/>
      <c r="T2134" s="92"/>
      <c r="U2134" s="1303"/>
    </row>
    <row r="2135" spans="1:21" s="1302" customFormat="1" x14ac:dyDescent="0.3">
      <c r="A2135" s="1214"/>
      <c r="B2135" s="92"/>
      <c r="C2135" s="1298"/>
      <c r="D2135" s="1301"/>
      <c r="E2135" s="1301"/>
      <c r="F2135" s="1301"/>
      <c r="G2135" s="1301"/>
      <c r="H2135" s="1301"/>
      <c r="I2135" s="1301"/>
      <c r="J2135" s="1301"/>
      <c r="K2135" s="1301"/>
      <c r="L2135" s="1301"/>
      <c r="M2135" s="1301"/>
      <c r="N2135" s="1301"/>
      <c r="O2135" s="1329"/>
      <c r="Q2135" s="92"/>
      <c r="R2135" s="92"/>
      <c r="S2135" s="92"/>
      <c r="T2135" s="92"/>
      <c r="U2135" s="1303"/>
    </row>
    <row r="2136" spans="1:21" s="1302" customFormat="1" x14ac:dyDescent="0.3">
      <c r="A2136" s="1214"/>
      <c r="B2136" s="92"/>
      <c r="C2136" s="1298"/>
      <c r="D2136" s="1301"/>
      <c r="E2136" s="1301"/>
      <c r="F2136" s="1301"/>
      <c r="G2136" s="1301"/>
      <c r="H2136" s="1301"/>
      <c r="I2136" s="1301"/>
      <c r="J2136" s="1301"/>
      <c r="K2136" s="1301"/>
      <c r="L2136" s="1301"/>
      <c r="M2136" s="1301"/>
      <c r="N2136" s="1301"/>
      <c r="O2136" s="1329"/>
      <c r="Q2136" s="92"/>
      <c r="R2136" s="92"/>
      <c r="S2136" s="92"/>
      <c r="T2136" s="92"/>
      <c r="U2136" s="1303"/>
    </row>
    <row r="2137" spans="1:21" s="1302" customFormat="1" x14ac:dyDescent="0.3">
      <c r="A2137" s="1214"/>
      <c r="B2137" s="92"/>
      <c r="C2137" s="1298"/>
      <c r="D2137" s="1301"/>
      <c r="E2137" s="1301"/>
      <c r="F2137" s="1301"/>
      <c r="G2137" s="1301"/>
      <c r="H2137" s="1301"/>
      <c r="I2137" s="1301"/>
      <c r="J2137" s="1301"/>
      <c r="K2137" s="1301"/>
      <c r="L2137" s="1301"/>
      <c r="M2137" s="1301"/>
      <c r="N2137" s="1301"/>
      <c r="O2137" s="1329"/>
      <c r="Q2137" s="92"/>
      <c r="R2137" s="92"/>
      <c r="S2137" s="92"/>
      <c r="T2137" s="92"/>
      <c r="U2137" s="1303"/>
    </row>
    <row r="2138" spans="1:21" s="1302" customFormat="1" x14ac:dyDescent="0.3">
      <c r="A2138" s="1214"/>
      <c r="B2138" s="92"/>
      <c r="C2138" s="1298"/>
      <c r="D2138" s="1301"/>
      <c r="E2138" s="1301"/>
      <c r="F2138" s="1301"/>
      <c r="G2138" s="1301"/>
      <c r="H2138" s="1301"/>
      <c r="I2138" s="1301"/>
      <c r="J2138" s="1301"/>
      <c r="K2138" s="1301"/>
      <c r="L2138" s="1301"/>
      <c r="M2138" s="1301"/>
      <c r="N2138" s="1301"/>
      <c r="O2138" s="1329"/>
      <c r="Q2138" s="92"/>
      <c r="R2138" s="92"/>
      <c r="S2138" s="92"/>
      <c r="T2138" s="92"/>
      <c r="U2138" s="1303"/>
    </row>
    <row r="2139" spans="1:21" s="1302" customFormat="1" x14ac:dyDescent="0.3">
      <c r="A2139" s="1214"/>
      <c r="B2139" s="92"/>
      <c r="C2139" s="1298"/>
      <c r="D2139" s="1301"/>
      <c r="E2139" s="1301"/>
      <c r="F2139" s="1301"/>
      <c r="G2139" s="1301"/>
      <c r="H2139" s="1301"/>
      <c r="I2139" s="1301"/>
      <c r="J2139" s="1301"/>
      <c r="K2139" s="1301"/>
      <c r="L2139" s="1301"/>
      <c r="M2139" s="1301"/>
      <c r="N2139" s="1301"/>
      <c r="O2139" s="1329"/>
      <c r="Q2139" s="92"/>
      <c r="R2139" s="92"/>
      <c r="S2139" s="92"/>
      <c r="T2139" s="92"/>
      <c r="U2139" s="1303"/>
    </row>
    <row r="2140" spans="1:21" s="1302" customFormat="1" x14ac:dyDescent="0.3">
      <c r="A2140" s="1214"/>
      <c r="B2140" s="92"/>
      <c r="C2140" s="1298"/>
      <c r="D2140" s="1301"/>
      <c r="E2140" s="1301"/>
      <c r="F2140" s="1301"/>
      <c r="G2140" s="1301"/>
      <c r="H2140" s="1301"/>
      <c r="I2140" s="1301"/>
      <c r="J2140" s="1301"/>
      <c r="K2140" s="1301"/>
      <c r="L2140" s="1301"/>
      <c r="M2140" s="1301"/>
      <c r="N2140" s="1301"/>
      <c r="O2140" s="1329"/>
      <c r="Q2140" s="92"/>
      <c r="R2140" s="92"/>
      <c r="S2140" s="92"/>
      <c r="T2140" s="92"/>
      <c r="U2140" s="1303"/>
    </row>
    <row r="2141" spans="1:21" s="1302" customFormat="1" x14ac:dyDescent="0.3">
      <c r="A2141" s="1214"/>
      <c r="B2141" s="92"/>
      <c r="C2141" s="1298"/>
      <c r="D2141" s="1301"/>
      <c r="E2141" s="1301"/>
      <c r="F2141" s="1301"/>
      <c r="G2141" s="1301"/>
      <c r="H2141" s="1301"/>
      <c r="I2141" s="1301"/>
      <c r="J2141" s="1301"/>
      <c r="K2141" s="1301"/>
      <c r="L2141" s="1301"/>
      <c r="M2141" s="1301"/>
      <c r="N2141" s="1301"/>
      <c r="O2141" s="1329"/>
      <c r="Q2141" s="92"/>
      <c r="R2141" s="92"/>
      <c r="S2141" s="92"/>
      <c r="T2141" s="92"/>
      <c r="U2141" s="1303"/>
    </row>
    <row r="2142" spans="1:21" s="1302" customFormat="1" x14ac:dyDescent="0.3">
      <c r="A2142" s="1214"/>
      <c r="B2142" s="92"/>
      <c r="C2142" s="1298"/>
      <c r="D2142" s="1301"/>
      <c r="E2142" s="1301"/>
      <c r="F2142" s="1301"/>
      <c r="G2142" s="1301"/>
      <c r="H2142" s="1301"/>
      <c r="I2142" s="1301"/>
      <c r="J2142" s="1301"/>
      <c r="K2142" s="1301"/>
      <c r="L2142" s="1301"/>
      <c r="M2142" s="1301"/>
      <c r="N2142" s="1301"/>
      <c r="O2142" s="1329"/>
      <c r="Q2142" s="92"/>
      <c r="R2142" s="92"/>
      <c r="S2142" s="92"/>
      <c r="T2142" s="92"/>
      <c r="U2142" s="1303"/>
    </row>
    <row r="2143" spans="1:21" s="1302" customFormat="1" x14ac:dyDescent="0.3">
      <c r="A2143" s="1214"/>
      <c r="B2143" s="92"/>
      <c r="C2143" s="1298"/>
      <c r="D2143" s="1301"/>
      <c r="E2143" s="1301"/>
      <c r="F2143" s="1301"/>
      <c r="G2143" s="1301"/>
      <c r="H2143" s="1301"/>
      <c r="I2143" s="1301"/>
      <c r="J2143" s="1301"/>
      <c r="K2143" s="1301"/>
      <c r="L2143" s="1301"/>
      <c r="M2143" s="1301"/>
      <c r="N2143" s="1301"/>
      <c r="O2143" s="1329"/>
      <c r="Q2143" s="92"/>
      <c r="R2143" s="92"/>
      <c r="S2143" s="92"/>
      <c r="T2143" s="92"/>
      <c r="U2143" s="1303"/>
    </row>
    <row r="2144" spans="1:21" s="1302" customFormat="1" x14ac:dyDescent="0.3">
      <c r="A2144" s="1214"/>
      <c r="B2144" s="92"/>
      <c r="C2144" s="1298"/>
      <c r="D2144" s="1301"/>
      <c r="E2144" s="1301"/>
      <c r="F2144" s="1301"/>
      <c r="G2144" s="1301"/>
      <c r="H2144" s="1301"/>
      <c r="I2144" s="1301"/>
      <c r="J2144" s="1301"/>
      <c r="K2144" s="1301"/>
      <c r="L2144" s="1301"/>
      <c r="M2144" s="1301"/>
      <c r="N2144" s="1301"/>
      <c r="O2144" s="1329"/>
      <c r="Q2144" s="92"/>
      <c r="R2144" s="92"/>
      <c r="S2144" s="92"/>
      <c r="T2144" s="92"/>
      <c r="U2144" s="1303"/>
    </row>
    <row r="2145" spans="1:21" s="1302" customFormat="1" x14ac:dyDescent="0.3">
      <c r="A2145" s="1214"/>
      <c r="B2145" s="92"/>
      <c r="C2145" s="1298"/>
      <c r="D2145" s="1301"/>
      <c r="E2145" s="1301"/>
      <c r="F2145" s="1301"/>
      <c r="G2145" s="1301"/>
      <c r="H2145" s="1301"/>
      <c r="I2145" s="1301"/>
      <c r="J2145" s="1301"/>
      <c r="K2145" s="1301"/>
      <c r="L2145" s="1301"/>
      <c r="M2145" s="1301"/>
      <c r="N2145" s="1301"/>
      <c r="O2145" s="1329"/>
      <c r="Q2145" s="92"/>
      <c r="R2145" s="92"/>
      <c r="S2145" s="92"/>
      <c r="T2145" s="92"/>
      <c r="U2145" s="1303"/>
    </row>
    <row r="2146" spans="1:21" s="1302" customFormat="1" x14ac:dyDescent="0.3">
      <c r="A2146" s="1214"/>
      <c r="B2146" s="92"/>
      <c r="C2146" s="1298"/>
      <c r="D2146" s="1301"/>
      <c r="E2146" s="1301"/>
      <c r="F2146" s="1301"/>
      <c r="G2146" s="1301"/>
      <c r="H2146" s="1301"/>
      <c r="I2146" s="1301"/>
      <c r="J2146" s="1301"/>
      <c r="K2146" s="1301"/>
      <c r="L2146" s="1301"/>
      <c r="M2146" s="1301"/>
      <c r="N2146" s="1301"/>
      <c r="O2146" s="1329"/>
      <c r="Q2146" s="92"/>
      <c r="R2146" s="92"/>
      <c r="S2146" s="92"/>
      <c r="T2146" s="92"/>
      <c r="U2146" s="1303"/>
    </row>
    <row r="2147" spans="1:21" s="1302" customFormat="1" x14ac:dyDescent="0.3">
      <c r="A2147" s="1214"/>
      <c r="B2147" s="92"/>
      <c r="C2147" s="1298"/>
      <c r="D2147" s="1301"/>
      <c r="E2147" s="1301"/>
      <c r="F2147" s="1301"/>
      <c r="G2147" s="1301"/>
      <c r="H2147" s="1301"/>
      <c r="I2147" s="1301"/>
      <c r="J2147" s="1301"/>
      <c r="K2147" s="1301"/>
      <c r="L2147" s="1301"/>
      <c r="M2147" s="1301"/>
      <c r="N2147" s="1301"/>
      <c r="O2147" s="1329"/>
      <c r="Q2147" s="92"/>
      <c r="R2147" s="92"/>
      <c r="S2147" s="92"/>
      <c r="T2147" s="92"/>
      <c r="U2147" s="1303"/>
    </row>
    <row r="2148" spans="1:21" s="1302" customFormat="1" x14ac:dyDescent="0.3">
      <c r="A2148" s="1214"/>
      <c r="B2148" s="92"/>
      <c r="C2148" s="1298"/>
      <c r="D2148" s="1301"/>
      <c r="E2148" s="1301"/>
      <c r="F2148" s="1301"/>
      <c r="G2148" s="1301"/>
      <c r="H2148" s="1301"/>
      <c r="I2148" s="1301"/>
      <c r="J2148" s="1301"/>
      <c r="K2148" s="1301"/>
      <c r="L2148" s="1301"/>
      <c r="M2148" s="1301"/>
      <c r="N2148" s="1301"/>
      <c r="O2148" s="1329"/>
      <c r="Q2148" s="92"/>
      <c r="R2148" s="92"/>
      <c r="S2148" s="92"/>
      <c r="T2148" s="92"/>
      <c r="U2148" s="1303"/>
    </row>
    <row r="2149" spans="1:21" s="1302" customFormat="1" x14ac:dyDescent="0.3">
      <c r="A2149" s="1214"/>
      <c r="B2149" s="92"/>
      <c r="C2149" s="1298"/>
      <c r="D2149" s="1301"/>
      <c r="E2149" s="1301"/>
      <c r="F2149" s="1301"/>
      <c r="G2149" s="1301"/>
      <c r="H2149" s="1301"/>
      <c r="I2149" s="1301"/>
      <c r="J2149" s="1301"/>
      <c r="K2149" s="1301"/>
      <c r="L2149" s="1301"/>
      <c r="M2149" s="1301"/>
      <c r="N2149" s="1301"/>
      <c r="O2149" s="1329"/>
      <c r="Q2149" s="92"/>
      <c r="R2149" s="92"/>
      <c r="S2149" s="92"/>
      <c r="T2149" s="92"/>
      <c r="U2149" s="1303"/>
    </row>
    <row r="2150" spans="1:21" s="1302" customFormat="1" x14ac:dyDescent="0.3">
      <c r="A2150" s="1214"/>
      <c r="B2150" s="92"/>
      <c r="C2150" s="1298"/>
      <c r="D2150" s="1301"/>
      <c r="E2150" s="1301"/>
      <c r="F2150" s="1301"/>
      <c r="G2150" s="1301"/>
      <c r="H2150" s="1301"/>
      <c r="I2150" s="1301"/>
      <c r="J2150" s="1301"/>
      <c r="K2150" s="1301"/>
      <c r="L2150" s="1301"/>
      <c r="M2150" s="1301"/>
      <c r="N2150" s="1301"/>
      <c r="O2150" s="1329"/>
      <c r="Q2150" s="92"/>
      <c r="R2150" s="92"/>
      <c r="S2150" s="92"/>
      <c r="T2150" s="92"/>
      <c r="U2150" s="1303"/>
    </row>
    <row r="2151" spans="1:21" s="1302" customFormat="1" x14ac:dyDescent="0.3">
      <c r="A2151" s="1214"/>
      <c r="B2151" s="92"/>
      <c r="C2151" s="1298"/>
      <c r="D2151" s="1301"/>
      <c r="E2151" s="1301"/>
      <c r="F2151" s="1301"/>
      <c r="G2151" s="1301"/>
      <c r="H2151" s="1301"/>
      <c r="I2151" s="1301"/>
      <c r="J2151" s="1301"/>
      <c r="K2151" s="1301"/>
      <c r="L2151" s="1301"/>
      <c r="M2151" s="1301"/>
      <c r="N2151" s="1301"/>
      <c r="O2151" s="1329"/>
      <c r="Q2151" s="92"/>
      <c r="R2151" s="92"/>
      <c r="S2151" s="92"/>
      <c r="T2151" s="92"/>
      <c r="U2151" s="1303"/>
    </row>
    <row r="2152" spans="1:21" s="1302" customFormat="1" x14ac:dyDescent="0.3">
      <c r="A2152" s="1214"/>
      <c r="B2152" s="92"/>
      <c r="C2152" s="1298"/>
      <c r="D2152" s="1301"/>
      <c r="E2152" s="1301"/>
      <c r="F2152" s="1301"/>
      <c r="G2152" s="1301"/>
      <c r="H2152" s="1301"/>
      <c r="I2152" s="1301"/>
      <c r="J2152" s="1301"/>
      <c r="K2152" s="1301"/>
      <c r="L2152" s="1301"/>
      <c r="M2152" s="1301"/>
      <c r="N2152" s="1301"/>
      <c r="O2152" s="1329"/>
      <c r="Q2152" s="92"/>
      <c r="R2152" s="92"/>
      <c r="S2152" s="92"/>
      <c r="T2152" s="92"/>
      <c r="U2152" s="1303"/>
    </row>
    <row r="2153" spans="1:21" s="1302" customFormat="1" x14ac:dyDescent="0.3">
      <c r="A2153" s="1214"/>
      <c r="B2153" s="92"/>
      <c r="C2153" s="1298"/>
      <c r="D2153" s="1301"/>
      <c r="E2153" s="1301"/>
      <c r="F2153" s="1301"/>
      <c r="G2153" s="1301"/>
      <c r="H2153" s="1301"/>
      <c r="I2153" s="1301"/>
      <c r="J2153" s="1301"/>
      <c r="K2153" s="1301"/>
      <c r="L2153" s="1301"/>
      <c r="M2153" s="1301"/>
      <c r="N2153" s="1301"/>
      <c r="O2153" s="1329"/>
      <c r="Q2153" s="92"/>
      <c r="R2153" s="92"/>
      <c r="S2153" s="92"/>
      <c r="T2153" s="92"/>
      <c r="U2153" s="1303"/>
    </row>
    <row r="2154" spans="1:21" s="1302" customFormat="1" x14ac:dyDescent="0.3">
      <c r="A2154" s="1214"/>
      <c r="B2154" s="92"/>
      <c r="C2154" s="1298"/>
      <c r="D2154" s="1301"/>
      <c r="E2154" s="1301"/>
      <c r="F2154" s="1301"/>
      <c r="G2154" s="1301"/>
      <c r="H2154" s="1301"/>
      <c r="I2154" s="1301"/>
      <c r="J2154" s="1301"/>
      <c r="K2154" s="1301"/>
      <c r="L2154" s="1301"/>
      <c r="M2154" s="1301"/>
      <c r="N2154" s="1301"/>
      <c r="O2154" s="1329"/>
      <c r="Q2154" s="92"/>
      <c r="R2154" s="92"/>
      <c r="S2154" s="92"/>
      <c r="T2154" s="92"/>
      <c r="U2154" s="1303"/>
    </row>
    <row r="2155" spans="1:21" s="1302" customFormat="1" x14ac:dyDescent="0.3">
      <c r="A2155" s="1214"/>
      <c r="B2155" s="92"/>
      <c r="C2155" s="1298"/>
      <c r="D2155" s="1301"/>
      <c r="E2155" s="1301"/>
      <c r="F2155" s="1301"/>
      <c r="G2155" s="1301"/>
      <c r="H2155" s="1301"/>
      <c r="I2155" s="1301"/>
      <c r="J2155" s="1301"/>
      <c r="K2155" s="1301"/>
      <c r="L2155" s="1301"/>
      <c r="M2155" s="1301"/>
      <c r="N2155" s="1301"/>
      <c r="O2155" s="1329"/>
      <c r="Q2155" s="92"/>
      <c r="R2155" s="92"/>
      <c r="S2155" s="92"/>
      <c r="T2155" s="92"/>
      <c r="U2155" s="1303"/>
    </row>
    <row r="2156" spans="1:21" s="1302" customFormat="1" x14ac:dyDescent="0.3">
      <c r="A2156" s="1214"/>
      <c r="B2156" s="92"/>
      <c r="C2156" s="1298"/>
      <c r="D2156" s="1301"/>
      <c r="E2156" s="1301"/>
      <c r="F2156" s="1301"/>
      <c r="G2156" s="1301"/>
      <c r="H2156" s="1301"/>
      <c r="I2156" s="1301"/>
      <c r="J2156" s="1301"/>
      <c r="K2156" s="1301"/>
      <c r="L2156" s="1301"/>
      <c r="M2156" s="1301"/>
      <c r="N2156" s="1301"/>
      <c r="O2156" s="1329"/>
      <c r="Q2156" s="92"/>
      <c r="R2156" s="92"/>
      <c r="S2156" s="92"/>
      <c r="T2156" s="92"/>
      <c r="U2156" s="1303"/>
    </row>
    <row r="2157" spans="1:21" s="1302" customFormat="1" x14ac:dyDescent="0.3">
      <c r="A2157" s="1214"/>
      <c r="B2157" s="92"/>
      <c r="C2157" s="1298"/>
      <c r="D2157" s="1301"/>
      <c r="E2157" s="1301"/>
      <c r="F2157" s="1301"/>
      <c r="G2157" s="1301"/>
      <c r="H2157" s="1301"/>
      <c r="I2157" s="1301"/>
      <c r="J2157" s="1301"/>
      <c r="K2157" s="1301"/>
      <c r="L2157" s="1301"/>
      <c r="M2157" s="1301"/>
      <c r="N2157" s="1301"/>
      <c r="O2157" s="1329"/>
      <c r="Q2157" s="92"/>
      <c r="R2157" s="92"/>
      <c r="S2157" s="92"/>
      <c r="T2157" s="92"/>
      <c r="U2157" s="1303"/>
    </row>
    <row r="2158" spans="1:21" s="1302" customFormat="1" x14ac:dyDescent="0.3">
      <c r="A2158" s="1214"/>
      <c r="B2158" s="92"/>
      <c r="C2158" s="1298"/>
      <c r="D2158" s="1301"/>
      <c r="E2158" s="1301"/>
      <c r="F2158" s="1301"/>
      <c r="G2158" s="1301"/>
      <c r="H2158" s="1301"/>
      <c r="I2158" s="1301"/>
      <c r="J2158" s="1301"/>
      <c r="K2158" s="1301"/>
      <c r="L2158" s="1301"/>
      <c r="M2158" s="1301"/>
      <c r="N2158" s="1301"/>
      <c r="O2158" s="1329"/>
      <c r="Q2158" s="92"/>
      <c r="R2158" s="92"/>
      <c r="S2158" s="92"/>
      <c r="T2158" s="92"/>
      <c r="U2158" s="1303"/>
    </row>
    <row r="2159" spans="1:21" s="1302" customFormat="1" x14ac:dyDescent="0.3">
      <c r="A2159" s="1214"/>
      <c r="B2159" s="92"/>
      <c r="C2159" s="1298"/>
      <c r="D2159" s="1301"/>
      <c r="E2159" s="1301"/>
      <c r="F2159" s="1301"/>
      <c r="G2159" s="1301"/>
      <c r="H2159" s="1301"/>
      <c r="I2159" s="1301"/>
      <c r="J2159" s="1301"/>
      <c r="K2159" s="1301"/>
      <c r="L2159" s="1301"/>
      <c r="M2159" s="1301"/>
      <c r="N2159" s="1301"/>
      <c r="O2159" s="1329"/>
      <c r="Q2159" s="92"/>
      <c r="R2159" s="92"/>
      <c r="S2159" s="92"/>
      <c r="T2159" s="92"/>
      <c r="U2159" s="1303"/>
    </row>
    <row r="2160" spans="1:21" s="1302" customFormat="1" x14ac:dyDescent="0.3">
      <c r="A2160" s="1214"/>
      <c r="B2160" s="92"/>
      <c r="C2160" s="1298"/>
      <c r="D2160" s="1301"/>
      <c r="E2160" s="1301"/>
      <c r="F2160" s="1301"/>
      <c r="G2160" s="1301"/>
      <c r="H2160" s="1301"/>
      <c r="I2160" s="1301"/>
      <c r="J2160" s="1301"/>
      <c r="K2160" s="1301"/>
      <c r="L2160" s="1301"/>
      <c r="M2160" s="1301"/>
      <c r="N2160" s="1301"/>
      <c r="O2160" s="1329"/>
      <c r="Q2160" s="92"/>
      <c r="R2160" s="92"/>
      <c r="S2160" s="92"/>
      <c r="T2160" s="92"/>
      <c r="U2160" s="1303"/>
    </row>
    <row r="2161" spans="1:21" s="1302" customFormat="1" x14ac:dyDescent="0.3">
      <c r="A2161" s="1214"/>
      <c r="B2161" s="92"/>
      <c r="C2161" s="1298"/>
      <c r="D2161" s="1301"/>
      <c r="E2161" s="1301"/>
      <c r="F2161" s="1301"/>
      <c r="G2161" s="1301"/>
      <c r="H2161" s="1301"/>
      <c r="I2161" s="1301"/>
      <c r="J2161" s="1301"/>
      <c r="K2161" s="1301"/>
      <c r="L2161" s="1301"/>
      <c r="M2161" s="1301"/>
      <c r="N2161" s="1301"/>
      <c r="O2161" s="1329"/>
      <c r="Q2161" s="92"/>
      <c r="R2161" s="92"/>
      <c r="S2161" s="92"/>
      <c r="T2161" s="92"/>
      <c r="U2161" s="1303"/>
    </row>
    <row r="2162" spans="1:21" s="1302" customFormat="1" x14ac:dyDescent="0.3">
      <c r="A2162" s="1214"/>
      <c r="B2162" s="92"/>
      <c r="C2162" s="1298"/>
      <c r="D2162" s="1301"/>
      <c r="E2162" s="1301"/>
      <c r="F2162" s="1301"/>
      <c r="G2162" s="1301"/>
      <c r="H2162" s="1301"/>
      <c r="I2162" s="1301"/>
      <c r="J2162" s="1301"/>
      <c r="K2162" s="1301"/>
      <c r="L2162" s="1301"/>
      <c r="M2162" s="1301"/>
      <c r="N2162" s="1301"/>
      <c r="O2162" s="1329"/>
      <c r="Q2162" s="92"/>
      <c r="R2162" s="92"/>
      <c r="S2162" s="92"/>
      <c r="T2162" s="92"/>
      <c r="U2162" s="1303"/>
    </row>
    <row r="2163" spans="1:21" s="1302" customFormat="1" x14ac:dyDescent="0.3">
      <c r="A2163" s="1214"/>
      <c r="B2163" s="92"/>
      <c r="C2163" s="1298"/>
      <c r="D2163" s="1301"/>
      <c r="E2163" s="1301"/>
      <c r="F2163" s="1301"/>
      <c r="G2163" s="1301"/>
      <c r="H2163" s="1301"/>
      <c r="I2163" s="1301"/>
      <c r="J2163" s="1301"/>
      <c r="K2163" s="1301"/>
      <c r="L2163" s="1301"/>
      <c r="M2163" s="1301"/>
      <c r="N2163" s="1301"/>
      <c r="O2163" s="1329"/>
      <c r="Q2163" s="92"/>
      <c r="R2163" s="92"/>
      <c r="S2163" s="92"/>
      <c r="T2163" s="92"/>
      <c r="U2163" s="1303"/>
    </row>
    <row r="2164" spans="1:21" s="1302" customFormat="1" x14ac:dyDescent="0.3">
      <c r="A2164" s="1214"/>
      <c r="B2164" s="92"/>
      <c r="C2164" s="1298"/>
      <c r="D2164" s="1301"/>
      <c r="E2164" s="1301"/>
      <c r="F2164" s="1301"/>
      <c r="G2164" s="1301"/>
      <c r="H2164" s="1301"/>
      <c r="I2164" s="1301"/>
      <c r="J2164" s="1301"/>
      <c r="K2164" s="1301"/>
      <c r="L2164" s="1301"/>
      <c r="M2164" s="1301"/>
      <c r="N2164" s="1301"/>
      <c r="O2164" s="1329"/>
      <c r="Q2164" s="92"/>
      <c r="R2164" s="92"/>
      <c r="S2164" s="92"/>
      <c r="T2164" s="92"/>
      <c r="U2164" s="1303"/>
    </row>
    <row r="2165" spans="1:21" s="1302" customFormat="1" x14ac:dyDescent="0.3">
      <c r="A2165" s="1214"/>
      <c r="B2165" s="92"/>
      <c r="C2165" s="1298"/>
      <c r="D2165" s="1301"/>
      <c r="E2165" s="1301"/>
      <c r="F2165" s="1301"/>
      <c r="G2165" s="1301"/>
      <c r="H2165" s="1301"/>
      <c r="I2165" s="1301"/>
      <c r="J2165" s="1301"/>
      <c r="K2165" s="1301"/>
      <c r="L2165" s="1301"/>
      <c r="M2165" s="1301"/>
      <c r="N2165" s="1301"/>
      <c r="O2165" s="1329"/>
      <c r="Q2165" s="92"/>
      <c r="R2165" s="92"/>
      <c r="S2165" s="92"/>
      <c r="T2165" s="92"/>
      <c r="U2165" s="1303"/>
    </row>
    <row r="2166" spans="1:21" s="1302" customFormat="1" x14ac:dyDescent="0.3">
      <c r="A2166" s="1214"/>
      <c r="B2166" s="92"/>
      <c r="C2166" s="1298"/>
      <c r="D2166" s="1301"/>
      <c r="E2166" s="1301"/>
      <c r="F2166" s="1301"/>
      <c r="G2166" s="1301"/>
      <c r="H2166" s="1301"/>
      <c r="I2166" s="1301"/>
      <c r="J2166" s="1301"/>
      <c r="K2166" s="1301"/>
      <c r="L2166" s="1301"/>
      <c r="M2166" s="1301"/>
      <c r="N2166" s="1301"/>
      <c r="O2166" s="1329"/>
      <c r="Q2166" s="92"/>
      <c r="R2166" s="92"/>
      <c r="S2166" s="92"/>
      <c r="T2166" s="92"/>
      <c r="U2166" s="1303"/>
    </row>
    <row r="2167" spans="1:21" s="1302" customFormat="1" x14ac:dyDescent="0.3">
      <c r="A2167" s="1214"/>
      <c r="B2167" s="92"/>
      <c r="C2167" s="1298"/>
      <c r="D2167" s="1301"/>
      <c r="E2167" s="1301"/>
      <c r="F2167" s="1301"/>
      <c r="G2167" s="1301"/>
      <c r="H2167" s="1301"/>
      <c r="I2167" s="1301"/>
      <c r="J2167" s="1301"/>
      <c r="K2167" s="1301"/>
      <c r="L2167" s="1301"/>
      <c r="M2167" s="1301"/>
      <c r="N2167" s="1301"/>
      <c r="O2167" s="1329"/>
      <c r="Q2167" s="92"/>
      <c r="R2167" s="92"/>
      <c r="S2167" s="92"/>
      <c r="T2167" s="92"/>
      <c r="U2167" s="1303"/>
    </row>
    <row r="2168" spans="1:21" s="1302" customFormat="1" x14ac:dyDescent="0.3">
      <c r="A2168" s="1214"/>
      <c r="B2168" s="92"/>
      <c r="C2168" s="1298"/>
      <c r="D2168" s="1301"/>
      <c r="E2168" s="1301"/>
      <c r="F2168" s="1301"/>
      <c r="G2168" s="1301"/>
      <c r="H2168" s="1301"/>
      <c r="I2168" s="1301"/>
      <c r="J2168" s="1301"/>
      <c r="K2168" s="1301"/>
      <c r="L2168" s="1301"/>
      <c r="M2168" s="1301"/>
      <c r="N2168" s="1301"/>
      <c r="O2168" s="1329"/>
      <c r="Q2168" s="92"/>
      <c r="R2168" s="92"/>
      <c r="S2168" s="92"/>
      <c r="T2168" s="92"/>
      <c r="U2168" s="1303"/>
    </row>
    <row r="2169" spans="1:21" s="1302" customFormat="1" x14ac:dyDescent="0.3">
      <c r="A2169" s="1214"/>
      <c r="B2169" s="92"/>
      <c r="C2169" s="1298"/>
      <c r="D2169" s="1301"/>
      <c r="E2169" s="1301"/>
      <c r="F2169" s="1301"/>
      <c r="G2169" s="1301"/>
      <c r="H2169" s="1301"/>
      <c r="I2169" s="1301"/>
      <c r="J2169" s="1301"/>
      <c r="K2169" s="1301"/>
      <c r="L2169" s="1301"/>
      <c r="M2169" s="1301"/>
      <c r="N2169" s="1301"/>
      <c r="O2169" s="1329"/>
      <c r="Q2169" s="92"/>
      <c r="R2169" s="92"/>
      <c r="S2169" s="92"/>
      <c r="T2169" s="92"/>
      <c r="U2169" s="1303"/>
    </row>
    <row r="2170" spans="1:21" s="1302" customFormat="1" x14ac:dyDescent="0.3">
      <c r="A2170" s="1214"/>
      <c r="B2170" s="92"/>
      <c r="C2170" s="1298"/>
      <c r="D2170" s="1301"/>
      <c r="E2170" s="1301"/>
      <c r="F2170" s="1301"/>
      <c r="G2170" s="1301"/>
      <c r="H2170" s="1301"/>
      <c r="I2170" s="1301"/>
      <c r="J2170" s="1301"/>
      <c r="K2170" s="1301"/>
      <c r="L2170" s="1301"/>
      <c r="M2170" s="1301"/>
      <c r="N2170" s="1301"/>
      <c r="O2170" s="1329"/>
      <c r="Q2170" s="92"/>
      <c r="R2170" s="92"/>
      <c r="S2170" s="92"/>
      <c r="T2170" s="92"/>
      <c r="U2170" s="1303"/>
    </row>
    <row r="2171" spans="1:21" s="1302" customFormat="1" x14ac:dyDescent="0.3">
      <c r="A2171" s="1214"/>
      <c r="B2171" s="92"/>
      <c r="C2171" s="1298"/>
      <c r="D2171" s="1301"/>
      <c r="E2171" s="1301"/>
      <c r="F2171" s="1301"/>
      <c r="G2171" s="1301"/>
      <c r="H2171" s="1301"/>
      <c r="I2171" s="1301"/>
      <c r="J2171" s="1301"/>
      <c r="K2171" s="1301"/>
      <c r="L2171" s="1301"/>
      <c r="M2171" s="1301"/>
      <c r="N2171" s="1301"/>
      <c r="O2171" s="1329"/>
      <c r="Q2171" s="92"/>
      <c r="R2171" s="92"/>
      <c r="S2171" s="92"/>
      <c r="T2171" s="92"/>
      <c r="U2171" s="1303"/>
    </row>
    <row r="2172" spans="1:21" s="1302" customFormat="1" x14ac:dyDescent="0.3">
      <c r="A2172" s="1214"/>
      <c r="B2172" s="92"/>
      <c r="C2172" s="1298"/>
      <c r="D2172" s="1301"/>
      <c r="E2172" s="1301"/>
      <c r="F2172" s="1301"/>
      <c r="G2172" s="1301"/>
      <c r="H2172" s="1301"/>
      <c r="I2172" s="1301"/>
      <c r="J2172" s="1301"/>
      <c r="K2172" s="1301"/>
      <c r="L2172" s="1301"/>
      <c r="M2172" s="1301"/>
      <c r="N2172" s="1301"/>
      <c r="O2172" s="1329"/>
      <c r="Q2172" s="92"/>
      <c r="R2172" s="92"/>
      <c r="S2172" s="92"/>
      <c r="T2172" s="92"/>
      <c r="U2172" s="1303"/>
    </row>
    <row r="2173" spans="1:21" s="1302" customFormat="1" x14ac:dyDescent="0.3">
      <c r="A2173" s="1214"/>
      <c r="B2173" s="92"/>
      <c r="C2173" s="1298"/>
      <c r="D2173" s="1301"/>
      <c r="E2173" s="1301"/>
      <c r="F2173" s="1301"/>
      <c r="G2173" s="1301"/>
      <c r="H2173" s="1301"/>
      <c r="I2173" s="1301"/>
      <c r="J2173" s="1301"/>
      <c r="K2173" s="1301"/>
      <c r="L2173" s="1301"/>
      <c r="M2173" s="1301"/>
      <c r="N2173" s="1301"/>
      <c r="O2173" s="1329"/>
      <c r="Q2173" s="92"/>
      <c r="R2173" s="92"/>
      <c r="S2173" s="92"/>
      <c r="T2173" s="92"/>
      <c r="U2173" s="1303"/>
    </row>
    <row r="2174" spans="1:21" s="1302" customFormat="1" x14ac:dyDescent="0.3">
      <c r="A2174" s="1214"/>
      <c r="B2174" s="92"/>
      <c r="C2174" s="1298"/>
      <c r="D2174" s="1301"/>
      <c r="E2174" s="1301"/>
      <c r="F2174" s="1301"/>
      <c r="G2174" s="1301"/>
      <c r="H2174" s="1301"/>
      <c r="I2174" s="1301"/>
      <c r="J2174" s="1301"/>
      <c r="K2174" s="1301"/>
      <c r="L2174" s="1301"/>
      <c r="M2174" s="1301"/>
      <c r="N2174" s="1301"/>
      <c r="O2174" s="1329"/>
      <c r="Q2174" s="92"/>
      <c r="R2174" s="92"/>
      <c r="S2174" s="92"/>
      <c r="T2174" s="92"/>
      <c r="U2174" s="1303"/>
    </row>
    <row r="2175" spans="1:21" s="1302" customFormat="1" x14ac:dyDescent="0.3">
      <c r="A2175" s="1214"/>
      <c r="B2175" s="92"/>
      <c r="C2175" s="1298"/>
      <c r="D2175" s="1301"/>
      <c r="E2175" s="1301"/>
      <c r="F2175" s="1301"/>
      <c r="G2175" s="1301"/>
      <c r="H2175" s="1301"/>
      <c r="I2175" s="1301"/>
      <c r="J2175" s="1301"/>
      <c r="K2175" s="1301"/>
      <c r="L2175" s="1301"/>
      <c r="M2175" s="1301"/>
      <c r="N2175" s="1301"/>
      <c r="O2175" s="1329"/>
      <c r="Q2175" s="92"/>
      <c r="R2175" s="92"/>
      <c r="S2175" s="92"/>
      <c r="T2175" s="92"/>
      <c r="U2175" s="1303"/>
    </row>
    <row r="2176" spans="1:21" s="1302" customFormat="1" x14ac:dyDescent="0.3">
      <c r="A2176" s="1214"/>
      <c r="B2176" s="92"/>
      <c r="C2176" s="1298"/>
      <c r="D2176" s="1301"/>
      <c r="E2176" s="1301"/>
      <c r="F2176" s="1301"/>
      <c r="G2176" s="1301"/>
      <c r="H2176" s="1301"/>
      <c r="I2176" s="1301"/>
      <c r="J2176" s="1301"/>
      <c r="K2176" s="1301"/>
      <c r="L2176" s="1301"/>
      <c r="M2176" s="1301"/>
      <c r="N2176" s="1301"/>
      <c r="O2176" s="1329"/>
      <c r="Q2176" s="92"/>
      <c r="R2176" s="92"/>
      <c r="S2176" s="92"/>
      <c r="T2176" s="92"/>
      <c r="U2176" s="1303"/>
    </row>
    <row r="2177" spans="1:21" s="1302" customFormat="1" x14ac:dyDescent="0.3">
      <c r="A2177" s="1214"/>
      <c r="B2177" s="92"/>
      <c r="C2177" s="1298"/>
      <c r="D2177" s="1301"/>
      <c r="E2177" s="1301"/>
      <c r="F2177" s="1301"/>
      <c r="G2177" s="1301"/>
      <c r="H2177" s="1301"/>
      <c r="I2177" s="1301"/>
      <c r="J2177" s="1301"/>
      <c r="K2177" s="1301"/>
      <c r="L2177" s="1301"/>
      <c r="M2177" s="1301"/>
      <c r="N2177" s="1301"/>
      <c r="O2177" s="1329"/>
      <c r="Q2177" s="92"/>
      <c r="R2177" s="92"/>
      <c r="S2177" s="92"/>
      <c r="T2177" s="92"/>
      <c r="U2177" s="1303"/>
    </row>
    <row r="2178" spans="1:21" s="1302" customFormat="1" x14ac:dyDescent="0.3">
      <c r="A2178" s="1214"/>
      <c r="B2178" s="92"/>
      <c r="C2178" s="1298"/>
      <c r="D2178" s="1301"/>
      <c r="E2178" s="1301"/>
      <c r="F2178" s="1301"/>
      <c r="G2178" s="1301"/>
      <c r="H2178" s="1301"/>
      <c r="I2178" s="1301"/>
      <c r="J2178" s="1301"/>
      <c r="K2178" s="1301"/>
      <c r="L2178" s="1301"/>
      <c r="M2178" s="1301"/>
      <c r="N2178" s="1301"/>
      <c r="O2178" s="1329"/>
      <c r="Q2178" s="92"/>
      <c r="R2178" s="92"/>
      <c r="S2178" s="92"/>
      <c r="T2178" s="92"/>
      <c r="U2178" s="1303"/>
    </row>
    <row r="2179" spans="1:21" s="1302" customFormat="1" x14ac:dyDescent="0.3">
      <c r="A2179" s="1214"/>
      <c r="B2179" s="92"/>
      <c r="C2179" s="1298"/>
      <c r="D2179" s="1301"/>
      <c r="E2179" s="1301"/>
      <c r="F2179" s="1301"/>
      <c r="G2179" s="1301"/>
      <c r="H2179" s="1301"/>
      <c r="I2179" s="1301"/>
      <c r="J2179" s="1301"/>
      <c r="K2179" s="1301"/>
      <c r="L2179" s="1301"/>
      <c r="M2179" s="1301"/>
      <c r="N2179" s="1301"/>
      <c r="O2179" s="1329"/>
      <c r="Q2179" s="92"/>
      <c r="R2179" s="92"/>
      <c r="S2179" s="92"/>
      <c r="T2179" s="92"/>
      <c r="U2179" s="1303"/>
    </row>
    <row r="2180" spans="1:21" s="1302" customFormat="1" x14ac:dyDescent="0.3">
      <c r="A2180" s="1214"/>
      <c r="B2180" s="92"/>
      <c r="C2180" s="1298"/>
      <c r="D2180" s="1301"/>
      <c r="E2180" s="1301"/>
      <c r="F2180" s="1301"/>
      <c r="G2180" s="1301"/>
      <c r="H2180" s="1301"/>
      <c r="I2180" s="1301"/>
      <c r="J2180" s="1301"/>
      <c r="K2180" s="1301"/>
      <c r="L2180" s="1301"/>
      <c r="M2180" s="1301"/>
      <c r="N2180" s="1301"/>
      <c r="O2180" s="1329"/>
      <c r="Q2180" s="92"/>
      <c r="R2180" s="92"/>
      <c r="S2180" s="92"/>
      <c r="T2180" s="92"/>
      <c r="U2180" s="1303"/>
    </row>
    <row r="2181" spans="1:21" s="1302" customFormat="1" x14ac:dyDescent="0.3">
      <c r="A2181" s="1214"/>
      <c r="B2181" s="92"/>
      <c r="C2181" s="1298"/>
      <c r="D2181" s="1301"/>
      <c r="E2181" s="1301"/>
      <c r="F2181" s="1301"/>
      <c r="G2181" s="1301"/>
      <c r="H2181" s="1301"/>
      <c r="I2181" s="1301"/>
      <c r="J2181" s="1301"/>
      <c r="K2181" s="1301"/>
      <c r="L2181" s="1301"/>
      <c r="M2181" s="1301"/>
      <c r="N2181" s="1301"/>
      <c r="O2181" s="1329"/>
      <c r="Q2181" s="92"/>
      <c r="R2181" s="92"/>
      <c r="S2181" s="92"/>
      <c r="T2181" s="92"/>
      <c r="U2181" s="1303"/>
    </row>
    <row r="2182" spans="1:21" s="1302" customFormat="1" x14ac:dyDescent="0.3">
      <c r="A2182" s="1214"/>
      <c r="B2182" s="92"/>
      <c r="C2182" s="1298"/>
      <c r="D2182" s="1301"/>
      <c r="E2182" s="1301"/>
      <c r="F2182" s="1301"/>
      <c r="G2182" s="1301"/>
      <c r="H2182" s="1301"/>
      <c r="I2182" s="1301"/>
      <c r="J2182" s="1301"/>
      <c r="K2182" s="1301"/>
      <c r="L2182" s="1301"/>
      <c r="M2182" s="1301"/>
      <c r="N2182" s="1301"/>
      <c r="O2182" s="1329"/>
      <c r="Q2182" s="92"/>
      <c r="R2182" s="92"/>
      <c r="S2182" s="92"/>
      <c r="T2182" s="92"/>
      <c r="U2182" s="1303"/>
    </row>
    <row r="2183" spans="1:21" s="1302" customFormat="1" x14ac:dyDescent="0.3">
      <c r="A2183" s="1214"/>
      <c r="B2183" s="92"/>
      <c r="C2183" s="1298"/>
      <c r="D2183" s="1301"/>
      <c r="E2183" s="1301"/>
      <c r="F2183" s="1301"/>
      <c r="G2183" s="1301"/>
      <c r="H2183" s="1301"/>
      <c r="I2183" s="1301"/>
      <c r="J2183" s="1301"/>
      <c r="K2183" s="1301"/>
      <c r="L2183" s="1301"/>
      <c r="M2183" s="1301"/>
      <c r="N2183" s="1301"/>
      <c r="O2183" s="1329"/>
      <c r="Q2183" s="92"/>
      <c r="R2183" s="92"/>
      <c r="S2183" s="92"/>
      <c r="T2183" s="92"/>
      <c r="U2183" s="1303"/>
    </row>
    <row r="2184" spans="1:21" s="1302" customFormat="1" x14ac:dyDescent="0.3">
      <c r="A2184" s="1214"/>
      <c r="B2184" s="92"/>
      <c r="C2184" s="1298"/>
      <c r="D2184" s="1301"/>
      <c r="E2184" s="1301"/>
      <c r="F2184" s="1301"/>
      <c r="G2184" s="1301"/>
      <c r="H2184" s="1301"/>
      <c r="I2184" s="1301"/>
      <c r="J2184" s="1301"/>
      <c r="K2184" s="1301"/>
      <c r="L2184" s="1301"/>
      <c r="M2184" s="1301"/>
      <c r="N2184" s="1301"/>
      <c r="O2184" s="1329"/>
      <c r="Q2184" s="92"/>
      <c r="R2184" s="92"/>
      <c r="S2184" s="92"/>
      <c r="T2184" s="92"/>
      <c r="U2184" s="1303"/>
    </row>
    <row r="2185" spans="1:21" s="1302" customFormat="1" x14ac:dyDescent="0.3">
      <c r="A2185" s="1214"/>
      <c r="B2185" s="92"/>
      <c r="C2185" s="1298"/>
      <c r="D2185" s="1301"/>
      <c r="E2185" s="1301"/>
      <c r="F2185" s="1301"/>
      <c r="G2185" s="1301"/>
      <c r="H2185" s="1301"/>
      <c r="I2185" s="1301"/>
      <c r="J2185" s="1301"/>
      <c r="K2185" s="1301"/>
      <c r="L2185" s="1301"/>
      <c r="M2185" s="1301"/>
      <c r="N2185" s="1301"/>
      <c r="O2185" s="1329"/>
      <c r="Q2185" s="92"/>
      <c r="R2185" s="92"/>
      <c r="S2185" s="92"/>
      <c r="T2185" s="92"/>
      <c r="U2185" s="1303"/>
    </row>
    <row r="2186" spans="1:21" s="1302" customFormat="1" x14ac:dyDescent="0.3">
      <c r="A2186" s="1214"/>
      <c r="B2186" s="92"/>
      <c r="C2186" s="1298"/>
      <c r="D2186" s="1301"/>
      <c r="E2186" s="1301"/>
      <c r="F2186" s="1301"/>
      <c r="G2186" s="1301"/>
      <c r="H2186" s="1301"/>
      <c r="I2186" s="1301"/>
      <c r="J2186" s="1301"/>
      <c r="K2186" s="1301"/>
      <c r="L2186" s="1301"/>
      <c r="M2186" s="1301"/>
      <c r="N2186" s="1301"/>
      <c r="O2186" s="1329"/>
      <c r="Q2186" s="92"/>
      <c r="R2186" s="92"/>
      <c r="S2186" s="92"/>
      <c r="T2186" s="92"/>
      <c r="U2186" s="1303"/>
    </row>
    <row r="2187" spans="1:21" s="1302" customFormat="1" x14ac:dyDescent="0.3">
      <c r="A2187" s="1214"/>
      <c r="B2187" s="92"/>
      <c r="C2187" s="1298"/>
      <c r="D2187" s="1301"/>
      <c r="E2187" s="1301"/>
      <c r="F2187" s="1301"/>
      <c r="G2187" s="1301"/>
      <c r="H2187" s="1301"/>
      <c r="I2187" s="1301"/>
      <c r="J2187" s="1301"/>
      <c r="K2187" s="1301"/>
      <c r="L2187" s="1301"/>
      <c r="M2187" s="1301"/>
      <c r="N2187" s="1301"/>
      <c r="O2187" s="1329"/>
      <c r="Q2187" s="92"/>
      <c r="R2187" s="92"/>
      <c r="S2187" s="92"/>
      <c r="T2187" s="92"/>
      <c r="U2187" s="1303"/>
    </row>
    <row r="2188" spans="1:21" s="1302" customFormat="1" x14ac:dyDescent="0.3">
      <c r="A2188" s="1214"/>
      <c r="B2188" s="92"/>
      <c r="C2188" s="1298"/>
      <c r="D2188" s="1301"/>
      <c r="E2188" s="1301"/>
      <c r="F2188" s="1301"/>
      <c r="G2188" s="1301"/>
      <c r="H2188" s="1301"/>
      <c r="I2188" s="1301"/>
      <c r="J2188" s="1301"/>
      <c r="K2188" s="1301"/>
      <c r="L2188" s="1301"/>
      <c r="M2188" s="1301"/>
      <c r="N2188" s="1301"/>
      <c r="O2188" s="1329"/>
      <c r="Q2188" s="92"/>
      <c r="R2188" s="92"/>
      <c r="S2188" s="92"/>
      <c r="T2188" s="92"/>
      <c r="U2188" s="1303"/>
    </row>
    <row r="2189" spans="1:21" s="1302" customFormat="1" x14ac:dyDescent="0.3">
      <c r="A2189" s="1214"/>
      <c r="B2189" s="92"/>
      <c r="C2189" s="1298"/>
      <c r="D2189" s="1301"/>
      <c r="E2189" s="1301"/>
      <c r="F2189" s="1301"/>
      <c r="G2189" s="1301"/>
      <c r="H2189" s="1301"/>
      <c r="I2189" s="1301"/>
      <c r="J2189" s="1301"/>
      <c r="K2189" s="1301"/>
      <c r="L2189" s="1301"/>
      <c r="M2189" s="1301"/>
      <c r="N2189" s="1301"/>
      <c r="O2189" s="1329"/>
      <c r="Q2189" s="92"/>
      <c r="R2189" s="92"/>
      <c r="S2189" s="92"/>
      <c r="T2189" s="92"/>
      <c r="U2189" s="1303"/>
    </row>
    <row r="2190" spans="1:21" s="1302" customFormat="1" x14ac:dyDescent="0.3">
      <c r="A2190" s="1214"/>
      <c r="B2190" s="92"/>
      <c r="C2190" s="1298"/>
      <c r="D2190" s="1301"/>
      <c r="E2190" s="1301"/>
      <c r="F2190" s="1301"/>
      <c r="G2190" s="1301"/>
      <c r="H2190" s="1301"/>
      <c r="I2190" s="1301"/>
      <c r="J2190" s="1301"/>
      <c r="K2190" s="1301"/>
      <c r="L2190" s="1301"/>
      <c r="M2190" s="1301"/>
      <c r="N2190" s="1301"/>
      <c r="O2190" s="1329"/>
      <c r="Q2190" s="92"/>
      <c r="R2190" s="92"/>
      <c r="S2190" s="92"/>
      <c r="T2190" s="92"/>
      <c r="U2190" s="1303"/>
    </row>
    <row r="2191" spans="1:21" s="1302" customFormat="1" x14ac:dyDescent="0.3">
      <c r="A2191" s="1214"/>
      <c r="B2191" s="92"/>
      <c r="C2191" s="1298"/>
      <c r="D2191" s="1301"/>
      <c r="E2191" s="1301"/>
      <c r="F2191" s="1301"/>
      <c r="G2191" s="1301"/>
      <c r="H2191" s="1301"/>
      <c r="I2191" s="1301"/>
      <c r="J2191" s="1301"/>
      <c r="K2191" s="1301"/>
      <c r="L2191" s="1301"/>
      <c r="M2191" s="1301"/>
      <c r="N2191" s="1301"/>
      <c r="O2191" s="1329"/>
      <c r="Q2191" s="92"/>
      <c r="R2191" s="92"/>
      <c r="S2191" s="92"/>
      <c r="T2191" s="92"/>
      <c r="U2191" s="1303"/>
    </row>
    <row r="2192" spans="1:21" s="1302" customFormat="1" x14ac:dyDescent="0.3">
      <c r="A2192" s="1214"/>
      <c r="B2192" s="92"/>
      <c r="C2192" s="1298"/>
      <c r="D2192" s="1301"/>
      <c r="E2192" s="1301"/>
      <c r="F2192" s="1301"/>
      <c r="G2192" s="1301"/>
      <c r="H2192" s="1301"/>
      <c r="I2192" s="1301"/>
      <c r="J2192" s="1301"/>
      <c r="K2192" s="1301"/>
      <c r="L2192" s="1301"/>
      <c r="M2192" s="1301"/>
      <c r="N2192" s="1301"/>
      <c r="O2192" s="1329"/>
      <c r="Q2192" s="92"/>
      <c r="R2192" s="92"/>
      <c r="S2192" s="92"/>
      <c r="T2192" s="92"/>
      <c r="U2192" s="1303"/>
    </row>
    <row r="2193" spans="1:21" s="1302" customFormat="1" x14ac:dyDescent="0.3">
      <c r="A2193" s="1214"/>
      <c r="B2193" s="92"/>
      <c r="C2193" s="1298"/>
      <c r="D2193" s="1301"/>
      <c r="E2193" s="1301"/>
      <c r="F2193" s="1301"/>
      <c r="G2193" s="1301"/>
      <c r="H2193" s="1301"/>
      <c r="I2193" s="1301"/>
      <c r="J2193" s="1301"/>
      <c r="K2193" s="1301"/>
      <c r="L2193" s="1301"/>
      <c r="M2193" s="1301"/>
      <c r="N2193" s="1301"/>
      <c r="O2193" s="1329"/>
      <c r="Q2193" s="92"/>
      <c r="R2193" s="92"/>
      <c r="S2193" s="92"/>
      <c r="T2193" s="92"/>
      <c r="U2193" s="1303"/>
    </row>
    <row r="2194" spans="1:21" s="1302" customFormat="1" x14ac:dyDescent="0.3">
      <c r="A2194" s="1214"/>
      <c r="B2194" s="92"/>
      <c r="C2194" s="1298"/>
      <c r="D2194" s="1301"/>
      <c r="E2194" s="1301"/>
      <c r="F2194" s="1301"/>
      <c r="G2194" s="1301"/>
      <c r="H2194" s="1301"/>
      <c r="I2194" s="1301"/>
      <c r="J2194" s="1301"/>
      <c r="K2194" s="1301"/>
      <c r="L2194" s="1301"/>
      <c r="M2194" s="1301"/>
      <c r="N2194" s="1301"/>
      <c r="O2194" s="1329"/>
      <c r="Q2194" s="92"/>
      <c r="R2194" s="92"/>
      <c r="S2194" s="92"/>
      <c r="T2194" s="92"/>
      <c r="U2194" s="1303"/>
    </row>
    <row r="2195" spans="1:21" s="1302" customFormat="1" x14ac:dyDescent="0.3">
      <c r="A2195" s="1214"/>
      <c r="B2195" s="92"/>
      <c r="C2195" s="1298"/>
      <c r="D2195" s="1301"/>
      <c r="E2195" s="1301"/>
      <c r="F2195" s="1301"/>
      <c r="G2195" s="1301"/>
      <c r="H2195" s="1301"/>
      <c r="I2195" s="1301"/>
      <c r="J2195" s="1301"/>
      <c r="K2195" s="1301"/>
      <c r="L2195" s="1301"/>
      <c r="M2195" s="1301"/>
      <c r="N2195" s="1301"/>
      <c r="O2195" s="1329"/>
      <c r="Q2195" s="92"/>
      <c r="R2195" s="92"/>
      <c r="S2195" s="92"/>
      <c r="T2195" s="92"/>
      <c r="U2195" s="1303"/>
    </row>
    <row r="2196" spans="1:21" s="1302" customFormat="1" x14ac:dyDescent="0.3">
      <c r="A2196" s="1214"/>
      <c r="B2196" s="92"/>
      <c r="C2196" s="1298"/>
      <c r="D2196" s="1301"/>
      <c r="E2196" s="1301"/>
      <c r="F2196" s="1301"/>
      <c r="G2196" s="1301"/>
      <c r="H2196" s="1301"/>
      <c r="I2196" s="1301"/>
      <c r="J2196" s="1301"/>
      <c r="K2196" s="1301"/>
      <c r="L2196" s="1301"/>
      <c r="M2196" s="1301"/>
      <c r="N2196" s="1301"/>
      <c r="O2196" s="1329"/>
      <c r="Q2196" s="92"/>
      <c r="R2196" s="92"/>
      <c r="S2196" s="92"/>
      <c r="T2196" s="92"/>
      <c r="U2196" s="1303"/>
    </row>
    <row r="2197" spans="1:21" s="1302" customFormat="1" x14ac:dyDescent="0.3">
      <c r="A2197" s="1214"/>
      <c r="B2197" s="92"/>
      <c r="C2197" s="1298"/>
      <c r="D2197" s="1301"/>
      <c r="E2197" s="1301"/>
      <c r="F2197" s="1301"/>
      <c r="G2197" s="1301"/>
      <c r="H2197" s="1301"/>
      <c r="I2197" s="1301"/>
      <c r="J2197" s="1301"/>
      <c r="K2197" s="1301"/>
      <c r="L2197" s="1301"/>
      <c r="M2197" s="1301"/>
      <c r="N2197" s="1301"/>
      <c r="O2197" s="1329"/>
      <c r="Q2197" s="92"/>
      <c r="R2197" s="92"/>
      <c r="S2197" s="92"/>
      <c r="T2197" s="92"/>
      <c r="U2197" s="1303"/>
    </row>
    <row r="2198" spans="1:21" s="1302" customFormat="1" x14ac:dyDescent="0.3">
      <c r="A2198" s="1214"/>
      <c r="B2198" s="92"/>
      <c r="C2198" s="1298"/>
      <c r="D2198" s="1301"/>
      <c r="E2198" s="1301"/>
      <c r="F2198" s="1301"/>
      <c r="G2198" s="1301"/>
      <c r="H2198" s="1301"/>
      <c r="I2198" s="1301"/>
      <c r="J2198" s="1301"/>
      <c r="K2198" s="1301"/>
      <c r="L2198" s="1301"/>
      <c r="M2198" s="1301"/>
      <c r="N2198" s="1301"/>
      <c r="O2198" s="1329"/>
      <c r="Q2198" s="92"/>
      <c r="R2198" s="92"/>
      <c r="S2198" s="92"/>
      <c r="T2198" s="92"/>
      <c r="U2198" s="1303"/>
    </row>
    <row r="2199" spans="1:21" s="1302" customFormat="1" x14ac:dyDescent="0.3">
      <c r="A2199" s="1214"/>
      <c r="B2199" s="92"/>
      <c r="C2199" s="1298"/>
      <c r="D2199" s="1301"/>
      <c r="E2199" s="1301"/>
      <c r="F2199" s="1301"/>
      <c r="G2199" s="1301"/>
      <c r="H2199" s="1301"/>
      <c r="I2199" s="1301"/>
      <c r="J2199" s="1301"/>
      <c r="K2199" s="1301"/>
      <c r="L2199" s="1301"/>
      <c r="M2199" s="1301"/>
      <c r="N2199" s="1301"/>
      <c r="O2199" s="1329"/>
      <c r="Q2199" s="92"/>
      <c r="R2199" s="92"/>
      <c r="S2199" s="92"/>
      <c r="T2199" s="92"/>
      <c r="U2199" s="1303"/>
    </row>
    <row r="2200" spans="1:21" s="1302" customFormat="1" x14ac:dyDescent="0.3">
      <c r="A2200" s="1214"/>
      <c r="B2200" s="92"/>
      <c r="C2200" s="1298"/>
      <c r="D2200" s="1301"/>
      <c r="E2200" s="1301"/>
      <c r="F2200" s="1301"/>
      <c r="G2200" s="1301"/>
      <c r="H2200" s="1301"/>
      <c r="I2200" s="1301"/>
      <c r="J2200" s="1301"/>
      <c r="K2200" s="1301"/>
      <c r="L2200" s="1301"/>
      <c r="M2200" s="1301"/>
      <c r="N2200" s="1301"/>
      <c r="O2200" s="1329"/>
      <c r="Q2200" s="92"/>
      <c r="R2200" s="92"/>
      <c r="S2200" s="92"/>
      <c r="T2200" s="92"/>
      <c r="U2200" s="1303"/>
    </row>
    <row r="2201" spans="1:21" s="1302" customFormat="1" x14ac:dyDescent="0.3">
      <c r="A2201" s="1214"/>
      <c r="B2201" s="92"/>
      <c r="C2201" s="1298"/>
      <c r="D2201" s="1301"/>
      <c r="E2201" s="1301"/>
      <c r="F2201" s="1301"/>
      <c r="G2201" s="1301"/>
      <c r="H2201" s="1301"/>
      <c r="I2201" s="1301"/>
      <c r="J2201" s="1301"/>
      <c r="K2201" s="1301"/>
      <c r="L2201" s="1301"/>
      <c r="M2201" s="1301"/>
      <c r="N2201" s="1301"/>
      <c r="O2201" s="1329"/>
      <c r="Q2201" s="92"/>
      <c r="R2201" s="92"/>
      <c r="S2201" s="92"/>
      <c r="T2201" s="92"/>
      <c r="U2201" s="1303"/>
    </row>
    <row r="2202" spans="1:21" s="1302" customFormat="1" x14ac:dyDescent="0.3">
      <c r="A2202" s="1214"/>
      <c r="B2202" s="92"/>
      <c r="C2202" s="1298"/>
      <c r="D2202" s="1301"/>
      <c r="E2202" s="1301"/>
      <c r="F2202" s="1301"/>
      <c r="G2202" s="1301"/>
      <c r="H2202" s="1301"/>
      <c r="I2202" s="1301"/>
      <c r="J2202" s="1301"/>
      <c r="K2202" s="1301"/>
      <c r="L2202" s="1301"/>
      <c r="M2202" s="1301"/>
      <c r="N2202" s="1301"/>
      <c r="O2202" s="1329"/>
      <c r="Q2202" s="92"/>
      <c r="R2202" s="92"/>
      <c r="S2202" s="92"/>
      <c r="T2202" s="92"/>
      <c r="U2202" s="1303"/>
    </row>
    <row r="2203" spans="1:21" s="1302" customFormat="1" x14ac:dyDescent="0.3">
      <c r="A2203" s="1214"/>
      <c r="B2203" s="92"/>
      <c r="C2203" s="1298"/>
      <c r="D2203" s="1301"/>
      <c r="E2203" s="1301"/>
      <c r="F2203" s="1301"/>
      <c r="G2203" s="1301"/>
      <c r="H2203" s="1301"/>
      <c r="I2203" s="1301"/>
      <c r="J2203" s="1301"/>
      <c r="K2203" s="1301"/>
      <c r="L2203" s="1301"/>
      <c r="M2203" s="1301"/>
      <c r="N2203" s="1301"/>
      <c r="O2203" s="1329"/>
      <c r="Q2203" s="92"/>
      <c r="R2203" s="92"/>
      <c r="S2203" s="92"/>
      <c r="T2203" s="92"/>
      <c r="U2203" s="1303"/>
    </row>
    <row r="2204" spans="1:21" s="1302" customFormat="1" x14ac:dyDescent="0.3">
      <c r="A2204" s="1214"/>
      <c r="B2204" s="92"/>
      <c r="C2204" s="1298"/>
      <c r="D2204" s="1301"/>
      <c r="E2204" s="1301"/>
      <c r="F2204" s="1301"/>
      <c r="G2204" s="1301"/>
      <c r="H2204" s="1301"/>
      <c r="I2204" s="1301"/>
      <c r="J2204" s="1301"/>
      <c r="K2204" s="1301"/>
      <c r="L2204" s="1301"/>
      <c r="M2204" s="1301"/>
      <c r="N2204" s="1301"/>
      <c r="O2204" s="1329"/>
      <c r="Q2204" s="92"/>
      <c r="R2204" s="92"/>
      <c r="S2204" s="92"/>
      <c r="T2204" s="92"/>
      <c r="U2204" s="1303"/>
    </row>
    <row r="2205" spans="1:21" s="1302" customFormat="1" x14ac:dyDescent="0.3">
      <c r="A2205" s="1214"/>
      <c r="B2205" s="92"/>
      <c r="C2205" s="1298"/>
      <c r="D2205" s="1301"/>
      <c r="E2205" s="1301"/>
      <c r="F2205" s="1301"/>
      <c r="G2205" s="1301"/>
      <c r="H2205" s="1301"/>
      <c r="I2205" s="1301"/>
      <c r="J2205" s="1301"/>
      <c r="K2205" s="1301"/>
      <c r="L2205" s="1301"/>
      <c r="M2205" s="1301"/>
      <c r="N2205" s="1301"/>
      <c r="O2205" s="1329"/>
      <c r="Q2205" s="92"/>
      <c r="R2205" s="92"/>
      <c r="S2205" s="92"/>
      <c r="T2205" s="92"/>
      <c r="U2205" s="1303"/>
    </row>
    <row r="2206" spans="1:21" s="1302" customFormat="1" x14ac:dyDescent="0.3">
      <c r="A2206" s="1214"/>
      <c r="B2206" s="92"/>
      <c r="C2206" s="1298"/>
      <c r="D2206" s="1301"/>
      <c r="E2206" s="1301"/>
      <c r="F2206" s="1301"/>
      <c r="G2206" s="1301"/>
      <c r="H2206" s="1301"/>
      <c r="I2206" s="1301"/>
      <c r="J2206" s="1301"/>
      <c r="K2206" s="1301"/>
      <c r="L2206" s="1301"/>
      <c r="M2206" s="1301"/>
      <c r="N2206" s="1301"/>
      <c r="O2206" s="1329"/>
      <c r="Q2206" s="92"/>
      <c r="R2206" s="92"/>
      <c r="S2206" s="92"/>
      <c r="T2206" s="92"/>
      <c r="U2206" s="1303"/>
    </row>
    <row r="2207" spans="1:21" s="1302" customFormat="1" x14ac:dyDescent="0.3">
      <c r="A2207" s="1214"/>
      <c r="B2207" s="92"/>
      <c r="C2207" s="1298"/>
      <c r="D2207" s="1301"/>
      <c r="E2207" s="1301"/>
      <c r="F2207" s="1301"/>
      <c r="G2207" s="1301"/>
      <c r="H2207" s="1301"/>
      <c r="I2207" s="1301"/>
      <c r="J2207" s="1301"/>
      <c r="K2207" s="1301"/>
      <c r="L2207" s="1301"/>
      <c r="M2207" s="1301"/>
      <c r="N2207" s="1301"/>
      <c r="O2207" s="1329"/>
      <c r="Q2207" s="92"/>
      <c r="R2207" s="92"/>
      <c r="S2207" s="92"/>
      <c r="T2207" s="92"/>
      <c r="U2207" s="1303"/>
    </row>
    <row r="2208" spans="1:21" s="1302" customFormat="1" x14ac:dyDescent="0.3">
      <c r="A2208" s="1214"/>
      <c r="B2208" s="92"/>
      <c r="C2208" s="1298"/>
      <c r="D2208" s="1301"/>
      <c r="E2208" s="1301"/>
      <c r="F2208" s="1301"/>
      <c r="G2208" s="1301"/>
      <c r="H2208" s="1301"/>
      <c r="I2208" s="1301"/>
      <c r="J2208" s="1301"/>
      <c r="K2208" s="1301"/>
      <c r="L2208" s="1301"/>
      <c r="M2208" s="1301"/>
      <c r="N2208" s="1301"/>
      <c r="O2208" s="1329"/>
      <c r="Q2208" s="92"/>
      <c r="R2208" s="92"/>
      <c r="S2208" s="92"/>
      <c r="T2208" s="92"/>
      <c r="U2208" s="1303"/>
    </row>
    <row r="2209" spans="1:21" s="1302" customFormat="1" x14ac:dyDescent="0.3">
      <c r="A2209" s="1214"/>
      <c r="B2209" s="92"/>
      <c r="C2209" s="1298"/>
      <c r="D2209" s="1301"/>
      <c r="E2209" s="1301"/>
      <c r="F2209" s="1301"/>
      <c r="G2209" s="1301"/>
      <c r="H2209" s="1301"/>
      <c r="I2209" s="1301"/>
      <c r="J2209" s="1301"/>
      <c r="K2209" s="1301"/>
      <c r="L2209" s="1301"/>
      <c r="M2209" s="1301"/>
      <c r="N2209" s="1301"/>
      <c r="O2209" s="1329"/>
      <c r="Q2209" s="92"/>
      <c r="R2209" s="92"/>
      <c r="S2209" s="92"/>
      <c r="T2209" s="92"/>
      <c r="U2209" s="1303"/>
    </row>
    <row r="2210" spans="1:21" s="1302" customFormat="1" x14ac:dyDescent="0.3">
      <c r="A2210" s="1214"/>
      <c r="B2210" s="92"/>
      <c r="C2210" s="1298"/>
      <c r="D2210" s="1301"/>
      <c r="E2210" s="1301"/>
      <c r="F2210" s="1301"/>
      <c r="G2210" s="1301"/>
      <c r="H2210" s="1301"/>
      <c r="I2210" s="1301"/>
      <c r="J2210" s="1301"/>
      <c r="K2210" s="1301"/>
      <c r="L2210" s="1301"/>
      <c r="M2210" s="1301"/>
      <c r="N2210" s="1301"/>
      <c r="O2210" s="1329"/>
      <c r="Q2210" s="92"/>
      <c r="R2210" s="92"/>
      <c r="S2210" s="92"/>
      <c r="T2210" s="92"/>
      <c r="U2210" s="1303"/>
    </row>
    <row r="2211" spans="1:21" s="1302" customFormat="1" x14ac:dyDescent="0.3">
      <c r="A2211" s="1214"/>
      <c r="B2211" s="92"/>
      <c r="C2211" s="1298"/>
      <c r="D2211" s="1301"/>
      <c r="E2211" s="1301"/>
      <c r="F2211" s="1301"/>
      <c r="G2211" s="1301"/>
      <c r="H2211" s="1301"/>
      <c r="I2211" s="1301"/>
      <c r="J2211" s="1301"/>
      <c r="K2211" s="1301"/>
      <c r="L2211" s="1301"/>
      <c r="M2211" s="1301"/>
      <c r="N2211" s="1301"/>
      <c r="O2211" s="1329"/>
      <c r="Q2211" s="92"/>
      <c r="R2211" s="92"/>
      <c r="S2211" s="92"/>
      <c r="T2211" s="92"/>
      <c r="U2211" s="1303"/>
    </row>
    <row r="2212" spans="1:21" s="1302" customFormat="1" x14ac:dyDescent="0.3">
      <c r="A2212" s="1214"/>
      <c r="B2212" s="92"/>
      <c r="C2212" s="1298"/>
      <c r="D2212" s="1301"/>
      <c r="E2212" s="1301"/>
      <c r="F2212" s="1301"/>
      <c r="G2212" s="1301"/>
      <c r="H2212" s="1301"/>
      <c r="I2212" s="1301"/>
      <c r="J2212" s="1301"/>
      <c r="K2212" s="1301"/>
      <c r="L2212" s="1301"/>
      <c r="M2212" s="1301"/>
      <c r="N2212" s="1301"/>
      <c r="O2212" s="1329"/>
      <c r="Q2212" s="92"/>
      <c r="R2212" s="92"/>
      <c r="S2212" s="92"/>
      <c r="T2212" s="92"/>
      <c r="U2212" s="1303"/>
    </row>
    <row r="2213" spans="1:21" s="1302" customFormat="1" x14ac:dyDescent="0.3">
      <c r="A2213" s="1214"/>
      <c r="B2213" s="92"/>
      <c r="C2213" s="1298"/>
      <c r="D2213" s="1301"/>
      <c r="E2213" s="1301"/>
      <c r="F2213" s="1301"/>
      <c r="G2213" s="1301"/>
      <c r="H2213" s="1301"/>
      <c r="I2213" s="1301"/>
      <c r="J2213" s="1301"/>
      <c r="K2213" s="1301"/>
      <c r="L2213" s="1301"/>
      <c r="M2213" s="1301"/>
      <c r="N2213" s="1301"/>
      <c r="O2213" s="1329"/>
      <c r="Q2213" s="92"/>
      <c r="R2213" s="92"/>
      <c r="S2213" s="92"/>
      <c r="T2213" s="92"/>
      <c r="U2213" s="1303"/>
    </row>
    <row r="2214" spans="1:21" s="1302" customFormat="1" x14ac:dyDescent="0.3">
      <c r="A2214" s="1214"/>
      <c r="B2214" s="92"/>
      <c r="C2214" s="1298"/>
      <c r="D2214" s="1301"/>
      <c r="E2214" s="1301"/>
      <c r="F2214" s="1301"/>
      <c r="G2214" s="1301"/>
      <c r="H2214" s="1301"/>
      <c r="I2214" s="1301"/>
      <c r="J2214" s="1301"/>
      <c r="K2214" s="1301"/>
      <c r="L2214" s="1301"/>
      <c r="M2214" s="1301"/>
      <c r="N2214" s="1301"/>
      <c r="O2214" s="1329"/>
      <c r="Q2214" s="92"/>
      <c r="R2214" s="92"/>
      <c r="S2214" s="92"/>
      <c r="T2214" s="92"/>
      <c r="U2214" s="1303"/>
    </row>
    <row r="2215" spans="1:21" s="1302" customFormat="1" x14ac:dyDescent="0.3">
      <c r="A2215" s="1214"/>
      <c r="B2215" s="92"/>
      <c r="C2215" s="1298"/>
      <c r="D2215" s="1301"/>
      <c r="E2215" s="1301"/>
      <c r="F2215" s="1301"/>
      <c r="G2215" s="1301"/>
      <c r="H2215" s="1301"/>
      <c r="I2215" s="1301"/>
      <c r="J2215" s="1301"/>
      <c r="K2215" s="1301"/>
      <c r="L2215" s="1301"/>
      <c r="M2215" s="1301"/>
      <c r="N2215" s="1301"/>
      <c r="O2215" s="1329"/>
      <c r="Q2215" s="92"/>
      <c r="R2215" s="92"/>
      <c r="S2215" s="92"/>
      <c r="T2215" s="92"/>
      <c r="U2215" s="1303"/>
    </row>
    <row r="2216" spans="1:21" s="1302" customFormat="1" x14ac:dyDescent="0.3">
      <c r="A2216" s="1214"/>
      <c r="B2216" s="92"/>
      <c r="C2216" s="1298"/>
      <c r="D2216" s="1301"/>
      <c r="E2216" s="1301"/>
      <c r="F2216" s="1301"/>
      <c r="G2216" s="1301"/>
      <c r="H2216" s="1301"/>
      <c r="I2216" s="1301"/>
      <c r="J2216" s="1301"/>
      <c r="K2216" s="1301"/>
      <c r="L2216" s="1301"/>
      <c r="M2216" s="1301"/>
      <c r="N2216" s="1301"/>
      <c r="O2216" s="1329"/>
      <c r="Q2216" s="92"/>
      <c r="R2216" s="92"/>
      <c r="S2216" s="92"/>
      <c r="T2216" s="92"/>
      <c r="U2216" s="1303"/>
    </row>
    <row r="2217" spans="1:21" s="1302" customFormat="1" x14ac:dyDescent="0.3">
      <c r="A2217" s="1214"/>
      <c r="B2217" s="92"/>
      <c r="C2217" s="1298"/>
      <c r="D2217" s="1301"/>
      <c r="E2217" s="1301"/>
      <c r="F2217" s="1301"/>
      <c r="G2217" s="1301"/>
      <c r="H2217" s="1301"/>
      <c r="I2217" s="1301"/>
      <c r="J2217" s="1301"/>
      <c r="K2217" s="1301"/>
      <c r="L2217" s="1301"/>
      <c r="M2217" s="1301"/>
      <c r="N2217" s="1301"/>
      <c r="O2217" s="1329"/>
      <c r="Q2217" s="92"/>
      <c r="R2217" s="92"/>
      <c r="S2217" s="92"/>
      <c r="T2217" s="92"/>
      <c r="U2217" s="1303"/>
    </row>
    <row r="2218" spans="1:21" s="1302" customFormat="1" x14ac:dyDescent="0.3">
      <c r="A2218" s="1214"/>
      <c r="B2218" s="92"/>
      <c r="C2218" s="1298"/>
      <c r="D2218" s="1301"/>
      <c r="E2218" s="1301"/>
      <c r="F2218" s="1301"/>
      <c r="G2218" s="1301"/>
      <c r="H2218" s="1301"/>
      <c r="I2218" s="1301"/>
      <c r="J2218" s="1301"/>
      <c r="K2218" s="1301"/>
      <c r="L2218" s="1301"/>
      <c r="M2218" s="1301"/>
      <c r="N2218" s="1301"/>
      <c r="O2218" s="1329"/>
      <c r="Q2218" s="92"/>
      <c r="R2218" s="92"/>
      <c r="S2218" s="92"/>
      <c r="T2218" s="92"/>
      <c r="U2218" s="1303"/>
    </row>
    <row r="2219" spans="1:21" s="1302" customFormat="1" x14ac:dyDescent="0.3">
      <c r="A2219" s="1214"/>
      <c r="B2219" s="92"/>
      <c r="C2219" s="1298"/>
      <c r="D2219" s="1301"/>
      <c r="E2219" s="1301"/>
      <c r="F2219" s="1301"/>
      <c r="G2219" s="1301"/>
      <c r="H2219" s="1301"/>
      <c r="I2219" s="1301"/>
      <c r="J2219" s="1301"/>
      <c r="K2219" s="1301"/>
      <c r="L2219" s="1301"/>
      <c r="M2219" s="1301"/>
      <c r="N2219" s="1301"/>
      <c r="O2219" s="1329"/>
      <c r="Q2219" s="92"/>
      <c r="R2219" s="92"/>
      <c r="S2219" s="92"/>
      <c r="T2219" s="92"/>
      <c r="U2219" s="1303"/>
    </row>
    <row r="2220" spans="1:21" s="1302" customFormat="1" x14ac:dyDescent="0.3">
      <c r="A2220" s="1214"/>
      <c r="B2220" s="92"/>
      <c r="C2220" s="1298"/>
      <c r="D2220" s="1301"/>
      <c r="E2220" s="1301"/>
      <c r="F2220" s="1301"/>
      <c r="G2220" s="1301"/>
      <c r="H2220" s="1301"/>
      <c r="I2220" s="1301"/>
      <c r="J2220" s="1301"/>
      <c r="K2220" s="1301"/>
      <c r="L2220" s="1301"/>
      <c r="M2220" s="1301"/>
      <c r="N2220" s="1301"/>
      <c r="O2220" s="1329"/>
      <c r="Q2220" s="92"/>
      <c r="R2220" s="92"/>
      <c r="S2220" s="92"/>
      <c r="T2220" s="92"/>
      <c r="U2220" s="1303"/>
    </row>
    <row r="2221" spans="1:21" s="1302" customFormat="1" x14ac:dyDescent="0.3">
      <c r="A2221" s="1214"/>
      <c r="B2221" s="92"/>
      <c r="C2221" s="1298"/>
      <c r="D2221" s="1301"/>
      <c r="E2221" s="1301"/>
      <c r="F2221" s="1301"/>
      <c r="G2221" s="1301"/>
      <c r="H2221" s="1301"/>
      <c r="I2221" s="1301"/>
      <c r="J2221" s="1301"/>
      <c r="K2221" s="1301"/>
      <c r="L2221" s="1301"/>
      <c r="M2221" s="1301"/>
      <c r="N2221" s="1301"/>
      <c r="O2221" s="1329"/>
      <c r="Q2221" s="92"/>
      <c r="R2221" s="92"/>
      <c r="S2221" s="92"/>
      <c r="T2221" s="92"/>
      <c r="U2221" s="1303"/>
    </row>
    <row r="2222" spans="1:21" s="1302" customFormat="1" x14ac:dyDescent="0.3">
      <c r="A2222" s="1214"/>
      <c r="B2222" s="92"/>
      <c r="C2222" s="1298"/>
      <c r="D2222" s="1301"/>
      <c r="E2222" s="1301"/>
      <c r="F2222" s="1301"/>
      <c r="G2222" s="1301"/>
      <c r="H2222" s="1301"/>
      <c r="I2222" s="1301"/>
      <c r="J2222" s="1301"/>
      <c r="K2222" s="1301"/>
      <c r="L2222" s="1301"/>
      <c r="M2222" s="1301"/>
      <c r="N2222" s="1301"/>
      <c r="O2222" s="1329"/>
      <c r="Q2222" s="92"/>
      <c r="R2222" s="92"/>
      <c r="S2222" s="92"/>
      <c r="T2222" s="92"/>
      <c r="U2222" s="1303"/>
    </row>
    <row r="2223" spans="1:21" s="1302" customFormat="1" x14ac:dyDescent="0.3">
      <c r="A2223" s="1214"/>
      <c r="B2223" s="92"/>
      <c r="C2223" s="1298"/>
      <c r="D2223" s="1301"/>
      <c r="E2223" s="1301"/>
      <c r="F2223" s="1301"/>
      <c r="G2223" s="1301"/>
      <c r="H2223" s="1301"/>
      <c r="I2223" s="1301"/>
      <c r="J2223" s="1301"/>
      <c r="K2223" s="1301"/>
      <c r="L2223" s="1301"/>
      <c r="M2223" s="1301"/>
      <c r="N2223" s="1301"/>
      <c r="O2223" s="1329"/>
      <c r="Q2223" s="92"/>
      <c r="R2223" s="92"/>
      <c r="S2223" s="92"/>
      <c r="T2223" s="92"/>
      <c r="U2223" s="1303"/>
    </row>
    <row r="2224" spans="1:21" s="1302" customFormat="1" x14ac:dyDescent="0.3">
      <c r="A2224" s="1214"/>
      <c r="B2224" s="92"/>
      <c r="C2224" s="1298"/>
      <c r="D2224" s="1301"/>
      <c r="E2224" s="1301"/>
      <c r="F2224" s="1301"/>
      <c r="G2224" s="1301"/>
      <c r="H2224" s="1301"/>
      <c r="I2224" s="1301"/>
      <c r="J2224" s="1301"/>
      <c r="K2224" s="1301"/>
      <c r="L2224" s="1301"/>
      <c r="M2224" s="1301"/>
      <c r="N2224" s="1301"/>
      <c r="O2224" s="1329"/>
      <c r="Q2224" s="92"/>
      <c r="R2224" s="92"/>
      <c r="S2224" s="92"/>
      <c r="T2224" s="92"/>
      <c r="U2224" s="1303"/>
    </row>
    <row r="2225" spans="1:21" s="1302" customFormat="1" x14ac:dyDescent="0.3">
      <c r="A2225" s="1214"/>
      <c r="B2225" s="92"/>
      <c r="C2225" s="1298"/>
      <c r="D2225" s="1301"/>
      <c r="E2225" s="1301"/>
      <c r="F2225" s="1301"/>
      <c r="G2225" s="1301"/>
      <c r="H2225" s="1301"/>
      <c r="I2225" s="1301"/>
      <c r="J2225" s="1301"/>
      <c r="K2225" s="1301"/>
      <c r="L2225" s="1301"/>
      <c r="M2225" s="1301"/>
      <c r="N2225" s="1301"/>
      <c r="O2225" s="1329"/>
      <c r="Q2225" s="92"/>
      <c r="R2225" s="92"/>
      <c r="S2225" s="92"/>
      <c r="T2225" s="92"/>
      <c r="U2225" s="1303"/>
    </row>
    <row r="2226" spans="1:21" s="1302" customFormat="1" x14ac:dyDescent="0.3">
      <c r="A2226" s="1214"/>
      <c r="B2226" s="92"/>
      <c r="C2226" s="1298"/>
      <c r="D2226" s="1301"/>
      <c r="E2226" s="1301"/>
      <c r="F2226" s="1301"/>
      <c r="G2226" s="1301"/>
      <c r="H2226" s="1301"/>
      <c r="I2226" s="1301"/>
      <c r="J2226" s="1301"/>
      <c r="K2226" s="1301"/>
      <c r="L2226" s="1301"/>
      <c r="M2226" s="1301"/>
      <c r="N2226" s="1301"/>
      <c r="O2226" s="1329"/>
      <c r="Q2226" s="92"/>
      <c r="R2226" s="92"/>
      <c r="S2226" s="92"/>
      <c r="T2226" s="92"/>
      <c r="U2226" s="1303"/>
    </row>
    <row r="2227" spans="1:21" s="1302" customFormat="1" x14ac:dyDescent="0.3">
      <c r="A2227" s="1214"/>
      <c r="B2227" s="92"/>
      <c r="C2227" s="1298"/>
      <c r="D2227" s="1301"/>
      <c r="E2227" s="1301"/>
      <c r="F2227" s="1301"/>
      <c r="G2227" s="1301"/>
      <c r="H2227" s="1301"/>
      <c r="I2227" s="1301"/>
      <c r="J2227" s="1301"/>
      <c r="K2227" s="1301"/>
      <c r="L2227" s="1301"/>
      <c r="M2227" s="1301"/>
      <c r="N2227" s="1301"/>
      <c r="O2227" s="1329"/>
      <c r="Q2227" s="92"/>
      <c r="R2227" s="92"/>
      <c r="S2227" s="92"/>
      <c r="T2227" s="92"/>
      <c r="U2227" s="1303"/>
    </row>
    <row r="2228" spans="1:21" s="1302" customFormat="1" x14ac:dyDescent="0.3">
      <c r="A2228" s="1214"/>
      <c r="B2228" s="92"/>
      <c r="C2228" s="1298"/>
      <c r="D2228" s="1301"/>
      <c r="E2228" s="1301"/>
      <c r="F2228" s="1301"/>
      <c r="G2228" s="1301"/>
      <c r="H2228" s="1301"/>
      <c r="I2228" s="1301"/>
      <c r="J2228" s="1301"/>
      <c r="K2228" s="1301"/>
      <c r="L2228" s="1301"/>
      <c r="M2228" s="1301"/>
      <c r="N2228" s="1301"/>
      <c r="O2228" s="1329"/>
      <c r="Q2228" s="92"/>
      <c r="R2228" s="92"/>
      <c r="S2228" s="92"/>
      <c r="T2228" s="92"/>
      <c r="U2228" s="1303"/>
    </row>
    <row r="2229" spans="1:21" s="1302" customFormat="1" x14ac:dyDescent="0.3">
      <c r="A2229" s="1214"/>
      <c r="B2229" s="92"/>
      <c r="C2229" s="1298"/>
      <c r="D2229" s="1301"/>
      <c r="E2229" s="1301"/>
      <c r="F2229" s="1301"/>
      <c r="G2229" s="1301"/>
      <c r="H2229" s="1301"/>
      <c r="I2229" s="1301"/>
      <c r="J2229" s="1301"/>
      <c r="K2229" s="1301"/>
      <c r="L2229" s="1301"/>
      <c r="M2229" s="1301"/>
      <c r="N2229" s="1301"/>
      <c r="O2229" s="1329"/>
      <c r="Q2229" s="92"/>
      <c r="R2229" s="92"/>
      <c r="S2229" s="92"/>
      <c r="T2229" s="92"/>
      <c r="U2229" s="1303"/>
    </row>
    <row r="2230" spans="1:21" s="1302" customFormat="1" x14ac:dyDescent="0.3">
      <c r="A2230" s="1214"/>
      <c r="B2230" s="92"/>
      <c r="C2230" s="1298"/>
      <c r="D2230" s="1301"/>
      <c r="E2230" s="1301"/>
      <c r="F2230" s="1301"/>
      <c r="G2230" s="1301"/>
      <c r="H2230" s="1301"/>
      <c r="I2230" s="1301"/>
      <c r="J2230" s="1301"/>
      <c r="K2230" s="1301"/>
      <c r="L2230" s="1301"/>
      <c r="M2230" s="1301"/>
      <c r="N2230" s="1301"/>
      <c r="O2230" s="1329"/>
      <c r="Q2230" s="92"/>
      <c r="R2230" s="92"/>
      <c r="S2230" s="92"/>
      <c r="T2230" s="92"/>
      <c r="U2230" s="1303"/>
    </row>
    <row r="2231" spans="1:21" s="1302" customFormat="1" x14ac:dyDescent="0.3">
      <c r="A2231" s="1214"/>
      <c r="B2231" s="92"/>
      <c r="C2231" s="1298"/>
      <c r="D2231" s="1301"/>
      <c r="E2231" s="1301"/>
      <c r="F2231" s="1301"/>
      <c r="G2231" s="1301"/>
      <c r="H2231" s="1301"/>
      <c r="I2231" s="1301"/>
      <c r="J2231" s="1301"/>
      <c r="K2231" s="1301"/>
      <c r="L2231" s="1301"/>
      <c r="M2231" s="1301"/>
      <c r="N2231" s="1301"/>
      <c r="O2231" s="1329"/>
      <c r="Q2231" s="92"/>
      <c r="R2231" s="92"/>
      <c r="S2231" s="92"/>
      <c r="T2231" s="92"/>
      <c r="U2231" s="1303"/>
    </row>
    <row r="2232" spans="1:21" s="1302" customFormat="1" x14ac:dyDescent="0.3">
      <c r="A2232" s="1214"/>
      <c r="B2232" s="92"/>
      <c r="C2232" s="1298"/>
      <c r="D2232" s="1301"/>
      <c r="E2232" s="1301"/>
      <c r="F2232" s="1301"/>
      <c r="G2232" s="1301"/>
      <c r="H2232" s="1301"/>
      <c r="I2232" s="1301"/>
      <c r="J2232" s="1301"/>
      <c r="K2232" s="1301"/>
      <c r="L2232" s="1301"/>
      <c r="M2232" s="1301"/>
      <c r="N2232" s="1301"/>
      <c r="O2232" s="1329"/>
      <c r="Q2232" s="92"/>
      <c r="R2232" s="92"/>
      <c r="S2232" s="92"/>
      <c r="T2232" s="92"/>
      <c r="U2232" s="1303"/>
    </row>
    <row r="2233" spans="1:21" s="1302" customFormat="1" x14ac:dyDescent="0.3">
      <c r="A2233" s="1214"/>
      <c r="B2233" s="92"/>
      <c r="C2233" s="1298"/>
      <c r="D2233" s="1301"/>
      <c r="E2233" s="1301"/>
      <c r="F2233" s="1301"/>
      <c r="G2233" s="1301"/>
      <c r="H2233" s="1301"/>
      <c r="I2233" s="1301"/>
      <c r="J2233" s="1301"/>
      <c r="K2233" s="1301"/>
      <c r="L2233" s="1301"/>
      <c r="M2233" s="1301"/>
      <c r="N2233" s="1301"/>
      <c r="O2233" s="1329"/>
      <c r="Q2233" s="92"/>
      <c r="R2233" s="92"/>
      <c r="S2233" s="92"/>
      <c r="T2233" s="92"/>
      <c r="U2233" s="1303"/>
    </row>
    <row r="2234" spans="1:21" s="1302" customFormat="1" x14ac:dyDescent="0.3">
      <c r="A2234" s="1214"/>
      <c r="B2234" s="92"/>
      <c r="C2234" s="1298"/>
      <c r="D2234" s="1301"/>
      <c r="E2234" s="1301"/>
      <c r="F2234" s="1301"/>
      <c r="G2234" s="1301"/>
      <c r="H2234" s="1301"/>
      <c r="I2234" s="1301"/>
      <c r="J2234" s="1301"/>
      <c r="K2234" s="1301"/>
      <c r="L2234" s="1301"/>
      <c r="M2234" s="1301"/>
      <c r="N2234" s="1301"/>
      <c r="O2234" s="1329"/>
      <c r="Q2234" s="92"/>
      <c r="R2234" s="92"/>
      <c r="S2234" s="92"/>
      <c r="T2234" s="92"/>
      <c r="U2234" s="1303"/>
    </row>
    <row r="2235" spans="1:21" s="1302" customFormat="1" x14ac:dyDescent="0.3">
      <c r="A2235" s="1214"/>
      <c r="B2235" s="92"/>
      <c r="C2235" s="1298"/>
      <c r="D2235" s="1301"/>
      <c r="E2235" s="1301"/>
      <c r="F2235" s="1301"/>
      <c r="G2235" s="1301"/>
      <c r="H2235" s="1301"/>
      <c r="I2235" s="1301"/>
      <c r="J2235" s="1301"/>
      <c r="K2235" s="1301"/>
      <c r="L2235" s="1301"/>
      <c r="M2235" s="1301"/>
      <c r="N2235" s="1301"/>
      <c r="O2235" s="1329"/>
      <c r="Q2235" s="92"/>
      <c r="R2235" s="92"/>
      <c r="S2235" s="92"/>
      <c r="T2235" s="92"/>
      <c r="U2235" s="1303"/>
    </row>
    <row r="2236" spans="1:21" s="1302" customFormat="1" x14ac:dyDescent="0.3">
      <c r="A2236" s="1214"/>
      <c r="B2236" s="92"/>
      <c r="C2236" s="1298"/>
      <c r="D2236" s="1301"/>
      <c r="E2236" s="1301"/>
      <c r="F2236" s="1301"/>
      <c r="G2236" s="1301"/>
      <c r="H2236" s="1301"/>
      <c r="I2236" s="1301"/>
      <c r="J2236" s="1301"/>
      <c r="K2236" s="1301"/>
      <c r="L2236" s="1301"/>
      <c r="M2236" s="1301"/>
      <c r="N2236" s="1301"/>
      <c r="O2236" s="1329"/>
      <c r="Q2236" s="92"/>
      <c r="R2236" s="92"/>
      <c r="S2236" s="92"/>
      <c r="T2236" s="92"/>
      <c r="U2236" s="1303"/>
    </row>
    <row r="2237" spans="1:21" s="1302" customFormat="1" x14ac:dyDescent="0.3">
      <c r="A2237" s="1214"/>
      <c r="B2237" s="92"/>
      <c r="C2237" s="1298"/>
      <c r="D2237" s="1301"/>
      <c r="E2237" s="1301"/>
      <c r="F2237" s="1301"/>
      <c r="G2237" s="1301"/>
      <c r="H2237" s="1301"/>
      <c r="I2237" s="1301"/>
      <c r="J2237" s="1301"/>
      <c r="K2237" s="1301"/>
      <c r="L2237" s="1301"/>
      <c r="M2237" s="1301"/>
      <c r="N2237" s="1301"/>
      <c r="O2237" s="1329"/>
      <c r="Q2237" s="92"/>
      <c r="R2237" s="92"/>
      <c r="S2237" s="92"/>
      <c r="T2237" s="92"/>
      <c r="U2237" s="1303"/>
    </row>
    <row r="2238" spans="1:21" s="1302" customFormat="1" x14ac:dyDescent="0.3">
      <c r="A2238" s="1214"/>
      <c r="B2238" s="92"/>
      <c r="C2238" s="1298"/>
      <c r="D2238" s="1301"/>
      <c r="E2238" s="1301"/>
      <c r="F2238" s="1301"/>
      <c r="G2238" s="1301"/>
      <c r="H2238" s="1301"/>
      <c r="I2238" s="1301"/>
      <c r="J2238" s="1301"/>
      <c r="K2238" s="1301"/>
      <c r="L2238" s="1301"/>
      <c r="M2238" s="1301"/>
      <c r="N2238" s="1301"/>
      <c r="O2238" s="1329"/>
      <c r="Q2238" s="92"/>
      <c r="R2238" s="92"/>
      <c r="S2238" s="92"/>
      <c r="T2238" s="92"/>
      <c r="U2238" s="1303"/>
    </row>
    <row r="2239" spans="1:21" s="1302" customFormat="1" x14ac:dyDescent="0.3">
      <c r="A2239" s="1214"/>
      <c r="B2239" s="92"/>
      <c r="C2239" s="1298"/>
      <c r="D2239" s="1301"/>
      <c r="E2239" s="1301"/>
      <c r="F2239" s="1301"/>
      <c r="G2239" s="1301"/>
      <c r="H2239" s="1301"/>
      <c r="I2239" s="1301"/>
      <c r="J2239" s="1301"/>
      <c r="K2239" s="1301"/>
      <c r="L2239" s="1301"/>
      <c r="M2239" s="1301"/>
      <c r="N2239" s="1301"/>
      <c r="O2239" s="1329"/>
      <c r="Q2239" s="92"/>
      <c r="R2239" s="92"/>
      <c r="S2239" s="92"/>
      <c r="T2239" s="92"/>
      <c r="U2239" s="1303"/>
    </row>
    <row r="2240" spans="1:21" s="1302" customFormat="1" x14ac:dyDescent="0.3">
      <c r="A2240" s="1214"/>
      <c r="B2240" s="92"/>
      <c r="C2240" s="1298"/>
      <c r="D2240" s="1301"/>
      <c r="E2240" s="1301"/>
      <c r="F2240" s="1301"/>
      <c r="G2240" s="1301"/>
      <c r="H2240" s="1301"/>
      <c r="I2240" s="1301"/>
      <c r="J2240" s="1301"/>
      <c r="K2240" s="1301"/>
      <c r="L2240" s="1301"/>
      <c r="M2240" s="1301"/>
      <c r="N2240" s="1301"/>
      <c r="O2240" s="1329"/>
      <c r="Q2240" s="92"/>
      <c r="R2240" s="92"/>
      <c r="S2240" s="92"/>
      <c r="T2240" s="92"/>
      <c r="U2240" s="1303"/>
    </row>
    <row r="2241" spans="1:21" s="1302" customFormat="1" x14ac:dyDescent="0.3">
      <c r="A2241" s="1214"/>
      <c r="B2241" s="92"/>
      <c r="C2241" s="1298"/>
      <c r="D2241" s="1301"/>
      <c r="E2241" s="1301"/>
      <c r="F2241" s="1301"/>
      <c r="G2241" s="1301"/>
      <c r="H2241" s="1301"/>
      <c r="I2241" s="1301"/>
      <c r="J2241" s="1301"/>
      <c r="K2241" s="1301"/>
      <c r="L2241" s="1301"/>
      <c r="M2241" s="1301"/>
      <c r="N2241" s="1301"/>
      <c r="O2241" s="1329"/>
      <c r="Q2241" s="92"/>
      <c r="R2241" s="92"/>
      <c r="S2241" s="92"/>
      <c r="T2241" s="92"/>
      <c r="U2241" s="1303"/>
    </row>
    <row r="2242" spans="1:21" s="1302" customFormat="1" x14ac:dyDescent="0.3">
      <c r="A2242" s="1214"/>
      <c r="B2242" s="92"/>
      <c r="C2242" s="1298"/>
      <c r="D2242" s="1301"/>
      <c r="E2242" s="1301"/>
      <c r="F2242" s="1301"/>
      <c r="G2242" s="1301"/>
      <c r="H2242" s="1301"/>
      <c r="I2242" s="1301"/>
      <c r="J2242" s="1301"/>
      <c r="K2242" s="1301"/>
      <c r="L2242" s="1301"/>
      <c r="M2242" s="1301"/>
      <c r="N2242" s="1301"/>
      <c r="O2242" s="1329"/>
      <c r="Q2242" s="92"/>
      <c r="R2242" s="92"/>
      <c r="S2242" s="92"/>
      <c r="T2242" s="92"/>
      <c r="U2242" s="1303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14" enableFormatConditionsCalculation="0">
    <tabColor indexed="44"/>
    <pageSetUpPr fitToPage="1"/>
  </sheetPr>
  <dimension ref="A1:U2335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3382'!H434</f>
        <v>0</v>
      </c>
    </row>
    <row r="2" spans="1:21" x14ac:dyDescent="0.3">
      <c r="A2" s="1304">
        <v>5110</v>
      </c>
      <c r="B2" s="230" t="s">
        <v>1463</v>
      </c>
      <c r="D2" s="1297"/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1010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3382'!$L$1</f>
        <v>6.8699999999999997E-2</v>
      </c>
      <c r="I9" s="1454">
        <f>'Salary Menu MIS 3382'!$L$2</f>
        <v>7.6499999999999999E-2</v>
      </c>
      <c r="J9" s="1317">
        <f>'Salary Menu MIS 3382'!$P$2</f>
        <v>6458</v>
      </c>
      <c r="K9" s="1317">
        <f>'Salary Menu MIS 3382'!$P$3</f>
        <v>28</v>
      </c>
      <c r="L9" s="1317">
        <f>'Salary Menu MIS 3382'!$P$4</f>
        <v>204</v>
      </c>
      <c r="M9" s="1317"/>
      <c r="N9" s="1317"/>
    </row>
    <row r="10" spans="1:21" x14ac:dyDescent="0.3">
      <c r="A10" s="1321" t="s">
        <v>1346</v>
      </c>
      <c r="B10" s="1322"/>
      <c r="C10" s="1323"/>
      <c r="D10" s="1455"/>
      <c r="E10" s="1455"/>
    </row>
    <row r="11" spans="1:21" x14ac:dyDescent="0.3">
      <c r="A11" s="1428" t="str">
        <f>'Salary Menu MIS 3382'!A419</f>
        <v>-----</v>
      </c>
      <c r="B11" s="1429" t="str">
        <f>'Salary Menu MIS 3382'!B419</f>
        <v>Administrative Other:</v>
      </c>
      <c r="C11" s="1429">
        <f>'Salary Menu MIS 3382'!D419</f>
        <v>0</v>
      </c>
      <c r="D11" s="1476">
        <f>'Salary Menu MIS 3382'!E419</f>
        <v>0</v>
      </c>
      <c r="E11" s="1388">
        <f>'Salary Menu MIS 3382'!J419</f>
        <v>-5842</v>
      </c>
      <c r="F11" s="1331">
        <f>ROUND(C11*(ROUND((D11-$J$9-$K$9-$L$9)/(1+$H$9+$I$9),0)),0)</f>
        <v>0</v>
      </c>
      <c r="G11" s="1331">
        <f>ROUND(C11*(ROUND(($G$9*E11)*(1+$H$9+$I$9),0)),0)</f>
        <v>0</v>
      </c>
      <c r="H11" s="1331">
        <f>ROUND(F11*$H$9,0)</f>
        <v>0</v>
      </c>
      <c r="I11" s="1331">
        <f>ROUND(F11*$I$9,0)</f>
        <v>0</v>
      </c>
      <c r="J11" s="1331">
        <f>ROUND($J$9*C11,0)</f>
        <v>0</v>
      </c>
      <c r="K11" s="1331">
        <f>ROUND($K$9*C11,0)</f>
        <v>0</v>
      </c>
      <c r="L11" s="1331">
        <f>ROUND($L$9*C11,0)</f>
        <v>0</v>
      </c>
      <c r="M11" s="1331">
        <f>ROUND((C11*D11)-(F11+H11+I11+J11+K11+L11),0)</f>
        <v>0</v>
      </c>
      <c r="N11" s="1331">
        <f>SUM(F11:M11)</f>
        <v>0</v>
      </c>
      <c r="O11" s="1329">
        <v>7300</v>
      </c>
      <c r="P11" s="1330" t="s">
        <v>1641</v>
      </c>
    </row>
    <row r="12" spans="1:21" x14ac:dyDescent="0.3">
      <c r="A12" s="1332"/>
      <c r="B12" s="251"/>
      <c r="C12" s="1333"/>
      <c r="D12" s="1362"/>
      <c r="E12" s="1362"/>
      <c r="O12" s="1329"/>
    </row>
    <row r="13" spans="1:21" s="230" customFormat="1" x14ac:dyDescent="0.3">
      <c r="A13" s="1335" t="s">
        <v>1347</v>
      </c>
      <c r="B13" s="1336"/>
      <c r="C13" s="1337"/>
      <c r="D13" s="1459"/>
      <c r="E13" s="1459"/>
      <c r="F13" s="1339">
        <f t="shared" ref="F13:M13" si="0">SUM(F11:F12)</f>
        <v>0</v>
      </c>
      <c r="G13" s="1339">
        <f t="shared" si="0"/>
        <v>0</v>
      </c>
      <c r="H13" s="1339">
        <f t="shared" si="0"/>
        <v>0</v>
      </c>
      <c r="I13" s="1339">
        <f t="shared" si="0"/>
        <v>0</v>
      </c>
      <c r="J13" s="1339">
        <f t="shared" si="0"/>
        <v>0</v>
      </c>
      <c r="K13" s="1339">
        <f t="shared" si="0"/>
        <v>0</v>
      </c>
      <c r="L13" s="1339">
        <f t="shared" si="0"/>
        <v>0</v>
      </c>
      <c r="M13" s="1339">
        <f t="shared" si="0"/>
        <v>0</v>
      </c>
      <c r="N13" s="1339">
        <f>SUM(N11:N12)</f>
        <v>0</v>
      </c>
      <c r="O13" s="1340"/>
      <c r="P13" s="1341"/>
      <c r="U13" s="1342"/>
    </row>
    <row r="14" spans="1:21" x14ac:dyDescent="0.3">
      <c r="A14" s="1332"/>
      <c r="B14" s="251"/>
      <c r="C14" s="1333"/>
      <c r="D14" s="1362"/>
      <c r="E14" s="1362"/>
      <c r="O14" s="1329"/>
    </row>
    <row r="15" spans="1:21" x14ac:dyDescent="0.3">
      <c r="A15" s="1321" t="s">
        <v>1348</v>
      </c>
      <c r="B15" s="1322"/>
      <c r="C15" s="1323"/>
      <c r="D15" s="1455"/>
      <c r="E15" s="1455"/>
      <c r="O15" s="1329" t="s">
        <v>1613</v>
      </c>
    </row>
    <row r="16" spans="1:21" x14ac:dyDescent="0.3">
      <c r="A16" s="1428" t="str">
        <f>'Salary Menu MIS 3382'!A400</f>
        <v>1----</v>
      </c>
      <c r="B16" s="1477" t="str">
        <f>'Salary Menu MIS 3382'!B400</f>
        <v>Teacher - Vocational - 10 Month</v>
      </c>
      <c r="C16" s="1429">
        <f>'Salary Menu MIS 3382'!D400</f>
        <v>0</v>
      </c>
      <c r="D16" s="1476">
        <f>'Salary Menu MIS 3382'!E400</f>
        <v>65000</v>
      </c>
      <c r="E16" s="1388">
        <f>'Salary Menu MIS 3382'!J400</f>
        <v>50917</v>
      </c>
      <c r="F16" s="1301">
        <f>ROUND(C16*(ROUND((D16-$J$9-$K$9-$L$9)/(1+$H$9+$I$9),0)),0)</f>
        <v>0</v>
      </c>
      <c r="G16" s="1301">
        <f t="shared" ref="G16:G21" si="1">ROUND(C16*(ROUND(($G$9*E16)*(1+$H$9+$I$9),0)),0)</f>
        <v>0</v>
      </c>
      <c r="H16" s="1301">
        <f t="shared" ref="H16:H21" si="2">ROUND(F16*$H$9,0)</f>
        <v>0</v>
      </c>
      <c r="I16" s="1301">
        <f t="shared" ref="I16:I21" si="3">ROUND(F16*$I$9,0)</f>
        <v>0</v>
      </c>
      <c r="J16" s="1301">
        <f t="shared" ref="J16:J21" si="4">ROUND($J$9*C16,0)</f>
        <v>0</v>
      </c>
      <c r="K16" s="1301">
        <f t="shared" ref="K16:K21" si="5">ROUND($K$9*C16,0)</f>
        <v>0</v>
      </c>
      <c r="L16" s="1301">
        <f t="shared" ref="L16:L21" si="6">ROUND($L$9*C16,0)</f>
        <v>0</v>
      </c>
      <c r="M16" s="1301">
        <f>ROUND((C16*D16)-(F16+H16+I16+J16+K16+L16),0)</f>
        <v>0</v>
      </c>
      <c r="N16" s="1301">
        <f t="shared" ref="N16:N21" si="7">SUM(F16:M16)</f>
        <v>0</v>
      </c>
      <c r="O16" s="1329">
        <v>5900</v>
      </c>
      <c r="P16" s="1330" t="s">
        <v>1649</v>
      </c>
    </row>
    <row r="17" spans="1:21" x14ac:dyDescent="0.3">
      <c r="A17" s="1428" t="str">
        <f>'Salary Menu MIS 3382'!A401</f>
        <v>1----</v>
      </c>
      <c r="B17" s="1477" t="str">
        <f>'Salary Menu MIS 3382'!B401</f>
        <v>Teacher - Vocational - 12 Month</v>
      </c>
      <c r="C17" s="1429">
        <f>'Salary Menu MIS 3382'!D401</f>
        <v>0</v>
      </c>
      <c r="D17" s="1476">
        <f>'Salary Menu MIS 3382'!E401</f>
        <v>76600</v>
      </c>
      <c r="E17" s="1388">
        <f>'Salary Menu MIS 3382'!J401</f>
        <v>61046</v>
      </c>
      <c r="F17" s="1301">
        <f>ROUND(C17*(ROUND((D17-$J$9-$K$9-$L$9)/(1+$H$9+$I$9),0)),0)</f>
        <v>0</v>
      </c>
      <c r="G17" s="1301">
        <f t="shared" si="1"/>
        <v>0</v>
      </c>
      <c r="H17" s="1301">
        <f t="shared" si="2"/>
        <v>0</v>
      </c>
      <c r="I17" s="1301">
        <f t="shared" si="3"/>
        <v>0</v>
      </c>
      <c r="J17" s="1301">
        <f t="shared" si="4"/>
        <v>0</v>
      </c>
      <c r="K17" s="1301">
        <f t="shared" si="5"/>
        <v>0</v>
      </c>
      <c r="L17" s="1301">
        <f t="shared" si="6"/>
        <v>0</v>
      </c>
      <c r="M17" s="1301">
        <f>ROUND((C17*D17)-(F17+H17+I17+J17+K17+L17),0)</f>
        <v>0</v>
      </c>
      <c r="N17" s="1301">
        <f t="shared" si="7"/>
        <v>0</v>
      </c>
      <c r="O17" s="1329">
        <v>5900</v>
      </c>
      <c r="P17" s="1330" t="s">
        <v>1649</v>
      </c>
    </row>
    <row r="18" spans="1:21" x14ac:dyDescent="0.3">
      <c r="A18" s="1428" t="str">
        <f>'Salary Menu MIS 3382'!A402</f>
        <v>1----</v>
      </c>
      <c r="B18" s="1477" t="str">
        <f>'Salary Menu MIS 3382'!B402</f>
        <v>Teacher - Less than 3.75 Hours</v>
      </c>
      <c r="C18" s="1429">
        <f>'Salary Menu MIS 3382'!D402</f>
        <v>0</v>
      </c>
      <c r="D18" s="1476">
        <f>'Salary Menu MIS 3382'!E402</f>
        <v>7800</v>
      </c>
      <c r="E18" s="1388">
        <f>'Salary Menu MIS 3382'!J402</f>
        <v>6811</v>
      </c>
      <c r="F18" s="1301">
        <f>ROUND(C18*(ROUND((D18)/(1+$H$9+$I$9),0)),0)</f>
        <v>0</v>
      </c>
      <c r="G18" s="1301">
        <f t="shared" si="1"/>
        <v>0</v>
      </c>
      <c r="H18" s="1301">
        <f t="shared" si="2"/>
        <v>0</v>
      </c>
      <c r="I18" s="1301">
        <f t="shared" si="3"/>
        <v>0</v>
      </c>
      <c r="J18" s="1345" t="s">
        <v>1350</v>
      </c>
      <c r="K18" s="1345" t="s">
        <v>1350</v>
      </c>
      <c r="L18" s="1345" t="s">
        <v>1350</v>
      </c>
      <c r="M18" s="1301">
        <f>ROUND((C18*D18)-(F18+H18+I18),0)</f>
        <v>0</v>
      </c>
      <c r="N18" s="1301">
        <f t="shared" si="7"/>
        <v>0</v>
      </c>
      <c r="O18" s="1329">
        <v>5900</v>
      </c>
      <c r="P18" s="1330" t="s">
        <v>1649</v>
      </c>
    </row>
    <row r="19" spans="1:21" x14ac:dyDescent="0.3">
      <c r="A19" s="1428" t="str">
        <f>'Salary Menu MIS 3382'!A403</f>
        <v>1----</v>
      </c>
      <c r="B19" s="1477" t="str">
        <f>'Salary Menu MIS 3382'!B403</f>
        <v>Teacher - 12 Month</v>
      </c>
      <c r="C19" s="1429">
        <f>'Salary Menu MIS 3382'!D403</f>
        <v>0</v>
      </c>
      <c r="D19" s="1476">
        <f>'Salary Menu MIS 3382'!E403</f>
        <v>76600</v>
      </c>
      <c r="E19" s="1388">
        <f>'Salary Menu MIS 3382'!J403</f>
        <v>61046</v>
      </c>
      <c r="F19" s="1301">
        <f>ROUND(C19*(ROUND((D19-$J$9-$K$9-$L$9)/(1+$H$9+$I$9),0)),0)</f>
        <v>0</v>
      </c>
      <c r="G19" s="1301">
        <f t="shared" si="1"/>
        <v>0</v>
      </c>
      <c r="H19" s="1301">
        <f t="shared" si="2"/>
        <v>0</v>
      </c>
      <c r="I19" s="1301">
        <f t="shared" si="3"/>
        <v>0</v>
      </c>
      <c r="J19" s="1301">
        <f t="shared" si="4"/>
        <v>0</v>
      </c>
      <c r="K19" s="1301">
        <f t="shared" si="5"/>
        <v>0</v>
      </c>
      <c r="L19" s="1301">
        <f t="shared" si="6"/>
        <v>0</v>
      </c>
      <c r="M19" s="1301">
        <f>ROUND((C19*D19)-(F19+H19+I19+J19+K19+L19),0)</f>
        <v>0</v>
      </c>
      <c r="N19" s="1301">
        <f t="shared" si="7"/>
        <v>0</v>
      </c>
      <c r="O19" s="1329">
        <v>5900</v>
      </c>
      <c r="P19" s="1330" t="s">
        <v>1649</v>
      </c>
    </row>
    <row r="20" spans="1:21" x14ac:dyDescent="0.3">
      <c r="A20" s="1428" t="str">
        <f>'Salary Menu MIS 3382'!A404</f>
        <v>12501</v>
      </c>
      <c r="B20" s="1477" t="str">
        <f>'Salary Menu MIS 3382'!B404</f>
        <v>Teacher - Hourly</v>
      </c>
      <c r="C20" s="1429">
        <f>'Salary Menu MIS 3382'!D404</f>
        <v>0</v>
      </c>
      <c r="D20" s="1476">
        <f>'Salary Menu MIS 3382'!E404</f>
        <v>37</v>
      </c>
      <c r="E20" s="1388">
        <f>'Salary Menu MIS 3382'!J404</f>
        <v>0</v>
      </c>
      <c r="F20" s="1301">
        <f>ROUND((C20*D20)/(1+$H$9+$I$9),0)</f>
        <v>0</v>
      </c>
      <c r="G20" s="1301">
        <f t="shared" si="1"/>
        <v>0</v>
      </c>
      <c r="H20" s="1301">
        <f t="shared" si="2"/>
        <v>0</v>
      </c>
      <c r="I20" s="1301">
        <f t="shared" si="3"/>
        <v>0</v>
      </c>
      <c r="J20" s="1345" t="s">
        <v>1350</v>
      </c>
      <c r="K20" s="1345" t="s">
        <v>1350</v>
      </c>
      <c r="L20" s="1345" t="s">
        <v>1350</v>
      </c>
      <c r="M20" s="1301">
        <f>ROUND((C20*D20)-(F20+H20+I20),0)</f>
        <v>0</v>
      </c>
      <c r="N20" s="1301">
        <f t="shared" si="7"/>
        <v>0</v>
      </c>
      <c r="O20" s="1329">
        <v>5900</v>
      </c>
      <c r="P20" s="1303" t="s">
        <v>262</v>
      </c>
    </row>
    <row r="21" spans="1:21" x14ac:dyDescent="0.3">
      <c r="A21" s="1428" t="str">
        <f>'Salary Menu MIS 3382'!A420</f>
        <v>-----</v>
      </c>
      <c r="B21" s="1477" t="str">
        <f>'Salary Menu MIS 3382'!B420</f>
        <v>Instructional - Other:</v>
      </c>
      <c r="C21" s="1429">
        <f>'Salary Menu MIS 3382'!D420</f>
        <v>0</v>
      </c>
      <c r="D21" s="1476">
        <f>'Salary Menu MIS 3382'!E420</f>
        <v>0</v>
      </c>
      <c r="E21" s="1388">
        <f>'Salary Menu MIS 3382'!J420</f>
        <v>-5842</v>
      </c>
      <c r="F21" s="1331">
        <f>ROUND(C21*(ROUND((D21-$J$9-$K$9-$L$9)/(1+$H$9+$I$9),0)),0)</f>
        <v>0</v>
      </c>
      <c r="G21" s="1331">
        <f t="shared" si="1"/>
        <v>0</v>
      </c>
      <c r="H21" s="1331">
        <f t="shared" si="2"/>
        <v>0</v>
      </c>
      <c r="I21" s="1331">
        <f t="shared" si="3"/>
        <v>0</v>
      </c>
      <c r="J21" s="1331">
        <f t="shared" si="4"/>
        <v>0</v>
      </c>
      <c r="K21" s="1331">
        <f t="shared" si="5"/>
        <v>0</v>
      </c>
      <c r="L21" s="1331">
        <f t="shared" si="6"/>
        <v>0</v>
      </c>
      <c r="M21" s="1331">
        <f>ROUND((C21*D21)-(F21+H21+I21+J21+K21+L21),0)</f>
        <v>0</v>
      </c>
      <c r="N21" s="1331">
        <f t="shared" si="7"/>
        <v>0</v>
      </c>
      <c r="O21" s="1329">
        <v>5900</v>
      </c>
      <c r="P21" s="1330" t="s">
        <v>1649</v>
      </c>
    </row>
    <row r="22" spans="1:21" x14ac:dyDescent="0.3">
      <c r="A22" s="1428"/>
      <c r="B22" s="1477"/>
      <c r="C22" s="1429"/>
      <c r="D22" s="1476"/>
      <c r="E22" s="1388"/>
      <c r="O22" s="1329"/>
      <c r="P22" s="1330"/>
    </row>
    <row r="23" spans="1:21" s="230" customFormat="1" x14ac:dyDescent="0.3">
      <c r="A23" s="1335" t="s">
        <v>1351</v>
      </c>
      <c r="B23" s="1336"/>
      <c r="C23" s="1337"/>
      <c r="D23" s="1459"/>
      <c r="E23" s="1459"/>
      <c r="F23" s="1339">
        <f>ROUND(SUM(F16:F22),0)</f>
        <v>0</v>
      </c>
      <c r="G23" s="1339">
        <f t="shared" ref="G23:M23" si="8">ROUND(SUM(G16:G22),0)</f>
        <v>0</v>
      </c>
      <c r="H23" s="1339">
        <f t="shared" si="8"/>
        <v>0</v>
      </c>
      <c r="I23" s="1339">
        <f t="shared" si="8"/>
        <v>0</v>
      </c>
      <c r="J23" s="1339">
        <f t="shared" si="8"/>
        <v>0</v>
      </c>
      <c r="K23" s="1339">
        <f t="shared" si="8"/>
        <v>0</v>
      </c>
      <c r="L23" s="1339">
        <f t="shared" si="8"/>
        <v>0</v>
      </c>
      <c r="M23" s="1339">
        <f t="shared" si="8"/>
        <v>0</v>
      </c>
      <c r="N23" s="1339">
        <f>ROUND(SUM(N16:N22),0)</f>
        <v>0</v>
      </c>
      <c r="O23" s="1340"/>
      <c r="P23" s="1341"/>
      <c r="U23" s="1342"/>
    </row>
    <row r="24" spans="1:21" x14ac:dyDescent="0.3">
      <c r="A24" s="1332"/>
      <c r="B24" s="251"/>
      <c r="C24" s="1333"/>
      <c r="D24" s="1362"/>
      <c r="E24" s="1362"/>
      <c r="O24" s="1329"/>
    </row>
    <row r="25" spans="1:21" x14ac:dyDescent="0.3">
      <c r="A25" s="1332"/>
      <c r="B25" s="251"/>
      <c r="C25" s="1333"/>
      <c r="D25" s="1362"/>
      <c r="E25" s="1362"/>
      <c r="O25" s="1329"/>
    </row>
    <row r="26" spans="1:21" x14ac:dyDescent="0.3">
      <c r="A26" s="1321" t="s">
        <v>222</v>
      </c>
      <c r="B26" s="1322"/>
      <c r="C26" s="1323"/>
      <c r="D26" s="1455"/>
      <c r="E26" s="1455"/>
      <c r="O26" s="1329"/>
    </row>
    <row r="27" spans="1:21" x14ac:dyDescent="0.3">
      <c r="A27" s="1428" t="str">
        <f>'Salary Menu MIS 3382'!A405</f>
        <v>41---</v>
      </c>
      <c r="B27" s="1477" t="str">
        <f>'Salary Menu MIS 3382'!B405</f>
        <v>Classroom Assistant - Full Time</v>
      </c>
      <c r="C27" s="1429">
        <f>'Salary Menu MIS 3382'!D405</f>
        <v>0</v>
      </c>
      <c r="D27" s="1476">
        <f>'Salary Menu MIS 3382'!E405</f>
        <v>30300</v>
      </c>
      <c r="E27" s="1388">
        <f>'Salary Menu MIS 3382'!J405</f>
        <v>0</v>
      </c>
      <c r="F27" s="1301">
        <f>ROUND(C27*(ROUND((D27-$J$9-$K$9-$L$9)/(1+$H$9+$I$9),0)),0)</f>
        <v>0</v>
      </c>
      <c r="G27" s="1345" t="s">
        <v>1350</v>
      </c>
      <c r="H27" s="1301">
        <f>ROUND(F27*$H$9,0)</f>
        <v>0</v>
      </c>
      <c r="I27" s="1301">
        <f>ROUND(F27*$I$9,0)</f>
        <v>0</v>
      </c>
      <c r="J27" s="1301">
        <f>ROUND($J$9*C27,0)</f>
        <v>0</v>
      </c>
      <c r="K27" s="1301">
        <f>ROUND($K$9*C27,0)</f>
        <v>0</v>
      </c>
      <c r="L27" s="1301">
        <f>ROUND($L$9*C27,0)</f>
        <v>0</v>
      </c>
      <c r="M27" s="1301">
        <f>ROUND((C27*D27)-(F27+H27+I27+J27+K27+L27),0)</f>
        <v>0</v>
      </c>
      <c r="N27" s="1301">
        <f>SUM(F27:M27)</f>
        <v>0</v>
      </c>
      <c r="O27" s="1329">
        <v>5900</v>
      </c>
      <c r="P27" s="1470" t="s">
        <v>1630</v>
      </c>
    </row>
    <row r="28" spans="1:21" x14ac:dyDescent="0.3">
      <c r="A28" s="1428" t="str">
        <f>'Salary Menu MIS 3382'!A406</f>
        <v>41---</v>
      </c>
      <c r="B28" s="1477" t="str">
        <f>'Salary Menu MIS 3382'!B406</f>
        <v>Classroom Assistant - Less than 4 hours</v>
      </c>
      <c r="C28" s="1429">
        <f>'Salary Menu MIS 3382'!D406</f>
        <v>0</v>
      </c>
      <c r="D28" s="1476">
        <f>'Salary Menu MIS 3382'!E406</f>
        <v>3100</v>
      </c>
      <c r="E28" s="1388">
        <f>'Salary Menu MIS 3382'!J406</f>
        <v>0</v>
      </c>
      <c r="F28" s="1301">
        <f>ROUND(C28*(ROUND((D28)/(1+$H$9+$I$9),0)),0)</f>
        <v>0</v>
      </c>
      <c r="G28" s="1345" t="s">
        <v>1350</v>
      </c>
      <c r="H28" s="1301">
        <f t="shared" ref="H28:H40" si="9">ROUND(F28*$H$9,0)</f>
        <v>0</v>
      </c>
      <c r="I28" s="1301">
        <f t="shared" ref="I28:I40" si="10">ROUND(F28*$I$9,0)</f>
        <v>0</v>
      </c>
      <c r="J28" s="1345" t="s">
        <v>1350</v>
      </c>
      <c r="K28" s="1345" t="s">
        <v>1350</v>
      </c>
      <c r="L28" s="1345" t="s">
        <v>1350</v>
      </c>
      <c r="M28" s="1301">
        <f>ROUND((C28*D28)-(F28+H28+I28),0)</f>
        <v>0</v>
      </c>
      <c r="N28" s="1301">
        <f t="shared" ref="N28:N40" si="11">SUM(F28:M28)</f>
        <v>0</v>
      </c>
      <c r="O28" s="1329">
        <v>5900</v>
      </c>
      <c r="P28" s="1303" t="s">
        <v>1630</v>
      </c>
    </row>
    <row r="29" spans="1:21" x14ac:dyDescent="0.3">
      <c r="A29" s="1428" t="str">
        <f>'Salary Menu MIS 3382'!A407</f>
        <v>41880</v>
      </c>
      <c r="B29" s="1477" t="str">
        <f>'Salary Menu MIS 3382'!B407</f>
        <v>Classroom Assistant - Vo-Tech</v>
      </c>
      <c r="C29" s="1429">
        <f>'Salary Menu MIS 3382'!D407</f>
        <v>0</v>
      </c>
      <c r="D29" s="1476">
        <f>'Salary Menu MIS 3382'!E407</f>
        <v>42000</v>
      </c>
      <c r="E29" s="1388">
        <f>'Salary Menu MIS 3382'!J407</f>
        <v>0</v>
      </c>
      <c r="F29" s="1301">
        <f>ROUND(C29*(ROUND((D29-$J$9-$K$9-$L$9)/(1+$H$9+$I$9),0)),0)</f>
        <v>0</v>
      </c>
      <c r="G29" s="1345" t="s">
        <v>1350</v>
      </c>
      <c r="H29" s="1301">
        <f t="shared" si="9"/>
        <v>0</v>
      </c>
      <c r="I29" s="1301">
        <f t="shared" si="10"/>
        <v>0</v>
      </c>
      <c r="J29" s="1301">
        <f>ROUND($J$9*C29,0)</f>
        <v>0</v>
      </c>
      <c r="K29" s="1301">
        <f>ROUND($K$9*C29,0)</f>
        <v>0</v>
      </c>
      <c r="L29" s="1301">
        <f>ROUND($L$9*C29,0)</f>
        <v>0</v>
      </c>
      <c r="M29" s="1301">
        <f t="shared" ref="M29:M41" si="12">ROUND((C29*D29)-(F29+H29+I29+J29+K29+L29),0)</f>
        <v>0</v>
      </c>
      <c r="N29" s="1301">
        <f t="shared" si="11"/>
        <v>0</v>
      </c>
      <c r="O29" s="1329">
        <v>5900</v>
      </c>
      <c r="P29" s="1303" t="s">
        <v>1630</v>
      </c>
    </row>
    <row r="30" spans="1:21" x14ac:dyDescent="0.3">
      <c r="A30" s="1428" t="str">
        <f>'Salary Menu MIS 3382'!A408</f>
        <v>428---</v>
      </c>
      <c r="B30" s="1477" t="str">
        <f>'Salary Menu MIS 3382'!B408</f>
        <v>Custodian I - 12 Month</v>
      </c>
      <c r="C30" s="1429">
        <f>'Salary Menu MIS 3382'!D408</f>
        <v>0</v>
      </c>
      <c r="D30" s="1476">
        <f>'Salary Menu MIS 3382'!E408</f>
        <v>0</v>
      </c>
      <c r="E30" s="1388">
        <f>'Salary Menu MIS 3382'!J408</f>
        <v>0</v>
      </c>
      <c r="F30" s="1301">
        <f>ROUND(C30*(ROUND((D30-$J$9-$K$9-$L$9)/(1+$H$9+$I$9),0)),0)</f>
        <v>0</v>
      </c>
      <c r="G30" s="1345" t="s">
        <v>1350</v>
      </c>
      <c r="H30" s="1301">
        <f t="shared" si="9"/>
        <v>0</v>
      </c>
      <c r="I30" s="1301">
        <f t="shared" si="10"/>
        <v>0</v>
      </c>
      <c r="J30" s="1301">
        <f>ROUND($J$9*C30,0)</f>
        <v>0</v>
      </c>
      <c r="K30" s="1301">
        <f>ROUND($K$9*C30,0)</f>
        <v>0</v>
      </c>
      <c r="L30" s="1301">
        <f>ROUND($L$9*C30,0)</f>
        <v>0</v>
      </c>
      <c r="M30" s="1301">
        <f t="shared" si="12"/>
        <v>0</v>
      </c>
      <c r="N30" s="1301">
        <f t="shared" si="11"/>
        <v>0</v>
      </c>
      <c r="O30" s="1329">
        <v>7900</v>
      </c>
      <c r="P30" s="1303" t="s">
        <v>1630</v>
      </c>
    </row>
    <row r="31" spans="1:21" x14ac:dyDescent="0.3">
      <c r="A31" s="1428" t="str">
        <f>'Salary Menu MIS 3382'!A409</f>
        <v>428---</v>
      </c>
      <c r="B31" s="1477" t="str">
        <f>'Salary Menu MIS 3382'!B409</f>
        <v>Custodian - 12 Month</v>
      </c>
      <c r="C31" s="1429">
        <f>'Salary Menu MIS 3382'!D409</f>
        <v>0</v>
      </c>
      <c r="D31" s="1476">
        <f>'Salary Menu MIS 3382'!E409</f>
        <v>0</v>
      </c>
      <c r="E31" s="1388">
        <f>'Salary Menu MIS 3382'!J409</f>
        <v>0</v>
      </c>
      <c r="F31" s="1301">
        <f>ROUND(C31*(ROUND((D31-$J$9-$K$9-$L$9)/(1+$H$9+$I$9),0)),0)</f>
        <v>0</v>
      </c>
      <c r="G31" s="1345" t="s">
        <v>1350</v>
      </c>
      <c r="H31" s="1301">
        <f t="shared" si="9"/>
        <v>0</v>
      </c>
      <c r="I31" s="1301">
        <f t="shared" si="10"/>
        <v>0</v>
      </c>
      <c r="J31" s="1301">
        <f>ROUND($J$9*C31,0)</f>
        <v>0</v>
      </c>
      <c r="K31" s="1301">
        <f>ROUND($K$9*C31,0)</f>
        <v>0</v>
      </c>
      <c r="L31" s="1301">
        <f>ROUND($L$9*C31,0)</f>
        <v>0</v>
      </c>
      <c r="M31" s="1301">
        <f t="shared" si="12"/>
        <v>0</v>
      </c>
      <c r="N31" s="1301">
        <f t="shared" si="11"/>
        <v>0</v>
      </c>
      <c r="O31" s="1329">
        <v>7900</v>
      </c>
      <c r="P31" s="1303" t="s">
        <v>1630</v>
      </c>
    </row>
    <row r="32" spans="1:21" x14ac:dyDescent="0.3">
      <c r="A32" s="1428" t="str">
        <f>'Salary Menu MIS 3382'!A410</f>
        <v>428---</v>
      </c>
      <c r="B32" s="1477" t="str">
        <f>'Salary Menu MIS 3382'!B410</f>
        <v>Custodian - 10 Month</v>
      </c>
      <c r="C32" s="1429">
        <f>'Salary Menu MIS 3382'!D410</f>
        <v>0</v>
      </c>
      <c r="D32" s="1476">
        <f>'Salary Menu MIS 3382'!E410</f>
        <v>0</v>
      </c>
      <c r="E32" s="1388">
        <f>'Salary Menu MIS 3382'!J410</f>
        <v>0</v>
      </c>
      <c r="F32" s="1301">
        <f>ROUND(C32*(ROUND((D32-$J$9-$K$9-$L$9)/(1+$H$9+$I$9),0)),0)</f>
        <v>0</v>
      </c>
      <c r="G32" s="1345" t="s">
        <v>1350</v>
      </c>
      <c r="H32" s="1301">
        <f t="shared" si="9"/>
        <v>0</v>
      </c>
      <c r="I32" s="1301">
        <f t="shared" si="10"/>
        <v>0</v>
      </c>
      <c r="J32" s="1301">
        <f>ROUND($J$9*C32,0)</f>
        <v>0</v>
      </c>
      <c r="K32" s="1301">
        <f>ROUND($K$9*C32,0)</f>
        <v>0</v>
      </c>
      <c r="L32" s="1301">
        <f>ROUND($L$9*C32,0)</f>
        <v>0</v>
      </c>
      <c r="M32" s="1301">
        <f t="shared" si="12"/>
        <v>0</v>
      </c>
      <c r="N32" s="1301">
        <f t="shared" si="11"/>
        <v>0</v>
      </c>
      <c r="O32" s="1329">
        <v>7900</v>
      </c>
      <c r="P32" s="1303" t="s">
        <v>1630</v>
      </c>
    </row>
    <row r="33" spans="1:21" x14ac:dyDescent="0.3">
      <c r="A33" s="1428" t="str">
        <f>'Salary Menu MIS 3382'!A411</f>
        <v>428---</v>
      </c>
      <c r="B33" s="1477" t="str">
        <f>'Salary Menu MIS 3382'!B411</f>
        <v>Custodian - 9 Month</v>
      </c>
      <c r="C33" s="1429">
        <f>'Salary Menu MIS 3382'!D411</f>
        <v>0</v>
      </c>
      <c r="D33" s="1476">
        <f>'Salary Menu MIS 3382'!E411</f>
        <v>0</v>
      </c>
      <c r="E33" s="1388">
        <f>'Salary Menu MIS 3382'!J411</f>
        <v>0</v>
      </c>
      <c r="F33" s="1301">
        <f>ROUND(C33*(ROUND((D33-$J$9-$K$9-$L$9)/(1+$H$9+$I$9),0)),0)</f>
        <v>0</v>
      </c>
      <c r="G33" s="1345" t="s">
        <v>1350</v>
      </c>
      <c r="H33" s="1301">
        <f t="shared" si="9"/>
        <v>0</v>
      </c>
      <c r="I33" s="1301">
        <f t="shared" si="10"/>
        <v>0</v>
      </c>
      <c r="J33" s="1301">
        <f>ROUND($J$9*C33,0)</f>
        <v>0</v>
      </c>
      <c r="K33" s="1301">
        <f>ROUND($K$9*C33,0)</f>
        <v>0</v>
      </c>
      <c r="L33" s="1301">
        <f>ROUND($L$9*C33,0)</f>
        <v>0</v>
      </c>
      <c r="M33" s="1301">
        <f t="shared" si="12"/>
        <v>0</v>
      </c>
      <c r="N33" s="1301">
        <f t="shared" si="11"/>
        <v>0</v>
      </c>
      <c r="O33" s="1329">
        <v>7900</v>
      </c>
      <c r="P33" s="1303" t="s">
        <v>1630</v>
      </c>
    </row>
    <row r="34" spans="1:21" x14ac:dyDescent="0.3">
      <c r="A34" s="1428" t="str">
        <f>'Salary Menu MIS 3382'!A412</f>
        <v>428---</v>
      </c>
      <c r="B34" s="1477" t="str">
        <f>'Salary Menu MIS 3382'!B412</f>
        <v>Custodian - 12 Month - Less than 4 hours</v>
      </c>
      <c r="C34" s="1429">
        <f>'Salary Menu MIS 3382'!D412</f>
        <v>0</v>
      </c>
      <c r="D34" s="1476">
        <f>'Salary Menu MIS 3382'!E412</f>
        <v>0</v>
      </c>
      <c r="E34" s="1388">
        <f>'Salary Menu MIS 3382'!J412</f>
        <v>0</v>
      </c>
      <c r="F34" s="1301">
        <f>ROUND(C34*(ROUND((D34)/(1+$H$9+$I$9),0)),0)</f>
        <v>0</v>
      </c>
      <c r="G34" s="1345" t="s">
        <v>1350</v>
      </c>
      <c r="H34" s="1301">
        <f>ROUND(F34*$H$9,0)</f>
        <v>0</v>
      </c>
      <c r="I34" s="1301">
        <f>ROUND(F34*$I$9,0)</f>
        <v>0</v>
      </c>
      <c r="J34" s="1345" t="s">
        <v>1350</v>
      </c>
      <c r="K34" s="1345" t="s">
        <v>1350</v>
      </c>
      <c r="L34" s="1345" t="s">
        <v>1350</v>
      </c>
      <c r="M34" s="1301">
        <f>ROUND((C34*D34)-(F34+H34+I34),0)</f>
        <v>0</v>
      </c>
      <c r="N34" s="1301">
        <f>SUM(F34:M34)</f>
        <v>0</v>
      </c>
      <c r="O34" s="1329">
        <v>7900</v>
      </c>
      <c r="P34" s="1303" t="s">
        <v>1630</v>
      </c>
    </row>
    <row r="35" spans="1:21" x14ac:dyDescent="0.3">
      <c r="A35" s="1428" t="str">
        <f>'Salary Menu MIS 3382'!A413</f>
        <v>428---</v>
      </c>
      <c r="B35" s="1477" t="str">
        <f>'Salary Menu MIS 3382'!B413</f>
        <v>Custodian - 10 Month - Less than 4 hours</v>
      </c>
      <c r="C35" s="1429">
        <f>'Salary Menu MIS 3382'!D413</f>
        <v>0</v>
      </c>
      <c r="D35" s="1476">
        <f>'Salary Menu MIS 3382'!E413</f>
        <v>0</v>
      </c>
      <c r="E35" s="1388">
        <f>'Salary Menu MIS 3382'!J413</f>
        <v>0</v>
      </c>
      <c r="F35" s="1301">
        <f>ROUND(C35*(ROUND((D35)/(1+$H$9+$I$9),0)),0)</f>
        <v>0</v>
      </c>
      <c r="G35" s="1345" t="s">
        <v>1350</v>
      </c>
      <c r="H35" s="1301">
        <f>ROUND(F35*$H$9,0)</f>
        <v>0</v>
      </c>
      <c r="I35" s="1301">
        <f>ROUND(F35*$I$9,0)</f>
        <v>0</v>
      </c>
      <c r="J35" s="1345" t="s">
        <v>1350</v>
      </c>
      <c r="K35" s="1345" t="s">
        <v>1350</v>
      </c>
      <c r="L35" s="1345" t="s">
        <v>1350</v>
      </c>
      <c r="M35" s="1301">
        <f>ROUND((C35*D35)-(F35+H35+I35),0)</f>
        <v>0</v>
      </c>
      <c r="N35" s="1301">
        <f>SUM(F35:M35)</f>
        <v>0</v>
      </c>
      <c r="O35" s="1329">
        <v>7900</v>
      </c>
      <c r="P35" s="1303" t="s">
        <v>1630</v>
      </c>
    </row>
    <row r="36" spans="1:21" x14ac:dyDescent="0.3">
      <c r="A36" s="1428" t="str">
        <f>'Salary Menu MIS 3382'!A414</f>
        <v>428---</v>
      </c>
      <c r="B36" s="1477" t="str">
        <f>'Salary Menu MIS 3382'!B414</f>
        <v>Custodian - 9 Month - Less than 4 hours</v>
      </c>
      <c r="C36" s="1429">
        <f>'Salary Menu MIS 3382'!D414</f>
        <v>0</v>
      </c>
      <c r="D36" s="1476">
        <f>'Salary Menu MIS 3382'!E414</f>
        <v>0</v>
      </c>
      <c r="E36" s="1388">
        <f>'Salary Menu MIS 3382'!J414</f>
        <v>0</v>
      </c>
      <c r="F36" s="1301">
        <f>ROUND(C36*(ROUND((D36)/(1+$H$9+$I$9),0)),0)</f>
        <v>0</v>
      </c>
      <c r="G36" s="1345" t="s">
        <v>1350</v>
      </c>
      <c r="H36" s="1301">
        <f>ROUND(F36*$H$9,0)</f>
        <v>0</v>
      </c>
      <c r="I36" s="1301">
        <f>ROUND(F36*$I$9,0)</f>
        <v>0</v>
      </c>
      <c r="J36" s="1345" t="s">
        <v>1350</v>
      </c>
      <c r="K36" s="1345" t="s">
        <v>1350</v>
      </c>
      <c r="L36" s="1345" t="s">
        <v>1350</v>
      </c>
      <c r="M36" s="1301">
        <f>ROUND((C36*D36)-(F36+H36+I36),0)</f>
        <v>0</v>
      </c>
      <c r="N36" s="1301">
        <f>SUM(F36:M36)</f>
        <v>0</v>
      </c>
      <c r="O36" s="1329">
        <v>7900</v>
      </c>
      <c r="P36" s="1303" t="s">
        <v>1630</v>
      </c>
    </row>
    <row r="37" spans="1:21" x14ac:dyDescent="0.3">
      <c r="A37" s="1428" t="str">
        <f>'Salary Menu MIS 3382'!A415</f>
        <v>41120</v>
      </c>
      <c r="B37" s="1477" t="str">
        <f>'Salary Menu MIS 3382'!B415</f>
        <v>School Bookkeeper - 12 Month</v>
      </c>
      <c r="C37" s="1429">
        <f>'Salary Menu MIS 3382'!D415</f>
        <v>0</v>
      </c>
      <c r="D37" s="1476">
        <f>'Salary Menu MIS 3382'!E415</f>
        <v>48400</v>
      </c>
      <c r="E37" s="1388">
        <f>'Salary Menu MIS 3382'!J415</f>
        <v>0</v>
      </c>
      <c r="F37" s="1301">
        <f>ROUND(C37*(ROUND((D37-$J$9-$K$9-$L$9)/(1+$H$9+$I$9),0)),0)</f>
        <v>0</v>
      </c>
      <c r="G37" s="1345" t="s">
        <v>1350</v>
      </c>
      <c r="H37" s="1301">
        <f t="shared" si="9"/>
        <v>0</v>
      </c>
      <c r="I37" s="1301">
        <f t="shared" si="10"/>
        <v>0</v>
      </c>
      <c r="J37" s="1301">
        <f>ROUND($J$9*C37,0)</f>
        <v>0</v>
      </c>
      <c r="K37" s="1301">
        <f>ROUND($K$9*C37,0)</f>
        <v>0</v>
      </c>
      <c r="L37" s="1301">
        <f>ROUND($L$9*C37,0)</f>
        <v>0</v>
      </c>
      <c r="M37" s="1301">
        <f t="shared" si="12"/>
        <v>0</v>
      </c>
      <c r="N37" s="1301">
        <f t="shared" si="11"/>
        <v>0</v>
      </c>
      <c r="O37" s="1329">
        <v>7300</v>
      </c>
      <c r="P37" s="1303" t="s">
        <v>1630</v>
      </c>
    </row>
    <row r="38" spans="1:21" x14ac:dyDescent="0.3">
      <c r="A38" s="1428" t="str">
        <f>'Salary Menu MIS 3382'!A416</f>
        <v>47070</v>
      </c>
      <c r="B38" s="1477" t="str">
        <f>'Salary Menu MIS 3382'!B416</f>
        <v>School Level Clerk - 10 Month</v>
      </c>
      <c r="C38" s="1429">
        <f>'Salary Menu MIS 3382'!D416</f>
        <v>0</v>
      </c>
      <c r="D38" s="1476">
        <f>'Salary Menu MIS 3382'!E416</f>
        <v>28600</v>
      </c>
      <c r="E38" s="1388">
        <f>'Salary Menu MIS 3382'!J416</f>
        <v>0</v>
      </c>
      <c r="F38" s="1301">
        <f>ROUND(C38*(ROUND((D38-$J$9-$K$9-$L$9)/(1+$H$9+$I$9),0)),0)</f>
        <v>0</v>
      </c>
      <c r="G38" s="1345" t="s">
        <v>1350</v>
      </c>
      <c r="H38" s="1301">
        <f t="shared" si="9"/>
        <v>0</v>
      </c>
      <c r="I38" s="1301">
        <f t="shared" si="10"/>
        <v>0</v>
      </c>
      <c r="J38" s="1301">
        <f>ROUND($J$9*C38,0)</f>
        <v>0</v>
      </c>
      <c r="K38" s="1301">
        <f>ROUND($K$9*C38,0)</f>
        <v>0</v>
      </c>
      <c r="L38" s="1301">
        <f>ROUND($L$9*C38,0)</f>
        <v>0</v>
      </c>
      <c r="M38" s="1301">
        <f t="shared" si="12"/>
        <v>0</v>
      </c>
      <c r="N38" s="1301">
        <f t="shared" si="11"/>
        <v>0</v>
      </c>
      <c r="O38" s="1329">
        <v>7300</v>
      </c>
      <c r="P38" s="1303" t="s">
        <v>1630</v>
      </c>
    </row>
    <row r="39" spans="1:21" x14ac:dyDescent="0.3">
      <c r="A39" s="1428" t="str">
        <f>'Salary Menu MIS 3382'!A417</f>
        <v>4110-</v>
      </c>
      <c r="B39" s="1477" t="str">
        <f>'Salary Menu MIS 3382'!B417</f>
        <v>Secretary - 10 Month</v>
      </c>
      <c r="C39" s="1429">
        <f>'Salary Menu MIS 3382'!D417</f>
        <v>0</v>
      </c>
      <c r="D39" s="1476">
        <f>'Salary Menu MIS 3382'!E417</f>
        <v>43000</v>
      </c>
      <c r="E39" s="1388">
        <f>'Salary Menu MIS 3382'!J417</f>
        <v>0</v>
      </c>
      <c r="F39" s="1301">
        <f>ROUND(C39*(ROUND((D39-$J$9-$K$9-$L$9)/(1+$H$9+$I$9),0)),0)</f>
        <v>0</v>
      </c>
      <c r="G39" s="1345" t="s">
        <v>1350</v>
      </c>
      <c r="H39" s="1301">
        <f t="shared" si="9"/>
        <v>0</v>
      </c>
      <c r="I39" s="1301">
        <f t="shared" si="10"/>
        <v>0</v>
      </c>
      <c r="J39" s="1301">
        <f>ROUND($J$9*C39,0)</f>
        <v>0</v>
      </c>
      <c r="K39" s="1301">
        <f>ROUND($K$9*C39,0)</f>
        <v>0</v>
      </c>
      <c r="L39" s="1301">
        <f>ROUND($L$9*C39,0)</f>
        <v>0</v>
      </c>
      <c r="M39" s="1301">
        <f t="shared" si="12"/>
        <v>0</v>
      </c>
      <c r="N39" s="1301">
        <f t="shared" si="11"/>
        <v>0</v>
      </c>
      <c r="O39" s="1329">
        <v>7300</v>
      </c>
      <c r="P39" s="1303" t="s">
        <v>1630</v>
      </c>
    </row>
    <row r="40" spans="1:21" x14ac:dyDescent="0.3">
      <c r="A40" s="1428" t="str">
        <f>'Salary Menu MIS 3382'!A418</f>
        <v>4112-</v>
      </c>
      <c r="B40" s="1477" t="str">
        <f>'Salary Menu MIS 3382'!B418</f>
        <v>Secretary - 12 Month</v>
      </c>
      <c r="C40" s="1429">
        <f>'Salary Menu MIS 3382'!D418</f>
        <v>0</v>
      </c>
      <c r="D40" s="1476">
        <f>'Salary Menu MIS 3382'!E418</f>
        <v>50200</v>
      </c>
      <c r="E40" s="1388">
        <f>'Salary Menu MIS 3382'!J418</f>
        <v>0</v>
      </c>
      <c r="F40" s="1301">
        <f>ROUND(C40*(ROUND((D40-$J$9-$K$9-$L$9)/(1+$H$9+$I$9),0)),0)</f>
        <v>0</v>
      </c>
      <c r="G40" s="1345" t="s">
        <v>1350</v>
      </c>
      <c r="H40" s="1301">
        <f t="shared" si="9"/>
        <v>0</v>
      </c>
      <c r="I40" s="1301">
        <f t="shared" si="10"/>
        <v>0</v>
      </c>
      <c r="J40" s="1301">
        <f>ROUND($J$9*C40,0)</f>
        <v>0</v>
      </c>
      <c r="K40" s="1301">
        <f>ROUND($K$9*C40,0)</f>
        <v>0</v>
      </c>
      <c r="L40" s="1301">
        <f>ROUND($L$9*C40,0)</f>
        <v>0</v>
      </c>
      <c r="M40" s="1301">
        <f t="shared" si="12"/>
        <v>0</v>
      </c>
      <c r="N40" s="1301">
        <f t="shared" si="11"/>
        <v>0</v>
      </c>
      <c r="O40" s="1329">
        <v>7300</v>
      </c>
      <c r="P40" s="1303" t="s">
        <v>1630</v>
      </c>
    </row>
    <row r="41" spans="1:21" x14ac:dyDescent="0.3">
      <c r="A41" s="1428" t="str">
        <f>'Salary Menu MIS 3382'!A421</f>
        <v>-----</v>
      </c>
      <c r="B41" s="1477" t="str">
        <f>'Salary Menu MIS 3382'!B421</f>
        <v>Non-Instructional - Other:</v>
      </c>
      <c r="C41" s="1429">
        <f>'Salary Menu MIS 3382'!D421</f>
        <v>0</v>
      </c>
      <c r="D41" s="1476">
        <f>'Salary Menu MIS 3382'!E421</f>
        <v>0</v>
      </c>
      <c r="E41" s="1388">
        <f>'Salary Menu MIS 3382'!J421</f>
        <v>0</v>
      </c>
      <c r="F41" s="1331">
        <f>ROUND(C41*(ROUND((D41-$J$9-$K$9-$L$9)/(1+$H$9+$I$9),0)),0)</f>
        <v>0</v>
      </c>
      <c r="G41" s="1364" t="s">
        <v>1350</v>
      </c>
      <c r="H41" s="1331">
        <f>ROUND(F41*$H$9,0)</f>
        <v>0</v>
      </c>
      <c r="I41" s="1331">
        <f>ROUND(F41*$I$9,0)</f>
        <v>0</v>
      </c>
      <c r="J41" s="1331">
        <f>ROUND($J$9*C41,0)</f>
        <v>0</v>
      </c>
      <c r="K41" s="1331">
        <f>ROUND($K$9*C41,0)</f>
        <v>0</v>
      </c>
      <c r="L41" s="1331">
        <f>ROUND($L$9*C41,0)</f>
        <v>0</v>
      </c>
      <c r="M41" s="1331">
        <f t="shared" si="12"/>
        <v>0</v>
      </c>
      <c r="N41" s="1331">
        <f>SUM(F41:M41)</f>
        <v>0</v>
      </c>
      <c r="O41" s="1329">
        <v>7300</v>
      </c>
      <c r="P41" s="1303" t="s">
        <v>1630</v>
      </c>
    </row>
    <row r="42" spans="1:21" x14ac:dyDescent="0.3">
      <c r="A42" s="1428"/>
      <c r="B42" s="1477"/>
      <c r="C42" s="1429"/>
      <c r="D42" s="1476"/>
      <c r="E42" s="1388"/>
      <c r="G42" s="1345"/>
      <c r="O42" s="1329"/>
      <c r="P42" s="1330"/>
    </row>
    <row r="43" spans="1:21" s="230" customFormat="1" x14ac:dyDescent="0.3">
      <c r="A43" s="1335" t="s">
        <v>1356</v>
      </c>
      <c r="B43" s="1336"/>
      <c r="C43" s="1337"/>
      <c r="D43" s="1459"/>
      <c r="E43" s="1459"/>
      <c r="F43" s="1339">
        <f>ROUND(SUM(F27:F41),0)</f>
        <v>0</v>
      </c>
      <c r="G43" s="1339">
        <f t="shared" ref="G43:N43" si="13">ROUND(SUM(G27:G41),0)</f>
        <v>0</v>
      </c>
      <c r="H43" s="1339">
        <f t="shared" si="13"/>
        <v>0</v>
      </c>
      <c r="I43" s="1339">
        <f t="shared" si="13"/>
        <v>0</v>
      </c>
      <c r="J43" s="1339">
        <f t="shared" si="13"/>
        <v>0</v>
      </c>
      <c r="K43" s="1339">
        <f t="shared" si="13"/>
        <v>0</v>
      </c>
      <c r="L43" s="1339">
        <f t="shared" si="13"/>
        <v>0</v>
      </c>
      <c r="M43" s="1339">
        <f t="shared" si="13"/>
        <v>0</v>
      </c>
      <c r="N43" s="1339">
        <f t="shared" si="13"/>
        <v>0</v>
      </c>
      <c r="O43" s="1340"/>
      <c r="P43" s="1341"/>
      <c r="U43" s="1342"/>
    </row>
    <row r="44" spans="1:21" x14ac:dyDescent="0.3">
      <c r="A44" s="1332"/>
      <c r="B44" s="251"/>
      <c r="C44" s="1333"/>
      <c r="D44" s="1362"/>
      <c r="E44" s="1362"/>
      <c r="O44" s="1329"/>
    </row>
    <row r="45" spans="1:21" ht="17.399999999999999" x14ac:dyDescent="0.6">
      <c r="A45" s="1321" t="s">
        <v>223</v>
      </c>
      <c r="B45" s="1322"/>
      <c r="C45" s="1365"/>
      <c r="D45" s="1478" t="s">
        <v>247</v>
      </c>
      <c r="E45" s="1478"/>
      <c r="F45" s="1367">
        <v>0</v>
      </c>
      <c r="G45" s="1368">
        <v>104</v>
      </c>
      <c r="H45" s="1368">
        <v>210</v>
      </c>
      <c r="I45" s="1368">
        <v>220</v>
      </c>
      <c r="J45" s="1368">
        <v>231</v>
      </c>
      <c r="K45" s="1368">
        <v>232</v>
      </c>
      <c r="L45" s="1368">
        <v>233</v>
      </c>
      <c r="M45" s="1368">
        <v>234</v>
      </c>
      <c r="N45" s="1368" t="s">
        <v>248</v>
      </c>
      <c r="O45" s="1369" t="s">
        <v>243</v>
      </c>
      <c r="P45" s="1316" t="s">
        <v>1345</v>
      </c>
    </row>
    <row r="46" spans="1:21" x14ac:dyDescent="0.3">
      <c r="A46" s="1428" t="str">
        <f>'Salary Menu MIS 3382'!A423</f>
        <v>SP301</v>
      </c>
      <c r="B46" s="1477" t="str">
        <f>'Salary Menu MIS 3382'!B423</f>
        <v>Middle Team Leader</v>
      </c>
      <c r="C46" s="1429">
        <f>'Salary Menu MIS 3382'!D423</f>
        <v>0</v>
      </c>
      <c r="D46" s="1476">
        <f>'Salary Menu MIS 3382'!E423</f>
        <v>1465</v>
      </c>
      <c r="E46" s="1388">
        <f>'Salary Menu MIS 3382'!J423</f>
        <v>0</v>
      </c>
      <c r="F46" s="1301">
        <f>ROUND(C46*(D46/(1+$H$9+$I$9)),0)</f>
        <v>0</v>
      </c>
      <c r="G46" s="1345" t="s">
        <v>1350</v>
      </c>
      <c r="H46" s="1301">
        <f>ROUND(+F46*$H$9,0)</f>
        <v>0</v>
      </c>
      <c r="I46" s="1301">
        <f>ROUND(+F46*$I$9,0)</f>
        <v>0</v>
      </c>
      <c r="J46" s="1363" t="s">
        <v>1350</v>
      </c>
      <c r="K46" s="1363" t="s">
        <v>1350</v>
      </c>
      <c r="L46" s="1363" t="s">
        <v>1350</v>
      </c>
      <c r="M46" s="1363" t="s">
        <v>1350</v>
      </c>
      <c r="N46" s="1362">
        <f t="shared" ref="N46:N54" si="14">ROUND(SUM(F46:M46),0)</f>
        <v>0</v>
      </c>
      <c r="O46" s="1329">
        <v>5900</v>
      </c>
      <c r="P46" s="1330" t="s">
        <v>1633</v>
      </c>
    </row>
    <row r="47" spans="1:21" x14ac:dyDescent="0.3">
      <c r="A47" s="1428" t="str">
        <f>'Salary Menu MIS 3382'!A424</f>
        <v>SP302</v>
      </c>
      <c r="B47" s="1477" t="str">
        <f>'Salary Menu MIS 3382'!B424</f>
        <v xml:space="preserve">Senior Department Chair </v>
      </c>
      <c r="C47" s="1429">
        <f>'Salary Menu MIS 3382'!D424</f>
        <v>0</v>
      </c>
      <c r="D47" s="1476">
        <f>'Salary Menu MIS 3382'!E424</f>
        <v>1465</v>
      </c>
      <c r="E47" s="1388">
        <f>'Salary Menu MIS 3382'!J424</f>
        <v>0</v>
      </c>
      <c r="F47" s="1301">
        <f t="shared" ref="F47:F54" si="15">ROUND(C47*(D47/(1+$H$9+$I$9)),0)</f>
        <v>0</v>
      </c>
      <c r="G47" s="1345" t="s">
        <v>1350</v>
      </c>
      <c r="H47" s="1301">
        <f t="shared" ref="H47:H54" si="16">ROUND(+F47*$H$9,0)</f>
        <v>0</v>
      </c>
      <c r="I47" s="1301">
        <f t="shared" ref="I47:I54" si="17">ROUND(+F47*$I$9,0)</f>
        <v>0</v>
      </c>
      <c r="J47" s="1363" t="s">
        <v>1350</v>
      </c>
      <c r="K47" s="1363" t="s">
        <v>1350</v>
      </c>
      <c r="L47" s="1363" t="s">
        <v>1350</v>
      </c>
      <c r="M47" s="1363" t="s">
        <v>1350</v>
      </c>
      <c r="N47" s="1362">
        <f t="shared" si="14"/>
        <v>0</v>
      </c>
      <c r="O47" s="1329">
        <v>5900</v>
      </c>
      <c r="P47" s="1330" t="s">
        <v>1633</v>
      </c>
    </row>
    <row r="48" spans="1:21" x14ac:dyDescent="0.3">
      <c r="A48" s="1428" t="str">
        <f>'Salary Menu MIS 3382'!A425</f>
        <v>SP325</v>
      </c>
      <c r="B48" s="1477" t="str">
        <f>'Salary Menu MIS 3382'!B425</f>
        <v xml:space="preserve">Staff Development Coordinator </v>
      </c>
      <c r="C48" s="1429">
        <f>'Salary Menu MIS 3382'!D425</f>
        <v>0</v>
      </c>
      <c r="D48" s="1476">
        <f>'Salary Menu MIS 3382'!E425</f>
        <v>3760</v>
      </c>
      <c r="E48" s="1388">
        <f>'Salary Menu MIS 3382'!J425</f>
        <v>0</v>
      </c>
      <c r="F48" s="1301">
        <f t="shared" si="15"/>
        <v>0</v>
      </c>
      <c r="G48" s="1345" t="s">
        <v>1350</v>
      </c>
      <c r="H48" s="1301">
        <f t="shared" si="16"/>
        <v>0</v>
      </c>
      <c r="I48" s="1301">
        <f t="shared" si="17"/>
        <v>0</v>
      </c>
      <c r="J48" s="1363" t="s">
        <v>1350</v>
      </c>
      <c r="K48" s="1363" t="s">
        <v>1350</v>
      </c>
      <c r="L48" s="1363" t="s">
        <v>1350</v>
      </c>
      <c r="M48" s="1363" t="s">
        <v>1350</v>
      </c>
      <c r="N48" s="1362">
        <f t="shared" si="14"/>
        <v>0</v>
      </c>
      <c r="O48" s="1329">
        <v>5900</v>
      </c>
      <c r="P48" s="1330" t="s">
        <v>1633</v>
      </c>
    </row>
    <row r="49" spans="1:21" x14ac:dyDescent="0.3">
      <c r="A49" s="1428" t="str">
        <f>'Salary Menu MIS 3382'!A426</f>
        <v>SP330</v>
      </c>
      <c r="B49" s="1477" t="str">
        <f>'Salary Menu MIS 3382'!B426</f>
        <v>Vocational Agriculture</v>
      </c>
      <c r="C49" s="1429">
        <f>'Salary Menu MIS 3382'!D426</f>
        <v>0</v>
      </c>
      <c r="D49" s="1476">
        <f>'Salary Menu MIS 3382'!E426</f>
        <v>6965</v>
      </c>
      <c r="E49" s="1388">
        <f>'Salary Menu MIS 3382'!J426</f>
        <v>0</v>
      </c>
      <c r="F49" s="1301">
        <f t="shared" si="15"/>
        <v>0</v>
      </c>
      <c r="G49" s="1345" t="s">
        <v>1350</v>
      </c>
      <c r="H49" s="1301">
        <f t="shared" si="16"/>
        <v>0</v>
      </c>
      <c r="I49" s="1301">
        <f t="shared" si="17"/>
        <v>0</v>
      </c>
      <c r="J49" s="1363" t="s">
        <v>1350</v>
      </c>
      <c r="K49" s="1363" t="s">
        <v>1350</v>
      </c>
      <c r="L49" s="1363" t="s">
        <v>1350</v>
      </c>
      <c r="M49" s="1363" t="s">
        <v>1350</v>
      </c>
      <c r="N49" s="1362">
        <f t="shared" si="14"/>
        <v>0</v>
      </c>
      <c r="O49" s="1329">
        <v>5900</v>
      </c>
      <c r="P49" s="1330" t="s">
        <v>1633</v>
      </c>
    </row>
    <row r="50" spans="1:21" x14ac:dyDescent="0.3">
      <c r="A50" s="1428" t="str">
        <f>'Salary Menu MIS 3382'!A427</f>
        <v>SP332</v>
      </c>
      <c r="B50" s="1477" t="str">
        <f>'Salary Menu MIS 3382'!B427</f>
        <v>Future Farmers</v>
      </c>
      <c r="C50" s="1429">
        <f>'Salary Menu MIS 3382'!D427</f>
        <v>0</v>
      </c>
      <c r="D50" s="1476">
        <f>'Salary Menu MIS 3382'!E427</f>
        <v>2452</v>
      </c>
      <c r="E50" s="1388">
        <f>'Salary Menu MIS 3382'!J427</f>
        <v>0</v>
      </c>
      <c r="F50" s="1301">
        <f t="shared" si="15"/>
        <v>0</v>
      </c>
      <c r="G50" s="1345" t="s">
        <v>1350</v>
      </c>
      <c r="H50" s="1301">
        <f t="shared" si="16"/>
        <v>0</v>
      </c>
      <c r="I50" s="1301">
        <f t="shared" si="17"/>
        <v>0</v>
      </c>
      <c r="J50" s="1363" t="s">
        <v>1350</v>
      </c>
      <c r="K50" s="1363" t="s">
        <v>1350</v>
      </c>
      <c r="L50" s="1363" t="s">
        <v>1350</v>
      </c>
      <c r="M50" s="1363" t="s">
        <v>1350</v>
      </c>
      <c r="N50" s="1362">
        <f t="shared" si="14"/>
        <v>0</v>
      </c>
      <c r="O50" s="1329">
        <v>5900</v>
      </c>
      <c r="P50" s="1330" t="s">
        <v>1633</v>
      </c>
    </row>
    <row r="51" spans="1:21" x14ac:dyDescent="0.3">
      <c r="A51" s="1428" t="str">
        <f>'Salary Menu MIS 3382'!A428</f>
        <v>SP925</v>
      </c>
      <c r="B51" s="1477" t="str">
        <f>'Salary Menu MIS 3382'!B428</f>
        <v>Confidential Secretary - School</v>
      </c>
      <c r="C51" s="1429">
        <f>'Salary Menu MIS 3382'!D428</f>
        <v>0</v>
      </c>
      <c r="D51" s="1476">
        <f>'Salary Menu MIS 3382'!E428</f>
        <v>275</v>
      </c>
      <c r="E51" s="1388">
        <f>'Salary Menu MIS 3382'!J428</f>
        <v>0</v>
      </c>
      <c r="F51" s="1301">
        <f t="shared" si="15"/>
        <v>0</v>
      </c>
      <c r="G51" s="1345" t="s">
        <v>1350</v>
      </c>
      <c r="H51" s="1301">
        <f t="shared" si="16"/>
        <v>0</v>
      </c>
      <c r="I51" s="1301">
        <f t="shared" si="17"/>
        <v>0</v>
      </c>
      <c r="J51" s="1363" t="s">
        <v>1350</v>
      </c>
      <c r="K51" s="1363" t="s">
        <v>1350</v>
      </c>
      <c r="L51" s="1363" t="s">
        <v>1350</v>
      </c>
      <c r="M51" s="1363" t="s">
        <v>1350</v>
      </c>
      <c r="N51" s="1362">
        <f t="shared" si="14"/>
        <v>0</v>
      </c>
      <c r="O51" s="1329">
        <v>7300</v>
      </c>
      <c r="P51" s="1330" t="s">
        <v>1633</v>
      </c>
    </row>
    <row r="52" spans="1:21" x14ac:dyDescent="0.3">
      <c r="A52" s="1428" t="str">
        <f>'Salary Menu MIS 3382'!A429</f>
        <v>SP930</v>
      </c>
      <c r="B52" s="1477" t="str">
        <f>'Salary Menu MIS 3382'!B429</f>
        <v>Elementary Bookkeeper</v>
      </c>
      <c r="C52" s="1429">
        <f>'Salary Menu MIS 3382'!D429</f>
        <v>0</v>
      </c>
      <c r="D52" s="1476">
        <f>'Salary Menu MIS 3382'!E429</f>
        <v>1718</v>
      </c>
      <c r="E52" s="1388">
        <f>'Salary Menu MIS 3382'!J429</f>
        <v>0</v>
      </c>
      <c r="F52" s="1301">
        <f t="shared" si="15"/>
        <v>0</v>
      </c>
      <c r="G52" s="1345" t="s">
        <v>1350</v>
      </c>
      <c r="H52" s="1301">
        <f t="shared" si="16"/>
        <v>0</v>
      </c>
      <c r="I52" s="1301">
        <f t="shared" si="17"/>
        <v>0</v>
      </c>
      <c r="J52" s="1363" t="s">
        <v>1350</v>
      </c>
      <c r="K52" s="1363" t="s">
        <v>1350</v>
      </c>
      <c r="L52" s="1363" t="s">
        <v>1350</v>
      </c>
      <c r="M52" s="1363" t="s">
        <v>1350</v>
      </c>
      <c r="N52" s="1362">
        <f t="shared" si="14"/>
        <v>0</v>
      </c>
      <c r="O52" s="1329">
        <v>7300</v>
      </c>
      <c r="P52" s="1330" t="s">
        <v>1633</v>
      </c>
    </row>
    <row r="53" spans="1:21" x14ac:dyDescent="0.3">
      <c r="A53" s="1428" t="str">
        <f>'Salary Menu MIS 3382'!A430</f>
        <v>SP931</v>
      </c>
      <c r="B53" s="1477" t="str">
        <f>'Salary Menu MIS 3382'!B430</f>
        <v>Middle Bookkeeper</v>
      </c>
      <c r="C53" s="1429">
        <f>'Salary Menu MIS 3382'!D430</f>
        <v>0</v>
      </c>
      <c r="D53" s="1476">
        <f>'Salary Menu MIS 3382'!E430</f>
        <v>2405</v>
      </c>
      <c r="E53" s="1388">
        <f>'Salary Menu MIS 3382'!J430</f>
        <v>0</v>
      </c>
      <c r="F53" s="1301">
        <f t="shared" si="15"/>
        <v>0</v>
      </c>
      <c r="G53" s="1345" t="s">
        <v>1350</v>
      </c>
      <c r="H53" s="1301">
        <f t="shared" si="16"/>
        <v>0</v>
      </c>
      <c r="I53" s="1301">
        <f t="shared" si="17"/>
        <v>0</v>
      </c>
      <c r="J53" s="1363" t="s">
        <v>1350</v>
      </c>
      <c r="K53" s="1363" t="s">
        <v>1350</v>
      </c>
      <c r="L53" s="1363" t="s">
        <v>1350</v>
      </c>
      <c r="M53" s="1363" t="s">
        <v>1350</v>
      </c>
      <c r="N53" s="1362">
        <f t="shared" si="14"/>
        <v>0</v>
      </c>
      <c r="O53" s="1329">
        <v>7300</v>
      </c>
      <c r="P53" s="1330" t="s">
        <v>1633</v>
      </c>
    </row>
    <row r="54" spans="1:21" x14ac:dyDescent="0.3">
      <c r="A54" s="1428" t="str">
        <f>'Salary Menu MIS 3382'!A431</f>
        <v>SP932</v>
      </c>
      <c r="B54" s="1477" t="str">
        <f>'Salary Menu MIS 3382'!B431</f>
        <v>Senior Bookkeeper</v>
      </c>
      <c r="C54" s="1429">
        <f>'Salary Menu MIS 3382'!D431</f>
        <v>0</v>
      </c>
      <c r="D54" s="1476">
        <f>'Salary Menu MIS 3382'!E431</f>
        <v>3092</v>
      </c>
      <c r="E54" s="1388">
        <f>'Salary Menu MIS 3382'!J431</f>
        <v>0</v>
      </c>
      <c r="F54" s="1301">
        <f t="shared" si="15"/>
        <v>0</v>
      </c>
      <c r="G54" s="1345" t="s">
        <v>1350</v>
      </c>
      <c r="H54" s="1301">
        <f t="shared" si="16"/>
        <v>0</v>
      </c>
      <c r="I54" s="1301">
        <f t="shared" si="17"/>
        <v>0</v>
      </c>
      <c r="J54" s="1363" t="s">
        <v>1350</v>
      </c>
      <c r="K54" s="1363" t="s">
        <v>1350</v>
      </c>
      <c r="L54" s="1363" t="s">
        <v>1350</v>
      </c>
      <c r="M54" s="1363" t="s">
        <v>1350</v>
      </c>
      <c r="N54" s="1362">
        <f t="shared" si="14"/>
        <v>0</v>
      </c>
      <c r="O54" s="1360">
        <v>7300</v>
      </c>
      <c r="P54" s="1330" t="s">
        <v>1633</v>
      </c>
    </row>
    <row r="55" spans="1:21" x14ac:dyDescent="0.3">
      <c r="A55" s="1371"/>
      <c r="B55" s="1192"/>
      <c r="C55" s="1372"/>
      <c r="D55" s="1422"/>
      <c r="E55" s="1422"/>
      <c r="O55" s="1329"/>
    </row>
    <row r="56" spans="1:21" s="230" customFormat="1" x14ac:dyDescent="0.3">
      <c r="A56" s="1297" t="s">
        <v>1357</v>
      </c>
      <c r="B56" s="1374"/>
      <c r="C56" s="1375"/>
      <c r="D56" s="1462"/>
      <c r="E56" s="1462"/>
      <c r="F56" s="1339">
        <f>SUM(F46:F54)</f>
        <v>0</v>
      </c>
      <c r="G56" s="1339">
        <f t="shared" ref="G56:M56" si="18">SUM(G46:G54)</f>
        <v>0</v>
      </c>
      <c r="H56" s="1339">
        <f t="shared" si="18"/>
        <v>0</v>
      </c>
      <c r="I56" s="1339">
        <f t="shared" si="18"/>
        <v>0</v>
      </c>
      <c r="J56" s="1339">
        <f t="shared" si="18"/>
        <v>0</v>
      </c>
      <c r="K56" s="1339">
        <f t="shared" si="18"/>
        <v>0</v>
      </c>
      <c r="L56" s="1339">
        <f t="shared" si="18"/>
        <v>0</v>
      </c>
      <c r="M56" s="1339">
        <f t="shared" si="18"/>
        <v>0</v>
      </c>
      <c r="N56" s="1339">
        <f>SUM(N46:N54)</f>
        <v>0</v>
      </c>
      <c r="O56" s="1340"/>
      <c r="P56" s="1341"/>
      <c r="U56" s="1342"/>
    </row>
    <row r="57" spans="1:21" x14ac:dyDescent="0.3">
      <c r="O57" s="1329"/>
    </row>
    <row r="58" spans="1:21" s="230" customFormat="1" x14ac:dyDescent="0.3">
      <c r="A58" s="1297" t="s">
        <v>1358</v>
      </c>
      <c r="B58" s="1374"/>
      <c r="C58" s="1375"/>
      <c r="D58" s="1462"/>
      <c r="E58" s="1462"/>
      <c r="F58" s="1339">
        <f t="shared" ref="F58:N58" si="19">ROUND(+F56+F43+F23+F13,0)</f>
        <v>0</v>
      </c>
      <c r="G58" s="1339">
        <f t="shared" si="19"/>
        <v>0</v>
      </c>
      <c r="H58" s="1339">
        <f t="shared" si="19"/>
        <v>0</v>
      </c>
      <c r="I58" s="1339">
        <f t="shared" si="19"/>
        <v>0</v>
      </c>
      <c r="J58" s="1339">
        <f t="shared" si="19"/>
        <v>0</v>
      </c>
      <c r="K58" s="1339">
        <f t="shared" si="19"/>
        <v>0</v>
      </c>
      <c r="L58" s="1339">
        <f t="shared" si="19"/>
        <v>0</v>
      </c>
      <c r="M58" s="1339">
        <f t="shared" si="19"/>
        <v>0</v>
      </c>
      <c r="N58" s="1339">
        <f t="shared" si="19"/>
        <v>0</v>
      </c>
      <c r="O58" s="1340"/>
      <c r="P58" s="1341"/>
      <c r="U58" s="1342"/>
    </row>
    <row r="59" spans="1:21" x14ac:dyDescent="0.3">
      <c r="O59" s="1329"/>
    </row>
    <row r="60" spans="1:21" x14ac:dyDescent="0.3">
      <c r="O60" s="1329"/>
    </row>
    <row r="61" spans="1:21" x14ac:dyDescent="0.3">
      <c r="O61" s="1329"/>
    </row>
    <row r="62" spans="1:21" x14ac:dyDescent="0.3">
      <c r="O62" s="1329"/>
    </row>
    <row r="63" spans="1:21" x14ac:dyDescent="0.3">
      <c r="O63" s="1329"/>
    </row>
    <row r="64" spans="1:21" x14ac:dyDescent="0.3">
      <c r="O64" s="1329"/>
    </row>
    <row r="65" spans="1:16" x14ac:dyDescent="0.3">
      <c r="O65" s="1329"/>
    </row>
    <row r="66" spans="1:16" x14ac:dyDescent="0.3">
      <c r="O66" s="1329"/>
    </row>
    <row r="67" spans="1:16" x14ac:dyDescent="0.3">
      <c r="A67" s="1297" t="str">
        <f>A1</f>
        <v>Salary Budget</v>
      </c>
      <c r="B67" s="230"/>
    </row>
    <row r="68" spans="1:16" x14ac:dyDescent="0.3">
      <c r="A68" s="1377">
        <f>A2</f>
        <v>5110</v>
      </c>
      <c r="B68" s="230" t="str">
        <f>B2</f>
        <v>Workforce Discretionary</v>
      </c>
    </row>
    <row r="69" spans="1:16" x14ac:dyDescent="0.3">
      <c r="A69" s="1377" t="str">
        <f>A3</f>
        <v>0000</v>
      </c>
      <c r="B69" s="230" t="str">
        <f>B3</f>
        <v>SAMPLE SCHOOL</v>
      </c>
    </row>
    <row r="70" spans="1:16" x14ac:dyDescent="0.3">
      <c r="A70" s="1378" t="str">
        <f>A5</f>
        <v>FISCAL YEAR 2013-2014</v>
      </c>
      <c r="B70" s="1379"/>
      <c r="G70" s="1311"/>
    </row>
    <row r="71" spans="1:16" x14ac:dyDescent="0.3">
      <c r="A71" s="1297"/>
      <c r="B71" s="230"/>
      <c r="G71" s="1311" t="s">
        <v>1635</v>
      </c>
    </row>
    <row r="72" spans="1:16" x14ac:dyDescent="0.3">
      <c r="F72" s="1311"/>
      <c r="G72" s="1312" t="s">
        <v>1314</v>
      </c>
      <c r="H72" s="1311" t="s">
        <v>1652</v>
      </c>
      <c r="I72" s="1311" t="s">
        <v>1625</v>
      </c>
      <c r="J72" s="1311" t="s">
        <v>1656</v>
      </c>
      <c r="K72" s="1311" t="s">
        <v>1666</v>
      </c>
      <c r="L72" s="1311" t="s">
        <v>1668</v>
      </c>
      <c r="M72" s="1311" t="s">
        <v>1670</v>
      </c>
      <c r="N72" s="1312"/>
    </row>
    <row r="73" spans="1:16" x14ac:dyDescent="0.3">
      <c r="C73" s="1313" t="s">
        <v>1315</v>
      </c>
      <c r="D73" s="1315" t="s">
        <v>1337</v>
      </c>
      <c r="E73" s="1315"/>
      <c r="F73" s="1315" t="s">
        <v>273</v>
      </c>
      <c r="G73" s="1311"/>
      <c r="H73" s="1315" t="s">
        <v>1339</v>
      </c>
      <c r="I73" s="1315" t="s">
        <v>1340</v>
      </c>
      <c r="J73" s="1315" t="s">
        <v>1341</v>
      </c>
      <c r="K73" s="1315" t="s">
        <v>1342</v>
      </c>
      <c r="L73" s="1315" t="s">
        <v>1343</v>
      </c>
      <c r="M73" s="1315" t="s">
        <v>1344</v>
      </c>
      <c r="N73" s="1315" t="s">
        <v>248</v>
      </c>
      <c r="O73" s="1316" t="s">
        <v>243</v>
      </c>
      <c r="P73" s="1316" t="s">
        <v>1345</v>
      </c>
    </row>
    <row r="74" spans="1:16" x14ac:dyDescent="0.3">
      <c r="G74" s="1463">
        <f t="shared" ref="G74:L74" si="20">G9</f>
        <v>0</v>
      </c>
      <c r="H74" s="1464">
        <f t="shared" si="20"/>
        <v>6.8699999999999997E-2</v>
      </c>
      <c r="I74" s="1464">
        <f t="shared" si="20"/>
        <v>7.6499999999999999E-2</v>
      </c>
      <c r="J74" s="1301">
        <f t="shared" si="20"/>
        <v>6458</v>
      </c>
      <c r="K74" s="1301">
        <f t="shared" si="20"/>
        <v>28</v>
      </c>
      <c r="L74" s="1301">
        <f t="shared" si="20"/>
        <v>204</v>
      </c>
    </row>
    <row r="75" spans="1:16" x14ac:dyDescent="0.3">
      <c r="H75" s="1382"/>
      <c r="I75" s="1382"/>
    </row>
    <row r="76" spans="1:16" x14ac:dyDescent="0.3">
      <c r="A76" s="1371" t="str">
        <f t="shared" ref="A76:P76" si="21">A16</f>
        <v>1----</v>
      </c>
      <c r="B76" s="1371" t="str">
        <f t="shared" si="21"/>
        <v>Teacher - Vocational - 10 Month</v>
      </c>
      <c r="C76" s="1383">
        <f t="shared" si="21"/>
        <v>0</v>
      </c>
      <c r="D76" s="1385">
        <f t="shared" si="21"/>
        <v>65000</v>
      </c>
      <c r="E76" s="1385">
        <f t="shared" si="21"/>
        <v>50917</v>
      </c>
      <c r="F76" s="1385">
        <f t="shared" si="21"/>
        <v>0</v>
      </c>
      <c r="G76" s="1385">
        <f t="shared" si="21"/>
        <v>0</v>
      </c>
      <c r="H76" s="1385">
        <f>H16+M16</f>
        <v>0</v>
      </c>
      <c r="I76" s="1385">
        <f t="shared" si="21"/>
        <v>0</v>
      </c>
      <c r="J76" s="1385">
        <f t="shared" si="21"/>
        <v>0</v>
      </c>
      <c r="K76" s="1385">
        <f t="shared" si="21"/>
        <v>0</v>
      </c>
      <c r="L76" s="1385">
        <f t="shared" si="21"/>
        <v>0</v>
      </c>
      <c r="M76" s="1385">
        <v>0</v>
      </c>
      <c r="N76" s="1385">
        <f>SUM(F76:M76)</f>
        <v>0</v>
      </c>
      <c r="O76" s="1386">
        <f t="shared" si="21"/>
        <v>5900</v>
      </c>
      <c r="P76" s="1386" t="str">
        <f t="shared" si="21"/>
        <v>0131</v>
      </c>
    </row>
    <row r="77" spans="1:16" x14ac:dyDescent="0.3">
      <c r="A77" s="1371" t="str">
        <f t="shared" ref="A77:P77" si="22">A17</f>
        <v>1----</v>
      </c>
      <c r="B77" s="1371" t="str">
        <f t="shared" si="22"/>
        <v>Teacher - Vocational - 12 Month</v>
      </c>
      <c r="C77" s="1383">
        <f t="shared" si="22"/>
        <v>0</v>
      </c>
      <c r="D77" s="1385">
        <f t="shared" si="22"/>
        <v>76600</v>
      </c>
      <c r="E77" s="1385">
        <f t="shared" si="22"/>
        <v>61046</v>
      </c>
      <c r="F77" s="1385">
        <f t="shared" si="22"/>
        <v>0</v>
      </c>
      <c r="G77" s="1385">
        <f t="shared" si="22"/>
        <v>0</v>
      </c>
      <c r="H77" s="1385">
        <f>H17+M17</f>
        <v>0</v>
      </c>
      <c r="I77" s="1385">
        <f t="shared" si="22"/>
        <v>0</v>
      </c>
      <c r="J77" s="1385">
        <f t="shared" si="22"/>
        <v>0</v>
      </c>
      <c r="K77" s="1385">
        <f t="shared" si="22"/>
        <v>0</v>
      </c>
      <c r="L77" s="1385">
        <f t="shared" si="22"/>
        <v>0</v>
      </c>
      <c r="M77" s="1385">
        <v>0</v>
      </c>
      <c r="N77" s="1385">
        <f>SUM(F77:M77)</f>
        <v>0</v>
      </c>
      <c r="O77" s="1386">
        <f t="shared" si="22"/>
        <v>5900</v>
      </c>
      <c r="P77" s="1386" t="str">
        <f t="shared" si="22"/>
        <v>0131</v>
      </c>
    </row>
    <row r="78" spans="1:16" x14ac:dyDescent="0.3">
      <c r="A78" s="1371" t="str">
        <f t="shared" ref="A78:P78" si="23">A18</f>
        <v>1----</v>
      </c>
      <c r="B78" s="1371" t="str">
        <f t="shared" si="23"/>
        <v>Teacher - Less than 3.75 Hours</v>
      </c>
      <c r="C78" s="1383">
        <f t="shared" si="23"/>
        <v>0</v>
      </c>
      <c r="D78" s="1385">
        <f t="shared" si="23"/>
        <v>7800</v>
      </c>
      <c r="E78" s="1385">
        <f t="shared" si="23"/>
        <v>6811</v>
      </c>
      <c r="F78" s="1385">
        <f t="shared" si="23"/>
        <v>0</v>
      </c>
      <c r="G78" s="1385">
        <f t="shared" si="23"/>
        <v>0</v>
      </c>
      <c r="H78" s="1385">
        <f>H18+M18</f>
        <v>0</v>
      </c>
      <c r="I78" s="1385">
        <f t="shared" si="23"/>
        <v>0</v>
      </c>
      <c r="J78" s="1385" t="str">
        <f t="shared" si="23"/>
        <v>N/A</v>
      </c>
      <c r="K78" s="1385" t="str">
        <f t="shared" si="23"/>
        <v>N/A</v>
      </c>
      <c r="L78" s="1385" t="str">
        <f t="shared" si="23"/>
        <v>N/A</v>
      </c>
      <c r="M78" s="1385">
        <v>0</v>
      </c>
      <c r="N78" s="1385">
        <f>SUM(F78:M78)</f>
        <v>0</v>
      </c>
      <c r="O78" s="1386">
        <f t="shared" si="23"/>
        <v>5900</v>
      </c>
      <c r="P78" s="1386" t="str">
        <f t="shared" si="23"/>
        <v>0131</v>
      </c>
    </row>
    <row r="79" spans="1:16" x14ac:dyDescent="0.3">
      <c r="A79" s="1371" t="str">
        <f t="shared" ref="A79:P79" si="24">A19</f>
        <v>1----</v>
      </c>
      <c r="B79" s="1371" t="str">
        <f t="shared" si="24"/>
        <v>Teacher - 12 Month</v>
      </c>
      <c r="C79" s="1383">
        <f t="shared" si="24"/>
        <v>0</v>
      </c>
      <c r="D79" s="1385">
        <f t="shared" si="24"/>
        <v>76600</v>
      </c>
      <c r="E79" s="1385">
        <f t="shared" si="24"/>
        <v>61046</v>
      </c>
      <c r="F79" s="1385">
        <f t="shared" si="24"/>
        <v>0</v>
      </c>
      <c r="G79" s="1385">
        <f t="shared" si="24"/>
        <v>0</v>
      </c>
      <c r="H79" s="1385">
        <f>H19+M19</f>
        <v>0</v>
      </c>
      <c r="I79" s="1385">
        <f t="shared" si="24"/>
        <v>0</v>
      </c>
      <c r="J79" s="1385">
        <f t="shared" si="24"/>
        <v>0</v>
      </c>
      <c r="K79" s="1385">
        <f t="shared" si="24"/>
        <v>0</v>
      </c>
      <c r="L79" s="1385">
        <f t="shared" si="24"/>
        <v>0</v>
      </c>
      <c r="M79" s="1385">
        <v>0</v>
      </c>
      <c r="N79" s="1385">
        <f>SUM(F79:M79)</f>
        <v>0</v>
      </c>
      <c r="O79" s="1386">
        <f t="shared" si="24"/>
        <v>5900</v>
      </c>
      <c r="P79" s="1386" t="str">
        <f t="shared" si="24"/>
        <v>0131</v>
      </c>
    </row>
    <row r="80" spans="1:16" x14ac:dyDescent="0.3">
      <c r="A80" s="1371" t="str">
        <f t="shared" ref="A80:P80" si="25">A21</f>
        <v>-----</v>
      </c>
      <c r="B80" s="1371" t="str">
        <f t="shared" si="25"/>
        <v>Instructional - Other:</v>
      </c>
      <c r="C80" s="1383">
        <f t="shared" si="25"/>
        <v>0</v>
      </c>
      <c r="D80" s="1385">
        <f t="shared" si="25"/>
        <v>0</v>
      </c>
      <c r="E80" s="1385">
        <f t="shared" si="25"/>
        <v>-5842</v>
      </c>
      <c r="F80" s="1385">
        <f t="shared" si="25"/>
        <v>0</v>
      </c>
      <c r="G80" s="1385">
        <f t="shared" si="25"/>
        <v>0</v>
      </c>
      <c r="H80" s="1385">
        <f>H21+M21</f>
        <v>0</v>
      </c>
      <c r="I80" s="1385">
        <f t="shared" si="25"/>
        <v>0</v>
      </c>
      <c r="J80" s="1385">
        <f t="shared" si="25"/>
        <v>0</v>
      </c>
      <c r="K80" s="1385">
        <f t="shared" si="25"/>
        <v>0</v>
      </c>
      <c r="L80" s="1385">
        <f t="shared" si="25"/>
        <v>0</v>
      </c>
      <c r="M80" s="1385">
        <v>0</v>
      </c>
      <c r="N80" s="1385">
        <f>SUM(F80:M80)</f>
        <v>0</v>
      </c>
      <c r="O80" s="1386">
        <f t="shared" si="25"/>
        <v>5900</v>
      </c>
      <c r="P80" s="1386" t="str">
        <f t="shared" si="25"/>
        <v>0131</v>
      </c>
    </row>
    <row r="81" spans="1:16" x14ac:dyDescent="0.3">
      <c r="A81" s="1371"/>
      <c r="B81" s="1371"/>
      <c r="C81" s="1383"/>
      <c r="D81" s="1385"/>
      <c r="E81" s="1385"/>
      <c r="F81" s="1466">
        <f t="shared" ref="F81:N81" si="26">SUM(F76:F80)</f>
        <v>0</v>
      </c>
      <c r="G81" s="1466">
        <f t="shared" si="26"/>
        <v>0</v>
      </c>
      <c r="H81" s="1466">
        <f t="shared" si="26"/>
        <v>0</v>
      </c>
      <c r="I81" s="1466">
        <f t="shared" si="26"/>
        <v>0</v>
      </c>
      <c r="J81" s="1466">
        <f t="shared" si="26"/>
        <v>0</v>
      </c>
      <c r="K81" s="1466">
        <f t="shared" si="26"/>
        <v>0</v>
      </c>
      <c r="L81" s="1466">
        <f t="shared" si="26"/>
        <v>0</v>
      </c>
      <c r="M81" s="1466">
        <f t="shared" si="26"/>
        <v>0</v>
      </c>
      <c r="N81" s="1466">
        <f t="shared" si="26"/>
        <v>0</v>
      </c>
      <c r="O81" s="1431">
        <f>O80</f>
        <v>5900</v>
      </c>
      <c r="P81" s="1431" t="str">
        <f>P80</f>
        <v>0131</v>
      </c>
    </row>
    <row r="82" spans="1:16" x14ac:dyDescent="0.3">
      <c r="A82" s="1371"/>
      <c r="B82" s="1371"/>
      <c r="C82" s="1383"/>
      <c r="D82" s="1385"/>
      <c r="E82" s="1385"/>
      <c r="F82" s="1385"/>
      <c r="G82" s="1385"/>
      <c r="H82" s="1385"/>
      <c r="I82" s="1385"/>
      <c r="J82" s="1385"/>
      <c r="K82" s="1385"/>
      <c r="L82" s="1385"/>
      <c r="M82" s="1385"/>
      <c r="N82" s="1385"/>
      <c r="O82" s="1386"/>
      <c r="P82" s="1386"/>
    </row>
    <row r="83" spans="1:16" x14ac:dyDescent="0.3">
      <c r="A83" s="1371" t="str">
        <f t="shared" ref="A83:P83" si="27">A20</f>
        <v>12501</v>
      </c>
      <c r="B83" s="1371" t="str">
        <f t="shared" si="27"/>
        <v>Teacher - Hourly</v>
      </c>
      <c r="C83" s="1383">
        <f t="shared" si="27"/>
        <v>0</v>
      </c>
      <c r="D83" s="1385">
        <f t="shared" si="27"/>
        <v>37</v>
      </c>
      <c r="E83" s="1385">
        <f t="shared" si="27"/>
        <v>0</v>
      </c>
      <c r="F83" s="1385">
        <f t="shared" si="27"/>
        <v>0</v>
      </c>
      <c r="G83" s="1385">
        <f t="shared" si="27"/>
        <v>0</v>
      </c>
      <c r="H83" s="1385">
        <f>H20+M20</f>
        <v>0</v>
      </c>
      <c r="I83" s="1385">
        <f t="shared" si="27"/>
        <v>0</v>
      </c>
      <c r="J83" s="1385" t="str">
        <f t="shared" si="27"/>
        <v>N/A</v>
      </c>
      <c r="K83" s="1385" t="str">
        <f t="shared" si="27"/>
        <v>N/A</v>
      </c>
      <c r="L83" s="1385" t="str">
        <f t="shared" si="27"/>
        <v>N/A</v>
      </c>
      <c r="M83" s="1385">
        <v>0</v>
      </c>
      <c r="N83" s="1385">
        <f>SUM(F83:M83)</f>
        <v>0</v>
      </c>
      <c r="O83" s="1386">
        <f t="shared" si="27"/>
        <v>5900</v>
      </c>
      <c r="P83" s="1386" t="str">
        <f t="shared" si="27"/>
        <v>0132</v>
      </c>
    </row>
    <row r="84" spans="1:16" x14ac:dyDescent="0.3">
      <c r="A84" s="1371"/>
      <c r="B84" s="1371"/>
      <c r="C84" s="1383"/>
      <c r="D84" s="1385"/>
      <c r="E84" s="1385"/>
      <c r="F84" s="1466">
        <f>SUM(F83)</f>
        <v>0</v>
      </c>
      <c r="G84" s="1466">
        <f t="shared" ref="G84:N84" si="28">SUM(G83)</f>
        <v>0</v>
      </c>
      <c r="H84" s="1466">
        <f t="shared" si="28"/>
        <v>0</v>
      </c>
      <c r="I84" s="1466">
        <f t="shared" si="28"/>
        <v>0</v>
      </c>
      <c r="J84" s="1466">
        <f t="shared" si="28"/>
        <v>0</v>
      </c>
      <c r="K84" s="1466">
        <f t="shared" si="28"/>
        <v>0</v>
      </c>
      <c r="L84" s="1466">
        <f t="shared" si="28"/>
        <v>0</v>
      </c>
      <c r="M84" s="1466">
        <f t="shared" si="28"/>
        <v>0</v>
      </c>
      <c r="N84" s="1466">
        <f t="shared" si="28"/>
        <v>0</v>
      </c>
      <c r="O84" s="1431">
        <f>O83</f>
        <v>5900</v>
      </c>
      <c r="P84" s="1431" t="str">
        <f>P83</f>
        <v>0132</v>
      </c>
    </row>
    <row r="85" spans="1:16" x14ac:dyDescent="0.3">
      <c r="A85" s="1371"/>
      <c r="B85" s="1371"/>
      <c r="C85" s="1383"/>
      <c r="D85" s="1385"/>
      <c r="E85" s="1385"/>
      <c r="F85" s="1385"/>
      <c r="G85" s="1385"/>
      <c r="H85" s="1385"/>
      <c r="I85" s="1385"/>
      <c r="J85" s="1385"/>
      <c r="K85" s="1385"/>
      <c r="L85" s="1385"/>
      <c r="M85" s="1385"/>
      <c r="N85" s="1385"/>
      <c r="O85" s="1386"/>
      <c r="P85" s="1386"/>
    </row>
    <row r="86" spans="1:16" x14ac:dyDescent="0.3">
      <c r="A86" s="1371" t="str">
        <f t="shared" ref="A86:P86" si="29">A27</f>
        <v>41---</v>
      </c>
      <c r="B86" s="1371" t="str">
        <f t="shared" si="29"/>
        <v>Classroom Assistant - Full Time</v>
      </c>
      <c r="C86" s="1383">
        <f t="shared" si="29"/>
        <v>0</v>
      </c>
      <c r="D86" s="1385">
        <f t="shared" si="29"/>
        <v>30300</v>
      </c>
      <c r="E86" s="1385">
        <f t="shared" si="29"/>
        <v>0</v>
      </c>
      <c r="F86" s="1385">
        <f t="shared" si="29"/>
        <v>0</v>
      </c>
      <c r="G86" s="1385" t="str">
        <f t="shared" si="29"/>
        <v>N/A</v>
      </c>
      <c r="H86" s="1385">
        <f>H27+M27</f>
        <v>0</v>
      </c>
      <c r="I86" s="1385">
        <f t="shared" si="29"/>
        <v>0</v>
      </c>
      <c r="J86" s="1385">
        <f t="shared" si="29"/>
        <v>0</v>
      </c>
      <c r="K86" s="1385">
        <f t="shared" si="29"/>
        <v>0</v>
      </c>
      <c r="L86" s="1385">
        <f t="shared" si="29"/>
        <v>0</v>
      </c>
      <c r="M86" s="1385">
        <v>0</v>
      </c>
      <c r="N86" s="1385">
        <f>SUM(F86:M86)</f>
        <v>0</v>
      </c>
      <c r="O86" s="1386">
        <f t="shared" si="29"/>
        <v>5900</v>
      </c>
      <c r="P86" s="1386" t="str">
        <f t="shared" si="29"/>
        <v>0100</v>
      </c>
    </row>
    <row r="87" spans="1:16" x14ac:dyDescent="0.3">
      <c r="A87" s="1371" t="str">
        <f t="shared" ref="A87:P87" si="30">A28</f>
        <v>41---</v>
      </c>
      <c r="B87" s="1371" t="str">
        <f t="shared" si="30"/>
        <v>Classroom Assistant - Less than 4 hours</v>
      </c>
      <c r="C87" s="1383">
        <f t="shared" si="30"/>
        <v>0</v>
      </c>
      <c r="D87" s="1385">
        <f t="shared" si="30"/>
        <v>3100</v>
      </c>
      <c r="E87" s="1385">
        <f t="shared" si="30"/>
        <v>0</v>
      </c>
      <c r="F87" s="1385">
        <f t="shared" si="30"/>
        <v>0</v>
      </c>
      <c r="G87" s="1385" t="str">
        <f t="shared" si="30"/>
        <v>N/A</v>
      </c>
      <c r="H87" s="1385">
        <f>H28+M28</f>
        <v>0</v>
      </c>
      <c r="I87" s="1385">
        <f t="shared" si="30"/>
        <v>0</v>
      </c>
      <c r="J87" s="1385" t="str">
        <f t="shared" si="30"/>
        <v>N/A</v>
      </c>
      <c r="K87" s="1385" t="str">
        <f t="shared" si="30"/>
        <v>N/A</v>
      </c>
      <c r="L87" s="1385" t="str">
        <f t="shared" si="30"/>
        <v>N/A</v>
      </c>
      <c r="M87" s="1385">
        <v>0</v>
      </c>
      <c r="N87" s="1385">
        <f>SUM(F87:M87)</f>
        <v>0</v>
      </c>
      <c r="O87" s="1386">
        <f t="shared" si="30"/>
        <v>5900</v>
      </c>
      <c r="P87" s="1386" t="str">
        <f t="shared" si="30"/>
        <v>0100</v>
      </c>
    </row>
    <row r="88" spans="1:16" x14ac:dyDescent="0.3">
      <c r="A88" s="1371" t="str">
        <f t="shared" ref="A88:P88" si="31">A29</f>
        <v>41880</v>
      </c>
      <c r="B88" s="1371" t="str">
        <f t="shared" si="31"/>
        <v>Classroom Assistant - Vo-Tech</v>
      </c>
      <c r="C88" s="1383">
        <f t="shared" si="31"/>
        <v>0</v>
      </c>
      <c r="D88" s="1385">
        <f t="shared" si="31"/>
        <v>42000</v>
      </c>
      <c r="E88" s="1385">
        <f t="shared" si="31"/>
        <v>0</v>
      </c>
      <c r="F88" s="1385">
        <f t="shared" si="31"/>
        <v>0</v>
      </c>
      <c r="G88" s="1385" t="str">
        <f t="shared" si="31"/>
        <v>N/A</v>
      </c>
      <c r="H88" s="1385">
        <f>H29+M29</f>
        <v>0</v>
      </c>
      <c r="I88" s="1385">
        <f t="shared" si="31"/>
        <v>0</v>
      </c>
      <c r="J88" s="1385">
        <f t="shared" si="31"/>
        <v>0</v>
      </c>
      <c r="K88" s="1385">
        <f t="shared" si="31"/>
        <v>0</v>
      </c>
      <c r="L88" s="1385">
        <f t="shared" si="31"/>
        <v>0</v>
      </c>
      <c r="M88" s="1385">
        <v>0</v>
      </c>
      <c r="N88" s="1385">
        <f>SUM(F88:M88)</f>
        <v>0</v>
      </c>
      <c r="O88" s="1386">
        <f t="shared" si="31"/>
        <v>5900</v>
      </c>
      <c r="P88" s="1386" t="str">
        <f t="shared" si="31"/>
        <v>0100</v>
      </c>
    </row>
    <row r="89" spans="1:16" x14ac:dyDescent="0.3">
      <c r="A89" s="1371"/>
      <c r="B89" s="1371"/>
      <c r="C89" s="1383"/>
      <c r="D89" s="1385"/>
      <c r="E89" s="1385"/>
      <c r="F89" s="1466">
        <f>SUM(F86:F88)</f>
        <v>0</v>
      </c>
      <c r="G89" s="1466">
        <f t="shared" ref="G89:N89" si="32">SUM(G86:G88)</f>
        <v>0</v>
      </c>
      <c r="H89" s="1466">
        <f t="shared" si="32"/>
        <v>0</v>
      </c>
      <c r="I89" s="1466">
        <f t="shared" si="32"/>
        <v>0</v>
      </c>
      <c r="J89" s="1466">
        <f t="shared" si="32"/>
        <v>0</v>
      </c>
      <c r="K89" s="1466">
        <f t="shared" si="32"/>
        <v>0</v>
      </c>
      <c r="L89" s="1466">
        <f t="shared" si="32"/>
        <v>0</v>
      </c>
      <c r="M89" s="1466">
        <f t="shared" si="32"/>
        <v>0</v>
      </c>
      <c r="N89" s="1466">
        <f t="shared" si="32"/>
        <v>0</v>
      </c>
      <c r="O89" s="1431">
        <f>O88</f>
        <v>5900</v>
      </c>
      <c r="P89" s="1431" t="str">
        <f>P88</f>
        <v>0100</v>
      </c>
    </row>
    <row r="90" spans="1:16" x14ac:dyDescent="0.3">
      <c r="A90" s="1371"/>
      <c r="B90" s="1371"/>
      <c r="C90" s="1383"/>
      <c r="D90" s="1385"/>
      <c r="E90" s="1385"/>
      <c r="F90" s="1385"/>
      <c r="G90" s="1385"/>
      <c r="H90" s="1385"/>
      <c r="I90" s="1385"/>
      <c r="J90" s="1385"/>
      <c r="K90" s="1385"/>
      <c r="L90" s="1385"/>
      <c r="M90" s="1385"/>
      <c r="N90" s="1385"/>
      <c r="O90" s="1386"/>
      <c r="P90" s="1386"/>
    </row>
    <row r="91" spans="1:16" x14ac:dyDescent="0.3">
      <c r="A91" s="1397" t="s">
        <v>1464</v>
      </c>
      <c r="B91" s="1479"/>
      <c r="C91" s="1465"/>
      <c r="D91" s="1466"/>
      <c r="E91" s="1466"/>
      <c r="F91" s="1466">
        <f>+F81+F84+F89</f>
        <v>0</v>
      </c>
      <c r="G91" s="1466">
        <f t="shared" ref="G91:N91" si="33">+G81+G84+G89</f>
        <v>0</v>
      </c>
      <c r="H91" s="1466">
        <f t="shared" si="33"/>
        <v>0</v>
      </c>
      <c r="I91" s="1466">
        <f t="shared" si="33"/>
        <v>0</v>
      </c>
      <c r="J91" s="1466">
        <f t="shared" si="33"/>
        <v>0</v>
      </c>
      <c r="K91" s="1466">
        <f t="shared" si="33"/>
        <v>0</v>
      </c>
      <c r="L91" s="1466">
        <f t="shared" si="33"/>
        <v>0</v>
      </c>
      <c r="M91" s="1466">
        <f t="shared" si="33"/>
        <v>0</v>
      </c>
      <c r="N91" s="1466">
        <f t="shared" si="33"/>
        <v>0</v>
      </c>
      <c r="O91" s="1431">
        <f>O89</f>
        <v>5900</v>
      </c>
      <c r="P91" s="1386"/>
    </row>
    <row r="92" spans="1:16" x14ac:dyDescent="0.3">
      <c r="A92" s="1371"/>
      <c r="B92" s="1371"/>
      <c r="C92" s="1383"/>
      <c r="D92" s="1385"/>
      <c r="E92" s="1385"/>
      <c r="F92" s="1385"/>
      <c r="G92" s="1385"/>
      <c r="H92" s="1385"/>
      <c r="I92" s="1385"/>
      <c r="J92" s="1385"/>
      <c r="K92" s="1385"/>
      <c r="L92" s="1385"/>
      <c r="M92" s="1385"/>
      <c r="N92" s="1385"/>
      <c r="O92" s="1386"/>
      <c r="P92" s="1386"/>
    </row>
    <row r="93" spans="1:16" x14ac:dyDescent="0.3">
      <c r="A93" s="1371" t="str">
        <f t="shared" ref="A93:P93" si="34">A46</f>
        <v>SP301</v>
      </c>
      <c r="B93" s="1371" t="str">
        <f t="shared" si="34"/>
        <v>Middle Team Leader</v>
      </c>
      <c r="C93" s="1383">
        <f t="shared" si="34"/>
        <v>0</v>
      </c>
      <c r="D93" s="1385">
        <f t="shared" si="34"/>
        <v>1465</v>
      </c>
      <c r="E93" s="1385">
        <f t="shared" si="34"/>
        <v>0</v>
      </c>
      <c r="F93" s="1385">
        <f t="shared" si="34"/>
        <v>0</v>
      </c>
      <c r="G93" s="1385" t="str">
        <f t="shared" si="34"/>
        <v>N/A</v>
      </c>
      <c r="H93" s="1385">
        <f t="shared" si="34"/>
        <v>0</v>
      </c>
      <c r="I93" s="1385">
        <f t="shared" si="34"/>
        <v>0</v>
      </c>
      <c r="J93" s="1385" t="str">
        <f t="shared" si="34"/>
        <v>N/A</v>
      </c>
      <c r="K93" s="1385" t="str">
        <f t="shared" si="34"/>
        <v>N/A</v>
      </c>
      <c r="L93" s="1385" t="str">
        <f t="shared" si="34"/>
        <v>N/A</v>
      </c>
      <c r="M93" s="1385" t="str">
        <f t="shared" si="34"/>
        <v>N/A</v>
      </c>
      <c r="N93" s="1385">
        <f>SUM(F93:M93)</f>
        <v>0</v>
      </c>
      <c r="O93" s="1386">
        <f t="shared" si="34"/>
        <v>5900</v>
      </c>
      <c r="P93" s="1386" t="str">
        <f t="shared" si="34"/>
        <v>0103</v>
      </c>
    </row>
    <row r="94" spans="1:16" x14ac:dyDescent="0.3">
      <c r="A94" s="1371" t="str">
        <f t="shared" ref="A94:P94" si="35">A47</f>
        <v>SP302</v>
      </c>
      <c r="B94" s="1371" t="str">
        <f t="shared" si="35"/>
        <v xml:space="preserve">Senior Department Chair </v>
      </c>
      <c r="C94" s="1383">
        <f t="shared" si="35"/>
        <v>0</v>
      </c>
      <c r="D94" s="1385">
        <f t="shared" si="35"/>
        <v>1465</v>
      </c>
      <c r="E94" s="1385">
        <f t="shared" si="35"/>
        <v>0</v>
      </c>
      <c r="F94" s="1385">
        <f t="shared" si="35"/>
        <v>0</v>
      </c>
      <c r="G94" s="1385" t="str">
        <f t="shared" si="35"/>
        <v>N/A</v>
      </c>
      <c r="H94" s="1385">
        <f t="shared" si="35"/>
        <v>0</v>
      </c>
      <c r="I94" s="1385">
        <f t="shared" si="35"/>
        <v>0</v>
      </c>
      <c r="J94" s="1385" t="str">
        <f t="shared" si="35"/>
        <v>N/A</v>
      </c>
      <c r="K94" s="1385" t="str">
        <f t="shared" si="35"/>
        <v>N/A</v>
      </c>
      <c r="L94" s="1385" t="str">
        <f t="shared" si="35"/>
        <v>N/A</v>
      </c>
      <c r="M94" s="1385" t="str">
        <f t="shared" si="35"/>
        <v>N/A</v>
      </c>
      <c r="N94" s="1385">
        <f>SUM(F94:M94)</f>
        <v>0</v>
      </c>
      <c r="O94" s="1386">
        <f t="shared" si="35"/>
        <v>5900</v>
      </c>
      <c r="P94" s="1386" t="str">
        <f t="shared" si="35"/>
        <v>0103</v>
      </c>
    </row>
    <row r="95" spans="1:16" x14ac:dyDescent="0.3">
      <c r="A95" s="1371" t="str">
        <f t="shared" ref="A95:P95" si="36">A48</f>
        <v>SP325</v>
      </c>
      <c r="B95" s="1371" t="str">
        <f t="shared" si="36"/>
        <v xml:space="preserve">Staff Development Coordinator </v>
      </c>
      <c r="C95" s="1383">
        <f t="shared" si="36"/>
        <v>0</v>
      </c>
      <c r="D95" s="1385">
        <f t="shared" si="36"/>
        <v>3760</v>
      </c>
      <c r="E95" s="1385">
        <f t="shared" si="36"/>
        <v>0</v>
      </c>
      <c r="F95" s="1385">
        <f t="shared" si="36"/>
        <v>0</v>
      </c>
      <c r="G95" s="1385" t="str">
        <f t="shared" si="36"/>
        <v>N/A</v>
      </c>
      <c r="H95" s="1385">
        <f t="shared" si="36"/>
        <v>0</v>
      </c>
      <c r="I95" s="1385">
        <f t="shared" si="36"/>
        <v>0</v>
      </c>
      <c r="J95" s="1385" t="str">
        <f t="shared" si="36"/>
        <v>N/A</v>
      </c>
      <c r="K95" s="1385" t="str">
        <f t="shared" si="36"/>
        <v>N/A</v>
      </c>
      <c r="L95" s="1385" t="str">
        <f t="shared" si="36"/>
        <v>N/A</v>
      </c>
      <c r="M95" s="1385" t="str">
        <f t="shared" si="36"/>
        <v>N/A</v>
      </c>
      <c r="N95" s="1385">
        <f>SUM(F95:M95)</f>
        <v>0</v>
      </c>
      <c r="O95" s="1386">
        <f t="shared" si="36"/>
        <v>5900</v>
      </c>
      <c r="P95" s="1386" t="str">
        <f t="shared" si="36"/>
        <v>0103</v>
      </c>
    </row>
    <row r="96" spans="1:16" x14ac:dyDescent="0.3">
      <c r="A96" s="1371" t="str">
        <f t="shared" ref="A96:P96" si="37">A49</f>
        <v>SP330</v>
      </c>
      <c r="B96" s="1371" t="str">
        <f t="shared" si="37"/>
        <v>Vocational Agriculture</v>
      </c>
      <c r="C96" s="1383">
        <f t="shared" si="37"/>
        <v>0</v>
      </c>
      <c r="D96" s="1385">
        <f t="shared" si="37"/>
        <v>6965</v>
      </c>
      <c r="E96" s="1385">
        <f t="shared" si="37"/>
        <v>0</v>
      </c>
      <c r="F96" s="1385">
        <f t="shared" si="37"/>
        <v>0</v>
      </c>
      <c r="G96" s="1385" t="str">
        <f t="shared" si="37"/>
        <v>N/A</v>
      </c>
      <c r="H96" s="1385">
        <f t="shared" si="37"/>
        <v>0</v>
      </c>
      <c r="I96" s="1385">
        <f t="shared" si="37"/>
        <v>0</v>
      </c>
      <c r="J96" s="1385" t="str">
        <f t="shared" si="37"/>
        <v>N/A</v>
      </c>
      <c r="K96" s="1385" t="str">
        <f t="shared" si="37"/>
        <v>N/A</v>
      </c>
      <c r="L96" s="1385" t="str">
        <f t="shared" si="37"/>
        <v>N/A</v>
      </c>
      <c r="M96" s="1385" t="str">
        <f t="shared" si="37"/>
        <v>N/A</v>
      </c>
      <c r="N96" s="1385">
        <f>SUM(F96:M96)</f>
        <v>0</v>
      </c>
      <c r="O96" s="1386">
        <f t="shared" si="37"/>
        <v>5900</v>
      </c>
      <c r="P96" s="1386" t="str">
        <f t="shared" si="37"/>
        <v>0103</v>
      </c>
    </row>
    <row r="97" spans="1:21" x14ac:dyDescent="0.3">
      <c r="A97" s="1371" t="str">
        <f t="shared" ref="A97:P97" si="38">A50</f>
        <v>SP332</v>
      </c>
      <c r="B97" s="1371" t="str">
        <f t="shared" si="38"/>
        <v>Future Farmers</v>
      </c>
      <c r="C97" s="1383">
        <f t="shared" si="38"/>
        <v>0</v>
      </c>
      <c r="D97" s="1385">
        <f t="shared" si="38"/>
        <v>2452</v>
      </c>
      <c r="E97" s="1385">
        <f t="shared" si="38"/>
        <v>0</v>
      </c>
      <c r="F97" s="1385">
        <f t="shared" si="38"/>
        <v>0</v>
      </c>
      <c r="G97" s="1385" t="str">
        <f t="shared" si="38"/>
        <v>N/A</v>
      </c>
      <c r="H97" s="1385">
        <f t="shared" si="38"/>
        <v>0</v>
      </c>
      <c r="I97" s="1385">
        <f t="shared" si="38"/>
        <v>0</v>
      </c>
      <c r="J97" s="1385" t="str">
        <f t="shared" si="38"/>
        <v>N/A</v>
      </c>
      <c r="K97" s="1385" t="str">
        <f t="shared" si="38"/>
        <v>N/A</v>
      </c>
      <c r="L97" s="1385" t="str">
        <f t="shared" si="38"/>
        <v>N/A</v>
      </c>
      <c r="M97" s="1385" t="str">
        <f t="shared" si="38"/>
        <v>N/A</v>
      </c>
      <c r="N97" s="1385">
        <f>SUM(F97:M97)</f>
        <v>0</v>
      </c>
      <c r="O97" s="1386">
        <f t="shared" si="38"/>
        <v>5900</v>
      </c>
      <c r="P97" s="1386" t="str">
        <f t="shared" si="38"/>
        <v>0103</v>
      </c>
    </row>
    <row r="98" spans="1:21" x14ac:dyDescent="0.3">
      <c r="A98" s="1397" t="s">
        <v>1465</v>
      </c>
      <c r="B98" s="1479"/>
      <c r="C98" s="1465"/>
      <c r="D98" s="1466"/>
      <c r="E98" s="1466"/>
      <c r="F98" s="1466">
        <f>SUM(F93:F97)</f>
        <v>0</v>
      </c>
      <c r="G98" s="1466">
        <f t="shared" ref="G98:N98" si="39">SUM(G93:G97)</f>
        <v>0</v>
      </c>
      <c r="H98" s="1466">
        <f t="shared" si="39"/>
        <v>0</v>
      </c>
      <c r="I98" s="1466">
        <f t="shared" si="39"/>
        <v>0</v>
      </c>
      <c r="J98" s="1466">
        <f t="shared" si="39"/>
        <v>0</v>
      </c>
      <c r="K98" s="1466">
        <f t="shared" si="39"/>
        <v>0</v>
      </c>
      <c r="L98" s="1466">
        <f t="shared" si="39"/>
        <v>0</v>
      </c>
      <c r="M98" s="1466">
        <f t="shared" si="39"/>
        <v>0</v>
      </c>
      <c r="N98" s="1466">
        <f t="shared" si="39"/>
        <v>0</v>
      </c>
      <c r="O98" s="1431">
        <f>O97</f>
        <v>5900</v>
      </c>
      <c r="P98" s="1431" t="str">
        <f>P97</f>
        <v>0103</v>
      </c>
    </row>
    <row r="99" spans="1:21" x14ac:dyDescent="0.3">
      <c r="A99" s="1371"/>
      <c r="B99" s="1371"/>
      <c r="C99" s="1383"/>
      <c r="D99" s="1385"/>
      <c r="E99" s="1385"/>
      <c r="F99" s="1385"/>
      <c r="G99" s="1385"/>
      <c r="H99" s="1385"/>
      <c r="I99" s="1385"/>
      <c r="J99" s="1385"/>
      <c r="K99" s="1385"/>
      <c r="L99" s="1385"/>
      <c r="M99" s="1385"/>
      <c r="N99" s="1385"/>
      <c r="O99" s="1386"/>
      <c r="P99" s="1386"/>
    </row>
    <row r="100" spans="1:21" s="1426" customFormat="1" x14ac:dyDescent="0.3">
      <c r="A100" s="1406" t="s">
        <v>1466</v>
      </c>
      <c r="B100" s="1480"/>
      <c r="C100" s="1481"/>
      <c r="D100" s="1482"/>
      <c r="E100" s="1482"/>
      <c r="F100" s="1482">
        <f>+F91+F98</f>
        <v>0</v>
      </c>
      <c r="G100" s="1482">
        <f t="shared" ref="G100:N100" si="40">+G91+G98</f>
        <v>0</v>
      </c>
      <c r="H100" s="1482">
        <f t="shared" si="40"/>
        <v>0</v>
      </c>
      <c r="I100" s="1482">
        <f t="shared" si="40"/>
        <v>0</v>
      </c>
      <c r="J100" s="1482">
        <f t="shared" si="40"/>
        <v>0</v>
      </c>
      <c r="K100" s="1482">
        <f t="shared" si="40"/>
        <v>0</v>
      </c>
      <c r="L100" s="1482">
        <f t="shared" si="40"/>
        <v>0</v>
      </c>
      <c r="M100" s="1482">
        <f t="shared" si="40"/>
        <v>0</v>
      </c>
      <c r="N100" s="1482">
        <f t="shared" si="40"/>
        <v>0</v>
      </c>
      <c r="O100" s="1425">
        <f>O98</f>
        <v>5900</v>
      </c>
      <c r="P100" s="1483"/>
      <c r="U100" s="1427"/>
    </row>
    <row r="101" spans="1:21" x14ac:dyDescent="0.3">
      <c r="A101" s="1371"/>
      <c r="B101" s="1371"/>
      <c r="C101" s="1383"/>
      <c r="D101" s="1385"/>
      <c r="E101" s="1385"/>
      <c r="F101" s="1385"/>
      <c r="G101" s="1385"/>
      <c r="H101" s="1385"/>
      <c r="I101" s="1385"/>
      <c r="J101" s="1385"/>
      <c r="K101" s="1385"/>
      <c r="L101" s="1385"/>
      <c r="M101" s="1385"/>
      <c r="N101" s="1385"/>
      <c r="O101" s="1386"/>
      <c r="P101" s="1386"/>
    </row>
    <row r="102" spans="1:21" x14ac:dyDescent="0.3">
      <c r="A102" s="1421" t="str">
        <f t="shared" ref="A102:P102" si="41">A11</f>
        <v>-----</v>
      </c>
      <c r="B102" s="1430" t="str">
        <f t="shared" si="41"/>
        <v>Administrative Other:</v>
      </c>
      <c r="C102" s="1383">
        <f t="shared" si="41"/>
        <v>0</v>
      </c>
      <c r="D102" s="1385">
        <f t="shared" si="41"/>
        <v>0</v>
      </c>
      <c r="E102" s="1385">
        <f t="shared" si="41"/>
        <v>-5842</v>
      </c>
      <c r="F102" s="1385">
        <f t="shared" si="41"/>
        <v>0</v>
      </c>
      <c r="G102" s="1385">
        <f t="shared" si="41"/>
        <v>0</v>
      </c>
      <c r="H102" s="1385">
        <f>H11+M11</f>
        <v>0</v>
      </c>
      <c r="I102" s="1385">
        <f t="shared" si="41"/>
        <v>0</v>
      </c>
      <c r="J102" s="1385">
        <f t="shared" si="41"/>
        <v>0</v>
      </c>
      <c r="K102" s="1385">
        <f t="shared" si="41"/>
        <v>0</v>
      </c>
      <c r="L102" s="1385">
        <f t="shared" si="41"/>
        <v>0</v>
      </c>
      <c r="M102" s="1385">
        <v>0</v>
      </c>
      <c r="N102" s="1385">
        <f>SUM(F102:M102)</f>
        <v>0</v>
      </c>
      <c r="O102" s="1386">
        <f t="shared" si="41"/>
        <v>7300</v>
      </c>
      <c r="P102" s="1386" t="str">
        <f t="shared" si="41"/>
        <v>0111</v>
      </c>
    </row>
    <row r="103" spans="1:21" x14ac:dyDescent="0.3">
      <c r="A103" s="1421"/>
      <c r="B103" s="1430"/>
      <c r="C103" s="1383"/>
      <c r="D103" s="1385"/>
      <c r="E103" s="1385"/>
      <c r="F103" s="1466">
        <f>SUM(F102)</f>
        <v>0</v>
      </c>
      <c r="G103" s="1466">
        <f t="shared" ref="G103:N103" si="42">SUM(G102)</f>
        <v>0</v>
      </c>
      <c r="H103" s="1466">
        <f t="shared" si="42"/>
        <v>0</v>
      </c>
      <c r="I103" s="1466">
        <f t="shared" si="42"/>
        <v>0</v>
      </c>
      <c r="J103" s="1466">
        <f t="shared" si="42"/>
        <v>0</v>
      </c>
      <c r="K103" s="1466">
        <f t="shared" si="42"/>
        <v>0</v>
      </c>
      <c r="L103" s="1466">
        <f t="shared" si="42"/>
        <v>0</v>
      </c>
      <c r="M103" s="1466">
        <f t="shared" si="42"/>
        <v>0</v>
      </c>
      <c r="N103" s="1466">
        <f t="shared" si="42"/>
        <v>0</v>
      </c>
      <c r="O103" s="1431">
        <f>O102</f>
        <v>7300</v>
      </c>
      <c r="P103" s="1431" t="str">
        <f>P102</f>
        <v>0111</v>
      </c>
    </row>
    <row r="104" spans="1:21" x14ac:dyDescent="0.3">
      <c r="A104" s="1421"/>
      <c r="B104" s="1430"/>
      <c r="C104" s="1383"/>
      <c r="D104" s="1385"/>
      <c r="E104" s="1385"/>
      <c r="F104" s="1385"/>
      <c r="G104" s="1385"/>
      <c r="H104" s="1385"/>
      <c r="I104" s="1385"/>
      <c r="J104" s="1385"/>
      <c r="K104" s="1385"/>
      <c r="L104" s="1385"/>
      <c r="M104" s="1385"/>
      <c r="N104" s="1385"/>
      <c r="O104" s="1386"/>
      <c r="P104" s="1386"/>
    </row>
    <row r="105" spans="1:21" x14ac:dyDescent="0.3">
      <c r="A105" s="1421" t="str">
        <f t="shared" ref="A105:P105" si="43">A37</f>
        <v>41120</v>
      </c>
      <c r="B105" s="1430" t="str">
        <f t="shared" si="43"/>
        <v>School Bookkeeper - 12 Month</v>
      </c>
      <c r="C105" s="1383">
        <f t="shared" si="43"/>
        <v>0</v>
      </c>
      <c r="D105" s="1385">
        <f t="shared" si="43"/>
        <v>48400</v>
      </c>
      <c r="E105" s="1385">
        <f t="shared" si="43"/>
        <v>0</v>
      </c>
      <c r="F105" s="1385">
        <f t="shared" si="43"/>
        <v>0</v>
      </c>
      <c r="G105" s="1385" t="str">
        <f t="shared" si="43"/>
        <v>N/A</v>
      </c>
      <c r="H105" s="1385">
        <f>H37+M37</f>
        <v>0</v>
      </c>
      <c r="I105" s="1385">
        <f t="shared" si="43"/>
        <v>0</v>
      </c>
      <c r="J105" s="1385">
        <f t="shared" si="43"/>
        <v>0</v>
      </c>
      <c r="K105" s="1385">
        <f t="shared" si="43"/>
        <v>0</v>
      </c>
      <c r="L105" s="1385">
        <f t="shared" si="43"/>
        <v>0</v>
      </c>
      <c r="M105" s="1385">
        <v>0</v>
      </c>
      <c r="N105" s="1385">
        <f>SUM(F105:M105)</f>
        <v>0</v>
      </c>
      <c r="O105" s="1386">
        <f t="shared" si="43"/>
        <v>7300</v>
      </c>
      <c r="P105" s="1386" t="str">
        <f t="shared" si="43"/>
        <v>0100</v>
      </c>
    </row>
    <row r="106" spans="1:21" x14ac:dyDescent="0.3">
      <c r="A106" s="1421" t="str">
        <f t="shared" ref="A106:P106" si="44">A38</f>
        <v>47070</v>
      </c>
      <c r="B106" s="1430" t="str">
        <f t="shared" si="44"/>
        <v>School Level Clerk - 10 Month</v>
      </c>
      <c r="C106" s="1383">
        <f t="shared" si="44"/>
        <v>0</v>
      </c>
      <c r="D106" s="1385">
        <f t="shared" si="44"/>
        <v>28600</v>
      </c>
      <c r="E106" s="1385">
        <f t="shared" si="44"/>
        <v>0</v>
      </c>
      <c r="F106" s="1385">
        <f t="shared" si="44"/>
        <v>0</v>
      </c>
      <c r="G106" s="1385" t="str">
        <f t="shared" si="44"/>
        <v>N/A</v>
      </c>
      <c r="H106" s="1385">
        <f>H38+M38</f>
        <v>0</v>
      </c>
      <c r="I106" s="1385">
        <f t="shared" si="44"/>
        <v>0</v>
      </c>
      <c r="J106" s="1385">
        <f t="shared" si="44"/>
        <v>0</v>
      </c>
      <c r="K106" s="1385">
        <f t="shared" si="44"/>
        <v>0</v>
      </c>
      <c r="L106" s="1385">
        <f t="shared" si="44"/>
        <v>0</v>
      </c>
      <c r="M106" s="1385">
        <v>0</v>
      </c>
      <c r="N106" s="1385">
        <f>SUM(F106:M106)</f>
        <v>0</v>
      </c>
      <c r="O106" s="1386">
        <f t="shared" si="44"/>
        <v>7300</v>
      </c>
      <c r="P106" s="1386" t="str">
        <f t="shared" si="44"/>
        <v>0100</v>
      </c>
    </row>
    <row r="107" spans="1:21" x14ac:dyDescent="0.3">
      <c r="A107" s="1421" t="str">
        <f t="shared" ref="A107:P107" si="45">A39</f>
        <v>4110-</v>
      </c>
      <c r="B107" s="1430" t="str">
        <f t="shared" si="45"/>
        <v>Secretary - 10 Month</v>
      </c>
      <c r="C107" s="1383">
        <f t="shared" si="45"/>
        <v>0</v>
      </c>
      <c r="D107" s="1385">
        <f t="shared" si="45"/>
        <v>43000</v>
      </c>
      <c r="E107" s="1385">
        <f t="shared" si="45"/>
        <v>0</v>
      </c>
      <c r="F107" s="1385">
        <f t="shared" si="45"/>
        <v>0</v>
      </c>
      <c r="G107" s="1385" t="str">
        <f t="shared" si="45"/>
        <v>N/A</v>
      </c>
      <c r="H107" s="1385">
        <f>H39+M39</f>
        <v>0</v>
      </c>
      <c r="I107" s="1385">
        <f t="shared" si="45"/>
        <v>0</v>
      </c>
      <c r="J107" s="1385">
        <f t="shared" si="45"/>
        <v>0</v>
      </c>
      <c r="K107" s="1385">
        <f t="shared" si="45"/>
        <v>0</v>
      </c>
      <c r="L107" s="1385">
        <f t="shared" si="45"/>
        <v>0</v>
      </c>
      <c r="M107" s="1385">
        <v>0</v>
      </c>
      <c r="N107" s="1385">
        <f>SUM(F107:M107)</f>
        <v>0</v>
      </c>
      <c r="O107" s="1386">
        <f t="shared" si="45"/>
        <v>7300</v>
      </c>
      <c r="P107" s="1386" t="str">
        <f t="shared" si="45"/>
        <v>0100</v>
      </c>
    </row>
    <row r="108" spans="1:21" x14ac:dyDescent="0.3">
      <c r="A108" s="1421" t="str">
        <f t="shared" ref="A108:P108" si="46">A40</f>
        <v>4112-</v>
      </c>
      <c r="B108" s="1430" t="str">
        <f t="shared" si="46"/>
        <v>Secretary - 12 Month</v>
      </c>
      <c r="C108" s="1383">
        <f t="shared" si="46"/>
        <v>0</v>
      </c>
      <c r="D108" s="1385">
        <f t="shared" si="46"/>
        <v>50200</v>
      </c>
      <c r="E108" s="1385">
        <f t="shared" si="46"/>
        <v>0</v>
      </c>
      <c r="F108" s="1385">
        <f t="shared" si="46"/>
        <v>0</v>
      </c>
      <c r="G108" s="1385" t="str">
        <f t="shared" si="46"/>
        <v>N/A</v>
      </c>
      <c r="H108" s="1385">
        <f>H40+M40</f>
        <v>0</v>
      </c>
      <c r="I108" s="1385">
        <f t="shared" si="46"/>
        <v>0</v>
      </c>
      <c r="J108" s="1385">
        <f t="shared" si="46"/>
        <v>0</v>
      </c>
      <c r="K108" s="1385">
        <f t="shared" si="46"/>
        <v>0</v>
      </c>
      <c r="L108" s="1385">
        <f t="shared" si="46"/>
        <v>0</v>
      </c>
      <c r="M108" s="1385">
        <v>0</v>
      </c>
      <c r="N108" s="1385">
        <f>SUM(F108:M108)</f>
        <v>0</v>
      </c>
      <c r="O108" s="1386">
        <f t="shared" si="46"/>
        <v>7300</v>
      </c>
      <c r="P108" s="1386" t="str">
        <f t="shared" si="46"/>
        <v>0100</v>
      </c>
    </row>
    <row r="109" spans="1:21" x14ac:dyDescent="0.3">
      <c r="A109" s="1421" t="str">
        <f t="shared" ref="A109:P109" si="47">A41</f>
        <v>-----</v>
      </c>
      <c r="B109" s="1430" t="str">
        <f t="shared" si="47"/>
        <v>Non-Instructional - Other:</v>
      </c>
      <c r="C109" s="1383">
        <f t="shared" si="47"/>
        <v>0</v>
      </c>
      <c r="D109" s="1385">
        <f t="shared" si="47"/>
        <v>0</v>
      </c>
      <c r="E109" s="1385">
        <f t="shared" si="47"/>
        <v>0</v>
      </c>
      <c r="F109" s="1385">
        <f t="shared" si="47"/>
        <v>0</v>
      </c>
      <c r="G109" s="1385" t="str">
        <f t="shared" si="47"/>
        <v>N/A</v>
      </c>
      <c r="H109" s="1385">
        <f>H41+M41</f>
        <v>0</v>
      </c>
      <c r="I109" s="1385">
        <f t="shared" si="47"/>
        <v>0</v>
      </c>
      <c r="J109" s="1385">
        <f t="shared" si="47"/>
        <v>0</v>
      </c>
      <c r="K109" s="1385">
        <f t="shared" si="47"/>
        <v>0</v>
      </c>
      <c r="L109" s="1385">
        <f t="shared" si="47"/>
        <v>0</v>
      </c>
      <c r="M109" s="1385">
        <v>0</v>
      </c>
      <c r="N109" s="1385">
        <f>SUM(F109:M109)</f>
        <v>0</v>
      </c>
      <c r="O109" s="1386">
        <f t="shared" si="47"/>
        <v>7300</v>
      </c>
      <c r="P109" s="1386" t="str">
        <f t="shared" si="47"/>
        <v>0100</v>
      </c>
    </row>
    <row r="110" spans="1:21" x14ac:dyDescent="0.3">
      <c r="A110" s="1421"/>
      <c r="B110" s="1430"/>
      <c r="C110" s="1383"/>
      <c r="D110" s="1385"/>
      <c r="E110" s="1385"/>
      <c r="F110" s="1466">
        <f>SUM(F105:F109)</f>
        <v>0</v>
      </c>
      <c r="G110" s="1466">
        <f t="shared" ref="G110:N110" si="48">SUM(G105:G109)</f>
        <v>0</v>
      </c>
      <c r="H110" s="1466">
        <f t="shared" si="48"/>
        <v>0</v>
      </c>
      <c r="I110" s="1466">
        <f t="shared" si="48"/>
        <v>0</v>
      </c>
      <c r="J110" s="1466">
        <f t="shared" si="48"/>
        <v>0</v>
      </c>
      <c r="K110" s="1466">
        <f t="shared" si="48"/>
        <v>0</v>
      </c>
      <c r="L110" s="1466">
        <f t="shared" si="48"/>
        <v>0</v>
      </c>
      <c r="M110" s="1466">
        <f t="shared" si="48"/>
        <v>0</v>
      </c>
      <c r="N110" s="1466">
        <f t="shared" si="48"/>
        <v>0</v>
      </c>
      <c r="O110" s="1431">
        <f>O109</f>
        <v>7300</v>
      </c>
      <c r="P110" s="1431" t="str">
        <f>P109</f>
        <v>0100</v>
      </c>
    </row>
    <row r="111" spans="1:21" x14ac:dyDescent="0.3">
      <c r="A111" s="1421"/>
      <c r="B111" s="1430"/>
      <c r="C111" s="1383"/>
      <c r="D111" s="1385"/>
      <c r="E111" s="1385"/>
      <c r="F111" s="1385"/>
      <c r="G111" s="1385"/>
      <c r="H111" s="1385"/>
      <c r="I111" s="1385"/>
      <c r="J111" s="1385"/>
      <c r="K111" s="1385"/>
      <c r="L111" s="1385"/>
      <c r="M111" s="1385"/>
      <c r="N111" s="1385"/>
      <c r="O111" s="1386"/>
      <c r="P111" s="1386"/>
    </row>
    <row r="112" spans="1:21" x14ac:dyDescent="0.3">
      <c r="A112" s="1421" t="str">
        <f t="shared" ref="A112:P112" si="49">A51</f>
        <v>SP925</v>
      </c>
      <c r="B112" s="1430" t="str">
        <f t="shared" si="49"/>
        <v>Confidential Secretary - School</v>
      </c>
      <c r="C112" s="1383">
        <f t="shared" si="49"/>
        <v>0</v>
      </c>
      <c r="D112" s="1385">
        <f t="shared" si="49"/>
        <v>275</v>
      </c>
      <c r="E112" s="1385">
        <f t="shared" si="49"/>
        <v>0</v>
      </c>
      <c r="F112" s="1385">
        <f t="shared" si="49"/>
        <v>0</v>
      </c>
      <c r="G112" s="1385" t="str">
        <f t="shared" si="49"/>
        <v>N/A</v>
      </c>
      <c r="H112" s="1385">
        <f t="shared" si="49"/>
        <v>0</v>
      </c>
      <c r="I112" s="1385">
        <f t="shared" si="49"/>
        <v>0</v>
      </c>
      <c r="J112" s="1385" t="str">
        <f t="shared" si="49"/>
        <v>N/A</v>
      </c>
      <c r="K112" s="1385" t="str">
        <f t="shared" si="49"/>
        <v>N/A</v>
      </c>
      <c r="L112" s="1385" t="str">
        <f t="shared" si="49"/>
        <v>N/A</v>
      </c>
      <c r="M112" s="1385" t="str">
        <f t="shared" si="49"/>
        <v>N/A</v>
      </c>
      <c r="N112" s="1385">
        <f>SUM(F112:M112)</f>
        <v>0</v>
      </c>
      <c r="O112" s="1386">
        <f t="shared" si="49"/>
        <v>7300</v>
      </c>
      <c r="P112" s="1386" t="str">
        <f t="shared" si="49"/>
        <v>0103</v>
      </c>
    </row>
    <row r="113" spans="1:21" x14ac:dyDescent="0.3">
      <c r="A113" s="1421" t="str">
        <f t="shared" ref="A113:P113" si="50">A52</f>
        <v>SP930</v>
      </c>
      <c r="B113" s="1430" t="str">
        <f t="shared" si="50"/>
        <v>Elementary Bookkeeper</v>
      </c>
      <c r="C113" s="1383">
        <f t="shared" si="50"/>
        <v>0</v>
      </c>
      <c r="D113" s="1385">
        <f t="shared" si="50"/>
        <v>1718</v>
      </c>
      <c r="E113" s="1385">
        <f t="shared" si="50"/>
        <v>0</v>
      </c>
      <c r="F113" s="1385">
        <f t="shared" si="50"/>
        <v>0</v>
      </c>
      <c r="G113" s="1385" t="str">
        <f t="shared" si="50"/>
        <v>N/A</v>
      </c>
      <c r="H113" s="1385">
        <f t="shared" si="50"/>
        <v>0</v>
      </c>
      <c r="I113" s="1385">
        <f t="shared" si="50"/>
        <v>0</v>
      </c>
      <c r="J113" s="1385" t="str">
        <f t="shared" si="50"/>
        <v>N/A</v>
      </c>
      <c r="K113" s="1385" t="str">
        <f t="shared" si="50"/>
        <v>N/A</v>
      </c>
      <c r="L113" s="1385" t="str">
        <f t="shared" si="50"/>
        <v>N/A</v>
      </c>
      <c r="M113" s="1385" t="str">
        <f t="shared" si="50"/>
        <v>N/A</v>
      </c>
      <c r="N113" s="1385">
        <f>SUM(F113:M113)</f>
        <v>0</v>
      </c>
      <c r="O113" s="1386">
        <f t="shared" si="50"/>
        <v>7300</v>
      </c>
      <c r="P113" s="1386" t="str">
        <f t="shared" si="50"/>
        <v>0103</v>
      </c>
    </row>
    <row r="114" spans="1:21" x14ac:dyDescent="0.3">
      <c r="A114" s="1421" t="str">
        <f t="shared" ref="A114:P114" si="51">A53</f>
        <v>SP931</v>
      </c>
      <c r="B114" s="1430" t="str">
        <f t="shared" si="51"/>
        <v>Middle Bookkeeper</v>
      </c>
      <c r="C114" s="1383">
        <f t="shared" si="51"/>
        <v>0</v>
      </c>
      <c r="D114" s="1385">
        <f t="shared" si="51"/>
        <v>2405</v>
      </c>
      <c r="E114" s="1385">
        <f t="shared" si="51"/>
        <v>0</v>
      </c>
      <c r="F114" s="1385">
        <f t="shared" si="51"/>
        <v>0</v>
      </c>
      <c r="G114" s="1385" t="str">
        <f t="shared" si="51"/>
        <v>N/A</v>
      </c>
      <c r="H114" s="1385">
        <f t="shared" si="51"/>
        <v>0</v>
      </c>
      <c r="I114" s="1385">
        <f t="shared" si="51"/>
        <v>0</v>
      </c>
      <c r="J114" s="1385" t="str">
        <f t="shared" si="51"/>
        <v>N/A</v>
      </c>
      <c r="K114" s="1385" t="str">
        <f t="shared" si="51"/>
        <v>N/A</v>
      </c>
      <c r="L114" s="1385" t="str">
        <f t="shared" si="51"/>
        <v>N/A</v>
      </c>
      <c r="M114" s="1385" t="str">
        <f t="shared" si="51"/>
        <v>N/A</v>
      </c>
      <c r="N114" s="1385">
        <f>SUM(F114:M114)</f>
        <v>0</v>
      </c>
      <c r="O114" s="1386">
        <f t="shared" si="51"/>
        <v>7300</v>
      </c>
      <c r="P114" s="1386" t="str">
        <f t="shared" si="51"/>
        <v>0103</v>
      </c>
    </row>
    <row r="115" spans="1:21" x14ac:dyDescent="0.3">
      <c r="A115" s="1421" t="str">
        <f t="shared" ref="A115:P115" si="52">A54</f>
        <v>SP932</v>
      </c>
      <c r="B115" s="1430" t="str">
        <f t="shared" si="52"/>
        <v>Senior Bookkeeper</v>
      </c>
      <c r="C115" s="1383">
        <f t="shared" si="52"/>
        <v>0</v>
      </c>
      <c r="D115" s="1385">
        <f t="shared" si="52"/>
        <v>3092</v>
      </c>
      <c r="E115" s="1385">
        <f t="shared" si="52"/>
        <v>0</v>
      </c>
      <c r="F115" s="1385">
        <f t="shared" si="52"/>
        <v>0</v>
      </c>
      <c r="G115" s="1385" t="str">
        <f t="shared" si="52"/>
        <v>N/A</v>
      </c>
      <c r="H115" s="1385">
        <f t="shared" si="52"/>
        <v>0</v>
      </c>
      <c r="I115" s="1385">
        <f t="shared" si="52"/>
        <v>0</v>
      </c>
      <c r="J115" s="1385" t="str">
        <f t="shared" si="52"/>
        <v>N/A</v>
      </c>
      <c r="K115" s="1385" t="str">
        <f t="shared" si="52"/>
        <v>N/A</v>
      </c>
      <c r="L115" s="1385" t="str">
        <f t="shared" si="52"/>
        <v>N/A</v>
      </c>
      <c r="M115" s="1385" t="str">
        <f t="shared" si="52"/>
        <v>N/A</v>
      </c>
      <c r="N115" s="1385">
        <f>SUM(F115:M115)</f>
        <v>0</v>
      </c>
      <c r="O115" s="1386">
        <f t="shared" si="52"/>
        <v>7300</v>
      </c>
      <c r="P115" s="1386" t="str">
        <f t="shared" si="52"/>
        <v>0103</v>
      </c>
    </row>
    <row r="116" spans="1:21" x14ac:dyDescent="0.3">
      <c r="A116" s="1421"/>
      <c r="B116" s="1430"/>
      <c r="C116" s="1383"/>
      <c r="D116" s="1385"/>
      <c r="E116" s="1385"/>
      <c r="F116" s="1466">
        <f>SUM(F112:F115)</f>
        <v>0</v>
      </c>
      <c r="G116" s="1466">
        <f t="shared" ref="G116:N116" si="53">SUM(G112:G115)</f>
        <v>0</v>
      </c>
      <c r="H116" s="1466">
        <f t="shared" si="53"/>
        <v>0</v>
      </c>
      <c r="I116" s="1466">
        <f t="shared" si="53"/>
        <v>0</v>
      </c>
      <c r="J116" s="1466">
        <f t="shared" si="53"/>
        <v>0</v>
      </c>
      <c r="K116" s="1466">
        <f t="shared" si="53"/>
        <v>0</v>
      </c>
      <c r="L116" s="1466">
        <f t="shared" si="53"/>
        <v>0</v>
      </c>
      <c r="M116" s="1466">
        <f t="shared" si="53"/>
        <v>0</v>
      </c>
      <c r="N116" s="1466">
        <f t="shared" si="53"/>
        <v>0</v>
      </c>
      <c r="O116" s="1431">
        <f>O115</f>
        <v>7300</v>
      </c>
      <c r="P116" s="1431" t="str">
        <f>P115</f>
        <v>0103</v>
      </c>
    </row>
    <row r="117" spans="1:21" x14ac:dyDescent="0.3">
      <c r="A117" s="1421"/>
      <c r="B117" s="1430"/>
      <c r="C117" s="1383"/>
      <c r="D117" s="1385"/>
      <c r="E117" s="1385"/>
      <c r="F117" s="1385"/>
      <c r="G117" s="1385"/>
      <c r="H117" s="1385"/>
      <c r="I117" s="1385"/>
      <c r="J117" s="1385"/>
      <c r="K117" s="1385"/>
      <c r="L117" s="1385"/>
      <c r="M117" s="1385"/>
      <c r="N117" s="1385"/>
      <c r="O117" s="1386"/>
      <c r="P117" s="1386"/>
    </row>
    <row r="118" spans="1:21" s="1426" customFormat="1" x14ac:dyDescent="0.3">
      <c r="A118" s="1406" t="s">
        <v>1384</v>
      </c>
      <c r="B118" s="1480"/>
      <c r="C118" s="1481"/>
      <c r="D118" s="1482"/>
      <c r="E118" s="1482"/>
      <c r="F118" s="1482">
        <f>+F103+F110+F116</f>
        <v>0</v>
      </c>
      <c r="G118" s="1482">
        <f t="shared" ref="G118:N118" si="54">+G103+G110+G116</f>
        <v>0</v>
      </c>
      <c r="H118" s="1482">
        <f t="shared" si="54"/>
        <v>0</v>
      </c>
      <c r="I118" s="1482">
        <f t="shared" si="54"/>
        <v>0</v>
      </c>
      <c r="J118" s="1482">
        <f t="shared" si="54"/>
        <v>0</v>
      </c>
      <c r="K118" s="1482">
        <f t="shared" si="54"/>
        <v>0</v>
      </c>
      <c r="L118" s="1482">
        <f t="shared" si="54"/>
        <v>0</v>
      </c>
      <c r="M118" s="1482">
        <f t="shared" si="54"/>
        <v>0</v>
      </c>
      <c r="N118" s="1482">
        <f t="shared" si="54"/>
        <v>0</v>
      </c>
      <c r="O118" s="1425">
        <f>O116</f>
        <v>7300</v>
      </c>
      <c r="P118" s="1483"/>
      <c r="U118" s="1427"/>
    </row>
    <row r="119" spans="1:21" x14ac:dyDescent="0.3">
      <c r="A119" s="1371"/>
      <c r="B119" s="1371"/>
      <c r="C119" s="1383"/>
      <c r="D119" s="1385"/>
      <c r="E119" s="1385"/>
      <c r="F119" s="1385"/>
      <c r="G119" s="1385"/>
      <c r="H119" s="1385"/>
      <c r="I119" s="1385"/>
      <c r="J119" s="1385"/>
      <c r="K119" s="1385"/>
      <c r="L119" s="1385"/>
      <c r="M119" s="1385"/>
      <c r="N119" s="1385"/>
      <c r="O119" s="1386"/>
      <c r="P119" s="1386"/>
    </row>
    <row r="120" spans="1:21" x14ac:dyDescent="0.3">
      <c r="A120" s="1371" t="str">
        <f t="shared" ref="A120:P120" si="55">A30</f>
        <v>428---</v>
      </c>
      <c r="B120" s="1371" t="str">
        <f t="shared" si="55"/>
        <v>Custodian I - 12 Month</v>
      </c>
      <c r="C120" s="1383">
        <f t="shared" si="55"/>
        <v>0</v>
      </c>
      <c r="D120" s="1385">
        <f t="shared" si="55"/>
        <v>0</v>
      </c>
      <c r="E120" s="1385">
        <f t="shared" si="55"/>
        <v>0</v>
      </c>
      <c r="F120" s="1385">
        <f t="shared" si="55"/>
        <v>0</v>
      </c>
      <c r="G120" s="1385" t="str">
        <f t="shared" si="55"/>
        <v>N/A</v>
      </c>
      <c r="H120" s="1385">
        <f>H30+M30</f>
        <v>0</v>
      </c>
      <c r="I120" s="1385">
        <f t="shared" si="55"/>
        <v>0</v>
      </c>
      <c r="J120" s="1385">
        <f t="shared" si="55"/>
        <v>0</v>
      </c>
      <c r="K120" s="1385">
        <f t="shared" si="55"/>
        <v>0</v>
      </c>
      <c r="L120" s="1385">
        <f t="shared" si="55"/>
        <v>0</v>
      </c>
      <c r="M120" s="1385">
        <v>0</v>
      </c>
      <c r="N120" s="1385">
        <f t="shared" ref="N120:N126" si="56">SUM(F120:M120)</f>
        <v>0</v>
      </c>
      <c r="O120" s="1386">
        <f t="shared" si="55"/>
        <v>7900</v>
      </c>
      <c r="P120" s="1386" t="str">
        <f t="shared" si="55"/>
        <v>0100</v>
      </c>
    </row>
    <row r="121" spans="1:21" x14ac:dyDescent="0.3">
      <c r="A121" s="1371" t="str">
        <f t="shared" ref="A121:P121" si="57">A31</f>
        <v>428---</v>
      </c>
      <c r="B121" s="1371" t="str">
        <f t="shared" si="57"/>
        <v>Custodian - 12 Month</v>
      </c>
      <c r="C121" s="1383">
        <f t="shared" si="57"/>
        <v>0</v>
      </c>
      <c r="D121" s="1385">
        <f t="shared" si="57"/>
        <v>0</v>
      </c>
      <c r="E121" s="1385">
        <f t="shared" si="57"/>
        <v>0</v>
      </c>
      <c r="F121" s="1385">
        <f t="shared" si="57"/>
        <v>0</v>
      </c>
      <c r="G121" s="1385" t="str">
        <f t="shared" si="57"/>
        <v>N/A</v>
      </c>
      <c r="H121" s="1385">
        <f t="shared" ref="H121:H126" si="58">H31+M31</f>
        <v>0</v>
      </c>
      <c r="I121" s="1385">
        <f t="shared" si="57"/>
        <v>0</v>
      </c>
      <c r="J121" s="1385">
        <f t="shared" si="57"/>
        <v>0</v>
      </c>
      <c r="K121" s="1385">
        <f t="shared" si="57"/>
        <v>0</v>
      </c>
      <c r="L121" s="1385">
        <f t="shared" si="57"/>
        <v>0</v>
      </c>
      <c r="M121" s="1385">
        <v>0</v>
      </c>
      <c r="N121" s="1385">
        <f t="shared" si="56"/>
        <v>0</v>
      </c>
      <c r="O121" s="1386">
        <f t="shared" si="57"/>
        <v>7900</v>
      </c>
      <c r="P121" s="1386" t="str">
        <f t="shared" si="57"/>
        <v>0100</v>
      </c>
    </row>
    <row r="122" spans="1:21" x14ac:dyDescent="0.3">
      <c r="A122" s="1371" t="str">
        <f t="shared" ref="A122:P122" si="59">A32</f>
        <v>428---</v>
      </c>
      <c r="B122" s="1371" t="str">
        <f t="shared" si="59"/>
        <v>Custodian - 10 Month</v>
      </c>
      <c r="C122" s="1383">
        <f t="shared" si="59"/>
        <v>0</v>
      </c>
      <c r="D122" s="1385">
        <f t="shared" si="59"/>
        <v>0</v>
      </c>
      <c r="E122" s="1385">
        <f t="shared" si="59"/>
        <v>0</v>
      </c>
      <c r="F122" s="1385">
        <f t="shared" si="59"/>
        <v>0</v>
      </c>
      <c r="G122" s="1385" t="str">
        <f t="shared" si="59"/>
        <v>N/A</v>
      </c>
      <c r="H122" s="1385">
        <f t="shared" si="58"/>
        <v>0</v>
      </c>
      <c r="I122" s="1385">
        <f t="shared" si="59"/>
        <v>0</v>
      </c>
      <c r="J122" s="1385">
        <f t="shared" si="59"/>
        <v>0</v>
      </c>
      <c r="K122" s="1385">
        <f t="shared" si="59"/>
        <v>0</v>
      </c>
      <c r="L122" s="1385">
        <f t="shared" si="59"/>
        <v>0</v>
      </c>
      <c r="M122" s="1385">
        <v>0</v>
      </c>
      <c r="N122" s="1385">
        <f t="shared" si="56"/>
        <v>0</v>
      </c>
      <c r="O122" s="1386">
        <f t="shared" si="59"/>
        <v>7900</v>
      </c>
      <c r="P122" s="1386" t="str">
        <f t="shared" si="59"/>
        <v>0100</v>
      </c>
    </row>
    <row r="123" spans="1:21" x14ac:dyDescent="0.3">
      <c r="A123" s="1371" t="str">
        <f t="shared" ref="A123:P123" si="60">A33</f>
        <v>428---</v>
      </c>
      <c r="B123" s="1371" t="str">
        <f t="shared" si="60"/>
        <v>Custodian - 9 Month</v>
      </c>
      <c r="C123" s="1383">
        <f t="shared" si="60"/>
        <v>0</v>
      </c>
      <c r="D123" s="1385">
        <f t="shared" si="60"/>
        <v>0</v>
      </c>
      <c r="E123" s="1385">
        <f t="shared" si="60"/>
        <v>0</v>
      </c>
      <c r="F123" s="1385">
        <f t="shared" si="60"/>
        <v>0</v>
      </c>
      <c r="G123" s="1385" t="str">
        <f t="shared" si="60"/>
        <v>N/A</v>
      </c>
      <c r="H123" s="1385">
        <f t="shared" si="58"/>
        <v>0</v>
      </c>
      <c r="I123" s="1385">
        <f t="shared" si="60"/>
        <v>0</v>
      </c>
      <c r="J123" s="1385">
        <f t="shared" si="60"/>
        <v>0</v>
      </c>
      <c r="K123" s="1385">
        <f t="shared" si="60"/>
        <v>0</v>
      </c>
      <c r="L123" s="1385">
        <f t="shared" si="60"/>
        <v>0</v>
      </c>
      <c r="M123" s="1385">
        <v>0</v>
      </c>
      <c r="N123" s="1385">
        <f t="shared" si="56"/>
        <v>0</v>
      </c>
      <c r="O123" s="1386">
        <f t="shared" si="60"/>
        <v>7900</v>
      </c>
      <c r="P123" s="1386" t="str">
        <f t="shared" si="60"/>
        <v>0100</v>
      </c>
    </row>
    <row r="124" spans="1:21" x14ac:dyDescent="0.3">
      <c r="A124" s="1371" t="str">
        <f t="shared" ref="A124:P124" si="61">A34</f>
        <v>428---</v>
      </c>
      <c r="B124" s="1371" t="str">
        <f t="shared" si="61"/>
        <v>Custodian - 12 Month - Less than 4 hours</v>
      </c>
      <c r="C124" s="1383">
        <f t="shared" si="61"/>
        <v>0</v>
      </c>
      <c r="D124" s="1385">
        <f t="shared" si="61"/>
        <v>0</v>
      </c>
      <c r="E124" s="1385">
        <f t="shared" si="61"/>
        <v>0</v>
      </c>
      <c r="F124" s="1385">
        <f t="shared" si="61"/>
        <v>0</v>
      </c>
      <c r="G124" s="1385" t="str">
        <f t="shared" si="61"/>
        <v>N/A</v>
      </c>
      <c r="H124" s="1385">
        <f t="shared" si="58"/>
        <v>0</v>
      </c>
      <c r="I124" s="1385">
        <f t="shared" si="61"/>
        <v>0</v>
      </c>
      <c r="J124" s="1385" t="str">
        <f t="shared" si="61"/>
        <v>N/A</v>
      </c>
      <c r="K124" s="1385" t="str">
        <f t="shared" si="61"/>
        <v>N/A</v>
      </c>
      <c r="L124" s="1385" t="str">
        <f t="shared" si="61"/>
        <v>N/A</v>
      </c>
      <c r="M124" s="1385">
        <v>0</v>
      </c>
      <c r="N124" s="1385">
        <f t="shared" si="56"/>
        <v>0</v>
      </c>
      <c r="O124" s="1386">
        <f t="shared" si="61"/>
        <v>7900</v>
      </c>
      <c r="P124" s="1386" t="str">
        <f t="shared" si="61"/>
        <v>0100</v>
      </c>
    </row>
    <row r="125" spans="1:21" x14ac:dyDescent="0.3">
      <c r="A125" s="1371" t="str">
        <f t="shared" ref="A125:P125" si="62">A35</f>
        <v>428---</v>
      </c>
      <c r="B125" s="1371" t="str">
        <f t="shared" si="62"/>
        <v>Custodian - 10 Month - Less than 4 hours</v>
      </c>
      <c r="C125" s="1383">
        <f t="shared" si="62"/>
        <v>0</v>
      </c>
      <c r="D125" s="1385">
        <f t="shared" si="62"/>
        <v>0</v>
      </c>
      <c r="E125" s="1385">
        <f t="shared" si="62"/>
        <v>0</v>
      </c>
      <c r="F125" s="1385">
        <f t="shared" si="62"/>
        <v>0</v>
      </c>
      <c r="G125" s="1385" t="str">
        <f t="shared" si="62"/>
        <v>N/A</v>
      </c>
      <c r="H125" s="1385">
        <f t="shared" si="58"/>
        <v>0</v>
      </c>
      <c r="I125" s="1385">
        <f t="shared" si="62"/>
        <v>0</v>
      </c>
      <c r="J125" s="1385" t="str">
        <f t="shared" si="62"/>
        <v>N/A</v>
      </c>
      <c r="K125" s="1385" t="str">
        <f t="shared" si="62"/>
        <v>N/A</v>
      </c>
      <c r="L125" s="1385" t="str">
        <f t="shared" si="62"/>
        <v>N/A</v>
      </c>
      <c r="M125" s="1385">
        <v>0</v>
      </c>
      <c r="N125" s="1385">
        <f t="shared" si="56"/>
        <v>0</v>
      </c>
      <c r="O125" s="1386">
        <f t="shared" si="62"/>
        <v>7900</v>
      </c>
      <c r="P125" s="1386" t="str">
        <f t="shared" si="62"/>
        <v>0100</v>
      </c>
    </row>
    <row r="126" spans="1:21" x14ac:dyDescent="0.3">
      <c r="A126" s="1371" t="str">
        <f t="shared" ref="A126:P126" si="63">A36</f>
        <v>428---</v>
      </c>
      <c r="B126" s="1371" t="str">
        <f t="shared" si="63"/>
        <v>Custodian - 9 Month - Less than 4 hours</v>
      </c>
      <c r="C126" s="1383">
        <f t="shared" si="63"/>
        <v>0</v>
      </c>
      <c r="D126" s="1385">
        <f t="shared" si="63"/>
        <v>0</v>
      </c>
      <c r="E126" s="1385">
        <f t="shared" si="63"/>
        <v>0</v>
      </c>
      <c r="F126" s="1385">
        <f t="shared" si="63"/>
        <v>0</v>
      </c>
      <c r="G126" s="1385" t="str">
        <f t="shared" si="63"/>
        <v>N/A</v>
      </c>
      <c r="H126" s="1385">
        <f t="shared" si="58"/>
        <v>0</v>
      </c>
      <c r="I126" s="1385">
        <f t="shared" si="63"/>
        <v>0</v>
      </c>
      <c r="J126" s="1385" t="str">
        <f t="shared" si="63"/>
        <v>N/A</v>
      </c>
      <c r="K126" s="1385" t="str">
        <f t="shared" si="63"/>
        <v>N/A</v>
      </c>
      <c r="L126" s="1385" t="str">
        <f t="shared" si="63"/>
        <v>N/A</v>
      </c>
      <c r="M126" s="1385">
        <v>0</v>
      </c>
      <c r="N126" s="1385">
        <f t="shared" si="56"/>
        <v>0</v>
      </c>
      <c r="O126" s="1386">
        <f t="shared" si="63"/>
        <v>7900</v>
      </c>
      <c r="P126" s="1386" t="str">
        <f t="shared" si="63"/>
        <v>0100</v>
      </c>
    </row>
    <row r="127" spans="1:21" x14ac:dyDescent="0.3">
      <c r="A127" s="1371"/>
      <c r="B127" s="1371"/>
      <c r="C127" s="1383"/>
      <c r="D127" s="1385"/>
      <c r="E127" s="1385"/>
      <c r="F127" s="1385"/>
      <c r="G127" s="1385"/>
      <c r="H127" s="1385"/>
      <c r="I127" s="1385"/>
      <c r="J127" s="1385"/>
      <c r="K127" s="1385"/>
      <c r="L127" s="1385"/>
      <c r="M127" s="1385"/>
      <c r="N127" s="1385"/>
      <c r="O127" s="1386"/>
      <c r="P127" s="1386"/>
    </row>
    <row r="128" spans="1:21" s="1426" customFormat="1" x14ac:dyDescent="0.3">
      <c r="A128" s="1406" t="s">
        <v>1467</v>
      </c>
      <c r="B128" s="1480"/>
      <c r="C128" s="1481"/>
      <c r="D128" s="1482"/>
      <c r="E128" s="1482"/>
      <c r="F128" s="1482">
        <f>SUM(F120:F127)</f>
        <v>0</v>
      </c>
      <c r="G128" s="1482">
        <f t="shared" ref="G128:N128" si="64">SUM(G120:G127)</f>
        <v>0</v>
      </c>
      <c r="H128" s="1482">
        <f t="shared" si="64"/>
        <v>0</v>
      </c>
      <c r="I128" s="1482">
        <f t="shared" si="64"/>
        <v>0</v>
      </c>
      <c r="J128" s="1482">
        <f t="shared" si="64"/>
        <v>0</v>
      </c>
      <c r="K128" s="1482">
        <f t="shared" si="64"/>
        <v>0</v>
      </c>
      <c r="L128" s="1482">
        <f t="shared" si="64"/>
        <v>0</v>
      </c>
      <c r="M128" s="1482">
        <f t="shared" si="64"/>
        <v>0</v>
      </c>
      <c r="N128" s="1482">
        <f t="shared" si="64"/>
        <v>0</v>
      </c>
      <c r="O128" s="1425">
        <f>O120</f>
        <v>7900</v>
      </c>
      <c r="P128" s="1425"/>
      <c r="U128" s="1427"/>
    </row>
    <row r="129" spans="1:16" x14ac:dyDescent="0.3">
      <c r="A129" s="1371"/>
      <c r="B129" s="1371"/>
      <c r="C129" s="1383"/>
      <c r="D129" s="1385"/>
      <c r="E129" s="1385"/>
      <c r="F129" s="1385"/>
      <c r="G129" s="1385"/>
      <c r="H129" s="1385"/>
      <c r="I129" s="1385"/>
      <c r="J129" s="1385"/>
      <c r="K129" s="1385"/>
      <c r="L129" s="1385"/>
      <c r="M129" s="1385"/>
      <c r="N129" s="1385"/>
      <c r="O129" s="1386"/>
      <c r="P129" s="1386"/>
    </row>
    <row r="130" spans="1:16" x14ac:dyDescent="0.3">
      <c r="O130" s="1329"/>
    </row>
    <row r="131" spans="1:16" ht="14.4" thickBot="1" x14ac:dyDescent="0.35">
      <c r="A131" s="1297" t="s">
        <v>1358</v>
      </c>
      <c r="B131" s="1374"/>
      <c r="F131" s="1444">
        <f>+F100+F118+F128</f>
        <v>0</v>
      </c>
      <c r="G131" s="1444">
        <f t="shared" ref="G131:N131" si="65">+G100+G118+G128</f>
        <v>0</v>
      </c>
      <c r="H131" s="1444">
        <f t="shared" si="65"/>
        <v>0</v>
      </c>
      <c r="I131" s="1444">
        <f t="shared" si="65"/>
        <v>0</v>
      </c>
      <c r="J131" s="1444">
        <f t="shared" si="65"/>
        <v>0</v>
      </c>
      <c r="K131" s="1444">
        <f t="shared" si="65"/>
        <v>0</v>
      </c>
      <c r="L131" s="1444">
        <f t="shared" si="65"/>
        <v>0</v>
      </c>
      <c r="M131" s="1444">
        <f t="shared" si="65"/>
        <v>0</v>
      </c>
      <c r="N131" s="1444">
        <f t="shared" si="65"/>
        <v>0</v>
      </c>
      <c r="O131" s="1329"/>
    </row>
    <row r="132" spans="1:16" ht="14.4" thickTop="1" x14ac:dyDescent="0.3">
      <c r="O132" s="1329"/>
    </row>
    <row r="133" spans="1:16" x14ac:dyDescent="0.3">
      <c r="A133" s="1214" t="s">
        <v>1310</v>
      </c>
      <c r="N133" s="1301">
        <f>H1</f>
        <v>0</v>
      </c>
      <c r="O133" s="1329"/>
    </row>
    <row r="134" spans="1:16" x14ac:dyDescent="0.3">
      <c r="A134" s="1214" t="s">
        <v>1312</v>
      </c>
      <c r="N134" s="1301">
        <f>H2</f>
        <v>0</v>
      </c>
      <c r="O134" s="1329"/>
    </row>
    <row r="135" spans="1:16" x14ac:dyDescent="0.3">
      <c r="A135" s="1297" t="s">
        <v>1387</v>
      </c>
      <c r="B135" s="1374"/>
      <c r="N135" s="1445">
        <f>SUM(N133:N134)</f>
        <v>0</v>
      </c>
      <c r="O135" s="1329"/>
    </row>
    <row r="136" spans="1:16" x14ac:dyDescent="0.3">
      <c r="O136" s="1329"/>
    </row>
    <row r="137" spans="1:16" ht="14.4" thickBot="1" x14ac:dyDescent="0.35">
      <c r="A137" s="1297" t="s">
        <v>903</v>
      </c>
      <c r="B137" s="1374"/>
      <c r="N137" s="1444">
        <f>+N135-N131</f>
        <v>0</v>
      </c>
      <c r="O137" s="1329"/>
    </row>
    <row r="138" spans="1:16" ht="14.4" thickTop="1" x14ac:dyDescent="0.3">
      <c r="O138" s="1329"/>
    </row>
    <row r="139" spans="1:16" x14ac:dyDescent="0.3">
      <c r="O139" s="1329"/>
    </row>
    <row r="140" spans="1:16" x14ac:dyDescent="0.3">
      <c r="A140" s="1297" t="s">
        <v>1389</v>
      </c>
      <c r="B140" s="1374"/>
      <c r="F140" s="1301">
        <f t="shared" ref="F140:N140" si="66">+F58-F131</f>
        <v>0</v>
      </c>
      <c r="G140" s="1301">
        <f t="shared" si="66"/>
        <v>0</v>
      </c>
      <c r="H140" s="1301">
        <f t="shared" si="66"/>
        <v>0</v>
      </c>
      <c r="I140" s="1301">
        <f t="shared" si="66"/>
        <v>0</v>
      </c>
      <c r="J140" s="1301">
        <f t="shared" si="66"/>
        <v>0</v>
      </c>
      <c r="K140" s="1301">
        <f t="shared" si="66"/>
        <v>0</v>
      </c>
      <c r="L140" s="1301">
        <f t="shared" si="66"/>
        <v>0</v>
      </c>
      <c r="M140" s="1301">
        <f t="shared" si="66"/>
        <v>0</v>
      </c>
      <c r="N140" s="1301">
        <f t="shared" si="66"/>
        <v>0</v>
      </c>
      <c r="O140" s="1329"/>
    </row>
    <row r="141" spans="1:16" x14ac:dyDescent="0.3">
      <c r="O141" s="1329"/>
    </row>
    <row r="142" spans="1:16" x14ac:dyDescent="0.3">
      <c r="O142" s="1329"/>
    </row>
    <row r="143" spans="1:16" x14ac:dyDescent="0.3">
      <c r="C143" s="1302"/>
      <c r="D143" s="1302"/>
      <c r="E143" s="1303"/>
      <c r="F143" s="1302" t="s">
        <v>1359</v>
      </c>
      <c r="G143" s="92"/>
      <c r="H143" s="92"/>
      <c r="I143" s="92"/>
      <c r="J143" s="92"/>
      <c r="O143" s="1329"/>
    </row>
    <row r="144" spans="1:16" x14ac:dyDescent="0.3">
      <c r="C144" s="1302" t="s">
        <v>1360</v>
      </c>
      <c r="D144" s="1302" t="s">
        <v>1608</v>
      </c>
      <c r="E144" s="1303" t="s">
        <v>1609</v>
      </c>
      <c r="F144" s="1302" t="s">
        <v>1361</v>
      </c>
      <c r="G144" s="1302" t="s">
        <v>1362</v>
      </c>
      <c r="H144" s="92"/>
      <c r="I144" s="92"/>
      <c r="J144" s="92"/>
      <c r="O144" s="1329"/>
    </row>
    <row r="145" spans="3:15" x14ac:dyDescent="0.3">
      <c r="C145" s="92"/>
      <c r="D145" s="92"/>
      <c r="E145" s="1303"/>
      <c r="F145" s="92"/>
      <c r="G145" s="92"/>
      <c r="H145" s="92"/>
      <c r="I145" s="92"/>
      <c r="J145" s="92"/>
      <c r="O145" s="1329"/>
    </row>
    <row r="146" spans="3:15" x14ac:dyDescent="0.3">
      <c r="C146" s="1302">
        <f t="shared" ref="C146:C166" si="67">$B$4</f>
        <v>1010</v>
      </c>
      <c r="D146" s="1302">
        <f>$O$81</f>
        <v>5900</v>
      </c>
      <c r="E146" s="1470" t="s">
        <v>1633</v>
      </c>
      <c r="F146" s="1303" t="str">
        <f t="shared" ref="F146:F166" si="68">$A$3</f>
        <v>0000</v>
      </c>
      <c r="G146" s="1329">
        <f t="shared" ref="G146:G166" si="69">$A$2</f>
        <v>5110</v>
      </c>
      <c r="H146" s="1301">
        <f>F98</f>
        <v>0</v>
      </c>
      <c r="I146" s="92"/>
      <c r="J146" s="92"/>
      <c r="O146" s="1329"/>
    </row>
    <row r="147" spans="3:15" x14ac:dyDescent="0.3">
      <c r="C147" s="1302">
        <f t="shared" si="67"/>
        <v>1010</v>
      </c>
      <c r="D147" s="1302">
        <f t="shared" ref="D147:D156" si="70">$O$81</f>
        <v>5900</v>
      </c>
      <c r="E147" s="1303" t="s">
        <v>1635</v>
      </c>
      <c r="F147" s="1303" t="str">
        <f t="shared" si="68"/>
        <v>0000</v>
      </c>
      <c r="G147" s="1329">
        <f t="shared" si="69"/>
        <v>5110</v>
      </c>
      <c r="H147" s="1301">
        <f>G100</f>
        <v>0</v>
      </c>
      <c r="I147" s="92"/>
      <c r="J147" s="92"/>
      <c r="O147" s="1329"/>
    </row>
    <row r="148" spans="3:15" x14ac:dyDescent="0.3">
      <c r="C148" s="1302">
        <f t="shared" si="67"/>
        <v>1010</v>
      </c>
      <c r="D148" s="1302">
        <f t="shared" si="70"/>
        <v>5900</v>
      </c>
      <c r="E148" s="1303" t="s">
        <v>1630</v>
      </c>
      <c r="F148" s="1303" t="str">
        <f t="shared" si="68"/>
        <v>0000</v>
      </c>
      <c r="G148" s="1329">
        <f t="shared" si="69"/>
        <v>5110</v>
      </c>
      <c r="H148" s="1301">
        <f>F89</f>
        <v>0</v>
      </c>
      <c r="I148" s="92"/>
      <c r="J148" s="92"/>
      <c r="O148" s="1329"/>
    </row>
    <row r="149" spans="3:15" x14ac:dyDescent="0.3">
      <c r="C149" s="1302">
        <f t="shared" si="67"/>
        <v>1010</v>
      </c>
      <c r="D149" s="1302">
        <f t="shared" si="70"/>
        <v>5900</v>
      </c>
      <c r="E149" s="1303" t="s">
        <v>1649</v>
      </c>
      <c r="F149" s="1303" t="str">
        <f t="shared" si="68"/>
        <v>0000</v>
      </c>
      <c r="G149" s="1329">
        <f t="shared" si="69"/>
        <v>5110</v>
      </c>
      <c r="H149" s="1301">
        <f>F81</f>
        <v>0</v>
      </c>
      <c r="I149" s="92"/>
      <c r="J149" s="92"/>
      <c r="O149" s="1329"/>
    </row>
    <row r="150" spans="3:15" x14ac:dyDescent="0.3">
      <c r="C150" s="1302">
        <f t="shared" si="67"/>
        <v>1010</v>
      </c>
      <c r="D150" s="1302">
        <f t="shared" si="70"/>
        <v>5900</v>
      </c>
      <c r="E150" s="1303" t="s">
        <v>262</v>
      </c>
      <c r="F150" s="1303" t="str">
        <f t="shared" si="68"/>
        <v>0000</v>
      </c>
      <c r="G150" s="1329">
        <f t="shared" si="69"/>
        <v>5110</v>
      </c>
      <c r="H150" s="1301">
        <f>F84</f>
        <v>0</v>
      </c>
      <c r="I150" s="92"/>
      <c r="J150" s="92"/>
      <c r="O150" s="1329"/>
    </row>
    <row r="151" spans="3:15" x14ac:dyDescent="0.3">
      <c r="C151" s="1302">
        <f t="shared" si="67"/>
        <v>1010</v>
      </c>
      <c r="D151" s="1302">
        <f t="shared" si="70"/>
        <v>5900</v>
      </c>
      <c r="E151" s="1303" t="s">
        <v>1652</v>
      </c>
      <c r="F151" s="1303" t="str">
        <f t="shared" si="68"/>
        <v>0000</v>
      </c>
      <c r="G151" s="1329">
        <f t="shared" si="69"/>
        <v>5110</v>
      </c>
      <c r="H151" s="1301">
        <f>H100+N137</f>
        <v>0</v>
      </c>
      <c r="I151" s="92"/>
      <c r="J151" s="92" t="s">
        <v>904</v>
      </c>
      <c r="O151" s="1329"/>
    </row>
    <row r="152" spans="3:15" x14ac:dyDescent="0.3">
      <c r="C152" s="1302">
        <f t="shared" si="67"/>
        <v>1010</v>
      </c>
      <c r="D152" s="1302">
        <f t="shared" si="70"/>
        <v>5900</v>
      </c>
      <c r="E152" s="1303" t="s">
        <v>1625</v>
      </c>
      <c r="F152" s="1303" t="str">
        <f t="shared" si="68"/>
        <v>0000</v>
      </c>
      <c r="G152" s="1329">
        <f t="shared" si="69"/>
        <v>5110</v>
      </c>
      <c r="H152" s="1301">
        <f>I100</f>
        <v>0</v>
      </c>
      <c r="I152" s="92"/>
      <c r="J152" s="92"/>
      <c r="O152" s="1329"/>
    </row>
    <row r="153" spans="3:15" x14ac:dyDescent="0.3">
      <c r="C153" s="1302">
        <f t="shared" si="67"/>
        <v>1010</v>
      </c>
      <c r="D153" s="1302">
        <f t="shared" si="70"/>
        <v>5900</v>
      </c>
      <c r="E153" s="1303" t="s">
        <v>1656</v>
      </c>
      <c r="F153" s="1303" t="str">
        <f t="shared" si="68"/>
        <v>0000</v>
      </c>
      <c r="G153" s="1329">
        <f t="shared" si="69"/>
        <v>5110</v>
      </c>
      <c r="H153" s="1301">
        <f>J100</f>
        <v>0</v>
      </c>
      <c r="I153" s="92"/>
      <c r="J153" s="92"/>
      <c r="O153" s="1329"/>
    </row>
    <row r="154" spans="3:15" x14ac:dyDescent="0.3">
      <c r="C154" s="1302">
        <f t="shared" si="67"/>
        <v>1010</v>
      </c>
      <c r="D154" s="1302">
        <f t="shared" si="70"/>
        <v>5900</v>
      </c>
      <c r="E154" s="1303" t="s">
        <v>1666</v>
      </c>
      <c r="F154" s="1303" t="str">
        <f t="shared" si="68"/>
        <v>0000</v>
      </c>
      <c r="G154" s="1329">
        <f t="shared" si="69"/>
        <v>5110</v>
      </c>
      <c r="H154" s="1301">
        <f>K100</f>
        <v>0</v>
      </c>
      <c r="I154" s="92"/>
      <c r="J154" s="92"/>
      <c r="O154" s="1329"/>
    </row>
    <row r="155" spans="3:15" x14ac:dyDescent="0.3">
      <c r="C155" s="1302">
        <f t="shared" si="67"/>
        <v>1010</v>
      </c>
      <c r="D155" s="1302">
        <f t="shared" si="70"/>
        <v>5900</v>
      </c>
      <c r="E155" s="1303" t="s">
        <v>1668</v>
      </c>
      <c r="F155" s="1303" t="str">
        <f t="shared" si="68"/>
        <v>0000</v>
      </c>
      <c r="G155" s="1329">
        <f t="shared" si="69"/>
        <v>5110</v>
      </c>
      <c r="H155" s="1301">
        <f>L100</f>
        <v>0</v>
      </c>
      <c r="I155" s="92"/>
      <c r="J155" s="92"/>
      <c r="O155" s="1329"/>
    </row>
    <row r="156" spans="3:15" x14ac:dyDescent="0.3">
      <c r="C156" s="1448">
        <f t="shared" si="67"/>
        <v>1010</v>
      </c>
      <c r="D156" s="1448">
        <f t="shared" si="70"/>
        <v>5900</v>
      </c>
      <c r="E156" s="1468" t="s">
        <v>1670</v>
      </c>
      <c r="F156" s="1468" t="str">
        <f t="shared" si="68"/>
        <v>0000</v>
      </c>
      <c r="G156" s="1469">
        <f t="shared" si="69"/>
        <v>5110</v>
      </c>
      <c r="H156" s="1331">
        <f>M100</f>
        <v>0</v>
      </c>
      <c r="I156" s="1331">
        <f>SUM(H146:H156)</f>
        <v>0</v>
      </c>
      <c r="J156" s="92"/>
      <c r="O156" s="1329"/>
    </row>
    <row r="157" spans="3:15" x14ac:dyDescent="0.3">
      <c r="C157" s="1302">
        <f t="shared" si="67"/>
        <v>1010</v>
      </c>
      <c r="D157" s="1302">
        <f>$O$118</f>
        <v>7300</v>
      </c>
      <c r="E157" s="1470" t="s">
        <v>1633</v>
      </c>
      <c r="F157" s="1303" t="str">
        <f t="shared" si="68"/>
        <v>0000</v>
      </c>
      <c r="G157" s="1329">
        <f t="shared" si="69"/>
        <v>5110</v>
      </c>
      <c r="H157" s="1301">
        <f>F116</f>
        <v>0</v>
      </c>
      <c r="J157" s="92"/>
      <c r="O157" s="1329"/>
    </row>
    <row r="158" spans="3:15" x14ac:dyDescent="0.3">
      <c r="C158" s="1302">
        <f t="shared" si="67"/>
        <v>1010</v>
      </c>
      <c r="D158" s="1302">
        <f t="shared" ref="D158:D166" si="71">$O$118</f>
        <v>7300</v>
      </c>
      <c r="E158" s="1303" t="s">
        <v>1635</v>
      </c>
      <c r="F158" s="1303" t="str">
        <f t="shared" si="68"/>
        <v>0000</v>
      </c>
      <c r="G158" s="1329">
        <f t="shared" si="69"/>
        <v>5110</v>
      </c>
      <c r="H158" s="1301">
        <f>G103</f>
        <v>0</v>
      </c>
      <c r="J158" s="92"/>
      <c r="O158" s="1329"/>
    </row>
    <row r="159" spans="3:15" x14ac:dyDescent="0.3">
      <c r="C159" s="1302">
        <f t="shared" si="67"/>
        <v>1010</v>
      </c>
      <c r="D159" s="1302">
        <f t="shared" si="71"/>
        <v>7300</v>
      </c>
      <c r="E159" s="1303" t="s">
        <v>1630</v>
      </c>
      <c r="F159" s="1303" t="str">
        <f t="shared" si="68"/>
        <v>0000</v>
      </c>
      <c r="G159" s="1329">
        <f t="shared" si="69"/>
        <v>5110</v>
      </c>
      <c r="H159" s="1301">
        <f>F110</f>
        <v>0</v>
      </c>
      <c r="I159" s="92"/>
      <c r="J159" s="92"/>
      <c r="O159" s="1329"/>
    </row>
    <row r="160" spans="3:15" x14ac:dyDescent="0.3">
      <c r="C160" s="1302">
        <f t="shared" si="67"/>
        <v>1010</v>
      </c>
      <c r="D160" s="1302">
        <f t="shared" si="71"/>
        <v>7300</v>
      </c>
      <c r="E160" s="1303" t="s">
        <v>1641</v>
      </c>
      <c r="F160" s="1303" t="str">
        <f t="shared" si="68"/>
        <v>0000</v>
      </c>
      <c r="G160" s="1329">
        <f t="shared" si="69"/>
        <v>5110</v>
      </c>
      <c r="H160" s="1301">
        <f>F103</f>
        <v>0</v>
      </c>
      <c r="I160" s="92"/>
      <c r="J160" s="92"/>
      <c r="O160" s="1329"/>
    </row>
    <row r="161" spans="3:15" x14ac:dyDescent="0.3">
      <c r="C161" s="1302">
        <f t="shared" si="67"/>
        <v>1010</v>
      </c>
      <c r="D161" s="1302">
        <f t="shared" si="71"/>
        <v>7300</v>
      </c>
      <c r="E161" s="1303" t="s">
        <v>1652</v>
      </c>
      <c r="F161" s="1303" t="str">
        <f t="shared" si="68"/>
        <v>0000</v>
      </c>
      <c r="G161" s="1329">
        <f t="shared" si="69"/>
        <v>5110</v>
      </c>
      <c r="H161" s="1301">
        <f>H118</f>
        <v>0</v>
      </c>
      <c r="I161" s="92"/>
      <c r="J161" s="92"/>
      <c r="O161" s="1329"/>
    </row>
    <row r="162" spans="3:15" x14ac:dyDescent="0.3">
      <c r="C162" s="1302">
        <f t="shared" si="67"/>
        <v>1010</v>
      </c>
      <c r="D162" s="1302">
        <f t="shared" si="71"/>
        <v>7300</v>
      </c>
      <c r="E162" s="1303" t="s">
        <v>1625</v>
      </c>
      <c r="F162" s="1303" t="str">
        <f t="shared" si="68"/>
        <v>0000</v>
      </c>
      <c r="G162" s="1329">
        <f t="shared" si="69"/>
        <v>5110</v>
      </c>
      <c r="H162" s="1301">
        <f>I118</f>
        <v>0</v>
      </c>
      <c r="I162" s="92"/>
      <c r="J162" s="92"/>
      <c r="O162" s="1329"/>
    </row>
    <row r="163" spans="3:15" x14ac:dyDescent="0.3">
      <c r="C163" s="1302">
        <f t="shared" si="67"/>
        <v>1010</v>
      </c>
      <c r="D163" s="1302">
        <f t="shared" si="71"/>
        <v>7300</v>
      </c>
      <c r="E163" s="1303" t="s">
        <v>1656</v>
      </c>
      <c r="F163" s="1303" t="str">
        <f t="shared" si="68"/>
        <v>0000</v>
      </c>
      <c r="G163" s="1329">
        <f t="shared" si="69"/>
        <v>5110</v>
      </c>
      <c r="H163" s="1301">
        <f>J118</f>
        <v>0</v>
      </c>
      <c r="I163" s="92"/>
      <c r="J163" s="92"/>
      <c r="O163" s="1329"/>
    </row>
    <row r="164" spans="3:15" x14ac:dyDescent="0.3">
      <c r="C164" s="1302">
        <f t="shared" si="67"/>
        <v>1010</v>
      </c>
      <c r="D164" s="1302">
        <f t="shared" si="71"/>
        <v>7300</v>
      </c>
      <c r="E164" s="1303" t="s">
        <v>1666</v>
      </c>
      <c r="F164" s="1303" t="str">
        <f t="shared" si="68"/>
        <v>0000</v>
      </c>
      <c r="G164" s="1329">
        <f t="shared" si="69"/>
        <v>5110</v>
      </c>
      <c r="H164" s="1301">
        <f>K118</f>
        <v>0</v>
      </c>
      <c r="I164" s="92"/>
      <c r="J164" s="92"/>
      <c r="O164" s="1329"/>
    </row>
    <row r="165" spans="3:15" x14ac:dyDescent="0.3">
      <c r="C165" s="1302">
        <f t="shared" si="67"/>
        <v>1010</v>
      </c>
      <c r="D165" s="1302">
        <f t="shared" si="71"/>
        <v>7300</v>
      </c>
      <c r="E165" s="1303" t="s">
        <v>1668</v>
      </c>
      <c r="F165" s="1303" t="str">
        <f t="shared" si="68"/>
        <v>0000</v>
      </c>
      <c r="G165" s="1329">
        <f t="shared" si="69"/>
        <v>5110</v>
      </c>
      <c r="H165" s="1301">
        <f>L118</f>
        <v>0</v>
      </c>
      <c r="I165" s="92"/>
      <c r="J165" s="92"/>
      <c r="O165" s="1329"/>
    </row>
    <row r="166" spans="3:15" x14ac:dyDescent="0.3">
      <c r="C166" s="1448">
        <f t="shared" si="67"/>
        <v>1010</v>
      </c>
      <c r="D166" s="1448">
        <f t="shared" si="71"/>
        <v>7300</v>
      </c>
      <c r="E166" s="1468" t="s">
        <v>1670</v>
      </c>
      <c r="F166" s="1468" t="str">
        <f t="shared" si="68"/>
        <v>0000</v>
      </c>
      <c r="G166" s="1469">
        <f t="shared" si="69"/>
        <v>5110</v>
      </c>
      <c r="H166" s="1331">
        <f>M118</f>
        <v>0</v>
      </c>
      <c r="I166" s="1331">
        <f>SUM(H157:H166)</f>
        <v>0</v>
      </c>
      <c r="J166" s="92"/>
      <c r="O166" s="1329"/>
    </row>
    <row r="167" spans="3:15" x14ac:dyDescent="0.3">
      <c r="C167" s="1302">
        <f t="shared" ref="C167:C173" si="72">$B$4</f>
        <v>1010</v>
      </c>
      <c r="D167" s="1302">
        <f>$O$128</f>
        <v>7900</v>
      </c>
      <c r="E167" s="1303" t="s">
        <v>1630</v>
      </c>
      <c r="F167" s="1303" t="str">
        <f t="shared" ref="F167:F173" si="73">$A$3</f>
        <v>0000</v>
      </c>
      <c r="G167" s="1329">
        <f t="shared" ref="G167:G173" si="74">$A$2</f>
        <v>5110</v>
      </c>
      <c r="H167" s="1301">
        <f>F128</f>
        <v>0</v>
      </c>
      <c r="I167" s="92"/>
      <c r="J167" s="92"/>
      <c r="O167" s="1329"/>
    </row>
    <row r="168" spans="3:15" x14ac:dyDescent="0.3">
      <c r="C168" s="1302">
        <f t="shared" si="72"/>
        <v>1010</v>
      </c>
      <c r="D168" s="1302">
        <f t="shared" ref="D168:D173" si="75">$O$128</f>
        <v>7900</v>
      </c>
      <c r="E168" s="1303" t="s">
        <v>1652</v>
      </c>
      <c r="F168" s="1303" t="str">
        <f t="shared" si="73"/>
        <v>0000</v>
      </c>
      <c r="G168" s="1329">
        <f t="shared" si="74"/>
        <v>5110</v>
      </c>
      <c r="H168" s="1301">
        <f>H128</f>
        <v>0</v>
      </c>
      <c r="I168" s="92"/>
      <c r="J168" s="92"/>
      <c r="O168" s="1329"/>
    </row>
    <row r="169" spans="3:15" x14ac:dyDescent="0.3">
      <c r="C169" s="1302">
        <f t="shared" si="72"/>
        <v>1010</v>
      </c>
      <c r="D169" s="1302">
        <f t="shared" si="75"/>
        <v>7900</v>
      </c>
      <c r="E169" s="1303" t="s">
        <v>1625</v>
      </c>
      <c r="F169" s="1303" t="str">
        <f t="shared" si="73"/>
        <v>0000</v>
      </c>
      <c r="G169" s="1329">
        <f t="shared" si="74"/>
        <v>5110</v>
      </c>
      <c r="H169" s="1301">
        <f>I128</f>
        <v>0</v>
      </c>
      <c r="I169" s="92"/>
      <c r="J169" s="92"/>
      <c r="O169" s="1329"/>
    </row>
    <row r="170" spans="3:15" x14ac:dyDescent="0.3">
      <c r="C170" s="1302">
        <f t="shared" si="72"/>
        <v>1010</v>
      </c>
      <c r="D170" s="1302">
        <f t="shared" si="75"/>
        <v>7900</v>
      </c>
      <c r="E170" s="1303" t="s">
        <v>1656</v>
      </c>
      <c r="F170" s="1303" t="str">
        <f t="shared" si="73"/>
        <v>0000</v>
      </c>
      <c r="G170" s="1329">
        <f t="shared" si="74"/>
        <v>5110</v>
      </c>
      <c r="H170" s="1301">
        <f>J128</f>
        <v>0</v>
      </c>
      <c r="I170" s="92"/>
      <c r="J170" s="92"/>
      <c r="O170" s="1329"/>
    </row>
    <row r="171" spans="3:15" x14ac:dyDescent="0.3">
      <c r="C171" s="1302">
        <f t="shared" si="72"/>
        <v>1010</v>
      </c>
      <c r="D171" s="1302">
        <f t="shared" si="75"/>
        <v>7900</v>
      </c>
      <c r="E171" s="1303" t="s">
        <v>1666</v>
      </c>
      <c r="F171" s="1303" t="str">
        <f t="shared" si="73"/>
        <v>0000</v>
      </c>
      <c r="G171" s="1329">
        <f t="shared" si="74"/>
        <v>5110</v>
      </c>
      <c r="H171" s="1301">
        <f>K128</f>
        <v>0</v>
      </c>
      <c r="I171" s="92"/>
      <c r="J171" s="92"/>
      <c r="O171" s="1329"/>
    </row>
    <row r="172" spans="3:15" x14ac:dyDescent="0.3">
      <c r="C172" s="1302">
        <f t="shared" si="72"/>
        <v>1010</v>
      </c>
      <c r="D172" s="1302">
        <f t="shared" si="75"/>
        <v>7900</v>
      </c>
      <c r="E172" s="1303" t="s">
        <v>1668</v>
      </c>
      <c r="F172" s="1303" t="str">
        <f t="shared" si="73"/>
        <v>0000</v>
      </c>
      <c r="G172" s="1329">
        <f t="shared" si="74"/>
        <v>5110</v>
      </c>
      <c r="H172" s="1301">
        <f>L128</f>
        <v>0</v>
      </c>
      <c r="I172" s="92"/>
      <c r="J172" s="92"/>
      <c r="O172" s="1329"/>
    </row>
    <row r="173" spans="3:15" x14ac:dyDescent="0.3">
      <c r="C173" s="1448">
        <f t="shared" si="72"/>
        <v>1010</v>
      </c>
      <c r="D173" s="1448">
        <f t="shared" si="75"/>
        <v>7900</v>
      </c>
      <c r="E173" s="1468" t="s">
        <v>1670</v>
      </c>
      <c r="F173" s="1468" t="str">
        <f t="shared" si="73"/>
        <v>0000</v>
      </c>
      <c r="G173" s="1469">
        <f t="shared" si="74"/>
        <v>5110</v>
      </c>
      <c r="H173" s="1331">
        <f>M128</f>
        <v>0</v>
      </c>
      <c r="I173" s="1331">
        <f>SUM(H167:H173)</f>
        <v>0</v>
      </c>
      <c r="J173" s="92"/>
      <c r="O173" s="1329"/>
    </row>
    <row r="174" spans="3:15" x14ac:dyDescent="0.3">
      <c r="C174" s="92"/>
      <c r="D174" s="92"/>
      <c r="E174" s="1303"/>
      <c r="F174" s="92"/>
      <c r="G174" s="92"/>
      <c r="H174" s="1471">
        <f>SUM(H146:H173)</f>
        <v>0</v>
      </c>
      <c r="I174" s="1471">
        <f>SUM(I146:I173)</f>
        <v>0</v>
      </c>
      <c r="J174" s="92"/>
      <c r="O174" s="1329"/>
    </row>
    <row r="175" spans="3:15" x14ac:dyDescent="0.3">
      <c r="O175" s="1329"/>
    </row>
    <row r="176" spans="3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  <row r="2272" spans="15:15" x14ac:dyDescent="0.3">
      <c r="O2272" s="1329"/>
    </row>
    <row r="2273" spans="15:15" x14ac:dyDescent="0.3">
      <c r="O2273" s="1329"/>
    </row>
    <row r="2274" spans="15:15" x14ac:dyDescent="0.3">
      <c r="O2274" s="1329"/>
    </row>
    <row r="2275" spans="15:15" x14ac:dyDescent="0.3">
      <c r="O2275" s="1329"/>
    </row>
    <row r="2276" spans="15:15" x14ac:dyDescent="0.3">
      <c r="O2276" s="1329"/>
    </row>
    <row r="2277" spans="15:15" x14ac:dyDescent="0.3">
      <c r="O2277" s="1329"/>
    </row>
    <row r="2278" spans="15:15" x14ac:dyDescent="0.3">
      <c r="O2278" s="1329"/>
    </row>
    <row r="2279" spans="15:15" x14ac:dyDescent="0.3">
      <c r="O2279" s="1329"/>
    </row>
    <row r="2280" spans="15:15" x14ac:dyDescent="0.3">
      <c r="O2280" s="1329"/>
    </row>
    <row r="2281" spans="15:15" x14ac:dyDescent="0.3">
      <c r="O2281" s="1329"/>
    </row>
    <row r="2282" spans="15:15" x14ac:dyDescent="0.3">
      <c r="O2282" s="1329"/>
    </row>
    <row r="2283" spans="15:15" x14ac:dyDescent="0.3">
      <c r="O2283" s="1329"/>
    </row>
    <row r="2284" spans="15:15" x14ac:dyDescent="0.3">
      <c r="O2284" s="1329"/>
    </row>
    <row r="2285" spans="15:15" x14ac:dyDescent="0.3">
      <c r="O2285" s="1329"/>
    </row>
    <row r="2286" spans="15:15" x14ac:dyDescent="0.3">
      <c r="O2286" s="1329"/>
    </row>
    <row r="2287" spans="15:15" x14ac:dyDescent="0.3">
      <c r="O2287" s="1329"/>
    </row>
    <row r="2288" spans="15:15" x14ac:dyDescent="0.3">
      <c r="O2288" s="1329"/>
    </row>
    <row r="2289" spans="15:15" x14ac:dyDescent="0.3">
      <c r="O2289" s="1329"/>
    </row>
    <row r="2290" spans="15:15" x14ac:dyDescent="0.3">
      <c r="O2290" s="1329"/>
    </row>
    <row r="2291" spans="15:15" x14ac:dyDescent="0.3">
      <c r="O2291" s="1329"/>
    </row>
    <row r="2292" spans="15:15" x14ac:dyDescent="0.3">
      <c r="O2292" s="1329"/>
    </row>
    <row r="2293" spans="15:15" x14ac:dyDescent="0.3">
      <c r="O2293" s="1329"/>
    </row>
    <row r="2294" spans="15:15" x14ac:dyDescent="0.3">
      <c r="O2294" s="1329"/>
    </row>
    <row r="2295" spans="15:15" x14ac:dyDescent="0.3">
      <c r="O2295" s="1329"/>
    </row>
    <row r="2296" spans="15:15" x14ac:dyDescent="0.3">
      <c r="O2296" s="1329"/>
    </row>
    <row r="2297" spans="15:15" x14ac:dyDescent="0.3">
      <c r="O2297" s="1329"/>
    </row>
    <row r="2298" spans="15:15" x14ac:dyDescent="0.3">
      <c r="O2298" s="1329"/>
    </row>
    <row r="2299" spans="15:15" x14ac:dyDescent="0.3">
      <c r="O2299" s="1329"/>
    </row>
    <row r="2300" spans="15:15" x14ac:dyDescent="0.3">
      <c r="O2300" s="1329"/>
    </row>
    <row r="2301" spans="15:15" x14ac:dyDescent="0.3">
      <c r="O2301" s="1329"/>
    </row>
    <row r="2302" spans="15:15" x14ac:dyDescent="0.3">
      <c r="O2302" s="1329"/>
    </row>
    <row r="2303" spans="15:15" x14ac:dyDescent="0.3">
      <c r="O2303" s="1329"/>
    </row>
    <row r="2304" spans="15:15" x14ac:dyDescent="0.3">
      <c r="O2304" s="1329"/>
    </row>
    <row r="2305" spans="15:15" x14ac:dyDescent="0.3">
      <c r="O2305" s="1329"/>
    </row>
    <row r="2306" spans="15:15" x14ac:dyDescent="0.3">
      <c r="O2306" s="1329"/>
    </row>
    <row r="2307" spans="15:15" x14ac:dyDescent="0.3">
      <c r="O2307" s="1329"/>
    </row>
    <row r="2308" spans="15:15" x14ac:dyDescent="0.3">
      <c r="O2308" s="1329"/>
    </row>
    <row r="2309" spans="15:15" x14ac:dyDescent="0.3">
      <c r="O2309" s="1329"/>
    </row>
    <row r="2310" spans="15:15" x14ac:dyDescent="0.3">
      <c r="O2310" s="1329"/>
    </row>
    <row r="2311" spans="15:15" x14ac:dyDescent="0.3">
      <c r="O2311" s="1329"/>
    </row>
    <row r="2312" spans="15:15" x14ac:dyDescent="0.3">
      <c r="O2312" s="1329"/>
    </row>
    <row r="2313" spans="15:15" x14ac:dyDescent="0.3">
      <c r="O2313" s="1329"/>
    </row>
    <row r="2314" spans="15:15" x14ac:dyDescent="0.3">
      <c r="O2314" s="1329"/>
    </row>
    <row r="2315" spans="15:15" x14ac:dyDescent="0.3">
      <c r="O2315" s="1329"/>
    </row>
    <row r="2316" spans="15:15" x14ac:dyDescent="0.3">
      <c r="O2316" s="1329"/>
    </row>
    <row r="2317" spans="15:15" x14ac:dyDescent="0.3">
      <c r="O2317" s="1329"/>
    </row>
    <row r="2318" spans="15:15" x14ac:dyDescent="0.3">
      <c r="O2318" s="1329"/>
    </row>
    <row r="2319" spans="15:15" x14ac:dyDescent="0.3">
      <c r="O2319" s="1329"/>
    </row>
    <row r="2320" spans="15:15" x14ac:dyDescent="0.3">
      <c r="O2320" s="1329"/>
    </row>
    <row r="2321" spans="15:15" x14ac:dyDescent="0.3">
      <c r="O2321" s="1329"/>
    </row>
    <row r="2322" spans="15:15" x14ac:dyDescent="0.3">
      <c r="O2322" s="1329"/>
    </row>
    <row r="2323" spans="15:15" x14ac:dyDescent="0.3">
      <c r="O2323" s="1329"/>
    </row>
    <row r="2324" spans="15:15" x14ac:dyDescent="0.3">
      <c r="O2324" s="1329"/>
    </row>
    <row r="2325" spans="15:15" x14ac:dyDescent="0.3">
      <c r="O2325" s="1329"/>
    </row>
    <row r="2326" spans="15:15" x14ac:dyDescent="0.3">
      <c r="O2326" s="1329"/>
    </row>
    <row r="2327" spans="15:15" x14ac:dyDescent="0.3">
      <c r="O2327" s="1329"/>
    </row>
    <row r="2328" spans="15:15" x14ac:dyDescent="0.3">
      <c r="O2328" s="1329"/>
    </row>
    <row r="2329" spans="15:15" x14ac:dyDescent="0.3">
      <c r="O2329" s="1329"/>
    </row>
    <row r="2330" spans="15:15" x14ac:dyDescent="0.3">
      <c r="O2330" s="1329"/>
    </row>
    <row r="2331" spans="15:15" x14ac:dyDescent="0.3">
      <c r="O2331" s="1329"/>
    </row>
    <row r="2332" spans="15:15" x14ac:dyDescent="0.3">
      <c r="O2332" s="1329"/>
    </row>
    <row r="2333" spans="15:15" x14ac:dyDescent="0.3">
      <c r="O2333" s="1329"/>
    </row>
    <row r="2334" spans="15:15" x14ac:dyDescent="0.3">
      <c r="O2334" s="1329"/>
    </row>
    <row r="2335" spans="15:15" x14ac:dyDescent="0.3">
      <c r="O2335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45" fitToHeight="2" orientation="landscape" r:id="rId1"/>
  <headerFooter alignWithMargins="0">
    <oddFooter>&amp;L&amp;F
&amp;A&amp;C&amp;P&amp;R&amp;D</oddFooter>
  </headerFooter>
  <rowBreaks count="2" manualBreakCount="2">
    <brk id="66" max="15" man="1"/>
    <brk id="140" max="1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4" enableFormatConditionsCalculation="0">
    <tabColor indexed="44"/>
    <pageSetUpPr fitToPage="1"/>
  </sheetPr>
  <dimension ref="A1:X2263"/>
  <sheetViews>
    <sheetView view="pageBreakPreview" zoomScale="75" zoomScaleNormal="65" workbookViewId="0">
      <selection activeCell="AB30" sqref="AB30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3382'!H449</f>
        <v>174544</v>
      </c>
    </row>
    <row r="2" spans="1:21" x14ac:dyDescent="0.3">
      <c r="A2" s="2212" t="s">
        <v>2337</v>
      </c>
      <c r="B2" s="230" t="s">
        <v>311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4201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1352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3382'!A438</f>
        <v>16---</v>
      </c>
      <c r="B12" s="393" t="str">
        <f>'Salary Menu MIS 3382'!B438</f>
        <v>Teacher - ESE</v>
      </c>
      <c r="C12" s="1327">
        <f>'Salary Menu MIS 3382'!D438</f>
        <v>0</v>
      </c>
      <c r="D12" s="1435">
        <f>'Salary Menu MIS 3382'!E438</f>
        <v>65000</v>
      </c>
      <c r="E12" s="1435">
        <f>'Salary Menu MIS 3382'!J438</f>
        <v>50917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5200</v>
      </c>
      <c r="P12" s="1330" t="s">
        <v>1649</v>
      </c>
    </row>
    <row r="13" spans="1:21" x14ac:dyDescent="0.3">
      <c r="A13" s="1428" t="str">
        <f>'Salary Menu MIS 3382'!A439</f>
        <v>16640</v>
      </c>
      <c r="B13" s="393" t="str">
        <f>'Salary Menu MIS 3382'!B439</f>
        <v>Teacher - Speech</v>
      </c>
      <c r="C13" s="1327">
        <f>'Salary Menu MIS 3382'!D439</f>
        <v>0</v>
      </c>
      <c r="D13" s="1435">
        <f>'Salary Menu MIS 3382'!E439</f>
        <v>65000</v>
      </c>
      <c r="E13" s="1435">
        <f>'Salary Menu MIS 3382'!J439</f>
        <v>50917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29">
        <v>5200</v>
      </c>
      <c r="P13" s="1330" t="s">
        <v>1649</v>
      </c>
    </row>
    <row r="14" spans="1:21" x14ac:dyDescent="0.3">
      <c r="A14" s="1358"/>
      <c r="B14" s="393"/>
      <c r="C14" s="1333"/>
      <c r="D14" s="1362"/>
      <c r="E14" s="1362"/>
      <c r="O14" s="1329"/>
    </row>
    <row r="15" spans="1:21" s="230" customFormat="1" x14ac:dyDescent="0.3">
      <c r="A15" s="1335" t="s">
        <v>1353</v>
      </c>
      <c r="B15" s="1336"/>
      <c r="C15" s="1337"/>
      <c r="D15" s="1459"/>
      <c r="E15" s="1459"/>
      <c r="F15" s="1339">
        <f t="shared" ref="F15:N15" si="0">ROUND(SUM(F12:F14),0)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21" t="s">
        <v>1354</v>
      </c>
      <c r="B17" s="1322"/>
      <c r="C17" s="1323"/>
      <c r="D17" s="1455"/>
      <c r="E17" s="1455"/>
      <c r="O17" s="1329"/>
    </row>
    <row r="18" spans="1:21" x14ac:dyDescent="0.3">
      <c r="A18" s="1428" t="str">
        <f>'Salary Menu MIS 3382'!A440</f>
        <v>20160</v>
      </c>
      <c r="B18" s="393" t="str">
        <f>'Salary Menu MIS 3382'!B440</f>
        <v>Staffing Specialist - 10 Month</v>
      </c>
      <c r="C18" s="1327">
        <f>'Salary Menu MIS 3382'!D440</f>
        <v>0.22500000000000001</v>
      </c>
      <c r="D18" s="1435">
        <f>'Salary Menu MIS 3382'!E440</f>
        <v>75200</v>
      </c>
      <c r="E18" s="1435">
        <f>'Salary Menu MIS 3382'!J440</f>
        <v>59824</v>
      </c>
      <c r="F18" s="1301">
        <f>ROUND(C18*(ROUND((D18-$J$9-$K$9-$L$9)/(1+$H$9+$I$9),0)),0)</f>
        <v>13460</v>
      </c>
      <c r="G18" s="1301">
        <f>ROUND(C18*(ROUND(($G$9*E18)*(1+$H$9+$I$9),0)),0)</f>
        <v>0</v>
      </c>
      <c r="H18" s="1301">
        <f>ROUND(F18*$H$9,0)</f>
        <v>925</v>
      </c>
      <c r="I18" s="1301">
        <f>ROUND(F18*$I$9,0)</f>
        <v>1030</v>
      </c>
      <c r="J18" s="1301">
        <f>ROUND($J$9*C18,0)</f>
        <v>1453</v>
      </c>
      <c r="K18" s="1301">
        <f>ROUND($K$9*C18,0)</f>
        <v>6</v>
      </c>
      <c r="L18" s="1301">
        <f>ROUND($L$9*C18,0)</f>
        <v>46</v>
      </c>
      <c r="M18" s="1301">
        <f>ROUND((C18*D18)-(F18+H18+I18+J18+K18+L18),0)</f>
        <v>0</v>
      </c>
      <c r="N18" s="1301">
        <f>SUM(F18:M18)</f>
        <v>16920</v>
      </c>
      <c r="O18" s="1360">
        <v>6300</v>
      </c>
      <c r="P18" s="1330" t="s">
        <v>1649</v>
      </c>
    </row>
    <row r="19" spans="1:21" x14ac:dyDescent="0.3">
      <c r="A19" s="1428" t="str">
        <f>'Salary Menu MIS 3382'!A441</f>
        <v>20160</v>
      </c>
      <c r="B19" s="393" t="str">
        <f>'Salary Menu MIS 3382'!B441</f>
        <v>Staffing Specialist - 12 Month</v>
      </c>
      <c r="C19" s="1327">
        <f>'Salary Menu MIS 3382'!D441</f>
        <v>0</v>
      </c>
      <c r="D19" s="1435">
        <f>'Salary Menu MIS 3382'!E441</f>
        <v>88900</v>
      </c>
      <c r="E19" s="1435">
        <f>'Salary Menu MIS 3382'!J441</f>
        <v>71787</v>
      </c>
      <c r="F19" s="1301">
        <f>ROUND(C19*(ROUND((D19-$J$9-$K$9-$L$9)/(1+$H$9+$I$9),0)),0)</f>
        <v>0</v>
      </c>
      <c r="G19" s="1301">
        <f>ROUND(C19*(ROUND(($G$9*E19)*(1+$H$9+$I$9),0)),0)</f>
        <v>0</v>
      </c>
      <c r="H19" s="1301">
        <f>ROUND(F19*$H$9,0)</f>
        <v>0</v>
      </c>
      <c r="I19" s="1301">
        <f>ROUND(F19*$I$9,0)</f>
        <v>0</v>
      </c>
      <c r="J19" s="1301">
        <f>ROUND($J$9*C19,0)</f>
        <v>0</v>
      </c>
      <c r="K19" s="1301">
        <f>ROUND($K$9*C19,0)</f>
        <v>0</v>
      </c>
      <c r="L19" s="1301">
        <f>ROUND($L$9*C19,0)</f>
        <v>0</v>
      </c>
      <c r="M19" s="1301">
        <f>ROUND((C19*D19)-(F19+H19+I19+J19+K19+L19),0)</f>
        <v>0</v>
      </c>
      <c r="N19" s="1301">
        <f>SUM(F19:M19)</f>
        <v>0</v>
      </c>
      <c r="O19" s="1360">
        <v>6300</v>
      </c>
      <c r="P19" s="1330" t="s">
        <v>1649</v>
      </c>
    </row>
    <row r="20" spans="1:21" x14ac:dyDescent="0.3">
      <c r="A20" s="1332"/>
      <c r="B20" s="251"/>
      <c r="C20" s="1333"/>
      <c r="D20" s="1362"/>
      <c r="E20" s="1362"/>
      <c r="O20" s="1329"/>
    </row>
    <row r="21" spans="1:21" s="230" customFormat="1" x14ac:dyDescent="0.3">
      <c r="A21" s="1335" t="s">
        <v>1355</v>
      </c>
      <c r="B21" s="1336"/>
      <c r="C21" s="1337"/>
      <c r="D21" s="1459"/>
      <c r="E21" s="1459"/>
      <c r="F21" s="1339">
        <f t="shared" ref="F21:N21" si="1">ROUND(SUM(F18:F20),0)</f>
        <v>13460</v>
      </c>
      <c r="G21" s="1339">
        <f t="shared" si="1"/>
        <v>0</v>
      </c>
      <c r="H21" s="1339">
        <f t="shared" si="1"/>
        <v>925</v>
      </c>
      <c r="I21" s="1339">
        <f t="shared" si="1"/>
        <v>1030</v>
      </c>
      <c r="J21" s="1339">
        <f t="shared" si="1"/>
        <v>1453</v>
      </c>
      <c r="K21" s="1339">
        <f t="shared" si="1"/>
        <v>6</v>
      </c>
      <c r="L21" s="1339">
        <f t="shared" si="1"/>
        <v>46</v>
      </c>
      <c r="M21" s="1339">
        <f t="shared" si="1"/>
        <v>0</v>
      </c>
      <c r="N21" s="1339">
        <f t="shared" si="1"/>
        <v>16920</v>
      </c>
      <c r="O21" s="1340"/>
      <c r="P21" s="1341"/>
      <c r="U21" s="1342"/>
    </row>
    <row r="22" spans="1:21" x14ac:dyDescent="0.3">
      <c r="A22" s="1332"/>
      <c r="B22" s="251"/>
      <c r="C22" s="1333"/>
      <c r="D22" s="1362"/>
      <c r="E22" s="1362"/>
      <c r="O22" s="1329"/>
    </row>
    <row r="23" spans="1:21" x14ac:dyDescent="0.3">
      <c r="A23" s="1321" t="s">
        <v>222</v>
      </c>
      <c r="B23" s="1322"/>
      <c r="C23" s="1323"/>
      <c r="D23" s="1455"/>
      <c r="E23" s="1455"/>
      <c r="O23" s="1329"/>
    </row>
    <row r="24" spans="1:21" x14ac:dyDescent="0.3">
      <c r="A24" s="1428" t="str">
        <f>'Salary Menu MIS 3382'!A442</f>
        <v>415--</v>
      </c>
      <c r="B24" s="393" t="str">
        <f>'Salary Menu MIS 3382'!B442</f>
        <v>1:1 Classroom Assistant - ESE - Full Time</v>
      </c>
      <c r="C24" s="1327">
        <f>'Salary Menu MIS 3382'!D442</f>
        <v>0</v>
      </c>
      <c r="D24" s="1435">
        <f>'Salary Menu MIS 3382'!E442</f>
        <v>32300</v>
      </c>
      <c r="E24" s="1435"/>
      <c r="F24" s="1301">
        <f>ROUND(C24*(ROUND((D24-$J$9-$K$9-$L$9)/(1+$H$9+$I$9),0)),0)</f>
        <v>0</v>
      </c>
      <c r="G24" s="1345" t="s">
        <v>1350</v>
      </c>
      <c r="H24" s="1301">
        <f>ROUND(F24*$H$9,0)</f>
        <v>0</v>
      </c>
      <c r="I24" s="1301">
        <f>ROUND(F24*$I$9,0)</f>
        <v>0</v>
      </c>
      <c r="J24" s="1301">
        <f>ROUND($J$9*C24,0)</f>
        <v>0</v>
      </c>
      <c r="K24" s="1301">
        <f>ROUND($K$9*C24,0)</f>
        <v>0</v>
      </c>
      <c r="L24" s="1301">
        <f>ROUND($L$9*C24,0)</f>
        <v>0</v>
      </c>
      <c r="M24" s="1301">
        <f>ROUND((C24*D24)-(F24+H24+I24+J24+K24+L24),0)</f>
        <v>0</v>
      </c>
      <c r="N24" s="1301">
        <f>SUM(F24:M24)</f>
        <v>0</v>
      </c>
      <c r="O24" s="1329">
        <v>5200</v>
      </c>
      <c r="P24" s="1330" t="s">
        <v>1630</v>
      </c>
    </row>
    <row r="25" spans="1:21" x14ac:dyDescent="0.3">
      <c r="A25" s="1428" t="str">
        <f>'Salary Menu MIS 3382'!A443</f>
        <v>415--</v>
      </c>
      <c r="B25" s="393" t="str">
        <f>'Salary Menu MIS 3382'!B443</f>
        <v>Classroom Assistant - ESE - Full Time</v>
      </c>
      <c r="C25" s="1327">
        <f>'Salary Menu MIS 3382'!D443</f>
        <v>4.88</v>
      </c>
      <c r="D25" s="1435">
        <f>'Salary Menu MIS 3382'!E443</f>
        <v>32300</v>
      </c>
      <c r="E25" s="1435"/>
      <c r="F25" s="1301">
        <f>ROUND(C25*(ROUND((D25-$J$9-$K$9-$L$9)/(1+$H$9+$I$9),0)),0)</f>
        <v>109131</v>
      </c>
      <c r="G25" s="1345" t="s">
        <v>1350</v>
      </c>
      <c r="H25" s="1301">
        <f>ROUND(F25*$H$9,0)</f>
        <v>7497</v>
      </c>
      <c r="I25" s="1301">
        <f>ROUND(F25*$I$9,0)</f>
        <v>8349</v>
      </c>
      <c r="J25" s="1301">
        <f>ROUND($J$9*C25,0)</f>
        <v>31515</v>
      </c>
      <c r="K25" s="1301">
        <f>ROUND($K$9*C25,0)</f>
        <v>137</v>
      </c>
      <c r="L25" s="1301">
        <f>ROUND($L$9*C25,0)</f>
        <v>996</v>
      </c>
      <c r="M25" s="1301">
        <f>ROUND((C25*D25)-(F25+H25+I25+J25+K25+L25),0)</f>
        <v>-1</v>
      </c>
      <c r="N25" s="1301">
        <f>SUM(F25:M25)</f>
        <v>157624</v>
      </c>
      <c r="O25" s="1329">
        <v>5200</v>
      </c>
      <c r="P25" s="1330" t="s">
        <v>1630</v>
      </c>
    </row>
    <row r="26" spans="1:21" x14ac:dyDescent="0.3">
      <c r="A26" s="1428" t="str">
        <f>'Salary Menu MIS 3382'!A444</f>
        <v>415--</v>
      </c>
      <c r="B26" s="393" t="str">
        <f>'Salary Menu MIS 3382'!B444</f>
        <v>Classroom Assistant - ESE - Less than 4 hours</v>
      </c>
      <c r="C26" s="1327">
        <f>'Salary Menu MIS 3382'!D444</f>
        <v>0</v>
      </c>
      <c r="D26" s="1435">
        <f>'Salary Menu MIS 3382'!E444</f>
        <v>3400</v>
      </c>
      <c r="E26" s="1435"/>
      <c r="F26" s="1301">
        <f>ROUND(C26*(ROUND((D26)/(1+$H$9+$I$9),0)),0)</f>
        <v>0</v>
      </c>
      <c r="G26" s="1345" t="s">
        <v>1350</v>
      </c>
      <c r="H26" s="1301">
        <f>ROUND(F26*$H$9,0)</f>
        <v>0</v>
      </c>
      <c r="I26" s="1301">
        <f>ROUND(F26*$I$9,0)</f>
        <v>0</v>
      </c>
      <c r="J26" s="1345" t="s">
        <v>1350</v>
      </c>
      <c r="K26" s="1345" t="s">
        <v>1350</v>
      </c>
      <c r="L26" s="1345" t="s">
        <v>1350</v>
      </c>
      <c r="M26" s="1301">
        <f>ROUND((C26*D26)-(F26+H26+I26),0)</f>
        <v>0</v>
      </c>
      <c r="N26" s="1301">
        <f>SUM(F26:M26)</f>
        <v>0</v>
      </c>
      <c r="O26" s="1329">
        <v>5200</v>
      </c>
      <c r="P26" s="1330" t="s">
        <v>1630</v>
      </c>
    </row>
    <row r="27" spans="1:21" x14ac:dyDescent="0.3">
      <c r="A27" s="1428" t="str">
        <f>'Salary Menu MIS 3382'!A445</f>
        <v>41890</v>
      </c>
      <c r="B27" s="393" t="str">
        <f>'Salary Menu MIS 3382'!B445</f>
        <v>Job Coach - ESE - 9 Month</v>
      </c>
      <c r="C27" s="1327">
        <f>'Salary Menu MIS 3382'!D445</f>
        <v>0</v>
      </c>
      <c r="D27" s="1435">
        <f>'Salary Menu MIS 3382'!E445</f>
        <v>37800</v>
      </c>
      <c r="E27" s="1435"/>
      <c r="F27" s="1301">
        <f>ROUND(C27*(ROUND((D27-$J$9-$K$9-$L$9)/(1+$H$9+$I$9),0)),0)</f>
        <v>0</v>
      </c>
      <c r="G27" s="1345" t="s">
        <v>1350</v>
      </c>
      <c r="H27" s="1301">
        <f>ROUND(F27*$H$9,0)</f>
        <v>0</v>
      </c>
      <c r="I27" s="1301">
        <f>ROUND(F27*$I$9,0)</f>
        <v>0</v>
      </c>
      <c r="J27" s="1301">
        <f>ROUND($J$9*C27,0)</f>
        <v>0</v>
      </c>
      <c r="K27" s="1301">
        <f>ROUND($K$9*C27,0)</f>
        <v>0</v>
      </c>
      <c r="L27" s="1301">
        <f>ROUND($L$9*C27,0)</f>
        <v>0</v>
      </c>
      <c r="M27" s="1301">
        <f>ROUND((C27*D27)-(F27+H27+I27+J27+K27+L27),0)</f>
        <v>0</v>
      </c>
      <c r="N27" s="1301">
        <f>SUM(F27:M27)</f>
        <v>0</v>
      </c>
      <c r="O27" s="1329">
        <v>5200</v>
      </c>
      <c r="P27" s="1330" t="s">
        <v>1630</v>
      </c>
    </row>
    <row r="28" spans="1:21" x14ac:dyDescent="0.3">
      <c r="A28" s="1428" t="str">
        <f>'Salary Menu MIS 3382'!A446</f>
        <v>4330-</v>
      </c>
      <c r="B28" s="393" t="str">
        <f>'Salary Menu MIS 3382'!B446</f>
        <v>Interpreter - ESE - 9 Month</v>
      </c>
      <c r="C28" s="1327">
        <f>'Salary Menu MIS 3382'!D446</f>
        <v>0</v>
      </c>
      <c r="D28" s="1435">
        <f>'Salary Menu MIS 3382'!E446</f>
        <v>39300</v>
      </c>
      <c r="E28" s="1362"/>
      <c r="F28" s="1301">
        <f>ROUND(C28*(ROUND((D28-$J$9-$K$9-$L$9)/(1+$H$9+$I$9),0)),0)</f>
        <v>0</v>
      </c>
      <c r="G28" s="1345" t="s">
        <v>1350</v>
      </c>
      <c r="H28" s="1301">
        <f>ROUND(F28*$H$9,0)</f>
        <v>0</v>
      </c>
      <c r="I28" s="1301">
        <f>ROUND(F28*$I$9,0)</f>
        <v>0</v>
      </c>
      <c r="J28" s="1301">
        <f>ROUND($J$9*C28,0)</f>
        <v>0</v>
      </c>
      <c r="K28" s="1301">
        <f>ROUND($K$9*C28,0)</f>
        <v>0</v>
      </c>
      <c r="L28" s="1301">
        <f>ROUND($L$9*C28,0)</f>
        <v>0</v>
      </c>
      <c r="M28" s="1301">
        <f>ROUND((C28*D28)-(F28+H28+I28+J28+K28+L28),0)</f>
        <v>0</v>
      </c>
      <c r="N28" s="1301">
        <f>SUM(F28:M28)</f>
        <v>0</v>
      </c>
      <c r="O28" s="1329">
        <v>5200</v>
      </c>
      <c r="P28" s="1330" t="s">
        <v>1630</v>
      </c>
    </row>
    <row r="29" spans="1:21" x14ac:dyDescent="0.3">
      <c r="A29" s="1358"/>
      <c r="B29" s="393"/>
      <c r="C29" s="1327"/>
      <c r="D29" s="1435"/>
      <c r="E29" s="1435"/>
      <c r="O29" s="1329"/>
    </row>
    <row r="30" spans="1:21" s="230" customFormat="1" x14ac:dyDescent="0.3">
      <c r="A30" s="1335" t="s">
        <v>1356</v>
      </c>
      <c r="B30" s="1336"/>
      <c r="C30" s="1337"/>
      <c r="D30" s="1459"/>
      <c r="E30" s="1459"/>
      <c r="F30" s="1339">
        <f>ROUND(SUM(F24:F29),0)</f>
        <v>109131</v>
      </c>
      <c r="G30" s="1339">
        <f t="shared" ref="G30:N30" si="2">ROUND(SUM(G24:G29),0)</f>
        <v>0</v>
      </c>
      <c r="H30" s="1339">
        <f t="shared" si="2"/>
        <v>7497</v>
      </c>
      <c r="I30" s="1339">
        <f t="shared" si="2"/>
        <v>8349</v>
      </c>
      <c r="J30" s="1339">
        <f t="shared" si="2"/>
        <v>31515</v>
      </c>
      <c r="K30" s="1339">
        <f t="shared" si="2"/>
        <v>137</v>
      </c>
      <c r="L30" s="1339">
        <f t="shared" si="2"/>
        <v>996</v>
      </c>
      <c r="M30" s="1339">
        <f t="shared" si="2"/>
        <v>-1</v>
      </c>
      <c r="N30" s="1339">
        <f t="shared" si="2"/>
        <v>157624</v>
      </c>
      <c r="O30" s="1340"/>
      <c r="P30" s="1341"/>
      <c r="U30" s="1342"/>
    </row>
    <row r="31" spans="1:21" x14ac:dyDescent="0.3">
      <c r="A31" s="1332"/>
      <c r="B31" s="251"/>
      <c r="C31" s="1333"/>
      <c r="D31" s="1362"/>
      <c r="E31" s="1362"/>
      <c r="O31" s="1329"/>
    </row>
    <row r="32" spans="1:21" x14ac:dyDescent="0.3">
      <c r="O32" s="1329"/>
    </row>
    <row r="33" spans="1:21" s="230" customFormat="1" x14ac:dyDescent="0.3">
      <c r="A33" s="1297" t="s">
        <v>1358</v>
      </c>
      <c r="B33" s="1374"/>
      <c r="C33" s="1375"/>
      <c r="D33" s="1462"/>
      <c r="E33" s="1462"/>
      <c r="F33" s="1339">
        <f t="shared" ref="F33:N33" si="3">ROUND(+F30+F21+F15,0)</f>
        <v>122591</v>
      </c>
      <c r="G33" s="1339">
        <f t="shared" si="3"/>
        <v>0</v>
      </c>
      <c r="H33" s="1339">
        <f t="shared" si="3"/>
        <v>8422</v>
      </c>
      <c r="I33" s="1339">
        <f t="shared" si="3"/>
        <v>9379</v>
      </c>
      <c r="J33" s="1339">
        <f t="shared" si="3"/>
        <v>32968</v>
      </c>
      <c r="K33" s="1339">
        <f t="shared" si="3"/>
        <v>143</v>
      </c>
      <c r="L33" s="1339">
        <f t="shared" si="3"/>
        <v>1042</v>
      </c>
      <c r="M33" s="1339">
        <f t="shared" si="3"/>
        <v>-1</v>
      </c>
      <c r="N33" s="1339">
        <f t="shared" si="3"/>
        <v>174544</v>
      </c>
      <c r="O33" s="1340"/>
      <c r="P33" s="1341"/>
      <c r="U33" s="1342"/>
    </row>
    <row r="34" spans="1:21" x14ac:dyDescent="0.3">
      <c r="O34" s="1329"/>
    </row>
    <row r="35" spans="1:21" x14ac:dyDescent="0.3">
      <c r="O35" s="1329"/>
    </row>
    <row r="36" spans="1:21" x14ac:dyDescent="0.3">
      <c r="O36" s="1329"/>
    </row>
    <row r="37" spans="1:21" x14ac:dyDescent="0.3">
      <c r="O37" s="1329"/>
    </row>
    <row r="38" spans="1:21" x14ac:dyDescent="0.3">
      <c r="O38" s="1329"/>
    </row>
    <row r="39" spans="1:21" x14ac:dyDescent="0.3">
      <c r="O39" s="1329"/>
    </row>
    <row r="40" spans="1:21" x14ac:dyDescent="0.3">
      <c r="O40" s="1329"/>
    </row>
    <row r="41" spans="1:21" x14ac:dyDescent="0.3">
      <c r="O41" s="1329"/>
    </row>
    <row r="42" spans="1:21" x14ac:dyDescent="0.3">
      <c r="A42" s="1297" t="str">
        <f>A1</f>
        <v>Salary Budget</v>
      </c>
      <c r="B42" s="230"/>
    </row>
    <row r="43" spans="1:21" x14ac:dyDescent="0.3">
      <c r="A43" s="1377" t="str">
        <f>A2</f>
        <v>4475</v>
      </c>
      <c r="B43" s="230" t="str">
        <f>B2</f>
        <v>IDEA</v>
      </c>
    </row>
    <row r="44" spans="1:21" x14ac:dyDescent="0.3">
      <c r="A44" s="1377" t="str">
        <f>A3</f>
        <v>0000</v>
      </c>
      <c r="B44" s="230" t="str">
        <f>B3</f>
        <v>SAMPLE SCHOOL</v>
      </c>
    </row>
    <row r="45" spans="1:21" x14ac:dyDescent="0.3">
      <c r="A45" s="1378" t="str">
        <f>A5</f>
        <v>FISCAL YEAR 2013-2014</v>
      </c>
      <c r="B45" s="1379"/>
      <c r="G45" s="1311"/>
    </row>
    <row r="46" spans="1:21" x14ac:dyDescent="0.3">
      <c r="A46" s="1297"/>
      <c r="B46" s="230"/>
      <c r="G46" s="1311" t="s">
        <v>1635</v>
      </c>
    </row>
    <row r="47" spans="1:21" x14ac:dyDescent="0.3">
      <c r="F47" s="1311"/>
      <c r="G47" s="1312" t="s">
        <v>1314</v>
      </c>
      <c r="H47" s="1311" t="s">
        <v>1652</v>
      </c>
      <c r="I47" s="1311" t="s">
        <v>1625</v>
      </c>
      <c r="J47" s="1311" t="s">
        <v>1656</v>
      </c>
      <c r="K47" s="1311" t="s">
        <v>1666</v>
      </c>
      <c r="L47" s="1311" t="s">
        <v>1668</v>
      </c>
      <c r="M47" s="1311" t="s">
        <v>1670</v>
      </c>
      <c r="N47" s="1312"/>
    </row>
    <row r="48" spans="1:21" x14ac:dyDescent="0.3">
      <c r="C48" s="1313" t="s">
        <v>1315</v>
      </c>
      <c r="D48" s="1315" t="s">
        <v>1337</v>
      </c>
      <c r="E48" s="1315"/>
      <c r="F48" s="1315" t="s">
        <v>273</v>
      </c>
      <c r="G48" s="1311"/>
      <c r="H48" s="1315" t="s">
        <v>1339</v>
      </c>
      <c r="I48" s="1315" t="s">
        <v>1340</v>
      </c>
      <c r="J48" s="1315" t="s">
        <v>1341</v>
      </c>
      <c r="K48" s="1315" t="s">
        <v>1342</v>
      </c>
      <c r="L48" s="1315" t="s">
        <v>1343</v>
      </c>
      <c r="M48" s="1315" t="s">
        <v>1344</v>
      </c>
      <c r="N48" s="1315" t="s">
        <v>248</v>
      </c>
      <c r="O48" s="1316" t="s">
        <v>243</v>
      </c>
      <c r="P48" s="1316" t="s">
        <v>1345</v>
      </c>
    </row>
    <row r="49" spans="1:24" x14ac:dyDescent="0.3">
      <c r="G49" s="1463">
        <f t="shared" ref="G49:L49" si="4">G9</f>
        <v>0</v>
      </c>
      <c r="H49" s="1464">
        <f t="shared" si="4"/>
        <v>6.8699999999999997E-2</v>
      </c>
      <c r="I49" s="1464">
        <f t="shared" si="4"/>
        <v>7.6499999999999999E-2</v>
      </c>
      <c r="J49" s="1301">
        <f t="shared" si="4"/>
        <v>6458</v>
      </c>
      <c r="K49" s="1301">
        <f t="shared" si="4"/>
        <v>28</v>
      </c>
      <c r="L49" s="1301">
        <f t="shared" si="4"/>
        <v>204</v>
      </c>
    </row>
    <row r="50" spans="1:24" x14ac:dyDescent="0.3">
      <c r="H50" s="1382"/>
      <c r="I50" s="1382"/>
    </row>
    <row r="51" spans="1:24" x14ac:dyDescent="0.3">
      <c r="A51" s="1371" t="str">
        <f t="shared" ref="A51:P51" si="5">A12</f>
        <v>16---</v>
      </c>
      <c r="B51" s="1371" t="str">
        <f t="shared" si="5"/>
        <v>Teacher - ESE</v>
      </c>
      <c r="C51" s="1372">
        <f t="shared" si="5"/>
        <v>0</v>
      </c>
      <c r="D51" s="1422">
        <f t="shared" si="5"/>
        <v>65000</v>
      </c>
      <c r="E51" s="1422">
        <f t="shared" si="5"/>
        <v>50917</v>
      </c>
      <c r="F51" s="1301">
        <f t="shared" si="5"/>
        <v>0</v>
      </c>
      <c r="G51" s="1301">
        <f t="shared" si="5"/>
        <v>0</v>
      </c>
      <c r="H51" s="1301">
        <f>H12+M12</f>
        <v>0</v>
      </c>
      <c r="I51" s="1301">
        <f t="shared" si="5"/>
        <v>0</v>
      </c>
      <c r="J51" s="1301">
        <f t="shared" si="5"/>
        <v>0</v>
      </c>
      <c r="K51" s="1301">
        <f t="shared" si="5"/>
        <v>0</v>
      </c>
      <c r="L51" s="1301">
        <f t="shared" si="5"/>
        <v>0</v>
      </c>
      <c r="M51" s="1301">
        <v>0</v>
      </c>
      <c r="N51" s="1301">
        <f>SUM(F51:M51)</f>
        <v>0</v>
      </c>
      <c r="O51" s="1329">
        <f t="shared" si="5"/>
        <v>5200</v>
      </c>
      <c r="P51" s="1329" t="str">
        <f t="shared" si="5"/>
        <v>0131</v>
      </c>
    </row>
    <row r="52" spans="1:24" x14ac:dyDescent="0.3">
      <c r="A52" s="1371" t="str">
        <f t="shared" ref="A52:P52" si="6">A13</f>
        <v>16640</v>
      </c>
      <c r="B52" s="1371" t="str">
        <f t="shared" si="6"/>
        <v>Teacher - Speech</v>
      </c>
      <c r="C52" s="1372">
        <f t="shared" si="6"/>
        <v>0</v>
      </c>
      <c r="D52" s="1422">
        <f t="shared" si="6"/>
        <v>65000</v>
      </c>
      <c r="E52" s="1422">
        <f t="shared" si="6"/>
        <v>50917</v>
      </c>
      <c r="F52" s="1301">
        <f t="shared" si="6"/>
        <v>0</v>
      </c>
      <c r="G52" s="1301">
        <f t="shared" si="6"/>
        <v>0</v>
      </c>
      <c r="H52" s="1301">
        <f>H13+M13</f>
        <v>0</v>
      </c>
      <c r="I52" s="1301">
        <f t="shared" si="6"/>
        <v>0</v>
      </c>
      <c r="J52" s="1301">
        <f t="shared" si="6"/>
        <v>0</v>
      </c>
      <c r="K52" s="1301">
        <f t="shared" si="6"/>
        <v>0</v>
      </c>
      <c r="L52" s="1301">
        <f t="shared" si="6"/>
        <v>0</v>
      </c>
      <c r="M52" s="1301">
        <v>0</v>
      </c>
      <c r="N52" s="1301">
        <f>SUM(F52:M52)</f>
        <v>0</v>
      </c>
      <c r="O52" s="1329">
        <f t="shared" si="6"/>
        <v>5200</v>
      </c>
      <c r="P52" s="1329" t="str">
        <f t="shared" si="6"/>
        <v>0131</v>
      </c>
    </row>
    <row r="53" spans="1:24" x14ac:dyDescent="0.3">
      <c r="A53" s="1371"/>
      <c r="B53" s="1192"/>
      <c r="C53" s="1372"/>
      <c r="D53" s="1422"/>
      <c r="E53" s="1422"/>
      <c r="F53" s="1392">
        <f t="shared" ref="F53:N53" si="7">SUM(F51:F52)</f>
        <v>0</v>
      </c>
      <c r="G53" s="1392">
        <f t="shared" si="7"/>
        <v>0</v>
      </c>
      <c r="H53" s="1392">
        <f t="shared" si="7"/>
        <v>0</v>
      </c>
      <c r="I53" s="1392">
        <f t="shared" si="7"/>
        <v>0</v>
      </c>
      <c r="J53" s="1392">
        <f t="shared" si="7"/>
        <v>0</v>
      </c>
      <c r="K53" s="1392">
        <f t="shared" si="7"/>
        <v>0</v>
      </c>
      <c r="L53" s="1392">
        <f t="shared" si="7"/>
        <v>0</v>
      </c>
      <c r="M53" s="1392">
        <f t="shared" si="7"/>
        <v>0</v>
      </c>
      <c r="N53" s="1392">
        <f t="shared" si="7"/>
        <v>0</v>
      </c>
      <c r="O53" s="1393">
        <v>5200</v>
      </c>
      <c r="P53" s="1414" t="s">
        <v>1649</v>
      </c>
    </row>
    <row r="54" spans="1:24" x14ac:dyDescent="0.3">
      <c r="A54" s="1371"/>
      <c r="B54" s="1192"/>
      <c r="C54" s="1372"/>
      <c r="D54" s="1422"/>
      <c r="E54" s="1422"/>
      <c r="F54" s="1362"/>
      <c r="G54" s="1362"/>
      <c r="H54" s="1362"/>
      <c r="I54" s="1362"/>
      <c r="J54" s="1362"/>
      <c r="K54" s="1362"/>
      <c r="L54" s="1362"/>
      <c r="M54" s="1362"/>
      <c r="N54" s="1362"/>
      <c r="O54" s="1394"/>
      <c r="P54" s="1415"/>
      <c r="S54" s="1302"/>
      <c r="T54" s="1302"/>
      <c r="V54" s="1303"/>
      <c r="W54" s="1330"/>
      <c r="X54" s="1301"/>
    </row>
    <row r="55" spans="1:24" x14ac:dyDescent="0.3">
      <c r="A55" s="1421" t="str">
        <f t="shared" ref="A55:P56" si="8">A24</f>
        <v>415--</v>
      </c>
      <c r="B55" s="1192" t="str">
        <f t="shared" si="8"/>
        <v>1:1 Classroom Assistant - ESE - Full Time</v>
      </c>
      <c r="C55" s="1372">
        <f t="shared" si="8"/>
        <v>0</v>
      </c>
      <c r="D55" s="1422">
        <f t="shared" si="8"/>
        <v>32300</v>
      </c>
      <c r="E55" s="1422">
        <f t="shared" si="8"/>
        <v>0</v>
      </c>
      <c r="F55" s="1301">
        <f t="shared" si="8"/>
        <v>0</v>
      </c>
      <c r="G55" s="1345" t="str">
        <f t="shared" si="8"/>
        <v>N/A</v>
      </c>
      <c r="H55" s="1301">
        <f>H24+M24</f>
        <v>0</v>
      </c>
      <c r="I55" s="1301">
        <f t="shared" si="8"/>
        <v>0</v>
      </c>
      <c r="J55" s="1301">
        <f t="shared" si="8"/>
        <v>0</v>
      </c>
      <c r="K55" s="1301">
        <f t="shared" si="8"/>
        <v>0</v>
      </c>
      <c r="L55" s="1301">
        <f t="shared" si="8"/>
        <v>0</v>
      </c>
      <c r="M55" s="1301">
        <v>0</v>
      </c>
      <c r="N55" s="1301">
        <f>SUM(F55:M55)</f>
        <v>0</v>
      </c>
      <c r="O55" s="1329">
        <f t="shared" si="8"/>
        <v>5200</v>
      </c>
      <c r="P55" s="1329" t="str">
        <f t="shared" si="8"/>
        <v>0100</v>
      </c>
    </row>
    <row r="56" spans="1:24" x14ac:dyDescent="0.3">
      <c r="A56" s="1421" t="str">
        <f t="shared" si="8"/>
        <v>415--</v>
      </c>
      <c r="B56" s="1192" t="str">
        <f t="shared" si="8"/>
        <v>Classroom Assistant - ESE - Full Time</v>
      </c>
      <c r="C56" s="1372">
        <f t="shared" si="8"/>
        <v>4.88</v>
      </c>
      <c r="D56" s="1422">
        <f t="shared" si="8"/>
        <v>32300</v>
      </c>
      <c r="E56" s="1422">
        <f t="shared" si="8"/>
        <v>0</v>
      </c>
      <c r="F56" s="1301">
        <f t="shared" si="8"/>
        <v>109131</v>
      </c>
      <c r="G56" s="1345" t="str">
        <f t="shared" si="8"/>
        <v>N/A</v>
      </c>
      <c r="H56" s="1301">
        <f>H25+M25</f>
        <v>7496</v>
      </c>
      <c r="I56" s="1301">
        <f t="shared" si="8"/>
        <v>8349</v>
      </c>
      <c r="J56" s="1301">
        <f t="shared" si="8"/>
        <v>31515</v>
      </c>
      <c r="K56" s="1301">
        <f t="shared" si="8"/>
        <v>137</v>
      </c>
      <c r="L56" s="1301">
        <f t="shared" si="8"/>
        <v>996</v>
      </c>
      <c r="M56" s="1301">
        <v>0</v>
      </c>
      <c r="N56" s="1301">
        <f>SUM(F56:M56)</f>
        <v>157624</v>
      </c>
      <c r="O56" s="1329">
        <f t="shared" si="8"/>
        <v>5200</v>
      </c>
      <c r="P56" s="1329" t="str">
        <f t="shared" si="8"/>
        <v>0100</v>
      </c>
    </row>
    <row r="57" spans="1:24" x14ac:dyDescent="0.3">
      <c r="A57" s="1421" t="str">
        <f t="shared" ref="A57:P57" si="9">A26</f>
        <v>415--</v>
      </c>
      <c r="B57" s="1192" t="str">
        <f t="shared" si="9"/>
        <v>Classroom Assistant - ESE - Less than 4 hours</v>
      </c>
      <c r="C57" s="1372">
        <f t="shared" si="9"/>
        <v>0</v>
      </c>
      <c r="D57" s="1422">
        <f t="shared" si="9"/>
        <v>3400</v>
      </c>
      <c r="E57" s="1422">
        <f t="shared" si="9"/>
        <v>0</v>
      </c>
      <c r="F57" s="1301">
        <f t="shared" si="9"/>
        <v>0</v>
      </c>
      <c r="G57" s="1345" t="str">
        <f t="shared" si="9"/>
        <v>N/A</v>
      </c>
      <c r="H57" s="1301">
        <f>H26+M26</f>
        <v>0</v>
      </c>
      <c r="I57" s="1301">
        <f t="shared" si="9"/>
        <v>0</v>
      </c>
      <c r="J57" s="1301" t="str">
        <f t="shared" si="9"/>
        <v>N/A</v>
      </c>
      <c r="K57" s="1301" t="str">
        <f t="shared" si="9"/>
        <v>N/A</v>
      </c>
      <c r="L57" s="1301" t="str">
        <f t="shared" si="9"/>
        <v>N/A</v>
      </c>
      <c r="M57" s="1301">
        <v>0</v>
      </c>
      <c r="N57" s="1301">
        <f>SUM(F57:M57)</f>
        <v>0</v>
      </c>
      <c r="O57" s="1329">
        <f t="shared" si="9"/>
        <v>5200</v>
      </c>
      <c r="P57" s="1329" t="str">
        <f t="shared" si="9"/>
        <v>0100</v>
      </c>
    </row>
    <row r="58" spans="1:24" x14ac:dyDescent="0.3">
      <c r="A58" s="1421" t="str">
        <f t="shared" ref="A58:P58" si="10">A27</f>
        <v>41890</v>
      </c>
      <c r="B58" s="1192" t="str">
        <f t="shared" si="10"/>
        <v>Job Coach - ESE - 9 Month</v>
      </c>
      <c r="C58" s="1372">
        <f t="shared" si="10"/>
        <v>0</v>
      </c>
      <c r="D58" s="1422">
        <f t="shared" si="10"/>
        <v>37800</v>
      </c>
      <c r="E58" s="1422">
        <f t="shared" si="10"/>
        <v>0</v>
      </c>
      <c r="F58" s="1301">
        <f t="shared" si="10"/>
        <v>0</v>
      </c>
      <c r="G58" s="1345" t="str">
        <f t="shared" si="10"/>
        <v>N/A</v>
      </c>
      <c r="H58" s="1301">
        <f>H27+M27</f>
        <v>0</v>
      </c>
      <c r="I58" s="1301">
        <f t="shared" si="10"/>
        <v>0</v>
      </c>
      <c r="J58" s="1301">
        <f t="shared" si="10"/>
        <v>0</v>
      </c>
      <c r="K58" s="1301">
        <f t="shared" si="10"/>
        <v>0</v>
      </c>
      <c r="L58" s="1301">
        <f t="shared" si="10"/>
        <v>0</v>
      </c>
      <c r="M58" s="1301">
        <v>0</v>
      </c>
      <c r="N58" s="1301">
        <f>SUM(F58:M58)</f>
        <v>0</v>
      </c>
      <c r="O58" s="1329">
        <f t="shared" si="10"/>
        <v>5200</v>
      </c>
      <c r="P58" s="1329" t="str">
        <f t="shared" si="10"/>
        <v>0100</v>
      </c>
    </row>
    <row r="59" spans="1:24" x14ac:dyDescent="0.3">
      <c r="A59" s="1421" t="str">
        <f t="shared" ref="A59:P59" si="11">A28</f>
        <v>4330-</v>
      </c>
      <c r="B59" s="1192" t="str">
        <f t="shared" si="11"/>
        <v>Interpreter - ESE - 9 Month</v>
      </c>
      <c r="C59" s="1372">
        <f t="shared" si="11"/>
        <v>0</v>
      </c>
      <c r="D59" s="1422">
        <f t="shared" si="11"/>
        <v>39300</v>
      </c>
      <c r="E59" s="1422">
        <f t="shared" si="11"/>
        <v>0</v>
      </c>
      <c r="F59" s="1301">
        <f t="shared" si="11"/>
        <v>0</v>
      </c>
      <c r="G59" s="1345" t="str">
        <f t="shared" si="11"/>
        <v>N/A</v>
      </c>
      <c r="H59" s="1301">
        <f>H28+M28</f>
        <v>0</v>
      </c>
      <c r="I59" s="1301">
        <f t="shared" si="11"/>
        <v>0</v>
      </c>
      <c r="J59" s="1301">
        <f t="shared" si="11"/>
        <v>0</v>
      </c>
      <c r="K59" s="1301">
        <f t="shared" si="11"/>
        <v>0</v>
      </c>
      <c r="L59" s="1301">
        <f t="shared" si="11"/>
        <v>0</v>
      </c>
      <c r="M59" s="1301">
        <v>0</v>
      </c>
      <c r="N59" s="1301">
        <f>SUM(F59:M59)</f>
        <v>0</v>
      </c>
      <c r="O59" s="1329">
        <f t="shared" si="11"/>
        <v>5200</v>
      </c>
      <c r="P59" s="1329" t="str">
        <f t="shared" si="11"/>
        <v>0100</v>
      </c>
    </row>
    <row r="60" spans="1:24" x14ac:dyDescent="0.3">
      <c r="A60" s="1371"/>
      <c r="B60" s="1192"/>
      <c r="C60" s="1372"/>
      <c r="D60" s="1422"/>
      <c r="E60" s="1422"/>
      <c r="F60" s="1392">
        <f>SUM(F55:F59)</f>
        <v>109131</v>
      </c>
      <c r="G60" s="1392">
        <f t="shared" ref="G60:N60" si="12">SUM(G55:G59)</f>
        <v>0</v>
      </c>
      <c r="H60" s="1392">
        <f t="shared" si="12"/>
        <v>7496</v>
      </c>
      <c r="I60" s="1392">
        <f t="shared" si="12"/>
        <v>8349</v>
      </c>
      <c r="J60" s="1392">
        <f t="shared" si="12"/>
        <v>31515</v>
      </c>
      <c r="K60" s="1392">
        <f t="shared" si="12"/>
        <v>137</v>
      </c>
      <c r="L60" s="1392">
        <f t="shared" si="12"/>
        <v>996</v>
      </c>
      <c r="M60" s="1392">
        <f t="shared" si="12"/>
        <v>0</v>
      </c>
      <c r="N60" s="1392">
        <f t="shared" si="12"/>
        <v>157624</v>
      </c>
      <c r="O60" s="1393">
        <v>5200</v>
      </c>
      <c r="P60" s="1423" t="s">
        <v>1630</v>
      </c>
    </row>
    <row r="61" spans="1:24" x14ac:dyDescent="0.3">
      <c r="A61" s="1371"/>
      <c r="B61" s="1192"/>
      <c r="C61" s="1372"/>
      <c r="D61" s="1422"/>
      <c r="E61" s="1422"/>
      <c r="O61" s="1394"/>
      <c r="P61" s="1424"/>
    </row>
    <row r="62" spans="1:24" x14ac:dyDescent="0.3">
      <c r="A62" s="1397" t="s">
        <v>1399</v>
      </c>
      <c r="B62" s="1398"/>
      <c r="C62" s="1403"/>
      <c r="D62" s="1405"/>
      <c r="E62" s="1405"/>
      <c r="F62" s="1405">
        <f t="shared" ref="F62:N62" si="13">SUM(F60,F53)</f>
        <v>109131</v>
      </c>
      <c r="G62" s="1405">
        <f t="shared" si="13"/>
        <v>0</v>
      </c>
      <c r="H62" s="1405">
        <f t="shared" si="13"/>
        <v>7496</v>
      </c>
      <c r="I62" s="1405">
        <f t="shared" si="13"/>
        <v>8349</v>
      </c>
      <c r="J62" s="1405">
        <f t="shared" si="13"/>
        <v>31515</v>
      </c>
      <c r="K62" s="1405">
        <f t="shared" si="13"/>
        <v>137</v>
      </c>
      <c r="L62" s="1405">
        <f t="shared" si="13"/>
        <v>996</v>
      </c>
      <c r="M62" s="1405">
        <f t="shared" si="13"/>
        <v>0</v>
      </c>
      <c r="N62" s="1405">
        <f t="shared" si="13"/>
        <v>157624</v>
      </c>
      <c r="O62" s="1393">
        <f>O60</f>
        <v>5200</v>
      </c>
      <c r="P62" s="1431"/>
    </row>
    <row r="63" spans="1:24" x14ac:dyDescent="0.3">
      <c r="A63" s="1371"/>
      <c r="B63" s="1192"/>
      <c r="C63" s="1372"/>
      <c r="D63" s="1422"/>
      <c r="E63" s="1422"/>
      <c r="O63" s="1329"/>
    </row>
    <row r="64" spans="1:24" x14ac:dyDescent="0.3">
      <c r="A64" s="1371" t="str">
        <f t="shared" ref="A64:P64" si="14">A18</f>
        <v>20160</v>
      </c>
      <c r="B64" s="1192" t="str">
        <f t="shared" si="14"/>
        <v>Staffing Specialist - 10 Month</v>
      </c>
      <c r="C64" s="1372">
        <f t="shared" si="14"/>
        <v>0.22500000000000001</v>
      </c>
      <c r="D64" s="1422">
        <f t="shared" si="14"/>
        <v>75200</v>
      </c>
      <c r="E64" s="1422">
        <f t="shared" si="14"/>
        <v>59824</v>
      </c>
      <c r="F64" s="1301">
        <f t="shared" si="14"/>
        <v>13460</v>
      </c>
      <c r="G64" s="1345">
        <f t="shared" si="14"/>
        <v>0</v>
      </c>
      <c r="H64" s="1301">
        <f>H18+M18</f>
        <v>925</v>
      </c>
      <c r="I64" s="1301">
        <f t="shared" si="14"/>
        <v>1030</v>
      </c>
      <c r="J64" s="1301">
        <f t="shared" si="14"/>
        <v>1453</v>
      </c>
      <c r="K64" s="1301">
        <f t="shared" si="14"/>
        <v>6</v>
      </c>
      <c r="L64" s="1301">
        <f t="shared" si="14"/>
        <v>46</v>
      </c>
      <c r="M64" s="1301">
        <v>0</v>
      </c>
      <c r="N64" s="1301">
        <f>SUM(F64:M64)</f>
        <v>16920</v>
      </c>
      <c r="O64" s="1329">
        <f t="shared" si="14"/>
        <v>6300</v>
      </c>
      <c r="P64" s="1329" t="str">
        <f t="shared" si="14"/>
        <v>0131</v>
      </c>
    </row>
    <row r="65" spans="1:16" x14ac:dyDescent="0.3">
      <c r="A65" s="1371" t="str">
        <f t="shared" ref="A65:P65" si="15">A19</f>
        <v>20160</v>
      </c>
      <c r="B65" s="1192" t="str">
        <f t="shared" si="15"/>
        <v>Staffing Specialist - 12 Month</v>
      </c>
      <c r="C65" s="1372">
        <f t="shared" si="15"/>
        <v>0</v>
      </c>
      <c r="D65" s="1422">
        <f t="shared" si="15"/>
        <v>88900</v>
      </c>
      <c r="E65" s="1422">
        <f t="shared" si="15"/>
        <v>71787</v>
      </c>
      <c r="F65" s="1422">
        <f t="shared" si="15"/>
        <v>0</v>
      </c>
      <c r="G65" s="1395">
        <f t="shared" si="15"/>
        <v>0</v>
      </c>
      <c r="H65" s="1422">
        <f>H19+M19</f>
        <v>0</v>
      </c>
      <c r="I65" s="1422">
        <f t="shared" si="15"/>
        <v>0</v>
      </c>
      <c r="J65" s="1422">
        <f t="shared" si="15"/>
        <v>0</v>
      </c>
      <c r="K65" s="1422">
        <f t="shared" si="15"/>
        <v>0</v>
      </c>
      <c r="L65" s="1422">
        <f t="shared" si="15"/>
        <v>0</v>
      </c>
      <c r="M65" s="1422">
        <v>0</v>
      </c>
      <c r="N65" s="1301">
        <f>SUM(F65:M65)</f>
        <v>0</v>
      </c>
      <c r="O65" s="1329">
        <f t="shared" si="15"/>
        <v>6300</v>
      </c>
      <c r="P65" s="1329" t="str">
        <f t="shared" si="15"/>
        <v>0131</v>
      </c>
    </row>
    <row r="66" spans="1:16" x14ac:dyDescent="0.3">
      <c r="A66" s="1371"/>
      <c r="B66" s="1192"/>
      <c r="C66" s="1372"/>
      <c r="D66" s="1422"/>
      <c r="E66" s="1422"/>
      <c r="F66" s="1422"/>
      <c r="G66" s="1422"/>
      <c r="H66" s="1422"/>
      <c r="I66" s="1422"/>
      <c r="J66" s="1422"/>
      <c r="K66" s="1422"/>
      <c r="L66" s="1422"/>
      <c r="M66" s="1422"/>
      <c r="N66" s="1422"/>
      <c r="O66" s="1329"/>
    </row>
    <row r="67" spans="1:16" x14ac:dyDescent="0.3">
      <c r="A67" s="1397" t="s">
        <v>1381</v>
      </c>
      <c r="B67" s="1398"/>
      <c r="C67" s="1403"/>
      <c r="D67" s="1405"/>
      <c r="E67" s="1405"/>
      <c r="F67" s="1405">
        <f t="shared" ref="F67:N67" si="16">SUM(F64:F66)</f>
        <v>13460</v>
      </c>
      <c r="G67" s="1405">
        <f t="shared" si="16"/>
        <v>0</v>
      </c>
      <c r="H67" s="1405">
        <f t="shared" si="16"/>
        <v>925</v>
      </c>
      <c r="I67" s="1405">
        <f t="shared" si="16"/>
        <v>1030</v>
      </c>
      <c r="J67" s="1405">
        <f t="shared" si="16"/>
        <v>1453</v>
      </c>
      <c r="K67" s="1405">
        <f t="shared" si="16"/>
        <v>6</v>
      </c>
      <c r="L67" s="1405">
        <f t="shared" si="16"/>
        <v>46</v>
      </c>
      <c r="M67" s="1405">
        <f t="shared" si="16"/>
        <v>0</v>
      </c>
      <c r="N67" s="1405">
        <f t="shared" si="16"/>
        <v>16920</v>
      </c>
      <c r="O67" s="1393">
        <f>O65</f>
        <v>6300</v>
      </c>
      <c r="P67" s="1431"/>
    </row>
    <row r="68" spans="1:16" x14ac:dyDescent="0.3">
      <c r="A68" s="1371"/>
      <c r="B68" s="1192"/>
      <c r="C68" s="1372"/>
      <c r="D68" s="1422"/>
      <c r="E68" s="1422"/>
      <c r="O68" s="1329"/>
    </row>
    <row r="69" spans="1:16" x14ac:dyDescent="0.3">
      <c r="O69" s="1329"/>
    </row>
    <row r="70" spans="1:16" ht="14.4" thickBot="1" x14ac:dyDescent="0.35">
      <c r="A70" s="1297" t="s">
        <v>1358</v>
      </c>
      <c r="B70" s="1374"/>
      <c r="F70" s="1444">
        <f>+F62+F67</f>
        <v>122591</v>
      </c>
      <c r="G70" s="1444">
        <f t="shared" ref="G70:N70" si="17">+G62+G67</f>
        <v>0</v>
      </c>
      <c r="H70" s="1444">
        <f t="shared" si="17"/>
        <v>8421</v>
      </c>
      <c r="I70" s="1444">
        <f t="shared" si="17"/>
        <v>9379</v>
      </c>
      <c r="J70" s="1444">
        <f t="shared" si="17"/>
        <v>32968</v>
      </c>
      <c r="K70" s="1444">
        <f t="shared" si="17"/>
        <v>143</v>
      </c>
      <c r="L70" s="1444">
        <f t="shared" si="17"/>
        <v>1042</v>
      </c>
      <c r="M70" s="1444">
        <f t="shared" si="17"/>
        <v>0</v>
      </c>
      <c r="N70" s="1444">
        <f t="shared" si="17"/>
        <v>174544</v>
      </c>
      <c r="O70" s="1329"/>
    </row>
    <row r="71" spans="1:16" ht="14.4" thickTop="1" x14ac:dyDescent="0.3">
      <c r="O71" s="1329"/>
    </row>
    <row r="72" spans="1:16" x14ac:dyDescent="0.3">
      <c r="A72" s="1214" t="s">
        <v>1310</v>
      </c>
      <c r="N72" s="1301">
        <f>H1</f>
        <v>174544</v>
      </c>
      <c r="O72" s="1329"/>
    </row>
    <row r="73" spans="1:16" x14ac:dyDescent="0.3">
      <c r="A73" s="1214" t="s">
        <v>1312</v>
      </c>
      <c r="N73" s="1301">
        <f>H2</f>
        <v>0</v>
      </c>
      <c r="O73" s="1329"/>
    </row>
    <row r="74" spans="1:16" x14ac:dyDescent="0.3">
      <c r="A74" s="1297" t="s">
        <v>1387</v>
      </c>
      <c r="B74" s="1374"/>
      <c r="N74" s="1445">
        <f>SUM(N72:N73)</f>
        <v>174544</v>
      </c>
      <c r="O74" s="1329"/>
    </row>
    <row r="75" spans="1:16" x14ac:dyDescent="0.3">
      <c r="O75" s="1329"/>
    </row>
    <row r="76" spans="1:16" ht="14.4" thickBot="1" x14ac:dyDescent="0.35">
      <c r="A76" s="1297" t="s">
        <v>1388</v>
      </c>
      <c r="B76" s="1374"/>
      <c r="N76" s="1444">
        <f>+N74-N70</f>
        <v>0</v>
      </c>
      <c r="O76" s="1329"/>
    </row>
    <row r="77" spans="1:16" ht="14.4" thickTop="1" x14ac:dyDescent="0.3">
      <c r="O77" s="1329"/>
    </row>
    <row r="78" spans="1:16" x14ac:dyDescent="0.3">
      <c r="O78" s="1329"/>
    </row>
    <row r="79" spans="1:16" x14ac:dyDescent="0.3">
      <c r="A79" s="1297" t="s">
        <v>1389</v>
      </c>
      <c r="B79" s="1374"/>
      <c r="F79" s="1301">
        <f t="shared" ref="F79:N79" si="18">+F33-F70</f>
        <v>0</v>
      </c>
      <c r="G79" s="1301">
        <f t="shared" si="18"/>
        <v>0</v>
      </c>
      <c r="H79" s="1301">
        <f t="shared" si="18"/>
        <v>1</v>
      </c>
      <c r="I79" s="1301">
        <f t="shared" si="18"/>
        <v>0</v>
      </c>
      <c r="J79" s="1301">
        <f t="shared" si="18"/>
        <v>0</v>
      </c>
      <c r="K79" s="1301">
        <f t="shared" si="18"/>
        <v>0</v>
      </c>
      <c r="L79" s="1301">
        <f t="shared" si="18"/>
        <v>0</v>
      </c>
      <c r="M79" s="1301">
        <f t="shared" si="18"/>
        <v>-1</v>
      </c>
      <c r="N79" s="1301">
        <f t="shared" si="18"/>
        <v>0</v>
      </c>
      <c r="O79" s="1329"/>
    </row>
    <row r="80" spans="1:16" x14ac:dyDescent="0.3">
      <c r="O80" s="1329"/>
    </row>
    <row r="81" spans="3:15" x14ac:dyDescent="0.3">
      <c r="O81" s="1329"/>
    </row>
    <row r="82" spans="3:15" x14ac:dyDescent="0.3">
      <c r="C82" s="1302"/>
      <c r="D82" s="1302"/>
      <c r="E82" s="1303"/>
      <c r="F82" s="1302" t="s">
        <v>1359</v>
      </c>
      <c r="G82" s="92"/>
      <c r="H82" s="92"/>
      <c r="I82" s="92"/>
      <c r="J82" s="92"/>
      <c r="O82" s="1329"/>
    </row>
    <row r="83" spans="3:15" x14ac:dyDescent="0.3">
      <c r="C83" s="1302" t="s">
        <v>1360</v>
      </c>
      <c r="D83" s="1302" t="s">
        <v>1608</v>
      </c>
      <c r="E83" s="1303" t="s">
        <v>1609</v>
      </c>
      <c r="F83" s="1302" t="s">
        <v>1361</v>
      </c>
      <c r="G83" s="1302" t="s">
        <v>1362</v>
      </c>
      <c r="H83" s="92"/>
      <c r="I83" s="92"/>
      <c r="J83" s="92"/>
      <c r="O83" s="1329"/>
    </row>
    <row r="84" spans="3:15" x14ac:dyDescent="0.3">
      <c r="C84" s="92"/>
      <c r="D84" s="92"/>
      <c r="E84" s="1303"/>
      <c r="F84" s="92"/>
      <c r="G84" s="92"/>
      <c r="H84" s="92"/>
      <c r="I84" s="92"/>
      <c r="J84" s="92"/>
      <c r="O84" s="1329"/>
    </row>
    <row r="85" spans="3:15" x14ac:dyDescent="0.3">
      <c r="C85" s="1302">
        <f t="shared" ref="C85:C101" si="19">$B$4</f>
        <v>4201</v>
      </c>
      <c r="D85" s="1302">
        <f t="shared" ref="D85:D93" si="20">$O$62</f>
        <v>5200</v>
      </c>
      <c r="E85" s="1303" t="s">
        <v>1635</v>
      </c>
      <c r="F85" s="1303" t="str">
        <f t="shared" ref="F85:F101" si="21">$A$3</f>
        <v>0000</v>
      </c>
      <c r="G85" s="1329" t="str">
        <f t="shared" ref="G85:G101" si="22">$A$2</f>
        <v>4475</v>
      </c>
      <c r="H85" s="1301">
        <f>G62</f>
        <v>0</v>
      </c>
      <c r="I85" s="92"/>
      <c r="J85" s="92"/>
      <c r="O85" s="1329"/>
    </row>
    <row r="86" spans="3:15" x14ac:dyDescent="0.3">
      <c r="C86" s="1302">
        <f t="shared" si="19"/>
        <v>4201</v>
      </c>
      <c r="D86" s="1302">
        <f t="shared" si="20"/>
        <v>5200</v>
      </c>
      <c r="E86" s="1303" t="s">
        <v>1630</v>
      </c>
      <c r="F86" s="1303" t="str">
        <f t="shared" si="21"/>
        <v>0000</v>
      </c>
      <c r="G86" s="1329" t="str">
        <f t="shared" si="22"/>
        <v>4475</v>
      </c>
      <c r="H86" s="1301">
        <f>F60</f>
        <v>109131</v>
      </c>
      <c r="I86" s="92"/>
      <c r="J86" s="92"/>
      <c r="O86" s="1329"/>
    </row>
    <row r="87" spans="3:15" x14ac:dyDescent="0.3">
      <c r="C87" s="1302">
        <f t="shared" si="19"/>
        <v>4201</v>
      </c>
      <c r="D87" s="1302">
        <f t="shared" si="20"/>
        <v>5200</v>
      </c>
      <c r="E87" s="1303" t="s">
        <v>1649</v>
      </c>
      <c r="F87" s="1303" t="str">
        <f t="shared" si="21"/>
        <v>0000</v>
      </c>
      <c r="G87" s="1329" t="str">
        <f t="shared" si="22"/>
        <v>4475</v>
      </c>
      <c r="H87" s="1301">
        <f>F53</f>
        <v>0</v>
      </c>
      <c r="I87" s="92"/>
      <c r="J87" s="92"/>
      <c r="O87" s="1329"/>
    </row>
    <row r="88" spans="3:15" x14ac:dyDescent="0.3">
      <c r="C88" s="1302">
        <f t="shared" si="19"/>
        <v>4201</v>
      </c>
      <c r="D88" s="1302">
        <f t="shared" si="20"/>
        <v>5200</v>
      </c>
      <c r="E88" s="1303" t="s">
        <v>1652</v>
      </c>
      <c r="F88" s="1303" t="str">
        <f t="shared" si="21"/>
        <v>0000</v>
      </c>
      <c r="G88" s="1329" t="str">
        <f t="shared" si="22"/>
        <v>4475</v>
      </c>
      <c r="H88" s="1301">
        <f>+H62+N76</f>
        <v>7496</v>
      </c>
      <c r="I88" s="92"/>
      <c r="J88" s="92" t="s">
        <v>1404</v>
      </c>
      <c r="O88" s="1329"/>
    </row>
    <row r="89" spans="3:15" x14ac:dyDescent="0.3">
      <c r="C89" s="1302">
        <f t="shared" si="19"/>
        <v>4201</v>
      </c>
      <c r="D89" s="1302">
        <f t="shared" si="20"/>
        <v>5200</v>
      </c>
      <c r="E89" s="1303" t="s">
        <v>1625</v>
      </c>
      <c r="F89" s="1303" t="str">
        <f t="shared" si="21"/>
        <v>0000</v>
      </c>
      <c r="G89" s="1329" t="str">
        <f t="shared" si="22"/>
        <v>4475</v>
      </c>
      <c r="H89" s="1301">
        <f>I62</f>
        <v>8349</v>
      </c>
      <c r="I89" s="92"/>
      <c r="J89" s="92"/>
      <c r="O89" s="1329"/>
    </row>
    <row r="90" spans="3:15" x14ac:dyDescent="0.3">
      <c r="C90" s="1302">
        <f t="shared" si="19"/>
        <v>4201</v>
      </c>
      <c r="D90" s="1302">
        <f t="shared" si="20"/>
        <v>5200</v>
      </c>
      <c r="E90" s="1303" t="s">
        <v>1656</v>
      </c>
      <c r="F90" s="1303" t="str">
        <f t="shared" si="21"/>
        <v>0000</v>
      </c>
      <c r="G90" s="1329" t="str">
        <f t="shared" si="22"/>
        <v>4475</v>
      </c>
      <c r="H90" s="1301">
        <f>J62</f>
        <v>31515</v>
      </c>
      <c r="I90" s="92"/>
      <c r="J90" s="92"/>
      <c r="O90" s="1329"/>
    </row>
    <row r="91" spans="3:15" x14ac:dyDescent="0.3">
      <c r="C91" s="1302">
        <f t="shared" si="19"/>
        <v>4201</v>
      </c>
      <c r="D91" s="1302">
        <f t="shared" si="20"/>
        <v>5200</v>
      </c>
      <c r="E91" s="1303" t="s">
        <v>1666</v>
      </c>
      <c r="F91" s="1303" t="str">
        <f t="shared" si="21"/>
        <v>0000</v>
      </c>
      <c r="G91" s="1329" t="str">
        <f t="shared" si="22"/>
        <v>4475</v>
      </c>
      <c r="H91" s="1301">
        <f>K62</f>
        <v>137</v>
      </c>
      <c r="I91" s="92"/>
      <c r="J91" s="92"/>
      <c r="O91" s="1329"/>
    </row>
    <row r="92" spans="3:15" x14ac:dyDescent="0.3">
      <c r="C92" s="1302">
        <f t="shared" si="19"/>
        <v>4201</v>
      </c>
      <c r="D92" s="1302">
        <f t="shared" si="20"/>
        <v>5200</v>
      </c>
      <c r="E92" s="1303" t="s">
        <v>1668</v>
      </c>
      <c r="F92" s="1303" t="str">
        <f t="shared" si="21"/>
        <v>0000</v>
      </c>
      <c r="G92" s="1329" t="str">
        <f t="shared" si="22"/>
        <v>4475</v>
      </c>
      <c r="H92" s="1301">
        <f>L62</f>
        <v>996</v>
      </c>
      <c r="I92" s="92"/>
      <c r="J92" s="92"/>
      <c r="O92" s="1329"/>
    </row>
    <row r="93" spans="3:15" x14ac:dyDescent="0.3">
      <c r="C93" s="1448">
        <f t="shared" si="19"/>
        <v>4201</v>
      </c>
      <c r="D93" s="1448">
        <f t="shared" si="20"/>
        <v>5200</v>
      </c>
      <c r="E93" s="1468" t="s">
        <v>1670</v>
      </c>
      <c r="F93" s="1468" t="str">
        <f t="shared" si="21"/>
        <v>0000</v>
      </c>
      <c r="G93" s="1469" t="str">
        <f t="shared" si="22"/>
        <v>4475</v>
      </c>
      <c r="H93" s="1331">
        <f>M62</f>
        <v>0</v>
      </c>
      <c r="I93" s="1331">
        <f>SUM(H85:H93)</f>
        <v>157624</v>
      </c>
      <c r="J93" s="92"/>
      <c r="O93" s="1329"/>
    </row>
    <row r="94" spans="3:15" x14ac:dyDescent="0.3">
      <c r="C94" s="1302">
        <f t="shared" si="19"/>
        <v>4201</v>
      </c>
      <c r="D94" s="1302">
        <f t="shared" ref="D94:D101" si="23">$O$67</f>
        <v>6300</v>
      </c>
      <c r="E94" s="1303" t="s">
        <v>1635</v>
      </c>
      <c r="F94" s="1303" t="str">
        <f t="shared" si="21"/>
        <v>0000</v>
      </c>
      <c r="G94" s="1329" t="str">
        <f t="shared" si="22"/>
        <v>4475</v>
      </c>
      <c r="H94" s="1301">
        <f>G67</f>
        <v>0</v>
      </c>
      <c r="I94" s="92"/>
      <c r="J94" s="92"/>
      <c r="O94" s="1329"/>
    </row>
    <row r="95" spans="3:15" x14ac:dyDescent="0.3">
      <c r="C95" s="1302">
        <f t="shared" si="19"/>
        <v>4201</v>
      </c>
      <c r="D95" s="1302">
        <f t="shared" si="23"/>
        <v>6300</v>
      </c>
      <c r="E95" s="1303" t="s">
        <v>1649</v>
      </c>
      <c r="F95" s="1303" t="str">
        <f t="shared" si="21"/>
        <v>0000</v>
      </c>
      <c r="G95" s="1329" t="str">
        <f t="shared" si="22"/>
        <v>4475</v>
      </c>
      <c r="H95" s="1301">
        <f>F67</f>
        <v>13460</v>
      </c>
      <c r="I95" s="92"/>
      <c r="J95" s="92"/>
      <c r="O95" s="1329"/>
    </row>
    <row r="96" spans="3:15" x14ac:dyDescent="0.3">
      <c r="C96" s="1302">
        <f t="shared" si="19"/>
        <v>4201</v>
      </c>
      <c r="D96" s="1302">
        <f t="shared" si="23"/>
        <v>6300</v>
      </c>
      <c r="E96" s="1303" t="s">
        <v>1652</v>
      </c>
      <c r="F96" s="1303" t="str">
        <f t="shared" si="21"/>
        <v>0000</v>
      </c>
      <c r="G96" s="1329" t="str">
        <f t="shared" si="22"/>
        <v>4475</v>
      </c>
      <c r="H96" s="1301">
        <f>H67</f>
        <v>925</v>
      </c>
      <c r="I96" s="92"/>
      <c r="J96" s="92"/>
      <c r="O96" s="1329"/>
    </row>
    <row r="97" spans="3:15" x14ac:dyDescent="0.3">
      <c r="C97" s="1302">
        <f t="shared" si="19"/>
        <v>4201</v>
      </c>
      <c r="D97" s="1302">
        <f t="shared" si="23"/>
        <v>6300</v>
      </c>
      <c r="E97" s="1303" t="s">
        <v>1625</v>
      </c>
      <c r="F97" s="1303" t="str">
        <f t="shared" si="21"/>
        <v>0000</v>
      </c>
      <c r="G97" s="1329" t="str">
        <f t="shared" si="22"/>
        <v>4475</v>
      </c>
      <c r="H97" s="1301">
        <f>I67</f>
        <v>1030</v>
      </c>
      <c r="I97" s="92"/>
      <c r="J97" s="92"/>
      <c r="O97" s="1329"/>
    </row>
    <row r="98" spans="3:15" x14ac:dyDescent="0.3">
      <c r="C98" s="1302">
        <f t="shared" si="19"/>
        <v>4201</v>
      </c>
      <c r="D98" s="1302">
        <f t="shared" si="23"/>
        <v>6300</v>
      </c>
      <c r="E98" s="1303" t="s">
        <v>1656</v>
      </c>
      <c r="F98" s="1303" t="str">
        <f t="shared" si="21"/>
        <v>0000</v>
      </c>
      <c r="G98" s="1329" t="str">
        <f t="shared" si="22"/>
        <v>4475</v>
      </c>
      <c r="H98" s="1301">
        <f>J67</f>
        <v>1453</v>
      </c>
      <c r="I98" s="92"/>
      <c r="J98" s="92"/>
      <c r="O98" s="1329"/>
    </row>
    <row r="99" spans="3:15" x14ac:dyDescent="0.3">
      <c r="C99" s="1302">
        <f t="shared" si="19"/>
        <v>4201</v>
      </c>
      <c r="D99" s="1302">
        <f t="shared" si="23"/>
        <v>6300</v>
      </c>
      <c r="E99" s="1303" t="s">
        <v>1666</v>
      </c>
      <c r="F99" s="1303" t="str">
        <f t="shared" si="21"/>
        <v>0000</v>
      </c>
      <c r="G99" s="1329" t="str">
        <f t="shared" si="22"/>
        <v>4475</v>
      </c>
      <c r="H99" s="1301">
        <f>K67</f>
        <v>6</v>
      </c>
      <c r="I99" s="92"/>
      <c r="J99" s="92"/>
      <c r="O99" s="1329"/>
    </row>
    <row r="100" spans="3:15" x14ac:dyDescent="0.3">
      <c r="C100" s="1302">
        <f t="shared" si="19"/>
        <v>4201</v>
      </c>
      <c r="D100" s="1302">
        <f t="shared" si="23"/>
        <v>6300</v>
      </c>
      <c r="E100" s="1303" t="s">
        <v>1668</v>
      </c>
      <c r="F100" s="1303" t="str">
        <f t="shared" si="21"/>
        <v>0000</v>
      </c>
      <c r="G100" s="1329" t="str">
        <f t="shared" si="22"/>
        <v>4475</v>
      </c>
      <c r="H100" s="1301">
        <f>L67</f>
        <v>46</v>
      </c>
      <c r="I100" s="92"/>
      <c r="J100" s="92"/>
      <c r="O100" s="1329"/>
    </row>
    <row r="101" spans="3:15" x14ac:dyDescent="0.3">
      <c r="C101" s="1448">
        <f t="shared" si="19"/>
        <v>4201</v>
      </c>
      <c r="D101" s="1448">
        <f t="shared" si="23"/>
        <v>6300</v>
      </c>
      <c r="E101" s="1468" t="s">
        <v>1670</v>
      </c>
      <c r="F101" s="1468" t="str">
        <f t="shared" si="21"/>
        <v>0000</v>
      </c>
      <c r="G101" s="1469" t="str">
        <f t="shared" si="22"/>
        <v>4475</v>
      </c>
      <c r="H101" s="1331">
        <f>M67</f>
        <v>0</v>
      </c>
      <c r="I101" s="1331">
        <f>SUM(H94:H101)</f>
        <v>16920</v>
      </c>
      <c r="J101" s="92"/>
      <c r="O101" s="1329"/>
    </row>
    <row r="102" spans="3:15" x14ac:dyDescent="0.3">
      <c r="C102" s="92"/>
      <c r="D102" s="92"/>
      <c r="E102" s="1303"/>
      <c r="F102" s="92"/>
      <c r="G102" s="92"/>
      <c r="H102" s="1471">
        <f>SUM(H85:H101)</f>
        <v>174544</v>
      </c>
      <c r="I102" s="1471">
        <f>SUM(I85:I101)</f>
        <v>174544</v>
      </c>
      <c r="J102" s="92"/>
      <c r="O102" s="1329"/>
    </row>
    <row r="103" spans="3:15" x14ac:dyDescent="0.3">
      <c r="O103" s="1329"/>
    </row>
    <row r="104" spans="3:15" x14ac:dyDescent="0.3">
      <c r="O104" s="1329"/>
    </row>
    <row r="105" spans="3:15" x14ac:dyDescent="0.3">
      <c r="O105" s="1329"/>
    </row>
    <row r="106" spans="3:15" x14ac:dyDescent="0.3">
      <c r="O106" s="1329"/>
    </row>
    <row r="107" spans="3:15" x14ac:dyDescent="0.3">
      <c r="O107" s="1329"/>
    </row>
    <row r="108" spans="3:15" x14ac:dyDescent="0.3">
      <c r="O108" s="1329"/>
    </row>
    <row r="109" spans="3:15" x14ac:dyDescent="0.3">
      <c r="O109" s="1329"/>
    </row>
    <row r="110" spans="3:15" x14ac:dyDescent="0.3">
      <c r="O110" s="1329"/>
    </row>
    <row r="111" spans="3:15" x14ac:dyDescent="0.3">
      <c r="O111" s="1329"/>
    </row>
    <row r="112" spans="3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5" enableFormatConditionsCalculation="0">
    <tabColor indexed="44"/>
    <pageSetUpPr fitToPage="1"/>
  </sheetPr>
  <dimension ref="A1:U2281"/>
  <sheetViews>
    <sheetView view="pageBreakPreview" zoomScale="75" zoomScaleNormal="65" workbookViewId="0">
      <selection activeCell="Q78" sqref="Q78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7" t="s">
        <v>1310</v>
      </c>
      <c r="H1" s="1301">
        <f>'Salary Menu MIS 3382'!H464</f>
        <v>0</v>
      </c>
    </row>
    <row r="2" spans="1:16" x14ac:dyDescent="0.3">
      <c r="A2" s="2212" t="s">
        <v>2338</v>
      </c>
      <c r="B2" s="230" t="s">
        <v>314</v>
      </c>
      <c r="D2" s="1297"/>
      <c r="H2" s="1301">
        <v>0</v>
      </c>
    </row>
    <row r="3" spans="1:16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16" x14ac:dyDescent="0.3">
      <c r="A4" s="1377" t="s">
        <v>242</v>
      </c>
      <c r="B4" s="1297">
        <v>4201</v>
      </c>
    </row>
    <row r="5" spans="1:16" x14ac:dyDescent="0.3">
      <c r="A5" s="1378" t="str">
        <f>'Matrix-Discretionary'!A5</f>
        <v>FISCAL YEAR 2013-2014</v>
      </c>
      <c r="B5" s="1379"/>
    </row>
    <row r="6" spans="1:16" x14ac:dyDescent="0.3">
      <c r="A6" s="1297"/>
      <c r="B6" s="230"/>
      <c r="E6" s="1312" t="s">
        <v>1313</v>
      </c>
      <c r="G6" s="1311" t="s">
        <v>1635</v>
      </c>
    </row>
    <row r="7" spans="1:16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16" x14ac:dyDescent="0.3">
      <c r="A10" s="1332"/>
      <c r="B10" s="251"/>
      <c r="C10" s="1333"/>
      <c r="D10" s="1362"/>
      <c r="E10" s="1362"/>
      <c r="O10" s="1329"/>
    </row>
    <row r="11" spans="1:16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16" x14ac:dyDescent="0.3">
      <c r="A12" s="1358" t="str">
        <f>'Salary Menu MIS 3382'!A452</f>
        <v>1030-</v>
      </c>
      <c r="B12" s="393" t="str">
        <f>'Salary Menu MIS 3382'!B452</f>
        <v>Teacher - Title I</v>
      </c>
      <c r="C12" s="1327">
        <f>'Salary Menu MIS 3382'!D452</f>
        <v>0</v>
      </c>
      <c r="D12" s="1473">
        <f>'Salary Menu MIS 3382'!E452</f>
        <v>71800</v>
      </c>
      <c r="E12" s="1435">
        <f>'Salary Menu MIS 3382'!J452</f>
        <v>56855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60">
        <v>5100</v>
      </c>
      <c r="P12" s="1330" t="s">
        <v>1649</v>
      </c>
    </row>
    <row r="13" spans="1:16" x14ac:dyDescent="0.3">
      <c r="A13" s="1358" t="str">
        <f>'Salary Menu MIS 3382'!A453</f>
        <v>14000</v>
      </c>
      <c r="B13" s="393" t="str">
        <f>'Salary Menu MIS 3382'!B453</f>
        <v>Instructional Coach - 10 Month</v>
      </c>
      <c r="C13" s="1327">
        <f>'Salary Menu MIS 3382'!D453</f>
        <v>0</v>
      </c>
      <c r="D13" s="1473">
        <f>'Salary Menu MIS 3382'!E453</f>
        <v>69900</v>
      </c>
      <c r="E13" s="1435">
        <f>'Salary Menu MIS 3382'!J453</f>
        <v>55196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60">
        <v>6400</v>
      </c>
      <c r="P13" s="1330" t="s">
        <v>1649</v>
      </c>
    </row>
    <row r="14" spans="1:16" x14ac:dyDescent="0.3">
      <c r="A14" s="1358" t="str">
        <f>'Salary Menu MIS 3382'!A454</f>
        <v>12501</v>
      </c>
      <c r="B14" s="393" t="str">
        <f>'Salary Menu MIS 3382'!B454</f>
        <v>Teacher - Hourly</v>
      </c>
      <c r="C14" s="1327">
        <f>'Salary Menu MIS 3382'!D454</f>
        <v>0</v>
      </c>
      <c r="D14" s="1435">
        <f>'Salary Menu MIS 3382'!E454</f>
        <v>37</v>
      </c>
      <c r="E14" s="1435">
        <f>'Salary Menu MIS 3382'!J454</f>
        <v>0</v>
      </c>
      <c r="F14" s="1301">
        <f>ROUND((C14*D14)/(1+$H$9+$I$9),0)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01">
        <f>ROUND((C14*D14)-(F14+H14+I14),0)</f>
        <v>0</v>
      </c>
      <c r="N14" s="1301">
        <f>SUM(F14:M14)</f>
        <v>0</v>
      </c>
      <c r="O14" s="1360">
        <v>5100</v>
      </c>
      <c r="P14" s="1346" t="s">
        <v>262</v>
      </c>
    </row>
    <row r="15" spans="1:16" x14ac:dyDescent="0.3">
      <c r="A15" s="1428"/>
      <c r="B15" s="393" t="str">
        <f>'Salary Menu MIS 3382'!B461</f>
        <v>5% SALARY INCREASE REQUIREMENT</v>
      </c>
      <c r="C15" s="1327">
        <v>1</v>
      </c>
      <c r="D15" s="1435">
        <f>'Salary Menu MIS 3382'!H461</f>
        <v>0</v>
      </c>
      <c r="E15" s="1435"/>
      <c r="F15" s="1364" t="s">
        <v>1350</v>
      </c>
      <c r="G15" s="1364" t="s">
        <v>1350</v>
      </c>
      <c r="H15" s="1364" t="s">
        <v>1350</v>
      </c>
      <c r="I15" s="1364" t="s">
        <v>1350</v>
      </c>
      <c r="J15" s="1364" t="s">
        <v>1350</v>
      </c>
      <c r="K15" s="1364" t="s">
        <v>1350</v>
      </c>
      <c r="L15" s="1364" t="s">
        <v>1350</v>
      </c>
      <c r="M15" s="1331">
        <f>D15</f>
        <v>0</v>
      </c>
      <c r="N15" s="1331">
        <f>SUM(F15:M15)</f>
        <v>0</v>
      </c>
      <c r="O15" s="1329">
        <v>5100</v>
      </c>
      <c r="P15" s="1330" t="s">
        <v>1649</v>
      </c>
    </row>
    <row r="16" spans="1:16" x14ac:dyDescent="0.3">
      <c r="A16" s="1332"/>
      <c r="B16" s="251"/>
      <c r="C16" s="1333"/>
      <c r="D16" s="1362"/>
      <c r="E16" s="1362"/>
      <c r="O16" s="1329"/>
    </row>
    <row r="17" spans="1:21" s="230" customFormat="1" x14ac:dyDescent="0.3">
      <c r="A17" s="1335" t="s">
        <v>1351</v>
      </c>
      <c r="B17" s="1336"/>
      <c r="C17" s="1337"/>
      <c r="D17" s="1459"/>
      <c r="E17" s="1459"/>
      <c r="F17" s="1339">
        <f t="shared" ref="F17:N17" si="0">ROUND(SUM(F12:F16),0)</f>
        <v>0</v>
      </c>
      <c r="G17" s="1339">
        <f t="shared" si="0"/>
        <v>0</v>
      </c>
      <c r="H17" s="1339">
        <f t="shared" si="0"/>
        <v>0</v>
      </c>
      <c r="I17" s="1339">
        <f t="shared" si="0"/>
        <v>0</v>
      </c>
      <c r="J17" s="1339">
        <f t="shared" si="0"/>
        <v>0</v>
      </c>
      <c r="K17" s="1339">
        <f t="shared" si="0"/>
        <v>0</v>
      </c>
      <c r="L17" s="1339">
        <f t="shared" si="0"/>
        <v>0</v>
      </c>
      <c r="M17" s="1339">
        <f t="shared" si="0"/>
        <v>0</v>
      </c>
      <c r="N17" s="1339">
        <f t="shared" si="0"/>
        <v>0</v>
      </c>
      <c r="O17" s="1340"/>
      <c r="P17" s="1341"/>
      <c r="U17" s="1342"/>
    </row>
    <row r="18" spans="1:21" x14ac:dyDescent="0.3">
      <c r="A18" s="1332"/>
      <c r="B18" s="251"/>
      <c r="C18" s="1333"/>
      <c r="D18" s="1362"/>
      <c r="E18" s="1362"/>
      <c r="O18" s="1329"/>
    </row>
    <row r="19" spans="1:21" x14ac:dyDescent="0.3">
      <c r="A19" s="1321" t="s">
        <v>222</v>
      </c>
      <c r="B19" s="1322"/>
      <c r="C19" s="1323"/>
      <c r="D19" s="1455"/>
      <c r="E19" s="1455"/>
      <c r="O19" s="1329"/>
    </row>
    <row r="20" spans="1:21" x14ac:dyDescent="0.3">
      <c r="A20" s="1358" t="str">
        <f>'Salary Menu MIS 3382'!A455</f>
        <v>414--</v>
      </c>
      <c r="B20" s="393" t="str">
        <f>'Salary Menu MIS 3382'!B455</f>
        <v>Classroom Assistant - Title I</v>
      </c>
      <c r="C20" s="1327">
        <f>'Salary Menu MIS 3382'!D455</f>
        <v>0</v>
      </c>
      <c r="D20" s="1435">
        <f>'Salary Menu MIS 3382'!E455</f>
        <v>31600</v>
      </c>
      <c r="E20" s="1435"/>
      <c r="F20" s="1301">
        <f>ROUND(C20*(ROUND((D20-$J$9-$K$9-$L$9)/(1+$H$9+$I$9),0)),0)</f>
        <v>0</v>
      </c>
      <c r="G20" s="1345" t="s">
        <v>1350</v>
      </c>
      <c r="H20" s="1301">
        <f t="shared" ref="H20:H25" si="1">ROUND(F20*$H$9,0)</f>
        <v>0</v>
      </c>
      <c r="I20" s="1301">
        <f t="shared" ref="I20:I25" si="2">ROUND(F20*$I$9,0)</f>
        <v>0</v>
      </c>
      <c r="J20" s="1301">
        <f>ROUND($J$9*C20,0)</f>
        <v>0</v>
      </c>
      <c r="K20" s="1301">
        <f>ROUND($K$9*C20,0)</f>
        <v>0</v>
      </c>
      <c r="L20" s="1301">
        <f>ROUND($L$9*C20,0)</f>
        <v>0</v>
      </c>
      <c r="M20" s="1301">
        <f>ROUND((C20*D20)-(F20+H20+I20+J20+K20+L20),0)</f>
        <v>0</v>
      </c>
      <c r="N20" s="1301">
        <f t="shared" ref="N20:N25" si="3">SUM(F20:M20)</f>
        <v>0</v>
      </c>
      <c r="O20" s="1360">
        <v>5100</v>
      </c>
      <c r="P20" s="1330" t="s">
        <v>1630</v>
      </c>
    </row>
    <row r="21" spans="1:21" x14ac:dyDescent="0.3">
      <c r="A21" s="1358" t="str">
        <f>'Salary Menu MIS 3382'!A456</f>
        <v>414--</v>
      </c>
      <c r="B21" s="393" t="str">
        <f>'Salary Menu MIS 3382'!B456</f>
        <v>Classroom Assistant - Title I - PIP</v>
      </c>
      <c r="C21" s="1327">
        <f>'Salary Menu MIS 3382'!D456</f>
        <v>0</v>
      </c>
      <c r="D21" s="1435">
        <f>'Salary Menu MIS 3382'!E456</f>
        <v>31600</v>
      </c>
      <c r="E21" s="1435"/>
      <c r="F21" s="1301">
        <f>ROUND(C21*(ROUND((D21-$J$9-$K$9-$L$9)/(1+$H$9+$I$9),0)),0)</f>
        <v>0</v>
      </c>
      <c r="G21" s="1345" t="s">
        <v>1350</v>
      </c>
      <c r="H21" s="1301">
        <f t="shared" si="1"/>
        <v>0</v>
      </c>
      <c r="I21" s="1301">
        <f t="shared" si="2"/>
        <v>0</v>
      </c>
      <c r="J21" s="1301">
        <f>ROUND($J$9*C21,0)</f>
        <v>0</v>
      </c>
      <c r="K21" s="1301">
        <f>ROUND($K$9*C21,0)</f>
        <v>0</v>
      </c>
      <c r="L21" s="1301">
        <f>ROUND($L$9*C21,0)</f>
        <v>0</v>
      </c>
      <c r="M21" s="1301">
        <f>ROUND((C21*D21)-(F21+H21+I21+J21+K21+L21),0)</f>
        <v>0</v>
      </c>
      <c r="N21" s="1301">
        <f t="shared" si="3"/>
        <v>0</v>
      </c>
      <c r="O21" s="1360">
        <v>6150</v>
      </c>
      <c r="P21" s="1330" t="s">
        <v>1630</v>
      </c>
    </row>
    <row r="22" spans="1:21" x14ac:dyDescent="0.3">
      <c r="A22" s="1358" t="str">
        <f>'Salary Menu MIS 3382'!A457</f>
        <v>414--</v>
      </c>
      <c r="B22" s="393" t="str">
        <f>'Salary Menu MIS 3382'!B457</f>
        <v>Classroom Assistant - Title I - Less than 4 hours</v>
      </c>
      <c r="C22" s="1327">
        <f>'Salary Menu MIS 3382'!D457</f>
        <v>0</v>
      </c>
      <c r="D22" s="1435">
        <f>'Salary Menu MIS 3382'!E457</f>
        <v>3300</v>
      </c>
      <c r="E22" s="1435"/>
      <c r="F22" s="1301">
        <f>ROUND(C22*(ROUND(D22/(1+$H$9+$I$9),0)),0)</f>
        <v>0</v>
      </c>
      <c r="G22" s="1345" t="s">
        <v>1350</v>
      </c>
      <c r="H22" s="1301">
        <f t="shared" si="1"/>
        <v>0</v>
      </c>
      <c r="I22" s="1301">
        <f t="shared" si="2"/>
        <v>0</v>
      </c>
      <c r="J22" s="1345" t="s">
        <v>1350</v>
      </c>
      <c r="K22" s="1345" t="s">
        <v>1350</v>
      </c>
      <c r="L22" s="1345" t="s">
        <v>1350</v>
      </c>
      <c r="M22" s="1301">
        <f>ROUND((C22*D22)-(F22+H22+I22),0)</f>
        <v>0</v>
      </c>
      <c r="N22" s="1301">
        <f t="shared" si="3"/>
        <v>0</v>
      </c>
      <c r="O22" s="1360">
        <v>5100</v>
      </c>
      <c r="P22" s="1330" t="s">
        <v>1630</v>
      </c>
    </row>
    <row r="23" spans="1:21" x14ac:dyDescent="0.3">
      <c r="A23" s="1358" t="str">
        <f>'Salary Menu MIS 3382'!A458</f>
        <v>414--</v>
      </c>
      <c r="B23" s="393" t="str">
        <f>'Salary Menu MIS 3382'!B458</f>
        <v>Classroom Assistant - Title I - PIP - Less than 4 hours</v>
      </c>
      <c r="C23" s="1327">
        <f>'Salary Menu MIS 3382'!D458</f>
        <v>0</v>
      </c>
      <c r="D23" s="1435">
        <f>'Salary Menu MIS 3382'!E458</f>
        <v>3300</v>
      </c>
      <c r="E23" s="1435"/>
      <c r="F23" s="1301">
        <f>ROUND(C23*(ROUND(D23/(1+$H$9+$I$9),0)),0)</f>
        <v>0</v>
      </c>
      <c r="G23" s="1345" t="s">
        <v>1350</v>
      </c>
      <c r="H23" s="1301">
        <f t="shared" si="1"/>
        <v>0</v>
      </c>
      <c r="I23" s="1301">
        <f t="shared" si="2"/>
        <v>0</v>
      </c>
      <c r="J23" s="1345" t="s">
        <v>1350</v>
      </c>
      <c r="K23" s="1345" t="s">
        <v>1350</v>
      </c>
      <c r="L23" s="1345" t="s">
        <v>1350</v>
      </c>
      <c r="M23" s="1301">
        <f>ROUND((C23*D23)-(F23+H23+I23),0)</f>
        <v>0</v>
      </c>
      <c r="N23" s="1301">
        <f t="shared" si="3"/>
        <v>0</v>
      </c>
      <c r="O23" s="1360">
        <v>6150</v>
      </c>
      <c r="P23" s="1330" t="s">
        <v>1630</v>
      </c>
    </row>
    <row r="24" spans="1:21" x14ac:dyDescent="0.3">
      <c r="A24" s="1358" t="str">
        <f>'Salary Menu MIS 3382'!A459</f>
        <v>414--</v>
      </c>
      <c r="B24" s="393" t="str">
        <f>'Salary Menu MIS 3382'!B459</f>
        <v>Parent Educator</v>
      </c>
      <c r="C24" s="1327">
        <f>'Salary Menu MIS 3382'!D459</f>
        <v>0</v>
      </c>
      <c r="D24" s="1435">
        <f>'Salary Menu MIS 3382'!E459</f>
        <v>35200</v>
      </c>
      <c r="E24" s="1435"/>
      <c r="F24" s="1301">
        <f>ROUND(C24*(ROUND((D24-$J$9-$K$9-$L$9)/(1+$H$9+$I$9),0)),0)</f>
        <v>0</v>
      </c>
      <c r="G24" s="1345" t="s">
        <v>1350</v>
      </c>
      <c r="H24" s="1301">
        <f t="shared" si="1"/>
        <v>0</v>
      </c>
      <c r="I24" s="1301">
        <f t="shared" si="2"/>
        <v>0</v>
      </c>
      <c r="J24" s="1301">
        <f>ROUND($J$9*C24,0)</f>
        <v>0</v>
      </c>
      <c r="K24" s="1301">
        <f>ROUND($K$9*C24,0)</f>
        <v>0</v>
      </c>
      <c r="L24" s="1301">
        <f>ROUND($L$9*C24,0)</f>
        <v>0</v>
      </c>
      <c r="M24" s="1301">
        <f>ROUND((C24*D24)-(F24+H24+I24+J24+K24+L24),0)</f>
        <v>0</v>
      </c>
      <c r="N24" s="1301">
        <f t="shared" si="3"/>
        <v>0</v>
      </c>
      <c r="O24" s="1360">
        <v>6150</v>
      </c>
      <c r="P24" s="1330" t="s">
        <v>1630</v>
      </c>
    </row>
    <row r="25" spans="1:21" x14ac:dyDescent="0.3">
      <c r="A25" s="1358" t="str">
        <f>'Salary Menu MIS 3382'!A460</f>
        <v>414--</v>
      </c>
      <c r="B25" s="393" t="str">
        <f>'Salary Menu MIS 3382'!B460</f>
        <v>Parent Educator - Less than 4 hours</v>
      </c>
      <c r="C25" s="1327">
        <f>'Salary Menu MIS 3382'!D460</f>
        <v>0</v>
      </c>
      <c r="D25" s="1435">
        <f>'Salary Menu MIS 3382'!E460</f>
        <v>3800</v>
      </c>
      <c r="E25" s="1435"/>
      <c r="F25" s="1301">
        <f>ROUND(C25*(ROUND(D25/(1+$H$9+$I$9),0)),0)</f>
        <v>0</v>
      </c>
      <c r="G25" s="1345" t="s">
        <v>1350</v>
      </c>
      <c r="H25" s="1301">
        <f t="shared" si="1"/>
        <v>0</v>
      </c>
      <c r="I25" s="1301">
        <f t="shared" si="2"/>
        <v>0</v>
      </c>
      <c r="J25" s="1345" t="s">
        <v>1350</v>
      </c>
      <c r="K25" s="1345" t="s">
        <v>1350</v>
      </c>
      <c r="L25" s="1345" t="s">
        <v>1350</v>
      </c>
      <c r="M25" s="1301">
        <f>ROUND((C25*D25)-(F25+H25+I25),0)</f>
        <v>0</v>
      </c>
      <c r="N25" s="1301">
        <f t="shared" si="3"/>
        <v>0</v>
      </c>
      <c r="O25" s="1360">
        <v>6150</v>
      </c>
      <c r="P25" s="1330" t="s">
        <v>1630</v>
      </c>
    </row>
    <row r="26" spans="1:21" x14ac:dyDescent="0.3">
      <c r="A26" s="1358"/>
      <c r="B26" s="393"/>
      <c r="C26" s="1327"/>
      <c r="D26" s="1435"/>
      <c r="E26" s="1435"/>
      <c r="O26" s="1329"/>
    </row>
    <row r="27" spans="1:21" s="230" customFormat="1" x14ac:dyDescent="0.3">
      <c r="A27" s="1335" t="s">
        <v>1356</v>
      </c>
      <c r="B27" s="1336"/>
      <c r="C27" s="1337"/>
      <c r="D27" s="1459"/>
      <c r="E27" s="1459"/>
      <c r="F27" s="1339">
        <f t="shared" ref="F27:N27" si="4">ROUND(SUM(F20:F26),0)</f>
        <v>0</v>
      </c>
      <c r="G27" s="1339">
        <f t="shared" si="4"/>
        <v>0</v>
      </c>
      <c r="H27" s="1339">
        <f t="shared" si="4"/>
        <v>0</v>
      </c>
      <c r="I27" s="1339">
        <f t="shared" si="4"/>
        <v>0</v>
      </c>
      <c r="J27" s="1339">
        <f t="shared" si="4"/>
        <v>0</v>
      </c>
      <c r="K27" s="1339">
        <f t="shared" si="4"/>
        <v>0</v>
      </c>
      <c r="L27" s="1339">
        <f t="shared" si="4"/>
        <v>0</v>
      </c>
      <c r="M27" s="1339">
        <f t="shared" si="4"/>
        <v>0</v>
      </c>
      <c r="N27" s="1339">
        <f t="shared" si="4"/>
        <v>0</v>
      </c>
      <c r="O27" s="1340"/>
      <c r="P27" s="1341"/>
      <c r="U27" s="1342"/>
    </row>
    <row r="28" spans="1:21" x14ac:dyDescent="0.3">
      <c r="A28" s="1332"/>
      <c r="B28" s="251"/>
      <c r="C28" s="1333"/>
      <c r="D28" s="1362"/>
      <c r="E28" s="1362"/>
      <c r="O28" s="1329"/>
    </row>
    <row r="29" spans="1:21" x14ac:dyDescent="0.3">
      <c r="O29" s="1329"/>
    </row>
    <row r="30" spans="1:21" s="230" customFormat="1" x14ac:dyDescent="0.3">
      <c r="A30" s="1297" t="s">
        <v>1358</v>
      </c>
      <c r="B30" s="1374"/>
      <c r="C30" s="1375"/>
      <c r="D30" s="1462"/>
      <c r="E30" s="1462"/>
      <c r="F30" s="1339">
        <f t="shared" ref="F30:N30" si="5">ROUND(+F27+F17,0)</f>
        <v>0</v>
      </c>
      <c r="G30" s="1339">
        <f t="shared" si="5"/>
        <v>0</v>
      </c>
      <c r="H30" s="1339">
        <f t="shared" si="5"/>
        <v>0</v>
      </c>
      <c r="I30" s="1339">
        <f t="shared" si="5"/>
        <v>0</v>
      </c>
      <c r="J30" s="1339">
        <f t="shared" si="5"/>
        <v>0</v>
      </c>
      <c r="K30" s="1339">
        <f t="shared" si="5"/>
        <v>0</v>
      </c>
      <c r="L30" s="1339">
        <f t="shared" si="5"/>
        <v>0</v>
      </c>
      <c r="M30" s="1339">
        <f t="shared" si="5"/>
        <v>0</v>
      </c>
      <c r="N30" s="1339">
        <f t="shared" si="5"/>
        <v>0</v>
      </c>
      <c r="O30" s="1340"/>
      <c r="P30" s="1341"/>
      <c r="U30" s="1342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O38" s="1329"/>
    </row>
    <row r="39" spans="1:16" x14ac:dyDescent="0.3">
      <c r="O39" s="1329"/>
    </row>
    <row r="40" spans="1:16" x14ac:dyDescent="0.3">
      <c r="O40" s="1329"/>
    </row>
    <row r="41" spans="1:16" x14ac:dyDescent="0.3">
      <c r="A41" s="1297" t="str">
        <f>A1</f>
        <v>Salary Budget</v>
      </c>
      <c r="B41" s="230"/>
    </row>
    <row r="42" spans="1:16" x14ac:dyDescent="0.3">
      <c r="A42" s="1377" t="str">
        <f>A2</f>
        <v>4401</v>
      </c>
      <c r="B42" s="230" t="str">
        <f>B2</f>
        <v>Title I</v>
      </c>
    </row>
    <row r="43" spans="1:16" x14ac:dyDescent="0.3">
      <c r="A43" s="1377" t="str">
        <f>A3</f>
        <v>0000</v>
      </c>
      <c r="B43" s="230" t="str">
        <f>B3</f>
        <v>SAMPLE SCHOOL</v>
      </c>
    </row>
    <row r="44" spans="1:16" x14ac:dyDescent="0.3">
      <c r="A44" s="1378" t="str">
        <f>A5</f>
        <v>FISCAL YEAR 2013-2014</v>
      </c>
      <c r="B44" s="1379"/>
      <c r="G44" s="1311"/>
    </row>
    <row r="45" spans="1:16" x14ac:dyDescent="0.3">
      <c r="A45" s="1297"/>
      <c r="B45" s="230"/>
      <c r="G45" s="1311" t="s">
        <v>1635</v>
      </c>
    </row>
    <row r="46" spans="1:16" x14ac:dyDescent="0.3">
      <c r="F46" s="1311"/>
      <c r="G46" s="1312" t="s">
        <v>1314</v>
      </c>
      <c r="H46" s="1311" t="s">
        <v>1652</v>
      </c>
      <c r="I46" s="1311" t="s">
        <v>1625</v>
      </c>
      <c r="J46" s="1311" t="s">
        <v>1656</v>
      </c>
      <c r="K46" s="1311" t="s">
        <v>1666</v>
      </c>
      <c r="L46" s="1311" t="s">
        <v>1668</v>
      </c>
      <c r="M46" s="1311" t="s">
        <v>1670</v>
      </c>
      <c r="N46" s="1312"/>
    </row>
    <row r="47" spans="1:16" x14ac:dyDescent="0.3">
      <c r="C47" s="1313" t="s">
        <v>1315</v>
      </c>
      <c r="D47" s="1315" t="s">
        <v>1337</v>
      </c>
      <c r="E47" s="1315"/>
      <c r="F47" s="1315" t="s">
        <v>273</v>
      </c>
      <c r="G47" s="1311"/>
      <c r="H47" s="1315" t="s">
        <v>1339</v>
      </c>
      <c r="I47" s="1315" t="s">
        <v>1340</v>
      </c>
      <c r="J47" s="1315" t="s">
        <v>1341</v>
      </c>
      <c r="K47" s="1315" t="s">
        <v>1342</v>
      </c>
      <c r="L47" s="1315" t="s">
        <v>1343</v>
      </c>
      <c r="M47" s="1315" t="s">
        <v>1344</v>
      </c>
      <c r="N47" s="1315" t="s">
        <v>248</v>
      </c>
      <c r="O47" s="1316" t="s">
        <v>243</v>
      </c>
      <c r="P47" s="1316" t="s">
        <v>1345</v>
      </c>
    </row>
    <row r="48" spans="1:16" x14ac:dyDescent="0.3">
      <c r="G48" s="1463">
        <f t="shared" ref="G48:L48" si="6">G9</f>
        <v>0</v>
      </c>
      <c r="H48" s="1464">
        <f t="shared" si="6"/>
        <v>6.8699999999999997E-2</v>
      </c>
      <c r="I48" s="1464">
        <f t="shared" si="6"/>
        <v>7.6499999999999999E-2</v>
      </c>
      <c r="J48" s="1301">
        <f t="shared" si="6"/>
        <v>6458</v>
      </c>
      <c r="K48" s="1301">
        <f t="shared" si="6"/>
        <v>28</v>
      </c>
      <c r="L48" s="1301">
        <f t="shared" si="6"/>
        <v>204</v>
      </c>
    </row>
    <row r="49" spans="1:16" x14ac:dyDescent="0.3">
      <c r="H49" s="1382"/>
      <c r="I49" s="1382"/>
    </row>
    <row r="50" spans="1:16" x14ac:dyDescent="0.3">
      <c r="A50" s="1371" t="str">
        <f t="shared" ref="A50:P50" si="7">A12</f>
        <v>1030-</v>
      </c>
      <c r="B50" s="1371" t="str">
        <f t="shared" si="7"/>
        <v>Teacher - Title I</v>
      </c>
      <c r="C50" s="1383">
        <f t="shared" si="7"/>
        <v>0</v>
      </c>
      <c r="D50" s="1385">
        <f t="shared" si="7"/>
        <v>71800</v>
      </c>
      <c r="E50" s="1385">
        <f t="shared" si="7"/>
        <v>56855</v>
      </c>
      <c r="F50" s="1385">
        <f t="shared" si="7"/>
        <v>0</v>
      </c>
      <c r="G50" s="1385">
        <f t="shared" si="7"/>
        <v>0</v>
      </c>
      <c r="H50" s="1385">
        <f>H12+M12</f>
        <v>0</v>
      </c>
      <c r="I50" s="1385">
        <f t="shared" si="7"/>
        <v>0</v>
      </c>
      <c r="J50" s="1385">
        <f t="shared" si="7"/>
        <v>0</v>
      </c>
      <c r="K50" s="1385">
        <f t="shared" si="7"/>
        <v>0</v>
      </c>
      <c r="L50" s="1385">
        <f t="shared" si="7"/>
        <v>0</v>
      </c>
      <c r="M50" s="1385">
        <v>0</v>
      </c>
      <c r="N50" s="1385">
        <f>SUM(F50:M50)</f>
        <v>0</v>
      </c>
      <c r="O50" s="1386">
        <f t="shared" si="7"/>
        <v>5100</v>
      </c>
      <c r="P50" s="1386" t="str">
        <f t="shared" si="7"/>
        <v>0131</v>
      </c>
    </row>
    <row r="51" spans="1:16" x14ac:dyDescent="0.3">
      <c r="A51" s="1371">
        <f t="shared" ref="A51:P51" si="8">A15</f>
        <v>0</v>
      </c>
      <c r="B51" s="1371" t="str">
        <f t="shared" si="8"/>
        <v>5% SALARY INCREASE REQUIREMENT</v>
      </c>
      <c r="C51" s="1383">
        <f t="shared" si="8"/>
        <v>1</v>
      </c>
      <c r="D51" s="1385">
        <f t="shared" si="8"/>
        <v>0</v>
      </c>
      <c r="E51" s="1385">
        <f t="shared" si="8"/>
        <v>0</v>
      </c>
      <c r="F51" s="1385" t="str">
        <f t="shared" si="8"/>
        <v>N/A</v>
      </c>
      <c r="G51" s="1385" t="str">
        <f t="shared" si="8"/>
        <v>N/A</v>
      </c>
      <c r="H51" s="1385" t="str">
        <f t="shared" si="8"/>
        <v>N/A</v>
      </c>
      <c r="I51" s="1385" t="str">
        <f t="shared" si="8"/>
        <v>N/A</v>
      </c>
      <c r="J51" s="1385" t="str">
        <f t="shared" si="8"/>
        <v>N/A</v>
      </c>
      <c r="K51" s="1385" t="str">
        <f t="shared" si="8"/>
        <v>N/A</v>
      </c>
      <c r="L51" s="1385" t="str">
        <f t="shared" si="8"/>
        <v>N/A</v>
      </c>
      <c r="M51" s="1385">
        <f t="shared" si="8"/>
        <v>0</v>
      </c>
      <c r="N51" s="1385">
        <f>SUM(F51:M51)</f>
        <v>0</v>
      </c>
      <c r="O51" s="1386">
        <f t="shared" si="8"/>
        <v>5100</v>
      </c>
      <c r="P51" s="1386" t="str">
        <f t="shared" si="8"/>
        <v>0131</v>
      </c>
    </row>
    <row r="52" spans="1:16" x14ac:dyDescent="0.3">
      <c r="A52" s="1371"/>
      <c r="B52" s="1192"/>
      <c r="C52" s="1372"/>
      <c r="D52" s="1422"/>
      <c r="E52" s="1422"/>
      <c r="F52" s="1392">
        <f t="shared" ref="F52:N52" si="9">SUM(F50:F51)</f>
        <v>0</v>
      </c>
      <c r="G52" s="1392">
        <f t="shared" si="9"/>
        <v>0</v>
      </c>
      <c r="H52" s="1392">
        <f t="shared" si="9"/>
        <v>0</v>
      </c>
      <c r="I52" s="1392">
        <f t="shared" si="9"/>
        <v>0</v>
      </c>
      <c r="J52" s="1392">
        <f t="shared" si="9"/>
        <v>0</v>
      </c>
      <c r="K52" s="1392">
        <f t="shared" si="9"/>
        <v>0</v>
      </c>
      <c r="L52" s="1392">
        <f t="shared" si="9"/>
        <v>0</v>
      </c>
      <c r="M52" s="1392">
        <f t="shared" si="9"/>
        <v>0</v>
      </c>
      <c r="N52" s="1392">
        <f t="shared" si="9"/>
        <v>0</v>
      </c>
      <c r="O52" s="1393">
        <f>O51</f>
        <v>5100</v>
      </c>
      <c r="P52" s="1393" t="str">
        <f>P51</f>
        <v>0131</v>
      </c>
    </row>
    <row r="53" spans="1:16" x14ac:dyDescent="0.3">
      <c r="A53" s="1371"/>
      <c r="B53" s="1192"/>
      <c r="C53" s="1372"/>
      <c r="D53" s="1422"/>
      <c r="E53" s="1422"/>
      <c r="F53" s="1362"/>
      <c r="G53" s="1362"/>
      <c r="H53" s="1362"/>
      <c r="I53" s="1362"/>
      <c r="J53" s="1362"/>
      <c r="K53" s="1362"/>
      <c r="L53" s="1362"/>
      <c r="M53" s="1362"/>
      <c r="N53" s="1362"/>
      <c r="O53" s="1394"/>
      <c r="P53" s="1394"/>
    </row>
    <row r="54" spans="1:16" x14ac:dyDescent="0.3">
      <c r="A54" s="1371" t="str">
        <f t="shared" ref="A54:P54" si="10">A14</f>
        <v>12501</v>
      </c>
      <c r="B54" s="1371" t="str">
        <f t="shared" si="10"/>
        <v>Teacher - Hourly</v>
      </c>
      <c r="C54" s="1383">
        <f t="shared" si="10"/>
        <v>0</v>
      </c>
      <c r="D54" s="1385">
        <f t="shared" si="10"/>
        <v>37</v>
      </c>
      <c r="E54" s="1385">
        <f t="shared" si="10"/>
        <v>0</v>
      </c>
      <c r="F54" s="1385">
        <f t="shared" si="10"/>
        <v>0</v>
      </c>
      <c r="G54" s="1395" t="str">
        <f t="shared" si="10"/>
        <v>N/A</v>
      </c>
      <c r="H54" s="1385">
        <f>H14+M14</f>
        <v>0</v>
      </c>
      <c r="I54" s="1385">
        <f t="shared" si="10"/>
        <v>0</v>
      </c>
      <c r="J54" s="1395" t="str">
        <f t="shared" si="10"/>
        <v>N/A</v>
      </c>
      <c r="K54" s="1395" t="str">
        <f t="shared" si="10"/>
        <v>N/A</v>
      </c>
      <c r="L54" s="1395" t="str">
        <f t="shared" si="10"/>
        <v>N/A</v>
      </c>
      <c r="M54" s="1385">
        <v>0</v>
      </c>
      <c r="N54" s="1385">
        <f>SUM(F54:M54)</f>
        <v>0</v>
      </c>
      <c r="O54" s="1386">
        <f t="shared" si="10"/>
        <v>5100</v>
      </c>
      <c r="P54" s="1396" t="str">
        <f t="shared" si="10"/>
        <v>0132</v>
      </c>
    </row>
    <row r="55" spans="1:16" x14ac:dyDescent="0.3">
      <c r="A55" s="1371"/>
      <c r="B55" s="1192"/>
      <c r="C55" s="1383"/>
      <c r="D55" s="1385"/>
      <c r="E55" s="1385"/>
      <c r="F55" s="1392">
        <f t="shared" ref="F55:N55" si="11">SUM(F54:F54)</f>
        <v>0</v>
      </c>
      <c r="G55" s="1392">
        <f t="shared" si="11"/>
        <v>0</v>
      </c>
      <c r="H55" s="1392">
        <f t="shared" si="11"/>
        <v>0</v>
      </c>
      <c r="I55" s="1392">
        <f t="shared" si="11"/>
        <v>0</v>
      </c>
      <c r="J55" s="1392">
        <f t="shared" si="11"/>
        <v>0</v>
      </c>
      <c r="K55" s="1392">
        <f t="shared" si="11"/>
        <v>0</v>
      </c>
      <c r="L55" s="1392">
        <f t="shared" si="11"/>
        <v>0</v>
      </c>
      <c r="M55" s="1392">
        <f t="shared" si="11"/>
        <v>0</v>
      </c>
      <c r="N55" s="1392">
        <f t="shared" si="11"/>
        <v>0</v>
      </c>
      <c r="O55" s="1393">
        <f>O54</f>
        <v>5100</v>
      </c>
      <c r="P55" s="1393" t="str">
        <f>P54</f>
        <v>0132</v>
      </c>
    </row>
    <row r="56" spans="1:16" x14ac:dyDescent="0.3">
      <c r="A56" s="1371"/>
      <c r="B56" s="1192"/>
      <c r="C56" s="1383"/>
      <c r="D56" s="1385"/>
      <c r="E56" s="1385"/>
      <c r="F56" s="1385"/>
      <c r="G56" s="1385"/>
      <c r="H56" s="1385"/>
      <c r="I56" s="1385"/>
      <c r="J56" s="1385"/>
      <c r="K56" s="1385"/>
      <c r="L56" s="1385"/>
      <c r="M56" s="1385"/>
      <c r="N56" s="1385"/>
      <c r="O56" s="1394"/>
      <c r="P56" s="1394"/>
    </row>
    <row r="57" spans="1:16" x14ac:dyDescent="0.3">
      <c r="A57" s="1371" t="str">
        <f t="shared" ref="A57:P57" si="12">A20</f>
        <v>414--</v>
      </c>
      <c r="B57" s="1371" t="str">
        <f t="shared" si="12"/>
        <v>Classroom Assistant - Title I</v>
      </c>
      <c r="C57" s="1383">
        <f t="shared" si="12"/>
        <v>0</v>
      </c>
      <c r="D57" s="1385">
        <f t="shared" si="12"/>
        <v>31600</v>
      </c>
      <c r="E57" s="1385">
        <f t="shared" si="12"/>
        <v>0</v>
      </c>
      <c r="F57" s="1385">
        <f t="shared" si="12"/>
        <v>0</v>
      </c>
      <c r="G57" s="1395" t="str">
        <f t="shared" si="12"/>
        <v>N/A</v>
      </c>
      <c r="H57" s="1385">
        <f>H20+M20</f>
        <v>0</v>
      </c>
      <c r="I57" s="1385">
        <f t="shared" si="12"/>
        <v>0</v>
      </c>
      <c r="J57" s="1395">
        <f t="shared" si="12"/>
        <v>0</v>
      </c>
      <c r="K57" s="1395">
        <f t="shared" si="12"/>
        <v>0</v>
      </c>
      <c r="L57" s="1395">
        <f t="shared" si="12"/>
        <v>0</v>
      </c>
      <c r="M57" s="1385">
        <v>0</v>
      </c>
      <c r="N57" s="1385">
        <f>SUM(F57:M57)</f>
        <v>0</v>
      </c>
      <c r="O57" s="1386">
        <f t="shared" si="12"/>
        <v>5100</v>
      </c>
      <c r="P57" s="1386" t="str">
        <f t="shared" si="12"/>
        <v>0100</v>
      </c>
    </row>
    <row r="58" spans="1:16" x14ac:dyDescent="0.3">
      <c r="A58" s="1371" t="str">
        <f t="shared" ref="A58:P58" si="13">A22</f>
        <v>414--</v>
      </c>
      <c r="B58" s="1371" t="str">
        <f t="shared" si="13"/>
        <v>Classroom Assistant - Title I - Less than 4 hours</v>
      </c>
      <c r="C58" s="1383">
        <f t="shared" si="13"/>
        <v>0</v>
      </c>
      <c r="D58" s="1385">
        <f t="shared" si="13"/>
        <v>3300</v>
      </c>
      <c r="E58" s="1385">
        <f t="shared" si="13"/>
        <v>0</v>
      </c>
      <c r="F58" s="1385">
        <f t="shared" si="13"/>
        <v>0</v>
      </c>
      <c r="G58" s="1395" t="str">
        <f t="shared" si="13"/>
        <v>N/A</v>
      </c>
      <c r="H58" s="1385">
        <f>H22+M22</f>
        <v>0</v>
      </c>
      <c r="I58" s="1385">
        <f t="shared" si="13"/>
        <v>0</v>
      </c>
      <c r="J58" s="1395" t="str">
        <f t="shared" si="13"/>
        <v>N/A</v>
      </c>
      <c r="K58" s="1395" t="str">
        <f t="shared" si="13"/>
        <v>N/A</v>
      </c>
      <c r="L58" s="1395" t="str">
        <f t="shared" si="13"/>
        <v>N/A</v>
      </c>
      <c r="M58" s="1385">
        <v>0</v>
      </c>
      <c r="N58" s="1385">
        <f>SUM(F58:M58)</f>
        <v>0</v>
      </c>
      <c r="O58" s="1386">
        <f t="shared" si="13"/>
        <v>5100</v>
      </c>
      <c r="P58" s="1386" t="str">
        <f t="shared" si="13"/>
        <v>0100</v>
      </c>
    </row>
    <row r="59" spans="1:16" x14ac:dyDescent="0.3">
      <c r="A59" s="1371"/>
      <c r="B59" s="1192"/>
      <c r="C59" s="1383"/>
      <c r="D59" s="1385"/>
      <c r="E59" s="1385"/>
      <c r="F59" s="1392">
        <f t="shared" ref="F59:N59" si="14">SUM(F57:F58)</f>
        <v>0</v>
      </c>
      <c r="G59" s="1392">
        <f t="shared" si="14"/>
        <v>0</v>
      </c>
      <c r="H59" s="1392">
        <f t="shared" si="14"/>
        <v>0</v>
      </c>
      <c r="I59" s="1392">
        <f t="shared" si="14"/>
        <v>0</v>
      </c>
      <c r="J59" s="1392">
        <f t="shared" si="14"/>
        <v>0</v>
      </c>
      <c r="K59" s="1392">
        <f t="shared" si="14"/>
        <v>0</v>
      </c>
      <c r="L59" s="1392">
        <f t="shared" si="14"/>
        <v>0</v>
      </c>
      <c r="M59" s="1392">
        <f t="shared" si="14"/>
        <v>0</v>
      </c>
      <c r="N59" s="1392">
        <f t="shared" si="14"/>
        <v>0</v>
      </c>
      <c r="O59" s="1393">
        <v>5100</v>
      </c>
      <c r="P59" s="1393" t="str">
        <f>P58</f>
        <v>0100</v>
      </c>
    </row>
    <row r="60" spans="1:16" x14ac:dyDescent="0.3">
      <c r="A60" s="1371"/>
      <c r="B60" s="1192"/>
      <c r="C60" s="1383"/>
      <c r="D60" s="1385"/>
      <c r="E60" s="1385"/>
      <c r="F60" s="1362"/>
      <c r="G60" s="1362"/>
      <c r="H60" s="1362"/>
      <c r="I60" s="1362"/>
      <c r="J60" s="1362"/>
      <c r="K60" s="1362"/>
      <c r="L60" s="1362"/>
      <c r="M60" s="1362"/>
      <c r="N60" s="1362"/>
      <c r="O60" s="1394"/>
      <c r="P60" s="1394"/>
    </row>
    <row r="61" spans="1:16" x14ac:dyDescent="0.3">
      <c r="A61" s="1397" t="s">
        <v>1364</v>
      </c>
      <c r="B61" s="1398"/>
      <c r="C61" s="1465"/>
      <c r="D61" s="1466"/>
      <c r="E61" s="1466"/>
      <c r="F61" s="1466">
        <f t="shared" ref="F61:N61" si="15">SUM(F59,F55,F52)</f>
        <v>0</v>
      </c>
      <c r="G61" s="1466">
        <f t="shared" si="15"/>
        <v>0</v>
      </c>
      <c r="H61" s="1466">
        <f t="shared" si="15"/>
        <v>0</v>
      </c>
      <c r="I61" s="1466">
        <f t="shared" si="15"/>
        <v>0</v>
      </c>
      <c r="J61" s="1466">
        <f t="shared" si="15"/>
        <v>0</v>
      </c>
      <c r="K61" s="1466">
        <f t="shared" si="15"/>
        <v>0</v>
      </c>
      <c r="L61" s="1466">
        <f t="shared" si="15"/>
        <v>0</v>
      </c>
      <c r="M61" s="1466">
        <f t="shared" si="15"/>
        <v>0</v>
      </c>
      <c r="N61" s="1466">
        <f t="shared" si="15"/>
        <v>0</v>
      </c>
      <c r="O61" s="1393">
        <f>O59</f>
        <v>5100</v>
      </c>
      <c r="P61" s="1467"/>
    </row>
    <row r="62" spans="1:16" x14ac:dyDescent="0.3">
      <c r="A62" s="1371"/>
      <c r="B62" s="1192"/>
      <c r="C62" s="1372"/>
      <c r="D62" s="1422"/>
      <c r="E62" s="1422"/>
      <c r="O62" s="1329"/>
    </row>
    <row r="63" spans="1:16" x14ac:dyDescent="0.3">
      <c r="A63" s="1371" t="str">
        <f t="shared" ref="A63:G63" si="16">A13</f>
        <v>14000</v>
      </c>
      <c r="B63" s="1371" t="str">
        <f t="shared" si="16"/>
        <v>Instructional Coach - 10 Month</v>
      </c>
      <c r="C63" s="1383">
        <f t="shared" si="16"/>
        <v>0</v>
      </c>
      <c r="D63" s="1385">
        <f t="shared" si="16"/>
        <v>69900</v>
      </c>
      <c r="E63" s="1385">
        <f t="shared" si="16"/>
        <v>55196</v>
      </c>
      <c r="F63" s="1385">
        <f t="shared" si="16"/>
        <v>0</v>
      </c>
      <c r="G63" s="1385">
        <f t="shared" si="16"/>
        <v>0</v>
      </c>
      <c r="H63" s="1385">
        <f>H13+M13</f>
        <v>0</v>
      </c>
      <c r="I63" s="1385">
        <f>I13</f>
        <v>0</v>
      </c>
      <c r="J63" s="1385">
        <f>J13</f>
        <v>0</v>
      </c>
      <c r="K63" s="1385">
        <f>K13</f>
        <v>0</v>
      </c>
      <c r="L63" s="1385">
        <f>L13</f>
        <v>0</v>
      </c>
      <c r="M63" s="1385">
        <v>0</v>
      </c>
      <c r="N63" s="1385">
        <f>SUM(F63:M63)</f>
        <v>0</v>
      </c>
      <c r="O63" s="1386">
        <f>O13</f>
        <v>6400</v>
      </c>
      <c r="P63" s="1386" t="str">
        <f>P13</f>
        <v>0131</v>
      </c>
    </row>
    <row r="64" spans="1:16" x14ac:dyDescent="0.3">
      <c r="A64" s="1371"/>
      <c r="B64" s="1192"/>
      <c r="C64" s="1372"/>
      <c r="D64" s="1422"/>
      <c r="E64" s="1422"/>
      <c r="F64" s="1392">
        <f t="shared" ref="F64:N64" si="17">SUM(F63:F63)</f>
        <v>0</v>
      </c>
      <c r="G64" s="1392">
        <f t="shared" si="17"/>
        <v>0</v>
      </c>
      <c r="H64" s="1392">
        <f t="shared" si="17"/>
        <v>0</v>
      </c>
      <c r="I64" s="1392">
        <f t="shared" si="17"/>
        <v>0</v>
      </c>
      <c r="J64" s="1392">
        <f t="shared" si="17"/>
        <v>0</v>
      </c>
      <c r="K64" s="1392">
        <f t="shared" si="17"/>
        <v>0</v>
      </c>
      <c r="L64" s="1392">
        <f t="shared" si="17"/>
        <v>0</v>
      </c>
      <c r="M64" s="1392">
        <f t="shared" si="17"/>
        <v>0</v>
      </c>
      <c r="N64" s="1392">
        <f t="shared" si="17"/>
        <v>0</v>
      </c>
      <c r="O64" s="1393">
        <f>O63</f>
        <v>6400</v>
      </c>
      <c r="P64" s="1393" t="str">
        <f>P63</f>
        <v>0131</v>
      </c>
    </row>
    <row r="65" spans="1:16" x14ac:dyDescent="0.3">
      <c r="A65" s="1371"/>
      <c r="B65" s="1192"/>
      <c r="C65" s="1372"/>
      <c r="D65" s="1422"/>
      <c r="E65" s="1422"/>
      <c r="O65" s="1329"/>
      <c r="P65" s="1329"/>
    </row>
    <row r="66" spans="1:16" x14ac:dyDescent="0.3">
      <c r="A66" s="1397" t="s">
        <v>2211</v>
      </c>
      <c r="B66" s="1398"/>
      <c r="C66" s="1403"/>
      <c r="D66" s="1405"/>
      <c r="E66" s="1405"/>
      <c r="F66" s="1405">
        <f>+F64</f>
        <v>0</v>
      </c>
      <c r="G66" s="1405">
        <f t="shared" ref="G66:N66" si="18">+G64</f>
        <v>0</v>
      </c>
      <c r="H66" s="1405">
        <f t="shared" si="18"/>
        <v>0</v>
      </c>
      <c r="I66" s="1405">
        <f t="shared" si="18"/>
        <v>0</v>
      </c>
      <c r="J66" s="1405">
        <f t="shared" si="18"/>
        <v>0</v>
      </c>
      <c r="K66" s="1405">
        <f t="shared" si="18"/>
        <v>0</v>
      </c>
      <c r="L66" s="1405">
        <f t="shared" si="18"/>
        <v>0</v>
      </c>
      <c r="M66" s="1405">
        <f t="shared" si="18"/>
        <v>0</v>
      </c>
      <c r="N66" s="1405">
        <f t="shared" si="18"/>
        <v>0</v>
      </c>
      <c r="O66" s="1393">
        <f>O64</f>
        <v>6400</v>
      </c>
      <c r="P66" s="1431"/>
    </row>
    <row r="67" spans="1:16" x14ac:dyDescent="0.3">
      <c r="A67" s="1371"/>
      <c r="B67" s="1192"/>
      <c r="C67" s="1372"/>
      <c r="D67" s="1422"/>
      <c r="E67" s="1422"/>
      <c r="F67" s="1362"/>
      <c r="G67" s="1362"/>
      <c r="H67" s="1362"/>
      <c r="I67" s="1362"/>
      <c r="J67" s="1362"/>
      <c r="K67" s="1362"/>
      <c r="L67" s="1362"/>
      <c r="M67" s="1362"/>
      <c r="N67" s="1362"/>
      <c r="O67" s="1394"/>
      <c r="P67" s="1394"/>
    </row>
    <row r="68" spans="1:16" x14ac:dyDescent="0.3">
      <c r="A68" s="1371" t="str">
        <f t="shared" ref="A68:G68" si="19">A21</f>
        <v>414--</v>
      </c>
      <c r="B68" s="1371" t="str">
        <f t="shared" si="19"/>
        <v>Classroom Assistant - Title I - PIP</v>
      </c>
      <c r="C68" s="1383">
        <f t="shared" si="19"/>
        <v>0</v>
      </c>
      <c r="D68" s="1385">
        <f t="shared" si="19"/>
        <v>31600</v>
      </c>
      <c r="E68" s="1385">
        <f t="shared" si="19"/>
        <v>0</v>
      </c>
      <c r="F68" s="1385">
        <f t="shared" si="19"/>
        <v>0</v>
      </c>
      <c r="G68" s="1395" t="str">
        <f t="shared" si="19"/>
        <v>N/A</v>
      </c>
      <c r="H68" s="1385">
        <f>H21+M21</f>
        <v>0</v>
      </c>
      <c r="I68" s="1385">
        <f>I21</f>
        <v>0</v>
      </c>
      <c r="J68" s="1395">
        <f>J21</f>
        <v>0</v>
      </c>
      <c r="K68" s="1395">
        <f>K21</f>
        <v>0</v>
      </c>
      <c r="L68" s="1395">
        <f>L21</f>
        <v>0</v>
      </c>
      <c r="M68" s="1385">
        <v>0</v>
      </c>
      <c r="N68" s="1385">
        <f>SUM(F68:M68)</f>
        <v>0</v>
      </c>
      <c r="O68" s="1386">
        <f>O21</f>
        <v>6150</v>
      </c>
      <c r="P68" s="1386" t="str">
        <f>P21</f>
        <v>0100</v>
      </c>
    </row>
    <row r="69" spans="1:16" x14ac:dyDescent="0.3">
      <c r="A69" s="1371" t="str">
        <f t="shared" ref="A69:G69" si="20">A23</f>
        <v>414--</v>
      </c>
      <c r="B69" s="1371" t="str">
        <f t="shared" si="20"/>
        <v>Classroom Assistant - Title I - PIP - Less than 4 hours</v>
      </c>
      <c r="C69" s="1383">
        <f t="shared" si="20"/>
        <v>0</v>
      </c>
      <c r="D69" s="1385">
        <f t="shared" si="20"/>
        <v>3300</v>
      </c>
      <c r="E69" s="1385">
        <f t="shared" si="20"/>
        <v>0</v>
      </c>
      <c r="F69" s="1385">
        <f t="shared" si="20"/>
        <v>0</v>
      </c>
      <c r="G69" s="1395" t="str">
        <f t="shared" si="20"/>
        <v>N/A</v>
      </c>
      <c r="H69" s="1385">
        <f>H23+M23</f>
        <v>0</v>
      </c>
      <c r="I69" s="1385">
        <f>I23</f>
        <v>0</v>
      </c>
      <c r="J69" s="1395" t="str">
        <f>J23</f>
        <v>N/A</v>
      </c>
      <c r="K69" s="1395" t="str">
        <f>K23</f>
        <v>N/A</v>
      </c>
      <c r="L69" s="1395" t="str">
        <f>L23</f>
        <v>N/A</v>
      </c>
      <c r="M69" s="1385">
        <v>0</v>
      </c>
      <c r="N69" s="1385">
        <f>SUM(F69:M69)</f>
        <v>0</v>
      </c>
      <c r="O69" s="1386">
        <f>O23</f>
        <v>6150</v>
      </c>
      <c r="P69" s="1386" t="str">
        <f>P23</f>
        <v>0100</v>
      </c>
    </row>
    <row r="70" spans="1:16" x14ac:dyDescent="0.3">
      <c r="A70" s="1371" t="str">
        <f t="shared" ref="A70:P71" si="21">A24</f>
        <v>414--</v>
      </c>
      <c r="B70" s="1371" t="str">
        <f t="shared" si="21"/>
        <v>Parent Educator</v>
      </c>
      <c r="C70" s="1383">
        <f t="shared" si="21"/>
        <v>0</v>
      </c>
      <c r="D70" s="1385">
        <f t="shared" si="21"/>
        <v>35200</v>
      </c>
      <c r="E70" s="1385">
        <f t="shared" si="21"/>
        <v>0</v>
      </c>
      <c r="F70" s="1385">
        <f t="shared" si="21"/>
        <v>0</v>
      </c>
      <c r="G70" s="1395" t="str">
        <f t="shared" si="21"/>
        <v>N/A</v>
      </c>
      <c r="H70" s="1385">
        <f>H24+M24</f>
        <v>0</v>
      </c>
      <c r="I70" s="1385">
        <f t="shared" si="21"/>
        <v>0</v>
      </c>
      <c r="J70" s="1395">
        <f t="shared" si="21"/>
        <v>0</v>
      </c>
      <c r="K70" s="1395">
        <f t="shared" si="21"/>
        <v>0</v>
      </c>
      <c r="L70" s="1395">
        <f t="shared" si="21"/>
        <v>0</v>
      </c>
      <c r="M70" s="1385">
        <v>0</v>
      </c>
      <c r="N70" s="1385">
        <f>SUM(F70:M70)</f>
        <v>0</v>
      </c>
      <c r="O70" s="1386">
        <f t="shared" si="21"/>
        <v>6150</v>
      </c>
      <c r="P70" s="1390" t="str">
        <f t="shared" si="21"/>
        <v>0100</v>
      </c>
    </row>
    <row r="71" spans="1:16" x14ac:dyDescent="0.3">
      <c r="A71" s="1371" t="str">
        <f t="shared" si="21"/>
        <v>414--</v>
      </c>
      <c r="B71" s="1371" t="str">
        <f t="shared" si="21"/>
        <v>Parent Educator - Less than 4 hours</v>
      </c>
      <c r="C71" s="1383">
        <f t="shared" si="21"/>
        <v>0</v>
      </c>
      <c r="D71" s="1385">
        <f t="shared" si="21"/>
        <v>3800</v>
      </c>
      <c r="E71" s="1385">
        <f t="shared" si="21"/>
        <v>0</v>
      </c>
      <c r="F71" s="1385">
        <f t="shared" si="21"/>
        <v>0</v>
      </c>
      <c r="G71" s="1395" t="str">
        <f t="shared" si="21"/>
        <v>N/A</v>
      </c>
      <c r="H71" s="1385">
        <f>H25+M25</f>
        <v>0</v>
      </c>
      <c r="I71" s="1385">
        <f t="shared" si="21"/>
        <v>0</v>
      </c>
      <c r="J71" s="1395" t="str">
        <f t="shared" si="21"/>
        <v>N/A</v>
      </c>
      <c r="K71" s="1395" t="str">
        <f t="shared" si="21"/>
        <v>N/A</v>
      </c>
      <c r="L71" s="1395" t="str">
        <f t="shared" si="21"/>
        <v>N/A</v>
      </c>
      <c r="M71" s="1385">
        <v>0</v>
      </c>
      <c r="N71" s="1385">
        <f>SUM(F71:M71)</f>
        <v>0</v>
      </c>
      <c r="O71" s="1386">
        <f t="shared" si="21"/>
        <v>6150</v>
      </c>
      <c r="P71" s="1390" t="str">
        <f t="shared" si="21"/>
        <v>0100</v>
      </c>
    </row>
    <row r="72" spans="1:16" x14ac:dyDescent="0.3">
      <c r="A72" s="1371"/>
      <c r="B72" s="1371"/>
      <c r="C72" s="1383"/>
      <c r="D72" s="1385"/>
      <c r="E72" s="1385"/>
      <c r="F72" s="1392">
        <f>SUM(F68:F71)</f>
        <v>0</v>
      </c>
      <c r="G72" s="1392">
        <f t="shared" ref="G72:N72" si="22">SUM(G68:G71)</f>
        <v>0</v>
      </c>
      <c r="H72" s="1392">
        <f t="shared" si="22"/>
        <v>0</v>
      </c>
      <c r="I72" s="1392">
        <f t="shared" si="22"/>
        <v>0</v>
      </c>
      <c r="J72" s="1392">
        <f t="shared" si="22"/>
        <v>0</v>
      </c>
      <c r="K72" s="1392">
        <f t="shared" si="22"/>
        <v>0</v>
      </c>
      <c r="L72" s="1392">
        <f t="shared" si="22"/>
        <v>0</v>
      </c>
      <c r="M72" s="1392">
        <f t="shared" si="22"/>
        <v>0</v>
      </c>
      <c r="N72" s="1392">
        <f t="shared" si="22"/>
        <v>0</v>
      </c>
      <c r="O72" s="1393">
        <f>O70</f>
        <v>6150</v>
      </c>
      <c r="P72" s="1393" t="str">
        <f>P70</f>
        <v>0100</v>
      </c>
    </row>
    <row r="73" spans="1:16" x14ac:dyDescent="0.3">
      <c r="A73" s="1371"/>
      <c r="B73" s="1192"/>
      <c r="C73" s="1372"/>
      <c r="D73" s="1422"/>
      <c r="E73" s="1422"/>
      <c r="O73" s="1329"/>
      <c r="P73" s="1329"/>
    </row>
    <row r="74" spans="1:16" x14ac:dyDescent="0.3">
      <c r="A74" s="1397" t="s">
        <v>1380</v>
      </c>
      <c r="B74" s="1398"/>
      <c r="C74" s="1403"/>
      <c r="D74" s="1405"/>
      <c r="E74" s="1405"/>
      <c r="F74" s="1405">
        <f>+F72</f>
        <v>0</v>
      </c>
      <c r="G74" s="1405">
        <f t="shared" ref="G74:N74" si="23">+G72</f>
        <v>0</v>
      </c>
      <c r="H74" s="1405">
        <f t="shared" si="23"/>
        <v>0</v>
      </c>
      <c r="I74" s="1405">
        <f t="shared" si="23"/>
        <v>0</v>
      </c>
      <c r="J74" s="1405">
        <f t="shared" si="23"/>
        <v>0</v>
      </c>
      <c r="K74" s="1405">
        <f t="shared" si="23"/>
        <v>0</v>
      </c>
      <c r="L74" s="1405">
        <f t="shared" si="23"/>
        <v>0</v>
      </c>
      <c r="M74" s="1405">
        <f t="shared" si="23"/>
        <v>0</v>
      </c>
      <c r="N74" s="1405">
        <f t="shared" si="23"/>
        <v>0</v>
      </c>
      <c r="O74" s="1393">
        <f>O72</f>
        <v>6150</v>
      </c>
      <c r="P74" s="1431"/>
    </row>
    <row r="75" spans="1:16" x14ac:dyDescent="0.3">
      <c r="O75" s="1329"/>
    </row>
    <row r="76" spans="1:16" x14ac:dyDescent="0.3">
      <c r="O76" s="1329"/>
    </row>
    <row r="77" spans="1:16" ht="14.4" thickBot="1" x14ac:dyDescent="0.35">
      <c r="A77" s="1297" t="s">
        <v>1358</v>
      </c>
      <c r="B77" s="1374"/>
      <c r="F77" s="1444">
        <f t="shared" ref="F77:M77" si="24">+F74+F61+F66</f>
        <v>0</v>
      </c>
      <c r="G77" s="1444">
        <f t="shared" si="24"/>
        <v>0</v>
      </c>
      <c r="H77" s="1444">
        <f t="shared" si="24"/>
        <v>0</v>
      </c>
      <c r="I77" s="1444">
        <f t="shared" si="24"/>
        <v>0</v>
      </c>
      <c r="J77" s="1444">
        <f t="shared" si="24"/>
        <v>0</v>
      </c>
      <c r="K77" s="1444">
        <f t="shared" si="24"/>
        <v>0</v>
      </c>
      <c r="L77" s="1444">
        <f t="shared" si="24"/>
        <v>0</v>
      </c>
      <c r="M77" s="1444">
        <f t="shared" si="24"/>
        <v>0</v>
      </c>
      <c r="N77" s="1444">
        <f>+N74+N61+N66</f>
        <v>0</v>
      </c>
      <c r="O77" s="1329"/>
    </row>
    <row r="78" spans="1:16" ht="14.4" thickTop="1" x14ac:dyDescent="0.3">
      <c r="O78" s="1329"/>
    </row>
    <row r="79" spans="1:16" x14ac:dyDescent="0.3">
      <c r="A79" s="1214" t="s">
        <v>1310</v>
      </c>
      <c r="N79" s="1301">
        <f>H1</f>
        <v>0</v>
      </c>
      <c r="O79" s="1329"/>
    </row>
    <row r="80" spans="1:16" x14ac:dyDescent="0.3">
      <c r="A80" s="1214" t="s">
        <v>1312</v>
      </c>
      <c r="N80" s="1301">
        <f>H2</f>
        <v>0</v>
      </c>
      <c r="O80" s="1329"/>
    </row>
    <row r="81" spans="1:15" x14ac:dyDescent="0.3">
      <c r="A81" s="1297" t="s">
        <v>1387</v>
      </c>
      <c r="B81" s="1374"/>
      <c r="N81" s="1445">
        <f>SUM(N79:N80)</f>
        <v>0</v>
      </c>
      <c r="O81" s="1329"/>
    </row>
    <row r="82" spans="1:15" x14ac:dyDescent="0.3">
      <c r="O82" s="1329"/>
    </row>
    <row r="83" spans="1:15" ht="14.4" thickBot="1" x14ac:dyDescent="0.35">
      <c r="A83" s="1297" t="s">
        <v>1388</v>
      </c>
      <c r="B83" s="1374"/>
      <c r="N83" s="1444">
        <f>+N81-N77</f>
        <v>0</v>
      </c>
      <c r="O83" s="1329"/>
    </row>
    <row r="84" spans="1:15" ht="14.4" thickTop="1" x14ac:dyDescent="0.3">
      <c r="O84" s="1329"/>
    </row>
    <row r="85" spans="1:15" x14ac:dyDescent="0.3">
      <c r="O85" s="1329"/>
    </row>
    <row r="86" spans="1:15" x14ac:dyDescent="0.3">
      <c r="A86" s="1297" t="s">
        <v>1389</v>
      </c>
      <c r="B86" s="1374"/>
      <c r="F86" s="1301">
        <f t="shared" ref="F86:N86" si="25">+F30-F77</f>
        <v>0</v>
      </c>
      <c r="G86" s="1301">
        <f t="shared" si="25"/>
        <v>0</v>
      </c>
      <c r="H86" s="1301">
        <f t="shared" si="25"/>
        <v>0</v>
      </c>
      <c r="I86" s="1301">
        <f t="shared" si="25"/>
        <v>0</v>
      </c>
      <c r="J86" s="1301">
        <f t="shared" si="25"/>
        <v>0</v>
      </c>
      <c r="K86" s="1301">
        <f t="shared" si="25"/>
        <v>0</v>
      </c>
      <c r="L86" s="1301">
        <f t="shared" si="25"/>
        <v>0</v>
      </c>
      <c r="M86" s="1301">
        <f t="shared" si="25"/>
        <v>0</v>
      </c>
      <c r="N86" s="1301">
        <f t="shared" si="25"/>
        <v>0</v>
      </c>
      <c r="O86" s="1329"/>
    </row>
    <row r="87" spans="1:15" x14ac:dyDescent="0.3">
      <c r="O87" s="1329"/>
    </row>
    <row r="88" spans="1:15" x14ac:dyDescent="0.3">
      <c r="O88" s="1329"/>
    </row>
    <row r="89" spans="1:15" x14ac:dyDescent="0.3">
      <c r="C89" s="1302"/>
      <c r="D89" s="1302"/>
      <c r="E89" s="1303"/>
      <c r="F89" s="1302" t="s">
        <v>1359</v>
      </c>
      <c r="G89" s="92"/>
      <c r="H89" s="92"/>
      <c r="I89" s="92"/>
      <c r="J89" s="92"/>
      <c r="O89" s="1329"/>
    </row>
    <row r="90" spans="1:15" x14ac:dyDescent="0.3">
      <c r="C90" s="1302" t="s">
        <v>1360</v>
      </c>
      <c r="D90" s="1302" t="s">
        <v>1608</v>
      </c>
      <c r="E90" s="1303" t="s">
        <v>1609</v>
      </c>
      <c r="F90" s="1302" t="s">
        <v>1361</v>
      </c>
      <c r="G90" s="1302" t="s">
        <v>1362</v>
      </c>
      <c r="H90" s="92"/>
      <c r="I90" s="92"/>
      <c r="J90" s="92"/>
      <c r="O90" s="1329"/>
    </row>
    <row r="91" spans="1:15" x14ac:dyDescent="0.3">
      <c r="C91" s="92"/>
      <c r="D91" s="92"/>
      <c r="E91" s="1303"/>
      <c r="F91" s="92"/>
      <c r="G91" s="92"/>
      <c r="H91" s="92"/>
      <c r="I91" s="92"/>
      <c r="J91" s="92"/>
      <c r="O91" s="1329"/>
    </row>
    <row r="92" spans="1:15" x14ac:dyDescent="0.3">
      <c r="C92" s="1302">
        <f t="shared" ref="C92:C119" si="26">$B$4</f>
        <v>4201</v>
      </c>
      <c r="D92" s="1302">
        <f t="shared" ref="D92:D101" si="27">$O$61</f>
        <v>5100</v>
      </c>
      <c r="E92" s="1303" t="s">
        <v>1635</v>
      </c>
      <c r="F92" s="1303" t="str">
        <f t="shared" ref="F92:F119" si="28">$A$3</f>
        <v>0000</v>
      </c>
      <c r="G92" s="1329" t="str">
        <f t="shared" ref="G92:G119" si="29">$A$2</f>
        <v>4401</v>
      </c>
      <c r="H92" s="1301">
        <f>G61</f>
        <v>0</v>
      </c>
      <c r="I92" s="92"/>
      <c r="J92" s="92"/>
      <c r="O92" s="1329"/>
    </row>
    <row r="93" spans="1:15" x14ac:dyDescent="0.3">
      <c r="C93" s="1302">
        <f t="shared" si="26"/>
        <v>4201</v>
      </c>
      <c r="D93" s="1302">
        <f t="shared" si="27"/>
        <v>5100</v>
      </c>
      <c r="E93" s="1303" t="s">
        <v>1630</v>
      </c>
      <c r="F93" s="1303" t="str">
        <f t="shared" si="28"/>
        <v>0000</v>
      </c>
      <c r="G93" s="1329" t="str">
        <f t="shared" si="29"/>
        <v>4401</v>
      </c>
      <c r="H93" s="1301">
        <f>F59</f>
        <v>0</v>
      </c>
      <c r="I93" s="92"/>
      <c r="J93" s="92"/>
      <c r="O93" s="1329"/>
    </row>
    <row r="94" spans="1:15" x14ac:dyDescent="0.3">
      <c r="C94" s="1302">
        <f t="shared" si="26"/>
        <v>4201</v>
      </c>
      <c r="D94" s="1302">
        <f t="shared" si="27"/>
        <v>5100</v>
      </c>
      <c r="E94" s="1303" t="s">
        <v>1649</v>
      </c>
      <c r="F94" s="1303" t="str">
        <f t="shared" si="28"/>
        <v>0000</v>
      </c>
      <c r="G94" s="1329" t="str">
        <f t="shared" si="29"/>
        <v>4401</v>
      </c>
      <c r="H94" s="1301">
        <f>F52</f>
        <v>0</v>
      </c>
      <c r="I94" s="92"/>
      <c r="J94" s="92"/>
      <c r="O94" s="1329"/>
    </row>
    <row r="95" spans="1:15" x14ac:dyDescent="0.3">
      <c r="C95" s="1302">
        <f t="shared" si="26"/>
        <v>4201</v>
      </c>
      <c r="D95" s="1302">
        <f t="shared" si="27"/>
        <v>5100</v>
      </c>
      <c r="E95" s="1303" t="s">
        <v>262</v>
      </c>
      <c r="F95" s="1303" t="str">
        <f t="shared" si="28"/>
        <v>0000</v>
      </c>
      <c r="G95" s="1329" t="str">
        <f t="shared" si="29"/>
        <v>4401</v>
      </c>
      <c r="H95" s="1301">
        <f>F55</f>
        <v>0</v>
      </c>
      <c r="I95" s="92"/>
      <c r="J95" s="92"/>
      <c r="O95" s="1329"/>
    </row>
    <row r="96" spans="1:15" x14ac:dyDescent="0.3">
      <c r="C96" s="1302">
        <f t="shared" si="26"/>
        <v>4201</v>
      </c>
      <c r="D96" s="1302">
        <f t="shared" si="27"/>
        <v>5100</v>
      </c>
      <c r="E96" s="1303" t="s">
        <v>1652</v>
      </c>
      <c r="F96" s="1303" t="str">
        <f t="shared" si="28"/>
        <v>0000</v>
      </c>
      <c r="G96" s="1329" t="str">
        <f t="shared" si="29"/>
        <v>4401</v>
      </c>
      <c r="H96" s="1301">
        <f>H61+N83</f>
        <v>0</v>
      </c>
      <c r="I96" s="92"/>
      <c r="J96" s="92" t="s">
        <v>1363</v>
      </c>
      <c r="O96" s="1329"/>
    </row>
    <row r="97" spans="3:15" x14ac:dyDescent="0.3">
      <c r="C97" s="1302">
        <f t="shared" si="26"/>
        <v>4201</v>
      </c>
      <c r="D97" s="1302">
        <f t="shared" si="27"/>
        <v>5100</v>
      </c>
      <c r="E97" s="1303" t="s">
        <v>1625</v>
      </c>
      <c r="F97" s="1303" t="str">
        <f t="shared" si="28"/>
        <v>0000</v>
      </c>
      <c r="G97" s="1329" t="str">
        <f t="shared" si="29"/>
        <v>4401</v>
      </c>
      <c r="H97" s="1301">
        <f>I61</f>
        <v>0</v>
      </c>
      <c r="I97" s="92"/>
      <c r="J97" s="92"/>
      <c r="O97" s="1329"/>
    </row>
    <row r="98" spans="3:15" x14ac:dyDescent="0.3">
      <c r="C98" s="1302">
        <f t="shared" si="26"/>
        <v>4201</v>
      </c>
      <c r="D98" s="1302">
        <f t="shared" si="27"/>
        <v>5100</v>
      </c>
      <c r="E98" s="1303" t="s">
        <v>1656</v>
      </c>
      <c r="F98" s="1303" t="str">
        <f t="shared" si="28"/>
        <v>0000</v>
      </c>
      <c r="G98" s="1329" t="str">
        <f t="shared" si="29"/>
        <v>4401</v>
      </c>
      <c r="H98" s="1301">
        <f>J61</f>
        <v>0</v>
      </c>
      <c r="I98" s="92"/>
      <c r="J98" s="92"/>
      <c r="O98" s="1329"/>
    </row>
    <row r="99" spans="3:15" x14ac:dyDescent="0.3">
      <c r="C99" s="1302">
        <f t="shared" si="26"/>
        <v>4201</v>
      </c>
      <c r="D99" s="1302">
        <f t="shared" si="27"/>
        <v>5100</v>
      </c>
      <c r="E99" s="1303" t="s">
        <v>1666</v>
      </c>
      <c r="F99" s="1303" t="str">
        <f t="shared" si="28"/>
        <v>0000</v>
      </c>
      <c r="G99" s="1329" t="str">
        <f t="shared" si="29"/>
        <v>4401</v>
      </c>
      <c r="H99" s="1301">
        <f>K61</f>
        <v>0</v>
      </c>
      <c r="I99" s="92"/>
      <c r="J99" s="92"/>
      <c r="O99" s="1329"/>
    </row>
    <row r="100" spans="3:15" x14ac:dyDescent="0.3">
      <c r="C100" s="1302">
        <f t="shared" si="26"/>
        <v>4201</v>
      </c>
      <c r="D100" s="1302">
        <f t="shared" si="27"/>
        <v>5100</v>
      </c>
      <c r="E100" s="1303" t="s">
        <v>1668</v>
      </c>
      <c r="F100" s="1303" t="str">
        <f t="shared" si="28"/>
        <v>0000</v>
      </c>
      <c r="G100" s="1329" t="str">
        <f t="shared" si="29"/>
        <v>4401</v>
      </c>
      <c r="H100" s="1301">
        <f>L61</f>
        <v>0</v>
      </c>
      <c r="I100" s="92"/>
      <c r="J100" s="92"/>
      <c r="O100" s="1329"/>
    </row>
    <row r="101" spans="3:15" x14ac:dyDescent="0.3">
      <c r="C101" s="1448">
        <f t="shared" si="26"/>
        <v>4201</v>
      </c>
      <c r="D101" s="1448">
        <f t="shared" si="27"/>
        <v>5100</v>
      </c>
      <c r="E101" s="1468" t="s">
        <v>1670</v>
      </c>
      <c r="F101" s="1468" t="str">
        <f t="shared" si="28"/>
        <v>0000</v>
      </c>
      <c r="G101" s="1469" t="str">
        <f t="shared" si="29"/>
        <v>4401</v>
      </c>
      <c r="H101" s="1331">
        <f>M61</f>
        <v>0</v>
      </c>
      <c r="I101" s="1331">
        <f>SUM(H92:H101)</f>
        <v>0</v>
      </c>
      <c r="J101" s="92"/>
      <c r="O101" s="1329"/>
    </row>
    <row r="102" spans="3:15" x14ac:dyDescent="0.3">
      <c r="C102" s="1302">
        <f t="shared" si="26"/>
        <v>4201</v>
      </c>
      <c r="D102" s="1302">
        <f t="shared" ref="D102:D110" si="30">$O$74</f>
        <v>6150</v>
      </c>
      <c r="E102" s="1470" t="s">
        <v>1635</v>
      </c>
      <c r="F102" s="1303" t="str">
        <f t="shared" si="28"/>
        <v>0000</v>
      </c>
      <c r="G102" s="1329" t="str">
        <f t="shared" si="29"/>
        <v>4401</v>
      </c>
      <c r="H102" s="1301">
        <f>G74</f>
        <v>0</v>
      </c>
      <c r="I102" s="92"/>
      <c r="J102" s="92"/>
      <c r="O102" s="1329"/>
    </row>
    <row r="103" spans="3:15" x14ac:dyDescent="0.3">
      <c r="C103" s="1302">
        <f t="shared" si="26"/>
        <v>4201</v>
      </c>
      <c r="D103" s="1302">
        <f t="shared" si="30"/>
        <v>6150</v>
      </c>
      <c r="E103" s="1303" t="s">
        <v>1630</v>
      </c>
      <c r="F103" s="1303" t="str">
        <f t="shared" si="28"/>
        <v>0000</v>
      </c>
      <c r="G103" s="1329" t="str">
        <f t="shared" si="29"/>
        <v>4401</v>
      </c>
      <c r="H103" s="1301">
        <f>F72</f>
        <v>0</v>
      </c>
      <c r="I103" s="92"/>
      <c r="J103" s="92"/>
      <c r="O103" s="1329"/>
    </row>
    <row r="104" spans="3:15" x14ac:dyDescent="0.3">
      <c r="C104" s="1302">
        <f t="shared" si="26"/>
        <v>4201</v>
      </c>
      <c r="D104" s="1302">
        <f t="shared" si="30"/>
        <v>6150</v>
      </c>
      <c r="E104" s="1303" t="s">
        <v>1649</v>
      </c>
      <c r="F104" s="1303" t="str">
        <f t="shared" si="28"/>
        <v>0000</v>
      </c>
      <c r="G104" s="1329" t="str">
        <f t="shared" si="29"/>
        <v>4401</v>
      </c>
      <c r="H104" s="1301">
        <v>0</v>
      </c>
      <c r="I104" s="92"/>
      <c r="J104" s="92"/>
      <c r="O104" s="1329"/>
    </row>
    <row r="105" spans="3:15" x14ac:dyDescent="0.3">
      <c r="C105" s="1302">
        <f t="shared" si="26"/>
        <v>4201</v>
      </c>
      <c r="D105" s="1302">
        <f t="shared" si="30"/>
        <v>6150</v>
      </c>
      <c r="E105" s="1303" t="s">
        <v>1652</v>
      </c>
      <c r="F105" s="1303" t="str">
        <f t="shared" si="28"/>
        <v>0000</v>
      </c>
      <c r="G105" s="1329" t="str">
        <f t="shared" si="29"/>
        <v>4401</v>
      </c>
      <c r="H105" s="1301">
        <f>H74</f>
        <v>0</v>
      </c>
      <c r="I105" s="92"/>
      <c r="J105" s="92"/>
      <c r="O105" s="1329"/>
    </row>
    <row r="106" spans="3:15" x14ac:dyDescent="0.3">
      <c r="C106" s="1302">
        <f t="shared" si="26"/>
        <v>4201</v>
      </c>
      <c r="D106" s="1302">
        <f t="shared" si="30"/>
        <v>6150</v>
      </c>
      <c r="E106" s="1303" t="s">
        <v>1625</v>
      </c>
      <c r="F106" s="1303" t="str">
        <f t="shared" si="28"/>
        <v>0000</v>
      </c>
      <c r="G106" s="1329" t="str">
        <f t="shared" si="29"/>
        <v>4401</v>
      </c>
      <c r="H106" s="1301">
        <f>I74</f>
        <v>0</v>
      </c>
      <c r="I106" s="92"/>
      <c r="J106" s="92"/>
      <c r="O106" s="1329"/>
    </row>
    <row r="107" spans="3:15" x14ac:dyDescent="0.3">
      <c r="C107" s="1302">
        <f t="shared" si="26"/>
        <v>4201</v>
      </c>
      <c r="D107" s="1302">
        <f t="shared" si="30"/>
        <v>6150</v>
      </c>
      <c r="E107" s="1303" t="s">
        <v>1656</v>
      </c>
      <c r="F107" s="1303" t="str">
        <f t="shared" si="28"/>
        <v>0000</v>
      </c>
      <c r="G107" s="1329" t="str">
        <f t="shared" si="29"/>
        <v>4401</v>
      </c>
      <c r="H107" s="1301">
        <f>J74</f>
        <v>0</v>
      </c>
      <c r="I107" s="92"/>
      <c r="J107" s="92"/>
      <c r="O107" s="1329"/>
    </row>
    <row r="108" spans="3:15" x14ac:dyDescent="0.3">
      <c r="C108" s="1302">
        <f t="shared" si="26"/>
        <v>4201</v>
      </c>
      <c r="D108" s="1302">
        <f t="shared" si="30"/>
        <v>6150</v>
      </c>
      <c r="E108" s="1303" t="s">
        <v>1666</v>
      </c>
      <c r="F108" s="1303" t="str">
        <f t="shared" si="28"/>
        <v>0000</v>
      </c>
      <c r="G108" s="1329" t="str">
        <f t="shared" si="29"/>
        <v>4401</v>
      </c>
      <c r="H108" s="1301">
        <f>K74</f>
        <v>0</v>
      </c>
      <c r="I108" s="92"/>
      <c r="J108" s="92"/>
      <c r="O108" s="1329"/>
    </row>
    <row r="109" spans="3:15" x14ac:dyDescent="0.3">
      <c r="C109" s="1302">
        <f t="shared" si="26"/>
        <v>4201</v>
      </c>
      <c r="D109" s="1302">
        <f t="shared" si="30"/>
        <v>6150</v>
      </c>
      <c r="E109" s="1303" t="s">
        <v>1668</v>
      </c>
      <c r="F109" s="1303" t="str">
        <f t="shared" si="28"/>
        <v>0000</v>
      </c>
      <c r="G109" s="1329" t="str">
        <f t="shared" si="29"/>
        <v>4401</v>
      </c>
      <c r="H109" s="1301">
        <f>L74</f>
        <v>0</v>
      </c>
      <c r="I109" s="92"/>
      <c r="J109" s="92"/>
      <c r="O109" s="1329"/>
    </row>
    <row r="110" spans="3:15" x14ac:dyDescent="0.3">
      <c r="C110" s="1448">
        <f t="shared" si="26"/>
        <v>4201</v>
      </c>
      <c r="D110" s="1448">
        <f t="shared" si="30"/>
        <v>6150</v>
      </c>
      <c r="E110" s="1468" t="s">
        <v>1670</v>
      </c>
      <c r="F110" s="1468" t="str">
        <f t="shared" si="28"/>
        <v>0000</v>
      </c>
      <c r="G110" s="1469" t="str">
        <f t="shared" si="29"/>
        <v>4401</v>
      </c>
      <c r="H110" s="1331">
        <f>M74</f>
        <v>0</v>
      </c>
      <c r="I110" s="1331">
        <f>SUM(H102:H110)</f>
        <v>0</v>
      </c>
      <c r="J110" s="92"/>
      <c r="O110" s="1329"/>
    </row>
    <row r="111" spans="3:15" x14ac:dyDescent="0.3">
      <c r="C111" s="1302">
        <f t="shared" si="26"/>
        <v>4201</v>
      </c>
      <c r="D111" s="1302">
        <f>+$O$66</f>
        <v>6400</v>
      </c>
      <c r="E111" s="1470" t="s">
        <v>1635</v>
      </c>
      <c r="F111" s="1303" t="str">
        <f t="shared" si="28"/>
        <v>0000</v>
      </c>
      <c r="G111" s="1329" t="str">
        <f t="shared" si="29"/>
        <v>4401</v>
      </c>
      <c r="H111" s="1301">
        <f>+G66</f>
        <v>0</v>
      </c>
      <c r="I111" s="92"/>
      <c r="J111" s="92"/>
      <c r="O111" s="1329"/>
    </row>
    <row r="112" spans="3:15" x14ac:dyDescent="0.3">
      <c r="C112" s="1302">
        <f t="shared" si="26"/>
        <v>4201</v>
      </c>
      <c r="D112" s="1302">
        <f t="shared" ref="D112:D119" si="31">+$O$66</f>
        <v>6400</v>
      </c>
      <c r="E112" s="1303" t="s">
        <v>1630</v>
      </c>
      <c r="F112" s="1303" t="str">
        <f t="shared" si="28"/>
        <v>0000</v>
      </c>
      <c r="G112" s="1329" t="str">
        <f t="shared" si="29"/>
        <v>4401</v>
      </c>
      <c r="H112" s="1301">
        <v>0</v>
      </c>
      <c r="I112" s="92"/>
      <c r="J112" s="92"/>
      <c r="O112" s="1329"/>
    </row>
    <row r="113" spans="3:15" x14ac:dyDescent="0.3">
      <c r="C113" s="1302">
        <f t="shared" si="26"/>
        <v>4201</v>
      </c>
      <c r="D113" s="1302">
        <f t="shared" si="31"/>
        <v>6400</v>
      </c>
      <c r="E113" s="1303" t="s">
        <v>1649</v>
      </c>
      <c r="F113" s="1303" t="str">
        <f t="shared" si="28"/>
        <v>0000</v>
      </c>
      <c r="G113" s="1329" t="str">
        <f t="shared" si="29"/>
        <v>4401</v>
      </c>
      <c r="H113" s="1301">
        <f>+F66</f>
        <v>0</v>
      </c>
      <c r="I113" s="92"/>
      <c r="J113" s="92"/>
      <c r="O113" s="1329"/>
    </row>
    <row r="114" spans="3:15" x14ac:dyDescent="0.3">
      <c r="C114" s="1302">
        <f t="shared" si="26"/>
        <v>4201</v>
      </c>
      <c r="D114" s="1302">
        <f t="shared" si="31"/>
        <v>6400</v>
      </c>
      <c r="E114" s="1303" t="s">
        <v>1652</v>
      </c>
      <c r="F114" s="1303" t="str">
        <f t="shared" si="28"/>
        <v>0000</v>
      </c>
      <c r="G114" s="1329" t="str">
        <f t="shared" si="29"/>
        <v>4401</v>
      </c>
      <c r="H114" s="1301">
        <f>+H66</f>
        <v>0</v>
      </c>
      <c r="I114" s="92"/>
      <c r="J114" s="92"/>
      <c r="O114" s="1329"/>
    </row>
    <row r="115" spans="3:15" x14ac:dyDescent="0.3">
      <c r="C115" s="1302">
        <f t="shared" si="26"/>
        <v>4201</v>
      </c>
      <c r="D115" s="1302">
        <f t="shared" si="31"/>
        <v>6400</v>
      </c>
      <c r="E115" s="1303" t="s">
        <v>1625</v>
      </c>
      <c r="F115" s="1303" t="str">
        <f t="shared" si="28"/>
        <v>0000</v>
      </c>
      <c r="G115" s="1329" t="str">
        <f t="shared" si="29"/>
        <v>4401</v>
      </c>
      <c r="H115" s="1301">
        <f>+I66</f>
        <v>0</v>
      </c>
      <c r="I115" s="92"/>
      <c r="J115" s="92"/>
      <c r="O115" s="1329"/>
    </row>
    <row r="116" spans="3:15" x14ac:dyDescent="0.3">
      <c r="C116" s="1302">
        <f t="shared" si="26"/>
        <v>4201</v>
      </c>
      <c r="D116" s="1302">
        <f t="shared" si="31"/>
        <v>6400</v>
      </c>
      <c r="E116" s="1303" t="s">
        <v>1656</v>
      </c>
      <c r="F116" s="1303" t="str">
        <f t="shared" si="28"/>
        <v>0000</v>
      </c>
      <c r="G116" s="1329" t="str">
        <f t="shared" si="29"/>
        <v>4401</v>
      </c>
      <c r="H116" s="1301">
        <f>+J66</f>
        <v>0</v>
      </c>
      <c r="I116" s="92"/>
      <c r="J116" s="92"/>
      <c r="O116" s="1329"/>
    </row>
    <row r="117" spans="3:15" x14ac:dyDescent="0.3">
      <c r="C117" s="1302">
        <f t="shared" si="26"/>
        <v>4201</v>
      </c>
      <c r="D117" s="1302">
        <f t="shared" si="31"/>
        <v>6400</v>
      </c>
      <c r="E117" s="1303" t="s">
        <v>1666</v>
      </c>
      <c r="F117" s="1303" t="str">
        <f t="shared" si="28"/>
        <v>0000</v>
      </c>
      <c r="G117" s="1329" t="str">
        <f t="shared" si="29"/>
        <v>4401</v>
      </c>
      <c r="H117" s="1301">
        <f>+K66</f>
        <v>0</v>
      </c>
      <c r="I117" s="92"/>
      <c r="J117" s="92"/>
      <c r="O117" s="1329"/>
    </row>
    <row r="118" spans="3:15" x14ac:dyDescent="0.3">
      <c r="C118" s="1302">
        <f t="shared" si="26"/>
        <v>4201</v>
      </c>
      <c r="D118" s="1302">
        <f t="shared" si="31"/>
        <v>6400</v>
      </c>
      <c r="E118" s="1303" t="s">
        <v>1668</v>
      </c>
      <c r="F118" s="1303" t="str">
        <f t="shared" si="28"/>
        <v>0000</v>
      </c>
      <c r="G118" s="1329" t="str">
        <f t="shared" si="29"/>
        <v>4401</v>
      </c>
      <c r="H118" s="1301">
        <f>+L66</f>
        <v>0</v>
      </c>
      <c r="I118" s="92"/>
      <c r="J118" s="92"/>
      <c r="O118" s="1329"/>
    </row>
    <row r="119" spans="3:15" x14ac:dyDescent="0.3">
      <c r="C119" s="1448">
        <f t="shared" si="26"/>
        <v>4201</v>
      </c>
      <c r="D119" s="1448">
        <f t="shared" si="31"/>
        <v>6400</v>
      </c>
      <c r="E119" s="1468" t="s">
        <v>1670</v>
      </c>
      <c r="F119" s="1468" t="str">
        <f t="shared" si="28"/>
        <v>0000</v>
      </c>
      <c r="G119" s="1469" t="str">
        <f t="shared" si="29"/>
        <v>4401</v>
      </c>
      <c r="H119" s="1331">
        <f>+M66</f>
        <v>0</v>
      </c>
      <c r="I119" s="1331">
        <f>SUM(H111:H119)</f>
        <v>0</v>
      </c>
      <c r="J119" s="92"/>
      <c r="O119" s="1329"/>
    </row>
    <row r="120" spans="3:15" x14ac:dyDescent="0.3">
      <c r="C120" s="92"/>
      <c r="D120" s="92"/>
      <c r="E120" s="1303"/>
      <c r="F120" s="92"/>
      <c r="G120" s="92"/>
      <c r="H120" s="1471">
        <f>SUM(H92:H119)</f>
        <v>0</v>
      </c>
      <c r="I120" s="1471">
        <f>SUM(I92:I119)</f>
        <v>0</v>
      </c>
      <c r="J120" s="92"/>
      <c r="O120" s="1329"/>
    </row>
    <row r="121" spans="3:15" x14ac:dyDescent="0.3">
      <c r="O121" s="1329"/>
    </row>
    <row r="122" spans="3:15" x14ac:dyDescent="0.3">
      <c r="O122" s="1329"/>
    </row>
    <row r="123" spans="3:15" x14ac:dyDescent="0.3">
      <c r="O123" s="1329"/>
    </row>
    <row r="124" spans="3:15" x14ac:dyDescent="0.3">
      <c r="O124" s="1329"/>
    </row>
    <row r="125" spans="3:15" x14ac:dyDescent="0.3">
      <c r="O125" s="1329"/>
    </row>
    <row r="126" spans="3:15" x14ac:dyDescent="0.3">
      <c r="O126" s="1329"/>
    </row>
    <row r="127" spans="3:15" x14ac:dyDescent="0.3">
      <c r="O127" s="1329"/>
    </row>
    <row r="128" spans="3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  <row r="2272" spans="15:15" x14ac:dyDescent="0.3">
      <c r="O2272" s="1329"/>
    </row>
    <row r="2273" spans="15:15" x14ac:dyDescent="0.3">
      <c r="O2273" s="1329"/>
    </row>
    <row r="2274" spans="15:15" x14ac:dyDescent="0.3">
      <c r="O2274" s="1329"/>
    </row>
    <row r="2275" spans="15:15" x14ac:dyDescent="0.3">
      <c r="O2275" s="1329"/>
    </row>
    <row r="2276" spans="15:15" x14ac:dyDescent="0.3">
      <c r="O2276" s="1329"/>
    </row>
    <row r="2277" spans="15:15" x14ac:dyDescent="0.3">
      <c r="O2277" s="1329"/>
    </row>
    <row r="2278" spans="15:15" x14ac:dyDescent="0.3">
      <c r="O2278" s="1329"/>
    </row>
    <row r="2279" spans="15:15" x14ac:dyDescent="0.3">
      <c r="O2279" s="1329"/>
    </row>
    <row r="2280" spans="15:15" x14ac:dyDescent="0.3">
      <c r="O2280" s="1329"/>
    </row>
    <row r="2281" spans="15:15" x14ac:dyDescent="0.3">
      <c r="O2281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0" fitToHeight="2" orientation="landscape" r:id="rId1"/>
  <headerFooter alignWithMargins="0">
    <oddFooter>&amp;L&amp;F
&amp;A&amp;C&amp;P&amp;R&amp;D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26" enableFormatConditionsCalculation="0">
    <tabColor indexed="44"/>
    <pageSetUpPr fitToPage="1"/>
  </sheetPr>
  <dimension ref="A1:U2235"/>
  <sheetViews>
    <sheetView view="pageBreakPreview" zoomScale="75" zoomScaleNormal="65" workbookViewId="0">
      <selection activeCell="AB30" sqref="AB30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3382'!H470</f>
        <v>69900</v>
      </c>
    </row>
    <row r="2" spans="1:21" x14ac:dyDescent="0.3">
      <c r="A2" s="2212" t="s">
        <v>2339</v>
      </c>
      <c r="B2" s="230" t="s">
        <v>1407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4201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1354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3382'!A467</f>
        <v>14000</v>
      </c>
      <c r="B12" s="1428" t="str">
        <f>'Salary Menu MIS 3382'!B467</f>
        <v>Instructional Coach - 10 Month</v>
      </c>
      <c r="C12" s="1429">
        <f>'Salary Menu MIS 3382'!D467</f>
        <v>1</v>
      </c>
      <c r="D12" s="1429">
        <f>'Salary Menu MIS 3382'!E467</f>
        <v>69900</v>
      </c>
      <c r="E12" s="1429">
        <f>'Salary Menu MIS 3382'!J467</f>
        <v>55196</v>
      </c>
      <c r="F12" s="1331">
        <f>ROUND(C12*(ROUND((D12-$J$9-$K$9-$L$9)/(1+$H$9+$I$9),0)),0)</f>
        <v>55196</v>
      </c>
      <c r="G12" s="1331">
        <f>ROUND(C12*(ROUND(($G$9*E12)*(1+$H$9+$I$9),0)),0)</f>
        <v>0</v>
      </c>
      <c r="H12" s="1331">
        <f>ROUND(F12*$H$9,0)</f>
        <v>3792</v>
      </c>
      <c r="I12" s="1331">
        <f>ROUND(F12*$I$9,0)</f>
        <v>4222</v>
      </c>
      <c r="J12" s="1331">
        <f>ROUND($J$9*C12,0)</f>
        <v>6458</v>
      </c>
      <c r="K12" s="1331">
        <f>ROUND($K$9*C12,0)</f>
        <v>28</v>
      </c>
      <c r="L12" s="1331">
        <f>ROUND($L$9*C12,0)</f>
        <v>204</v>
      </c>
      <c r="M12" s="1331">
        <f>ROUND((C12*D12)-(F12+H12+I12+J12+K12+L12),0)</f>
        <v>0</v>
      </c>
      <c r="N12" s="1331">
        <f>SUM(F12:M12)</f>
        <v>69900</v>
      </c>
      <c r="O12" s="1329">
        <v>6300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1355</v>
      </c>
      <c r="B14" s="1336"/>
      <c r="C14" s="1337"/>
      <c r="D14" s="1459"/>
      <c r="E14" s="1459"/>
      <c r="F14" s="1339">
        <f t="shared" ref="F14:N14" si="0">ROUND(SUM(F12:F13),0)</f>
        <v>55196</v>
      </c>
      <c r="G14" s="1339">
        <f t="shared" si="0"/>
        <v>0</v>
      </c>
      <c r="H14" s="1339">
        <f t="shared" si="0"/>
        <v>3792</v>
      </c>
      <c r="I14" s="1339">
        <f t="shared" si="0"/>
        <v>4222</v>
      </c>
      <c r="J14" s="1339">
        <f t="shared" si="0"/>
        <v>6458</v>
      </c>
      <c r="K14" s="1339">
        <f t="shared" si="0"/>
        <v>28</v>
      </c>
      <c r="L14" s="1339">
        <f t="shared" si="0"/>
        <v>204</v>
      </c>
      <c r="M14" s="1339">
        <f t="shared" si="0"/>
        <v>0</v>
      </c>
      <c r="N14" s="1339">
        <f t="shared" si="0"/>
        <v>69900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O16" s="1329"/>
    </row>
    <row r="17" spans="1:21" s="230" customFormat="1" x14ac:dyDescent="0.3">
      <c r="A17" s="1297" t="s">
        <v>1358</v>
      </c>
      <c r="B17" s="1374"/>
      <c r="C17" s="1375"/>
      <c r="D17" s="1462"/>
      <c r="E17" s="1462"/>
      <c r="F17" s="1339">
        <f t="shared" ref="F17:N17" si="1">ROUND(+F14,0)</f>
        <v>55196</v>
      </c>
      <c r="G17" s="1339">
        <f t="shared" si="1"/>
        <v>0</v>
      </c>
      <c r="H17" s="1339">
        <f t="shared" si="1"/>
        <v>3792</v>
      </c>
      <c r="I17" s="1339">
        <f t="shared" si="1"/>
        <v>4222</v>
      </c>
      <c r="J17" s="1339">
        <f t="shared" si="1"/>
        <v>6458</v>
      </c>
      <c r="K17" s="1339">
        <f t="shared" si="1"/>
        <v>28</v>
      </c>
      <c r="L17" s="1339">
        <f t="shared" si="1"/>
        <v>204</v>
      </c>
      <c r="M17" s="1339">
        <f t="shared" si="1"/>
        <v>0</v>
      </c>
      <c r="N17" s="1339">
        <f t="shared" si="1"/>
        <v>69900</v>
      </c>
      <c r="O17" s="1340"/>
      <c r="P17" s="1341"/>
      <c r="U17" s="1342"/>
    </row>
    <row r="18" spans="1:21" x14ac:dyDescent="0.3">
      <c r="O18" s="1329"/>
    </row>
    <row r="19" spans="1:21" x14ac:dyDescent="0.3">
      <c r="O19" s="1329"/>
    </row>
    <row r="20" spans="1:21" x14ac:dyDescent="0.3">
      <c r="O20" s="1329"/>
    </row>
    <row r="21" spans="1:21" x14ac:dyDescent="0.3">
      <c r="O21" s="1329"/>
    </row>
    <row r="22" spans="1:21" x14ac:dyDescent="0.3">
      <c r="O22" s="1329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A37" s="1297" t="str">
        <f>A1</f>
        <v>Salary Budget</v>
      </c>
      <c r="B37" s="230"/>
    </row>
    <row r="38" spans="1:16" x14ac:dyDescent="0.3">
      <c r="A38" s="1377" t="str">
        <f>A2</f>
        <v>4405</v>
      </c>
      <c r="B38" s="230" t="str">
        <f>B2</f>
        <v>Title II</v>
      </c>
    </row>
    <row r="39" spans="1:16" x14ac:dyDescent="0.3">
      <c r="A39" s="1377" t="str">
        <f>A3</f>
        <v>0000</v>
      </c>
      <c r="B39" s="230" t="str">
        <f>B3</f>
        <v>SAMPLE SCHOOL</v>
      </c>
    </row>
    <row r="40" spans="1:16" x14ac:dyDescent="0.3">
      <c r="A40" s="1378" t="str">
        <f>A5</f>
        <v>FISCAL YEAR 2013-2014</v>
      </c>
      <c r="B40" s="1379"/>
      <c r="G40" s="1311"/>
    </row>
    <row r="41" spans="1:16" x14ac:dyDescent="0.3">
      <c r="A41" s="1297"/>
      <c r="B41" s="230"/>
      <c r="G41" s="1311" t="s">
        <v>1635</v>
      </c>
    </row>
    <row r="42" spans="1:16" x14ac:dyDescent="0.3">
      <c r="F42" s="1311"/>
      <c r="G42" s="1312" t="s">
        <v>1314</v>
      </c>
      <c r="H42" s="1311" t="s">
        <v>1652</v>
      </c>
      <c r="I42" s="1311" t="s">
        <v>1625</v>
      </c>
      <c r="J42" s="1311" t="s">
        <v>1656</v>
      </c>
      <c r="K42" s="1311" t="s">
        <v>1666</v>
      </c>
      <c r="L42" s="1311" t="s">
        <v>1668</v>
      </c>
      <c r="M42" s="1311" t="s">
        <v>1670</v>
      </c>
      <c r="N42" s="1312"/>
    </row>
    <row r="43" spans="1:16" x14ac:dyDescent="0.3">
      <c r="C43" s="1313" t="s">
        <v>1315</v>
      </c>
      <c r="D43" s="1315" t="s">
        <v>1337</v>
      </c>
      <c r="E43" s="1315"/>
      <c r="F43" s="1315" t="s">
        <v>273</v>
      </c>
      <c r="G43" s="1311"/>
      <c r="H43" s="1315" t="s">
        <v>1339</v>
      </c>
      <c r="I43" s="1315" t="s">
        <v>1340</v>
      </c>
      <c r="J43" s="1315" t="s">
        <v>1341</v>
      </c>
      <c r="K43" s="1315" t="s">
        <v>1342</v>
      </c>
      <c r="L43" s="1315" t="s">
        <v>1343</v>
      </c>
      <c r="M43" s="1315" t="s">
        <v>1344</v>
      </c>
      <c r="N43" s="1315" t="s">
        <v>248</v>
      </c>
      <c r="O43" s="1316" t="s">
        <v>243</v>
      </c>
      <c r="P43" s="1316" t="s">
        <v>1345</v>
      </c>
    </row>
    <row r="44" spans="1:16" x14ac:dyDescent="0.3">
      <c r="G44" s="1463">
        <f t="shared" ref="G44:L44" si="2">G9</f>
        <v>0</v>
      </c>
      <c r="H44" s="1464">
        <f t="shared" si="2"/>
        <v>6.8699999999999997E-2</v>
      </c>
      <c r="I44" s="1464">
        <f t="shared" si="2"/>
        <v>7.6499999999999999E-2</v>
      </c>
      <c r="J44" s="1301">
        <f t="shared" si="2"/>
        <v>6458</v>
      </c>
      <c r="K44" s="1301">
        <f t="shared" si="2"/>
        <v>28</v>
      </c>
      <c r="L44" s="1301">
        <f t="shared" si="2"/>
        <v>204</v>
      </c>
    </row>
    <row r="45" spans="1:16" x14ac:dyDescent="0.3">
      <c r="H45" s="1382"/>
      <c r="I45" s="1382"/>
    </row>
    <row r="46" spans="1:16" x14ac:dyDescent="0.3">
      <c r="A46" s="1371" t="str">
        <f t="shared" ref="A46:P46" si="3">A12</f>
        <v>14000</v>
      </c>
      <c r="B46" s="1192" t="str">
        <f t="shared" si="3"/>
        <v>Instructional Coach - 10 Month</v>
      </c>
      <c r="C46" s="1372">
        <f t="shared" si="3"/>
        <v>1</v>
      </c>
      <c r="D46" s="1422">
        <f t="shared" si="3"/>
        <v>69900</v>
      </c>
      <c r="E46" s="1422">
        <f t="shared" si="3"/>
        <v>55196</v>
      </c>
      <c r="F46" s="1301">
        <f t="shared" si="3"/>
        <v>55196</v>
      </c>
      <c r="G46" s="1301">
        <f t="shared" si="3"/>
        <v>0</v>
      </c>
      <c r="H46" s="1301">
        <f>H12+M12</f>
        <v>3792</v>
      </c>
      <c r="I46" s="1301">
        <f t="shared" si="3"/>
        <v>4222</v>
      </c>
      <c r="J46" s="1301">
        <f t="shared" si="3"/>
        <v>6458</v>
      </c>
      <c r="K46" s="1301">
        <f t="shared" si="3"/>
        <v>28</v>
      </c>
      <c r="L46" s="1301">
        <f t="shared" si="3"/>
        <v>204</v>
      </c>
      <c r="M46" s="1301">
        <v>0</v>
      </c>
      <c r="N46" s="1301">
        <f>SUM(F46:M46)</f>
        <v>69900</v>
      </c>
      <c r="O46" s="1329">
        <f t="shared" si="3"/>
        <v>6300</v>
      </c>
      <c r="P46" s="1302" t="str">
        <f t="shared" si="3"/>
        <v>0131</v>
      </c>
    </row>
    <row r="47" spans="1:16" x14ac:dyDescent="0.3">
      <c r="A47" s="1371"/>
      <c r="B47" s="1192"/>
      <c r="C47" s="1372"/>
      <c r="D47" s="1422"/>
      <c r="E47" s="1422"/>
      <c r="F47" s="1422"/>
      <c r="G47" s="1422"/>
      <c r="H47" s="1422"/>
      <c r="I47" s="1422"/>
      <c r="J47" s="1422"/>
      <c r="K47" s="1422"/>
      <c r="L47" s="1422"/>
      <c r="M47" s="1422"/>
      <c r="N47" s="1422"/>
      <c r="O47" s="1329"/>
    </row>
    <row r="48" spans="1:16" x14ac:dyDescent="0.3">
      <c r="A48" s="1397" t="s">
        <v>1381</v>
      </c>
      <c r="B48" s="1398"/>
      <c r="C48" s="1403"/>
      <c r="D48" s="1405"/>
      <c r="E48" s="1405"/>
      <c r="F48" s="1405">
        <f t="shared" ref="F48:N48" si="4">SUM(F46:F47)</f>
        <v>55196</v>
      </c>
      <c r="G48" s="1405">
        <f t="shared" si="4"/>
        <v>0</v>
      </c>
      <c r="H48" s="1405">
        <f t="shared" si="4"/>
        <v>3792</v>
      </c>
      <c r="I48" s="1405">
        <f t="shared" si="4"/>
        <v>4222</v>
      </c>
      <c r="J48" s="1405">
        <f t="shared" si="4"/>
        <v>6458</v>
      </c>
      <c r="K48" s="1405">
        <f t="shared" si="4"/>
        <v>28</v>
      </c>
      <c r="L48" s="1405">
        <f t="shared" si="4"/>
        <v>204</v>
      </c>
      <c r="M48" s="1405">
        <f t="shared" si="4"/>
        <v>0</v>
      </c>
      <c r="N48" s="1405">
        <f t="shared" si="4"/>
        <v>69900</v>
      </c>
      <c r="O48" s="1393">
        <f>O46</f>
        <v>6300</v>
      </c>
      <c r="P48" s="1431"/>
    </row>
    <row r="49" spans="1:15" x14ac:dyDescent="0.3">
      <c r="O49" s="1329"/>
    </row>
    <row r="50" spans="1:15" x14ac:dyDescent="0.3">
      <c r="O50" s="1329"/>
    </row>
    <row r="51" spans="1:15" ht="14.4" thickBot="1" x14ac:dyDescent="0.35">
      <c r="A51" s="1297" t="s">
        <v>1358</v>
      </c>
      <c r="B51" s="1374"/>
      <c r="F51" s="1444">
        <f t="shared" ref="F51:N51" si="5">F48</f>
        <v>55196</v>
      </c>
      <c r="G51" s="1444">
        <f t="shared" si="5"/>
        <v>0</v>
      </c>
      <c r="H51" s="1444">
        <f t="shared" si="5"/>
        <v>3792</v>
      </c>
      <c r="I51" s="1444">
        <f t="shared" si="5"/>
        <v>4222</v>
      </c>
      <c r="J51" s="1444">
        <f t="shared" si="5"/>
        <v>6458</v>
      </c>
      <c r="K51" s="1444">
        <f t="shared" si="5"/>
        <v>28</v>
      </c>
      <c r="L51" s="1444">
        <f t="shared" si="5"/>
        <v>204</v>
      </c>
      <c r="M51" s="1444">
        <f t="shared" si="5"/>
        <v>0</v>
      </c>
      <c r="N51" s="1444">
        <f t="shared" si="5"/>
        <v>69900</v>
      </c>
      <c r="O51" s="1329"/>
    </row>
    <row r="52" spans="1:15" ht="14.4" thickTop="1" x14ac:dyDescent="0.3">
      <c r="O52" s="1329"/>
    </row>
    <row r="53" spans="1:15" x14ac:dyDescent="0.3">
      <c r="A53" s="1214" t="s">
        <v>1310</v>
      </c>
      <c r="N53" s="1301">
        <f>H1</f>
        <v>69900</v>
      </c>
      <c r="O53" s="1329"/>
    </row>
    <row r="54" spans="1:15" x14ac:dyDescent="0.3">
      <c r="A54" s="1214" t="s">
        <v>1312</v>
      </c>
      <c r="N54" s="1301">
        <f>H2</f>
        <v>0</v>
      </c>
      <c r="O54" s="1329"/>
    </row>
    <row r="55" spans="1:15" x14ac:dyDescent="0.3">
      <c r="A55" s="1297" t="s">
        <v>1387</v>
      </c>
      <c r="B55" s="1374"/>
      <c r="N55" s="1445">
        <f>SUM(N53:N54)</f>
        <v>69900</v>
      </c>
      <c r="O55" s="1329"/>
    </row>
    <row r="56" spans="1:15" x14ac:dyDescent="0.3">
      <c r="O56" s="1329"/>
    </row>
    <row r="57" spans="1:15" ht="14.4" thickBot="1" x14ac:dyDescent="0.35">
      <c r="A57" s="1297" t="s">
        <v>1388</v>
      </c>
      <c r="B57" s="1374"/>
      <c r="N57" s="1444">
        <f>+N55-N51</f>
        <v>0</v>
      </c>
      <c r="O57" s="1329"/>
    </row>
    <row r="58" spans="1:15" ht="14.4" thickTop="1" x14ac:dyDescent="0.3">
      <c r="O58" s="1329"/>
    </row>
    <row r="59" spans="1:15" x14ac:dyDescent="0.3">
      <c r="O59" s="1329"/>
    </row>
    <row r="60" spans="1:15" x14ac:dyDescent="0.3">
      <c r="A60" s="1297" t="s">
        <v>1389</v>
      </c>
      <c r="B60" s="1374"/>
      <c r="F60" s="1301">
        <f t="shared" ref="F60:N60" si="6">+F17-F51</f>
        <v>0</v>
      </c>
      <c r="G60" s="1301">
        <f t="shared" si="6"/>
        <v>0</v>
      </c>
      <c r="H60" s="1301">
        <f t="shared" si="6"/>
        <v>0</v>
      </c>
      <c r="I60" s="1301">
        <f t="shared" si="6"/>
        <v>0</v>
      </c>
      <c r="J60" s="1301">
        <f t="shared" si="6"/>
        <v>0</v>
      </c>
      <c r="K60" s="1301">
        <f t="shared" si="6"/>
        <v>0</v>
      </c>
      <c r="L60" s="1301">
        <f t="shared" si="6"/>
        <v>0</v>
      </c>
      <c r="M60" s="1301">
        <f t="shared" si="6"/>
        <v>0</v>
      </c>
      <c r="N60" s="1301">
        <f t="shared" si="6"/>
        <v>0</v>
      </c>
      <c r="O60" s="1329"/>
    </row>
    <row r="61" spans="1:15" x14ac:dyDescent="0.3">
      <c r="O61" s="1329"/>
    </row>
    <row r="62" spans="1:15" x14ac:dyDescent="0.3">
      <c r="O62" s="1329"/>
    </row>
    <row r="63" spans="1:15" x14ac:dyDescent="0.3">
      <c r="C63" s="1302"/>
      <c r="D63" s="1302"/>
      <c r="E63" s="1303"/>
      <c r="F63" s="1302" t="s">
        <v>1359</v>
      </c>
      <c r="G63" s="92"/>
      <c r="H63" s="92"/>
      <c r="I63" s="92"/>
      <c r="J63" s="92"/>
      <c r="O63" s="1329"/>
    </row>
    <row r="64" spans="1:15" x14ac:dyDescent="0.3">
      <c r="C64" s="1302" t="s">
        <v>1360</v>
      </c>
      <c r="D64" s="1302" t="s">
        <v>1608</v>
      </c>
      <c r="E64" s="1303" t="s">
        <v>1609</v>
      </c>
      <c r="F64" s="1302" t="s">
        <v>1361</v>
      </c>
      <c r="G64" s="1302" t="s">
        <v>1362</v>
      </c>
      <c r="H64" s="92"/>
      <c r="I64" s="92"/>
      <c r="J64" s="92"/>
      <c r="O64" s="1329"/>
    </row>
    <row r="65" spans="3:15" x14ac:dyDescent="0.3">
      <c r="C65" s="92"/>
      <c r="D65" s="92"/>
      <c r="E65" s="1303"/>
      <c r="F65" s="92"/>
      <c r="G65" s="92"/>
      <c r="H65" s="92"/>
      <c r="I65" s="92"/>
      <c r="J65" s="92"/>
      <c r="O65" s="1329"/>
    </row>
    <row r="66" spans="3:15" x14ac:dyDescent="0.3">
      <c r="C66" s="1302">
        <f t="shared" ref="C66:C73" si="7">$B$4</f>
        <v>4201</v>
      </c>
      <c r="D66" s="1302">
        <f t="shared" ref="D66:D73" si="8">$O$48</f>
        <v>6300</v>
      </c>
      <c r="E66" s="1303" t="s">
        <v>1635</v>
      </c>
      <c r="F66" s="1303" t="str">
        <f t="shared" ref="F66:F73" si="9">$A$3</f>
        <v>0000</v>
      </c>
      <c r="G66" s="1329" t="str">
        <f t="shared" ref="G66:G73" si="10">$A$2</f>
        <v>4405</v>
      </c>
      <c r="H66" s="1301">
        <f>G48</f>
        <v>0</v>
      </c>
      <c r="I66" s="92"/>
      <c r="J66" s="92"/>
      <c r="O66" s="1329"/>
    </row>
    <row r="67" spans="3:15" x14ac:dyDescent="0.3">
      <c r="C67" s="1302">
        <f t="shared" si="7"/>
        <v>4201</v>
      </c>
      <c r="D67" s="1302">
        <f t="shared" si="8"/>
        <v>6300</v>
      </c>
      <c r="E67" s="1303" t="s">
        <v>1649</v>
      </c>
      <c r="F67" s="1303" t="str">
        <f t="shared" si="9"/>
        <v>0000</v>
      </c>
      <c r="G67" s="1329" t="str">
        <f t="shared" si="10"/>
        <v>4405</v>
      </c>
      <c r="H67" s="1301">
        <f>F48</f>
        <v>55196</v>
      </c>
      <c r="I67" s="92"/>
      <c r="J67" s="92"/>
      <c r="O67" s="1329"/>
    </row>
    <row r="68" spans="3:15" x14ac:dyDescent="0.3">
      <c r="C68" s="1302">
        <f t="shared" si="7"/>
        <v>4201</v>
      </c>
      <c r="D68" s="1302">
        <f t="shared" si="8"/>
        <v>6300</v>
      </c>
      <c r="E68" s="1303" t="s">
        <v>1652</v>
      </c>
      <c r="F68" s="1303" t="str">
        <f t="shared" si="9"/>
        <v>0000</v>
      </c>
      <c r="G68" s="1329" t="str">
        <f t="shared" si="10"/>
        <v>4405</v>
      </c>
      <c r="H68" s="1301">
        <f>+H48+N57</f>
        <v>3792</v>
      </c>
      <c r="I68" s="92"/>
      <c r="J68" s="92" t="s">
        <v>1406</v>
      </c>
      <c r="O68" s="1329"/>
    </row>
    <row r="69" spans="3:15" x14ac:dyDescent="0.3">
      <c r="C69" s="1302">
        <f t="shared" si="7"/>
        <v>4201</v>
      </c>
      <c r="D69" s="1302">
        <f t="shared" si="8"/>
        <v>6300</v>
      </c>
      <c r="E69" s="1303" t="s">
        <v>1625</v>
      </c>
      <c r="F69" s="1303" t="str">
        <f t="shared" si="9"/>
        <v>0000</v>
      </c>
      <c r="G69" s="1329" t="str">
        <f t="shared" si="10"/>
        <v>4405</v>
      </c>
      <c r="H69" s="1301">
        <f>I48</f>
        <v>4222</v>
      </c>
      <c r="I69" s="92"/>
      <c r="J69" s="92"/>
      <c r="O69" s="1329"/>
    </row>
    <row r="70" spans="3:15" x14ac:dyDescent="0.3">
      <c r="C70" s="1302">
        <f t="shared" si="7"/>
        <v>4201</v>
      </c>
      <c r="D70" s="1302">
        <f t="shared" si="8"/>
        <v>6300</v>
      </c>
      <c r="E70" s="1303" t="s">
        <v>1656</v>
      </c>
      <c r="F70" s="1303" t="str">
        <f t="shared" si="9"/>
        <v>0000</v>
      </c>
      <c r="G70" s="1329" t="str">
        <f t="shared" si="10"/>
        <v>4405</v>
      </c>
      <c r="H70" s="1301">
        <f>J48</f>
        <v>6458</v>
      </c>
      <c r="I70" s="92"/>
      <c r="J70" s="92"/>
      <c r="O70" s="1329"/>
    </row>
    <row r="71" spans="3:15" x14ac:dyDescent="0.3">
      <c r="C71" s="1302">
        <f t="shared" si="7"/>
        <v>4201</v>
      </c>
      <c r="D71" s="1302">
        <f t="shared" si="8"/>
        <v>6300</v>
      </c>
      <c r="E71" s="1303" t="s">
        <v>1666</v>
      </c>
      <c r="F71" s="1303" t="str">
        <f t="shared" si="9"/>
        <v>0000</v>
      </c>
      <c r="G71" s="1329" t="str">
        <f t="shared" si="10"/>
        <v>4405</v>
      </c>
      <c r="H71" s="1301">
        <f>K48</f>
        <v>28</v>
      </c>
      <c r="I71" s="92"/>
      <c r="J71" s="92"/>
      <c r="O71" s="1329"/>
    </row>
    <row r="72" spans="3:15" x14ac:dyDescent="0.3">
      <c r="C72" s="1302">
        <f t="shared" si="7"/>
        <v>4201</v>
      </c>
      <c r="D72" s="1302">
        <f t="shared" si="8"/>
        <v>6300</v>
      </c>
      <c r="E72" s="1303" t="s">
        <v>1668</v>
      </c>
      <c r="F72" s="1303" t="str">
        <f t="shared" si="9"/>
        <v>0000</v>
      </c>
      <c r="G72" s="1329" t="str">
        <f t="shared" si="10"/>
        <v>4405</v>
      </c>
      <c r="H72" s="1301">
        <f>L48</f>
        <v>204</v>
      </c>
      <c r="I72" s="92"/>
      <c r="J72" s="92"/>
      <c r="O72" s="1329"/>
    </row>
    <row r="73" spans="3:15" x14ac:dyDescent="0.3">
      <c r="C73" s="1448">
        <f t="shared" si="7"/>
        <v>4201</v>
      </c>
      <c r="D73" s="1448">
        <f t="shared" si="8"/>
        <v>6300</v>
      </c>
      <c r="E73" s="1468" t="s">
        <v>1670</v>
      </c>
      <c r="F73" s="1468" t="str">
        <f t="shared" si="9"/>
        <v>0000</v>
      </c>
      <c r="G73" s="1469" t="str">
        <f t="shared" si="10"/>
        <v>4405</v>
      </c>
      <c r="H73" s="1331">
        <f>M48</f>
        <v>0</v>
      </c>
      <c r="I73" s="1331">
        <f>SUM(H66:H73)</f>
        <v>69900</v>
      </c>
      <c r="J73" s="92"/>
      <c r="O73" s="1329"/>
    </row>
    <row r="74" spans="3:15" x14ac:dyDescent="0.3">
      <c r="C74" s="92"/>
      <c r="D74" s="92"/>
      <c r="E74" s="1303"/>
      <c r="F74" s="92"/>
      <c r="G74" s="92"/>
      <c r="H74" s="1471">
        <f>SUM(H66:H73)</f>
        <v>69900</v>
      </c>
      <c r="I74" s="1471">
        <f>SUM(I66:I73)</f>
        <v>69900</v>
      </c>
      <c r="J74" s="92"/>
      <c r="O74" s="1329"/>
    </row>
    <row r="75" spans="3:15" x14ac:dyDescent="0.3">
      <c r="O75" s="1329"/>
    </row>
    <row r="76" spans="3:15" x14ac:dyDescent="0.3"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51" fitToHeight="2" orientation="landscape" r:id="rId1"/>
  <headerFooter alignWithMargins="0">
    <oddFooter>&amp;L&amp;F
&amp;A&amp;C&amp;P&amp;R&amp;D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32" enableFormatConditionsCalculation="0">
    <tabColor indexed="44"/>
    <pageSetUpPr fitToPage="1"/>
  </sheetPr>
  <dimension ref="A1:U2237"/>
  <sheetViews>
    <sheetView view="pageBreakPreview" zoomScale="75" zoomScaleNormal="65" workbookViewId="0">
      <selection activeCell="AB30" sqref="AB30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'Salary Menu MIS 3382'!H477</f>
        <v>0</v>
      </c>
    </row>
    <row r="2" spans="1:21" x14ac:dyDescent="0.3">
      <c r="A2" s="2212" t="s">
        <v>2363</v>
      </c>
      <c r="B2" s="230" t="s">
        <v>1534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4201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21" x14ac:dyDescent="0.3">
      <c r="A12" s="1428" t="str">
        <f>'Salary Menu MIS 3382'!A473</f>
        <v>1----</v>
      </c>
      <c r="B12" s="1428" t="str">
        <f>'Salary Menu MIS 3382'!B473</f>
        <v>Teacher - 12 Month</v>
      </c>
      <c r="C12" s="1327">
        <f>'Salary Menu MIS 3382'!D473</f>
        <v>0</v>
      </c>
      <c r="D12" s="1473">
        <f>'Salary Menu MIS 3382'!E473</f>
        <v>76600</v>
      </c>
      <c r="E12" s="1435">
        <f>'Salary Menu MIS 3382'!J473</f>
        <v>61046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60">
        <v>6300</v>
      </c>
      <c r="P12" s="1330" t="s">
        <v>1649</v>
      </c>
    </row>
    <row r="13" spans="1:21" x14ac:dyDescent="0.3">
      <c r="A13" s="1332"/>
      <c r="B13" s="251"/>
      <c r="C13" s="1333"/>
      <c r="D13" s="1362"/>
      <c r="E13" s="1362"/>
      <c r="O13" s="1329"/>
    </row>
    <row r="14" spans="1:21" s="230" customFormat="1" x14ac:dyDescent="0.3">
      <c r="A14" s="1335" t="s">
        <v>1351</v>
      </c>
      <c r="B14" s="1336"/>
      <c r="C14" s="1337"/>
      <c r="D14" s="1459"/>
      <c r="E14" s="1459"/>
      <c r="F14" s="1339">
        <f t="shared" ref="F14:N14" si="0">ROUND(SUM(F12:F13),0)</f>
        <v>0</v>
      </c>
      <c r="G14" s="1339">
        <f t="shared" si="0"/>
        <v>0</v>
      </c>
      <c r="H14" s="1339">
        <f t="shared" si="0"/>
        <v>0</v>
      </c>
      <c r="I14" s="1339">
        <f t="shared" si="0"/>
        <v>0</v>
      </c>
      <c r="J14" s="1339">
        <f t="shared" si="0"/>
        <v>0</v>
      </c>
      <c r="K14" s="1339">
        <f t="shared" si="0"/>
        <v>0</v>
      </c>
      <c r="L14" s="1339">
        <f t="shared" si="0"/>
        <v>0</v>
      </c>
      <c r="M14" s="1339">
        <f t="shared" si="0"/>
        <v>0</v>
      </c>
      <c r="N14" s="1339">
        <f t="shared" si="0"/>
        <v>0</v>
      </c>
      <c r="O14" s="1340"/>
      <c r="P14" s="1341"/>
      <c r="U14" s="1342"/>
    </row>
    <row r="15" spans="1:21" x14ac:dyDescent="0.3">
      <c r="A15" s="1332"/>
      <c r="B15" s="251"/>
      <c r="C15" s="1333"/>
      <c r="D15" s="1362"/>
      <c r="E15" s="1362"/>
      <c r="O15" s="1329"/>
    </row>
    <row r="16" spans="1:21" x14ac:dyDescent="0.3">
      <c r="A16" s="1321" t="s">
        <v>222</v>
      </c>
      <c r="B16" s="1322"/>
      <c r="C16" s="1323"/>
      <c r="D16" s="1455"/>
      <c r="E16" s="1455"/>
      <c r="O16" s="1329"/>
    </row>
    <row r="17" spans="1:21" x14ac:dyDescent="0.3">
      <c r="A17" s="1428" t="str">
        <f>'Salary Menu MIS 3382'!A474</f>
        <v>41880</v>
      </c>
      <c r="B17" s="1428" t="str">
        <f>'Salary Menu MIS 3382'!B474</f>
        <v>Classroom Assistant - Vo-Tech</v>
      </c>
      <c r="C17" s="1327">
        <f>'Salary Menu MIS 3382'!D474</f>
        <v>0</v>
      </c>
      <c r="D17" s="1435">
        <f>'Salary Menu MIS 3382'!E474</f>
        <v>42000</v>
      </c>
      <c r="E17" s="1435"/>
      <c r="F17" s="1301">
        <f>ROUND(C17*(ROUND((D17-$J$9-$K$9-$L$9)/(1+$H$9+$I$9),0)),0)</f>
        <v>0</v>
      </c>
      <c r="G17" s="1345" t="s">
        <v>1350</v>
      </c>
      <c r="H17" s="1301">
        <f>ROUND(F17*$H$9,0)</f>
        <v>0</v>
      </c>
      <c r="I17" s="1301">
        <f>ROUND(F17*$I$9,0)</f>
        <v>0</v>
      </c>
      <c r="J17" s="1301">
        <f>ROUND($J$9*C17,0)</f>
        <v>0</v>
      </c>
      <c r="K17" s="1301">
        <f>ROUND($K$9*C17,0)</f>
        <v>0</v>
      </c>
      <c r="L17" s="1301">
        <f>ROUND($L$9*C17,0)</f>
        <v>0</v>
      </c>
      <c r="M17" s="1301">
        <f>ROUND((C17*D17)-(F17+H17+I17+J17+K17+L17),0)</f>
        <v>0</v>
      </c>
      <c r="N17" s="1301">
        <f>SUM(F17:M17)</f>
        <v>0</v>
      </c>
      <c r="O17" s="1360">
        <v>6300</v>
      </c>
      <c r="P17" s="1330" t="s">
        <v>1630</v>
      </c>
    </row>
    <row r="18" spans="1:21" x14ac:dyDescent="0.3">
      <c r="A18" s="1358"/>
      <c r="B18" s="393"/>
      <c r="C18" s="1327"/>
      <c r="D18" s="1435"/>
      <c r="E18" s="1435"/>
      <c r="O18" s="1329"/>
    </row>
    <row r="19" spans="1:21" s="230" customFormat="1" x14ac:dyDescent="0.3">
      <c r="A19" s="1335" t="s">
        <v>1356</v>
      </c>
      <c r="B19" s="1336"/>
      <c r="C19" s="1337"/>
      <c r="D19" s="1459"/>
      <c r="E19" s="1459"/>
      <c r="F19" s="1339">
        <f t="shared" ref="F19:N19" si="1">ROUND(SUM(F17:F18),0)</f>
        <v>0</v>
      </c>
      <c r="G19" s="1339">
        <f t="shared" si="1"/>
        <v>0</v>
      </c>
      <c r="H19" s="1339">
        <f t="shared" si="1"/>
        <v>0</v>
      </c>
      <c r="I19" s="1339">
        <f t="shared" si="1"/>
        <v>0</v>
      </c>
      <c r="J19" s="1339">
        <f t="shared" si="1"/>
        <v>0</v>
      </c>
      <c r="K19" s="1339">
        <f t="shared" si="1"/>
        <v>0</v>
      </c>
      <c r="L19" s="1339">
        <f t="shared" si="1"/>
        <v>0</v>
      </c>
      <c r="M19" s="1339">
        <f t="shared" si="1"/>
        <v>0</v>
      </c>
      <c r="N19" s="1339">
        <f t="shared" si="1"/>
        <v>0</v>
      </c>
      <c r="O19" s="1340"/>
      <c r="P19" s="1341"/>
      <c r="U19" s="1342"/>
    </row>
    <row r="20" spans="1:21" x14ac:dyDescent="0.3">
      <c r="A20" s="1332"/>
      <c r="B20" s="251"/>
      <c r="C20" s="1333"/>
      <c r="D20" s="1362"/>
      <c r="E20" s="1362"/>
      <c r="O20" s="1329"/>
    </row>
    <row r="21" spans="1:21" x14ac:dyDescent="0.3">
      <c r="O21" s="1329"/>
    </row>
    <row r="22" spans="1:21" s="230" customFormat="1" x14ac:dyDescent="0.3">
      <c r="A22" s="1297" t="s">
        <v>1358</v>
      </c>
      <c r="B22" s="1374"/>
      <c r="C22" s="1375"/>
      <c r="D22" s="1462"/>
      <c r="E22" s="1462"/>
      <c r="F22" s="1339">
        <f t="shared" ref="F22:N22" si="2">ROUND(+F19+F14,0)</f>
        <v>0</v>
      </c>
      <c r="G22" s="1339">
        <f t="shared" si="2"/>
        <v>0</v>
      </c>
      <c r="H22" s="1339">
        <f t="shared" si="2"/>
        <v>0</v>
      </c>
      <c r="I22" s="1339">
        <f t="shared" si="2"/>
        <v>0</v>
      </c>
      <c r="J22" s="1339">
        <f t="shared" si="2"/>
        <v>0</v>
      </c>
      <c r="K22" s="1339">
        <f t="shared" si="2"/>
        <v>0</v>
      </c>
      <c r="L22" s="1339">
        <f t="shared" si="2"/>
        <v>0</v>
      </c>
      <c r="M22" s="1339">
        <f t="shared" si="2"/>
        <v>0</v>
      </c>
      <c r="N22" s="1339">
        <f t="shared" si="2"/>
        <v>0</v>
      </c>
      <c r="O22" s="1340"/>
      <c r="P22" s="1341"/>
      <c r="U22" s="1342"/>
    </row>
    <row r="23" spans="1:21" x14ac:dyDescent="0.3">
      <c r="O23" s="1329"/>
    </row>
    <row r="24" spans="1:21" x14ac:dyDescent="0.3">
      <c r="O24" s="1329"/>
    </row>
    <row r="25" spans="1:21" x14ac:dyDescent="0.3">
      <c r="O25" s="1329"/>
    </row>
    <row r="26" spans="1:21" x14ac:dyDescent="0.3">
      <c r="O26" s="1329"/>
    </row>
    <row r="27" spans="1:21" x14ac:dyDescent="0.3">
      <c r="O27" s="1329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A33" s="1297" t="str">
        <f>A1</f>
        <v>Salary Budget</v>
      </c>
      <c r="B33" s="230"/>
    </row>
    <row r="34" spans="1:16" x14ac:dyDescent="0.3">
      <c r="A34" s="1377" t="str">
        <f>A2</f>
        <v>4422</v>
      </c>
      <c r="B34" s="230" t="str">
        <f>B2</f>
        <v>Carl D. Perkins - Secondary</v>
      </c>
    </row>
    <row r="35" spans="1:16" x14ac:dyDescent="0.3">
      <c r="A35" s="1377" t="str">
        <f>A3</f>
        <v>0000</v>
      </c>
      <c r="B35" s="230" t="str">
        <f>B3</f>
        <v>SAMPLE SCHOOL</v>
      </c>
    </row>
    <row r="36" spans="1:16" x14ac:dyDescent="0.3">
      <c r="A36" s="1378" t="str">
        <f>A5</f>
        <v>FISCAL YEAR 2013-2014</v>
      </c>
      <c r="B36" s="1379"/>
      <c r="G36" s="1311"/>
    </row>
    <row r="37" spans="1:16" x14ac:dyDescent="0.3">
      <c r="A37" s="1297"/>
      <c r="B37" s="230"/>
      <c r="G37" s="1311" t="s">
        <v>1635</v>
      </c>
    </row>
    <row r="38" spans="1:16" x14ac:dyDescent="0.3">
      <c r="F38" s="1311"/>
      <c r="G38" s="1312" t="s">
        <v>1314</v>
      </c>
      <c r="H38" s="1311" t="s">
        <v>1652</v>
      </c>
      <c r="I38" s="1311" t="s">
        <v>1625</v>
      </c>
      <c r="J38" s="1311" t="s">
        <v>1656</v>
      </c>
      <c r="K38" s="1311" t="s">
        <v>1666</v>
      </c>
      <c r="L38" s="1311" t="s">
        <v>1668</v>
      </c>
      <c r="M38" s="1311" t="s">
        <v>1670</v>
      </c>
      <c r="N38" s="1312"/>
    </row>
    <row r="39" spans="1:16" x14ac:dyDescent="0.3">
      <c r="C39" s="1313" t="s">
        <v>1315</v>
      </c>
      <c r="D39" s="1315" t="s">
        <v>1337</v>
      </c>
      <c r="E39" s="1315"/>
      <c r="F39" s="1315" t="s">
        <v>273</v>
      </c>
      <c r="G39" s="1311"/>
      <c r="H39" s="1315" t="s">
        <v>1339</v>
      </c>
      <c r="I39" s="1315" t="s">
        <v>1340</v>
      </c>
      <c r="J39" s="1315" t="s">
        <v>1341</v>
      </c>
      <c r="K39" s="1315" t="s">
        <v>1342</v>
      </c>
      <c r="L39" s="1315" t="s">
        <v>1343</v>
      </c>
      <c r="M39" s="1315" t="s">
        <v>1344</v>
      </c>
      <c r="N39" s="1315" t="s">
        <v>248</v>
      </c>
      <c r="O39" s="1316" t="s">
        <v>243</v>
      </c>
      <c r="P39" s="1316" t="s">
        <v>1345</v>
      </c>
    </row>
    <row r="40" spans="1:16" x14ac:dyDescent="0.3">
      <c r="G40" s="1463">
        <f t="shared" ref="G40:L40" si="3">G9</f>
        <v>0</v>
      </c>
      <c r="H40" s="1464">
        <f t="shared" si="3"/>
        <v>6.8699999999999997E-2</v>
      </c>
      <c r="I40" s="1464">
        <f t="shared" si="3"/>
        <v>7.6499999999999999E-2</v>
      </c>
      <c r="J40" s="1301">
        <f t="shared" si="3"/>
        <v>6458</v>
      </c>
      <c r="K40" s="1301">
        <f t="shared" si="3"/>
        <v>28</v>
      </c>
      <c r="L40" s="1301">
        <f t="shared" si="3"/>
        <v>204</v>
      </c>
    </row>
    <row r="41" spans="1:16" x14ac:dyDescent="0.3">
      <c r="H41" s="1382"/>
      <c r="I41" s="1382"/>
    </row>
    <row r="42" spans="1:16" x14ac:dyDescent="0.3">
      <c r="A42" s="1371" t="str">
        <f t="shared" ref="A42:P42" si="4">A12</f>
        <v>1----</v>
      </c>
      <c r="B42" s="1371" t="str">
        <f t="shared" si="4"/>
        <v>Teacher - 12 Month</v>
      </c>
      <c r="C42" s="1383">
        <f t="shared" si="4"/>
        <v>0</v>
      </c>
      <c r="D42" s="1385">
        <f t="shared" si="4"/>
        <v>76600</v>
      </c>
      <c r="E42" s="1385">
        <f t="shared" si="4"/>
        <v>61046</v>
      </c>
      <c r="F42" s="1385">
        <f t="shared" si="4"/>
        <v>0</v>
      </c>
      <c r="G42" s="1385">
        <f t="shared" si="4"/>
        <v>0</v>
      </c>
      <c r="H42" s="1385">
        <f>H12+M12</f>
        <v>0</v>
      </c>
      <c r="I42" s="1385">
        <f t="shared" si="4"/>
        <v>0</v>
      </c>
      <c r="J42" s="1385">
        <f t="shared" si="4"/>
        <v>0</v>
      </c>
      <c r="K42" s="1385">
        <f t="shared" si="4"/>
        <v>0</v>
      </c>
      <c r="L42" s="1385">
        <f t="shared" si="4"/>
        <v>0</v>
      </c>
      <c r="M42" s="1385">
        <v>0</v>
      </c>
      <c r="N42" s="1385">
        <f>SUM(F42:M42)</f>
        <v>0</v>
      </c>
      <c r="O42" s="1386">
        <f t="shared" si="4"/>
        <v>6300</v>
      </c>
      <c r="P42" s="1386" t="str">
        <f t="shared" si="4"/>
        <v>0131</v>
      </c>
    </row>
    <row r="43" spans="1:16" x14ac:dyDescent="0.3">
      <c r="A43" s="1371"/>
      <c r="B43" s="1192"/>
      <c r="C43" s="1372"/>
      <c r="D43" s="1422"/>
      <c r="E43" s="1422"/>
      <c r="F43" s="1392">
        <f t="shared" ref="F43:N43" si="5">SUM(F42:F42)</f>
        <v>0</v>
      </c>
      <c r="G43" s="1392">
        <f t="shared" si="5"/>
        <v>0</v>
      </c>
      <c r="H43" s="1392">
        <f t="shared" si="5"/>
        <v>0</v>
      </c>
      <c r="I43" s="1392">
        <f t="shared" si="5"/>
        <v>0</v>
      </c>
      <c r="J43" s="1392">
        <f t="shared" si="5"/>
        <v>0</v>
      </c>
      <c r="K43" s="1392">
        <f t="shared" si="5"/>
        <v>0</v>
      </c>
      <c r="L43" s="1392">
        <f t="shared" si="5"/>
        <v>0</v>
      </c>
      <c r="M43" s="1392">
        <f t="shared" si="5"/>
        <v>0</v>
      </c>
      <c r="N43" s="1392">
        <f t="shared" si="5"/>
        <v>0</v>
      </c>
      <c r="O43" s="1393">
        <f>O42</f>
        <v>6300</v>
      </c>
      <c r="P43" s="1393" t="str">
        <f>P42</f>
        <v>0131</v>
      </c>
    </row>
    <row r="44" spans="1:16" x14ac:dyDescent="0.3">
      <c r="A44" s="1371"/>
      <c r="B44" s="1192"/>
      <c r="C44" s="1372"/>
      <c r="D44" s="1422"/>
      <c r="E44" s="1422"/>
      <c r="F44" s="1362"/>
      <c r="G44" s="1362"/>
      <c r="H44" s="1362"/>
      <c r="I44" s="1362"/>
      <c r="J44" s="1362"/>
      <c r="K44" s="1362"/>
      <c r="L44" s="1362"/>
      <c r="M44" s="1362"/>
      <c r="N44" s="1362"/>
      <c r="O44" s="1394"/>
      <c r="P44" s="1394"/>
    </row>
    <row r="45" spans="1:16" x14ac:dyDescent="0.3">
      <c r="A45" s="1371" t="str">
        <f t="shared" ref="A45:P45" si="6">A17</f>
        <v>41880</v>
      </c>
      <c r="B45" s="1371" t="str">
        <f t="shared" si="6"/>
        <v>Classroom Assistant - Vo-Tech</v>
      </c>
      <c r="C45" s="1383">
        <f t="shared" si="6"/>
        <v>0</v>
      </c>
      <c r="D45" s="1385">
        <f t="shared" si="6"/>
        <v>42000</v>
      </c>
      <c r="E45" s="1385">
        <f t="shared" si="6"/>
        <v>0</v>
      </c>
      <c r="F45" s="1385">
        <f t="shared" si="6"/>
        <v>0</v>
      </c>
      <c r="G45" s="1395" t="str">
        <f t="shared" si="6"/>
        <v>N/A</v>
      </c>
      <c r="H45" s="1385">
        <f>H17+M17</f>
        <v>0</v>
      </c>
      <c r="I45" s="1385">
        <f t="shared" si="6"/>
        <v>0</v>
      </c>
      <c r="J45" s="1395">
        <f t="shared" si="6"/>
        <v>0</v>
      </c>
      <c r="K45" s="1395">
        <f t="shared" si="6"/>
        <v>0</v>
      </c>
      <c r="L45" s="1395">
        <f t="shared" si="6"/>
        <v>0</v>
      </c>
      <c r="M45" s="1385">
        <v>0</v>
      </c>
      <c r="N45" s="1385">
        <f>SUM(F45:M45)</f>
        <v>0</v>
      </c>
      <c r="O45" s="1386">
        <f t="shared" si="6"/>
        <v>6300</v>
      </c>
      <c r="P45" s="1386" t="str">
        <f t="shared" si="6"/>
        <v>0100</v>
      </c>
    </row>
    <row r="46" spans="1:16" x14ac:dyDescent="0.3">
      <c r="A46" s="1371"/>
      <c r="B46" s="1192"/>
      <c r="C46" s="1383"/>
      <c r="D46" s="1385"/>
      <c r="E46" s="1385"/>
      <c r="F46" s="1392">
        <f t="shared" ref="F46:N46" si="7">SUM(F45:F45)</f>
        <v>0</v>
      </c>
      <c r="G46" s="1392">
        <f t="shared" si="7"/>
        <v>0</v>
      </c>
      <c r="H46" s="1392">
        <f t="shared" si="7"/>
        <v>0</v>
      </c>
      <c r="I46" s="1392">
        <f t="shared" si="7"/>
        <v>0</v>
      </c>
      <c r="J46" s="1392">
        <f t="shared" si="7"/>
        <v>0</v>
      </c>
      <c r="K46" s="1392">
        <f t="shared" si="7"/>
        <v>0</v>
      </c>
      <c r="L46" s="1392">
        <f t="shared" si="7"/>
        <v>0</v>
      </c>
      <c r="M46" s="1392">
        <f t="shared" si="7"/>
        <v>0</v>
      </c>
      <c r="N46" s="1392">
        <f t="shared" si="7"/>
        <v>0</v>
      </c>
      <c r="O46" s="1393">
        <f>O45</f>
        <v>6300</v>
      </c>
      <c r="P46" s="1393" t="str">
        <f>P45</f>
        <v>0100</v>
      </c>
    </row>
    <row r="47" spans="1:16" x14ac:dyDescent="0.3">
      <c r="A47" s="1371"/>
      <c r="B47" s="1192"/>
      <c r="C47" s="1383"/>
      <c r="D47" s="1385"/>
      <c r="E47" s="1385"/>
      <c r="F47" s="1362"/>
      <c r="G47" s="1362"/>
      <c r="H47" s="1362"/>
      <c r="I47" s="1362"/>
      <c r="J47" s="1362"/>
      <c r="K47" s="1362"/>
      <c r="L47" s="1362"/>
      <c r="M47" s="1362"/>
      <c r="N47" s="1362"/>
      <c r="O47" s="1394"/>
      <c r="P47" s="1394"/>
    </row>
    <row r="48" spans="1:16" x14ac:dyDescent="0.3">
      <c r="A48" s="1397" t="s">
        <v>1364</v>
      </c>
      <c r="B48" s="1398"/>
      <c r="C48" s="1465"/>
      <c r="D48" s="1466"/>
      <c r="E48" s="1466"/>
      <c r="F48" s="1466">
        <f>SUM(F46,F43)</f>
        <v>0</v>
      </c>
      <c r="G48" s="1466">
        <f t="shared" ref="G48:N48" si="8">SUM(G46,G43)</f>
        <v>0</v>
      </c>
      <c r="H48" s="1466">
        <f t="shared" si="8"/>
        <v>0</v>
      </c>
      <c r="I48" s="1466">
        <f t="shared" si="8"/>
        <v>0</v>
      </c>
      <c r="J48" s="1466">
        <f t="shared" si="8"/>
        <v>0</v>
      </c>
      <c r="K48" s="1466">
        <f t="shared" si="8"/>
        <v>0</v>
      </c>
      <c r="L48" s="1466">
        <f t="shared" si="8"/>
        <v>0</v>
      </c>
      <c r="M48" s="1466">
        <f t="shared" si="8"/>
        <v>0</v>
      </c>
      <c r="N48" s="1466">
        <f t="shared" si="8"/>
        <v>0</v>
      </c>
      <c r="O48" s="1393">
        <f>O46</f>
        <v>6300</v>
      </c>
      <c r="P48" s="1467"/>
    </row>
    <row r="49" spans="1:15" x14ac:dyDescent="0.3">
      <c r="A49" s="1371"/>
      <c r="B49" s="1192"/>
      <c r="C49" s="1372"/>
      <c r="D49" s="1422"/>
      <c r="E49" s="1422"/>
      <c r="O49" s="1329"/>
    </row>
    <row r="50" spans="1:15" x14ac:dyDescent="0.3">
      <c r="O50" s="1329"/>
    </row>
    <row r="51" spans="1:15" x14ac:dyDescent="0.3">
      <c r="O51" s="1329"/>
    </row>
    <row r="52" spans="1:15" ht="14.4" thickBot="1" x14ac:dyDescent="0.35">
      <c r="A52" s="1297" t="s">
        <v>1358</v>
      </c>
      <c r="B52" s="1374"/>
      <c r="F52" s="1444">
        <f>+F48</f>
        <v>0</v>
      </c>
      <c r="G52" s="1444">
        <f t="shared" ref="G52:N52" si="9">+G48</f>
        <v>0</v>
      </c>
      <c r="H52" s="1444">
        <f t="shared" si="9"/>
        <v>0</v>
      </c>
      <c r="I52" s="1444">
        <f t="shared" si="9"/>
        <v>0</v>
      </c>
      <c r="J52" s="1444">
        <f t="shared" si="9"/>
        <v>0</v>
      </c>
      <c r="K52" s="1444">
        <f t="shared" si="9"/>
        <v>0</v>
      </c>
      <c r="L52" s="1444">
        <f t="shared" si="9"/>
        <v>0</v>
      </c>
      <c r="M52" s="1444">
        <f t="shared" si="9"/>
        <v>0</v>
      </c>
      <c r="N52" s="1444">
        <f t="shared" si="9"/>
        <v>0</v>
      </c>
      <c r="O52" s="1329"/>
    </row>
    <row r="53" spans="1:15" ht="14.4" thickTop="1" x14ac:dyDescent="0.3">
      <c r="O53" s="1329"/>
    </row>
    <row r="54" spans="1:15" x14ac:dyDescent="0.3">
      <c r="A54" s="1214" t="s">
        <v>1310</v>
      </c>
      <c r="N54" s="1301">
        <f>H1</f>
        <v>0</v>
      </c>
      <c r="O54" s="1329"/>
    </row>
    <row r="55" spans="1:15" x14ac:dyDescent="0.3">
      <c r="A55" s="1214" t="s">
        <v>1312</v>
      </c>
      <c r="N55" s="1301">
        <f>H2</f>
        <v>0</v>
      </c>
      <c r="O55" s="1329"/>
    </row>
    <row r="56" spans="1:15" x14ac:dyDescent="0.3">
      <c r="A56" s="1297" t="s">
        <v>1387</v>
      </c>
      <c r="B56" s="1374"/>
      <c r="N56" s="1445">
        <f>SUM(N54:N55)</f>
        <v>0</v>
      </c>
      <c r="O56" s="1329"/>
    </row>
    <row r="57" spans="1:15" x14ac:dyDescent="0.3">
      <c r="O57" s="1329"/>
    </row>
    <row r="58" spans="1:15" ht="14.4" thickBot="1" x14ac:dyDescent="0.35">
      <c r="A58" s="1297" t="s">
        <v>1388</v>
      </c>
      <c r="B58" s="1374"/>
      <c r="N58" s="1444">
        <f>+N56-N52</f>
        <v>0</v>
      </c>
      <c r="O58" s="1329"/>
    </row>
    <row r="59" spans="1:15" ht="14.4" thickTop="1" x14ac:dyDescent="0.3">
      <c r="O59" s="1329"/>
    </row>
    <row r="60" spans="1:15" x14ac:dyDescent="0.3">
      <c r="O60" s="1329"/>
    </row>
    <row r="61" spans="1:15" x14ac:dyDescent="0.3">
      <c r="A61" s="1297" t="s">
        <v>1389</v>
      </c>
      <c r="B61" s="1374"/>
      <c r="F61" s="1301">
        <f t="shared" ref="F61:N61" si="10">+F22-F52</f>
        <v>0</v>
      </c>
      <c r="G61" s="1301">
        <f t="shared" si="10"/>
        <v>0</v>
      </c>
      <c r="H61" s="1301">
        <f t="shared" si="10"/>
        <v>0</v>
      </c>
      <c r="I61" s="1301">
        <f t="shared" si="10"/>
        <v>0</v>
      </c>
      <c r="J61" s="1301">
        <f t="shared" si="10"/>
        <v>0</v>
      </c>
      <c r="K61" s="1301">
        <f t="shared" si="10"/>
        <v>0</v>
      </c>
      <c r="L61" s="1301">
        <f t="shared" si="10"/>
        <v>0</v>
      </c>
      <c r="M61" s="1301">
        <f t="shared" si="10"/>
        <v>0</v>
      </c>
      <c r="N61" s="1301">
        <f t="shared" si="10"/>
        <v>0</v>
      </c>
      <c r="O61" s="1329"/>
    </row>
    <row r="62" spans="1:15" x14ac:dyDescent="0.3">
      <c r="O62" s="1329"/>
    </row>
    <row r="63" spans="1:15" x14ac:dyDescent="0.3">
      <c r="O63" s="1329"/>
    </row>
    <row r="64" spans="1:15" x14ac:dyDescent="0.3">
      <c r="C64" s="1302"/>
      <c r="D64" s="1302"/>
      <c r="E64" s="1303"/>
      <c r="F64" s="1302" t="s">
        <v>1359</v>
      </c>
      <c r="G64" s="92"/>
      <c r="H64" s="92"/>
      <c r="I64" s="92"/>
      <c r="J64" s="92"/>
      <c r="O64" s="1329"/>
    </row>
    <row r="65" spans="3:15" x14ac:dyDescent="0.3">
      <c r="C65" s="1302" t="s">
        <v>1360</v>
      </c>
      <c r="D65" s="1302" t="s">
        <v>1608</v>
      </c>
      <c r="E65" s="1303" t="s">
        <v>1609</v>
      </c>
      <c r="F65" s="1302" t="s">
        <v>1361</v>
      </c>
      <c r="G65" s="1302" t="s">
        <v>1362</v>
      </c>
      <c r="H65" s="92"/>
      <c r="I65" s="92"/>
      <c r="J65" s="92"/>
      <c r="O65" s="1329"/>
    </row>
    <row r="66" spans="3:15" x14ac:dyDescent="0.3">
      <c r="C66" s="92"/>
      <c r="D66" s="92"/>
      <c r="E66" s="1303"/>
      <c r="F66" s="92"/>
      <c r="G66" s="92"/>
      <c r="H66" s="92"/>
      <c r="I66" s="92"/>
      <c r="J66" s="92"/>
      <c r="O66" s="1329"/>
    </row>
    <row r="67" spans="3:15" x14ac:dyDescent="0.3">
      <c r="C67" s="1302">
        <f t="shared" ref="C67:C75" si="11">$B$4</f>
        <v>4201</v>
      </c>
      <c r="D67" s="1302">
        <f t="shared" ref="D67:D75" si="12">$O$48</f>
        <v>6300</v>
      </c>
      <c r="E67" s="1303" t="s">
        <v>1635</v>
      </c>
      <c r="F67" s="1303" t="str">
        <f t="shared" ref="F67:F75" si="13">$A$3</f>
        <v>0000</v>
      </c>
      <c r="G67" s="1329" t="str">
        <f t="shared" ref="G67:G75" si="14">$A$2</f>
        <v>4422</v>
      </c>
      <c r="H67" s="1301">
        <f>G48</f>
        <v>0</v>
      </c>
      <c r="I67" s="92"/>
      <c r="J67" s="92"/>
      <c r="O67" s="1329"/>
    </row>
    <row r="68" spans="3:15" x14ac:dyDescent="0.3">
      <c r="C68" s="1302">
        <f t="shared" si="11"/>
        <v>4201</v>
      </c>
      <c r="D68" s="1302">
        <f t="shared" si="12"/>
        <v>6300</v>
      </c>
      <c r="E68" s="1303" t="s">
        <v>1630</v>
      </c>
      <c r="F68" s="1303" t="str">
        <f t="shared" si="13"/>
        <v>0000</v>
      </c>
      <c r="G68" s="1329" t="str">
        <f t="shared" si="14"/>
        <v>4422</v>
      </c>
      <c r="H68" s="1301">
        <f>F46</f>
        <v>0</v>
      </c>
      <c r="I68" s="92"/>
      <c r="J68" s="92"/>
      <c r="O68" s="1329"/>
    </row>
    <row r="69" spans="3:15" x14ac:dyDescent="0.3">
      <c r="C69" s="1302">
        <f t="shared" si="11"/>
        <v>4201</v>
      </c>
      <c r="D69" s="1302">
        <f t="shared" si="12"/>
        <v>6300</v>
      </c>
      <c r="E69" s="1303" t="s">
        <v>1649</v>
      </c>
      <c r="F69" s="1303" t="str">
        <f t="shared" si="13"/>
        <v>0000</v>
      </c>
      <c r="G69" s="1329" t="str">
        <f t="shared" si="14"/>
        <v>4422</v>
      </c>
      <c r="H69" s="1301">
        <f>F43</f>
        <v>0</v>
      </c>
      <c r="I69" s="92"/>
      <c r="J69" s="92"/>
      <c r="O69" s="1329"/>
    </row>
    <row r="70" spans="3:15" x14ac:dyDescent="0.3">
      <c r="C70" s="1302">
        <f t="shared" si="11"/>
        <v>4201</v>
      </c>
      <c r="D70" s="1302">
        <f t="shared" si="12"/>
        <v>6300</v>
      </c>
      <c r="E70" s="1303" t="s">
        <v>1652</v>
      </c>
      <c r="F70" s="1303" t="str">
        <f t="shared" si="13"/>
        <v>0000</v>
      </c>
      <c r="G70" s="1329" t="str">
        <f t="shared" si="14"/>
        <v>4422</v>
      </c>
      <c r="H70" s="1301">
        <f>H48+N58</f>
        <v>0</v>
      </c>
      <c r="I70" s="92"/>
      <c r="J70" s="92" t="s">
        <v>1363</v>
      </c>
      <c r="O70" s="1329"/>
    </row>
    <row r="71" spans="3:15" x14ac:dyDescent="0.3">
      <c r="C71" s="1302">
        <f t="shared" si="11"/>
        <v>4201</v>
      </c>
      <c r="D71" s="1302">
        <f t="shared" si="12"/>
        <v>6300</v>
      </c>
      <c r="E71" s="1303" t="s">
        <v>1625</v>
      </c>
      <c r="F71" s="1303" t="str">
        <f t="shared" si="13"/>
        <v>0000</v>
      </c>
      <c r="G71" s="1329" t="str">
        <f t="shared" si="14"/>
        <v>4422</v>
      </c>
      <c r="H71" s="1301">
        <f>I48</f>
        <v>0</v>
      </c>
      <c r="I71" s="92"/>
      <c r="J71" s="92"/>
      <c r="O71" s="1329"/>
    </row>
    <row r="72" spans="3:15" x14ac:dyDescent="0.3">
      <c r="C72" s="1302">
        <f t="shared" si="11"/>
        <v>4201</v>
      </c>
      <c r="D72" s="1302">
        <f t="shared" si="12"/>
        <v>6300</v>
      </c>
      <c r="E72" s="1303" t="s">
        <v>1656</v>
      </c>
      <c r="F72" s="1303" t="str">
        <f t="shared" si="13"/>
        <v>0000</v>
      </c>
      <c r="G72" s="1329" t="str">
        <f t="shared" si="14"/>
        <v>4422</v>
      </c>
      <c r="H72" s="1301">
        <f>J48</f>
        <v>0</v>
      </c>
      <c r="I72" s="92"/>
      <c r="J72" s="92"/>
      <c r="O72" s="1329"/>
    </row>
    <row r="73" spans="3:15" x14ac:dyDescent="0.3">
      <c r="C73" s="1302">
        <f t="shared" si="11"/>
        <v>4201</v>
      </c>
      <c r="D73" s="1302">
        <f t="shared" si="12"/>
        <v>6300</v>
      </c>
      <c r="E73" s="1303" t="s">
        <v>1666</v>
      </c>
      <c r="F73" s="1303" t="str">
        <f t="shared" si="13"/>
        <v>0000</v>
      </c>
      <c r="G73" s="1329" t="str">
        <f t="shared" si="14"/>
        <v>4422</v>
      </c>
      <c r="H73" s="1301">
        <f>K48</f>
        <v>0</v>
      </c>
      <c r="I73" s="92"/>
      <c r="J73" s="92"/>
      <c r="O73" s="1329"/>
    </row>
    <row r="74" spans="3:15" x14ac:dyDescent="0.3">
      <c r="C74" s="1302">
        <f t="shared" si="11"/>
        <v>4201</v>
      </c>
      <c r="D74" s="1302">
        <f t="shared" si="12"/>
        <v>6300</v>
      </c>
      <c r="E74" s="1303" t="s">
        <v>1668</v>
      </c>
      <c r="F74" s="1303" t="str">
        <f t="shared" si="13"/>
        <v>0000</v>
      </c>
      <c r="G74" s="1329" t="str">
        <f t="shared" si="14"/>
        <v>4422</v>
      </c>
      <c r="H74" s="1301">
        <f>L48</f>
        <v>0</v>
      </c>
      <c r="I74" s="92"/>
      <c r="J74" s="92"/>
      <c r="O74" s="1329"/>
    </row>
    <row r="75" spans="3:15" x14ac:dyDescent="0.3">
      <c r="C75" s="1448">
        <f t="shared" si="11"/>
        <v>4201</v>
      </c>
      <c r="D75" s="1448">
        <f t="shared" si="12"/>
        <v>6300</v>
      </c>
      <c r="E75" s="1468" t="s">
        <v>1670</v>
      </c>
      <c r="F75" s="1468" t="str">
        <f t="shared" si="13"/>
        <v>0000</v>
      </c>
      <c r="G75" s="1469" t="str">
        <f t="shared" si="14"/>
        <v>4422</v>
      </c>
      <c r="H75" s="1331">
        <f>M48</f>
        <v>0</v>
      </c>
      <c r="I75" s="1331">
        <f>SUM(H67:H75)</f>
        <v>0</v>
      </c>
      <c r="J75" s="92"/>
      <c r="O75" s="1329"/>
    </row>
    <row r="76" spans="3:15" x14ac:dyDescent="0.3">
      <c r="C76" s="92"/>
      <c r="D76" s="92"/>
      <c r="E76" s="1303"/>
      <c r="F76" s="92"/>
      <c r="G76" s="92"/>
      <c r="H76" s="1471">
        <f>SUM(H67:H75)</f>
        <v>0</v>
      </c>
      <c r="I76" s="1471">
        <f>SUM(I67:I75)</f>
        <v>0</v>
      </c>
      <c r="J76" s="92"/>
      <c r="O76" s="1329"/>
    </row>
    <row r="77" spans="3:15" x14ac:dyDescent="0.3">
      <c r="O77" s="1329"/>
    </row>
    <row r="78" spans="3:15" x14ac:dyDescent="0.3">
      <c r="O78" s="1329"/>
    </row>
    <row r="79" spans="3:15" x14ac:dyDescent="0.3">
      <c r="O79" s="1329"/>
    </row>
    <row r="80" spans="3:15" x14ac:dyDescent="0.3">
      <c r="O80" s="1329"/>
    </row>
    <row r="81" spans="15:15" x14ac:dyDescent="0.3">
      <c r="O81" s="1329"/>
    </row>
    <row r="82" spans="15:15" x14ac:dyDescent="0.3">
      <c r="O82" s="1329"/>
    </row>
    <row r="83" spans="15:15" x14ac:dyDescent="0.3">
      <c r="O83" s="1329"/>
    </row>
    <row r="84" spans="15:15" x14ac:dyDescent="0.3">
      <c r="O84" s="1329"/>
    </row>
    <row r="85" spans="15:15" x14ac:dyDescent="0.3">
      <c r="O85" s="1329"/>
    </row>
    <row r="86" spans="15:15" x14ac:dyDescent="0.3">
      <c r="O86" s="1329"/>
    </row>
    <row r="87" spans="15:15" x14ac:dyDescent="0.3">
      <c r="O87" s="1329"/>
    </row>
    <row r="88" spans="15:15" x14ac:dyDescent="0.3">
      <c r="O88" s="1329"/>
    </row>
    <row r="89" spans="15:15" x14ac:dyDescent="0.3">
      <c r="O89" s="1329"/>
    </row>
    <row r="90" spans="15:15" x14ac:dyDescent="0.3">
      <c r="O90" s="1329"/>
    </row>
    <row r="91" spans="15:15" x14ac:dyDescent="0.3">
      <c r="O91" s="1329"/>
    </row>
    <row r="92" spans="15:15" x14ac:dyDescent="0.3">
      <c r="O92" s="1329"/>
    </row>
    <row r="93" spans="15:15" x14ac:dyDescent="0.3">
      <c r="O93" s="1329"/>
    </row>
    <row r="94" spans="15:15" x14ac:dyDescent="0.3">
      <c r="O94" s="1329"/>
    </row>
    <row r="95" spans="15:15" x14ac:dyDescent="0.3">
      <c r="O95" s="1329"/>
    </row>
    <row r="96" spans="15:15" x14ac:dyDescent="0.3">
      <c r="O96" s="1329"/>
    </row>
    <row r="97" spans="15:15" x14ac:dyDescent="0.3">
      <c r="O97" s="1329"/>
    </row>
    <row r="98" spans="15:15" x14ac:dyDescent="0.3">
      <c r="O98" s="1329"/>
    </row>
    <row r="99" spans="15:15" x14ac:dyDescent="0.3">
      <c r="O99" s="1329"/>
    </row>
    <row r="100" spans="15:15" x14ac:dyDescent="0.3">
      <c r="O100" s="1329"/>
    </row>
    <row r="101" spans="15:15" x14ac:dyDescent="0.3">
      <c r="O101" s="1329"/>
    </row>
    <row r="102" spans="15:15" x14ac:dyDescent="0.3">
      <c r="O102" s="1329"/>
    </row>
    <row r="103" spans="15:15" x14ac:dyDescent="0.3">
      <c r="O103" s="1329"/>
    </row>
    <row r="104" spans="15:15" x14ac:dyDescent="0.3">
      <c r="O104" s="1329"/>
    </row>
    <row r="105" spans="15:15" x14ac:dyDescent="0.3">
      <c r="O105" s="1329"/>
    </row>
    <row r="106" spans="15:15" x14ac:dyDescent="0.3">
      <c r="O106" s="1329"/>
    </row>
    <row r="107" spans="15:15" x14ac:dyDescent="0.3">
      <c r="O107" s="1329"/>
    </row>
    <row r="108" spans="15:15" x14ac:dyDescent="0.3">
      <c r="O108" s="1329"/>
    </row>
    <row r="109" spans="15:15" x14ac:dyDescent="0.3">
      <c r="O109" s="1329"/>
    </row>
    <row r="110" spans="15:15" x14ac:dyDescent="0.3">
      <c r="O110" s="1329"/>
    </row>
    <row r="111" spans="15:15" x14ac:dyDescent="0.3">
      <c r="O111" s="1329"/>
    </row>
    <row r="112" spans="15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49" fitToHeight="2" orientation="landscape" r:id="rId1"/>
  <headerFooter alignWithMargins="0">
    <oddFooter>&amp;L&amp;F
&amp;A&amp;C&amp;P&amp;R&amp;D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1133" enableFormatConditionsCalculation="0">
    <tabColor indexed="44"/>
    <pageSetUpPr fitToPage="1"/>
  </sheetPr>
  <dimension ref="A1:U2273"/>
  <sheetViews>
    <sheetView view="pageBreakPreview" topLeftCell="A39" zoomScale="75" zoomScaleNormal="65" workbookViewId="0">
      <selection activeCell="AB30" sqref="AB30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7" t="s">
        <v>1310</v>
      </c>
      <c r="H1" s="1301">
        <f>'Salary Menu MIS 3382'!H489</f>
        <v>0</v>
      </c>
    </row>
    <row r="2" spans="1:16" x14ac:dyDescent="0.3">
      <c r="A2" s="2212" t="s">
        <v>2364</v>
      </c>
      <c r="B2" s="230" t="s">
        <v>1535</v>
      </c>
      <c r="D2" s="1297"/>
      <c r="H2" s="1301">
        <v>0</v>
      </c>
    </row>
    <row r="3" spans="1:16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16" x14ac:dyDescent="0.3">
      <c r="A4" s="1377" t="s">
        <v>242</v>
      </c>
      <c r="B4" s="1297">
        <v>4201</v>
      </c>
    </row>
    <row r="5" spans="1:16" x14ac:dyDescent="0.3">
      <c r="A5" s="1378" t="str">
        <f>'Matrix-Discretionary'!A5</f>
        <v>FISCAL YEAR 2013-2014</v>
      </c>
      <c r="B5" s="1379"/>
    </row>
    <row r="6" spans="1:16" x14ac:dyDescent="0.3">
      <c r="A6" s="1297"/>
      <c r="B6" s="230"/>
      <c r="E6" s="1312" t="s">
        <v>1313</v>
      </c>
      <c r="G6" s="1311" t="s">
        <v>1635</v>
      </c>
    </row>
    <row r="7" spans="1:16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16" x14ac:dyDescent="0.3">
      <c r="A10" s="1332"/>
      <c r="B10" s="251"/>
      <c r="C10" s="1333"/>
      <c r="D10" s="1362"/>
      <c r="E10" s="1362"/>
      <c r="O10" s="1329"/>
    </row>
    <row r="11" spans="1:16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16" x14ac:dyDescent="0.3">
      <c r="A12" s="1428" t="str">
        <f>'Salary Menu MIS 3382'!A480</f>
        <v>1----</v>
      </c>
      <c r="B12" s="1428" t="str">
        <f>'Salary Menu MIS 3382'!B480</f>
        <v>Teacher - DJJ - 10 Month</v>
      </c>
      <c r="C12" s="1327">
        <f>'Salary Menu MIS 3382'!D480</f>
        <v>0</v>
      </c>
      <c r="D12" s="1473">
        <f>'Salary Menu MIS 3382'!E480</f>
        <v>64700</v>
      </c>
      <c r="E12" s="1435">
        <f>'Salary Menu MIS 3382'!J480</f>
        <v>50655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60">
        <v>5100</v>
      </c>
      <c r="P12" s="1330" t="s">
        <v>1649</v>
      </c>
    </row>
    <row r="13" spans="1:16" x14ac:dyDescent="0.3">
      <c r="A13" s="1428" t="str">
        <f>'Salary Menu MIS 3382'!A481</f>
        <v>1----</v>
      </c>
      <c r="B13" s="1428" t="str">
        <f>'Salary Menu MIS 3382'!B481</f>
        <v>Teacher - DJJ Vocational - 10 Month</v>
      </c>
      <c r="C13" s="1327">
        <f>'Salary Menu MIS 3382'!D481</f>
        <v>0</v>
      </c>
      <c r="D13" s="1473">
        <f>'Salary Menu MIS 3382'!E481</f>
        <v>64700</v>
      </c>
      <c r="E13" s="1435">
        <f>'Salary Menu MIS 3382'!J481</f>
        <v>50655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54">
        <v>5300</v>
      </c>
      <c r="P13" s="1330" t="s">
        <v>1649</v>
      </c>
    </row>
    <row r="14" spans="1:16" x14ac:dyDescent="0.3">
      <c r="A14" s="1428" t="str">
        <f>'Salary Menu MIS 3382'!A482</f>
        <v>12501</v>
      </c>
      <c r="B14" s="1428" t="str">
        <f>'Salary Menu MIS 3382'!B482</f>
        <v>Teacher - Hourly</v>
      </c>
      <c r="C14" s="1327">
        <f>'Salary Menu MIS 3382'!D482</f>
        <v>0</v>
      </c>
      <c r="D14" s="1473">
        <f>'Salary Menu MIS 3382'!E482</f>
        <v>37</v>
      </c>
      <c r="E14" s="1435">
        <f>'Salary Menu MIS 3382'!J482</f>
        <v>0</v>
      </c>
      <c r="F14" s="1301">
        <f>ROUND(C14*(ROUND(D14/(1+$H$9+$I$9),0)),0)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01">
        <f>ROUND((C14*D14)-(F14+H14+I14),0)</f>
        <v>0</v>
      </c>
      <c r="N14" s="1301">
        <f>SUM(F14:M14)</f>
        <v>0</v>
      </c>
      <c r="O14" s="1360">
        <v>5100</v>
      </c>
      <c r="P14" s="1346" t="s">
        <v>262</v>
      </c>
    </row>
    <row r="15" spans="1:16" x14ac:dyDescent="0.3">
      <c r="A15" s="1428" t="str">
        <f>'Salary Menu MIS 3382'!A483</f>
        <v>180--</v>
      </c>
      <c r="B15" s="1428" t="str">
        <f>'Salary Menu MIS 3382'!B483</f>
        <v>Guidance Counselor - 12 Month</v>
      </c>
      <c r="C15" s="1327">
        <f>'Salary Menu MIS 3382'!D483</f>
        <v>0</v>
      </c>
      <c r="D15" s="1473">
        <f>'Salary Menu MIS 3382'!E483</f>
        <v>91900</v>
      </c>
      <c r="E15" s="1435">
        <f>'Salary Menu MIS 3382'!J483</f>
        <v>74406</v>
      </c>
      <c r="F15" s="1301">
        <f>ROUND(C15*(ROUND((D15-$J$9-$K$9-$L$9)/(1+$H$9+$I$9),0)),0)</f>
        <v>0</v>
      </c>
      <c r="G15" s="1301">
        <f>ROUND(C15*(ROUND(($G$9*E15)*(1+$H$9+$I$9),0)),0)</f>
        <v>0</v>
      </c>
      <c r="H15" s="1301">
        <f>ROUND(F15*$H$9,0)</f>
        <v>0</v>
      </c>
      <c r="I15" s="1301">
        <f>ROUND(F15*$I$9,0)</f>
        <v>0</v>
      </c>
      <c r="J15" s="1301">
        <f>ROUND($J$9*C15,0)</f>
        <v>0</v>
      </c>
      <c r="K15" s="1301">
        <f>ROUND($K$9*C15,0)</f>
        <v>0</v>
      </c>
      <c r="L15" s="1301">
        <f>ROUND($L$9*C15,0)</f>
        <v>0</v>
      </c>
      <c r="M15" s="1301">
        <f>ROUND((C15*D15)-(F15+H15+I15+J15+K15+L15),0)</f>
        <v>0</v>
      </c>
      <c r="N15" s="1301">
        <f>SUM(F15:M15)</f>
        <v>0</v>
      </c>
      <c r="O15" s="1360">
        <v>6120</v>
      </c>
      <c r="P15" s="1330" t="s">
        <v>1649</v>
      </c>
    </row>
    <row r="16" spans="1:16" x14ac:dyDescent="0.3">
      <c r="A16" s="1428"/>
      <c r="B16" s="393" t="str">
        <f>'Salary Menu MIS 3382'!B486</f>
        <v>5% SALARY INCREASE REQUIREMENT</v>
      </c>
      <c r="C16" s="1327">
        <v>1</v>
      </c>
      <c r="D16" s="1435">
        <f>'Salary Menu MIS 3382'!H486</f>
        <v>0</v>
      </c>
      <c r="E16" s="1435"/>
      <c r="F16" s="1364" t="s">
        <v>1350</v>
      </c>
      <c r="G16" s="1364" t="s">
        <v>1350</v>
      </c>
      <c r="H16" s="1364" t="s">
        <v>1350</v>
      </c>
      <c r="I16" s="1364" t="s">
        <v>1350</v>
      </c>
      <c r="J16" s="1364" t="s">
        <v>1350</v>
      </c>
      <c r="K16" s="1364" t="s">
        <v>1350</v>
      </c>
      <c r="L16" s="1364" t="s">
        <v>1350</v>
      </c>
      <c r="M16" s="1331">
        <f>D16</f>
        <v>0</v>
      </c>
      <c r="N16" s="1331">
        <f>SUM(F16:M16)</f>
        <v>0</v>
      </c>
      <c r="O16" s="1329">
        <v>5300</v>
      </c>
      <c r="P16" s="1330" t="s">
        <v>1649</v>
      </c>
    </row>
    <row r="17" spans="1:21" x14ac:dyDescent="0.3">
      <c r="A17" s="1332"/>
      <c r="B17" s="251"/>
      <c r="C17" s="1333"/>
      <c r="D17" s="1362"/>
      <c r="E17" s="1362"/>
      <c r="O17" s="1329"/>
    </row>
    <row r="18" spans="1:21" s="230" customFormat="1" x14ac:dyDescent="0.3">
      <c r="A18" s="1335" t="s">
        <v>1351</v>
      </c>
      <c r="B18" s="1336"/>
      <c r="C18" s="1337"/>
      <c r="D18" s="1459"/>
      <c r="E18" s="1459"/>
      <c r="F18" s="1339">
        <f>ROUND(SUM(F12:F17),0)</f>
        <v>0</v>
      </c>
      <c r="G18" s="1339">
        <f t="shared" ref="G18:N18" si="0">ROUND(SUM(G12:G17),0)</f>
        <v>0</v>
      </c>
      <c r="H18" s="1339">
        <f t="shared" si="0"/>
        <v>0</v>
      </c>
      <c r="I18" s="1339">
        <f t="shared" si="0"/>
        <v>0</v>
      </c>
      <c r="J18" s="1339">
        <f t="shared" si="0"/>
        <v>0</v>
      </c>
      <c r="K18" s="1339">
        <f t="shared" si="0"/>
        <v>0</v>
      </c>
      <c r="L18" s="1339">
        <f t="shared" si="0"/>
        <v>0</v>
      </c>
      <c r="M18" s="1339">
        <f t="shared" si="0"/>
        <v>0</v>
      </c>
      <c r="N18" s="1339">
        <f t="shared" si="0"/>
        <v>0</v>
      </c>
      <c r="O18" s="1340"/>
      <c r="P18" s="1341"/>
      <c r="U18" s="1342"/>
    </row>
    <row r="19" spans="1:21" x14ac:dyDescent="0.3">
      <c r="A19" s="1332"/>
      <c r="B19" s="251"/>
      <c r="C19" s="1333"/>
      <c r="D19" s="1362"/>
      <c r="E19" s="1362"/>
      <c r="O19" s="1329"/>
    </row>
    <row r="20" spans="1:21" x14ac:dyDescent="0.3">
      <c r="A20" s="1321" t="s">
        <v>222</v>
      </c>
      <c r="B20" s="1322"/>
      <c r="C20" s="1323"/>
      <c r="D20" s="1455"/>
      <c r="E20" s="1455"/>
      <c r="O20" s="1329"/>
    </row>
    <row r="21" spans="1:21" x14ac:dyDescent="0.3">
      <c r="A21" s="1428" t="str">
        <f>'Salary Menu MIS 3382'!A484</f>
        <v>41---</v>
      </c>
      <c r="B21" s="1428" t="str">
        <f>'Salary Menu MIS 3382'!B484</f>
        <v>Classroom Assistant - DJJ - Full Time</v>
      </c>
      <c r="C21" s="1327">
        <f>'Salary Menu MIS 3382'!D484</f>
        <v>0</v>
      </c>
      <c r="D21" s="1435">
        <f>'Salary Menu MIS 3382'!E484</f>
        <v>34900</v>
      </c>
      <c r="E21" s="1435"/>
      <c r="F21" s="1301">
        <f>ROUND(C21*(ROUND((D21-$J$9-$K$9-$L$9)/(1+$H$9+$I$9),0)),0)</f>
        <v>0</v>
      </c>
      <c r="G21" s="1345" t="s">
        <v>1350</v>
      </c>
      <c r="H21" s="1301">
        <f>ROUND(F21*$H$9,0)</f>
        <v>0</v>
      </c>
      <c r="I21" s="1301">
        <f>ROUND(F21*$I$9,0)</f>
        <v>0</v>
      </c>
      <c r="J21" s="1301">
        <f>ROUND($J$9*C21,0)</f>
        <v>0</v>
      </c>
      <c r="K21" s="1301">
        <f>ROUND($K$9*C21,0)</f>
        <v>0</v>
      </c>
      <c r="L21" s="1301">
        <f>ROUND($L$9*C21,0)</f>
        <v>0</v>
      </c>
      <c r="M21" s="1301">
        <f>ROUND((C21*D21)-(F21+H21+I21+J21+K21+L21),0)</f>
        <v>0</v>
      </c>
      <c r="N21" s="1301">
        <f>SUM(F21:M21)</f>
        <v>0</v>
      </c>
      <c r="O21" s="1360">
        <v>5100</v>
      </c>
      <c r="P21" s="1330" t="s">
        <v>1630</v>
      </c>
    </row>
    <row r="22" spans="1:21" x14ac:dyDescent="0.3">
      <c r="A22" s="1428" t="str">
        <f>'Salary Menu MIS 3382'!A485</f>
        <v>41---</v>
      </c>
      <c r="B22" s="1428" t="str">
        <f>'Salary Menu MIS 3382'!B485</f>
        <v>Classroom Assistant - DJJ - Less than 4 Hours</v>
      </c>
      <c r="C22" s="1327">
        <f>'Salary Menu MIS 3382'!D485</f>
        <v>0</v>
      </c>
      <c r="D22" s="1435">
        <f>'Salary Menu MIS 3382'!E485</f>
        <v>3800</v>
      </c>
      <c r="E22" s="1435"/>
      <c r="F22" s="1301">
        <f>ROUND(C22*(ROUND(D22/(1+$H$9+$I$9),0)),0)</f>
        <v>0</v>
      </c>
      <c r="G22" s="1345" t="s">
        <v>1350</v>
      </c>
      <c r="H22" s="1301">
        <f>ROUND(F22*$H$9,0)</f>
        <v>0</v>
      </c>
      <c r="I22" s="1301">
        <f>ROUND(F22*$I$9,0)</f>
        <v>0</v>
      </c>
      <c r="J22" s="1345" t="s">
        <v>1350</v>
      </c>
      <c r="K22" s="1345" t="s">
        <v>1350</v>
      </c>
      <c r="L22" s="1345" t="s">
        <v>1350</v>
      </c>
      <c r="M22" s="1301">
        <f>ROUND((C22*D22)-(F22+H22+I22),0)</f>
        <v>0</v>
      </c>
      <c r="N22" s="1301">
        <f>SUM(F22:M22)</f>
        <v>0</v>
      </c>
      <c r="O22" s="1360">
        <v>5100</v>
      </c>
      <c r="P22" s="1330" t="s">
        <v>1630</v>
      </c>
    </row>
    <row r="23" spans="1:21" x14ac:dyDescent="0.3">
      <c r="A23" s="1358"/>
      <c r="B23" s="393"/>
      <c r="C23" s="1327"/>
      <c r="D23" s="1435"/>
      <c r="E23" s="1435"/>
      <c r="O23" s="1329"/>
    </row>
    <row r="24" spans="1:21" s="230" customFormat="1" x14ac:dyDescent="0.3">
      <c r="A24" s="1335" t="s">
        <v>1356</v>
      </c>
      <c r="B24" s="1336"/>
      <c r="C24" s="1337"/>
      <c r="D24" s="1459"/>
      <c r="E24" s="1459"/>
      <c r="F24" s="1339">
        <f t="shared" ref="F24:N24" si="1">ROUND(SUM(F21:F23),0)</f>
        <v>0</v>
      </c>
      <c r="G24" s="1339">
        <f t="shared" si="1"/>
        <v>0</v>
      </c>
      <c r="H24" s="1339">
        <f t="shared" si="1"/>
        <v>0</v>
      </c>
      <c r="I24" s="1339">
        <f t="shared" si="1"/>
        <v>0</v>
      </c>
      <c r="J24" s="1339">
        <f t="shared" si="1"/>
        <v>0</v>
      </c>
      <c r="K24" s="1339">
        <f t="shared" si="1"/>
        <v>0</v>
      </c>
      <c r="L24" s="1339">
        <f t="shared" si="1"/>
        <v>0</v>
      </c>
      <c r="M24" s="1339">
        <f t="shared" si="1"/>
        <v>0</v>
      </c>
      <c r="N24" s="1339">
        <f t="shared" si="1"/>
        <v>0</v>
      </c>
      <c r="O24" s="1340"/>
      <c r="P24" s="1341"/>
      <c r="U24" s="1342"/>
    </row>
    <row r="25" spans="1:21" x14ac:dyDescent="0.3">
      <c r="A25" s="1332"/>
      <c r="B25" s="251"/>
      <c r="C25" s="1333"/>
      <c r="D25" s="1362"/>
      <c r="E25" s="1362"/>
      <c r="O25" s="1329"/>
    </row>
    <row r="26" spans="1:21" x14ac:dyDescent="0.3">
      <c r="O26" s="1329"/>
    </row>
    <row r="27" spans="1:21" s="230" customFormat="1" x14ac:dyDescent="0.3">
      <c r="A27" s="1297" t="s">
        <v>1358</v>
      </c>
      <c r="B27" s="1374"/>
      <c r="C27" s="1375"/>
      <c r="D27" s="1462"/>
      <c r="E27" s="1462"/>
      <c r="F27" s="1339">
        <f t="shared" ref="F27:N27" si="2">ROUND(+F24+F18,0)</f>
        <v>0</v>
      </c>
      <c r="G27" s="1339">
        <f t="shared" si="2"/>
        <v>0</v>
      </c>
      <c r="H27" s="1339">
        <f t="shared" si="2"/>
        <v>0</v>
      </c>
      <c r="I27" s="1339">
        <f t="shared" si="2"/>
        <v>0</v>
      </c>
      <c r="J27" s="1339">
        <f t="shared" si="2"/>
        <v>0</v>
      </c>
      <c r="K27" s="1339">
        <f t="shared" si="2"/>
        <v>0</v>
      </c>
      <c r="L27" s="1339">
        <f t="shared" si="2"/>
        <v>0</v>
      </c>
      <c r="M27" s="1339">
        <f t="shared" si="2"/>
        <v>0</v>
      </c>
      <c r="N27" s="1339">
        <f t="shared" si="2"/>
        <v>0</v>
      </c>
      <c r="O27" s="1340"/>
      <c r="P27" s="1341"/>
      <c r="U27" s="1342"/>
    </row>
    <row r="28" spans="1:21" x14ac:dyDescent="0.3">
      <c r="O28" s="1329"/>
    </row>
    <row r="29" spans="1:21" x14ac:dyDescent="0.3">
      <c r="O29" s="1329"/>
    </row>
    <row r="30" spans="1:21" x14ac:dyDescent="0.3">
      <c r="O30" s="1329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A38" s="1297" t="str">
        <f>A1</f>
        <v>Salary Budget</v>
      </c>
      <c r="B38" s="230"/>
    </row>
    <row r="39" spans="1:16" x14ac:dyDescent="0.3">
      <c r="A39" s="1377" t="str">
        <f>A2</f>
        <v>4409</v>
      </c>
      <c r="B39" s="230" t="str">
        <f>B2</f>
        <v>Title I N&amp;D</v>
      </c>
    </row>
    <row r="40" spans="1:16" x14ac:dyDescent="0.3">
      <c r="A40" s="1377" t="str">
        <f>A3</f>
        <v>0000</v>
      </c>
      <c r="B40" s="230" t="str">
        <f>B3</f>
        <v>SAMPLE SCHOOL</v>
      </c>
    </row>
    <row r="41" spans="1:16" x14ac:dyDescent="0.3">
      <c r="A41" s="1378" t="str">
        <f>A5</f>
        <v>FISCAL YEAR 2013-2014</v>
      </c>
      <c r="B41" s="1379"/>
      <c r="G41" s="1311"/>
    </row>
    <row r="42" spans="1:16" x14ac:dyDescent="0.3">
      <c r="A42" s="1297"/>
      <c r="B42" s="230"/>
      <c r="G42" s="1311" t="s">
        <v>1635</v>
      </c>
    </row>
    <row r="43" spans="1:16" x14ac:dyDescent="0.3">
      <c r="F43" s="1311"/>
      <c r="G43" s="1312" t="s">
        <v>1314</v>
      </c>
      <c r="H43" s="1311" t="s">
        <v>1652</v>
      </c>
      <c r="I43" s="1311" t="s">
        <v>1625</v>
      </c>
      <c r="J43" s="1311" t="s">
        <v>1656</v>
      </c>
      <c r="K43" s="1311" t="s">
        <v>1666</v>
      </c>
      <c r="L43" s="1311" t="s">
        <v>1668</v>
      </c>
      <c r="M43" s="1311" t="s">
        <v>1670</v>
      </c>
      <c r="N43" s="1312"/>
    </row>
    <row r="44" spans="1:16" x14ac:dyDescent="0.3">
      <c r="C44" s="1313" t="s">
        <v>1315</v>
      </c>
      <c r="D44" s="1315" t="s">
        <v>1337</v>
      </c>
      <c r="E44" s="1315"/>
      <c r="F44" s="1315" t="s">
        <v>273</v>
      </c>
      <c r="G44" s="1311"/>
      <c r="H44" s="1315" t="s">
        <v>1339</v>
      </c>
      <c r="I44" s="1315" t="s">
        <v>1340</v>
      </c>
      <c r="J44" s="1315" t="s">
        <v>1341</v>
      </c>
      <c r="K44" s="1315" t="s">
        <v>1342</v>
      </c>
      <c r="L44" s="1315" t="s">
        <v>1343</v>
      </c>
      <c r="M44" s="1315" t="s">
        <v>1344</v>
      </c>
      <c r="N44" s="1315" t="s">
        <v>248</v>
      </c>
      <c r="O44" s="1316" t="s">
        <v>243</v>
      </c>
      <c r="P44" s="1316" t="s">
        <v>1345</v>
      </c>
    </row>
    <row r="45" spans="1:16" x14ac:dyDescent="0.3">
      <c r="G45" s="1463">
        <f t="shared" ref="G45:L45" si="3">G9</f>
        <v>0</v>
      </c>
      <c r="H45" s="1464">
        <f t="shared" si="3"/>
        <v>6.8699999999999997E-2</v>
      </c>
      <c r="I45" s="1464">
        <f t="shared" si="3"/>
        <v>7.6499999999999999E-2</v>
      </c>
      <c r="J45" s="1301">
        <f t="shared" si="3"/>
        <v>6458</v>
      </c>
      <c r="K45" s="1301">
        <f t="shared" si="3"/>
        <v>28</v>
      </c>
      <c r="L45" s="1301">
        <f t="shared" si="3"/>
        <v>204</v>
      </c>
    </row>
    <row r="46" spans="1:16" x14ac:dyDescent="0.3">
      <c r="G46" s="1463"/>
      <c r="H46" s="1464"/>
      <c r="I46" s="1464"/>
    </row>
    <row r="47" spans="1:16" x14ac:dyDescent="0.3">
      <c r="A47" s="1371" t="str">
        <f t="shared" ref="A47:G47" si="4">A12</f>
        <v>1----</v>
      </c>
      <c r="B47" s="1358" t="str">
        <f t="shared" si="4"/>
        <v>Teacher - DJJ - 10 Month</v>
      </c>
      <c r="C47" s="1383">
        <f t="shared" si="4"/>
        <v>0</v>
      </c>
      <c r="D47" s="1385">
        <f t="shared" si="4"/>
        <v>64700</v>
      </c>
      <c r="E47" s="1385">
        <f t="shared" si="4"/>
        <v>50655</v>
      </c>
      <c r="F47" s="1385">
        <f t="shared" si="4"/>
        <v>0</v>
      </c>
      <c r="G47" s="1385">
        <f t="shared" si="4"/>
        <v>0</v>
      </c>
      <c r="H47" s="1385">
        <f>H12+M12</f>
        <v>0</v>
      </c>
      <c r="I47" s="1385">
        <f>I12</f>
        <v>0</v>
      </c>
      <c r="J47" s="1385">
        <f>J12</f>
        <v>0</v>
      </c>
      <c r="K47" s="1385">
        <f>K12</f>
        <v>0</v>
      </c>
      <c r="L47" s="1385">
        <f>L12</f>
        <v>0</v>
      </c>
      <c r="M47" s="1385">
        <v>0</v>
      </c>
      <c r="N47" s="1385">
        <f>SUM(F47:M47)</f>
        <v>0</v>
      </c>
      <c r="O47" s="1390">
        <f>O12</f>
        <v>5100</v>
      </c>
      <c r="P47" s="1390" t="str">
        <f>P12</f>
        <v>0131</v>
      </c>
    </row>
    <row r="48" spans="1:16" x14ac:dyDescent="0.3">
      <c r="F48" s="1392">
        <f>SUM(F46:F47)</f>
        <v>0</v>
      </c>
      <c r="G48" s="1392">
        <f t="shared" ref="G48" si="5">SUM(G46:G47)</f>
        <v>0</v>
      </c>
      <c r="H48" s="1392">
        <f t="shared" ref="H48" si="6">SUM(H46:H47)</f>
        <v>0</v>
      </c>
      <c r="I48" s="1392">
        <f t="shared" ref="I48" si="7">SUM(I46:I47)</f>
        <v>0</v>
      </c>
      <c r="J48" s="1392">
        <f t="shared" ref="J48" si="8">SUM(J46:J47)</f>
        <v>0</v>
      </c>
      <c r="K48" s="1392">
        <f t="shared" ref="K48" si="9">SUM(K46:K47)</f>
        <v>0</v>
      </c>
      <c r="L48" s="1392">
        <f t="shared" ref="L48" si="10">SUM(L46:L47)</f>
        <v>0</v>
      </c>
      <c r="M48" s="1392">
        <f t="shared" ref="M48" si="11">SUM(M46:M47)</f>
        <v>0</v>
      </c>
      <c r="N48" s="1392">
        <f t="shared" ref="N48" si="12">SUM(N46:N47)</f>
        <v>0</v>
      </c>
      <c r="O48" s="1393">
        <f>O47</f>
        <v>5100</v>
      </c>
      <c r="P48" s="1393" t="str">
        <f>P47</f>
        <v>0131</v>
      </c>
    </row>
    <row r="49" spans="1:16" x14ac:dyDescent="0.3">
      <c r="G49" s="1463"/>
      <c r="H49" s="1464"/>
      <c r="I49" s="1464"/>
    </row>
    <row r="50" spans="1:16" x14ac:dyDescent="0.3">
      <c r="H50" s="1382"/>
      <c r="I50" s="1382"/>
    </row>
    <row r="51" spans="1:16" x14ac:dyDescent="0.3">
      <c r="A51" s="1421" t="str">
        <f t="shared" ref="A51:G52" si="13">A21</f>
        <v>41---</v>
      </c>
      <c r="B51" s="1371" t="str">
        <f t="shared" si="13"/>
        <v>Classroom Assistant - DJJ - Full Time</v>
      </c>
      <c r="C51" s="1383">
        <f t="shared" si="13"/>
        <v>0</v>
      </c>
      <c r="D51" s="1385">
        <f t="shared" si="13"/>
        <v>34900</v>
      </c>
      <c r="E51" s="1385">
        <f t="shared" si="13"/>
        <v>0</v>
      </c>
      <c r="F51" s="1385">
        <f t="shared" si="13"/>
        <v>0</v>
      </c>
      <c r="G51" s="1395" t="str">
        <f t="shared" si="13"/>
        <v>N/A</v>
      </c>
      <c r="H51" s="1385">
        <f>H21+M21</f>
        <v>0</v>
      </c>
      <c r="I51" s="1385">
        <f t="shared" ref="I51:L52" si="14">I21</f>
        <v>0</v>
      </c>
      <c r="J51" s="1395">
        <f t="shared" si="14"/>
        <v>0</v>
      </c>
      <c r="K51" s="1395">
        <f t="shared" si="14"/>
        <v>0</v>
      </c>
      <c r="L51" s="1395">
        <f t="shared" si="14"/>
        <v>0</v>
      </c>
      <c r="M51" s="1385">
        <v>0</v>
      </c>
      <c r="N51" s="1385">
        <f>SUM(F51:M51)</f>
        <v>0</v>
      </c>
      <c r="O51" s="1386">
        <f>O21</f>
        <v>5100</v>
      </c>
      <c r="P51" s="1386" t="str">
        <f>P21</f>
        <v>0100</v>
      </c>
    </row>
    <row r="52" spans="1:16" x14ac:dyDescent="0.3">
      <c r="A52" s="1371" t="str">
        <f t="shared" si="13"/>
        <v>41---</v>
      </c>
      <c r="B52" s="1371" t="str">
        <f t="shared" si="13"/>
        <v>Classroom Assistant - DJJ - Less than 4 Hours</v>
      </c>
      <c r="C52" s="1383">
        <f t="shared" si="13"/>
        <v>0</v>
      </c>
      <c r="D52" s="1385">
        <f t="shared" si="13"/>
        <v>3800</v>
      </c>
      <c r="E52" s="1385">
        <f t="shared" si="13"/>
        <v>0</v>
      </c>
      <c r="F52" s="1385">
        <f t="shared" si="13"/>
        <v>0</v>
      </c>
      <c r="G52" s="1395" t="str">
        <f t="shared" si="13"/>
        <v>N/A</v>
      </c>
      <c r="H52" s="1385">
        <f>H22+M22</f>
        <v>0</v>
      </c>
      <c r="I52" s="1385">
        <f t="shared" si="14"/>
        <v>0</v>
      </c>
      <c r="J52" s="1395" t="str">
        <f t="shared" si="14"/>
        <v>N/A</v>
      </c>
      <c r="K52" s="1395" t="str">
        <f t="shared" si="14"/>
        <v>N/A</v>
      </c>
      <c r="L52" s="1395" t="str">
        <f t="shared" si="14"/>
        <v>N/A</v>
      </c>
      <c r="M52" s="1385">
        <v>0</v>
      </c>
      <c r="N52" s="1385">
        <f>SUM(F52:M52)</f>
        <v>0</v>
      </c>
      <c r="O52" s="1386">
        <f>O22</f>
        <v>5100</v>
      </c>
      <c r="P52" s="1386" t="str">
        <f>P22</f>
        <v>0100</v>
      </c>
    </row>
    <row r="53" spans="1:16" x14ac:dyDescent="0.3">
      <c r="A53" s="1371"/>
      <c r="B53" s="1192"/>
      <c r="C53" s="1383"/>
      <c r="D53" s="1385"/>
      <c r="E53" s="1385"/>
      <c r="F53" s="1392">
        <f t="shared" ref="F53:N53" si="15">SUM(F51:F52)</f>
        <v>0</v>
      </c>
      <c r="G53" s="1392">
        <f t="shared" si="15"/>
        <v>0</v>
      </c>
      <c r="H53" s="1392">
        <f t="shared" si="15"/>
        <v>0</v>
      </c>
      <c r="I53" s="1392">
        <f t="shared" si="15"/>
        <v>0</v>
      </c>
      <c r="J53" s="1392">
        <f t="shared" si="15"/>
        <v>0</v>
      </c>
      <c r="K53" s="1392">
        <f t="shared" si="15"/>
        <v>0</v>
      </c>
      <c r="L53" s="1392">
        <f t="shared" si="15"/>
        <v>0</v>
      </c>
      <c r="M53" s="1392">
        <f t="shared" si="15"/>
        <v>0</v>
      </c>
      <c r="N53" s="1392">
        <f t="shared" si="15"/>
        <v>0</v>
      </c>
      <c r="O53" s="1393">
        <v>5100</v>
      </c>
      <c r="P53" s="1393" t="str">
        <f>P52</f>
        <v>0100</v>
      </c>
    </row>
    <row r="54" spans="1:16" x14ac:dyDescent="0.3">
      <c r="A54" s="1371"/>
      <c r="B54" s="1192"/>
      <c r="C54" s="1383"/>
      <c r="D54" s="1385"/>
      <c r="E54" s="1385"/>
      <c r="F54" s="1362"/>
      <c r="G54" s="1362"/>
      <c r="H54" s="1362"/>
      <c r="I54" s="1362"/>
      <c r="J54" s="1362"/>
      <c r="K54" s="1362"/>
      <c r="L54" s="1362"/>
      <c r="M54" s="1362"/>
      <c r="N54" s="1362"/>
      <c r="O54" s="1394"/>
      <c r="P54" s="1394"/>
    </row>
    <row r="55" spans="1:16" x14ac:dyDescent="0.3">
      <c r="A55" s="1421" t="str">
        <f t="shared" ref="A55:G55" si="16">A14</f>
        <v>12501</v>
      </c>
      <c r="B55" s="1421" t="str">
        <f t="shared" si="16"/>
        <v>Teacher - Hourly</v>
      </c>
      <c r="C55" s="1383">
        <f t="shared" si="16"/>
        <v>0</v>
      </c>
      <c r="D55" s="1385">
        <f t="shared" si="16"/>
        <v>37</v>
      </c>
      <c r="E55" s="1385">
        <f t="shared" si="16"/>
        <v>0</v>
      </c>
      <c r="F55" s="1385">
        <f t="shared" si="16"/>
        <v>0</v>
      </c>
      <c r="G55" s="1385" t="str">
        <f t="shared" si="16"/>
        <v>N/A</v>
      </c>
      <c r="H55" s="1385">
        <f>H14+M14</f>
        <v>0</v>
      </c>
      <c r="I55" s="1385">
        <f>I14</f>
        <v>0</v>
      </c>
      <c r="J55" s="1385" t="str">
        <f>J14</f>
        <v>N/A</v>
      </c>
      <c r="K55" s="1385" t="str">
        <f>K14</f>
        <v>N/A</v>
      </c>
      <c r="L55" s="1385" t="str">
        <f>L14</f>
        <v>N/A</v>
      </c>
      <c r="M55" s="1385">
        <v>0</v>
      </c>
      <c r="N55" s="1385">
        <f>SUM(F55:M55)</f>
        <v>0</v>
      </c>
      <c r="O55" s="1386">
        <f>O14</f>
        <v>5100</v>
      </c>
      <c r="P55" s="1386" t="str">
        <f>P14</f>
        <v>0132</v>
      </c>
    </row>
    <row r="56" spans="1:16" x14ac:dyDescent="0.3">
      <c r="A56" s="1371"/>
      <c r="B56" s="1192"/>
      <c r="C56" s="1383"/>
      <c r="D56" s="1385"/>
      <c r="E56" s="1385"/>
      <c r="F56" s="1362"/>
      <c r="G56" s="1362"/>
      <c r="H56" s="1362"/>
      <c r="I56" s="1362"/>
      <c r="J56" s="1362"/>
      <c r="K56" s="1362"/>
      <c r="L56" s="1362"/>
      <c r="M56" s="1362"/>
      <c r="N56" s="1362"/>
      <c r="O56" s="1394"/>
      <c r="P56" s="1394"/>
    </row>
    <row r="57" spans="1:16" x14ac:dyDescent="0.3">
      <c r="A57" s="1371"/>
      <c r="B57" s="1192"/>
      <c r="C57" s="1383"/>
      <c r="D57" s="1385"/>
      <c r="E57" s="1385"/>
      <c r="F57" s="1392">
        <f>SUM(F55:F56)</f>
        <v>0</v>
      </c>
      <c r="G57" s="1392">
        <f t="shared" ref="G57:N57" si="17">SUM(G55:G56)</f>
        <v>0</v>
      </c>
      <c r="H57" s="1392">
        <f t="shared" si="17"/>
        <v>0</v>
      </c>
      <c r="I57" s="1392">
        <f t="shared" si="17"/>
        <v>0</v>
      </c>
      <c r="J57" s="1392">
        <f t="shared" si="17"/>
        <v>0</v>
      </c>
      <c r="K57" s="1392">
        <f t="shared" si="17"/>
        <v>0</v>
      </c>
      <c r="L57" s="1392">
        <f t="shared" si="17"/>
        <v>0</v>
      </c>
      <c r="M57" s="1392">
        <f t="shared" si="17"/>
        <v>0</v>
      </c>
      <c r="N57" s="1392">
        <f t="shared" si="17"/>
        <v>0</v>
      </c>
      <c r="O57" s="1393">
        <f>O55</f>
        <v>5100</v>
      </c>
      <c r="P57" s="1393" t="str">
        <f>P55</f>
        <v>0132</v>
      </c>
    </row>
    <row r="58" spans="1:16" x14ac:dyDescent="0.3">
      <c r="A58" s="1371"/>
      <c r="B58" s="1192"/>
      <c r="C58" s="1383"/>
      <c r="D58" s="1385"/>
      <c r="E58" s="1385"/>
      <c r="F58" s="1362"/>
      <c r="G58" s="1362"/>
      <c r="H58" s="1362"/>
      <c r="I58" s="1362"/>
      <c r="J58" s="1362"/>
      <c r="K58" s="1362"/>
      <c r="L58" s="1362"/>
      <c r="M58" s="1362"/>
      <c r="N58" s="1362"/>
      <c r="O58" s="1394"/>
      <c r="P58" s="1394"/>
    </row>
    <row r="59" spans="1:16" x14ac:dyDescent="0.3">
      <c r="A59" s="1397" t="s">
        <v>1364</v>
      </c>
      <c r="B59" s="1398"/>
      <c r="C59" s="1465"/>
      <c r="D59" s="1466"/>
      <c r="E59" s="1466"/>
      <c r="F59" s="1466">
        <f>F48+F53+F57</f>
        <v>0</v>
      </c>
      <c r="G59" s="1466">
        <f t="shared" ref="G59:M59" si="18">G48+G53+G57</f>
        <v>0</v>
      </c>
      <c r="H59" s="1466">
        <f t="shared" si="18"/>
        <v>0</v>
      </c>
      <c r="I59" s="1466">
        <f t="shared" si="18"/>
        <v>0</v>
      </c>
      <c r="J59" s="1466">
        <f t="shared" si="18"/>
        <v>0</v>
      </c>
      <c r="K59" s="1466">
        <f t="shared" si="18"/>
        <v>0</v>
      </c>
      <c r="L59" s="1466">
        <f t="shared" si="18"/>
        <v>0</v>
      </c>
      <c r="M59" s="1466">
        <f t="shared" si="18"/>
        <v>0</v>
      </c>
      <c r="N59" s="1466">
        <f>N48+N53+N57</f>
        <v>0</v>
      </c>
      <c r="O59" s="1393">
        <f>O53</f>
        <v>5100</v>
      </c>
      <c r="P59" s="1467"/>
    </row>
    <row r="60" spans="1:16" x14ac:dyDescent="0.3">
      <c r="A60" s="1371"/>
      <c r="B60" s="1192"/>
      <c r="C60" s="1372"/>
      <c r="D60" s="1422"/>
      <c r="E60" s="1422"/>
      <c r="O60" s="1329"/>
    </row>
    <row r="61" spans="1:16" x14ac:dyDescent="0.3">
      <c r="A61" s="1371" t="str">
        <f t="shared" ref="A61:G61" si="19">A13</f>
        <v>1----</v>
      </c>
      <c r="B61" s="1371" t="str">
        <f t="shared" si="19"/>
        <v>Teacher - DJJ Vocational - 10 Month</v>
      </c>
      <c r="C61" s="1383">
        <f t="shared" si="19"/>
        <v>0</v>
      </c>
      <c r="D61" s="1385">
        <f t="shared" si="19"/>
        <v>64700</v>
      </c>
      <c r="E61" s="1385">
        <f t="shared" si="19"/>
        <v>50655</v>
      </c>
      <c r="F61" s="1385">
        <f t="shared" si="19"/>
        <v>0</v>
      </c>
      <c r="G61" s="1385">
        <f t="shared" si="19"/>
        <v>0</v>
      </c>
      <c r="H61" s="1385">
        <f>H13+M13</f>
        <v>0</v>
      </c>
      <c r="I61" s="1385">
        <f>I13</f>
        <v>0</v>
      </c>
      <c r="J61" s="1385">
        <f>J13</f>
        <v>0</v>
      </c>
      <c r="K61" s="1385">
        <f>K13</f>
        <v>0</v>
      </c>
      <c r="L61" s="1385">
        <f>L13</f>
        <v>0</v>
      </c>
      <c r="M61" s="1385">
        <v>0</v>
      </c>
      <c r="N61" s="1385">
        <f>SUM(F61:M61)</f>
        <v>0</v>
      </c>
      <c r="O61" s="1419">
        <f>O13</f>
        <v>5300</v>
      </c>
      <c r="P61" s="1386" t="str">
        <f>P13</f>
        <v>0131</v>
      </c>
    </row>
    <row r="62" spans="1:16" x14ac:dyDescent="0.3">
      <c r="A62" s="1421"/>
      <c r="B62" s="1371" t="str">
        <f t="shared" ref="B62:M62" si="20">B16</f>
        <v>5% SALARY INCREASE REQUIREMENT</v>
      </c>
      <c r="C62" s="1383">
        <f t="shared" si="20"/>
        <v>1</v>
      </c>
      <c r="D62" s="1385">
        <f t="shared" si="20"/>
        <v>0</v>
      </c>
      <c r="E62" s="1385">
        <f t="shared" si="20"/>
        <v>0</v>
      </c>
      <c r="F62" s="1385" t="str">
        <f t="shared" si="20"/>
        <v>N/A</v>
      </c>
      <c r="G62" s="1385" t="str">
        <f t="shared" si="20"/>
        <v>N/A</v>
      </c>
      <c r="H62" s="1385" t="str">
        <f t="shared" si="20"/>
        <v>N/A</v>
      </c>
      <c r="I62" s="1385" t="str">
        <f t="shared" si="20"/>
        <v>N/A</v>
      </c>
      <c r="J62" s="1385" t="str">
        <f t="shared" si="20"/>
        <v>N/A</v>
      </c>
      <c r="K62" s="1385" t="str">
        <f t="shared" si="20"/>
        <v>N/A</v>
      </c>
      <c r="L62" s="1385" t="str">
        <f t="shared" si="20"/>
        <v>N/A</v>
      </c>
      <c r="M62" s="1385">
        <f t="shared" si="20"/>
        <v>0</v>
      </c>
      <c r="N62" s="1385">
        <f>SUM(F62:M62)</f>
        <v>0</v>
      </c>
      <c r="O62" s="1386">
        <f>O16</f>
        <v>5300</v>
      </c>
      <c r="P62" s="1386" t="str">
        <f>P16</f>
        <v>0131</v>
      </c>
    </row>
    <row r="63" spans="1:16" x14ac:dyDescent="0.3">
      <c r="A63" s="1371"/>
      <c r="B63" s="1192"/>
      <c r="C63" s="1372"/>
      <c r="D63" s="1422"/>
      <c r="E63" s="1422"/>
      <c r="F63" s="1392">
        <f>SUM(F61:F62)</f>
        <v>0</v>
      </c>
      <c r="G63" s="1392">
        <f t="shared" ref="G63:M63" si="21">SUM(G61:G62)</f>
        <v>0</v>
      </c>
      <c r="H63" s="1392">
        <f t="shared" si="21"/>
        <v>0</v>
      </c>
      <c r="I63" s="1392">
        <f t="shared" si="21"/>
        <v>0</v>
      </c>
      <c r="J63" s="1392">
        <f t="shared" si="21"/>
        <v>0</v>
      </c>
      <c r="K63" s="1392">
        <f t="shared" si="21"/>
        <v>0</v>
      </c>
      <c r="L63" s="1392">
        <f t="shared" si="21"/>
        <v>0</v>
      </c>
      <c r="M63" s="1392">
        <f t="shared" si="21"/>
        <v>0</v>
      </c>
      <c r="N63" s="1392">
        <f>SUM(N61:N62)</f>
        <v>0</v>
      </c>
      <c r="O63" s="1393">
        <f>O61</f>
        <v>5300</v>
      </c>
      <c r="P63" s="1393" t="str">
        <f>P61</f>
        <v>0131</v>
      </c>
    </row>
    <row r="64" spans="1:16" x14ac:dyDescent="0.3">
      <c r="A64" s="1371"/>
      <c r="B64" s="1192"/>
      <c r="C64" s="1372"/>
      <c r="D64" s="1422"/>
      <c r="E64" s="1422"/>
      <c r="F64" s="1362"/>
      <c r="G64" s="1362"/>
      <c r="H64" s="1362"/>
      <c r="I64" s="1362"/>
      <c r="J64" s="1362"/>
      <c r="K64" s="1362"/>
      <c r="L64" s="1362"/>
      <c r="M64" s="1362"/>
      <c r="N64" s="1362"/>
      <c r="O64" s="1394"/>
      <c r="P64" s="1394"/>
    </row>
    <row r="65" spans="1:16" x14ac:dyDescent="0.3">
      <c r="A65" s="1397" t="s">
        <v>1932</v>
      </c>
      <c r="B65" s="1398"/>
      <c r="C65" s="1465"/>
      <c r="D65" s="1466"/>
      <c r="E65" s="1466"/>
      <c r="F65" s="1466">
        <f>F63</f>
        <v>0</v>
      </c>
      <c r="G65" s="1466">
        <f t="shared" ref="G65:N65" si="22">G63</f>
        <v>0</v>
      </c>
      <c r="H65" s="1466">
        <f t="shared" si="22"/>
        <v>0</v>
      </c>
      <c r="I65" s="1466">
        <f t="shared" si="22"/>
        <v>0</v>
      </c>
      <c r="J65" s="1466">
        <f t="shared" si="22"/>
        <v>0</v>
      </c>
      <c r="K65" s="1466">
        <f t="shared" si="22"/>
        <v>0</v>
      </c>
      <c r="L65" s="1466">
        <f t="shared" si="22"/>
        <v>0</v>
      </c>
      <c r="M65" s="1466">
        <f t="shared" si="22"/>
        <v>0</v>
      </c>
      <c r="N65" s="1466">
        <f t="shared" si="22"/>
        <v>0</v>
      </c>
      <c r="O65" s="1393">
        <f>O63</f>
        <v>5300</v>
      </c>
      <c r="P65" s="1467"/>
    </row>
    <row r="66" spans="1:16" x14ac:dyDescent="0.3">
      <c r="A66" s="1371"/>
      <c r="B66" s="1192"/>
      <c r="C66" s="1372"/>
      <c r="D66" s="1422"/>
      <c r="E66" s="1422"/>
      <c r="O66" s="1329"/>
    </row>
    <row r="67" spans="1:16" x14ac:dyDescent="0.3">
      <c r="A67" s="1421" t="str">
        <f t="shared" ref="A67:G67" si="23">A15</f>
        <v>180--</v>
      </c>
      <c r="B67" s="1421" t="str">
        <f t="shared" si="23"/>
        <v>Guidance Counselor - 12 Month</v>
      </c>
      <c r="C67" s="1383">
        <f t="shared" si="23"/>
        <v>0</v>
      </c>
      <c r="D67" s="1474">
        <f t="shared" si="23"/>
        <v>91900</v>
      </c>
      <c r="E67" s="1474">
        <f t="shared" si="23"/>
        <v>74406</v>
      </c>
      <c r="F67" s="1474">
        <f t="shared" si="23"/>
        <v>0</v>
      </c>
      <c r="G67" s="1474">
        <f t="shared" si="23"/>
        <v>0</v>
      </c>
      <c r="H67" s="1474">
        <f>H15+M15</f>
        <v>0</v>
      </c>
      <c r="I67" s="1474">
        <f>I15</f>
        <v>0</v>
      </c>
      <c r="J67" s="1474">
        <f>J15</f>
        <v>0</v>
      </c>
      <c r="K67" s="1474">
        <f>K15</f>
        <v>0</v>
      </c>
      <c r="L67" s="1474">
        <f>L15</f>
        <v>0</v>
      </c>
      <c r="M67" s="1474">
        <v>0</v>
      </c>
      <c r="N67" s="1385">
        <f>SUM(F67:M67)</f>
        <v>0</v>
      </c>
      <c r="O67" s="1434">
        <f>O15</f>
        <v>6120</v>
      </c>
      <c r="P67" s="1434" t="s">
        <v>1649</v>
      </c>
    </row>
    <row r="68" spans="1:16" x14ac:dyDescent="0.3">
      <c r="A68" s="1397" t="s">
        <v>1380</v>
      </c>
      <c r="B68" s="1398"/>
      <c r="C68" s="1403"/>
      <c r="D68" s="1405"/>
      <c r="E68" s="1405"/>
      <c r="F68" s="1432">
        <f>SUM(F67)</f>
        <v>0</v>
      </c>
      <c r="G68" s="1432">
        <f t="shared" ref="G68:N68" si="24">SUM(G67)</f>
        <v>0</v>
      </c>
      <c r="H68" s="1432">
        <f t="shared" si="24"/>
        <v>0</v>
      </c>
      <c r="I68" s="1432">
        <f t="shared" si="24"/>
        <v>0</v>
      </c>
      <c r="J68" s="1432">
        <f t="shared" si="24"/>
        <v>0</v>
      </c>
      <c r="K68" s="1432">
        <f t="shared" si="24"/>
        <v>0</v>
      </c>
      <c r="L68" s="1432">
        <f t="shared" si="24"/>
        <v>0</v>
      </c>
      <c r="M68" s="1432">
        <f t="shared" si="24"/>
        <v>0</v>
      </c>
      <c r="N68" s="1432">
        <f t="shared" si="24"/>
        <v>0</v>
      </c>
      <c r="O68" s="1475">
        <f>O67</f>
        <v>6120</v>
      </c>
      <c r="P68" s="1431"/>
    </row>
    <row r="69" spans="1:16" x14ac:dyDescent="0.3">
      <c r="O69" s="1329"/>
    </row>
    <row r="70" spans="1:16" x14ac:dyDescent="0.3">
      <c r="O70" s="1329"/>
    </row>
    <row r="71" spans="1:16" ht="14.4" thickBot="1" x14ac:dyDescent="0.35">
      <c r="A71" s="1297" t="s">
        <v>1358</v>
      </c>
      <c r="B71" s="1374"/>
      <c r="F71" s="1444">
        <f t="shared" ref="F71:N71" si="25">F59+F65+F68</f>
        <v>0</v>
      </c>
      <c r="G71" s="1444">
        <f t="shared" si="25"/>
        <v>0</v>
      </c>
      <c r="H71" s="1444">
        <f t="shared" si="25"/>
        <v>0</v>
      </c>
      <c r="I71" s="1444">
        <f t="shared" si="25"/>
        <v>0</v>
      </c>
      <c r="J71" s="1444">
        <f t="shared" si="25"/>
        <v>0</v>
      </c>
      <c r="K71" s="1444">
        <f t="shared" si="25"/>
        <v>0</v>
      </c>
      <c r="L71" s="1444">
        <f t="shared" si="25"/>
        <v>0</v>
      </c>
      <c r="M71" s="1444">
        <f t="shared" si="25"/>
        <v>0</v>
      </c>
      <c r="N71" s="1444">
        <f t="shared" si="25"/>
        <v>0</v>
      </c>
      <c r="O71" s="1329"/>
    </row>
    <row r="72" spans="1:16" ht="14.4" thickTop="1" x14ac:dyDescent="0.3">
      <c r="O72" s="1329"/>
    </row>
    <row r="73" spans="1:16" x14ac:dyDescent="0.3">
      <c r="A73" s="1214" t="s">
        <v>1310</v>
      </c>
      <c r="N73" s="1301">
        <f>H1</f>
        <v>0</v>
      </c>
      <c r="O73" s="1329"/>
    </row>
    <row r="74" spans="1:16" x14ac:dyDescent="0.3">
      <c r="A74" s="1214" t="s">
        <v>1312</v>
      </c>
      <c r="N74" s="1301">
        <f>H2</f>
        <v>0</v>
      </c>
      <c r="O74" s="1329"/>
    </row>
    <row r="75" spans="1:16" x14ac:dyDescent="0.3">
      <c r="A75" s="1297" t="s">
        <v>1387</v>
      </c>
      <c r="B75" s="1374"/>
      <c r="N75" s="1445">
        <f>SUM(N73:N74)</f>
        <v>0</v>
      </c>
      <c r="O75" s="1329"/>
    </row>
    <row r="76" spans="1:16" x14ac:dyDescent="0.3">
      <c r="O76" s="1329"/>
    </row>
    <row r="77" spans="1:16" ht="14.4" thickBot="1" x14ac:dyDescent="0.35">
      <c r="A77" s="1297" t="s">
        <v>1388</v>
      </c>
      <c r="B77" s="1374"/>
      <c r="N77" s="1444">
        <f>+N75-N71</f>
        <v>0</v>
      </c>
      <c r="O77" s="1329"/>
    </row>
    <row r="78" spans="1:16" ht="14.4" thickTop="1" x14ac:dyDescent="0.3">
      <c r="O78" s="1329"/>
    </row>
    <row r="79" spans="1:16" x14ac:dyDescent="0.3">
      <c r="O79" s="1329"/>
    </row>
    <row r="80" spans="1:16" x14ac:dyDescent="0.3">
      <c r="A80" s="1297" t="s">
        <v>1389</v>
      </c>
      <c r="B80" s="1374"/>
      <c r="F80" s="1301">
        <f t="shared" ref="F80:N80" si="26">+F27-F71</f>
        <v>0</v>
      </c>
      <c r="G80" s="1301">
        <f t="shared" si="26"/>
        <v>0</v>
      </c>
      <c r="H80" s="1301">
        <f t="shared" si="26"/>
        <v>0</v>
      </c>
      <c r="I80" s="1301">
        <f t="shared" si="26"/>
        <v>0</v>
      </c>
      <c r="J80" s="1301">
        <f t="shared" si="26"/>
        <v>0</v>
      </c>
      <c r="K80" s="1301">
        <f t="shared" si="26"/>
        <v>0</v>
      </c>
      <c r="L80" s="1301">
        <f t="shared" si="26"/>
        <v>0</v>
      </c>
      <c r="M80" s="1301">
        <f t="shared" si="26"/>
        <v>0</v>
      </c>
      <c r="N80" s="1301">
        <f t="shared" si="26"/>
        <v>0</v>
      </c>
      <c r="O80" s="1329"/>
    </row>
    <row r="81" spans="3:15" x14ac:dyDescent="0.3">
      <c r="O81" s="1329"/>
    </row>
    <row r="82" spans="3:15" x14ac:dyDescent="0.3">
      <c r="O82" s="1329"/>
    </row>
    <row r="83" spans="3:15" x14ac:dyDescent="0.3">
      <c r="C83" s="1302"/>
      <c r="D83" s="1302"/>
      <c r="E83" s="1303"/>
      <c r="F83" s="1302" t="s">
        <v>1359</v>
      </c>
      <c r="G83" s="92"/>
      <c r="H83" s="92"/>
      <c r="I83" s="92"/>
      <c r="J83" s="92"/>
      <c r="O83" s="1329"/>
    </row>
    <row r="84" spans="3:15" x14ac:dyDescent="0.3">
      <c r="C84" s="1302" t="s">
        <v>1360</v>
      </c>
      <c r="D84" s="1302" t="s">
        <v>1608</v>
      </c>
      <c r="E84" s="1303" t="s">
        <v>1609</v>
      </c>
      <c r="F84" s="1302" t="s">
        <v>1361</v>
      </c>
      <c r="G84" s="1302" t="s">
        <v>1362</v>
      </c>
      <c r="H84" s="92"/>
      <c r="I84" s="92"/>
      <c r="J84" s="92"/>
      <c r="O84" s="1329"/>
    </row>
    <row r="85" spans="3:15" x14ac:dyDescent="0.3">
      <c r="C85" s="92"/>
      <c r="D85" s="92"/>
      <c r="E85" s="1303"/>
      <c r="F85" s="92"/>
      <c r="G85" s="92"/>
      <c r="H85" s="92"/>
      <c r="I85" s="92"/>
      <c r="J85" s="92"/>
      <c r="O85" s="1329"/>
    </row>
    <row r="86" spans="3:15" x14ac:dyDescent="0.3">
      <c r="C86" s="1302">
        <f t="shared" ref="C86:C111" si="27">$B$4</f>
        <v>4201</v>
      </c>
      <c r="D86" s="1302">
        <f>$O$59</f>
        <v>5100</v>
      </c>
      <c r="E86" s="1303" t="s">
        <v>1635</v>
      </c>
      <c r="F86" s="1303" t="str">
        <f t="shared" ref="F86:F111" si="28">$A$3</f>
        <v>0000</v>
      </c>
      <c r="G86" s="1329" t="str">
        <f t="shared" ref="G86:G111" si="29">$A$2</f>
        <v>4409</v>
      </c>
      <c r="H86" s="1301">
        <f>G59</f>
        <v>0</v>
      </c>
      <c r="I86" s="92"/>
      <c r="J86" s="92"/>
      <c r="O86" s="1329"/>
    </row>
    <row r="87" spans="3:15" x14ac:dyDescent="0.3">
      <c r="C87" s="1302">
        <f t="shared" si="27"/>
        <v>4201</v>
      </c>
      <c r="D87" s="1302">
        <f t="shared" ref="D87:D95" si="30">$O$59</f>
        <v>5100</v>
      </c>
      <c r="E87" s="1303" t="s">
        <v>1630</v>
      </c>
      <c r="F87" s="1303" t="str">
        <f t="shared" si="28"/>
        <v>0000</v>
      </c>
      <c r="G87" s="1329" t="str">
        <f t="shared" si="29"/>
        <v>4409</v>
      </c>
      <c r="H87" s="1301">
        <f>F53</f>
        <v>0</v>
      </c>
      <c r="I87" s="92"/>
      <c r="J87" s="92"/>
      <c r="O87" s="1329"/>
    </row>
    <row r="88" spans="3:15" x14ac:dyDescent="0.3">
      <c r="C88" s="1302">
        <f t="shared" si="27"/>
        <v>4201</v>
      </c>
      <c r="D88" s="1302">
        <f t="shared" si="30"/>
        <v>5100</v>
      </c>
      <c r="E88" s="1303" t="s">
        <v>1649</v>
      </c>
      <c r="F88" s="1303" t="str">
        <f t="shared" si="28"/>
        <v>0000</v>
      </c>
      <c r="G88" s="1329" t="str">
        <f t="shared" si="29"/>
        <v>4409</v>
      </c>
      <c r="H88" s="1301">
        <f>F48</f>
        <v>0</v>
      </c>
      <c r="I88" s="92"/>
      <c r="J88" s="92"/>
      <c r="O88" s="1329"/>
    </row>
    <row r="89" spans="3:15" x14ac:dyDescent="0.3">
      <c r="C89" s="1302">
        <f t="shared" si="27"/>
        <v>4201</v>
      </c>
      <c r="D89" s="1302">
        <f t="shared" si="30"/>
        <v>5100</v>
      </c>
      <c r="E89" s="1303" t="s">
        <v>262</v>
      </c>
      <c r="F89" s="1303" t="str">
        <f t="shared" si="28"/>
        <v>0000</v>
      </c>
      <c r="G89" s="1329" t="str">
        <f t="shared" si="29"/>
        <v>4409</v>
      </c>
      <c r="H89" s="1301">
        <f>F57</f>
        <v>0</v>
      </c>
      <c r="I89" s="92"/>
      <c r="J89" s="92"/>
      <c r="O89" s="1329"/>
    </row>
    <row r="90" spans="3:15" x14ac:dyDescent="0.3">
      <c r="C90" s="1302">
        <f t="shared" si="27"/>
        <v>4201</v>
      </c>
      <c r="D90" s="1302">
        <f t="shared" si="30"/>
        <v>5100</v>
      </c>
      <c r="E90" s="1303" t="s">
        <v>1652</v>
      </c>
      <c r="F90" s="1303" t="str">
        <f t="shared" si="28"/>
        <v>0000</v>
      </c>
      <c r="G90" s="1329" t="str">
        <f t="shared" si="29"/>
        <v>4409</v>
      </c>
      <c r="H90" s="1301">
        <f>H59</f>
        <v>0</v>
      </c>
      <c r="I90" s="92"/>
      <c r="J90" s="92" t="s">
        <v>1363</v>
      </c>
      <c r="O90" s="1329"/>
    </row>
    <row r="91" spans="3:15" x14ac:dyDescent="0.3">
      <c r="C91" s="1302">
        <f t="shared" si="27"/>
        <v>4201</v>
      </c>
      <c r="D91" s="1302">
        <f t="shared" si="30"/>
        <v>5100</v>
      </c>
      <c r="E91" s="1303" t="s">
        <v>1625</v>
      </c>
      <c r="F91" s="1303" t="str">
        <f t="shared" si="28"/>
        <v>0000</v>
      </c>
      <c r="G91" s="1329" t="str">
        <f t="shared" si="29"/>
        <v>4409</v>
      </c>
      <c r="H91" s="1301">
        <f>I59</f>
        <v>0</v>
      </c>
      <c r="I91" s="92"/>
      <c r="J91" s="92"/>
      <c r="O91" s="1329"/>
    </row>
    <row r="92" spans="3:15" x14ac:dyDescent="0.3">
      <c r="C92" s="1302">
        <f t="shared" si="27"/>
        <v>4201</v>
      </c>
      <c r="D92" s="1302">
        <f t="shared" si="30"/>
        <v>5100</v>
      </c>
      <c r="E92" s="1303" t="s">
        <v>1656</v>
      </c>
      <c r="F92" s="1303" t="str">
        <f t="shared" si="28"/>
        <v>0000</v>
      </c>
      <c r="G92" s="1329" t="str">
        <f t="shared" si="29"/>
        <v>4409</v>
      </c>
      <c r="H92" s="1301">
        <f>J59</f>
        <v>0</v>
      </c>
      <c r="I92" s="92"/>
      <c r="J92" s="92"/>
      <c r="O92" s="1329"/>
    </row>
    <row r="93" spans="3:15" x14ac:dyDescent="0.3">
      <c r="C93" s="1302">
        <f t="shared" si="27"/>
        <v>4201</v>
      </c>
      <c r="D93" s="1302">
        <f t="shared" si="30"/>
        <v>5100</v>
      </c>
      <c r="E93" s="1303" t="s">
        <v>1666</v>
      </c>
      <c r="F93" s="1303" t="str">
        <f t="shared" si="28"/>
        <v>0000</v>
      </c>
      <c r="G93" s="1329" t="str">
        <f t="shared" si="29"/>
        <v>4409</v>
      </c>
      <c r="H93" s="1301">
        <f>K59</f>
        <v>0</v>
      </c>
      <c r="I93" s="92"/>
      <c r="J93" s="92"/>
      <c r="O93" s="1329"/>
    </row>
    <row r="94" spans="3:15" x14ac:dyDescent="0.3">
      <c r="C94" s="1302">
        <f t="shared" si="27"/>
        <v>4201</v>
      </c>
      <c r="D94" s="1302">
        <f t="shared" si="30"/>
        <v>5100</v>
      </c>
      <c r="E94" s="1303" t="s">
        <v>1668</v>
      </c>
      <c r="F94" s="1303" t="str">
        <f t="shared" si="28"/>
        <v>0000</v>
      </c>
      <c r="G94" s="1329" t="str">
        <f t="shared" si="29"/>
        <v>4409</v>
      </c>
      <c r="H94" s="1301">
        <f>L59</f>
        <v>0</v>
      </c>
      <c r="I94" s="92"/>
      <c r="J94" s="92"/>
      <c r="O94" s="1329"/>
    </row>
    <row r="95" spans="3:15" x14ac:dyDescent="0.3">
      <c r="C95" s="1448">
        <f t="shared" si="27"/>
        <v>4201</v>
      </c>
      <c r="D95" s="1448">
        <f t="shared" si="30"/>
        <v>5100</v>
      </c>
      <c r="E95" s="1468" t="s">
        <v>1670</v>
      </c>
      <c r="F95" s="1468" t="str">
        <f t="shared" si="28"/>
        <v>0000</v>
      </c>
      <c r="G95" s="1469" t="str">
        <f t="shared" si="29"/>
        <v>4409</v>
      </c>
      <c r="H95" s="1331">
        <f>M59</f>
        <v>0</v>
      </c>
      <c r="I95" s="1331">
        <f>SUM(H86:H95)</f>
        <v>0</v>
      </c>
      <c r="J95" s="92"/>
      <c r="O95" s="1329"/>
    </row>
    <row r="96" spans="3:15" x14ac:dyDescent="0.3">
      <c r="C96" s="1386">
        <f t="shared" si="27"/>
        <v>4201</v>
      </c>
      <c r="D96" s="1386">
        <f>$O$65</f>
        <v>5300</v>
      </c>
      <c r="E96" s="1434" t="s">
        <v>1635</v>
      </c>
      <c r="F96" s="1434" t="str">
        <f t="shared" si="28"/>
        <v>0000</v>
      </c>
      <c r="G96" s="1442" t="str">
        <f t="shared" si="29"/>
        <v>4409</v>
      </c>
      <c r="H96" s="1422">
        <f>G65</f>
        <v>0</v>
      </c>
      <c r="I96" s="1422"/>
      <c r="J96" s="92"/>
      <c r="O96" s="1329"/>
    </row>
    <row r="97" spans="3:15" x14ac:dyDescent="0.3">
      <c r="C97" s="1386">
        <f t="shared" si="27"/>
        <v>4201</v>
      </c>
      <c r="D97" s="1386">
        <f t="shared" ref="D97:D103" si="31">$O$65</f>
        <v>5300</v>
      </c>
      <c r="E97" s="1434" t="s">
        <v>1649</v>
      </c>
      <c r="F97" s="1434" t="str">
        <f t="shared" si="28"/>
        <v>0000</v>
      </c>
      <c r="G97" s="1442" t="str">
        <f t="shared" si="29"/>
        <v>4409</v>
      </c>
      <c r="H97" s="1422">
        <f>F65</f>
        <v>0</v>
      </c>
      <c r="I97" s="1422"/>
      <c r="J97" s="92"/>
      <c r="O97" s="1329"/>
    </row>
    <row r="98" spans="3:15" x14ac:dyDescent="0.3">
      <c r="C98" s="1386">
        <f t="shared" si="27"/>
        <v>4201</v>
      </c>
      <c r="D98" s="1386">
        <f t="shared" si="31"/>
        <v>5300</v>
      </c>
      <c r="E98" s="1434" t="s">
        <v>1652</v>
      </c>
      <c r="F98" s="1434" t="str">
        <f t="shared" si="28"/>
        <v>0000</v>
      </c>
      <c r="G98" s="1442" t="str">
        <f t="shared" si="29"/>
        <v>4409</v>
      </c>
      <c r="H98" s="1422">
        <f>H65</f>
        <v>0</v>
      </c>
      <c r="I98" s="1422"/>
      <c r="J98" s="92"/>
      <c r="O98" s="1329"/>
    </row>
    <row r="99" spans="3:15" x14ac:dyDescent="0.3">
      <c r="C99" s="1386">
        <f t="shared" si="27"/>
        <v>4201</v>
      </c>
      <c r="D99" s="1386">
        <f t="shared" si="31"/>
        <v>5300</v>
      </c>
      <c r="E99" s="1434" t="s">
        <v>1625</v>
      </c>
      <c r="F99" s="1434" t="str">
        <f t="shared" si="28"/>
        <v>0000</v>
      </c>
      <c r="G99" s="1442" t="str">
        <f t="shared" si="29"/>
        <v>4409</v>
      </c>
      <c r="H99" s="1422">
        <f>I65</f>
        <v>0</v>
      </c>
      <c r="I99" s="1422"/>
      <c r="J99" s="92"/>
      <c r="O99" s="1329"/>
    </row>
    <row r="100" spans="3:15" x14ac:dyDescent="0.3">
      <c r="C100" s="1386">
        <f t="shared" si="27"/>
        <v>4201</v>
      </c>
      <c r="D100" s="1386">
        <f t="shared" si="31"/>
        <v>5300</v>
      </c>
      <c r="E100" s="1434" t="s">
        <v>1656</v>
      </c>
      <c r="F100" s="1434" t="str">
        <f t="shared" si="28"/>
        <v>0000</v>
      </c>
      <c r="G100" s="1442" t="str">
        <f t="shared" si="29"/>
        <v>4409</v>
      </c>
      <c r="H100" s="1422">
        <f>J65</f>
        <v>0</v>
      </c>
      <c r="I100" s="1422"/>
      <c r="J100" s="92"/>
      <c r="O100" s="1329"/>
    </row>
    <row r="101" spans="3:15" x14ac:dyDescent="0.3">
      <c r="C101" s="1386">
        <f t="shared" si="27"/>
        <v>4201</v>
      </c>
      <c r="D101" s="1386">
        <f t="shared" si="31"/>
        <v>5300</v>
      </c>
      <c r="E101" s="1434" t="s">
        <v>1666</v>
      </c>
      <c r="F101" s="1434" t="str">
        <f t="shared" si="28"/>
        <v>0000</v>
      </c>
      <c r="G101" s="1442" t="str">
        <f t="shared" si="29"/>
        <v>4409</v>
      </c>
      <c r="H101" s="1422">
        <f>K65</f>
        <v>0</v>
      </c>
      <c r="I101" s="1422"/>
      <c r="J101" s="92"/>
      <c r="O101" s="1329"/>
    </row>
    <row r="102" spans="3:15" x14ac:dyDescent="0.3">
      <c r="C102" s="1386">
        <f t="shared" si="27"/>
        <v>4201</v>
      </c>
      <c r="D102" s="1386">
        <f t="shared" si="31"/>
        <v>5300</v>
      </c>
      <c r="E102" s="1434" t="s">
        <v>1668</v>
      </c>
      <c r="F102" s="1434" t="str">
        <f t="shared" si="28"/>
        <v>0000</v>
      </c>
      <c r="G102" s="1442" t="str">
        <f t="shared" si="29"/>
        <v>4409</v>
      </c>
      <c r="H102" s="1422">
        <f>L65</f>
        <v>0</v>
      </c>
      <c r="I102" s="1422"/>
      <c r="J102" s="92"/>
      <c r="O102" s="1329"/>
    </row>
    <row r="103" spans="3:15" x14ac:dyDescent="0.3">
      <c r="C103" s="1448">
        <f t="shared" si="27"/>
        <v>4201</v>
      </c>
      <c r="D103" s="1448">
        <f t="shared" si="31"/>
        <v>5300</v>
      </c>
      <c r="E103" s="1468" t="s">
        <v>1670</v>
      </c>
      <c r="F103" s="1468" t="str">
        <f t="shared" si="28"/>
        <v>0000</v>
      </c>
      <c r="G103" s="1469" t="str">
        <f t="shared" si="29"/>
        <v>4409</v>
      </c>
      <c r="H103" s="1331">
        <f>M65</f>
        <v>0</v>
      </c>
      <c r="I103" s="1331">
        <f>SUM(H96:H103)</f>
        <v>0</v>
      </c>
      <c r="J103" s="92"/>
      <c r="O103" s="1329"/>
    </row>
    <row r="104" spans="3:15" x14ac:dyDescent="0.3">
      <c r="C104" s="1302">
        <f t="shared" si="27"/>
        <v>4201</v>
      </c>
      <c r="D104" s="1302">
        <f t="shared" ref="D104:D111" si="32">$O$68</f>
        <v>6120</v>
      </c>
      <c r="E104" s="1470" t="s">
        <v>1635</v>
      </c>
      <c r="F104" s="1303" t="str">
        <f t="shared" si="28"/>
        <v>0000</v>
      </c>
      <c r="G104" s="1329" t="str">
        <f t="shared" si="29"/>
        <v>4409</v>
      </c>
      <c r="H104" s="1301">
        <f>G68</f>
        <v>0</v>
      </c>
      <c r="I104" s="92"/>
      <c r="J104" s="92"/>
      <c r="O104" s="1329"/>
    </row>
    <row r="105" spans="3:15" x14ac:dyDescent="0.3">
      <c r="C105" s="1302">
        <f t="shared" si="27"/>
        <v>4201</v>
      </c>
      <c r="D105" s="1302">
        <f t="shared" si="32"/>
        <v>6120</v>
      </c>
      <c r="E105" s="1470" t="s">
        <v>1649</v>
      </c>
      <c r="F105" s="1303" t="str">
        <f t="shared" si="28"/>
        <v>0000</v>
      </c>
      <c r="G105" s="1329" t="str">
        <f t="shared" si="29"/>
        <v>4409</v>
      </c>
      <c r="H105" s="1301">
        <f>F68</f>
        <v>0</v>
      </c>
      <c r="I105" s="92"/>
      <c r="J105" s="92"/>
      <c r="O105" s="1329"/>
    </row>
    <row r="106" spans="3:15" x14ac:dyDescent="0.3">
      <c r="C106" s="1302">
        <f t="shared" si="27"/>
        <v>4201</v>
      </c>
      <c r="D106" s="1302">
        <f t="shared" si="32"/>
        <v>6120</v>
      </c>
      <c r="E106" s="1303" t="s">
        <v>1652</v>
      </c>
      <c r="F106" s="1303" t="str">
        <f t="shared" si="28"/>
        <v>0000</v>
      </c>
      <c r="G106" s="1329" t="str">
        <f t="shared" si="29"/>
        <v>4409</v>
      </c>
      <c r="H106" s="1301">
        <f>H68</f>
        <v>0</v>
      </c>
      <c r="I106" s="92"/>
      <c r="J106" s="92"/>
      <c r="O106" s="1329"/>
    </row>
    <row r="107" spans="3:15" x14ac:dyDescent="0.3">
      <c r="C107" s="1302">
        <f t="shared" si="27"/>
        <v>4201</v>
      </c>
      <c r="D107" s="1302">
        <f t="shared" si="32"/>
        <v>6120</v>
      </c>
      <c r="E107" s="1303" t="s">
        <v>1625</v>
      </c>
      <c r="F107" s="1303" t="str">
        <f t="shared" si="28"/>
        <v>0000</v>
      </c>
      <c r="G107" s="1329" t="str">
        <f t="shared" si="29"/>
        <v>4409</v>
      </c>
      <c r="H107" s="1301">
        <f>I68</f>
        <v>0</v>
      </c>
      <c r="I107" s="92"/>
      <c r="J107" s="92"/>
      <c r="O107" s="1329"/>
    </row>
    <row r="108" spans="3:15" x14ac:dyDescent="0.3">
      <c r="C108" s="1302">
        <f t="shared" si="27"/>
        <v>4201</v>
      </c>
      <c r="D108" s="1302">
        <f t="shared" si="32"/>
        <v>6120</v>
      </c>
      <c r="E108" s="1303" t="s">
        <v>1656</v>
      </c>
      <c r="F108" s="1303" t="str">
        <f t="shared" si="28"/>
        <v>0000</v>
      </c>
      <c r="G108" s="1329" t="str">
        <f t="shared" si="29"/>
        <v>4409</v>
      </c>
      <c r="H108" s="1301">
        <f>J68</f>
        <v>0</v>
      </c>
      <c r="I108" s="92"/>
      <c r="J108" s="92"/>
      <c r="O108" s="1329"/>
    </row>
    <row r="109" spans="3:15" x14ac:dyDescent="0.3">
      <c r="C109" s="1302">
        <f t="shared" si="27"/>
        <v>4201</v>
      </c>
      <c r="D109" s="1302">
        <f t="shared" si="32"/>
        <v>6120</v>
      </c>
      <c r="E109" s="1303" t="s">
        <v>1666</v>
      </c>
      <c r="F109" s="1303" t="str">
        <f t="shared" si="28"/>
        <v>0000</v>
      </c>
      <c r="G109" s="1329" t="str">
        <f t="shared" si="29"/>
        <v>4409</v>
      </c>
      <c r="H109" s="1301">
        <f>K68</f>
        <v>0</v>
      </c>
      <c r="I109" s="92"/>
      <c r="J109" s="92"/>
      <c r="O109" s="1329"/>
    </row>
    <row r="110" spans="3:15" x14ac:dyDescent="0.3">
      <c r="C110" s="1302">
        <f t="shared" si="27"/>
        <v>4201</v>
      </c>
      <c r="D110" s="1302">
        <f t="shared" si="32"/>
        <v>6120</v>
      </c>
      <c r="E110" s="1303" t="s">
        <v>1668</v>
      </c>
      <c r="F110" s="1303" t="str">
        <f t="shared" si="28"/>
        <v>0000</v>
      </c>
      <c r="G110" s="1329" t="str">
        <f t="shared" si="29"/>
        <v>4409</v>
      </c>
      <c r="H110" s="1301">
        <f>L68</f>
        <v>0</v>
      </c>
      <c r="I110" s="92"/>
      <c r="J110" s="92"/>
      <c r="O110" s="1329"/>
    </row>
    <row r="111" spans="3:15" x14ac:dyDescent="0.3">
      <c r="C111" s="1448">
        <f t="shared" si="27"/>
        <v>4201</v>
      </c>
      <c r="D111" s="1448">
        <f t="shared" si="32"/>
        <v>6120</v>
      </c>
      <c r="E111" s="1468" t="s">
        <v>1670</v>
      </c>
      <c r="F111" s="1468" t="str">
        <f t="shared" si="28"/>
        <v>0000</v>
      </c>
      <c r="G111" s="1469" t="str">
        <f t="shared" si="29"/>
        <v>4409</v>
      </c>
      <c r="H111" s="1331">
        <f>M68</f>
        <v>0</v>
      </c>
      <c r="I111" s="1331">
        <f>SUM(H104:H111)</f>
        <v>0</v>
      </c>
      <c r="J111" s="92"/>
      <c r="O111" s="1329"/>
    </row>
    <row r="112" spans="3:15" x14ac:dyDescent="0.3">
      <c r="C112" s="92"/>
      <c r="D112" s="92"/>
      <c r="E112" s="1303"/>
      <c r="F112" s="92"/>
      <c r="G112" s="92"/>
      <c r="H112" s="1471">
        <f>SUM(H86:H111)</f>
        <v>0</v>
      </c>
      <c r="I112" s="1471">
        <f>SUM(I86:I111)</f>
        <v>0</v>
      </c>
      <c r="J112" s="1301">
        <f>N75</f>
        <v>0</v>
      </c>
      <c r="K112" s="1301">
        <f>I112-J112</f>
        <v>0</v>
      </c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  <row r="2271" spans="15:15" x14ac:dyDescent="0.3">
      <c r="O2271" s="1329"/>
    </row>
    <row r="2272" spans="15:15" x14ac:dyDescent="0.3">
      <c r="O2272" s="1329"/>
    </row>
    <row r="2273" spans="15:15" x14ac:dyDescent="0.3">
      <c r="O2273" s="1329"/>
    </row>
  </sheetData>
  <sheetProtection password="F723" sheet="1" objects="1" scenarios="1"/>
  <phoneticPr fontId="5" type="noConversion"/>
  <printOptions horizontalCentered="1"/>
  <pageMargins left="0" right="0" top="0.25" bottom="0.5" header="0.5" footer="0.25"/>
  <pageSetup paperSize="3" scale="49" fitToHeight="2" orientation="landscape" r:id="rId1"/>
  <headerFooter alignWithMargins="0">
    <oddFooter>&amp;L&amp;F
&amp;A&amp;C&amp;P&amp;R&amp;D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1"/>
    <pageSetUpPr fitToPage="1"/>
  </sheetPr>
  <dimension ref="A1:X2261"/>
  <sheetViews>
    <sheetView view="pageBreakPreview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10.5546875" style="130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21" x14ac:dyDescent="0.3">
      <c r="A1" s="1297" t="s">
        <v>1309</v>
      </c>
      <c r="B1" s="230"/>
      <c r="D1" s="1297" t="s">
        <v>1310</v>
      </c>
      <c r="H1" s="1301">
        <f>+'Salary Menu MIS 3382'!H503</f>
        <v>0</v>
      </c>
    </row>
    <row r="2" spans="1:21" x14ac:dyDescent="0.3">
      <c r="A2" s="1377" t="s">
        <v>900</v>
      </c>
      <c r="B2" s="230" t="s">
        <v>2025</v>
      </c>
      <c r="D2" s="1297"/>
      <c r="H2" s="1301">
        <v>0</v>
      </c>
    </row>
    <row r="3" spans="1:21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21" x14ac:dyDescent="0.3">
      <c r="A4" s="1377" t="s">
        <v>242</v>
      </c>
      <c r="B4" s="1297">
        <v>4320</v>
      </c>
    </row>
    <row r="5" spans="1:21" x14ac:dyDescent="0.3">
      <c r="A5" s="1378" t="str">
        <f>'Matrix-Discretionary'!A5</f>
        <v>FISCAL YEAR 2013-2014</v>
      </c>
      <c r="B5" s="1379"/>
    </row>
    <row r="6" spans="1:21" x14ac:dyDescent="0.3">
      <c r="A6" s="1297"/>
      <c r="B6" s="230"/>
      <c r="E6" s="1312" t="s">
        <v>1313</v>
      </c>
      <c r="G6" s="1311" t="s">
        <v>1635</v>
      </c>
    </row>
    <row r="7" spans="1:21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21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21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21" x14ac:dyDescent="0.3">
      <c r="A10" s="1332"/>
      <c r="B10" s="251"/>
      <c r="C10" s="1333"/>
      <c r="D10" s="1362"/>
      <c r="E10" s="1362"/>
      <c r="O10" s="1329"/>
    </row>
    <row r="11" spans="1:21" x14ac:dyDescent="0.3">
      <c r="A11" s="1321" t="s">
        <v>1352</v>
      </c>
      <c r="B11" s="1322"/>
      <c r="C11" s="1323"/>
      <c r="D11" s="1455"/>
      <c r="E11" s="1455"/>
      <c r="O11" s="1329"/>
    </row>
    <row r="12" spans="1:21" x14ac:dyDescent="0.3">
      <c r="A12" s="1428" t="str">
        <f>'Salary Menu MIS 3382'!A493</f>
        <v>16---</v>
      </c>
      <c r="B12" s="1428" t="str">
        <f>'Salary Menu MIS 3382'!B493</f>
        <v>Teacher - ESE</v>
      </c>
      <c r="C12" s="1327">
        <f>'Salary Menu MIS 3382'!D493</f>
        <v>0</v>
      </c>
      <c r="D12" s="1435">
        <f>'Salary Menu MIS 3382'!E493</f>
        <v>0</v>
      </c>
      <c r="E12" s="1435">
        <f>'Salary Menu MIS 3382'!F493</f>
        <v>0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29">
        <v>5200</v>
      </c>
      <c r="P12" s="1330" t="s">
        <v>1649</v>
      </c>
    </row>
    <row r="13" spans="1:21" x14ac:dyDescent="0.3">
      <c r="A13" s="1428" t="str">
        <f>'Salary Menu MIS 3382'!A494</f>
        <v>16640</v>
      </c>
      <c r="B13" s="1428" t="str">
        <f>'Salary Menu MIS 3382'!B494</f>
        <v>Teacher - Speech</v>
      </c>
      <c r="C13" s="1327">
        <f>'Salary Menu MIS 3382'!D494</f>
        <v>0</v>
      </c>
      <c r="D13" s="1435">
        <f>'Salary Menu MIS 3382'!E494</f>
        <v>0</v>
      </c>
      <c r="E13" s="1435">
        <f>'Salary Menu MIS 3382'!F494</f>
        <v>0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29">
        <v>5200</v>
      </c>
      <c r="P13" s="1330" t="s">
        <v>1649</v>
      </c>
    </row>
    <row r="14" spans="1:21" x14ac:dyDescent="0.3">
      <c r="A14" s="1358"/>
      <c r="B14" s="393"/>
      <c r="C14" s="1333"/>
      <c r="D14" s="1362"/>
      <c r="E14" s="1362"/>
      <c r="O14" s="1329"/>
    </row>
    <row r="15" spans="1:21" s="230" customFormat="1" x14ac:dyDescent="0.3">
      <c r="A15" s="1335" t="s">
        <v>1353</v>
      </c>
      <c r="B15" s="1336"/>
      <c r="C15" s="1337"/>
      <c r="D15" s="1459"/>
      <c r="E15" s="1459"/>
      <c r="F15" s="1339">
        <f t="shared" ref="F15:N15" si="0">ROUND(SUM(F12:F14),0)</f>
        <v>0</v>
      </c>
      <c r="G15" s="1339">
        <f t="shared" si="0"/>
        <v>0</v>
      </c>
      <c r="H15" s="1339">
        <f t="shared" si="0"/>
        <v>0</v>
      </c>
      <c r="I15" s="1339">
        <f t="shared" si="0"/>
        <v>0</v>
      </c>
      <c r="J15" s="1339">
        <f t="shared" si="0"/>
        <v>0</v>
      </c>
      <c r="K15" s="1339">
        <f t="shared" si="0"/>
        <v>0</v>
      </c>
      <c r="L15" s="1339">
        <f t="shared" si="0"/>
        <v>0</v>
      </c>
      <c r="M15" s="1339">
        <f t="shared" si="0"/>
        <v>0</v>
      </c>
      <c r="N15" s="1339">
        <f t="shared" si="0"/>
        <v>0</v>
      </c>
      <c r="O15" s="1340"/>
      <c r="P15" s="1341"/>
      <c r="U15" s="1342"/>
    </row>
    <row r="16" spans="1:21" x14ac:dyDescent="0.3">
      <c r="A16" s="1332"/>
      <c r="B16" s="251"/>
      <c r="C16" s="1333"/>
      <c r="D16" s="1362"/>
      <c r="E16" s="1362"/>
      <c r="O16" s="1329"/>
    </row>
    <row r="17" spans="1:21" x14ac:dyDescent="0.3">
      <c r="A17" s="1321" t="s">
        <v>1354</v>
      </c>
      <c r="B17" s="1322"/>
      <c r="C17" s="1323"/>
      <c r="D17" s="1455"/>
      <c r="E17" s="1455"/>
      <c r="O17" s="1329"/>
    </row>
    <row r="18" spans="1:21" x14ac:dyDescent="0.3">
      <c r="A18" s="1428" t="str">
        <f>'Salary Menu MIS 3382'!A495</f>
        <v>20160</v>
      </c>
      <c r="B18" s="1428" t="str">
        <f>'Salary Menu MIS 3382'!B495</f>
        <v>Staffing Specialist - 10 Month</v>
      </c>
      <c r="C18" s="1327">
        <f>'Salary Menu MIS 3382'!D495</f>
        <v>0</v>
      </c>
      <c r="D18" s="1435">
        <f>'Salary Menu MIS 3382'!E495</f>
        <v>0</v>
      </c>
      <c r="E18" s="1435">
        <f>'Salary Menu MIS 3382'!F495</f>
        <v>0</v>
      </c>
      <c r="F18" s="1301">
        <f>ROUND(C18*(ROUND((D18-$J$9-$K$9-$L$9)/(1+$H$9+$I$9),0)),0)</f>
        <v>0</v>
      </c>
      <c r="G18" s="1301">
        <f>ROUND(C18*(ROUND(($G$9*E18)*(1+$H$9+$I$9),0)),0)</f>
        <v>0</v>
      </c>
      <c r="H18" s="1301">
        <f>ROUND(F18*$H$9,0)</f>
        <v>0</v>
      </c>
      <c r="I18" s="1301">
        <f>ROUND(F18*$I$9,0)</f>
        <v>0</v>
      </c>
      <c r="J18" s="1301">
        <f>ROUND($J$9*C18,0)</f>
        <v>0</v>
      </c>
      <c r="K18" s="1301">
        <f>ROUND($K$9*C18,0)</f>
        <v>0</v>
      </c>
      <c r="L18" s="1301">
        <f>ROUND($L$9*C18,0)</f>
        <v>0</v>
      </c>
      <c r="M18" s="1301">
        <f>ROUND((C18*D18)-(F18+H18+I18+J18+K18+L18),0)</f>
        <v>0</v>
      </c>
      <c r="N18" s="1301">
        <f>SUM(F18:M18)</f>
        <v>0</v>
      </c>
      <c r="O18" s="1360">
        <v>6300</v>
      </c>
      <c r="P18" s="1330" t="s">
        <v>1649</v>
      </c>
    </row>
    <row r="19" spans="1:21" x14ac:dyDescent="0.3">
      <c r="A19" s="1428" t="str">
        <f>'Salary Menu MIS 3382'!A496</f>
        <v>20160</v>
      </c>
      <c r="B19" s="1428" t="str">
        <f>'Salary Menu MIS 3382'!B496</f>
        <v>Staffing Specialist - 12 Month</v>
      </c>
      <c r="C19" s="1327">
        <f>'Salary Menu MIS 3382'!D496</f>
        <v>0</v>
      </c>
      <c r="D19" s="1435">
        <f>'Salary Menu MIS 3382'!E496</f>
        <v>0</v>
      </c>
      <c r="E19" s="1435">
        <f>'Salary Menu MIS 3382'!F496</f>
        <v>0</v>
      </c>
      <c r="F19" s="1301">
        <f>ROUND(C19*(ROUND((D19-$J$9-$K$9-$L$9)/(1+$H$9+$I$9),0)),0)</f>
        <v>0</v>
      </c>
      <c r="G19" s="1301">
        <f>ROUND(C19*(ROUND(($G$9*E19)*(1+$H$9+$I$9),0)),0)</f>
        <v>0</v>
      </c>
      <c r="H19" s="1301">
        <f>ROUND(F19*$H$9,0)</f>
        <v>0</v>
      </c>
      <c r="I19" s="1301">
        <f>ROUND(F19*$I$9,0)</f>
        <v>0</v>
      </c>
      <c r="J19" s="1301">
        <f>ROUND($J$9*C19,0)</f>
        <v>0</v>
      </c>
      <c r="K19" s="1301">
        <f>ROUND($K$9*C19,0)</f>
        <v>0</v>
      </c>
      <c r="L19" s="1301">
        <f>ROUND($L$9*C19,0)</f>
        <v>0</v>
      </c>
      <c r="M19" s="1301">
        <f>ROUND((C19*D19)-(F19+H19+I19+J19+K19+L19),0)</f>
        <v>0</v>
      </c>
      <c r="N19" s="1301">
        <f>SUM(F19:M19)</f>
        <v>0</v>
      </c>
      <c r="O19" s="1360">
        <v>6300</v>
      </c>
      <c r="P19" s="1330" t="s">
        <v>1649</v>
      </c>
    </row>
    <row r="20" spans="1:21" x14ac:dyDescent="0.3">
      <c r="A20" s="1332"/>
      <c r="B20" s="251"/>
      <c r="C20" s="1333"/>
      <c r="D20" s="1362"/>
      <c r="E20" s="1362"/>
      <c r="O20" s="1329"/>
    </row>
    <row r="21" spans="1:21" s="230" customFormat="1" x14ac:dyDescent="0.3">
      <c r="A21" s="1335" t="s">
        <v>1355</v>
      </c>
      <c r="B21" s="1336"/>
      <c r="C21" s="1337"/>
      <c r="D21" s="1459"/>
      <c r="E21" s="1459"/>
      <c r="F21" s="1339">
        <f t="shared" ref="F21:N21" si="1">ROUND(SUM(F18:F20),0)</f>
        <v>0</v>
      </c>
      <c r="G21" s="1339">
        <f t="shared" si="1"/>
        <v>0</v>
      </c>
      <c r="H21" s="1339">
        <f t="shared" si="1"/>
        <v>0</v>
      </c>
      <c r="I21" s="1339">
        <f t="shared" si="1"/>
        <v>0</v>
      </c>
      <c r="J21" s="1339">
        <f t="shared" si="1"/>
        <v>0</v>
      </c>
      <c r="K21" s="1339">
        <f t="shared" si="1"/>
        <v>0</v>
      </c>
      <c r="L21" s="1339">
        <f t="shared" si="1"/>
        <v>0</v>
      </c>
      <c r="M21" s="1339">
        <f t="shared" si="1"/>
        <v>0</v>
      </c>
      <c r="N21" s="1339">
        <f t="shared" si="1"/>
        <v>0</v>
      </c>
      <c r="O21" s="1340"/>
      <c r="P21" s="1341"/>
      <c r="U21" s="1342"/>
    </row>
    <row r="22" spans="1:21" x14ac:dyDescent="0.3">
      <c r="A22" s="1332"/>
      <c r="B22" s="251"/>
      <c r="C22" s="1333"/>
      <c r="D22" s="1362"/>
      <c r="E22" s="1362"/>
      <c r="O22" s="1329"/>
    </row>
    <row r="23" spans="1:21" x14ac:dyDescent="0.3">
      <c r="A23" s="1321" t="s">
        <v>222</v>
      </c>
      <c r="B23" s="1322"/>
      <c r="C23" s="1323"/>
      <c r="D23" s="1455"/>
      <c r="E23" s="1455"/>
      <c r="O23" s="1329"/>
    </row>
    <row r="24" spans="1:21" x14ac:dyDescent="0.3">
      <c r="A24" s="1428" t="str">
        <f>'Salary Menu MIS 3382'!A497</f>
        <v>415--</v>
      </c>
      <c r="B24" s="1428" t="str">
        <f>'Salary Menu MIS 3382'!B497</f>
        <v>Classroom Assistant - ESE - Full Time</v>
      </c>
      <c r="C24" s="1327">
        <f>'Salary Menu MIS 3382'!D497</f>
        <v>0</v>
      </c>
      <c r="D24" s="1435">
        <f>'Salary Menu MIS 3382'!E497</f>
        <v>0</v>
      </c>
      <c r="E24" s="1435">
        <f>'Salary Menu MIS 3382'!F497</f>
        <v>0</v>
      </c>
      <c r="F24" s="1301">
        <f>ROUND(C24*(ROUND((D24-$J$9-$K$9-$L$9)/(1+$H$9+$I$9),0)),0)</f>
        <v>0</v>
      </c>
      <c r="G24" s="1345" t="s">
        <v>1350</v>
      </c>
      <c r="H24" s="1301">
        <f>ROUND(F24*$H$9,0)</f>
        <v>0</v>
      </c>
      <c r="I24" s="1301">
        <f>ROUND(F24*$I$9,0)</f>
        <v>0</v>
      </c>
      <c r="J24" s="1301">
        <f>ROUND($J$9*C24,0)</f>
        <v>0</v>
      </c>
      <c r="K24" s="1301">
        <f>ROUND($K$9*C24,0)</f>
        <v>0</v>
      </c>
      <c r="L24" s="1301">
        <f>ROUND($L$9*C24,0)</f>
        <v>0</v>
      </c>
      <c r="M24" s="1301">
        <f>ROUND((C24*D24)-(F24+H24+I24+J24+K24+L24),0)</f>
        <v>0</v>
      </c>
      <c r="N24" s="1301">
        <f>SUM(F24:M24)</f>
        <v>0</v>
      </c>
      <c r="O24" s="1329">
        <v>5200</v>
      </c>
      <c r="P24" s="1330" t="s">
        <v>1630</v>
      </c>
    </row>
    <row r="25" spans="1:21" x14ac:dyDescent="0.3">
      <c r="A25" s="1460" t="str">
        <f>'Salary Menu MIS 3382'!A498</f>
        <v>415--</v>
      </c>
      <c r="B25" s="1460" t="str">
        <f>'Salary Menu MIS 3382'!B498</f>
        <v>Classroom Assistant - ESE - Less than 4 hours</v>
      </c>
      <c r="C25" s="1472">
        <f>'Salary Menu MIS 3382'!D498</f>
        <v>0</v>
      </c>
      <c r="D25" s="1435">
        <f>'Salary Menu MIS 3382'!E498</f>
        <v>0</v>
      </c>
      <c r="E25" s="1435">
        <f>'Salary Menu MIS 3382'!F498</f>
        <v>0</v>
      </c>
      <c r="F25" s="1301">
        <f>ROUND(C25*(ROUND((D25)/(1+$H$9+$I$9),0)),0)</f>
        <v>0</v>
      </c>
      <c r="G25" s="1345" t="s">
        <v>1350</v>
      </c>
      <c r="H25" s="1301">
        <f>ROUND(F25*$H$9,0)</f>
        <v>0</v>
      </c>
      <c r="I25" s="1301">
        <f>ROUND(F25*$I$9,0)</f>
        <v>0</v>
      </c>
      <c r="J25" s="1345" t="s">
        <v>1350</v>
      </c>
      <c r="K25" s="1345" t="s">
        <v>1350</v>
      </c>
      <c r="L25" s="1345" t="s">
        <v>1350</v>
      </c>
      <c r="M25" s="1301">
        <f>ROUND((C25*D25)-(F25+H25+I25),0)</f>
        <v>0</v>
      </c>
      <c r="N25" s="1301">
        <f>SUM(F25:M25)</f>
        <v>0</v>
      </c>
      <c r="O25" s="1329">
        <v>5200</v>
      </c>
      <c r="P25" s="1330" t="s">
        <v>1630</v>
      </c>
    </row>
    <row r="26" spans="1:21" x14ac:dyDescent="0.3">
      <c r="A26" s="1428" t="str">
        <f>'Salary Menu MIS 3382'!A499</f>
        <v>41890</v>
      </c>
      <c r="B26" s="1428" t="str">
        <f>'Salary Menu MIS 3382'!B499</f>
        <v>Job Coach - ESE - 9 Month</v>
      </c>
      <c r="C26" s="1327">
        <f>'Salary Menu MIS 3382'!D499</f>
        <v>0</v>
      </c>
      <c r="D26" s="1435">
        <f>'Salary Menu MIS 3382'!E499</f>
        <v>0</v>
      </c>
      <c r="E26" s="1435">
        <f>'Salary Menu MIS 3382'!F499</f>
        <v>0</v>
      </c>
      <c r="F26" s="1301">
        <f>ROUND(C26*(ROUND((D26-$J$9-$K$9-$L$9)/(1+$H$9+$I$9),0)),0)</f>
        <v>0</v>
      </c>
      <c r="G26" s="1345" t="s">
        <v>1350</v>
      </c>
      <c r="H26" s="1301">
        <f>ROUND(F26*$H$9,0)</f>
        <v>0</v>
      </c>
      <c r="I26" s="1301">
        <f>ROUND(F26*$I$9,0)</f>
        <v>0</v>
      </c>
      <c r="J26" s="1301">
        <f>ROUND($J$9*C26,0)</f>
        <v>0</v>
      </c>
      <c r="K26" s="1301">
        <f>ROUND($K$9*C26,0)</f>
        <v>0</v>
      </c>
      <c r="L26" s="1301">
        <f>ROUND($L$9*C26,0)</f>
        <v>0</v>
      </c>
      <c r="M26" s="1301">
        <f>ROUND((C26*D26)-(F26+H26+I26+J26+K26+L26),0)</f>
        <v>0</v>
      </c>
      <c r="N26" s="1301">
        <f>SUM(F26:M26)</f>
        <v>0</v>
      </c>
      <c r="O26" s="1329">
        <v>5200</v>
      </c>
      <c r="P26" s="1330" t="s">
        <v>1630</v>
      </c>
    </row>
    <row r="27" spans="1:21" x14ac:dyDescent="0.3">
      <c r="A27" s="1428" t="str">
        <f>'Salary Menu MIS 3382'!A500</f>
        <v>4330-</v>
      </c>
      <c r="B27" s="1428" t="str">
        <f>'Salary Menu MIS 3382'!B500</f>
        <v>Interpreter - ESE - 9 Month</v>
      </c>
      <c r="C27" s="1327">
        <f>'Salary Menu MIS 3382'!D500</f>
        <v>0</v>
      </c>
      <c r="D27" s="1435">
        <f>'Salary Menu MIS 3382'!E500</f>
        <v>0</v>
      </c>
      <c r="E27" s="1435">
        <f>'Salary Menu MIS 3382'!F500</f>
        <v>0</v>
      </c>
      <c r="F27" s="1301">
        <f>ROUND(C27*(ROUND((D27-$J$9-$K$9-$L$9)/(1+$H$9+$I$9),0)),0)</f>
        <v>0</v>
      </c>
      <c r="G27" s="1345" t="s">
        <v>1350</v>
      </c>
      <c r="H27" s="1301">
        <f>ROUND(F27*$H$9,0)</f>
        <v>0</v>
      </c>
      <c r="I27" s="1301">
        <f>ROUND(F27*$I$9,0)</f>
        <v>0</v>
      </c>
      <c r="J27" s="1301">
        <f>ROUND($J$9*C27,0)</f>
        <v>0</v>
      </c>
      <c r="K27" s="1301">
        <f>ROUND($K$9*C27,0)</f>
        <v>0</v>
      </c>
      <c r="L27" s="1301">
        <f>ROUND($L$9*C27,0)</f>
        <v>0</v>
      </c>
      <c r="M27" s="1301">
        <f>ROUND((C27*D27)-(F27+H27+I27+J27+K27+L27),0)</f>
        <v>0</v>
      </c>
      <c r="N27" s="1301">
        <f>SUM(F27:M27)</f>
        <v>0</v>
      </c>
      <c r="O27" s="1329">
        <v>5200</v>
      </c>
      <c r="P27" s="1330" t="s">
        <v>1630</v>
      </c>
    </row>
    <row r="28" spans="1:21" x14ac:dyDescent="0.3">
      <c r="A28" s="1358"/>
      <c r="B28" s="393"/>
      <c r="C28" s="1327"/>
      <c r="D28" s="1435"/>
      <c r="E28" s="1435"/>
      <c r="O28" s="1329"/>
    </row>
    <row r="29" spans="1:21" s="230" customFormat="1" x14ac:dyDescent="0.3">
      <c r="A29" s="1335" t="s">
        <v>1356</v>
      </c>
      <c r="B29" s="1336"/>
      <c r="C29" s="1337"/>
      <c r="D29" s="1459"/>
      <c r="E29" s="1459"/>
      <c r="F29" s="1339">
        <f t="shared" ref="F29:N29" si="2">ROUND(SUM(F24:F28),0)</f>
        <v>0</v>
      </c>
      <c r="G29" s="1339">
        <f t="shared" si="2"/>
        <v>0</v>
      </c>
      <c r="H29" s="1339">
        <f t="shared" si="2"/>
        <v>0</v>
      </c>
      <c r="I29" s="1339">
        <f t="shared" si="2"/>
        <v>0</v>
      </c>
      <c r="J29" s="1339">
        <f t="shared" si="2"/>
        <v>0</v>
      </c>
      <c r="K29" s="1339">
        <f t="shared" si="2"/>
        <v>0</v>
      </c>
      <c r="L29" s="1339">
        <f t="shared" si="2"/>
        <v>0</v>
      </c>
      <c r="M29" s="1339">
        <f t="shared" si="2"/>
        <v>0</v>
      </c>
      <c r="N29" s="1339">
        <f t="shared" si="2"/>
        <v>0</v>
      </c>
      <c r="O29" s="1340"/>
      <c r="P29" s="1341"/>
      <c r="U29" s="1342"/>
    </row>
    <row r="30" spans="1:21" x14ac:dyDescent="0.3">
      <c r="A30" s="1332"/>
      <c r="B30" s="251"/>
      <c r="C30" s="1333"/>
      <c r="D30" s="1362"/>
      <c r="E30" s="1362"/>
      <c r="O30" s="1329"/>
    </row>
    <row r="31" spans="1:21" x14ac:dyDescent="0.3">
      <c r="O31" s="1329"/>
    </row>
    <row r="32" spans="1:21" s="230" customFormat="1" x14ac:dyDescent="0.3">
      <c r="A32" s="1297" t="s">
        <v>1358</v>
      </c>
      <c r="B32" s="1374"/>
      <c r="C32" s="1375"/>
      <c r="D32" s="1462"/>
      <c r="E32" s="1462"/>
      <c r="F32" s="1339">
        <f t="shared" ref="F32:N32" si="3">ROUND(+F29+F21+F15,0)</f>
        <v>0</v>
      </c>
      <c r="G32" s="1339">
        <f t="shared" si="3"/>
        <v>0</v>
      </c>
      <c r="H32" s="1339">
        <f t="shared" si="3"/>
        <v>0</v>
      </c>
      <c r="I32" s="1339">
        <f t="shared" si="3"/>
        <v>0</v>
      </c>
      <c r="J32" s="1339">
        <f t="shared" si="3"/>
        <v>0</v>
      </c>
      <c r="K32" s="1339">
        <f t="shared" si="3"/>
        <v>0</v>
      </c>
      <c r="L32" s="1339">
        <f t="shared" si="3"/>
        <v>0</v>
      </c>
      <c r="M32" s="1339">
        <f t="shared" si="3"/>
        <v>0</v>
      </c>
      <c r="N32" s="1339">
        <f t="shared" si="3"/>
        <v>0</v>
      </c>
      <c r="O32" s="1340"/>
      <c r="P32" s="1341"/>
      <c r="U32" s="1342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O38" s="1329"/>
    </row>
    <row r="39" spans="1:16" x14ac:dyDescent="0.3">
      <c r="O39" s="1329"/>
    </row>
    <row r="40" spans="1:16" x14ac:dyDescent="0.3">
      <c r="O40" s="1329"/>
    </row>
    <row r="41" spans="1:16" x14ac:dyDescent="0.3">
      <c r="A41" s="1297" t="str">
        <f>A1</f>
        <v>Salary Budget</v>
      </c>
      <c r="B41" s="230"/>
    </row>
    <row r="42" spans="1:16" x14ac:dyDescent="0.3">
      <c r="A42" s="1377" t="str">
        <f>A2</f>
        <v>0495</v>
      </c>
      <c r="B42" s="230" t="str">
        <f>B2</f>
        <v>IDEA - ARRA</v>
      </c>
    </row>
    <row r="43" spans="1:16" x14ac:dyDescent="0.3">
      <c r="A43" s="1377" t="str">
        <f>A3</f>
        <v>0000</v>
      </c>
      <c r="B43" s="230" t="str">
        <f>B3</f>
        <v>SAMPLE SCHOOL</v>
      </c>
    </row>
    <row r="44" spans="1:16" x14ac:dyDescent="0.3">
      <c r="A44" s="1378" t="str">
        <f>A5</f>
        <v>FISCAL YEAR 2013-2014</v>
      </c>
      <c r="B44" s="1379"/>
      <c r="G44" s="1311"/>
    </row>
    <row r="45" spans="1:16" x14ac:dyDescent="0.3">
      <c r="A45" s="1297"/>
      <c r="B45" s="230"/>
      <c r="G45" s="1311" t="s">
        <v>1635</v>
      </c>
    </row>
    <row r="46" spans="1:16" x14ac:dyDescent="0.3">
      <c r="F46" s="1311"/>
      <c r="G46" s="1312" t="s">
        <v>1314</v>
      </c>
      <c r="H46" s="1311" t="s">
        <v>1652</v>
      </c>
      <c r="I46" s="1311" t="s">
        <v>1625</v>
      </c>
      <c r="J46" s="1311" t="s">
        <v>1656</v>
      </c>
      <c r="K46" s="1311" t="s">
        <v>1666</v>
      </c>
      <c r="L46" s="1311" t="s">
        <v>1668</v>
      </c>
      <c r="M46" s="1311" t="s">
        <v>1670</v>
      </c>
      <c r="N46" s="1312"/>
    </row>
    <row r="47" spans="1:16" x14ac:dyDescent="0.3">
      <c r="C47" s="1313" t="s">
        <v>1315</v>
      </c>
      <c r="D47" s="1315" t="s">
        <v>1337</v>
      </c>
      <c r="E47" s="1315"/>
      <c r="F47" s="1315" t="s">
        <v>273</v>
      </c>
      <c r="G47" s="1311"/>
      <c r="H47" s="1315" t="s">
        <v>1339</v>
      </c>
      <c r="I47" s="1315" t="s">
        <v>1340</v>
      </c>
      <c r="J47" s="1315" t="s">
        <v>1341</v>
      </c>
      <c r="K47" s="1315" t="s">
        <v>1342</v>
      </c>
      <c r="L47" s="1315" t="s">
        <v>1343</v>
      </c>
      <c r="M47" s="1315" t="s">
        <v>1344</v>
      </c>
      <c r="N47" s="1315" t="s">
        <v>248</v>
      </c>
      <c r="O47" s="1316" t="s">
        <v>243</v>
      </c>
      <c r="P47" s="1316" t="s">
        <v>1345</v>
      </c>
    </row>
    <row r="48" spans="1:16" x14ac:dyDescent="0.3">
      <c r="G48" s="1463">
        <f t="shared" ref="G48:L48" si="4">G9</f>
        <v>0</v>
      </c>
      <c r="H48" s="1464">
        <f t="shared" si="4"/>
        <v>6.8699999999999997E-2</v>
      </c>
      <c r="I48" s="1464">
        <f t="shared" si="4"/>
        <v>7.6499999999999999E-2</v>
      </c>
      <c r="J48" s="1301">
        <f t="shared" si="4"/>
        <v>6458</v>
      </c>
      <c r="K48" s="1301">
        <f t="shared" si="4"/>
        <v>28</v>
      </c>
      <c r="L48" s="1301">
        <f t="shared" si="4"/>
        <v>204</v>
      </c>
    </row>
    <row r="49" spans="1:24" x14ac:dyDescent="0.3">
      <c r="H49" s="1382"/>
      <c r="I49" s="1382"/>
    </row>
    <row r="50" spans="1:24" x14ac:dyDescent="0.3">
      <c r="A50" s="1371" t="str">
        <f t="shared" ref="A50:P51" si="5">A12</f>
        <v>16---</v>
      </c>
      <c r="B50" s="1371" t="str">
        <f t="shared" si="5"/>
        <v>Teacher - ESE</v>
      </c>
      <c r="C50" s="1372">
        <f t="shared" si="5"/>
        <v>0</v>
      </c>
      <c r="D50" s="1422">
        <f t="shared" si="5"/>
        <v>0</v>
      </c>
      <c r="E50" s="1422">
        <f t="shared" si="5"/>
        <v>0</v>
      </c>
      <c r="F50" s="1301">
        <f t="shared" si="5"/>
        <v>0</v>
      </c>
      <c r="G50" s="1301">
        <f t="shared" si="5"/>
        <v>0</v>
      </c>
      <c r="H50" s="1301">
        <f>H12+M12</f>
        <v>0</v>
      </c>
      <c r="I50" s="1301">
        <f t="shared" si="5"/>
        <v>0</v>
      </c>
      <c r="J50" s="1301">
        <f t="shared" si="5"/>
        <v>0</v>
      </c>
      <c r="K50" s="1301">
        <f t="shared" si="5"/>
        <v>0</v>
      </c>
      <c r="L50" s="1301">
        <f t="shared" si="5"/>
        <v>0</v>
      </c>
      <c r="M50" s="1301">
        <v>0</v>
      </c>
      <c r="N50" s="1301">
        <f>SUM(F50:M50)</f>
        <v>0</v>
      </c>
      <c r="O50" s="1329">
        <f t="shared" si="5"/>
        <v>5200</v>
      </c>
      <c r="P50" s="1329" t="str">
        <f t="shared" si="5"/>
        <v>0131</v>
      </c>
    </row>
    <row r="51" spans="1:24" x14ac:dyDescent="0.3">
      <c r="A51" s="1371" t="str">
        <f t="shared" si="5"/>
        <v>16640</v>
      </c>
      <c r="B51" s="1371" t="str">
        <f t="shared" si="5"/>
        <v>Teacher - Speech</v>
      </c>
      <c r="C51" s="1372">
        <f t="shared" si="5"/>
        <v>0</v>
      </c>
      <c r="D51" s="1422">
        <f t="shared" si="5"/>
        <v>0</v>
      </c>
      <c r="E51" s="1422">
        <f t="shared" si="5"/>
        <v>0</v>
      </c>
      <c r="F51" s="1301">
        <f t="shared" si="5"/>
        <v>0</v>
      </c>
      <c r="G51" s="1301">
        <f t="shared" si="5"/>
        <v>0</v>
      </c>
      <c r="H51" s="1301">
        <f>H13+M13</f>
        <v>0</v>
      </c>
      <c r="I51" s="1301">
        <f t="shared" si="5"/>
        <v>0</v>
      </c>
      <c r="J51" s="1301">
        <f t="shared" si="5"/>
        <v>0</v>
      </c>
      <c r="K51" s="1301">
        <f t="shared" si="5"/>
        <v>0</v>
      </c>
      <c r="L51" s="1301">
        <f t="shared" si="5"/>
        <v>0</v>
      </c>
      <c r="M51" s="1301">
        <v>0</v>
      </c>
      <c r="N51" s="1301">
        <f>SUM(F51:M51)</f>
        <v>0</v>
      </c>
      <c r="O51" s="1329">
        <f t="shared" si="5"/>
        <v>5200</v>
      </c>
      <c r="P51" s="1329" t="str">
        <f t="shared" si="5"/>
        <v>0131</v>
      </c>
    </row>
    <row r="52" spans="1:24" x14ac:dyDescent="0.3">
      <c r="A52" s="1371"/>
      <c r="B52" s="1192"/>
      <c r="C52" s="1372"/>
      <c r="D52" s="1422"/>
      <c r="E52" s="1422"/>
      <c r="F52" s="1392">
        <f t="shared" ref="F52:N52" si="6">SUM(F50:F51)</f>
        <v>0</v>
      </c>
      <c r="G52" s="1392">
        <f t="shared" si="6"/>
        <v>0</v>
      </c>
      <c r="H52" s="1392">
        <f t="shared" si="6"/>
        <v>0</v>
      </c>
      <c r="I52" s="1392">
        <f t="shared" si="6"/>
        <v>0</v>
      </c>
      <c r="J52" s="1392">
        <f t="shared" si="6"/>
        <v>0</v>
      </c>
      <c r="K52" s="1392">
        <f t="shared" si="6"/>
        <v>0</v>
      </c>
      <c r="L52" s="1392">
        <f t="shared" si="6"/>
        <v>0</v>
      </c>
      <c r="M52" s="1392">
        <f t="shared" si="6"/>
        <v>0</v>
      </c>
      <c r="N52" s="1392">
        <f t="shared" si="6"/>
        <v>0</v>
      </c>
      <c r="O52" s="1393">
        <v>5200</v>
      </c>
      <c r="P52" s="1414" t="s">
        <v>1649</v>
      </c>
    </row>
    <row r="53" spans="1:24" x14ac:dyDescent="0.3">
      <c r="A53" s="1371"/>
      <c r="B53" s="1192"/>
      <c r="C53" s="1372"/>
      <c r="D53" s="1422"/>
      <c r="E53" s="1422"/>
      <c r="F53" s="1362"/>
      <c r="G53" s="1362"/>
      <c r="H53" s="1362"/>
      <c r="I53" s="1362"/>
      <c r="J53" s="1362"/>
      <c r="K53" s="1362"/>
      <c r="L53" s="1362"/>
      <c r="M53" s="1362"/>
      <c r="N53" s="1362"/>
      <c r="O53" s="1394"/>
      <c r="P53" s="1415"/>
      <c r="S53" s="1302"/>
      <c r="T53" s="1302"/>
      <c r="V53" s="1303"/>
      <c r="W53" s="1330"/>
      <c r="X53" s="1301"/>
    </row>
    <row r="54" spans="1:24" x14ac:dyDescent="0.3">
      <c r="A54" s="1421" t="str">
        <f t="shared" ref="A54:P57" si="7">A24</f>
        <v>415--</v>
      </c>
      <c r="B54" s="1192" t="str">
        <f t="shared" si="7"/>
        <v>Classroom Assistant - ESE - Full Time</v>
      </c>
      <c r="C54" s="1372">
        <f t="shared" si="7"/>
        <v>0</v>
      </c>
      <c r="D54" s="1422">
        <f t="shared" si="7"/>
        <v>0</v>
      </c>
      <c r="E54" s="1422">
        <f t="shared" si="7"/>
        <v>0</v>
      </c>
      <c r="F54" s="1301">
        <f t="shared" si="7"/>
        <v>0</v>
      </c>
      <c r="G54" s="1345" t="str">
        <f t="shared" si="7"/>
        <v>N/A</v>
      </c>
      <c r="H54" s="1301">
        <f>H24+M24</f>
        <v>0</v>
      </c>
      <c r="I54" s="1301">
        <f t="shared" si="7"/>
        <v>0</v>
      </c>
      <c r="J54" s="1301">
        <f t="shared" si="7"/>
        <v>0</v>
      </c>
      <c r="K54" s="1301">
        <f t="shared" si="7"/>
        <v>0</v>
      </c>
      <c r="L54" s="1301">
        <f t="shared" si="7"/>
        <v>0</v>
      </c>
      <c r="M54" s="1301">
        <v>0</v>
      </c>
      <c r="N54" s="1301">
        <f>SUM(F54:M54)</f>
        <v>0</v>
      </c>
      <c r="O54" s="1329">
        <f t="shared" si="7"/>
        <v>5200</v>
      </c>
      <c r="P54" s="1329" t="str">
        <f t="shared" si="7"/>
        <v>0100</v>
      </c>
    </row>
    <row r="55" spans="1:24" x14ac:dyDescent="0.3">
      <c r="A55" s="1421" t="str">
        <f t="shared" si="7"/>
        <v>415--</v>
      </c>
      <c r="B55" s="1192" t="str">
        <f t="shared" si="7"/>
        <v>Classroom Assistant - ESE - Less than 4 hours</v>
      </c>
      <c r="C55" s="1372">
        <f t="shared" si="7"/>
        <v>0</v>
      </c>
      <c r="D55" s="1422">
        <f t="shared" si="7"/>
        <v>0</v>
      </c>
      <c r="E55" s="1422">
        <f t="shared" si="7"/>
        <v>0</v>
      </c>
      <c r="F55" s="1301">
        <f t="shared" si="7"/>
        <v>0</v>
      </c>
      <c r="G55" s="1345" t="str">
        <f t="shared" si="7"/>
        <v>N/A</v>
      </c>
      <c r="H55" s="1301">
        <f>H25+M25</f>
        <v>0</v>
      </c>
      <c r="I55" s="1301">
        <f t="shared" si="7"/>
        <v>0</v>
      </c>
      <c r="J55" s="1301" t="str">
        <f t="shared" si="7"/>
        <v>N/A</v>
      </c>
      <c r="K55" s="1301" t="str">
        <f t="shared" si="7"/>
        <v>N/A</v>
      </c>
      <c r="L55" s="1301" t="str">
        <f t="shared" si="7"/>
        <v>N/A</v>
      </c>
      <c r="M55" s="1301">
        <v>0</v>
      </c>
      <c r="N55" s="1301">
        <f>SUM(F55:M55)</f>
        <v>0</v>
      </c>
      <c r="O55" s="1329">
        <f t="shared" si="7"/>
        <v>5200</v>
      </c>
      <c r="P55" s="1329" t="str">
        <f t="shared" si="7"/>
        <v>0100</v>
      </c>
    </row>
    <row r="56" spans="1:24" x14ac:dyDescent="0.3">
      <c r="A56" s="1421" t="str">
        <f t="shared" si="7"/>
        <v>41890</v>
      </c>
      <c r="B56" s="1192" t="str">
        <f t="shared" si="7"/>
        <v>Job Coach - ESE - 9 Month</v>
      </c>
      <c r="C56" s="1372">
        <f t="shared" si="7"/>
        <v>0</v>
      </c>
      <c r="D56" s="1422">
        <f t="shared" si="7"/>
        <v>0</v>
      </c>
      <c r="E56" s="1422">
        <f t="shared" si="7"/>
        <v>0</v>
      </c>
      <c r="F56" s="1301">
        <f t="shared" si="7"/>
        <v>0</v>
      </c>
      <c r="G56" s="1345" t="str">
        <f t="shared" si="7"/>
        <v>N/A</v>
      </c>
      <c r="H56" s="1301">
        <f>H26+M26</f>
        <v>0</v>
      </c>
      <c r="I56" s="1301">
        <f t="shared" si="7"/>
        <v>0</v>
      </c>
      <c r="J56" s="1301">
        <f t="shared" si="7"/>
        <v>0</v>
      </c>
      <c r="K56" s="1301">
        <f t="shared" si="7"/>
        <v>0</v>
      </c>
      <c r="L56" s="1301">
        <f t="shared" si="7"/>
        <v>0</v>
      </c>
      <c r="M56" s="1301">
        <v>0</v>
      </c>
      <c r="N56" s="1301">
        <f>SUM(F56:M56)</f>
        <v>0</v>
      </c>
      <c r="O56" s="1329">
        <f t="shared" si="7"/>
        <v>5200</v>
      </c>
      <c r="P56" s="1329" t="str">
        <f t="shared" si="7"/>
        <v>0100</v>
      </c>
    </row>
    <row r="57" spans="1:24" x14ac:dyDescent="0.3">
      <c r="A57" s="1421" t="str">
        <f t="shared" si="7"/>
        <v>4330-</v>
      </c>
      <c r="B57" s="1192" t="str">
        <f t="shared" si="7"/>
        <v>Interpreter - ESE - 9 Month</v>
      </c>
      <c r="C57" s="1372">
        <f t="shared" si="7"/>
        <v>0</v>
      </c>
      <c r="D57" s="1422">
        <f t="shared" si="7"/>
        <v>0</v>
      </c>
      <c r="E57" s="1422">
        <f t="shared" si="7"/>
        <v>0</v>
      </c>
      <c r="F57" s="1301">
        <f t="shared" si="7"/>
        <v>0</v>
      </c>
      <c r="G57" s="1345" t="str">
        <f t="shared" si="7"/>
        <v>N/A</v>
      </c>
      <c r="H57" s="1301">
        <f>H27+M27</f>
        <v>0</v>
      </c>
      <c r="I57" s="1301">
        <f t="shared" si="7"/>
        <v>0</v>
      </c>
      <c r="J57" s="1301">
        <f t="shared" si="7"/>
        <v>0</v>
      </c>
      <c r="K57" s="1301">
        <f t="shared" si="7"/>
        <v>0</v>
      </c>
      <c r="L57" s="1301">
        <f t="shared" si="7"/>
        <v>0</v>
      </c>
      <c r="M57" s="1301">
        <v>0</v>
      </c>
      <c r="N57" s="1301">
        <f>SUM(F57:M57)</f>
        <v>0</v>
      </c>
      <c r="O57" s="1329">
        <f t="shared" si="7"/>
        <v>5200</v>
      </c>
      <c r="P57" s="1329" t="str">
        <f t="shared" si="7"/>
        <v>0100</v>
      </c>
    </row>
    <row r="58" spans="1:24" x14ac:dyDescent="0.3">
      <c r="A58" s="1371"/>
      <c r="B58" s="1192"/>
      <c r="C58" s="1372"/>
      <c r="D58" s="1422"/>
      <c r="E58" s="1422"/>
      <c r="F58" s="1392">
        <f t="shared" ref="F58:N58" si="8">SUM(F54:F57)</f>
        <v>0</v>
      </c>
      <c r="G58" s="1392">
        <f t="shared" si="8"/>
        <v>0</v>
      </c>
      <c r="H58" s="1392">
        <f t="shared" si="8"/>
        <v>0</v>
      </c>
      <c r="I58" s="1392">
        <f t="shared" si="8"/>
        <v>0</v>
      </c>
      <c r="J58" s="1392">
        <f t="shared" si="8"/>
        <v>0</v>
      </c>
      <c r="K58" s="1392">
        <f t="shared" si="8"/>
        <v>0</v>
      </c>
      <c r="L58" s="1392">
        <f t="shared" si="8"/>
        <v>0</v>
      </c>
      <c r="M58" s="1392">
        <f t="shared" si="8"/>
        <v>0</v>
      </c>
      <c r="N58" s="1392">
        <f t="shared" si="8"/>
        <v>0</v>
      </c>
      <c r="O58" s="1393">
        <v>5200</v>
      </c>
      <c r="P58" s="1423" t="s">
        <v>1630</v>
      </c>
    </row>
    <row r="59" spans="1:24" x14ac:dyDescent="0.3">
      <c r="A59" s="1371"/>
      <c r="B59" s="1192"/>
      <c r="C59" s="1372"/>
      <c r="D59" s="1422"/>
      <c r="E59" s="1422"/>
      <c r="O59" s="1394"/>
      <c r="P59" s="1424"/>
    </row>
    <row r="60" spans="1:24" x14ac:dyDescent="0.3">
      <c r="A60" s="1397" t="s">
        <v>1399</v>
      </c>
      <c r="B60" s="1398"/>
      <c r="C60" s="1403"/>
      <c r="D60" s="1405"/>
      <c r="E60" s="1405"/>
      <c r="F60" s="1405">
        <f t="shared" ref="F60:N60" si="9">SUM(F58,F52)</f>
        <v>0</v>
      </c>
      <c r="G60" s="1405">
        <f t="shared" si="9"/>
        <v>0</v>
      </c>
      <c r="H60" s="1405">
        <f t="shared" si="9"/>
        <v>0</v>
      </c>
      <c r="I60" s="1405">
        <f t="shared" si="9"/>
        <v>0</v>
      </c>
      <c r="J60" s="1405">
        <f t="shared" si="9"/>
        <v>0</v>
      </c>
      <c r="K60" s="1405">
        <f t="shared" si="9"/>
        <v>0</v>
      </c>
      <c r="L60" s="1405">
        <f t="shared" si="9"/>
        <v>0</v>
      </c>
      <c r="M60" s="1405">
        <f t="shared" si="9"/>
        <v>0</v>
      </c>
      <c r="N60" s="1405">
        <f t="shared" si="9"/>
        <v>0</v>
      </c>
      <c r="O60" s="1393">
        <f>O58</f>
        <v>5200</v>
      </c>
      <c r="P60" s="1431"/>
    </row>
    <row r="61" spans="1:24" x14ac:dyDescent="0.3">
      <c r="A61" s="1371"/>
      <c r="B61" s="1192"/>
      <c r="C61" s="1372"/>
      <c r="D61" s="1422"/>
      <c r="E61" s="1422"/>
      <c r="O61" s="1329"/>
    </row>
    <row r="62" spans="1:24" x14ac:dyDescent="0.3">
      <c r="A62" s="1371" t="str">
        <f t="shared" ref="A62:P63" si="10">A18</f>
        <v>20160</v>
      </c>
      <c r="B62" s="1192" t="str">
        <f t="shared" si="10"/>
        <v>Staffing Specialist - 10 Month</v>
      </c>
      <c r="C62" s="1372">
        <f t="shared" si="10"/>
        <v>0</v>
      </c>
      <c r="D62" s="1422">
        <f t="shared" si="10"/>
        <v>0</v>
      </c>
      <c r="E62" s="1422">
        <f t="shared" si="10"/>
        <v>0</v>
      </c>
      <c r="F62" s="1301">
        <f t="shared" si="10"/>
        <v>0</v>
      </c>
      <c r="G62" s="1345">
        <f t="shared" si="10"/>
        <v>0</v>
      </c>
      <c r="H62" s="1301">
        <f>H18+M18</f>
        <v>0</v>
      </c>
      <c r="I62" s="1301">
        <f t="shared" si="10"/>
        <v>0</v>
      </c>
      <c r="J62" s="1301">
        <f t="shared" si="10"/>
        <v>0</v>
      </c>
      <c r="K62" s="1301">
        <f t="shared" si="10"/>
        <v>0</v>
      </c>
      <c r="L62" s="1301">
        <f t="shared" si="10"/>
        <v>0</v>
      </c>
      <c r="M62" s="1301">
        <v>0</v>
      </c>
      <c r="N62" s="1301">
        <f>SUM(F62:M62)</f>
        <v>0</v>
      </c>
      <c r="O62" s="1329">
        <f t="shared" si="10"/>
        <v>6300</v>
      </c>
      <c r="P62" s="1329" t="str">
        <f t="shared" si="10"/>
        <v>0131</v>
      </c>
    </row>
    <row r="63" spans="1:24" x14ac:dyDescent="0.3">
      <c r="A63" s="1371" t="str">
        <f t="shared" si="10"/>
        <v>20160</v>
      </c>
      <c r="B63" s="1192" t="str">
        <f t="shared" si="10"/>
        <v>Staffing Specialist - 12 Month</v>
      </c>
      <c r="C63" s="1372">
        <f t="shared" si="10"/>
        <v>0</v>
      </c>
      <c r="D63" s="1422">
        <f t="shared" si="10"/>
        <v>0</v>
      </c>
      <c r="E63" s="1422">
        <f t="shared" si="10"/>
        <v>0</v>
      </c>
      <c r="F63" s="1422">
        <f t="shared" si="10"/>
        <v>0</v>
      </c>
      <c r="G63" s="1395">
        <f t="shared" si="10"/>
        <v>0</v>
      </c>
      <c r="H63" s="1422">
        <f>H19+M19</f>
        <v>0</v>
      </c>
      <c r="I63" s="1422">
        <f t="shared" si="10"/>
        <v>0</v>
      </c>
      <c r="J63" s="1422">
        <f t="shared" si="10"/>
        <v>0</v>
      </c>
      <c r="K63" s="1422">
        <f t="shared" si="10"/>
        <v>0</v>
      </c>
      <c r="L63" s="1422">
        <f t="shared" si="10"/>
        <v>0</v>
      </c>
      <c r="M63" s="1422">
        <v>0</v>
      </c>
      <c r="N63" s="1301">
        <f>SUM(F63:M63)</f>
        <v>0</v>
      </c>
      <c r="O63" s="1329">
        <f t="shared" si="10"/>
        <v>6300</v>
      </c>
      <c r="P63" s="1329" t="str">
        <f t="shared" si="10"/>
        <v>0131</v>
      </c>
    </row>
    <row r="64" spans="1:24" x14ac:dyDescent="0.3">
      <c r="A64" s="1371"/>
      <c r="B64" s="1192"/>
      <c r="C64" s="1372"/>
      <c r="D64" s="1422"/>
      <c r="E64" s="1422"/>
      <c r="F64" s="1422"/>
      <c r="G64" s="1422"/>
      <c r="H64" s="1422"/>
      <c r="I64" s="1422"/>
      <c r="J64" s="1422"/>
      <c r="K64" s="1422"/>
      <c r="L64" s="1422"/>
      <c r="M64" s="1422"/>
      <c r="N64" s="1422"/>
      <c r="O64" s="1329"/>
    </row>
    <row r="65" spans="1:16" x14ac:dyDescent="0.3">
      <c r="A65" s="1397" t="s">
        <v>1381</v>
      </c>
      <c r="B65" s="1398"/>
      <c r="C65" s="1403"/>
      <c r="D65" s="1405"/>
      <c r="E65" s="1405"/>
      <c r="F65" s="1405">
        <f t="shared" ref="F65:N65" si="11">SUM(F62:F64)</f>
        <v>0</v>
      </c>
      <c r="G65" s="1405">
        <f t="shared" si="11"/>
        <v>0</v>
      </c>
      <c r="H65" s="1405">
        <f t="shared" si="11"/>
        <v>0</v>
      </c>
      <c r="I65" s="1405">
        <f t="shared" si="11"/>
        <v>0</v>
      </c>
      <c r="J65" s="1405">
        <f t="shared" si="11"/>
        <v>0</v>
      </c>
      <c r="K65" s="1405">
        <f t="shared" si="11"/>
        <v>0</v>
      </c>
      <c r="L65" s="1405">
        <f t="shared" si="11"/>
        <v>0</v>
      </c>
      <c r="M65" s="1405">
        <f t="shared" si="11"/>
        <v>0</v>
      </c>
      <c r="N65" s="1405">
        <f t="shared" si="11"/>
        <v>0</v>
      </c>
      <c r="O65" s="1393">
        <f>O63</f>
        <v>6300</v>
      </c>
      <c r="P65" s="1431"/>
    </row>
    <row r="66" spans="1:16" x14ac:dyDescent="0.3">
      <c r="A66" s="1371"/>
      <c r="B66" s="1192"/>
      <c r="C66" s="1372"/>
      <c r="D66" s="1422"/>
      <c r="E66" s="1422"/>
      <c r="O66" s="1329"/>
    </row>
    <row r="67" spans="1:16" x14ac:dyDescent="0.3">
      <c r="O67" s="1329"/>
    </row>
    <row r="68" spans="1:16" ht="14.4" thickBot="1" x14ac:dyDescent="0.35">
      <c r="A68" s="1297" t="s">
        <v>1358</v>
      </c>
      <c r="B68" s="1374"/>
      <c r="F68" s="1444">
        <f>+F60+F65</f>
        <v>0</v>
      </c>
      <c r="G68" s="1444">
        <f t="shared" ref="G68:N68" si="12">+G60+G65</f>
        <v>0</v>
      </c>
      <c r="H68" s="1444">
        <f t="shared" si="12"/>
        <v>0</v>
      </c>
      <c r="I68" s="1444">
        <f t="shared" si="12"/>
        <v>0</v>
      </c>
      <c r="J68" s="1444">
        <f t="shared" si="12"/>
        <v>0</v>
      </c>
      <c r="K68" s="1444">
        <f t="shared" si="12"/>
        <v>0</v>
      </c>
      <c r="L68" s="1444">
        <f t="shared" si="12"/>
        <v>0</v>
      </c>
      <c r="M68" s="1444">
        <f t="shared" si="12"/>
        <v>0</v>
      </c>
      <c r="N68" s="1444">
        <f t="shared" si="12"/>
        <v>0</v>
      </c>
      <c r="O68" s="1329"/>
    </row>
    <row r="69" spans="1:16" ht="14.4" thickTop="1" x14ac:dyDescent="0.3">
      <c r="O69" s="1329"/>
    </row>
    <row r="70" spans="1:16" x14ac:dyDescent="0.3">
      <c r="A70" s="1214" t="s">
        <v>1310</v>
      </c>
      <c r="N70" s="1301">
        <f>H1</f>
        <v>0</v>
      </c>
      <c r="O70" s="1329"/>
    </row>
    <row r="71" spans="1:16" x14ac:dyDescent="0.3">
      <c r="A71" s="1214" t="s">
        <v>1312</v>
      </c>
      <c r="N71" s="1301">
        <f>H2</f>
        <v>0</v>
      </c>
      <c r="O71" s="1329"/>
    </row>
    <row r="72" spans="1:16" x14ac:dyDescent="0.3">
      <c r="A72" s="1297" t="s">
        <v>1387</v>
      </c>
      <c r="B72" s="1374"/>
      <c r="N72" s="1445">
        <f>SUM(N70:N71)</f>
        <v>0</v>
      </c>
      <c r="O72" s="1329"/>
    </row>
    <row r="73" spans="1:16" x14ac:dyDescent="0.3">
      <c r="O73" s="1329"/>
    </row>
    <row r="74" spans="1:16" ht="14.4" thickBot="1" x14ac:dyDescent="0.35">
      <c r="A74" s="1297" t="s">
        <v>1388</v>
      </c>
      <c r="B74" s="1374"/>
      <c r="N74" s="1444">
        <f>+N72-N68</f>
        <v>0</v>
      </c>
      <c r="O74" s="1329"/>
    </row>
    <row r="75" spans="1:16" ht="14.4" thickTop="1" x14ac:dyDescent="0.3">
      <c r="O75" s="1329"/>
    </row>
    <row r="76" spans="1:16" x14ac:dyDescent="0.3">
      <c r="O76" s="1329"/>
    </row>
    <row r="77" spans="1:16" x14ac:dyDescent="0.3">
      <c r="A77" s="1297" t="s">
        <v>1389</v>
      </c>
      <c r="B77" s="1374"/>
      <c r="F77" s="1301">
        <f t="shared" ref="F77:N77" si="13">+F32-F68</f>
        <v>0</v>
      </c>
      <c r="G77" s="1301">
        <f t="shared" si="13"/>
        <v>0</v>
      </c>
      <c r="H77" s="1301">
        <f t="shared" si="13"/>
        <v>0</v>
      </c>
      <c r="I77" s="1301">
        <f t="shared" si="13"/>
        <v>0</v>
      </c>
      <c r="J77" s="1301">
        <f t="shared" si="13"/>
        <v>0</v>
      </c>
      <c r="K77" s="1301">
        <f t="shared" si="13"/>
        <v>0</v>
      </c>
      <c r="L77" s="1301">
        <f t="shared" si="13"/>
        <v>0</v>
      </c>
      <c r="M77" s="1301">
        <f t="shared" si="13"/>
        <v>0</v>
      </c>
      <c r="N77" s="1301">
        <f t="shared" si="13"/>
        <v>0</v>
      </c>
      <c r="O77" s="1329"/>
    </row>
    <row r="78" spans="1:16" x14ac:dyDescent="0.3">
      <c r="O78" s="1329"/>
    </row>
    <row r="79" spans="1:16" x14ac:dyDescent="0.3">
      <c r="O79" s="1329"/>
    </row>
    <row r="80" spans="1:16" x14ac:dyDescent="0.3">
      <c r="C80" s="1302"/>
      <c r="D80" s="1302"/>
      <c r="E80" s="1303"/>
      <c r="F80" s="1302" t="s">
        <v>1359</v>
      </c>
      <c r="G80" s="92"/>
      <c r="H80" s="92"/>
      <c r="I80" s="92"/>
      <c r="J80" s="92"/>
      <c r="O80" s="1329"/>
    </row>
    <row r="81" spans="3:15" x14ac:dyDescent="0.3">
      <c r="C81" s="1302" t="s">
        <v>1360</v>
      </c>
      <c r="D81" s="1302" t="s">
        <v>1608</v>
      </c>
      <c r="E81" s="1303" t="s">
        <v>1609</v>
      </c>
      <c r="F81" s="1302" t="s">
        <v>1361</v>
      </c>
      <c r="G81" s="1302" t="s">
        <v>1362</v>
      </c>
      <c r="H81" s="92"/>
      <c r="I81" s="92"/>
      <c r="J81" s="92"/>
      <c r="O81" s="1329"/>
    </row>
    <row r="82" spans="3:15" x14ac:dyDescent="0.3">
      <c r="C82" s="92"/>
      <c r="D82" s="92"/>
      <c r="E82" s="1303"/>
      <c r="F82" s="92"/>
      <c r="G82" s="92"/>
      <c r="H82" s="92"/>
      <c r="I82" s="92"/>
      <c r="J82" s="92"/>
      <c r="O82" s="1329"/>
    </row>
    <row r="83" spans="3:15" x14ac:dyDescent="0.3">
      <c r="C83" s="1302">
        <f t="shared" ref="C83:C99" si="14">$B$4</f>
        <v>4320</v>
      </c>
      <c r="D83" s="1302">
        <f t="shared" ref="D83:D91" si="15">$O$60</f>
        <v>5200</v>
      </c>
      <c r="E83" s="1303" t="s">
        <v>1635</v>
      </c>
      <c r="F83" s="1303" t="str">
        <f t="shared" ref="F83:F99" si="16">$A$3</f>
        <v>0000</v>
      </c>
      <c r="G83" s="1329" t="str">
        <f t="shared" ref="G83:G99" si="17">$A$2</f>
        <v>0495</v>
      </c>
      <c r="H83" s="1301">
        <f>G60</f>
        <v>0</v>
      </c>
      <c r="I83" s="92"/>
      <c r="J83" s="92"/>
      <c r="O83" s="1329"/>
    </row>
    <row r="84" spans="3:15" x14ac:dyDescent="0.3">
      <c r="C84" s="1302">
        <f t="shared" si="14"/>
        <v>4320</v>
      </c>
      <c r="D84" s="1302">
        <f t="shared" si="15"/>
        <v>5200</v>
      </c>
      <c r="E84" s="1303" t="s">
        <v>1630</v>
      </c>
      <c r="F84" s="1303" t="str">
        <f t="shared" si="16"/>
        <v>0000</v>
      </c>
      <c r="G84" s="1329" t="str">
        <f t="shared" si="17"/>
        <v>0495</v>
      </c>
      <c r="H84" s="1301">
        <f>F58</f>
        <v>0</v>
      </c>
      <c r="I84" s="92"/>
      <c r="J84" s="92"/>
      <c r="O84" s="1329"/>
    </row>
    <row r="85" spans="3:15" x14ac:dyDescent="0.3">
      <c r="C85" s="1302">
        <f t="shared" si="14"/>
        <v>4320</v>
      </c>
      <c r="D85" s="1302">
        <f t="shared" si="15"/>
        <v>5200</v>
      </c>
      <c r="E85" s="1303" t="s">
        <v>1649</v>
      </c>
      <c r="F85" s="1303" t="str">
        <f t="shared" si="16"/>
        <v>0000</v>
      </c>
      <c r="G85" s="1329" t="str">
        <f t="shared" si="17"/>
        <v>0495</v>
      </c>
      <c r="H85" s="1301">
        <f>F52</f>
        <v>0</v>
      </c>
      <c r="I85" s="92"/>
      <c r="J85" s="92"/>
      <c r="O85" s="1329"/>
    </row>
    <row r="86" spans="3:15" x14ac:dyDescent="0.3">
      <c r="C86" s="1302">
        <f t="shared" si="14"/>
        <v>4320</v>
      </c>
      <c r="D86" s="1302">
        <f t="shared" si="15"/>
        <v>5200</v>
      </c>
      <c r="E86" s="1303" t="s">
        <v>1652</v>
      </c>
      <c r="F86" s="1303" t="str">
        <f t="shared" si="16"/>
        <v>0000</v>
      </c>
      <c r="G86" s="1329" t="str">
        <f t="shared" si="17"/>
        <v>0495</v>
      </c>
      <c r="H86" s="1301">
        <f>+H60+N74</f>
        <v>0</v>
      </c>
      <c r="I86" s="92"/>
      <c r="J86" s="92" t="s">
        <v>1404</v>
      </c>
      <c r="O86" s="1329"/>
    </row>
    <row r="87" spans="3:15" x14ac:dyDescent="0.3">
      <c r="C87" s="1302">
        <f t="shared" si="14"/>
        <v>4320</v>
      </c>
      <c r="D87" s="1302">
        <f t="shared" si="15"/>
        <v>5200</v>
      </c>
      <c r="E87" s="1303" t="s">
        <v>1625</v>
      </c>
      <c r="F87" s="1303" t="str">
        <f t="shared" si="16"/>
        <v>0000</v>
      </c>
      <c r="G87" s="1329" t="str">
        <f t="shared" si="17"/>
        <v>0495</v>
      </c>
      <c r="H87" s="1301">
        <f>I60</f>
        <v>0</v>
      </c>
      <c r="I87" s="92"/>
      <c r="J87" s="92"/>
      <c r="O87" s="1329"/>
    </row>
    <row r="88" spans="3:15" x14ac:dyDescent="0.3">
      <c r="C88" s="1302">
        <f t="shared" si="14"/>
        <v>4320</v>
      </c>
      <c r="D88" s="1302">
        <f t="shared" si="15"/>
        <v>5200</v>
      </c>
      <c r="E88" s="1303" t="s">
        <v>1656</v>
      </c>
      <c r="F88" s="1303" t="str">
        <f t="shared" si="16"/>
        <v>0000</v>
      </c>
      <c r="G88" s="1329" t="str">
        <f t="shared" si="17"/>
        <v>0495</v>
      </c>
      <c r="H88" s="1301">
        <f>J60</f>
        <v>0</v>
      </c>
      <c r="I88" s="92"/>
      <c r="J88" s="92"/>
      <c r="O88" s="1329"/>
    </row>
    <row r="89" spans="3:15" x14ac:dyDescent="0.3">
      <c r="C89" s="1302">
        <f t="shared" si="14"/>
        <v>4320</v>
      </c>
      <c r="D89" s="1302">
        <f t="shared" si="15"/>
        <v>5200</v>
      </c>
      <c r="E89" s="1303" t="s">
        <v>1666</v>
      </c>
      <c r="F89" s="1303" t="str">
        <f t="shared" si="16"/>
        <v>0000</v>
      </c>
      <c r="G89" s="1329" t="str">
        <f t="shared" si="17"/>
        <v>0495</v>
      </c>
      <c r="H89" s="1301">
        <f>K60</f>
        <v>0</v>
      </c>
      <c r="I89" s="92"/>
      <c r="J89" s="92"/>
      <c r="O89" s="1329"/>
    </row>
    <row r="90" spans="3:15" x14ac:dyDescent="0.3">
      <c r="C90" s="1302">
        <f t="shared" si="14"/>
        <v>4320</v>
      </c>
      <c r="D90" s="1302">
        <f t="shared" si="15"/>
        <v>5200</v>
      </c>
      <c r="E90" s="1303" t="s">
        <v>1668</v>
      </c>
      <c r="F90" s="1303" t="str">
        <f t="shared" si="16"/>
        <v>0000</v>
      </c>
      <c r="G90" s="1329" t="str">
        <f t="shared" si="17"/>
        <v>0495</v>
      </c>
      <c r="H90" s="1301">
        <f>L60</f>
        <v>0</v>
      </c>
      <c r="I90" s="92"/>
      <c r="J90" s="92"/>
      <c r="O90" s="1329"/>
    </row>
    <row r="91" spans="3:15" x14ac:dyDescent="0.3">
      <c r="C91" s="1448">
        <f t="shared" si="14"/>
        <v>4320</v>
      </c>
      <c r="D91" s="1448">
        <f t="shared" si="15"/>
        <v>5200</v>
      </c>
      <c r="E91" s="1468" t="s">
        <v>1670</v>
      </c>
      <c r="F91" s="1468" t="str">
        <f t="shared" si="16"/>
        <v>0000</v>
      </c>
      <c r="G91" s="1469" t="str">
        <f t="shared" si="17"/>
        <v>0495</v>
      </c>
      <c r="H91" s="1331">
        <f>M60</f>
        <v>0</v>
      </c>
      <c r="I91" s="1331">
        <f>SUM(H83:H91)</f>
        <v>0</v>
      </c>
      <c r="J91" s="92"/>
      <c r="O91" s="1329"/>
    </row>
    <row r="92" spans="3:15" x14ac:dyDescent="0.3">
      <c r="C92" s="1302">
        <f t="shared" si="14"/>
        <v>4320</v>
      </c>
      <c r="D92" s="1302">
        <f t="shared" ref="D92:D99" si="18">$O$65</f>
        <v>6300</v>
      </c>
      <c r="E92" s="1303" t="s">
        <v>1635</v>
      </c>
      <c r="F92" s="1303" t="str">
        <f t="shared" si="16"/>
        <v>0000</v>
      </c>
      <c r="G92" s="1329" t="str">
        <f t="shared" si="17"/>
        <v>0495</v>
      </c>
      <c r="H92" s="1301">
        <f>G65</f>
        <v>0</v>
      </c>
      <c r="I92" s="92"/>
      <c r="J92" s="92"/>
      <c r="O92" s="1329"/>
    </row>
    <row r="93" spans="3:15" x14ac:dyDescent="0.3">
      <c r="C93" s="1302">
        <f t="shared" si="14"/>
        <v>4320</v>
      </c>
      <c r="D93" s="1302">
        <f t="shared" si="18"/>
        <v>6300</v>
      </c>
      <c r="E93" s="1303" t="s">
        <v>1649</v>
      </c>
      <c r="F93" s="1303" t="str">
        <f t="shared" si="16"/>
        <v>0000</v>
      </c>
      <c r="G93" s="1329" t="str">
        <f t="shared" si="17"/>
        <v>0495</v>
      </c>
      <c r="H93" s="1301">
        <f>F65</f>
        <v>0</v>
      </c>
      <c r="I93" s="92"/>
      <c r="J93" s="92"/>
      <c r="O93" s="1329"/>
    </row>
    <row r="94" spans="3:15" x14ac:dyDescent="0.3">
      <c r="C94" s="1302">
        <f t="shared" si="14"/>
        <v>4320</v>
      </c>
      <c r="D94" s="1302">
        <f t="shared" si="18"/>
        <v>6300</v>
      </c>
      <c r="E94" s="1303" t="s">
        <v>1652</v>
      </c>
      <c r="F94" s="1303" t="str">
        <f t="shared" si="16"/>
        <v>0000</v>
      </c>
      <c r="G94" s="1329" t="str">
        <f t="shared" si="17"/>
        <v>0495</v>
      </c>
      <c r="H94" s="1301">
        <f>H65</f>
        <v>0</v>
      </c>
      <c r="I94" s="92"/>
      <c r="J94" s="92"/>
      <c r="O94" s="1329"/>
    </row>
    <row r="95" spans="3:15" x14ac:dyDescent="0.3">
      <c r="C95" s="1302">
        <f t="shared" si="14"/>
        <v>4320</v>
      </c>
      <c r="D95" s="1302">
        <f t="shared" si="18"/>
        <v>6300</v>
      </c>
      <c r="E95" s="1303" t="s">
        <v>1625</v>
      </c>
      <c r="F95" s="1303" t="str">
        <f t="shared" si="16"/>
        <v>0000</v>
      </c>
      <c r="G95" s="1329" t="str">
        <f t="shared" si="17"/>
        <v>0495</v>
      </c>
      <c r="H95" s="1301">
        <f>I65</f>
        <v>0</v>
      </c>
      <c r="I95" s="92"/>
      <c r="J95" s="92"/>
      <c r="O95" s="1329"/>
    </row>
    <row r="96" spans="3:15" x14ac:dyDescent="0.3">
      <c r="C96" s="1302">
        <f t="shared" si="14"/>
        <v>4320</v>
      </c>
      <c r="D96" s="1302">
        <f t="shared" si="18"/>
        <v>6300</v>
      </c>
      <c r="E96" s="1303" t="s">
        <v>1656</v>
      </c>
      <c r="F96" s="1303" t="str">
        <f t="shared" si="16"/>
        <v>0000</v>
      </c>
      <c r="G96" s="1329" t="str">
        <f t="shared" si="17"/>
        <v>0495</v>
      </c>
      <c r="H96" s="1301">
        <f>J65</f>
        <v>0</v>
      </c>
      <c r="I96" s="92"/>
      <c r="J96" s="92"/>
      <c r="O96" s="1329"/>
    </row>
    <row r="97" spans="3:15" x14ac:dyDescent="0.3">
      <c r="C97" s="1302">
        <f t="shared" si="14"/>
        <v>4320</v>
      </c>
      <c r="D97" s="1302">
        <f t="shared" si="18"/>
        <v>6300</v>
      </c>
      <c r="E97" s="1303" t="s">
        <v>1666</v>
      </c>
      <c r="F97" s="1303" t="str">
        <f t="shared" si="16"/>
        <v>0000</v>
      </c>
      <c r="G97" s="1329" t="str">
        <f t="shared" si="17"/>
        <v>0495</v>
      </c>
      <c r="H97" s="1301">
        <f>K65</f>
        <v>0</v>
      </c>
      <c r="I97" s="92"/>
      <c r="J97" s="92"/>
      <c r="O97" s="1329"/>
    </row>
    <row r="98" spans="3:15" x14ac:dyDescent="0.3">
      <c r="C98" s="1302">
        <f t="shared" si="14"/>
        <v>4320</v>
      </c>
      <c r="D98" s="1302">
        <f t="shared" si="18"/>
        <v>6300</v>
      </c>
      <c r="E98" s="1303" t="s">
        <v>1668</v>
      </c>
      <c r="F98" s="1303" t="str">
        <f t="shared" si="16"/>
        <v>0000</v>
      </c>
      <c r="G98" s="1329" t="str">
        <f t="shared" si="17"/>
        <v>0495</v>
      </c>
      <c r="H98" s="1301">
        <f>L65</f>
        <v>0</v>
      </c>
      <c r="I98" s="92"/>
      <c r="J98" s="92"/>
      <c r="O98" s="1329"/>
    </row>
    <row r="99" spans="3:15" x14ac:dyDescent="0.3">
      <c r="C99" s="1448">
        <f t="shared" si="14"/>
        <v>4320</v>
      </c>
      <c r="D99" s="1448">
        <f t="shared" si="18"/>
        <v>6300</v>
      </c>
      <c r="E99" s="1468" t="s">
        <v>1670</v>
      </c>
      <c r="F99" s="1468" t="str">
        <f t="shared" si="16"/>
        <v>0000</v>
      </c>
      <c r="G99" s="1469" t="str">
        <f t="shared" si="17"/>
        <v>0495</v>
      </c>
      <c r="H99" s="1331">
        <f>M65</f>
        <v>0</v>
      </c>
      <c r="I99" s="1331">
        <f>SUM(H92:H99)</f>
        <v>0</v>
      </c>
      <c r="J99" s="92"/>
      <c r="O99" s="1329"/>
    </row>
    <row r="100" spans="3:15" x14ac:dyDescent="0.3">
      <c r="C100" s="92"/>
      <c r="D100" s="92"/>
      <c r="E100" s="1303"/>
      <c r="F100" s="92"/>
      <c r="G100" s="92"/>
      <c r="H100" s="1471">
        <f>SUM(H83:H99)</f>
        <v>0</v>
      </c>
      <c r="I100" s="1471">
        <f>SUM(I83:I99)</f>
        <v>0</v>
      </c>
      <c r="J100" s="92"/>
      <c r="O100" s="1329"/>
    </row>
    <row r="101" spans="3:15" x14ac:dyDescent="0.3">
      <c r="O101" s="1329"/>
    </row>
    <row r="102" spans="3:15" x14ac:dyDescent="0.3">
      <c r="O102" s="1329"/>
    </row>
    <row r="103" spans="3:15" x14ac:dyDescent="0.3">
      <c r="O103" s="1329"/>
    </row>
    <row r="104" spans="3:15" x14ac:dyDescent="0.3">
      <c r="O104" s="1329"/>
    </row>
    <row r="105" spans="3:15" x14ac:dyDescent="0.3">
      <c r="O105" s="1329"/>
    </row>
    <row r="106" spans="3:15" x14ac:dyDescent="0.3">
      <c r="O106" s="1329"/>
    </row>
    <row r="107" spans="3:15" x14ac:dyDescent="0.3">
      <c r="O107" s="1329"/>
    </row>
    <row r="108" spans="3:15" x14ac:dyDescent="0.3">
      <c r="O108" s="1329"/>
    </row>
    <row r="109" spans="3:15" x14ac:dyDescent="0.3">
      <c r="O109" s="1329"/>
    </row>
    <row r="110" spans="3:15" x14ac:dyDescent="0.3">
      <c r="O110" s="1329"/>
    </row>
    <row r="111" spans="3:15" x14ac:dyDescent="0.3">
      <c r="O111" s="1329"/>
    </row>
    <row r="112" spans="3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</sheetData>
  <sheetProtection password="F723" sheet="1" objects="1" scenarios="1"/>
  <printOptions horizontalCentered="1"/>
  <pageMargins left="0" right="0" top="0.25" bottom="0.5" header="0.5" footer="0.25"/>
  <pageSetup paperSize="3" scale="53" fitToHeight="2" orientation="landscape" r:id="rId1"/>
  <headerFooter alignWithMargins="0">
    <oddFooter>&amp;L&amp;F
&amp;A&amp;C&amp;P&amp;R&amp;D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1"/>
    <pageSetUpPr fitToPage="1"/>
  </sheetPr>
  <dimension ref="A1:U2270"/>
  <sheetViews>
    <sheetView view="pageBreakPreview" topLeftCell="D35" zoomScale="75" zoomScaleNormal="65" workbookViewId="0">
      <selection activeCell="K5" sqref="K5"/>
    </sheetView>
  </sheetViews>
  <sheetFormatPr defaultColWidth="9.109375" defaultRowHeight="13.8" x14ac:dyDescent="0.3"/>
  <cols>
    <col min="1" max="1" width="8" style="1214" customWidth="1"/>
    <col min="2" max="2" width="41.5546875" style="92" customWidth="1"/>
    <col min="3" max="3" width="14.6640625" style="1298" bestFit="1" customWidth="1"/>
    <col min="4" max="5" width="12.33203125" style="1301" customWidth="1"/>
    <col min="6" max="6" width="19" style="1301" bestFit="1" customWidth="1"/>
    <col min="7" max="7" width="19.44140625" style="1301" customWidth="1"/>
    <col min="8" max="10" width="16.88671875" style="1301" bestFit="1" customWidth="1"/>
    <col min="11" max="11" width="14" style="1301" bestFit="1" customWidth="1"/>
    <col min="12" max="12" width="15.44140625" style="1301" bestFit="1" customWidth="1"/>
    <col min="13" max="13" width="26" style="1301" bestFit="1" customWidth="1"/>
    <col min="14" max="14" width="19" style="1301" bestFit="1" customWidth="1"/>
    <col min="15" max="15" width="13.44140625" style="1302" customWidth="1"/>
    <col min="16" max="16" width="8" style="1302" customWidth="1"/>
    <col min="17" max="19" width="9.109375" style="92"/>
    <col min="20" max="20" width="12" style="92" bestFit="1" customWidth="1"/>
    <col min="21" max="21" width="11.109375" style="1303" customWidth="1"/>
    <col min="22" max="22" width="10" style="92" customWidth="1"/>
    <col min="23" max="23" width="10.44140625" style="92" bestFit="1" customWidth="1"/>
    <col min="24" max="24" width="12" style="92" bestFit="1" customWidth="1"/>
    <col min="25" max="25" width="14.44140625" style="92" bestFit="1" customWidth="1"/>
    <col min="26" max="26" width="13" style="92" customWidth="1"/>
    <col min="27" max="16384" width="9.109375" style="92"/>
  </cols>
  <sheetData>
    <row r="1" spans="1:16" x14ac:dyDescent="0.3">
      <c r="A1" s="1297" t="s">
        <v>1309</v>
      </c>
      <c r="B1" s="230"/>
      <c r="D1" s="1297" t="s">
        <v>1310</v>
      </c>
      <c r="H1" s="1301">
        <f>+'Salary Menu MIS 3382'!H518</f>
        <v>0</v>
      </c>
    </row>
    <row r="2" spans="1:16" x14ac:dyDescent="0.3">
      <c r="A2" s="1377" t="s">
        <v>896</v>
      </c>
      <c r="B2" s="230" t="s">
        <v>2030</v>
      </c>
      <c r="D2" s="1297"/>
      <c r="H2" s="1301">
        <v>0</v>
      </c>
    </row>
    <row r="3" spans="1:16" x14ac:dyDescent="0.3">
      <c r="A3" s="1377" t="str">
        <f>'Matrix-Discretionary'!A3</f>
        <v>0000</v>
      </c>
      <c r="B3" s="230" t="str">
        <f>'Matrix-Discretionary'!B3</f>
        <v>SAMPLE SCHOOL</v>
      </c>
    </row>
    <row r="4" spans="1:16" x14ac:dyDescent="0.3">
      <c r="A4" s="1377" t="s">
        <v>242</v>
      </c>
      <c r="B4" s="1297">
        <v>4320</v>
      </c>
    </row>
    <row r="5" spans="1:16" x14ac:dyDescent="0.3">
      <c r="A5" s="1378" t="str">
        <f>'Matrix-Discretionary'!A5</f>
        <v>FISCAL YEAR 2013-2014</v>
      </c>
      <c r="B5" s="1379"/>
    </row>
    <row r="6" spans="1:16" x14ac:dyDescent="0.3">
      <c r="A6" s="1297"/>
      <c r="B6" s="230"/>
      <c r="E6" s="1312" t="s">
        <v>1313</v>
      </c>
      <c r="G6" s="1311" t="s">
        <v>1635</v>
      </c>
    </row>
    <row r="7" spans="1:16" x14ac:dyDescent="0.3">
      <c r="E7" s="1312" t="s">
        <v>272</v>
      </c>
      <c r="F7" s="1311"/>
      <c r="G7" s="1312" t="s">
        <v>1314</v>
      </c>
      <c r="H7" s="1311" t="s">
        <v>1652</v>
      </c>
      <c r="I7" s="1311" t="s">
        <v>1625</v>
      </c>
      <c r="J7" s="1311" t="s">
        <v>1656</v>
      </c>
      <c r="K7" s="1311" t="s">
        <v>1666</v>
      </c>
      <c r="L7" s="1311" t="s">
        <v>1668</v>
      </c>
      <c r="M7" s="1311" t="s">
        <v>1670</v>
      </c>
      <c r="N7" s="1312"/>
    </row>
    <row r="8" spans="1:16" x14ac:dyDescent="0.3">
      <c r="C8" s="1313" t="s">
        <v>1315</v>
      </c>
      <c r="D8" s="1315" t="s">
        <v>1337</v>
      </c>
      <c r="E8" s="1315" t="s">
        <v>273</v>
      </c>
      <c r="F8" s="1315" t="s">
        <v>273</v>
      </c>
      <c r="G8" s="1315" t="s">
        <v>1338</v>
      </c>
      <c r="H8" s="1315" t="s">
        <v>1339</v>
      </c>
      <c r="I8" s="1315" t="s">
        <v>1340</v>
      </c>
      <c r="J8" s="1315" t="s">
        <v>1341</v>
      </c>
      <c r="K8" s="1315" t="s">
        <v>1342</v>
      </c>
      <c r="L8" s="1315" t="s">
        <v>1343</v>
      </c>
      <c r="M8" s="1315" t="s">
        <v>1344</v>
      </c>
      <c r="N8" s="1315" t="s">
        <v>248</v>
      </c>
      <c r="O8" s="1316" t="s">
        <v>243</v>
      </c>
      <c r="P8" s="1316" t="s">
        <v>1345</v>
      </c>
    </row>
    <row r="9" spans="1:16" ht="14.4" thickBot="1" x14ac:dyDescent="0.35">
      <c r="F9" s="1317"/>
      <c r="G9" s="1453">
        <v>0</v>
      </c>
      <c r="H9" s="1454">
        <f>'Salary Menu MIS 3382'!L1</f>
        <v>6.8699999999999997E-2</v>
      </c>
      <c r="I9" s="1454">
        <f>'Salary Menu MIS 3382'!L2</f>
        <v>7.6499999999999999E-2</v>
      </c>
      <c r="J9" s="1317">
        <f>'Salary Menu MIS 3382'!P2</f>
        <v>6458</v>
      </c>
      <c r="K9" s="1317">
        <f>'Salary Menu MIS 3382'!P3</f>
        <v>28</v>
      </c>
      <c r="L9" s="1317">
        <f>'Salary Menu MIS 3382'!P4</f>
        <v>204</v>
      </c>
      <c r="M9" s="1317"/>
      <c r="N9" s="1317"/>
    </row>
    <row r="10" spans="1:16" x14ac:dyDescent="0.3">
      <c r="A10" s="1332"/>
      <c r="B10" s="251"/>
      <c r="C10" s="1333"/>
      <c r="D10" s="1362"/>
      <c r="E10" s="1362"/>
      <c r="O10" s="1329"/>
    </row>
    <row r="11" spans="1:16" x14ac:dyDescent="0.3">
      <c r="A11" s="1321" t="s">
        <v>1348</v>
      </c>
      <c r="B11" s="1322"/>
      <c r="C11" s="1323"/>
      <c r="D11" s="1455"/>
      <c r="E11" s="1455"/>
      <c r="O11" s="1329" t="s">
        <v>1613</v>
      </c>
    </row>
    <row r="12" spans="1:16" x14ac:dyDescent="0.3">
      <c r="A12" s="1428" t="str">
        <f>'Salary Menu MIS 3382'!A506</f>
        <v>1030-</v>
      </c>
      <c r="B12" s="1428" t="str">
        <f>'Salary Menu MIS 3382'!B506</f>
        <v>Teacher - Title I</v>
      </c>
      <c r="C12" s="1429">
        <f>'Salary Menu MIS 3382'!D506</f>
        <v>0</v>
      </c>
      <c r="D12" s="1388">
        <f>'Salary Menu MIS 3382'!E506</f>
        <v>0</v>
      </c>
      <c r="E12" s="1388">
        <f>'Salary Menu MIS 3382'!F506</f>
        <v>0</v>
      </c>
      <c r="F12" s="1301">
        <f>ROUND(C12*(ROUND((D12-$J$9-$K$9-$L$9)/(1+$H$9+$I$9),0)),0)</f>
        <v>0</v>
      </c>
      <c r="G12" s="1301">
        <f>ROUND(C12*(ROUND(($G$9*E12)*(1+$H$9+$I$9),0)),0)</f>
        <v>0</v>
      </c>
      <c r="H12" s="1301">
        <f>ROUND(F12*$H$9,0)</f>
        <v>0</v>
      </c>
      <c r="I12" s="1301">
        <f>ROUND(F12*$I$9,0)</f>
        <v>0</v>
      </c>
      <c r="J12" s="1301">
        <f>ROUND($J$9*C12,0)</f>
        <v>0</v>
      </c>
      <c r="K12" s="1301">
        <f>ROUND($K$9*C12,0)</f>
        <v>0</v>
      </c>
      <c r="L12" s="1301">
        <f>ROUND($L$9*C12,0)</f>
        <v>0</v>
      </c>
      <c r="M12" s="1301">
        <f>ROUND((C12*D12)-(F12+H12+I12+J12+K12+L12),0)</f>
        <v>0</v>
      </c>
      <c r="N12" s="1301">
        <f>SUM(F12:M12)</f>
        <v>0</v>
      </c>
      <c r="O12" s="1360">
        <v>5100</v>
      </c>
      <c r="P12" s="1330" t="s">
        <v>1649</v>
      </c>
    </row>
    <row r="13" spans="1:16" x14ac:dyDescent="0.3">
      <c r="A13" s="1428" t="str">
        <f>'Salary Menu MIS 3382'!A507</f>
        <v>1030-</v>
      </c>
      <c r="B13" s="1428" t="str">
        <f>'Salary Menu MIS 3382'!B507</f>
        <v>Instructional Coach - 10 Month</v>
      </c>
      <c r="C13" s="1429">
        <f>'Salary Menu MIS 3382'!D507</f>
        <v>0</v>
      </c>
      <c r="D13" s="1388">
        <f>'Salary Menu MIS 3382'!E507</f>
        <v>0</v>
      </c>
      <c r="E13" s="1388">
        <f>'Salary Menu MIS 3382'!F507</f>
        <v>0</v>
      </c>
      <c r="F13" s="1301">
        <f>ROUND(C13*(ROUND((D13-$J$9-$K$9-$L$9)/(1+$H$9+$I$9),0)),0)</f>
        <v>0</v>
      </c>
      <c r="G13" s="1301">
        <f>ROUND(C13*(ROUND(($G$9*E13)*(1+$H$9+$I$9),0)),0)</f>
        <v>0</v>
      </c>
      <c r="H13" s="1301">
        <f>ROUND(F13*$H$9,0)</f>
        <v>0</v>
      </c>
      <c r="I13" s="1301">
        <f>ROUND(F13*$I$9,0)</f>
        <v>0</v>
      </c>
      <c r="J13" s="1301">
        <f>ROUND($J$9*C13,0)</f>
        <v>0</v>
      </c>
      <c r="K13" s="1301">
        <f>ROUND($K$9*C13,0)</f>
        <v>0</v>
      </c>
      <c r="L13" s="1301">
        <f>ROUND($L$9*C13,0)</f>
        <v>0</v>
      </c>
      <c r="M13" s="1301">
        <f>ROUND((C13*D13)-(F13+H13+I13+J13+K13+L13),0)</f>
        <v>0</v>
      </c>
      <c r="N13" s="1301">
        <f>SUM(F13:M13)</f>
        <v>0</v>
      </c>
      <c r="O13" s="1360">
        <v>6150</v>
      </c>
      <c r="P13" s="1330" t="s">
        <v>1649</v>
      </c>
    </row>
    <row r="14" spans="1:16" x14ac:dyDescent="0.3">
      <c r="A14" s="1456" t="str">
        <f>'Salary Menu MIS 3382'!A508</f>
        <v>12501</v>
      </c>
      <c r="B14" s="1456" t="str">
        <f>'Salary Menu MIS 3382'!B508</f>
        <v>Teacher - Hourly</v>
      </c>
      <c r="C14" s="1457">
        <f>'Salary Menu MIS 3382'!D508</f>
        <v>0</v>
      </c>
      <c r="D14" s="1388">
        <f>'Salary Menu MIS 3382'!E508</f>
        <v>0</v>
      </c>
      <c r="E14" s="1388">
        <f>'Salary Menu MIS 3382'!F508</f>
        <v>0</v>
      </c>
      <c r="F14" s="1301">
        <f>ROUND((C14*D14)/(1+$H$9+$I$9),0)</f>
        <v>0</v>
      </c>
      <c r="G14" s="1345" t="s">
        <v>1350</v>
      </c>
      <c r="H14" s="1301">
        <f>ROUND(F14*$H$9,0)</f>
        <v>0</v>
      </c>
      <c r="I14" s="1301">
        <f>ROUND(F14*$I$9,0)</f>
        <v>0</v>
      </c>
      <c r="J14" s="1345" t="s">
        <v>1350</v>
      </c>
      <c r="K14" s="1345" t="s">
        <v>1350</v>
      </c>
      <c r="L14" s="1345" t="s">
        <v>1350</v>
      </c>
      <c r="M14" s="1301">
        <f>ROUND((C14*D14)-(F14+H14+I14),0)</f>
        <v>0</v>
      </c>
      <c r="N14" s="1301">
        <f>SUM(F14:M14)</f>
        <v>0</v>
      </c>
      <c r="O14" s="1360">
        <v>5100</v>
      </c>
      <c r="P14" s="1346" t="s">
        <v>262</v>
      </c>
    </row>
    <row r="15" spans="1:16" x14ac:dyDescent="0.3">
      <c r="A15" s="1428"/>
      <c r="B15" s="393" t="str">
        <f>'Salary Menu MIS 3382'!B461</f>
        <v>5% SALARY INCREASE REQUIREMENT</v>
      </c>
      <c r="C15" s="1327">
        <v>1</v>
      </c>
      <c r="D15" s="1435">
        <f>+'Salary Menu MIS 3382'!H515</f>
        <v>0</v>
      </c>
      <c r="E15" s="1458"/>
      <c r="F15" s="1364" t="s">
        <v>1350</v>
      </c>
      <c r="G15" s="1364" t="s">
        <v>1350</v>
      </c>
      <c r="H15" s="1364" t="s">
        <v>1350</v>
      </c>
      <c r="I15" s="1364" t="s">
        <v>1350</v>
      </c>
      <c r="J15" s="1364" t="s">
        <v>1350</v>
      </c>
      <c r="K15" s="1364" t="s">
        <v>1350</v>
      </c>
      <c r="L15" s="1364" t="s">
        <v>1350</v>
      </c>
      <c r="M15" s="1331">
        <f>D15</f>
        <v>0</v>
      </c>
      <c r="N15" s="1331">
        <f>SUM(F15:M15)</f>
        <v>0</v>
      </c>
      <c r="O15" s="1329">
        <v>5100</v>
      </c>
      <c r="P15" s="1330" t="s">
        <v>1649</v>
      </c>
    </row>
    <row r="16" spans="1:16" x14ac:dyDescent="0.3">
      <c r="A16" s="1332"/>
      <c r="B16" s="251"/>
      <c r="C16" s="1333"/>
      <c r="D16" s="1362"/>
      <c r="E16" s="1362"/>
      <c r="O16" s="1329"/>
    </row>
    <row r="17" spans="1:21" s="230" customFormat="1" x14ac:dyDescent="0.3">
      <c r="A17" s="1335" t="s">
        <v>1351</v>
      </c>
      <c r="B17" s="1336"/>
      <c r="C17" s="1337"/>
      <c r="D17" s="1459"/>
      <c r="E17" s="1459"/>
      <c r="F17" s="1339">
        <f t="shared" ref="F17:N17" si="0">ROUND(SUM(F12:F16),0)</f>
        <v>0</v>
      </c>
      <c r="G17" s="1339">
        <f t="shared" si="0"/>
        <v>0</v>
      </c>
      <c r="H17" s="1339">
        <f t="shared" si="0"/>
        <v>0</v>
      </c>
      <c r="I17" s="1339">
        <f t="shared" si="0"/>
        <v>0</v>
      </c>
      <c r="J17" s="1339">
        <f t="shared" si="0"/>
        <v>0</v>
      </c>
      <c r="K17" s="1339">
        <f t="shared" si="0"/>
        <v>0</v>
      </c>
      <c r="L17" s="1339">
        <f t="shared" si="0"/>
        <v>0</v>
      </c>
      <c r="M17" s="1339">
        <f t="shared" si="0"/>
        <v>0</v>
      </c>
      <c r="N17" s="1339">
        <f t="shared" si="0"/>
        <v>0</v>
      </c>
      <c r="O17" s="1340"/>
      <c r="P17" s="1341"/>
      <c r="U17" s="1342"/>
    </row>
    <row r="18" spans="1:21" x14ac:dyDescent="0.3">
      <c r="A18" s="1332"/>
      <c r="B18" s="251"/>
      <c r="C18" s="1333"/>
      <c r="D18" s="1362"/>
      <c r="E18" s="1362"/>
      <c r="O18" s="1329"/>
    </row>
    <row r="19" spans="1:21" x14ac:dyDescent="0.3">
      <c r="A19" s="1321" t="s">
        <v>222</v>
      </c>
      <c r="B19" s="1322"/>
      <c r="C19" s="1323"/>
      <c r="D19" s="1455"/>
      <c r="E19" s="1455"/>
      <c r="O19" s="1329"/>
    </row>
    <row r="20" spans="1:21" x14ac:dyDescent="0.3">
      <c r="A20" s="1428" t="str">
        <f>'Salary Menu MIS 3382'!A509</f>
        <v>414--</v>
      </c>
      <c r="B20" s="1428" t="str">
        <f>'Salary Menu MIS 3382'!B509</f>
        <v>Classroom Assistant - Title I</v>
      </c>
      <c r="C20" s="1429">
        <f>'Salary Menu MIS 3382'!D509</f>
        <v>0</v>
      </c>
      <c r="D20" s="1388">
        <f>'Salary Menu MIS 3382'!E509</f>
        <v>0</v>
      </c>
      <c r="E20" s="1388">
        <f>'Salary Menu MIS 3382'!F509</f>
        <v>0</v>
      </c>
      <c r="F20" s="1301">
        <f>ROUND(C20*(ROUND((D20-$J$9-$K$9-$L$9)/(1+$H$9+$I$9),0)),0)</f>
        <v>0</v>
      </c>
      <c r="G20" s="1345" t="s">
        <v>1350</v>
      </c>
      <c r="H20" s="1301">
        <f t="shared" ref="H20:H25" si="1">ROUND(F20*$H$9,0)</f>
        <v>0</v>
      </c>
      <c r="I20" s="1301">
        <f t="shared" ref="I20:I25" si="2">ROUND(F20*$I$9,0)</f>
        <v>0</v>
      </c>
      <c r="J20" s="1301">
        <f>ROUND($J$9*C20,0)</f>
        <v>0</v>
      </c>
      <c r="K20" s="1301">
        <f>ROUND($K$9*C20,0)</f>
        <v>0</v>
      </c>
      <c r="L20" s="1301">
        <f>ROUND($L$9*C20,0)</f>
        <v>0</v>
      </c>
      <c r="M20" s="1301">
        <f>ROUND((C20*D20)-(F20+H20+I20+J20+K20+L20),0)</f>
        <v>0</v>
      </c>
      <c r="N20" s="1301">
        <f t="shared" ref="N20:N25" si="3">SUM(F20:M20)</f>
        <v>0</v>
      </c>
      <c r="O20" s="1360">
        <v>5100</v>
      </c>
      <c r="P20" s="1330" t="s">
        <v>1630</v>
      </c>
    </row>
    <row r="21" spans="1:21" x14ac:dyDescent="0.3">
      <c r="A21" s="1428" t="str">
        <f>'Salary Menu MIS 3382'!A510</f>
        <v>414--</v>
      </c>
      <c r="B21" s="1428" t="str">
        <f>'Salary Menu MIS 3382'!B510</f>
        <v>Classroom Assistant - Title I - PIP</v>
      </c>
      <c r="C21" s="1429">
        <f>'Salary Menu MIS 3382'!D510</f>
        <v>0</v>
      </c>
      <c r="D21" s="1388">
        <f>'Salary Menu MIS 3382'!E510</f>
        <v>0</v>
      </c>
      <c r="E21" s="1388">
        <f>'Salary Menu MIS 3382'!F510</f>
        <v>0</v>
      </c>
      <c r="F21" s="1301">
        <f>ROUND(C21*(ROUND((D21-$J$9-$K$9-$L$9)/(1+$H$9+$I$9),0)),0)</f>
        <v>0</v>
      </c>
      <c r="G21" s="1345" t="s">
        <v>1350</v>
      </c>
      <c r="H21" s="1301">
        <f t="shared" si="1"/>
        <v>0</v>
      </c>
      <c r="I21" s="1301">
        <f t="shared" si="2"/>
        <v>0</v>
      </c>
      <c r="J21" s="1301">
        <f>ROUND($J$9*C21,0)</f>
        <v>0</v>
      </c>
      <c r="K21" s="1301">
        <f>ROUND($K$9*C21,0)</f>
        <v>0</v>
      </c>
      <c r="L21" s="1301">
        <f>ROUND($L$9*C21,0)</f>
        <v>0</v>
      </c>
      <c r="M21" s="1301">
        <f>ROUND((C21*D21)-(F21+H21+I21+J21+K21+L21),0)</f>
        <v>0</v>
      </c>
      <c r="N21" s="1301">
        <f t="shared" si="3"/>
        <v>0</v>
      </c>
      <c r="O21" s="1360">
        <v>6150</v>
      </c>
      <c r="P21" s="1330" t="s">
        <v>1630</v>
      </c>
    </row>
    <row r="22" spans="1:21" x14ac:dyDescent="0.3">
      <c r="A22" s="1460" t="str">
        <f>'Salary Menu MIS 3382'!A511</f>
        <v>414--</v>
      </c>
      <c r="B22" s="1460" t="str">
        <f>'Salary Menu MIS 3382'!B511</f>
        <v>Classroom Assistant - Title I - Less than 4 hours</v>
      </c>
      <c r="C22" s="1461">
        <f>'Salary Menu MIS 3382'!D511</f>
        <v>0</v>
      </c>
      <c r="D22" s="1388">
        <f>'Salary Menu MIS 3382'!E511</f>
        <v>0</v>
      </c>
      <c r="E22" s="1388">
        <f>'Salary Menu MIS 3382'!F511</f>
        <v>0</v>
      </c>
      <c r="F22" s="1301">
        <f>ROUND(C22*(ROUND(D22/(1+$H$9+$I$9),0)),0)</f>
        <v>0</v>
      </c>
      <c r="G22" s="1345" t="s">
        <v>1350</v>
      </c>
      <c r="H22" s="1301">
        <f t="shared" si="1"/>
        <v>0</v>
      </c>
      <c r="I22" s="1301">
        <f t="shared" si="2"/>
        <v>0</v>
      </c>
      <c r="J22" s="1345" t="s">
        <v>1350</v>
      </c>
      <c r="K22" s="1345" t="s">
        <v>1350</v>
      </c>
      <c r="L22" s="1345" t="s">
        <v>1350</v>
      </c>
      <c r="M22" s="1301">
        <f>ROUND((C22*D22)-(F22+H22+I22),0)</f>
        <v>0</v>
      </c>
      <c r="N22" s="1301">
        <f t="shared" si="3"/>
        <v>0</v>
      </c>
      <c r="O22" s="1360">
        <v>5100</v>
      </c>
      <c r="P22" s="1330" t="s">
        <v>1630</v>
      </c>
    </row>
    <row r="23" spans="1:21" x14ac:dyDescent="0.3">
      <c r="A23" s="1460" t="str">
        <f>'Salary Menu MIS 3382'!A512</f>
        <v>414--</v>
      </c>
      <c r="B23" s="1460" t="str">
        <f>'Salary Menu MIS 3382'!B512</f>
        <v>Classroom Assistant - Title I - PIP - Less than 4 hours</v>
      </c>
      <c r="C23" s="1461">
        <f>'Salary Menu MIS 3382'!D512</f>
        <v>0</v>
      </c>
      <c r="D23" s="1388">
        <f>'Salary Menu MIS 3382'!E512</f>
        <v>0</v>
      </c>
      <c r="E23" s="1388">
        <f>'Salary Menu MIS 3382'!F512</f>
        <v>0</v>
      </c>
      <c r="F23" s="1301">
        <f>ROUND(C23*(ROUND(D23/(1+$H$9+$I$9),0)),0)</f>
        <v>0</v>
      </c>
      <c r="G23" s="1345" t="s">
        <v>1350</v>
      </c>
      <c r="H23" s="1301">
        <f t="shared" si="1"/>
        <v>0</v>
      </c>
      <c r="I23" s="1301">
        <f t="shared" si="2"/>
        <v>0</v>
      </c>
      <c r="J23" s="1345" t="s">
        <v>1350</v>
      </c>
      <c r="K23" s="1345" t="s">
        <v>1350</v>
      </c>
      <c r="L23" s="1345" t="s">
        <v>1350</v>
      </c>
      <c r="M23" s="1301">
        <f>ROUND((C23*D23)-(F23+H23+I23),0)</f>
        <v>0</v>
      </c>
      <c r="N23" s="1301">
        <f t="shared" si="3"/>
        <v>0</v>
      </c>
      <c r="O23" s="1360">
        <v>6150</v>
      </c>
      <c r="P23" s="1330" t="s">
        <v>1630</v>
      </c>
    </row>
    <row r="24" spans="1:21" x14ac:dyDescent="0.3">
      <c r="A24" s="1428" t="str">
        <f>'Salary Menu MIS 3382'!A513</f>
        <v>414--</v>
      </c>
      <c r="B24" s="1428" t="str">
        <f>'Salary Menu MIS 3382'!B513</f>
        <v>Parent Educator</v>
      </c>
      <c r="C24" s="1429">
        <f>'Salary Menu MIS 3382'!D513</f>
        <v>0</v>
      </c>
      <c r="D24" s="1388">
        <f>'Salary Menu MIS 3382'!E513</f>
        <v>0</v>
      </c>
      <c r="E24" s="1388">
        <f>'Salary Menu MIS 3382'!F513</f>
        <v>0</v>
      </c>
      <c r="F24" s="1301">
        <f>ROUND(C24*(ROUND((D24-$J$9-$K$9-$L$9)/(1+$H$9+$I$9),0)),0)</f>
        <v>0</v>
      </c>
      <c r="G24" s="1345" t="s">
        <v>1350</v>
      </c>
      <c r="H24" s="1301">
        <f t="shared" si="1"/>
        <v>0</v>
      </c>
      <c r="I24" s="1301">
        <f t="shared" si="2"/>
        <v>0</v>
      </c>
      <c r="J24" s="1301">
        <f>ROUND($J$9*C24,0)</f>
        <v>0</v>
      </c>
      <c r="K24" s="1301">
        <f>ROUND($K$9*C24,0)</f>
        <v>0</v>
      </c>
      <c r="L24" s="1301">
        <f>ROUND($L$9*C24,0)</f>
        <v>0</v>
      </c>
      <c r="M24" s="1301">
        <f>ROUND((C24*D24)-(F24+H24+I24+J24+K24+L24),0)</f>
        <v>0</v>
      </c>
      <c r="N24" s="1301">
        <f t="shared" si="3"/>
        <v>0</v>
      </c>
      <c r="O24" s="1360">
        <v>6150</v>
      </c>
      <c r="P24" s="1330" t="s">
        <v>1630</v>
      </c>
    </row>
    <row r="25" spans="1:21" x14ac:dyDescent="0.3">
      <c r="A25" s="1460" t="str">
        <f>'Salary Menu MIS 3382'!A514</f>
        <v>414--</v>
      </c>
      <c r="B25" s="1460" t="str">
        <f>'Salary Menu MIS 3382'!B514</f>
        <v>Parent Educator - Less than 4 hours</v>
      </c>
      <c r="C25" s="1461">
        <f>'Salary Menu MIS 3382'!D514</f>
        <v>0</v>
      </c>
      <c r="D25" s="1388">
        <f>'Salary Menu MIS 3382'!E514</f>
        <v>0</v>
      </c>
      <c r="E25" s="1388">
        <f>'Salary Menu MIS 3382'!F514</f>
        <v>0</v>
      </c>
      <c r="F25" s="1301">
        <f>ROUND(C25*(ROUND(D25/(1+$H$9+$I$9),0)),0)</f>
        <v>0</v>
      </c>
      <c r="G25" s="1345" t="s">
        <v>1350</v>
      </c>
      <c r="H25" s="1301">
        <f t="shared" si="1"/>
        <v>0</v>
      </c>
      <c r="I25" s="1301">
        <f t="shared" si="2"/>
        <v>0</v>
      </c>
      <c r="J25" s="1345" t="s">
        <v>1350</v>
      </c>
      <c r="K25" s="1345" t="s">
        <v>1350</v>
      </c>
      <c r="L25" s="1345" t="s">
        <v>1350</v>
      </c>
      <c r="M25" s="1301">
        <f>ROUND((C25*D25)-(F25+H25+I25),0)</f>
        <v>0</v>
      </c>
      <c r="N25" s="1301">
        <f t="shared" si="3"/>
        <v>0</v>
      </c>
      <c r="O25" s="1360">
        <v>6150</v>
      </c>
      <c r="P25" s="1330" t="s">
        <v>1630</v>
      </c>
    </row>
    <row r="26" spans="1:21" x14ac:dyDescent="0.3">
      <c r="A26" s="1358"/>
      <c r="B26" s="393"/>
      <c r="C26" s="1327"/>
      <c r="D26" s="1435"/>
      <c r="E26" s="1435"/>
      <c r="O26" s="1329"/>
    </row>
    <row r="27" spans="1:21" s="230" customFormat="1" x14ac:dyDescent="0.3">
      <c r="A27" s="1335" t="s">
        <v>1356</v>
      </c>
      <c r="B27" s="1336"/>
      <c r="C27" s="1337"/>
      <c r="D27" s="1459"/>
      <c r="E27" s="1459"/>
      <c r="F27" s="1339">
        <f t="shared" ref="F27:N27" si="4">ROUND(SUM(F20:F26),0)</f>
        <v>0</v>
      </c>
      <c r="G27" s="1339">
        <f t="shared" si="4"/>
        <v>0</v>
      </c>
      <c r="H27" s="1339">
        <f t="shared" si="4"/>
        <v>0</v>
      </c>
      <c r="I27" s="1339">
        <f t="shared" si="4"/>
        <v>0</v>
      </c>
      <c r="J27" s="1339">
        <f t="shared" si="4"/>
        <v>0</v>
      </c>
      <c r="K27" s="1339">
        <f t="shared" si="4"/>
        <v>0</v>
      </c>
      <c r="L27" s="1339">
        <f t="shared" si="4"/>
        <v>0</v>
      </c>
      <c r="M27" s="1339">
        <f t="shared" si="4"/>
        <v>0</v>
      </c>
      <c r="N27" s="1339">
        <f t="shared" si="4"/>
        <v>0</v>
      </c>
      <c r="O27" s="1340"/>
      <c r="P27" s="1341"/>
      <c r="U27" s="1342"/>
    </row>
    <row r="28" spans="1:21" x14ac:dyDescent="0.3">
      <c r="A28" s="1332"/>
      <c r="B28" s="251"/>
      <c r="C28" s="1333"/>
      <c r="D28" s="1362"/>
      <c r="E28" s="1362"/>
      <c r="O28" s="1329"/>
    </row>
    <row r="29" spans="1:21" x14ac:dyDescent="0.3">
      <c r="O29" s="1329"/>
    </row>
    <row r="30" spans="1:21" s="230" customFormat="1" x14ac:dyDescent="0.3">
      <c r="A30" s="1297" t="s">
        <v>1358</v>
      </c>
      <c r="B30" s="1374"/>
      <c r="C30" s="1375"/>
      <c r="D30" s="1462"/>
      <c r="E30" s="1462"/>
      <c r="F30" s="1339">
        <f t="shared" ref="F30:N30" si="5">ROUND(+F27+F17,0)</f>
        <v>0</v>
      </c>
      <c r="G30" s="1339">
        <f t="shared" si="5"/>
        <v>0</v>
      </c>
      <c r="H30" s="1339">
        <f t="shared" si="5"/>
        <v>0</v>
      </c>
      <c r="I30" s="1339">
        <f t="shared" si="5"/>
        <v>0</v>
      </c>
      <c r="J30" s="1339">
        <f t="shared" si="5"/>
        <v>0</v>
      </c>
      <c r="K30" s="1339">
        <f t="shared" si="5"/>
        <v>0</v>
      </c>
      <c r="L30" s="1339">
        <f t="shared" si="5"/>
        <v>0</v>
      </c>
      <c r="M30" s="1339">
        <f t="shared" si="5"/>
        <v>0</v>
      </c>
      <c r="N30" s="1339">
        <f t="shared" si="5"/>
        <v>0</v>
      </c>
      <c r="O30" s="1340"/>
      <c r="P30" s="1341"/>
      <c r="U30" s="1342"/>
    </row>
    <row r="31" spans="1:21" x14ac:dyDescent="0.3">
      <c r="O31" s="1329"/>
    </row>
    <row r="32" spans="1:21" x14ac:dyDescent="0.3">
      <c r="O32" s="1329"/>
    </row>
    <row r="33" spans="1:16" x14ac:dyDescent="0.3">
      <c r="O33" s="1329"/>
    </row>
    <row r="34" spans="1:16" x14ac:dyDescent="0.3">
      <c r="O34" s="1329"/>
    </row>
    <row r="35" spans="1:16" x14ac:dyDescent="0.3">
      <c r="O35" s="1329"/>
    </row>
    <row r="36" spans="1:16" x14ac:dyDescent="0.3">
      <c r="O36" s="1329"/>
    </row>
    <row r="37" spans="1:16" x14ac:dyDescent="0.3">
      <c r="O37" s="1329"/>
    </row>
    <row r="38" spans="1:16" x14ac:dyDescent="0.3">
      <c r="O38" s="1329"/>
    </row>
    <row r="39" spans="1:16" x14ac:dyDescent="0.3">
      <c r="O39" s="1329"/>
    </row>
    <row r="40" spans="1:16" x14ac:dyDescent="0.3">
      <c r="O40" s="1329"/>
    </row>
    <row r="41" spans="1:16" x14ac:dyDescent="0.3">
      <c r="A41" s="1297" t="str">
        <f>A1</f>
        <v>Salary Budget</v>
      </c>
      <c r="B41" s="230"/>
    </row>
    <row r="42" spans="1:16" x14ac:dyDescent="0.3">
      <c r="A42" s="1377" t="str">
        <f>A2</f>
        <v>0491</v>
      </c>
      <c r="B42" s="230" t="str">
        <f>B2</f>
        <v>Title I - ARRA</v>
      </c>
    </row>
    <row r="43" spans="1:16" x14ac:dyDescent="0.3">
      <c r="A43" s="1377" t="str">
        <f>A3</f>
        <v>0000</v>
      </c>
      <c r="B43" s="230" t="str">
        <f>B3</f>
        <v>SAMPLE SCHOOL</v>
      </c>
    </row>
    <row r="44" spans="1:16" x14ac:dyDescent="0.3">
      <c r="A44" s="1378" t="str">
        <f>A5</f>
        <v>FISCAL YEAR 2013-2014</v>
      </c>
      <c r="B44" s="1379"/>
      <c r="G44" s="1311"/>
    </row>
    <row r="45" spans="1:16" x14ac:dyDescent="0.3">
      <c r="A45" s="1297"/>
      <c r="B45" s="230"/>
      <c r="G45" s="1311" t="s">
        <v>1635</v>
      </c>
    </row>
    <row r="46" spans="1:16" x14ac:dyDescent="0.3">
      <c r="F46" s="1311"/>
      <c r="G46" s="1312" t="s">
        <v>1314</v>
      </c>
      <c r="H46" s="1311" t="s">
        <v>1652</v>
      </c>
      <c r="I46" s="1311" t="s">
        <v>1625</v>
      </c>
      <c r="J46" s="1311" t="s">
        <v>1656</v>
      </c>
      <c r="K46" s="1311" t="s">
        <v>1666</v>
      </c>
      <c r="L46" s="1311" t="s">
        <v>1668</v>
      </c>
      <c r="M46" s="1311" t="s">
        <v>1670</v>
      </c>
      <c r="N46" s="1312"/>
    </row>
    <row r="47" spans="1:16" x14ac:dyDescent="0.3">
      <c r="C47" s="1313" t="s">
        <v>1315</v>
      </c>
      <c r="D47" s="1315" t="s">
        <v>1337</v>
      </c>
      <c r="E47" s="1315"/>
      <c r="F47" s="1315" t="s">
        <v>273</v>
      </c>
      <c r="G47" s="1311"/>
      <c r="H47" s="1315" t="s">
        <v>1339</v>
      </c>
      <c r="I47" s="1315" t="s">
        <v>1340</v>
      </c>
      <c r="J47" s="1315" t="s">
        <v>1341</v>
      </c>
      <c r="K47" s="1315" t="s">
        <v>1342</v>
      </c>
      <c r="L47" s="1315" t="s">
        <v>1343</v>
      </c>
      <c r="M47" s="1315" t="s">
        <v>1344</v>
      </c>
      <c r="N47" s="1315" t="s">
        <v>248</v>
      </c>
      <c r="O47" s="1316" t="s">
        <v>243</v>
      </c>
      <c r="P47" s="1316" t="s">
        <v>1345</v>
      </c>
    </row>
    <row r="48" spans="1:16" x14ac:dyDescent="0.3">
      <c r="G48" s="1463">
        <f t="shared" ref="G48:L48" si="6">G9</f>
        <v>0</v>
      </c>
      <c r="H48" s="1464">
        <f t="shared" si="6"/>
        <v>6.8699999999999997E-2</v>
      </c>
      <c r="I48" s="1464">
        <f t="shared" si="6"/>
        <v>7.6499999999999999E-2</v>
      </c>
      <c r="J48" s="1301">
        <f t="shared" si="6"/>
        <v>6458</v>
      </c>
      <c r="K48" s="1301">
        <f t="shared" si="6"/>
        <v>28</v>
      </c>
      <c r="L48" s="1301">
        <f t="shared" si="6"/>
        <v>204</v>
      </c>
    </row>
    <row r="49" spans="1:16" x14ac:dyDescent="0.3">
      <c r="H49" s="1382"/>
      <c r="I49" s="1382"/>
    </row>
    <row r="50" spans="1:16" x14ac:dyDescent="0.3">
      <c r="A50" s="1371" t="str">
        <f t="shared" ref="A50:P50" si="7">A12</f>
        <v>1030-</v>
      </c>
      <c r="B50" s="1371" t="str">
        <f t="shared" si="7"/>
        <v>Teacher - Title I</v>
      </c>
      <c r="C50" s="1383">
        <f t="shared" si="7"/>
        <v>0</v>
      </c>
      <c r="D50" s="1385">
        <f t="shared" si="7"/>
        <v>0</v>
      </c>
      <c r="E50" s="1385">
        <f t="shared" si="7"/>
        <v>0</v>
      </c>
      <c r="F50" s="1385">
        <f t="shared" si="7"/>
        <v>0</v>
      </c>
      <c r="G50" s="1385">
        <f t="shared" si="7"/>
        <v>0</v>
      </c>
      <c r="H50" s="1385">
        <f>H12+M12</f>
        <v>0</v>
      </c>
      <c r="I50" s="1385">
        <f t="shared" si="7"/>
        <v>0</v>
      </c>
      <c r="J50" s="1385">
        <f t="shared" si="7"/>
        <v>0</v>
      </c>
      <c r="K50" s="1385">
        <f t="shared" si="7"/>
        <v>0</v>
      </c>
      <c r="L50" s="1385">
        <f t="shared" si="7"/>
        <v>0</v>
      </c>
      <c r="M50" s="1385">
        <v>0</v>
      </c>
      <c r="N50" s="1385">
        <f>SUM(F50:M50)</f>
        <v>0</v>
      </c>
      <c r="O50" s="1386">
        <f t="shared" si="7"/>
        <v>5100</v>
      </c>
      <c r="P50" s="1386" t="str">
        <f t="shared" si="7"/>
        <v>0131</v>
      </c>
    </row>
    <row r="51" spans="1:16" x14ac:dyDescent="0.3">
      <c r="A51" s="1371">
        <f t="shared" ref="A51:P51" si="8">A15</f>
        <v>0</v>
      </c>
      <c r="B51" s="1371" t="str">
        <f t="shared" si="8"/>
        <v>5% SALARY INCREASE REQUIREMENT</v>
      </c>
      <c r="C51" s="1383">
        <f t="shared" si="8"/>
        <v>1</v>
      </c>
      <c r="D51" s="1385">
        <f t="shared" si="8"/>
        <v>0</v>
      </c>
      <c r="E51" s="1385">
        <f t="shared" si="8"/>
        <v>0</v>
      </c>
      <c r="F51" s="1385" t="str">
        <f t="shared" si="8"/>
        <v>N/A</v>
      </c>
      <c r="G51" s="1385" t="str">
        <f t="shared" si="8"/>
        <v>N/A</v>
      </c>
      <c r="H51" s="1385" t="str">
        <f t="shared" si="8"/>
        <v>N/A</v>
      </c>
      <c r="I51" s="1385" t="str">
        <f t="shared" si="8"/>
        <v>N/A</v>
      </c>
      <c r="J51" s="1385" t="str">
        <f t="shared" si="8"/>
        <v>N/A</v>
      </c>
      <c r="K51" s="1385" t="str">
        <f t="shared" si="8"/>
        <v>N/A</v>
      </c>
      <c r="L51" s="1385" t="str">
        <f t="shared" si="8"/>
        <v>N/A</v>
      </c>
      <c r="M51" s="1385">
        <f t="shared" si="8"/>
        <v>0</v>
      </c>
      <c r="N51" s="1385">
        <f>SUM(F51:M51)</f>
        <v>0</v>
      </c>
      <c r="O51" s="1386">
        <f t="shared" si="8"/>
        <v>5100</v>
      </c>
      <c r="P51" s="1386" t="str">
        <f t="shared" si="8"/>
        <v>0131</v>
      </c>
    </row>
    <row r="52" spans="1:16" x14ac:dyDescent="0.3">
      <c r="A52" s="1371"/>
      <c r="B52" s="1192"/>
      <c r="C52" s="1372"/>
      <c r="D52" s="1422"/>
      <c r="E52" s="1422"/>
      <c r="F52" s="1392">
        <f t="shared" ref="F52:N52" si="9">SUM(F50:F51)</f>
        <v>0</v>
      </c>
      <c r="G52" s="1392">
        <f t="shared" si="9"/>
        <v>0</v>
      </c>
      <c r="H52" s="1392">
        <f t="shared" si="9"/>
        <v>0</v>
      </c>
      <c r="I52" s="1392">
        <f t="shared" si="9"/>
        <v>0</v>
      </c>
      <c r="J52" s="1392">
        <f t="shared" si="9"/>
        <v>0</v>
      </c>
      <c r="K52" s="1392">
        <f t="shared" si="9"/>
        <v>0</v>
      </c>
      <c r="L52" s="1392">
        <f t="shared" si="9"/>
        <v>0</v>
      </c>
      <c r="M52" s="1392">
        <f t="shared" si="9"/>
        <v>0</v>
      </c>
      <c r="N52" s="1392">
        <f t="shared" si="9"/>
        <v>0</v>
      </c>
      <c r="O52" s="1393">
        <f>O51</f>
        <v>5100</v>
      </c>
      <c r="P52" s="1393" t="str">
        <f>P51</f>
        <v>0131</v>
      </c>
    </row>
    <row r="53" spans="1:16" x14ac:dyDescent="0.3">
      <c r="A53" s="1371"/>
      <c r="B53" s="1192"/>
      <c r="C53" s="1372"/>
      <c r="D53" s="1422"/>
      <c r="E53" s="1422"/>
      <c r="F53" s="1362"/>
      <c r="G53" s="1362"/>
      <c r="H53" s="1362"/>
      <c r="I53" s="1362"/>
      <c r="J53" s="1362"/>
      <c r="K53" s="1362"/>
      <c r="L53" s="1362"/>
      <c r="M53" s="1362"/>
      <c r="N53" s="1362"/>
      <c r="O53" s="1394"/>
      <c r="P53" s="1394"/>
    </row>
    <row r="54" spans="1:16" x14ac:dyDescent="0.3">
      <c r="A54" s="1371" t="str">
        <f t="shared" ref="A54:P54" si="10">A14</f>
        <v>12501</v>
      </c>
      <c r="B54" s="1371" t="str">
        <f t="shared" si="10"/>
        <v>Teacher - Hourly</v>
      </c>
      <c r="C54" s="1383">
        <f t="shared" si="10"/>
        <v>0</v>
      </c>
      <c r="D54" s="1385">
        <f t="shared" si="10"/>
        <v>0</v>
      </c>
      <c r="E54" s="1385">
        <f t="shared" si="10"/>
        <v>0</v>
      </c>
      <c r="F54" s="1385">
        <f t="shared" si="10"/>
        <v>0</v>
      </c>
      <c r="G54" s="1395" t="str">
        <f t="shared" si="10"/>
        <v>N/A</v>
      </c>
      <c r="H54" s="1385">
        <f>H14+M14</f>
        <v>0</v>
      </c>
      <c r="I54" s="1385">
        <f t="shared" si="10"/>
        <v>0</v>
      </c>
      <c r="J54" s="1395" t="str">
        <f t="shared" si="10"/>
        <v>N/A</v>
      </c>
      <c r="K54" s="1395" t="str">
        <f t="shared" si="10"/>
        <v>N/A</v>
      </c>
      <c r="L54" s="1395" t="str">
        <f t="shared" si="10"/>
        <v>N/A</v>
      </c>
      <c r="M54" s="1385">
        <v>0</v>
      </c>
      <c r="N54" s="1385">
        <f>SUM(F54:M54)</f>
        <v>0</v>
      </c>
      <c r="O54" s="1386">
        <f t="shared" si="10"/>
        <v>5100</v>
      </c>
      <c r="P54" s="1396" t="str">
        <f t="shared" si="10"/>
        <v>0132</v>
      </c>
    </row>
    <row r="55" spans="1:16" x14ac:dyDescent="0.3">
      <c r="A55" s="1371"/>
      <c r="B55" s="1192"/>
      <c r="C55" s="1383"/>
      <c r="D55" s="1385"/>
      <c r="E55" s="1385"/>
      <c r="F55" s="1392">
        <f t="shared" ref="F55:N55" si="11">SUM(F54:F54)</f>
        <v>0</v>
      </c>
      <c r="G55" s="1392">
        <f t="shared" si="11"/>
        <v>0</v>
      </c>
      <c r="H55" s="1392">
        <f t="shared" si="11"/>
        <v>0</v>
      </c>
      <c r="I55" s="1392">
        <f t="shared" si="11"/>
        <v>0</v>
      </c>
      <c r="J55" s="1392">
        <f t="shared" si="11"/>
        <v>0</v>
      </c>
      <c r="K55" s="1392">
        <f t="shared" si="11"/>
        <v>0</v>
      </c>
      <c r="L55" s="1392">
        <f t="shared" si="11"/>
        <v>0</v>
      </c>
      <c r="M55" s="1392">
        <f t="shared" si="11"/>
        <v>0</v>
      </c>
      <c r="N55" s="1392">
        <f t="shared" si="11"/>
        <v>0</v>
      </c>
      <c r="O55" s="1393">
        <f>O54</f>
        <v>5100</v>
      </c>
      <c r="P55" s="1393" t="str">
        <f>P54</f>
        <v>0132</v>
      </c>
    </row>
    <row r="56" spans="1:16" x14ac:dyDescent="0.3">
      <c r="A56" s="1371"/>
      <c r="B56" s="1192"/>
      <c r="C56" s="1383"/>
      <c r="D56" s="1385"/>
      <c r="E56" s="1385"/>
      <c r="F56" s="1385"/>
      <c r="G56" s="1385"/>
      <c r="H56" s="1385"/>
      <c r="I56" s="1385"/>
      <c r="J56" s="1385"/>
      <c r="K56" s="1385"/>
      <c r="L56" s="1385"/>
      <c r="M56" s="1385"/>
      <c r="N56" s="1385"/>
      <c r="O56" s="1394"/>
      <c r="P56" s="1394"/>
    </row>
    <row r="57" spans="1:16" x14ac:dyDescent="0.3">
      <c r="A57" s="1371" t="str">
        <f t="shared" ref="A57:P57" si="12">A20</f>
        <v>414--</v>
      </c>
      <c r="B57" s="1371" t="str">
        <f t="shared" si="12"/>
        <v>Classroom Assistant - Title I</v>
      </c>
      <c r="C57" s="1383">
        <f t="shared" si="12"/>
        <v>0</v>
      </c>
      <c r="D57" s="1385">
        <f t="shared" si="12"/>
        <v>0</v>
      </c>
      <c r="E57" s="1385">
        <f t="shared" si="12"/>
        <v>0</v>
      </c>
      <c r="F57" s="1385">
        <f t="shared" si="12"/>
        <v>0</v>
      </c>
      <c r="G57" s="1395" t="str">
        <f t="shared" si="12"/>
        <v>N/A</v>
      </c>
      <c r="H57" s="1385">
        <f>H20+M20</f>
        <v>0</v>
      </c>
      <c r="I57" s="1385">
        <f t="shared" si="12"/>
        <v>0</v>
      </c>
      <c r="J57" s="1395">
        <f t="shared" si="12"/>
        <v>0</v>
      </c>
      <c r="K57" s="1395">
        <f t="shared" si="12"/>
        <v>0</v>
      </c>
      <c r="L57" s="1395">
        <f t="shared" si="12"/>
        <v>0</v>
      </c>
      <c r="M57" s="1385">
        <v>0</v>
      </c>
      <c r="N57" s="1385">
        <f>SUM(F57:M57)</f>
        <v>0</v>
      </c>
      <c r="O57" s="1386">
        <f t="shared" si="12"/>
        <v>5100</v>
      </c>
      <c r="P57" s="1386" t="str">
        <f t="shared" si="12"/>
        <v>0100</v>
      </c>
    </row>
    <row r="58" spans="1:16" x14ac:dyDescent="0.3">
      <c r="A58" s="1371" t="str">
        <f t="shared" ref="A58:P58" si="13">A22</f>
        <v>414--</v>
      </c>
      <c r="B58" s="1371" t="str">
        <f t="shared" si="13"/>
        <v>Classroom Assistant - Title I - Less than 4 hours</v>
      </c>
      <c r="C58" s="1383">
        <f t="shared" si="13"/>
        <v>0</v>
      </c>
      <c r="D58" s="1385">
        <f t="shared" si="13"/>
        <v>0</v>
      </c>
      <c r="E58" s="1385">
        <f t="shared" si="13"/>
        <v>0</v>
      </c>
      <c r="F58" s="1385">
        <f t="shared" si="13"/>
        <v>0</v>
      </c>
      <c r="G58" s="1395" t="str">
        <f t="shared" si="13"/>
        <v>N/A</v>
      </c>
      <c r="H58" s="1385">
        <f>H22+M22</f>
        <v>0</v>
      </c>
      <c r="I58" s="1385">
        <f t="shared" si="13"/>
        <v>0</v>
      </c>
      <c r="J58" s="1395" t="str">
        <f t="shared" si="13"/>
        <v>N/A</v>
      </c>
      <c r="K58" s="1395" t="str">
        <f t="shared" si="13"/>
        <v>N/A</v>
      </c>
      <c r="L58" s="1395" t="str">
        <f t="shared" si="13"/>
        <v>N/A</v>
      </c>
      <c r="M58" s="1385">
        <v>0</v>
      </c>
      <c r="N58" s="1385">
        <f>SUM(F58:M58)</f>
        <v>0</v>
      </c>
      <c r="O58" s="1386">
        <f t="shared" si="13"/>
        <v>5100</v>
      </c>
      <c r="P58" s="1386" t="str">
        <f t="shared" si="13"/>
        <v>0100</v>
      </c>
    </row>
    <row r="59" spans="1:16" x14ac:dyDescent="0.3">
      <c r="A59" s="1371"/>
      <c r="B59" s="1192"/>
      <c r="C59" s="1383"/>
      <c r="D59" s="1385"/>
      <c r="E59" s="1385"/>
      <c r="F59" s="1392">
        <f t="shared" ref="F59:N59" si="14">SUM(F57:F58)</f>
        <v>0</v>
      </c>
      <c r="G59" s="1392">
        <f t="shared" si="14"/>
        <v>0</v>
      </c>
      <c r="H59" s="1392">
        <f t="shared" si="14"/>
        <v>0</v>
      </c>
      <c r="I59" s="1392">
        <f t="shared" si="14"/>
        <v>0</v>
      </c>
      <c r="J59" s="1392">
        <f t="shared" si="14"/>
        <v>0</v>
      </c>
      <c r="K59" s="1392">
        <f t="shared" si="14"/>
        <v>0</v>
      </c>
      <c r="L59" s="1392">
        <f t="shared" si="14"/>
        <v>0</v>
      </c>
      <c r="M59" s="1392">
        <f t="shared" si="14"/>
        <v>0</v>
      </c>
      <c r="N59" s="1392">
        <f t="shared" si="14"/>
        <v>0</v>
      </c>
      <c r="O59" s="1393">
        <v>5100</v>
      </c>
      <c r="P59" s="1393" t="str">
        <f>P58</f>
        <v>0100</v>
      </c>
    </row>
    <row r="60" spans="1:16" x14ac:dyDescent="0.3">
      <c r="A60" s="1371"/>
      <c r="B60" s="1192"/>
      <c r="C60" s="1383"/>
      <c r="D60" s="1385"/>
      <c r="E60" s="1385"/>
      <c r="F60" s="1362"/>
      <c r="G60" s="1362"/>
      <c r="H60" s="1362"/>
      <c r="I60" s="1362"/>
      <c r="J60" s="1362"/>
      <c r="K60" s="1362"/>
      <c r="L60" s="1362"/>
      <c r="M60" s="1362"/>
      <c r="N60" s="1362"/>
      <c r="O60" s="1394"/>
      <c r="P60" s="1394"/>
    </row>
    <row r="61" spans="1:16" x14ac:dyDescent="0.3">
      <c r="A61" s="1397" t="s">
        <v>1364</v>
      </c>
      <c r="B61" s="1398"/>
      <c r="C61" s="1465"/>
      <c r="D61" s="1466"/>
      <c r="E61" s="1466"/>
      <c r="F61" s="1466">
        <f t="shared" ref="F61:N61" si="15">SUM(F59,F55,F52)</f>
        <v>0</v>
      </c>
      <c r="G61" s="1466">
        <f t="shared" si="15"/>
        <v>0</v>
      </c>
      <c r="H61" s="1466">
        <f t="shared" si="15"/>
        <v>0</v>
      </c>
      <c r="I61" s="1466">
        <f t="shared" si="15"/>
        <v>0</v>
      </c>
      <c r="J61" s="1466">
        <f t="shared" si="15"/>
        <v>0</v>
      </c>
      <c r="K61" s="1466">
        <f t="shared" si="15"/>
        <v>0</v>
      </c>
      <c r="L61" s="1466">
        <f t="shared" si="15"/>
        <v>0</v>
      </c>
      <c r="M61" s="1466">
        <f t="shared" si="15"/>
        <v>0</v>
      </c>
      <c r="N61" s="1466">
        <f t="shared" si="15"/>
        <v>0</v>
      </c>
      <c r="O61" s="1393">
        <f>O59</f>
        <v>5100</v>
      </c>
      <c r="P61" s="1467"/>
    </row>
    <row r="62" spans="1:16" x14ac:dyDescent="0.3">
      <c r="A62" s="1371"/>
      <c r="B62" s="1192"/>
      <c r="C62" s="1372"/>
      <c r="D62" s="1422"/>
      <c r="E62" s="1422"/>
      <c r="O62" s="1329"/>
    </row>
    <row r="63" spans="1:16" x14ac:dyDescent="0.3">
      <c r="A63" s="1371" t="str">
        <f t="shared" ref="A63:G63" si="16">A13</f>
        <v>1030-</v>
      </c>
      <c r="B63" s="1371" t="str">
        <f t="shared" si="16"/>
        <v>Instructional Coach - 10 Month</v>
      </c>
      <c r="C63" s="1383">
        <f t="shared" si="16"/>
        <v>0</v>
      </c>
      <c r="D63" s="1385">
        <f t="shared" si="16"/>
        <v>0</v>
      </c>
      <c r="E63" s="1385">
        <f t="shared" si="16"/>
        <v>0</v>
      </c>
      <c r="F63" s="1385">
        <f t="shared" si="16"/>
        <v>0</v>
      </c>
      <c r="G63" s="1385">
        <f t="shared" si="16"/>
        <v>0</v>
      </c>
      <c r="H63" s="1385">
        <f>H13+M13</f>
        <v>0</v>
      </c>
      <c r="I63" s="1385">
        <f>I13</f>
        <v>0</v>
      </c>
      <c r="J63" s="1385">
        <f>J13</f>
        <v>0</v>
      </c>
      <c r="K63" s="1385">
        <f>K13</f>
        <v>0</v>
      </c>
      <c r="L63" s="1385">
        <f>L13</f>
        <v>0</v>
      </c>
      <c r="M63" s="1385">
        <v>0</v>
      </c>
      <c r="N63" s="1385">
        <f>SUM(F63:M63)</f>
        <v>0</v>
      </c>
      <c r="O63" s="1386">
        <f>O13</f>
        <v>6150</v>
      </c>
      <c r="P63" s="1386" t="str">
        <f>P13</f>
        <v>0131</v>
      </c>
    </row>
    <row r="64" spans="1:16" x14ac:dyDescent="0.3">
      <c r="A64" s="1371"/>
      <c r="B64" s="1192"/>
      <c r="C64" s="1372"/>
      <c r="D64" s="1422"/>
      <c r="E64" s="1422"/>
      <c r="F64" s="1392">
        <f t="shared" ref="F64:N64" si="17">SUM(F63:F63)</f>
        <v>0</v>
      </c>
      <c r="G64" s="1392">
        <f t="shared" si="17"/>
        <v>0</v>
      </c>
      <c r="H64" s="1392">
        <f t="shared" si="17"/>
        <v>0</v>
      </c>
      <c r="I64" s="1392">
        <f t="shared" si="17"/>
        <v>0</v>
      </c>
      <c r="J64" s="1392">
        <f t="shared" si="17"/>
        <v>0</v>
      </c>
      <c r="K64" s="1392">
        <f t="shared" si="17"/>
        <v>0</v>
      </c>
      <c r="L64" s="1392">
        <f t="shared" si="17"/>
        <v>0</v>
      </c>
      <c r="M64" s="1392">
        <f t="shared" si="17"/>
        <v>0</v>
      </c>
      <c r="N64" s="1392">
        <f t="shared" si="17"/>
        <v>0</v>
      </c>
      <c r="O64" s="1393">
        <f>O63</f>
        <v>6150</v>
      </c>
      <c r="P64" s="1393" t="str">
        <f>P63</f>
        <v>0131</v>
      </c>
    </row>
    <row r="65" spans="1:16" x14ac:dyDescent="0.3">
      <c r="A65" s="1371"/>
      <c r="B65" s="1192"/>
      <c r="C65" s="1372"/>
      <c r="D65" s="1422"/>
      <c r="E65" s="1422"/>
      <c r="F65" s="1362"/>
      <c r="G65" s="1362"/>
      <c r="H65" s="1362"/>
      <c r="I65" s="1362"/>
      <c r="J65" s="1362"/>
      <c r="K65" s="1362"/>
      <c r="L65" s="1362"/>
      <c r="M65" s="1362"/>
      <c r="N65" s="1362"/>
      <c r="O65" s="1394"/>
      <c r="P65" s="1394"/>
    </row>
    <row r="66" spans="1:16" x14ac:dyDescent="0.3">
      <c r="A66" s="1371" t="str">
        <f t="shared" ref="A66:G66" si="18">A21</f>
        <v>414--</v>
      </c>
      <c r="B66" s="1371" t="str">
        <f t="shared" si="18"/>
        <v>Classroom Assistant - Title I - PIP</v>
      </c>
      <c r="C66" s="1383">
        <f t="shared" si="18"/>
        <v>0</v>
      </c>
      <c r="D66" s="1385">
        <f t="shared" si="18"/>
        <v>0</v>
      </c>
      <c r="E66" s="1385">
        <f t="shared" si="18"/>
        <v>0</v>
      </c>
      <c r="F66" s="1385">
        <f t="shared" si="18"/>
        <v>0</v>
      </c>
      <c r="G66" s="1395" t="str">
        <f t="shared" si="18"/>
        <v>N/A</v>
      </c>
      <c r="H66" s="1385">
        <f>H21+M21</f>
        <v>0</v>
      </c>
      <c r="I66" s="1385">
        <f>I21</f>
        <v>0</v>
      </c>
      <c r="J66" s="1395">
        <f>J21</f>
        <v>0</v>
      </c>
      <c r="K66" s="1395">
        <f>K21</f>
        <v>0</v>
      </c>
      <c r="L66" s="1395">
        <f>L21</f>
        <v>0</v>
      </c>
      <c r="M66" s="1385">
        <v>0</v>
      </c>
      <c r="N66" s="1385">
        <f>SUM(F66:M66)</f>
        <v>0</v>
      </c>
      <c r="O66" s="1386">
        <f>O21</f>
        <v>6150</v>
      </c>
      <c r="P66" s="1386" t="str">
        <f>P21</f>
        <v>0100</v>
      </c>
    </row>
    <row r="67" spans="1:16" x14ac:dyDescent="0.3">
      <c r="A67" s="1371" t="str">
        <f t="shared" ref="A67:P69" si="19">A23</f>
        <v>414--</v>
      </c>
      <c r="B67" s="1371" t="str">
        <f t="shared" si="19"/>
        <v>Classroom Assistant - Title I - PIP - Less than 4 hours</v>
      </c>
      <c r="C67" s="1383">
        <f t="shared" si="19"/>
        <v>0</v>
      </c>
      <c r="D67" s="1385">
        <f t="shared" si="19"/>
        <v>0</v>
      </c>
      <c r="E67" s="1385">
        <f t="shared" si="19"/>
        <v>0</v>
      </c>
      <c r="F67" s="1385">
        <f t="shared" si="19"/>
        <v>0</v>
      </c>
      <c r="G67" s="1395" t="str">
        <f t="shared" si="19"/>
        <v>N/A</v>
      </c>
      <c r="H67" s="1385">
        <f>H23+M23</f>
        <v>0</v>
      </c>
      <c r="I67" s="1385">
        <f>I23</f>
        <v>0</v>
      </c>
      <c r="J67" s="1395" t="str">
        <f>J23</f>
        <v>N/A</v>
      </c>
      <c r="K67" s="1395" t="str">
        <f>K23</f>
        <v>N/A</v>
      </c>
      <c r="L67" s="1395" t="str">
        <f>L23</f>
        <v>N/A</v>
      </c>
      <c r="M67" s="1385">
        <v>0</v>
      </c>
      <c r="N67" s="1385">
        <f>SUM(F67:M67)</f>
        <v>0</v>
      </c>
      <c r="O67" s="1386">
        <f>O23</f>
        <v>6150</v>
      </c>
      <c r="P67" s="1386" t="str">
        <f>P23</f>
        <v>0100</v>
      </c>
    </row>
    <row r="68" spans="1:16" x14ac:dyDescent="0.3">
      <c r="A68" s="1371" t="str">
        <f t="shared" si="19"/>
        <v>414--</v>
      </c>
      <c r="B68" s="1371" t="str">
        <f t="shared" si="19"/>
        <v>Parent Educator</v>
      </c>
      <c r="C68" s="1383">
        <f t="shared" si="19"/>
        <v>0</v>
      </c>
      <c r="D68" s="1385">
        <f t="shared" si="19"/>
        <v>0</v>
      </c>
      <c r="E68" s="1385">
        <f t="shared" si="19"/>
        <v>0</v>
      </c>
      <c r="F68" s="1385">
        <f t="shared" si="19"/>
        <v>0</v>
      </c>
      <c r="G68" s="1395" t="str">
        <f t="shared" si="19"/>
        <v>N/A</v>
      </c>
      <c r="H68" s="1385">
        <f>H24+M24</f>
        <v>0</v>
      </c>
      <c r="I68" s="1385">
        <f t="shared" si="19"/>
        <v>0</v>
      </c>
      <c r="J68" s="1395">
        <f t="shared" si="19"/>
        <v>0</v>
      </c>
      <c r="K68" s="1395">
        <f t="shared" si="19"/>
        <v>0</v>
      </c>
      <c r="L68" s="1395">
        <f t="shared" si="19"/>
        <v>0</v>
      </c>
      <c r="M68" s="1385">
        <v>0</v>
      </c>
      <c r="N68" s="1385">
        <f>SUM(F68:M68)</f>
        <v>0</v>
      </c>
      <c r="O68" s="1386">
        <f t="shared" si="19"/>
        <v>6150</v>
      </c>
      <c r="P68" s="1390" t="str">
        <f t="shared" si="19"/>
        <v>0100</v>
      </c>
    </row>
    <row r="69" spans="1:16" x14ac:dyDescent="0.3">
      <c r="A69" s="1371" t="str">
        <f t="shared" si="19"/>
        <v>414--</v>
      </c>
      <c r="B69" s="1371" t="str">
        <f t="shared" si="19"/>
        <v>Parent Educator - Less than 4 hours</v>
      </c>
      <c r="C69" s="1383">
        <f t="shared" si="19"/>
        <v>0</v>
      </c>
      <c r="D69" s="1385">
        <f t="shared" si="19"/>
        <v>0</v>
      </c>
      <c r="E69" s="1385">
        <f t="shared" si="19"/>
        <v>0</v>
      </c>
      <c r="F69" s="1385">
        <f t="shared" si="19"/>
        <v>0</v>
      </c>
      <c r="G69" s="1395" t="str">
        <f t="shared" si="19"/>
        <v>N/A</v>
      </c>
      <c r="H69" s="1385">
        <f>H25+M25</f>
        <v>0</v>
      </c>
      <c r="I69" s="1385">
        <f t="shared" si="19"/>
        <v>0</v>
      </c>
      <c r="J69" s="1395" t="str">
        <f t="shared" si="19"/>
        <v>N/A</v>
      </c>
      <c r="K69" s="1395" t="str">
        <f t="shared" si="19"/>
        <v>N/A</v>
      </c>
      <c r="L69" s="1395" t="str">
        <f t="shared" si="19"/>
        <v>N/A</v>
      </c>
      <c r="M69" s="1385">
        <v>0</v>
      </c>
      <c r="N69" s="1385">
        <f>SUM(F69:M69)</f>
        <v>0</v>
      </c>
      <c r="O69" s="1386">
        <f t="shared" si="19"/>
        <v>6150</v>
      </c>
      <c r="P69" s="1390" t="str">
        <f t="shared" si="19"/>
        <v>0100</v>
      </c>
    </row>
    <row r="70" spans="1:16" x14ac:dyDescent="0.3">
      <c r="A70" s="1371"/>
      <c r="B70" s="1371"/>
      <c r="C70" s="1383"/>
      <c r="D70" s="1385"/>
      <c r="E70" s="1385"/>
      <c r="F70" s="1392">
        <f>SUM(F66:F69)</f>
        <v>0</v>
      </c>
      <c r="G70" s="1392">
        <f t="shared" ref="G70:N70" si="20">SUM(G66:G69)</f>
        <v>0</v>
      </c>
      <c r="H70" s="1392">
        <f t="shared" si="20"/>
        <v>0</v>
      </c>
      <c r="I70" s="1392">
        <f t="shared" si="20"/>
        <v>0</v>
      </c>
      <c r="J70" s="1392">
        <f t="shared" si="20"/>
        <v>0</v>
      </c>
      <c r="K70" s="1392">
        <f t="shared" si="20"/>
        <v>0</v>
      </c>
      <c r="L70" s="1392">
        <f t="shared" si="20"/>
        <v>0</v>
      </c>
      <c r="M70" s="1392">
        <f t="shared" si="20"/>
        <v>0</v>
      </c>
      <c r="N70" s="1392">
        <f t="shared" si="20"/>
        <v>0</v>
      </c>
      <c r="O70" s="1393">
        <f>O68</f>
        <v>6150</v>
      </c>
      <c r="P70" s="1393" t="str">
        <f>P68</f>
        <v>0100</v>
      </c>
    </row>
    <row r="71" spans="1:16" x14ac:dyDescent="0.3">
      <c r="A71" s="1371"/>
      <c r="B71" s="1192"/>
      <c r="C71" s="1372"/>
      <c r="D71" s="1422"/>
      <c r="E71" s="1422"/>
      <c r="O71" s="1329"/>
      <c r="P71" s="1329"/>
    </row>
    <row r="72" spans="1:16" x14ac:dyDescent="0.3">
      <c r="A72" s="1397" t="s">
        <v>1380</v>
      </c>
      <c r="B72" s="1398"/>
      <c r="C72" s="1403"/>
      <c r="D72" s="1405"/>
      <c r="E72" s="1405"/>
      <c r="F72" s="1405">
        <f>+F70+F64</f>
        <v>0</v>
      </c>
      <c r="G72" s="1405">
        <f t="shared" ref="G72:N72" si="21">+G70+G64</f>
        <v>0</v>
      </c>
      <c r="H72" s="1405">
        <f t="shared" si="21"/>
        <v>0</v>
      </c>
      <c r="I72" s="1405">
        <f t="shared" si="21"/>
        <v>0</v>
      </c>
      <c r="J72" s="1405">
        <f t="shared" si="21"/>
        <v>0</v>
      </c>
      <c r="K72" s="1405">
        <f t="shared" si="21"/>
        <v>0</v>
      </c>
      <c r="L72" s="1405">
        <f t="shared" si="21"/>
        <v>0</v>
      </c>
      <c r="M72" s="1405">
        <f t="shared" si="21"/>
        <v>0</v>
      </c>
      <c r="N72" s="1405">
        <f t="shared" si="21"/>
        <v>0</v>
      </c>
      <c r="O72" s="1393">
        <f>O70</f>
        <v>6150</v>
      </c>
      <c r="P72" s="1431"/>
    </row>
    <row r="73" spans="1:16" x14ac:dyDescent="0.3">
      <c r="O73" s="1329"/>
    </row>
    <row r="74" spans="1:16" x14ac:dyDescent="0.3">
      <c r="O74" s="1329"/>
    </row>
    <row r="75" spans="1:16" ht="14.4" thickBot="1" x14ac:dyDescent="0.35">
      <c r="A75" s="1297" t="s">
        <v>1358</v>
      </c>
      <c r="B75" s="1374"/>
      <c r="F75" s="1444">
        <f t="shared" ref="F75:N75" si="22">+F72+F61</f>
        <v>0</v>
      </c>
      <c r="G75" s="1444">
        <f t="shared" si="22"/>
        <v>0</v>
      </c>
      <c r="H75" s="1444">
        <f t="shared" si="22"/>
        <v>0</v>
      </c>
      <c r="I75" s="1444">
        <f t="shared" si="22"/>
        <v>0</v>
      </c>
      <c r="J75" s="1444">
        <f t="shared" si="22"/>
        <v>0</v>
      </c>
      <c r="K75" s="1444">
        <f t="shared" si="22"/>
        <v>0</v>
      </c>
      <c r="L75" s="1444">
        <f t="shared" si="22"/>
        <v>0</v>
      </c>
      <c r="M75" s="1444">
        <f t="shared" si="22"/>
        <v>0</v>
      </c>
      <c r="N75" s="1444">
        <f t="shared" si="22"/>
        <v>0</v>
      </c>
      <c r="O75" s="1329"/>
    </row>
    <row r="76" spans="1:16" ht="14.4" thickTop="1" x14ac:dyDescent="0.3">
      <c r="O76" s="1329"/>
    </row>
    <row r="77" spans="1:16" x14ac:dyDescent="0.3">
      <c r="A77" s="1214" t="s">
        <v>1310</v>
      </c>
      <c r="N77" s="1301">
        <f>H1</f>
        <v>0</v>
      </c>
      <c r="O77" s="1329"/>
    </row>
    <row r="78" spans="1:16" x14ac:dyDescent="0.3">
      <c r="A78" s="1214" t="s">
        <v>1312</v>
      </c>
      <c r="N78" s="1301">
        <f>H2</f>
        <v>0</v>
      </c>
      <c r="O78" s="1329"/>
    </row>
    <row r="79" spans="1:16" x14ac:dyDescent="0.3">
      <c r="A79" s="1297" t="s">
        <v>1387</v>
      </c>
      <c r="B79" s="1374"/>
      <c r="N79" s="1445">
        <f>SUM(N77:N78)</f>
        <v>0</v>
      </c>
      <c r="O79" s="1329"/>
    </row>
    <row r="80" spans="1:16" x14ac:dyDescent="0.3">
      <c r="O80" s="1329"/>
    </row>
    <row r="81" spans="1:15" ht="14.4" thickBot="1" x14ac:dyDescent="0.35">
      <c r="A81" s="1297" t="s">
        <v>1388</v>
      </c>
      <c r="B81" s="1374"/>
      <c r="N81" s="1444">
        <f>+N79-N75</f>
        <v>0</v>
      </c>
      <c r="O81" s="1329"/>
    </row>
    <row r="82" spans="1:15" ht="14.4" thickTop="1" x14ac:dyDescent="0.3">
      <c r="O82" s="1329"/>
    </row>
    <row r="83" spans="1:15" x14ac:dyDescent="0.3">
      <c r="O83" s="1329"/>
    </row>
    <row r="84" spans="1:15" x14ac:dyDescent="0.3">
      <c r="A84" s="1297" t="s">
        <v>1389</v>
      </c>
      <c r="B84" s="1374"/>
      <c r="F84" s="1301">
        <f t="shared" ref="F84:N84" si="23">+F30-F75</f>
        <v>0</v>
      </c>
      <c r="G84" s="1301">
        <f t="shared" si="23"/>
        <v>0</v>
      </c>
      <c r="H84" s="1301">
        <f t="shared" si="23"/>
        <v>0</v>
      </c>
      <c r="I84" s="1301">
        <f t="shared" si="23"/>
        <v>0</v>
      </c>
      <c r="J84" s="1301">
        <f t="shared" si="23"/>
        <v>0</v>
      </c>
      <c r="K84" s="1301">
        <f t="shared" si="23"/>
        <v>0</v>
      </c>
      <c r="L84" s="1301">
        <f t="shared" si="23"/>
        <v>0</v>
      </c>
      <c r="M84" s="1301">
        <f t="shared" si="23"/>
        <v>0</v>
      </c>
      <c r="N84" s="1301">
        <f t="shared" si="23"/>
        <v>0</v>
      </c>
      <c r="O84" s="1329"/>
    </row>
    <row r="85" spans="1:15" x14ac:dyDescent="0.3">
      <c r="O85" s="1329"/>
    </row>
    <row r="86" spans="1:15" x14ac:dyDescent="0.3">
      <c r="O86" s="1329"/>
    </row>
    <row r="87" spans="1:15" x14ac:dyDescent="0.3">
      <c r="C87" s="1302"/>
      <c r="D87" s="1302"/>
      <c r="E87" s="1303"/>
      <c r="F87" s="1302" t="s">
        <v>1359</v>
      </c>
      <c r="G87" s="92"/>
      <c r="H87" s="92"/>
      <c r="I87" s="92"/>
      <c r="J87" s="92"/>
      <c r="O87" s="1329"/>
    </row>
    <row r="88" spans="1:15" x14ac:dyDescent="0.3">
      <c r="C88" s="1302" t="s">
        <v>1360</v>
      </c>
      <c r="D88" s="1302" t="s">
        <v>1608</v>
      </c>
      <c r="E88" s="1303" t="s">
        <v>1609</v>
      </c>
      <c r="F88" s="1302" t="s">
        <v>1361</v>
      </c>
      <c r="G88" s="1302" t="s">
        <v>1362</v>
      </c>
      <c r="H88" s="92"/>
      <c r="I88" s="92"/>
      <c r="J88" s="92"/>
      <c r="O88" s="1329"/>
    </row>
    <row r="89" spans="1:15" x14ac:dyDescent="0.3">
      <c r="C89" s="92"/>
      <c r="D89" s="92"/>
      <c r="E89" s="1303"/>
      <c r="F89" s="92"/>
      <c r="G89" s="92"/>
      <c r="H89" s="92"/>
      <c r="I89" s="92"/>
      <c r="J89" s="92"/>
      <c r="O89" s="1329"/>
    </row>
    <row r="90" spans="1:15" x14ac:dyDescent="0.3">
      <c r="C90" s="1302">
        <f t="shared" ref="C90:C108" si="24">$B$4</f>
        <v>4320</v>
      </c>
      <c r="D90" s="1302">
        <f t="shared" ref="D90:D99" si="25">$O$61</f>
        <v>5100</v>
      </c>
      <c r="E90" s="1303" t="s">
        <v>1635</v>
      </c>
      <c r="F90" s="1303" t="str">
        <f t="shared" ref="F90:F108" si="26">$A$3</f>
        <v>0000</v>
      </c>
      <c r="G90" s="1329" t="str">
        <f t="shared" ref="G90:G108" si="27">$A$2</f>
        <v>0491</v>
      </c>
      <c r="H90" s="1301">
        <f>G61</f>
        <v>0</v>
      </c>
      <c r="I90" s="92"/>
      <c r="J90" s="92"/>
      <c r="O90" s="1329"/>
    </row>
    <row r="91" spans="1:15" x14ac:dyDescent="0.3">
      <c r="C91" s="1302">
        <f t="shared" si="24"/>
        <v>4320</v>
      </c>
      <c r="D91" s="1302">
        <f t="shared" si="25"/>
        <v>5100</v>
      </c>
      <c r="E91" s="1303" t="s">
        <v>1630</v>
      </c>
      <c r="F91" s="1303" t="str">
        <f t="shared" si="26"/>
        <v>0000</v>
      </c>
      <c r="G91" s="1329" t="str">
        <f t="shared" si="27"/>
        <v>0491</v>
      </c>
      <c r="H91" s="1301">
        <f>F59</f>
        <v>0</v>
      </c>
      <c r="I91" s="92"/>
      <c r="J91" s="92"/>
      <c r="O91" s="1329"/>
    </row>
    <row r="92" spans="1:15" x14ac:dyDescent="0.3">
      <c r="C92" s="1302">
        <f t="shared" si="24"/>
        <v>4320</v>
      </c>
      <c r="D92" s="1302">
        <f t="shared" si="25"/>
        <v>5100</v>
      </c>
      <c r="E92" s="1303" t="s">
        <v>1649</v>
      </c>
      <c r="F92" s="1303" t="str">
        <f t="shared" si="26"/>
        <v>0000</v>
      </c>
      <c r="G92" s="1329" t="str">
        <f t="shared" si="27"/>
        <v>0491</v>
      </c>
      <c r="H92" s="1301">
        <f>F52</f>
        <v>0</v>
      </c>
      <c r="I92" s="92"/>
      <c r="J92" s="92"/>
      <c r="O92" s="1329"/>
    </row>
    <row r="93" spans="1:15" x14ac:dyDescent="0.3">
      <c r="C93" s="1302">
        <f t="shared" si="24"/>
        <v>4320</v>
      </c>
      <c r="D93" s="1302">
        <f t="shared" si="25"/>
        <v>5100</v>
      </c>
      <c r="E93" s="1303" t="s">
        <v>262</v>
      </c>
      <c r="F93" s="1303" t="str">
        <f t="shared" si="26"/>
        <v>0000</v>
      </c>
      <c r="G93" s="1329" t="str">
        <f t="shared" si="27"/>
        <v>0491</v>
      </c>
      <c r="H93" s="1301">
        <f>F55</f>
        <v>0</v>
      </c>
      <c r="I93" s="92"/>
      <c r="J93" s="92"/>
      <c r="O93" s="1329"/>
    </row>
    <row r="94" spans="1:15" x14ac:dyDescent="0.3">
      <c r="C94" s="1302">
        <f t="shared" si="24"/>
        <v>4320</v>
      </c>
      <c r="D94" s="1302">
        <f t="shared" si="25"/>
        <v>5100</v>
      </c>
      <c r="E94" s="1303" t="s">
        <v>1652</v>
      </c>
      <c r="F94" s="1303" t="str">
        <f t="shared" si="26"/>
        <v>0000</v>
      </c>
      <c r="G94" s="1329" t="str">
        <f t="shared" si="27"/>
        <v>0491</v>
      </c>
      <c r="H94" s="1301">
        <f>H61+N81</f>
        <v>0</v>
      </c>
      <c r="I94" s="92"/>
      <c r="J94" s="92" t="s">
        <v>1363</v>
      </c>
      <c r="O94" s="1329"/>
    </row>
    <row r="95" spans="1:15" x14ac:dyDescent="0.3">
      <c r="C95" s="1302">
        <f t="shared" si="24"/>
        <v>4320</v>
      </c>
      <c r="D95" s="1302">
        <f t="shared" si="25"/>
        <v>5100</v>
      </c>
      <c r="E95" s="1303" t="s">
        <v>1625</v>
      </c>
      <c r="F95" s="1303" t="str">
        <f t="shared" si="26"/>
        <v>0000</v>
      </c>
      <c r="G95" s="1329" t="str">
        <f t="shared" si="27"/>
        <v>0491</v>
      </c>
      <c r="H95" s="1301">
        <f>I61</f>
        <v>0</v>
      </c>
      <c r="I95" s="92"/>
      <c r="J95" s="92"/>
      <c r="O95" s="1329"/>
    </row>
    <row r="96" spans="1:15" x14ac:dyDescent="0.3">
      <c r="C96" s="1302">
        <f t="shared" si="24"/>
        <v>4320</v>
      </c>
      <c r="D96" s="1302">
        <f t="shared" si="25"/>
        <v>5100</v>
      </c>
      <c r="E96" s="1303" t="s">
        <v>1656</v>
      </c>
      <c r="F96" s="1303" t="str">
        <f t="shared" si="26"/>
        <v>0000</v>
      </c>
      <c r="G96" s="1329" t="str">
        <f t="shared" si="27"/>
        <v>0491</v>
      </c>
      <c r="H96" s="1301">
        <f>J61</f>
        <v>0</v>
      </c>
      <c r="I96" s="92"/>
      <c r="J96" s="92"/>
      <c r="O96" s="1329"/>
    </row>
    <row r="97" spans="3:15" x14ac:dyDescent="0.3">
      <c r="C97" s="1302">
        <f t="shared" si="24"/>
        <v>4320</v>
      </c>
      <c r="D97" s="1302">
        <f t="shared" si="25"/>
        <v>5100</v>
      </c>
      <c r="E97" s="1303" t="s">
        <v>1666</v>
      </c>
      <c r="F97" s="1303" t="str">
        <f t="shared" si="26"/>
        <v>0000</v>
      </c>
      <c r="G97" s="1329" t="str">
        <f t="shared" si="27"/>
        <v>0491</v>
      </c>
      <c r="H97" s="1301">
        <f>K61</f>
        <v>0</v>
      </c>
      <c r="I97" s="92"/>
      <c r="J97" s="92"/>
      <c r="O97" s="1329"/>
    </row>
    <row r="98" spans="3:15" x14ac:dyDescent="0.3">
      <c r="C98" s="1302">
        <f t="shared" si="24"/>
        <v>4320</v>
      </c>
      <c r="D98" s="1302">
        <f t="shared" si="25"/>
        <v>5100</v>
      </c>
      <c r="E98" s="1303" t="s">
        <v>1668</v>
      </c>
      <c r="F98" s="1303" t="str">
        <f t="shared" si="26"/>
        <v>0000</v>
      </c>
      <c r="G98" s="1329" t="str">
        <f t="shared" si="27"/>
        <v>0491</v>
      </c>
      <c r="H98" s="1301">
        <f>L61</f>
        <v>0</v>
      </c>
      <c r="I98" s="92"/>
      <c r="J98" s="92"/>
      <c r="O98" s="1329"/>
    </row>
    <row r="99" spans="3:15" x14ac:dyDescent="0.3">
      <c r="C99" s="1448">
        <f t="shared" si="24"/>
        <v>4320</v>
      </c>
      <c r="D99" s="1448">
        <f t="shared" si="25"/>
        <v>5100</v>
      </c>
      <c r="E99" s="1468" t="s">
        <v>1670</v>
      </c>
      <c r="F99" s="1468" t="str">
        <f t="shared" si="26"/>
        <v>0000</v>
      </c>
      <c r="G99" s="1469" t="str">
        <f t="shared" si="27"/>
        <v>0491</v>
      </c>
      <c r="H99" s="1331">
        <f>M61</f>
        <v>0</v>
      </c>
      <c r="I99" s="1331">
        <f>SUM(H90:H99)</f>
        <v>0</v>
      </c>
      <c r="J99" s="92"/>
      <c r="O99" s="1329"/>
    </row>
    <row r="100" spans="3:15" x14ac:dyDescent="0.3">
      <c r="C100" s="1302">
        <f t="shared" si="24"/>
        <v>4320</v>
      </c>
      <c r="D100" s="1302">
        <f t="shared" ref="D100:D108" si="28">$O$72</f>
        <v>6150</v>
      </c>
      <c r="E100" s="1470" t="s">
        <v>1635</v>
      </c>
      <c r="F100" s="1303" t="str">
        <f t="shared" si="26"/>
        <v>0000</v>
      </c>
      <c r="G100" s="1329" t="str">
        <f t="shared" si="27"/>
        <v>0491</v>
      </c>
      <c r="H100" s="1301">
        <f>G72</f>
        <v>0</v>
      </c>
      <c r="I100" s="92"/>
      <c r="J100" s="92"/>
      <c r="O100" s="1329"/>
    </row>
    <row r="101" spans="3:15" x14ac:dyDescent="0.3">
      <c r="C101" s="1302">
        <f t="shared" si="24"/>
        <v>4320</v>
      </c>
      <c r="D101" s="1302">
        <f t="shared" si="28"/>
        <v>6150</v>
      </c>
      <c r="E101" s="1303" t="s">
        <v>1630</v>
      </c>
      <c r="F101" s="1303" t="str">
        <f t="shared" si="26"/>
        <v>0000</v>
      </c>
      <c r="G101" s="1329" t="str">
        <f t="shared" si="27"/>
        <v>0491</v>
      </c>
      <c r="H101" s="1301">
        <f>F70</f>
        <v>0</v>
      </c>
      <c r="I101" s="92"/>
      <c r="J101" s="92"/>
      <c r="O101" s="1329"/>
    </row>
    <row r="102" spans="3:15" x14ac:dyDescent="0.3">
      <c r="C102" s="1302">
        <f t="shared" si="24"/>
        <v>4320</v>
      </c>
      <c r="D102" s="1302">
        <f t="shared" si="28"/>
        <v>6150</v>
      </c>
      <c r="E102" s="1303" t="s">
        <v>1649</v>
      </c>
      <c r="F102" s="1303" t="str">
        <f t="shared" si="26"/>
        <v>0000</v>
      </c>
      <c r="G102" s="1329" t="str">
        <f t="shared" si="27"/>
        <v>0491</v>
      </c>
      <c r="H102" s="1301">
        <f>F64</f>
        <v>0</v>
      </c>
      <c r="I102" s="92"/>
      <c r="J102" s="92"/>
      <c r="O102" s="1329"/>
    </row>
    <row r="103" spans="3:15" x14ac:dyDescent="0.3">
      <c r="C103" s="1302">
        <f t="shared" si="24"/>
        <v>4320</v>
      </c>
      <c r="D103" s="1302">
        <f t="shared" si="28"/>
        <v>6150</v>
      </c>
      <c r="E103" s="1303" t="s">
        <v>1652</v>
      </c>
      <c r="F103" s="1303" t="str">
        <f t="shared" si="26"/>
        <v>0000</v>
      </c>
      <c r="G103" s="1329" t="str">
        <f t="shared" si="27"/>
        <v>0491</v>
      </c>
      <c r="H103" s="1301">
        <f>H72</f>
        <v>0</v>
      </c>
      <c r="I103" s="92"/>
      <c r="J103" s="92"/>
      <c r="O103" s="1329"/>
    </row>
    <row r="104" spans="3:15" x14ac:dyDescent="0.3">
      <c r="C104" s="1302">
        <f t="shared" si="24"/>
        <v>4320</v>
      </c>
      <c r="D104" s="1302">
        <f t="shared" si="28"/>
        <v>6150</v>
      </c>
      <c r="E104" s="1303" t="s">
        <v>1625</v>
      </c>
      <c r="F104" s="1303" t="str">
        <f t="shared" si="26"/>
        <v>0000</v>
      </c>
      <c r="G104" s="1329" t="str">
        <f t="shared" si="27"/>
        <v>0491</v>
      </c>
      <c r="H104" s="1301">
        <f>I72</f>
        <v>0</v>
      </c>
      <c r="I104" s="92"/>
      <c r="J104" s="92"/>
      <c r="O104" s="1329"/>
    </row>
    <row r="105" spans="3:15" x14ac:dyDescent="0.3">
      <c r="C105" s="1302">
        <f t="shared" si="24"/>
        <v>4320</v>
      </c>
      <c r="D105" s="1302">
        <f t="shared" si="28"/>
        <v>6150</v>
      </c>
      <c r="E105" s="1303" t="s">
        <v>1656</v>
      </c>
      <c r="F105" s="1303" t="str">
        <f t="shared" si="26"/>
        <v>0000</v>
      </c>
      <c r="G105" s="1329" t="str">
        <f t="shared" si="27"/>
        <v>0491</v>
      </c>
      <c r="H105" s="1301">
        <f>J72</f>
        <v>0</v>
      </c>
      <c r="I105" s="92"/>
      <c r="J105" s="92"/>
      <c r="O105" s="1329"/>
    </row>
    <row r="106" spans="3:15" x14ac:dyDescent="0.3">
      <c r="C106" s="1302">
        <f t="shared" si="24"/>
        <v>4320</v>
      </c>
      <c r="D106" s="1302">
        <f t="shared" si="28"/>
        <v>6150</v>
      </c>
      <c r="E106" s="1303" t="s">
        <v>1666</v>
      </c>
      <c r="F106" s="1303" t="str">
        <f t="shared" si="26"/>
        <v>0000</v>
      </c>
      <c r="G106" s="1329" t="str">
        <f t="shared" si="27"/>
        <v>0491</v>
      </c>
      <c r="H106" s="1301">
        <f>K72</f>
        <v>0</v>
      </c>
      <c r="I106" s="92"/>
      <c r="J106" s="92"/>
      <c r="O106" s="1329"/>
    </row>
    <row r="107" spans="3:15" x14ac:dyDescent="0.3">
      <c r="C107" s="1302">
        <f t="shared" si="24"/>
        <v>4320</v>
      </c>
      <c r="D107" s="1302">
        <f t="shared" si="28"/>
        <v>6150</v>
      </c>
      <c r="E107" s="1303" t="s">
        <v>1668</v>
      </c>
      <c r="F107" s="1303" t="str">
        <f t="shared" si="26"/>
        <v>0000</v>
      </c>
      <c r="G107" s="1329" t="str">
        <f t="shared" si="27"/>
        <v>0491</v>
      </c>
      <c r="H107" s="1301">
        <f>L72</f>
        <v>0</v>
      </c>
      <c r="I107" s="92"/>
      <c r="J107" s="92"/>
      <c r="O107" s="1329"/>
    </row>
    <row r="108" spans="3:15" x14ac:dyDescent="0.3">
      <c r="C108" s="1448">
        <f t="shared" si="24"/>
        <v>4320</v>
      </c>
      <c r="D108" s="1448">
        <f t="shared" si="28"/>
        <v>6150</v>
      </c>
      <c r="E108" s="1468" t="s">
        <v>1670</v>
      </c>
      <c r="F108" s="1468" t="str">
        <f t="shared" si="26"/>
        <v>0000</v>
      </c>
      <c r="G108" s="1469" t="str">
        <f t="shared" si="27"/>
        <v>0491</v>
      </c>
      <c r="H108" s="1331">
        <f>M72</f>
        <v>0</v>
      </c>
      <c r="I108" s="1331">
        <f>SUM(H100:H108)</f>
        <v>0</v>
      </c>
      <c r="J108" s="92"/>
      <c r="O108" s="1329"/>
    </row>
    <row r="109" spans="3:15" x14ac:dyDescent="0.3">
      <c r="C109" s="92"/>
      <c r="D109" s="92"/>
      <c r="E109" s="1303"/>
      <c r="F109" s="92"/>
      <c r="G109" s="92"/>
      <c r="H109" s="1471">
        <f>SUM(H90:H108)</f>
        <v>0</v>
      </c>
      <c r="I109" s="1471">
        <f>SUM(I90:I108)</f>
        <v>0</v>
      </c>
      <c r="J109" s="92"/>
      <c r="O109" s="1329"/>
    </row>
    <row r="110" spans="3:15" x14ac:dyDescent="0.3">
      <c r="O110" s="1329"/>
    </row>
    <row r="111" spans="3:15" x14ac:dyDescent="0.3">
      <c r="O111" s="1329"/>
    </row>
    <row r="112" spans="3:15" x14ac:dyDescent="0.3">
      <c r="O112" s="1329"/>
    </row>
    <row r="113" spans="15:15" x14ac:dyDescent="0.3">
      <c r="O113" s="1329"/>
    </row>
    <row r="114" spans="15:15" x14ac:dyDescent="0.3">
      <c r="O114" s="1329"/>
    </row>
    <row r="115" spans="15:15" x14ac:dyDescent="0.3">
      <c r="O115" s="1329"/>
    </row>
    <row r="116" spans="15:15" x14ac:dyDescent="0.3">
      <c r="O116" s="1329"/>
    </row>
    <row r="117" spans="15:15" x14ac:dyDescent="0.3">
      <c r="O117" s="1329"/>
    </row>
    <row r="118" spans="15:15" x14ac:dyDescent="0.3">
      <c r="O118" s="1329"/>
    </row>
    <row r="119" spans="15:15" x14ac:dyDescent="0.3">
      <c r="O119" s="1329"/>
    </row>
    <row r="120" spans="15:15" x14ac:dyDescent="0.3">
      <c r="O120" s="1329"/>
    </row>
    <row r="121" spans="15:15" x14ac:dyDescent="0.3">
      <c r="O121" s="1329"/>
    </row>
    <row r="122" spans="15:15" x14ac:dyDescent="0.3">
      <c r="O122" s="1329"/>
    </row>
    <row r="123" spans="15:15" x14ac:dyDescent="0.3">
      <c r="O123" s="1329"/>
    </row>
    <row r="124" spans="15:15" x14ac:dyDescent="0.3">
      <c r="O124" s="1329"/>
    </row>
    <row r="125" spans="15:15" x14ac:dyDescent="0.3">
      <c r="O125" s="1329"/>
    </row>
    <row r="126" spans="15:15" x14ac:dyDescent="0.3">
      <c r="O126" s="1329"/>
    </row>
    <row r="127" spans="15:15" x14ac:dyDescent="0.3">
      <c r="O127" s="1329"/>
    </row>
    <row r="128" spans="15:15" x14ac:dyDescent="0.3">
      <c r="O128" s="1329"/>
    </row>
    <row r="129" spans="15:15" x14ac:dyDescent="0.3">
      <c r="O129" s="1329"/>
    </row>
    <row r="130" spans="15:15" x14ac:dyDescent="0.3">
      <c r="O130" s="1329"/>
    </row>
    <row r="131" spans="15:15" x14ac:dyDescent="0.3">
      <c r="O131" s="1329"/>
    </row>
    <row r="132" spans="15:15" x14ac:dyDescent="0.3">
      <c r="O132" s="1329"/>
    </row>
    <row r="133" spans="15:15" x14ac:dyDescent="0.3">
      <c r="O133" s="1329"/>
    </row>
    <row r="134" spans="15:15" x14ac:dyDescent="0.3">
      <c r="O134" s="1329"/>
    </row>
    <row r="135" spans="15:15" x14ac:dyDescent="0.3">
      <c r="O135" s="1329"/>
    </row>
    <row r="136" spans="15:15" x14ac:dyDescent="0.3">
      <c r="O136" s="1329"/>
    </row>
    <row r="137" spans="15:15" x14ac:dyDescent="0.3">
      <c r="O137" s="1329"/>
    </row>
    <row r="138" spans="15:15" x14ac:dyDescent="0.3">
      <c r="O138" s="1329"/>
    </row>
    <row r="139" spans="15:15" x14ac:dyDescent="0.3">
      <c r="O139" s="1329"/>
    </row>
    <row r="140" spans="15:15" x14ac:dyDescent="0.3">
      <c r="O140" s="1329"/>
    </row>
    <row r="141" spans="15:15" x14ac:dyDescent="0.3">
      <c r="O141" s="1329"/>
    </row>
    <row r="142" spans="15:15" x14ac:dyDescent="0.3">
      <c r="O142" s="1329"/>
    </row>
    <row r="143" spans="15:15" x14ac:dyDescent="0.3">
      <c r="O143" s="1329"/>
    </row>
    <row r="144" spans="15:15" x14ac:dyDescent="0.3">
      <c r="O144" s="1329"/>
    </row>
    <row r="145" spans="15:15" x14ac:dyDescent="0.3">
      <c r="O145" s="1329"/>
    </row>
    <row r="146" spans="15:15" x14ac:dyDescent="0.3">
      <c r="O146" s="1329"/>
    </row>
    <row r="147" spans="15:15" x14ac:dyDescent="0.3">
      <c r="O147" s="1329"/>
    </row>
    <row r="148" spans="15:15" x14ac:dyDescent="0.3">
      <c r="O148" s="1329"/>
    </row>
    <row r="149" spans="15:15" x14ac:dyDescent="0.3">
      <c r="O149" s="1329"/>
    </row>
    <row r="150" spans="15:15" x14ac:dyDescent="0.3">
      <c r="O150" s="1329"/>
    </row>
    <row r="151" spans="15:15" x14ac:dyDescent="0.3">
      <c r="O151" s="1329"/>
    </row>
    <row r="152" spans="15:15" x14ac:dyDescent="0.3">
      <c r="O152" s="1329"/>
    </row>
    <row r="153" spans="15:15" x14ac:dyDescent="0.3">
      <c r="O153" s="1329"/>
    </row>
    <row r="154" spans="15:15" x14ac:dyDescent="0.3">
      <c r="O154" s="1329"/>
    </row>
    <row r="155" spans="15:15" x14ac:dyDescent="0.3">
      <c r="O155" s="1329"/>
    </row>
    <row r="156" spans="15:15" x14ac:dyDescent="0.3">
      <c r="O156" s="1329"/>
    </row>
    <row r="157" spans="15:15" x14ac:dyDescent="0.3">
      <c r="O157" s="1329"/>
    </row>
    <row r="158" spans="15:15" x14ac:dyDescent="0.3">
      <c r="O158" s="1329"/>
    </row>
    <row r="159" spans="15:15" x14ac:dyDescent="0.3">
      <c r="O159" s="1329"/>
    </row>
    <row r="160" spans="15:15" x14ac:dyDescent="0.3">
      <c r="O160" s="1329"/>
    </row>
    <row r="161" spans="15:15" x14ac:dyDescent="0.3">
      <c r="O161" s="1329"/>
    </row>
    <row r="162" spans="15:15" x14ac:dyDescent="0.3">
      <c r="O162" s="1329"/>
    </row>
    <row r="163" spans="15:15" x14ac:dyDescent="0.3">
      <c r="O163" s="1329"/>
    </row>
    <row r="164" spans="15:15" x14ac:dyDescent="0.3">
      <c r="O164" s="1329"/>
    </row>
    <row r="165" spans="15:15" x14ac:dyDescent="0.3">
      <c r="O165" s="1329"/>
    </row>
    <row r="166" spans="15:15" x14ac:dyDescent="0.3">
      <c r="O166" s="1329"/>
    </row>
    <row r="167" spans="15:15" x14ac:dyDescent="0.3">
      <c r="O167" s="1329"/>
    </row>
    <row r="168" spans="15:15" x14ac:dyDescent="0.3">
      <c r="O168" s="1329"/>
    </row>
    <row r="169" spans="15:15" x14ac:dyDescent="0.3">
      <c r="O169" s="1329"/>
    </row>
    <row r="170" spans="15:15" x14ac:dyDescent="0.3">
      <c r="O170" s="1329"/>
    </row>
    <row r="171" spans="15:15" x14ac:dyDescent="0.3">
      <c r="O171" s="1329"/>
    </row>
    <row r="172" spans="15:15" x14ac:dyDescent="0.3">
      <c r="O172" s="1329"/>
    </row>
    <row r="173" spans="15:15" x14ac:dyDescent="0.3">
      <c r="O173" s="1329"/>
    </row>
    <row r="174" spans="15:15" x14ac:dyDescent="0.3">
      <c r="O174" s="1329"/>
    </row>
    <row r="175" spans="15:15" x14ac:dyDescent="0.3">
      <c r="O175" s="1329"/>
    </row>
    <row r="176" spans="15:15" x14ac:dyDescent="0.3">
      <c r="O176" s="1329"/>
    </row>
    <row r="177" spans="15:15" x14ac:dyDescent="0.3">
      <c r="O177" s="1329"/>
    </row>
    <row r="178" spans="15:15" x14ac:dyDescent="0.3">
      <c r="O178" s="1329"/>
    </row>
    <row r="179" spans="15:15" x14ac:dyDescent="0.3">
      <c r="O179" s="1329"/>
    </row>
    <row r="180" spans="15:15" x14ac:dyDescent="0.3">
      <c r="O180" s="1329"/>
    </row>
    <row r="181" spans="15:15" x14ac:dyDescent="0.3">
      <c r="O181" s="1329"/>
    </row>
    <row r="182" spans="15:15" x14ac:dyDescent="0.3">
      <c r="O182" s="1329"/>
    </row>
    <row r="183" spans="15:15" x14ac:dyDescent="0.3">
      <c r="O183" s="1329"/>
    </row>
    <row r="184" spans="15:15" x14ac:dyDescent="0.3">
      <c r="O184" s="1329"/>
    </row>
    <row r="185" spans="15:15" x14ac:dyDescent="0.3">
      <c r="O185" s="1329"/>
    </row>
    <row r="186" spans="15:15" x14ac:dyDescent="0.3">
      <c r="O186" s="1329"/>
    </row>
    <row r="187" spans="15:15" x14ac:dyDescent="0.3">
      <c r="O187" s="1329"/>
    </row>
    <row r="188" spans="15:15" x14ac:dyDescent="0.3">
      <c r="O188" s="1329"/>
    </row>
    <row r="189" spans="15:15" x14ac:dyDescent="0.3">
      <c r="O189" s="1329"/>
    </row>
    <row r="190" spans="15:15" x14ac:dyDescent="0.3">
      <c r="O190" s="1329"/>
    </row>
    <row r="191" spans="15:15" x14ac:dyDescent="0.3">
      <c r="O191" s="1329"/>
    </row>
    <row r="192" spans="15:15" x14ac:dyDescent="0.3">
      <c r="O192" s="1329"/>
    </row>
    <row r="193" spans="15:15" x14ac:dyDescent="0.3">
      <c r="O193" s="1329"/>
    </row>
    <row r="194" spans="15:15" x14ac:dyDescent="0.3">
      <c r="O194" s="1329"/>
    </row>
    <row r="195" spans="15:15" x14ac:dyDescent="0.3">
      <c r="O195" s="1329"/>
    </row>
    <row r="196" spans="15:15" x14ac:dyDescent="0.3">
      <c r="O196" s="1329"/>
    </row>
    <row r="197" spans="15:15" x14ac:dyDescent="0.3">
      <c r="O197" s="1329"/>
    </row>
    <row r="198" spans="15:15" x14ac:dyDescent="0.3">
      <c r="O198" s="1329"/>
    </row>
    <row r="199" spans="15:15" x14ac:dyDescent="0.3">
      <c r="O199" s="1329"/>
    </row>
    <row r="200" spans="15:15" x14ac:dyDescent="0.3">
      <c r="O200" s="1329"/>
    </row>
    <row r="201" spans="15:15" x14ac:dyDescent="0.3">
      <c r="O201" s="1329"/>
    </row>
    <row r="202" spans="15:15" x14ac:dyDescent="0.3">
      <c r="O202" s="1329"/>
    </row>
    <row r="203" spans="15:15" x14ac:dyDescent="0.3">
      <c r="O203" s="1329"/>
    </row>
    <row r="204" spans="15:15" x14ac:dyDescent="0.3">
      <c r="O204" s="1329"/>
    </row>
    <row r="205" spans="15:15" x14ac:dyDescent="0.3">
      <c r="O205" s="1329"/>
    </row>
    <row r="206" spans="15:15" x14ac:dyDescent="0.3">
      <c r="O206" s="1329"/>
    </row>
    <row r="207" spans="15:15" x14ac:dyDescent="0.3">
      <c r="O207" s="1329"/>
    </row>
    <row r="208" spans="15:15" x14ac:dyDescent="0.3">
      <c r="O208" s="1329"/>
    </row>
    <row r="209" spans="15:15" x14ac:dyDescent="0.3">
      <c r="O209" s="1329"/>
    </row>
    <row r="210" spans="15:15" x14ac:dyDescent="0.3">
      <c r="O210" s="1329"/>
    </row>
    <row r="211" spans="15:15" x14ac:dyDescent="0.3">
      <c r="O211" s="1329"/>
    </row>
    <row r="212" spans="15:15" x14ac:dyDescent="0.3">
      <c r="O212" s="1329"/>
    </row>
    <row r="213" spans="15:15" x14ac:dyDescent="0.3">
      <c r="O213" s="1329"/>
    </row>
    <row r="214" spans="15:15" x14ac:dyDescent="0.3">
      <c r="O214" s="1329"/>
    </row>
    <row r="215" spans="15:15" x14ac:dyDescent="0.3">
      <c r="O215" s="1329"/>
    </row>
    <row r="216" spans="15:15" x14ac:dyDescent="0.3">
      <c r="O216" s="1329"/>
    </row>
    <row r="217" spans="15:15" x14ac:dyDescent="0.3">
      <c r="O217" s="1329"/>
    </row>
    <row r="218" spans="15:15" x14ac:dyDescent="0.3">
      <c r="O218" s="1329"/>
    </row>
    <row r="219" spans="15:15" x14ac:dyDescent="0.3">
      <c r="O219" s="1329"/>
    </row>
    <row r="220" spans="15:15" x14ac:dyDescent="0.3">
      <c r="O220" s="1329"/>
    </row>
    <row r="221" spans="15:15" x14ac:dyDescent="0.3">
      <c r="O221" s="1329"/>
    </row>
    <row r="222" spans="15:15" x14ac:dyDescent="0.3">
      <c r="O222" s="1329"/>
    </row>
    <row r="223" spans="15:15" x14ac:dyDescent="0.3">
      <c r="O223" s="1329"/>
    </row>
    <row r="224" spans="15:15" x14ac:dyDescent="0.3">
      <c r="O224" s="1329"/>
    </row>
    <row r="225" spans="15:15" x14ac:dyDescent="0.3">
      <c r="O225" s="1329"/>
    </row>
    <row r="226" spans="15:15" x14ac:dyDescent="0.3">
      <c r="O226" s="1329"/>
    </row>
    <row r="227" spans="15:15" x14ac:dyDescent="0.3">
      <c r="O227" s="1329"/>
    </row>
    <row r="228" spans="15:15" x14ac:dyDescent="0.3">
      <c r="O228" s="1329"/>
    </row>
    <row r="229" spans="15:15" x14ac:dyDescent="0.3">
      <c r="O229" s="1329"/>
    </row>
    <row r="230" spans="15:15" x14ac:dyDescent="0.3">
      <c r="O230" s="1329"/>
    </row>
    <row r="231" spans="15:15" x14ac:dyDescent="0.3">
      <c r="O231" s="1329"/>
    </row>
    <row r="232" spans="15:15" x14ac:dyDescent="0.3">
      <c r="O232" s="1329"/>
    </row>
    <row r="233" spans="15:15" x14ac:dyDescent="0.3">
      <c r="O233" s="1329"/>
    </row>
    <row r="234" spans="15:15" x14ac:dyDescent="0.3">
      <c r="O234" s="1329"/>
    </row>
    <row r="235" spans="15:15" x14ac:dyDescent="0.3">
      <c r="O235" s="1329"/>
    </row>
    <row r="236" spans="15:15" x14ac:dyDescent="0.3">
      <c r="O236" s="1329"/>
    </row>
    <row r="237" spans="15:15" x14ac:dyDescent="0.3">
      <c r="O237" s="1329"/>
    </row>
    <row r="238" spans="15:15" x14ac:dyDescent="0.3">
      <c r="O238" s="1329"/>
    </row>
    <row r="239" spans="15:15" x14ac:dyDescent="0.3">
      <c r="O239" s="1329"/>
    </row>
    <row r="240" spans="15:15" x14ac:dyDescent="0.3">
      <c r="O240" s="1329"/>
    </row>
    <row r="241" spans="15:15" x14ac:dyDescent="0.3">
      <c r="O241" s="1329"/>
    </row>
    <row r="242" spans="15:15" x14ac:dyDescent="0.3">
      <c r="O242" s="1329"/>
    </row>
    <row r="243" spans="15:15" x14ac:dyDescent="0.3">
      <c r="O243" s="1329"/>
    </row>
    <row r="244" spans="15:15" x14ac:dyDescent="0.3">
      <c r="O244" s="1329"/>
    </row>
    <row r="245" spans="15:15" x14ac:dyDescent="0.3">
      <c r="O245" s="1329"/>
    </row>
    <row r="246" spans="15:15" x14ac:dyDescent="0.3">
      <c r="O246" s="1329"/>
    </row>
    <row r="247" spans="15:15" x14ac:dyDescent="0.3">
      <c r="O247" s="1329"/>
    </row>
    <row r="248" spans="15:15" x14ac:dyDescent="0.3">
      <c r="O248" s="1329"/>
    </row>
    <row r="249" spans="15:15" x14ac:dyDescent="0.3">
      <c r="O249" s="1329"/>
    </row>
    <row r="250" spans="15:15" x14ac:dyDescent="0.3">
      <c r="O250" s="1329"/>
    </row>
    <row r="251" spans="15:15" x14ac:dyDescent="0.3">
      <c r="O251" s="1329"/>
    </row>
    <row r="252" spans="15:15" x14ac:dyDescent="0.3">
      <c r="O252" s="1329"/>
    </row>
    <row r="253" spans="15:15" x14ac:dyDescent="0.3">
      <c r="O253" s="1329"/>
    </row>
    <row r="254" spans="15:15" x14ac:dyDescent="0.3">
      <c r="O254" s="1329"/>
    </row>
    <row r="255" spans="15:15" x14ac:dyDescent="0.3">
      <c r="O255" s="1329"/>
    </row>
    <row r="256" spans="15:15" x14ac:dyDescent="0.3">
      <c r="O256" s="1329"/>
    </row>
    <row r="257" spans="15:15" x14ac:dyDescent="0.3">
      <c r="O257" s="1329"/>
    </row>
    <row r="258" spans="15:15" x14ac:dyDescent="0.3">
      <c r="O258" s="1329"/>
    </row>
    <row r="259" spans="15:15" x14ac:dyDescent="0.3">
      <c r="O259" s="1329"/>
    </row>
    <row r="260" spans="15:15" x14ac:dyDescent="0.3">
      <c r="O260" s="1329"/>
    </row>
    <row r="261" spans="15:15" x14ac:dyDescent="0.3">
      <c r="O261" s="1329"/>
    </row>
    <row r="262" spans="15:15" x14ac:dyDescent="0.3">
      <c r="O262" s="1329"/>
    </row>
    <row r="263" spans="15:15" x14ac:dyDescent="0.3">
      <c r="O263" s="1329"/>
    </row>
    <row r="264" spans="15:15" x14ac:dyDescent="0.3">
      <c r="O264" s="1329"/>
    </row>
    <row r="265" spans="15:15" x14ac:dyDescent="0.3">
      <c r="O265" s="1329"/>
    </row>
    <row r="266" spans="15:15" x14ac:dyDescent="0.3">
      <c r="O266" s="1329"/>
    </row>
    <row r="267" spans="15:15" x14ac:dyDescent="0.3">
      <c r="O267" s="1329"/>
    </row>
    <row r="268" spans="15:15" x14ac:dyDescent="0.3">
      <c r="O268" s="1329"/>
    </row>
    <row r="269" spans="15:15" x14ac:dyDescent="0.3">
      <c r="O269" s="1329"/>
    </row>
    <row r="270" spans="15:15" x14ac:dyDescent="0.3">
      <c r="O270" s="1329"/>
    </row>
    <row r="271" spans="15:15" x14ac:dyDescent="0.3">
      <c r="O271" s="1329"/>
    </row>
    <row r="272" spans="15:15" x14ac:dyDescent="0.3">
      <c r="O272" s="1329"/>
    </row>
    <row r="273" spans="15:15" x14ac:dyDescent="0.3">
      <c r="O273" s="1329"/>
    </row>
    <row r="274" spans="15:15" x14ac:dyDescent="0.3">
      <c r="O274" s="1329"/>
    </row>
    <row r="275" spans="15:15" x14ac:dyDescent="0.3">
      <c r="O275" s="1329"/>
    </row>
    <row r="276" spans="15:15" x14ac:dyDescent="0.3">
      <c r="O276" s="1329"/>
    </row>
    <row r="277" spans="15:15" x14ac:dyDescent="0.3">
      <c r="O277" s="1329"/>
    </row>
    <row r="278" spans="15:15" x14ac:dyDescent="0.3">
      <c r="O278" s="1329"/>
    </row>
    <row r="279" spans="15:15" x14ac:dyDescent="0.3">
      <c r="O279" s="1329"/>
    </row>
    <row r="280" spans="15:15" x14ac:dyDescent="0.3">
      <c r="O280" s="1329"/>
    </row>
    <row r="281" spans="15:15" x14ac:dyDescent="0.3">
      <c r="O281" s="1329"/>
    </row>
    <row r="282" spans="15:15" x14ac:dyDescent="0.3">
      <c r="O282" s="1329"/>
    </row>
    <row r="283" spans="15:15" x14ac:dyDescent="0.3">
      <c r="O283" s="1329"/>
    </row>
    <row r="284" spans="15:15" x14ac:dyDescent="0.3">
      <c r="O284" s="1329"/>
    </row>
    <row r="285" spans="15:15" x14ac:dyDescent="0.3">
      <c r="O285" s="1329"/>
    </row>
    <row r="286" spans="15:15" x14ac:dyDescent="0.3">
      <c r="O286" s="1329"/>
    </row>
    <row r="287" spans="15:15" x14ac:dyDescent="0.3">
      <c r="O287" s="1329"/>
    </row>
    <row r="288" spans="15:15" x14ac:dyDescent="0.3">
      <c r="O288" s="1329"/>
    </row>
    <row r="289" spans="15:15" x14ac:dyDescent="0.3">
      <c r="O289" s="1329"/>
    </row>
    <row r="290" spans="15:15" x14ac:dyDescent="0.3">
      <c r="O290" s="1329"/>
    </row>
    <row r="291" spans="15:15" x14ac:dyDescent="0.3">
      <c r="O291" s="1329"/>
    </row>
    <row r="292" spans="15:15" x14ac:dyDescent="0.3">
      <c r="O292" s="1329"/>
    </row>
    <row r="293" spans="15:15" x14ac:dyDescent="0.3">
      <c r="O293" s="1329"/>
    </row>
    <row r="294" spans="15:15" x14ac:dyDescent="0.3">
      <c r="O294" s="1329"/>
    </row>
    <row r="295" spans="15:15" x14ac:dyDescent="0.3">
      <c r="O295" s="1329"/>
    </row>
    <row r="296" spans="15:15" x14ac:dyDescent="0.3">
      <c r="O296" s="1329"/>
    </row>
    <row r="297" spans="15:15" x14ac:dyDescent="0.3">
      <c r="O297" s="1329"/>
    </row>
    <row r="298" spans="15:15" x14ac:dyDescent="0.3">
      <c r="O298" s="1329"/>
    </row>
    <row r="299" spans="15:15" x14ac:dyDescent="0.3">
      <c r="O299" s="1329"/>
    </row>
    <row r="300" spans="15:15" x14ac:dyDescent="0.3">
      <c r="O300" s="1329"/>
    </row>
    <row r="301" spans="15:15" x14ac:dyDescent="0.3">
      <c r="O301" s="1329"/>
    </row>
    <row r="302" spans="15:15" x14ac:dyDescent="0.3">
      <c r="O302" s="1329"/>
    </row>
    <row r="303" spans="15:15" x14ac:dyDescent="0.3">
      <c r="O303" s="1329"/>
    </row>
    <row r="304" spans="15:15" x14ac:dyDescent="0.3">
      <c r="O304" s="1329"/>
    </row>
    <row r="305" spans="15:15" x14ac:dyDescent="0.3">
      <c r="O305" s="1329"/>
    </row>
    <row r="306" spans="15:15" x14ac:dyDescent="0.3">
      <c r="O306" s="1329"/>
    </row>
    <row r="307" spans="15:15" x14ac:dyDescent="0.3">
      <c r="O307" s="1329"/>
    </row>
    <row r="308" spans="15:15" x14ac:dyDescent="0.3">
      <c r="O308" s="1329"/>
    </row>
    <row r="309" spans="15:15" x14ac:dyDescent="0.3">
      <c r="O309" s="1329"/>
    </row>
    <row r="310" spans="15:15" x14ac:dyDescent="0.3">
      <c r="O310" s="1329"/>
    </row>
    <row r="311" spans="15:15" x14ac:dyDescent="0.3">
      <c r="O311" s="1329"/>
    </row>
    <row r="312" spans="15:15" x14ac:dyDescent="0.3">
      <c r="O312" s="1329"/>
    </row>
    <row r="313" spans="15:15" x14ac:dyDescent="0.3">
      <c r="O313" s="1329"/>
    </row>
    <row r="314" spans="15:15" x14ac:dyDescent="0.3">
      <c r="O314" s="1329"/>
    </row>
    <row r="315" spans="15:15" x14ac:dyDescent="0.3">
      <c r="O315" s="1329"/>
    </row>
    <row r="316" spans="15:15" x14ac:dyDescent="0.3">
      <c r="O316" s="1329"/>
    </row>
    <row r="317" spans="15:15" x14ac:dyDescent="0.3">
      <c r="O317" s="1329"/>
    </row>
    <row r="318" spans="15:15" x14ac:dyDescent="0.3">
      <c r="O318" s="1329"/>
    </row>
    <row r="319" spans="15:15" x14ac:dyDescent="0.3">
      <c r="O319" s="1329"/>
    </row>
    <row r="320" spans="15:15" x14ac:dyDescent="0.3">
      <c r="O320" s="1329"/>
    </row>
    <row r="321" spans="15:15" x14ac:dyDescent="0.3">
      <c r="O321" s="1329"/>
    </row>
    <row r="322" spans="15:15" x14ac:dyDescent="0.3">
      <c r="O322" s="1329"/>
    </row>
    <row r="323" spans="15:15" x14ac:dyDescent="0.3">
      <c r="O323" s="1329"/>
    </row>
    <row r="324" spans="15:15" x14ac:dyDescent="0.3">
      <c r="O324" s="1329"/>
    </row>
    <row r="325" spans="15:15" x14ac:dyDescent="0.3">
      <c r="O325" s="1329"/>
    </row>
    <row r="326" spans="15:15" x14ac:dyDescent="0.3">
      <c r="O326" s="1329"/>
    </row>
    <row r="327" spans="15:15" x14ac:dyDescent="0.3">
      <c r="O327" s="1329"/>
    </row>
    <row r="328" spans="15:15" x14ac:dyDescent="0.3">
      <c r="O328" s="1329"/>
    </row>
    <row r="329" spans="15:15" x14ac:dyDescent="0.3">
      <c r="O329" s="1329"/>
    </row>
    <row r="330" spans="15:15" x14ac:dyDescent="0.3">
      <c r="O330" s="1329"/>
    </row>
    <row r="331" spans="15:15" x14ac:dyDescent="0.3">
      <c r="O331" s="1329"/>
    </row>
    <row r="332" spans="15:15" x14ac:dyDescent="0.3">
      <c r="O332" s="1329"/>
    </row>
    <row r="333" spans="15:15" x14ac:dyDescent="0.3">
      <c r="O333" s="1329"/>
    </row>
    <row r="334" spans="15:15" x14ac:dyDescent="0.3">
      <c r="O334" s="1329"/>
    </row>
    <row r="335" spans="15:15" x14ac:dyDescent="0.3">
      <c r="O335" s="1329"/>
    </row>
    <row r="336" spans="15:15" x14ac:dyDescent="0.3">
      <c r="O336" s="1329"/>
    </row>
    <row r="337" spans="15:15" x14ac:dyDescent="0.3">
      <c r="O337" s="1329"/>
    </row>
    <row r="338" spans="15:15" x14ac:dyDescent="0.3">
      <c r="O338" s="1329"/>
    </row>
    <row r="339" spans="15:15" x14ac:dyDescent="0.3">
      <c r="O339" s="1329"/>
    </row>
    <row r="340" spans="15:15" x14ac:dyDescent="0.3">
      <c r="O340" s="1329"/>
    </row>
    <row r="341" spans="15:15" x14ac:dyDescent="0.3">
      <c r="O341" s="1329"/>
    </row>
    <row r="342" spans="15:15" x14ac:dyDescent="0.3">
      <c r="O342" s="1329"/>
    </row>
    <row r="343" spans="15:15" x14ac:dyDescent="0.3">
      <c r="O343" s="1329"/>
    </row>
    <row r="344" spans="15:15" x14ac:dyDescent="0.3">
      <c r="O344" s="1329"/>
    </row>
    <row r="345" spans="15:15" x14ac:dyDescent="0.3">
      <c r="O345" s="1329"/>
    </row>
    <row r="346" spans="15:15" x14ac:dyDescent="0.3">
      <c r="O346" s="1329"/>
    </row>
    <row r="347" spans="15:15" x14ac:dyDescent="0.3">
      <c r="O347" s="1329"/>
    </row>
    <row r="348" spans="15:15" x14ac:dyDescent="0.3">
      <c r="O348" s="1329"/>
    </row>
    <row r="349" spans="15:15" x14ac:dyDescent="0.3">
      <c r="O349" s="1329"/>
    </row>
    <row r="350" spans="15:15" x14ac:dyDescent="0.3">
      <c r="O350" s="1329"/>
    </row>
    <row r="351" spans="15:15" x14ac:dyDescent="0.3">
      <c r="O351" s="1329"/>
    </row>
    <row r="352" spans="15:15" x14ac:dyDescent="0.3">
      <c r="O352" s="1329"/>
    </row>
    <row r="353" spans="15:15" x14ac:dyDescent="0.3">
      <c r="O353" s="1329"/>
    </row>
    <row r="354" spans="15:15" x14ac:dyDescent="0.3">
      <c r="O354" s="1329"/>
    </row>
    <row r="355" spans="15:15" x14ac:dyDescent="0.3">
      <c r="O355" s="1329"/>
    </row>
    <row r="356" spans="15:15" x14ac:dyDescent="0.3">
      <c r="O356" s="1329"/>
    </row>
    <row r="357" spans="15:15" x14ac:dyDescent="0.3">
      <c r="O357" s="1329"/>
    </row>
    <row r="358" spans="15:15" x14ac:dyDescent="0.3">
      <c r="O358" s="1329"/>
    </row>
    <row r="359" spans="15:15" x14ac:dyDescent="0.3">
      <c r="O359" s="1329"/>
    </row>
    <row r="360" spans="15:15" x14ac:dyDescent="0.3">
      <c r="O360" s="1329"/>
    </row>
    <row r="361" spans="15:15" x14ac:dyDescent="0.3">
      <c r="O361" s="1329"/>
    </row>
    <row r="362" spans="15:15" x14ac:dyDescent="0.3">
      <c r="O362" s="1329"/>
    </row>
    <row r="363" spans="15:15" x14ac:dyDescent="0.3">
      <c r="O363" s="1329"/>
    </row>
    <row r="364" spans="15:15" x14ac:dyDescent="0.3">
      <c r="O364" s="1329"/>
    </row>
    <row r="365" spans="15:15" x14ac:dyDescent="0.3">
      <c r="O365" s="1329"/>
    </row>
    <row r="366" spans="15:15" x14ac:dyDescent="0.3">
      <c r="O366" s="1329"/>
    </row>
    <row r="367" spans="15:15" x14ac:dyDescent="0.3">
      <c r="O367" s="1329"/>
    </row>
    <row r="368" spans="15:15" x14ac:dyDescent="0.3">
      <c r="O368" s="1329"/>
    </row>
    <row r="369" spans="15:15" x14ac:dyDescent="0.3">
      <c r="O369" s="1329"/>
    </row>
    <row r="370" spans="15:15" x14ac:dyDescent="0.3">
      <c r="O370" s="1329"/>
    </row>
    <row r="371" spans="15:15" x14ac:dyDescent="0.3">
      <c r="O371" s="1329"/>
    </row>
    <row r="372" spans="15:15" x14ac:dyDescent="0.3">
      <c r="O372" s="1329"/>
    </row>
    <row r="373" spans="15:15" x14ac:dyDescent="0.3">
      <c r="O373" s="1329"/>
    </row>
    <row r="374" spans="15:15" x14ac:dyDescent="0.3">
      <c r="O374" s="1329"/>
    </row>
    <row r="375" spans="15:15" x14ac:dyDescent="0.3">
      <c r="O375" s="1329"/>
    </row>
    <row r="376" spans="15:15" x14ac:dyDescent="0.3">
      <c r="O376" s="1329"/>
    </row>
    <row r="377" spans="15:15" x14ac:dyDescent="0.3">
      <c r="O377" s="1329"/>
    </row>
    <row r="378" spans="15:15" x14ac:dyDescent="0.3">
      <c r="O378" s="1329"/>
    </row>
    <row r="379" spans="15:15" x14ac:dyDescent="0.3">
      <c r="O379" s="1329"/>
    </row>
    <row r="380" spans="15:15" x14ac:dyDescent="0.3">
      <c r="O380" s="1329"/>
    </row>
    <row r="381" spans="15:15" x14ac:dyDescent="0.3">
      <c r="O381" s="1329"/>
    </row>
    <row r="382" spans="15:15" x14ac:dyDescent="0.3">
      <c r="O382" s="1329"/>
    </row>
    <row r="383" spans="15:15" x14ac:dyDescent="0.3">
      <c r="O383" s="1329"/>
    </row>
    <row r="384" spans="15:15" x14ac:dyDescent="0.3">
      <c r="O384" s="1329"/>
    </row>
    <row r="385" spans="15:15" x14ac:dyDescent="0.3">
      <c r="O385" s="1329"/>
    </row>
    <row r="386" spans="15:15" x14ac:dyDescent="0.3">
      <c r="O386" s="1329"/>
    </row>
    <row r="387" spans="15:15" x14ac:dyDescent="0.3">
      <c r="O387" s="1329"/>
    </row>
    <row r="388" spans="15:15" x14ac:dyDescent="0.3">
      <c r="O388" s="1329"/>
    </row>
    <row r="389" spans="15:15" x14ac:dyDescent="0.3">
      <c r="O389" s="1329"/>
    </row>
    <row r="390" spans="15:15" x14ac:dyDescent="0.3">
      <c r="O390" s="1329"/>
    </row>
    <row r="391" spans="15:15" x14ac:dyDescent="0.3">
      <c r="O391" s="1329"/>
    </row>
    <row r="392" spans="15:15" x14ac:dyDescent="0.3">
      <c r="O392" s="1329"/>
    </row>
    <row r="393" spans="15:15" x14ac:dyDescent="0.3">
      <c r="O393" s="1329"/>
    </row>
    <row r="394" spans="15:15" x14ac:dyDescent="0.3">
      <c r="O394" s="1329"/>
    </row>
    <row r="395" spans="15:15" x14ac:dyDescent="0.3">
      <c r="O395" s="1329"/>
    </row>
    <row r="396" spans="15:15" x14ac:dyDescent="0.3">
      <c r="O396" s="1329"/>
    </row>
    <row r="397" spans="15:15" x14ac:dyDescent="0.3">
      <c r="O397" s="1329"/>
    </row>
    <row r="398" spans="15:15" x14ac:dyDescent="0.3">
      <c r="O398" s="1329"/>
    </row>
    <row r="399" spans="15:15" x14ac:dyDescent="0.3">
      <c r="O399" s="1329"/>
    </row>
    <row r="400" spans="15:15" x14ac:dyDescent="0.3">
      <c r="O400" s="1329"/>
    </row>
    <row r="401" spans="15:15" x14ac:dyDescent="0.3">
      <c r="O401" s="1329"/>
    </row>
    <row r="402" spans="15:15" x14ac:dyDescent="0.3">
      <c r="O402" s="1329"/>
    </row>
    <row r="403" spans="15:15" x14ac:dyDescent="0.3">
      <c r="O403" s="1329"/>
    </row>
    <row r="404" spans="15:15" x14ac:dyDescent="0.3">
      <c r="O404" s="1329"/>
    </row>
    <row r="405" spans="15:15" x14ac:dyDescent="0.3">
      <c r="O405" s="1329"/>
    </row>
    <row r="406" spans="15:15" x14ac:dyDescent="0.3">
      <c r="O406" s="1329"/>
    </row>
    <row r="407" spans="15:15" x14ac:dyDescent="0.3">
      <c r="O407" s="1329"/>
    </row>
    <row r="408" spans="15:15" x14ac:dyDescent="0.3">
      <c r="O408" s="1329"/>
    </row>
    <row r="409" spans="15:15" x14ac:dyDescent="0.3">
      <c r="O409" s="1329"/>
    </row>
    <row r="410" spans="15:15" x14ac:dyDescent="0.3">
      <c r="O410" s="1329"/>
    </row>
    <row r="411" spans="15:15" x14ac:dyDescent="0.3">
      <c r="O411" s="1329"/>
    </row>
    <row r="412" spans="15:15" x14ac:dyDescent="0.3">
      <c r="O412" s="1329"/>
    </row>
    <row r="413" spans="15:15" x14ac:dyDescent="0.3">
      <c r="O413" s="1329"/>
    </row>
    <row r="414" spans="15:15" x14ac:dyDescent="0.3">
      <c r="O414" s="1329"/>
    </row>
    <row r="415" spans="15:15" x14ac:dyDescent="0.3">
      <c r="O415" s="1329"/>
    </row>
    <row r="416" spans="15:15" x14ac:dyDescent="0.3">
      <c r="O416" s="1329"/>
    </row>
    <row r="417" spans="15:15" x14ac:dyDescent="0.3">
      <c r="O417" s="1329"/>
    </row>
    <row r="418" spans="15:15" x14ac:dyDescent="0.3">
      <c r="O418" s="1329"/>
    </row>
    <row r="419" spans="15:15" x14ac:dyDescent="0.3">
      <c r="O419" s="1329"/>
    </row>
    <row r="420" spans="15:15" x14ac:dyDescent="0.3">
      <c r="O420" s="1329"/>
    </row>
    <row r="421" spans="15:15" x14ac:dyDescent="0.3">
      <c r="O421" s="1329"/>
    </row>
    <row r="422" spans="15:15" x14ac:dyDescent="0.3">
      <c r="O422" s="1329"/>
    </row>
    <row r="423" spans="15:15" x14ac:dyDescent="0.3">
      <c r="O423" s="1329"/>
    </row>
    <row r="424" spans="15:15" x14ac:dyDescent="0.3">
      <c r="O424" s="1329"/>
    </row>
    <row r="425" spans="15:15" x14ac:dyDescent="0.3">
      <c r="O425" s="1329"/>
    </row>
    <row r="426" spans="15:15" x14ac:dyDescent="0.3">
      <c r="O426" s="1329"/>
    </row>
    <row r="427" spans="15:15" x14ac:dyDescent="0.3">
      <c r="O427" s="1329"/>
    </row>
    <row r="428" spans="15:15" x14ac:dyDescent="0.3">
      <c r="O428" s="1329"/>
    </row>
    <row r="429" spans="15:15" x14ac:dyDescent="0.3">
      <c r="O429" s="1329"/>
    </row>
    <row r="430" spans="15:15" x14ac:dyDescent="0.3">
      <c r="O430" s="1329"/>
    </row>
    <row r="431" spans="15:15" x14ac:dyDescent="0.3">
      <c r="O431" s="1329"/>
    </row>
    <row r="432" spans="15:15" x14ac:dyDescent="0.3">
      <c r="O432" s="1329"/>
    </row>
    <row r="433" spans="15:15" x14ac:dyDescent="0.3">
      <c r="O433" s="1329"/>
    </row>
    <row r="434" spans="15:15" x14ac:dyDescent="0.3">
      <c r="O434" s="1329"/>
    </row>
    <row r="435" spans="15:15" x14ac:dyDescent="0.3">
      <c r="O435" s="1329"/>
    </row>
    <row r="436" spans="15:15" x14ac:dyDescent="0.3">
      <c r="O436" s="1329"/>
    </row>
    <row r="437" spans="15:15" x14ac:dyDescent="0.3">
      <c r="O437" s="1329"/>
    </row>
    <row r="438" spans="15:15" x14ac:dyDescent="0.3">
      <c r="O438" s="1329"/>
    </row>
    <row r="439" spans="15:15" x14ac:dyDescent="0.3">
      <c r="O439" s="1329"/>
    </row>
    <row r="440" spans="15:15" x14ac:dyDescent="0.3">
      <c r="O440" s="1329"/>
    </row>
    <row r="441" spans="15:15" x14ac:dyDescent="0.3">
      <c r="O441" s="1329"/>
    </row>
    <row r="442" spans="15:15" x14ac:dyDescent="0.3">
      <c r="O442" s="1329"/>
    </row>
    <row r="443" spans="15:15" x14ac:dyDescent="0.3">
      <c r="O443" s="1329"/>
    </row>
    <row r="444" spans="15:15" x14ac:dyDescent="0.3">
      <c r="O444" s="1329"/>
    </row>
    <row r="445" spans="15:15" x14ac:dyDescent="0.3">
      <c r="O445" s="1329"/>
    </row>
    <row r="446" spans="15:15" x14ac:dyDescent="0.3">
      <c r="O446" s="1329"/>
    </row>
    <row r="447" spans="15:15" x14ac:dyDescent="0.3">
      <c r="O447" s="1329"/>
    </row>
    <row r="448" spans="15:15" x14ac:dyDescent="0.3">
      <c r="O448" s="1329"/>
    </row>
    <row r="449" spans="15:15" x14ac:dyDescent="0.3">
      <c r="O449" s="1329"/>
    </row>
    <row r="450" spans="15:15" x14ac:dyDescent="0.3">
      <c r="O450" s="1329"/>
    </row>
    <row r="451" spans="15:15" x14ac:dyDescent="0.3">
      <c r="O451" s="1329"/>
    </row>
    <row r="452" spans="15:15" x14ac:dyDescent="0.3">
      <c r="O452" s="1329"/>
    </row>
    <row r="453" spans="15:15" x14ac:dyDescent="0.3">
      <c r="O453" s="1329"/>
    </row>
    <row r="454" spans="15:15" x14ac:dyDescent="0.3">
      <c r="O454" s="1329"/>
    </row>
    <row r="455" spans="15:15" x14ac:dyDescent="0.3">
      <c r="O455" s="1329"/>
    </row>
    <row r="456" spans="15:15" x14ac:dyDescent="0.3">
      <c r="O456" s="1329"/>
    </row>
    <row r="457" spans="15:15" x14ac:dyDescent="0.3">
      <c r="O457" s="1329"/>
    </row>
    <row r="458" spans="15:15" x14ac:dyDescent="0.3">
      <c r="O458" s="1329"/>
    </row>
    <row r="459" spans="15:15" x14ac:dyDescent="0.3">
      <c r="O459" s="1329"/>
    </row>
    <row r="460" spans="15:15" x14ac:dyDescent="0.3">
      <c r="O460" s="1329"/>
    </row>
    <row r="461" spans="15:15" x14ac:dyDescent="0.3">
      <c r="O461" s="1329"/>
    </row>
    <row r="462" spans="15:15" x14ac:dyDescent="0.3">
      <c r="O462" s="1329"/>
    </row>
    <row r="463" spans="15:15" x14ac:dyDescent="0.3">
      <c r="O463" s="1329"/>
    </row>
    <row r="464" spans="15:15" x14ac:dyDescent="0.3">
      <c r="O464" s="1329"/>
    </row>
    <row r="465" spans="15:15" x14ac:dyDescent="0.3">
      <c r="O465" s="1329"/>
    </row>
    <row r="466" spans="15:15" x14ac:dyDescent="0.3">
      <c r="O466" s="1329"/>
    </row>
    <row r="467" spans="15:15" x14ac:dyDescent="0.3">
      <c r="O467" s="1329"/>
    </row>
    <row r="468" spans="15:15" x14ac:dyDescent="0.3">
      <c r="O468" s="1329"/>
    </row>
    <row r="469" spans="15:15" x14ac:dyDescent="0.3">
      <c r="O469" s="1329"/>
    </row>
    <row r="470" spans="15:15" x14ac:dyDescent="0.3">
      <c r="O470" s="1329"/>
    </row>
    <row r="471" spans="15:15" x14ac:dyDescent="0.3">
      <c r="O471" s="1329"/>
    </row>
    <row r="472" spans="15:15" x14ac:dyDescent="0.3">
      <c r="O472" s="1329"/>
    </row>
    <row r="473" spans="15:15" x14ac:dyDescent="0.3">
      <c r="O473" s="1329"/>
    </row>
    <row r="474" spans="15:15" x14ac:dyDescent="0.3">
      <c r="O474" s="1329"/>
    </row>
    <row r="475" spans="15:15" x14ac:dyDescent="0.3">
      <c r="O475" s="1329"/>
    </row>
    <row r="476" spans="15:15" x14ac:dyDescent="0.3">
      <c r="O476" s="1329"/>
    </row>
    <row r="477" spans="15:15" x14ac:dyDescent="0.3">
      <c r="O477" s="1329"/>
    </row>
    <row r="478" spans="15:15" x14ac:dyDescent="0.3">
      <c r="O478" s="1329"/>
    </row>
    <row r="479" spans="15:15" x14ac:dyDescent="0.3">
      <c r="O479" s="1329"/>
    </row>
    <row r="480" spans="15:15" x14ac:dyDescent="0.3">
      <c r="O480" s="1329"/>
    </row>
    <row r="481" spans="15:15" x14ac:dyDescent="0.3">
      <c r="O481" s="1329"/>
    </row>
    <row r="482" spans="15:15" x14ac:dyDescent="0.3">
      <c r="O482" s="1329"/>
    </row>
    <row r="483" spans="15:15" x14ac:dyDescent="0.3">
      <c r="O483" s="1329"/>
    </row>
    <row r="484" spans="15:15" x14ac:dyDescent="0.3">
      <c r="O484" s="1329"/>
    </row>
    <row r="485" spans="15:15" x14ac:dyDescent="0.3">
      <c r="O485" s="1329"/>
    </row>
    <row r="486" spans="15:15" x14ac:dyDescent="0.3">
      <c r="O486" s="1329"/>
    </row>
    <row r="487" spans="15:15" x14ac:dyDescent="0.3">
      <c r="O487" s="1329"/>
    </row>
    <row r="488" spans="15:15" x14ac:dyDescent="0.3">
      <c r="O488" s="1329"/>
    </row>
    <row r="489" spans="15:15" x14ac:dyDescent="0.3">
      <c r="O489" s="1329"/>
    </row>
    <row r="490" spans="15:15" x14ac:dyDescent="0.3">
      <c r="O490" s="1329"/>
    </row>
    <row r="491" spans="15:15" x14ac:dyDescent="0.3">
      <c r="O491" s="1329"/>
    </row>
    <row r="492" spans="15:15" x14ac:dyDescent="0.3">
      <c r="O492" s="1329"/>
    </row>
    <row r="493" spans="15:15" x14ac:dyDescent="0.3">
      <c r="O493" s="1329"/>
    </row>
    <row r="494" spans="15:15" x14ac:dyDescent="0.3">
      <c r="O494" s="1329"/>
    </row>
    <row r="495" spans="15:15" x14ac:dyDescent="0.3">
      <c r="O495" s="1329"/>
    </row>
    <row r="496" spans="15:15" x14ac:dyDescent="0.3">
      <c r="O496" s="1329"/>
    </row>
    <row r="497" spans="15:15" x14ac:dyDescent="0.3">
      <c r="O497" s="1329"/>
    </row>
    <row r="498" spans="15:15" x14ac:dyDescent="0.3">
      <c r="O498" s="1329"/>
    </row>
    <row r="499" spans="15:15" x14ac:dyDescent="0.3">
      <c r="O499" s="1329"/>
    </row>
    <row r="500" spans="15:15" x14ac:dyDescent="0.3">
      <c r="O500" s="1329"/>
    </row>
    <row r="501" spans="15:15" x14ac:dyDescent="0.3">
      <c r="O501" s="1329"/>
    </row>
    <row r="502" spans="15:15" x14ac:dyDescent="0.3">
      <c r="O502" s="1329"/>
    </row>
    <row r="503" spans="15:15" x14ac:dyDescent="0.3">
      <c r="O503" s="1329"/>
    </row>
    <row r="504" spans="15:15" x14ac:dyDescent="0.3">
      <c r="O504" s="1329"/>
    </row>
    <row r="505" spans="15:15" x14ac:dyDescent="0.3">
      <c r="O505" s="1329"/>
    </row>
    <row r="506" spans="15:15" x14ac:dyDescent="0.3">
      <c r="O506" s="1329"/>
    </row>
    <row r="507" spans="15:15" x14ac:dyDescent="0.3">
      <c r="O507" s="1329"/>
    </row>
    <row r="508" spans="15:15" x14ac:dyDescent="0.3">
      <c r="O508" s="1329"/>
    </row>
    <row r="509" spans="15:15" x14ac:dyDescent="0.3">
      <c r="O509" s="1329"/>
    </row>
    <row r="510" spans="15:15" x14ac:dyDescent="0.3">
      <c r="O510" s="1329"/>
    </row>
    <row r="511" spans="15:15" x14ac:dyDescent="0.3">
      <c r="O511" s="1329"/>
    </row>
    <row r="512" spans="15:15" x14ac:dyDescent="0.3">
      <c r="O512" s="1329"/>
    </row>
    <row r="513" spans="15:15" x14ac:dyDescent="0.3">
      <c r="O513" s="1329"/>
    </row>
    <row r="514" spans="15:15" x14ac:dyDescent="0.3">
      <c r="O514" s="1329"/>
    </row>
    <row r="515" spans="15:15" x14ac:dyDescent="0.3">
      <c r="O515" s="1329"/>
    </row>
    <row r="516" spans="15:15" x14ac:dyDescent="0.3">
      <c r="O516" s="1329"/>
    </row>
    <row r="517" spans="15:15" x14ac:dyDescent="0.3">
      <c r="O517" s="1329"/>
    </row>
    <row r="518" spans="15:15" x14ac:dyDescent="0.3">
      <c r="O518" s="1329"/>
    </row>
    <row r="519" spans="15:15" x14ac:dyDescent="0.3">
      <c r="O519" s="1329"/>
    </row>
    <row r="520" spans="15:15" x14ac:dyDescent="0.3">
      <c r="O520" s="1329"/>
    </row>
    <row r="521" spans="15:15" x14ac:dyDescent="0.3">
      <c r="O521" s="1329"/>
    </row>
    <row r="522" spans="15:15" x14ac:dyDescent="0.3">
      <c r="O522" s="1329"/>
    </row>
    <row r="523" spans="15:15" x14ac:dyDescent="0.3">
      <c r="O523" s="1329"/>
    </row>
    <row r="524" spans="15:15" x14ac:dyDescent="0.3">
      <c r="O524" s="1329"/>
    </row>
    <row r="525" spans="15:15" x14ac:dyDescent="0.3">
      <c r="O525" s="1329"/>
    </row>
    <row r="526" spans="15:15" x14ac:dyDescent="0.3">
      <c r="O526" s="1329"/>
    </row>
    <row r="527" spans="15:15" x14ac:dyDescent="0.3">
      <c r="O527" s="1329"/>
    </row>
    <row r="528" spans="15:15" x14ac:dyDescent="0.3">
      <c r="O528" s="1329"/>
    </row>
    <row r="529" spans="15:15" x14ac:dyDescent="0.3">
      <c r="O529" s="1329"/>
    </row>
    <row r="530" spans="15:15" x14ac:dyDescent="0.3">
      <c r="O530" s="1329"/>
    </row>
    <row r="531" spans="15:15" x14ac:dyDescent="0.3">
      <c r="O531" s="1329"/>
    </row>
    <row r="532" spans="15:15" x14ac:dyDescent="0.3">
      <c r="O532" s="1329"/>
    </row>
    <row r="533" spans="15:15" x14ac:dyDescent="0.3">
      <c r="O533" s="1329"/>
    </row>
    <row r="534" spans="15:15" x14ac:dyDescent="0.3">
      <c r="O534" s="1329"/>
    </row>
    <row r="535" spans="15:15" x14ac:dyDescent="0.3">
      <c r="O535" s="1329"/>
    </row>
    <row r="536" spans="15:15" x14ac:dyDescent="0.3">
      <c r="O536" s="1329"/>
    </row>
    <row r="537" spans="15:15" x14ac:dyDescent="0.3">
      <c r="O537" s="1329"/>
    </row>
    <row r="538" spans="15:15" x14ac:dyDescent="0.3">
      <c r="O538" s="1329"/>
    </row>
    <row r="539" spans="15:15" x14ac:dyDescent="0.3">
      <c r="O539" s="1329"/>
    </row>
    <row r="540" spans="15:15" x14ac:dyDescent="0.3">
      <c r="O540" s="1329"/>
    </row>
    <row r="541" spans="15:15" x14ac:dyDescent="0.3">
      <c r="O541" s="1329"/>
    </row>
    <row r="542" spans="15:15" x14ac:dyDescent="0.3">
      <c r="O542" s="1329"/>
    </row>
    <row r="543" spans="15:15" x14ac:dyDescent="0.3">
      <c r="O543" s="1329"/>
    </row>
    <row r="544" spans="15:15" x14ac:dyDescent="0.3">
      <c r="O544" s="1329"/>
    </row>
    <row r="545" spans="15:15" x14ac:dyDescent="0.3">
      <c r="O545" s="1329"/>
    </row>
    <row r="546" spans="15:15" x14ac:dyDescent="0.3">
      <c r="O546" s="1329"/>
    </row>
    <row r="547" spans="15:15" x14ac:dyDescent="0.3">
      <c r="O547" s="1329"/>
    </row>
    <row r="548" spans="15:15" x14ac:dyDescent="0.3">
      <c r="O548" s="1329"/>
    </row>
    <row r="549" spans="15:15" x14ac:dyDescent="0.3">
      <c r="O549" s="1329"/>
    </row>
    <row r="550" spans="15:15" x14ac:dyDescent="0.3">
      <c r="O550" s="1329"/>
    </row>
    <row r="551" spans="15:15" x14ac:dyDescent="0.3">
      <c r="O551" s="1329"/>
    </row>
    <row r="552" spans="15:15" x14ac:dyDescent="0.3">
      <c r="O552" s="1329"/>
    </row>
    <row r="553" spans="15:15" x14ac:dyDescent="0.3">
      <c r="O553" s="1329"/>
    </row>
    <row r="554" spans="15:15" x14ac:dyDescent="0.3">
      <c r="O554" s="1329"/>
    </row>
    <row r="555" spans="15:15" x14ac:dyDescent="0.3">
      <c r="O555" s="1329"/>
    </row>
    <row r="556" spans="15:15" x14ac:dyDescent="0.3">
      <c r="O556" s="1329"/>
    </row>
    <row r="557" spans="15:15" x14ac:dyDescent="0.3">
      <c r="O557" s="1329"/>
    </row>
    <row r="558" spans="15:15" x14ac:dyDescent="0.3">
      <c r="O558" s="1329"/>
    </row>
    <row r="559" spans="15:15" x14ac:dyDescent="0.3">
      <c r="O559" s="1329"/>
    </row>
    <row r="560" spans="15:15" x14ac:dyDescent="0.3">
      <c r="O560" s="1329"/>
    </row>
    <row r="561" spans="15:15" x14ac:dyDescent="0.3">
      <c r="O561" s="1329"/>
    </row>
    <row r="562" spans="15:15" x14ac:dyDescent="0.3">
      <c r="O562" s="1329"/>
    </row>
    <row r="563" spans="15:15" x14ac:dyDescent="0.3">
      <c r="O563" s="1329"/>
    </row>
    <row r="564" spans="15:15" x14ac:dyDescent="0.3">
      <c r="O564" s="1329"/>
    </row>
    <row r="565" spans="15:15" x14ac:dyDescent="0.3">
      <c r="O565" s="1329"/>
    </row>
    <row r="566" spans="15:15" x14ac:dyDescent="0.3">
      <c r="O566" s="1329"/>
    </row>
    <row r="567" spans="15:15" x14ac:dyDescent="0.3">
      <c r="O567" s="1329"/>
    </row>
    <row r="568" spans="15:15" x14ac:dyDescent="0.3">
      <c r="O568" s="1329"/>
    </row>
    <row r="569" spans="15:15" x14ac:dyDescent="0.3">
      <c r="O569" s="1329"/>
    </row>
    <row r="570" spans="15:15" x14ac:dyDescent="0.3">
      <c r="O570" s="1329"/>
    </row>
    <row r="571" spans="15:15" x14ac:dyDescent="0.3">
      <c r="O571" s="1329"/>
    </row>
    <row r="572" spans="15:15" x14ac:dyDescent="0.3">
      <c r="O572" s="1329"/>
    </row>
    <row r="573" spans="15:15" x14ac:dyDescent="0.3">
      <c r="O573" s="1329"/>
    </row>
    <row r="574" spans="15:15" x14ac:dyDescent="0.3">
      <c r="O574" s="1329"/>
    </row>
    <row r="575" spans="15:15" x14ac:dyDescent="0.3">
      <c r="O575" s="1329"/>
    </row>
    <row r="576" spans="15:15" x14ac:dyDescent="0.3">
      <c r="O576" s="1329"/>
    </row>
    <row r="577" spans="15:15" x14ac:dyDescent="0.3">
      <c r="O577" s="1329"/>
    </row>
    <row r="578" spans="15:15" x14ac:dyDescent="0.3">
      <c r="O578" s="1329"/>
    </row>
    <row r="579" spans="15:15" x14ac:dyDescent="0.3">
      <c r="O579" s="1329"/>
    </row>
    <row r="580" spans="15:15" x14ac:dyDescent="0.3">
      <c r="O580" s="1329"/>
    </row>
    <row r="581" spans="15:15" x14ac:dyDescent="0.3">
      <c r="O581" s="1329"/>
    </row>
    <row r="582" spans="15:15" x14ac:dyDescent="0.3">
      <c r="O582" s="1329"/>
    </row>
    <row r="583" spans="15:15" x14ac:dyDescent="0.3">
      <c r="O583" s="1329"/>
    </row>
    <row r="584" spans="15:15" x14ac:dyDescent="0.3">
      <c r="O584" s="1329"/>
    </row>
    <row r="585" spans="15:15" x14ac:dyDescent="0.3">
      <c r="O585" s="1329"/>
    </row>
    <row r="586" spans="15:15" x14ac:dyDescent="0.3">
      <c r="O586" s="1329"/>
    </row>
    <row r="587" spans="15:15" x14ac:dyDescent="0.3">
      <c r="O587" s="1329"/>
    </row>
    <row r="588" spans="15:15" x14ac:dyDescent="0.3">
      <c r="O588" s="1329"/>
    </row>
    <row r="589" spans="15:15" x14ac:dyDescent="0.3">
      <c r="O589" s="1329"/>
    </row>
    <row r="590" spans="15:15" x14ac:dyDescent="0.3">
      <c r="O590" s="1329"/>
    </row>
    <row r="591" spans="15:15" x14ac:dyDescent="0.3">
      <c r="O591" s="1329"/>
    </row>
    <row r="592" spans="15:15" x14ac:dyDescent="0.3">
      <c r="O592" s="1329"/>
    </row>
    <row r="593" spans="15:15" x14ac:dyDescent="0.3">
      <c r="O593" s="1329"/>
    </row>
    <row r="594" spans="15:15" x14ac:dyDescent="0.3">
      <c r="O594" s="1329"/>
    </row>
    <row r="595" spans="15:15" x14ac:dyDescent="0.3">
      <c r="O595" s="1329"/>
    </row>
    <row r="596" spans="15:15" x14ac:dyDescent="0.3">
      <c r="O596" s="1329"/>
    </row>
    <row r="597" spans="15:15" x14ac:dyDescent="0.3">
      <c r="O597" s="1329"/>
    </row>
    <row r="598" spans="15:15" x14ac:dyDescent="0.3">
      <c r="O598" s="1329"/>
    </row>
    <row r="599" spans="15:15" x14ac:dyDescent="0.3">
      <c r="O599" s="1329"/>
    </row>
    <row r="600" spans="15:15" x14ac:dyDescent="0.3">
      <c r="O600" s="1329"/>
    </row>
    <row r="601" spans="15:15" x14ac:dyDescent="0.3">
      <c r="O601" s="1329"/>
    </row>
    <row r="602" spans="15:15" x14ac:dyDescent="0.3">
      <c r="O602" s="1329"/>
    </row>
    <row r="603" spans="15:15" x14ac:dyDescent="0.3">
      <c r="O603" s="1329"/>
    </row>
    <row r="604" spans="15:15" x14ac:dyDescent="0.3">
      <c r="O604" s="1329"/>
    </row>
    <row r="605" spans="15:15" x14ac:dyDescent="0.3">
      <c r="O605" s="1329"/>
    </row>
    <row r="606" spans="15:15" x14ac:dyDescent="0.3">
      <c r="O606" s="1329"/>
    </row>
    <row r="607" spans="15:15" x14ac:dyDescent="0.3">
      <c r="O607" s="1329"/>
    </row>
    <row r="608" spans="15:15" x14ac:dyDescent="0.3">
      <c r="O608" s="1329"/>
    </row>
    <row r="609" spans="15:15" x14ac:dyDescent="0.3">
      <c r="O609" s="1329"/>
    </row>
    <row r="610" spans="15:15" x14ac:dyDescent="0.3">
      <c r="O610" s="1329"/>
    </row>
    <row r="611" spans="15:15" x14ac:dyDescent="0.3">
      <c r="O611" s="1329"/>
    </row>
    <row r="612" spans="15:15" x14ac:dyDescent="0.3">
      <c r="O612" s="1329"/>
    </row>
    <row r="613" spans="15:15" x14ac:dyDescent="0.3">
      <c r="O613" s="1329"/>
    </row>
    <row r="614" spans="15:15" x14ac:dyDescent="0.3">
      <c r="O614" s="1329"/>
    </row>
    <row r="615" spans="15:15" x14ac:dyDescent="0.3">
      <c r="O615" s="1329"/>
    </row>
    <row r="616" spans="15:15" x14ac:dyDescent="0.3">
      <c r="O616" s="1329"/>
    </row>
    <row r="617" spans="15:15" x14ac:dyDescent="0.3">
      <c r="O617" s="1329"/>
    </row>
    <row r="618" spans="15:15" x14ac:dyDescent="0.3">
      <c r="O618" s="1329"/>
    </row>
    <row r="619" spans="15:15" x14ac:dyDescent="0.3">
      <c r="O619" s="1329"/>
    </row>
    <row r="620" spans="15:15" x14ac:dyDescent="0.3">
      <c r="O620" s="1329"/>
    </row>
    <row r="621" spans="15:15" x14ac:dyDescent="0.3">
      <c r="O621" s="1329"/>
    </row>
    <row r="622" spans="15:15" x14ac:dyDescent="0.3">
      <c r="O622" s="1329"/>
    </row>
    <row r="623" spans="15:15" x14ac:dyDescent="0.3">
      <c r="O623" s="1329"/>
    </row>
    <row r="624" spans="15:15" x14ac:dyDescent="0.3">
      <c r="O624" s="1329"/>
    </row>
    <row r="625" spans="15:15" x14ac:dyDescent="0.3">
      <c r="O625" s="1329"/>
    </row>
    <row r="626" spans="15:15" x14ac:dyDescent="0.3">
      <c r="O626" s="1329"/>
    </row>
    <row r="627" spans="15:15" x14ac:dyDescent="0.3">
      <c r="O627" s="1329"/>
    </row>
    <row r="628" spans="15:15" x14ac:dyDescent="0.3">
      <c r="O628" s="1329"/>
    </row>
    <row r="629" spans="15:15" x14ac:dyDescent="0.3">
      <c r="O629" s="1329"/>
    </row>
    <row r="630" spans="15:15" x14ac:dyDescent="0.3">
      <c r="O630" s="1329"/>
    </row>
    <row r="631" spans="15:15" x14ac:dyDescent="0.3">
      <c r="O631" s="1329"/>
    </row>
    <row r="632" spans="15:15" x14ac:dyDescent="0.3">
      <c r="O632" s="1329"/>
    </row>
    <row r="633" spans="15:15" x14ac:dyDescent="0.3">
      <c r="O633" s="1329"/>
    </row>
    <row r="634" spans="15:15" x14ac:dyDescent="0.3">
      <c r="O634" s="1329"/>
    </row>
    <row r="635" spans="15:15" x14ac:dyDescent="0.3">
      <c r="O635" s="1329"/>
    </row>
    <row r="636" spans="15:15" x14ac:dyDescent="0.3">
      <c r="O636" s="1329"/>
    </row>
    <row r="637" spans="15:15" x14ac:dyDescent="0.3">
      <c r="O637" s="1329"/>
    </row>
    <row r="638" spans="15:15" x14ac:dyDescent="0.3">
      <c r="O638" s="1329"/>
    </row>
    <row r="639" spans="15:15" x14ac:dyDescent="0.3">
      <c r="O639" s="1329"/>
    </row>
    <row r="640" spans="15:15" x14ac:dyDescent="0.3">
      <c r="O640" s="1329"/>
    </row>
    <row r="641" spans="15:15" x14ac:dyDescent="0.3">
      <c r="O641" s="1329"/>
    </row>
    <row r="642" spans="15:15" x14ac:dyDescent="0.3">
      <c r="O642" s="1329"/>
    </row>
    <row r="643" spans="15:15" x14ac:dyDescent="0.3">
      <c r="O643" s="1329"/>
    </row>
    <row r="644" spans="15:15" x14ac:dyDescent="0.3">
      <c r="O644" s="1329"/>
    </row>
    <row r="645" spans="15:15" x14ac:dyDescent="0.3">
      <c r="O645" s="1329"/>
    </row>
    <row r="646" spans="15:15" x14ac:dyDescent="0.3">
      <c r="O646" s="1329"/>
    </row>
    <row r="647" spans="15:15" x14ac:dyDescent="0.3">
      <c r="O647" s="1329"/>
    </row>
    <row r="648" spans="15:15" x14ac:dyDescent="0.3">
      <c r="O648" s="1329"/>
    </row>
    <row r="649" spans="15:15" x14ac:dyDescent="0.3">
      <c r="O649" s="1329"/>
    </row>
    <row r="650" spans="15:15" x14ac:dyDescent="0.3">
      <c r="O650" s="1329"/>
    </row>
    <row r="651" spans="15:15" x14ac:dyDescent="0.3">
      <c r="O651" s="1329"/>
    </row>
    <row r="652" spans="15:15" x14ac:dyDescent="0.3">
      <c r="O652" s="1329"/>
    </row>
    <row r="653" spans="15:15" x14ac:dyDescent="0.3">
      <c r="O653" s="1329"/>
    </row>
    <row r="654" spans="15:15" x14ac:dyDescent="0.3">
      <c r="O654" s="1329"/>
    </row>
    <row r="655" spans="15:15" x14ac:dyDescent="0.3">
      <c r="O655" s="1329"/>
    </row>
    <row r="656" spans="15:15" x14ac:dyDescent="0.3">
      <c r="O656" s="1329"/>
    </row>
    <row r="657" spans="15:15" x14ac:dyDescent="0.3">
      <c r="O657" s="1329"/>
    </row>
    <row r="658" spans="15:15" x14ac:dyDescent="0.3">
      <c r="O658" s="1329"/>
    </row>
    <row r="659" spans="15:15" x14ac:dyDescent="0.3">
      <c r="O659" s="1329"/>
    </row>
    <row r="660" spans="15:15" x14ac:dyDescent="0.3">
      <c r="O660" s="1329"/>
    </row>
    <row r="661" spans="15:15" x14ac:dyDescent="0.3">
      <c r="O661" s="1329"/>
    </row>
    <row r="662" spans="15:15" x14ac:dyDescent="0.3">
      <c r="O662" s="1329"/>
    </row>
    <row r="663" spans="15:15" x14ac:dyDescent="0.3">
      <c r="O663" s="1329"/>
    </row>
    <row r="664" spans="15:15" x14ac:dyDescent="0.3">
      <c r="O664" s="1329"/>
    </row>
    <row r="665" spans="15:15" x14ac:dyDescent="0.3">
      <c r="O665" s="1329"/>
    </row>
    <row r="666" spans="15:15" x14ac:dyDescent="0.3">
      <c r="O666" s="1329"/>
    </row>
    <row r="667" spans="15:15" x14ac:dyDescent="0.3">
      <c r="O667" s="1329"/>
    </row>
    <row r="668" spans="15:15" x14ac:dyDescent="0.3">
      <c r="O668" s="1329"/>
    </row>
    <row r="669" spans="15:15" x14ac:dyDescent="0.3">
      <c r="O669" s="1329"/>
    </row>
    <row r="670" spans="15:15" x14ac:dyDescent="0.3">
      <c r="O670" s="1329"/>
    </row>
    <row r="671" spans="15:15" x14ac:dyDescent="0.3">
      <c r="O671" s="1329"/>
    </row>
    <row r="672" spans="15:15" x14ac:dyDescent="0.3">
      <c r="O672" s="1329"/>
    </row>
    <row r="673" spans="15:15" x14ac:dyDescent="0.3">
      <c r="O673" s="1329"/>
    </row>
    <row r="674" spans="15:15" x14ac:dyDescent="0.3">
      <c r="O674" s="1329"/>
    </row>
    <row r="675" spans="15:15" x14ac:dyDescent="0.3">
      <c r="O675" s="1329"/>
    </row>
    <row r="676" spans="15:15" x14ac:dyDescent="0.3">
      <c r="O676" s="1329"/>
    </row>
    <row r="677" spans="15:15" x14ac:dyDescent="0.3">
      <c r="O677" s="1329"/>
    </row>
    <row r="678" spans="15:15" x14ac:dyDescent="0.3">
      <c r="O678" s="1329"/>
    </row>
    <row r="679" spans="15:15" x14ac:dyDescent="0.3">
      <c r="O679" s="1329"/>
    </row>
    <row r="680" spans="15:15" x14ac:dyDescent="0.3">
      <c r="O680" s="1329"/>
    </row>
    <row r="681" spans="15:15" x14ac:dyDescent="0.3">
      <c r="O681" s="1329"/>
    </row>
    <row r="682" spans="15:15" x14ac:dyDescent="0.3">
      <c r="O682" s="1329"/>
    </row>
    <row r="683" spans="15:15" x14ac:dyDescent="0.3">
      <c r="O683" s="1329"/>
    </row>
    <row r="684" spans="15:15" x14ac:dyDescent="0.3">
      <c r="O684" s="1329"/>
    </row>
    <row r="685" spans="15:15" x14ac:dyDescent="0.3">
      <c r="O685" s="1329"/>
    </row>
    <row r="686" spans="15:15" x14ac:dyDescent="0.3">
      <c r="O686" s="1329"/>
    </row>
    <row r="687" spans="15:15" x14ac:dyDescent="0.3">
      <c r="O687" s="1329"/>
    </row>
    <row r="688" spans="15:15" x14ac:dyDescent="0.3">
      <c r="O688" s="1329"/>
    </row>
    <row r="689" spans="15:15" x14ac:dyDescent="0.3">
      <c r="O689" s="1329"/>
    </row>
    <row r="690" spans="15:15" x14ac:dyDescent="0.3">
      <c r="O690" s="1329"/>
    </row>
    <row r="691" spans="15:15" x14ac:dyDescent="0.3">
      <c r="O691" s="1329"/>
    </row>
    <row r="692" spans="15:15" x14ac:dyDescent="0.3">
      <c r="O692" s="1329"/>
    </row>
    <row r="693" spans="15:15" x14ac:dyDescent="0.3">
      <c r="O693" s="1329"/>
    </row>
    <row r="694" spans="15:15" x14ac:dyDescent="0.3">
      <c r="O694" s="1329"/>
    </row>
    <row r="695" spans="15:15" x14ac:dyDescent="0.3">
      <c r="O695" s="1329"/>
    </row>
    <row r="696" spans="15:15" x14ac:dyDescent="0.3">
      <c r="O696" s="1329"/>
    </row>
    <row r="697" spans="15:15" x14ac:dyDescent="0.3">
      <c r="O697" s="1329"/>
    </row>
    <row r="698" spans="15:15" x14ac:dyDescent="0.3">
      <c r="O698" s="1329"/>
    </row>
    <row r="699" spans="15:15" x14ac:dyDescent="0.3">
      <c r="O699" s="1329"/>
    </row>
    <row r="700" spans="15:15" x14ac:dyDescent="0.3">
      <c r="O700" s="1329"/>
    </row>
    <row r="701" spans="15:15" x14ac:dyDescent="0.3">
      <c r="O701" s="1329"/>
    </row>
    <row r="702" spans="15:15" x14ac:dyDescent="0.3">
      <c r="O702" s="1329"/>
    </row>
    <row r="703" spans="15:15" x14ac:dyDescent="0.3">
      <c r="O703" s="1329"/>
    </row>
    <row r="704" spans="15:15" x14ac:dyDescent="0.3">
      <c r="O704" s="1329"/>
    </row>
    <row r="705" spans="15:15" x14ac:dyDescent="0.3">
      <c r="O705" s="1329"/>
    </row>
    <row r="706" spans="15:15" x14ac:dyDescent="0.3">
      <c r="O706" s="1329"/>
    </row>
    <row r="707" spans="15:15" x14ac:dyDescent="0.3">
      <c r="O707" s="1329"/>
    </row>
    <row r="708" spans="15:15" x14ac:dyDescent="0.3">
      <c r="O708" s="1329"/>
    </row>
    <row r="709" spans="15:15" x14ac:dyDescent="0.3">
      <c r="O709" s="1329"/>
    </row>
    <row r="710" spans="15:15" x14ac:dyDescent="0.3">
      <c r="O710" s="1329"/>
    </row>
    <row r="711" spans="15:15" x14ac:dyDescent="0.3">
      <c r="O711" s="1329"/>
    </row>
    <row r="712" spans="15:15" x14ac:dyDescent="0.3">
      <c r="O712" s="1329"/>
    </row>
    <row r="713" spans="15:15" x14ac:dyDescent="0.3">
      <c r="O713" s="1329"/>
    </row>
    <row r="714" spans="15:15" x14ac:dyDescent="0.3">
      <c r="O714" s="1329"/>
    </row>
    <row r="715" spans="15:15" x14ac:dyDescent="0.3">
      <c r="O715" s="1329"/>
    </row>
    <row r="716" spans="15:15" x14ac:dyDescent="0.3">
      <c r="O716" s="1329"/>
    </row>
    <row r="717" spans="15:15" x14ac:dyDescent="0.3">
      <c r="O717" s="1329"/>
    </row>
    <row r="718" spans="15:15" x14ac:dyDescent="0.3">
      <c r="O718" s="1329"/>
    </row>
    <row r="719" spans="15:15" x14ac:dyDescent="0.3">
      <c r="O719" s="1329"/>
    </row>
    <row r="720" spans="15:15" x14ac:dyDescent="0.3">
      <c r="O720" s="1329"/>
    </row>
    <row r="721" spans="15:15" x14ac:dyDescent="0.3">
      <c r="O721" s="1329"/>
    </row>
    <row r="722" spans="15:15" x14ac:dyDescent="0.3">
      <c r="O722" s="1329"/>
    </row>
    <row r="723" spans="15:15" x14ac:dyDescent="0.3">
      <c r="O723" s="1329"/>
    </row>
    <row r="724" spans="15:15" x14ac:dyDescent="0.3">
      <c r="O724" s="1329"/>
    </row>
    <row r="725" spans="15:15" x14ac:dyDescent="0.3">
      <c r="O725" s="1329"/>
    </row>
    <row r="726" spans="15:15" x14ac:dyDescent="0.3">
      <c r="O726" s="1329"/>
    </row>
    <row r="727" spans="15:15" x14ac:dyDescent="0.3">
      <c r="O727" s="1329"/>
    </row>
    <row r="728" spans="15:15" x14ac:dyDescent="0.3">
      <c r="O728" s="1329"/>
    </row>
    <row r="729" spans="15:15" x14ac:dyDescent="0.3">
      <c r="O729" s="1329"/>
    </row>
    <row r="730" spans="15:15" x14ac:dyDescent="0.3">
      <c r="O730" s="1329"/>
    </row>
    <row r="731" spans="15:15" x14ac:dyDescent="0.3">
      <c r="O731" s="1329"/>
    </row>
    <row r="732" spans="15:15" x14ac:dyDescent="0.3">
      <c r="O732" s="1329"/>
    </row>
    <row r="733" spans="15:15" x14ac:dyDescent="0.3">
      <c r="O733" s="1329"/>
    </row>
    <row r="734" spans="15:15" x14ac:dyDescent="0.3">
      <c r="O734" s="1329"/>
    </row>
    <row r="735" spans="15:15" x14ac:dyDescent="0.3">
      <c r="O735" s="1329"/>
    </row>
    <row r="736" spans="15:15" x14ac:dyDescent="0.3">
      <c r="O736" s="1329"/>
    </row>
    <row r="737" spans="15:15" x14ac:dyDescent="0.3">
      <c r="O737" s="1329"/>
    </row>
    <row r="738" spans="15:15" x14ac:dyDescent="0.3">
      <c r="O738" s="1329"/>
    </row>
    <row r="739" spans="15:15" x14ac:dyDescent="0.3">
      <c r="O739" s="1329"/>
    </row>
    <row r="740" spans="15:15" x14ac:dyDescent="0.3">
      <c r="O740" s="1329"/>
    </row>
    <row r="741" spans="15:15" x14ac:dyDescent="0.3">
      <c r="O741" s="1329"/>
    </row>
    <row r="742" spans="15:15" x14ac:dyDescent="0.3">
      <c r="O742" s="1329"/>
    </row>
    <row r="743" spans="15:15" x14ac:dyDescent="0.3">
      <c r="O743" s="1329"/>
    </row>
    <row r="744" spans="15:15" x14ac:dyDescent="0.3">
      <c r="O744" s="1329"/>
    </row>
    <row r="745" spans="15:15" x14ac:dyDescent="0.3">
      <c r="O745" s="1329"/>
    </row>
    <row r="746" spans="15:15" x14ac:dyDescent="0.3">
      <c r="O746" s="1329"/>
    </row>
    <row r="747" spans="15:15" x14ac:dyDescent="0.3">
      <c r="O747" s="1329"/>
    </row>
    <row r="748" spans="15:15" x14ac:dyDescent="0.3">
      <c r="O748" s="1329"/>
    </row>
    <row r="749" spans="15:15" x14ac:dyDescent="0.3">
      <c r="O749" s="1329"/>
    </row>
    <row r="750" spans="15:15" x14ac:dyDescent="0.3">
      <c r="O750" s="1329"/>
    </row>
    <row r="751" spans="15:15" x14ac:dyDescent="0.3">
      <c r="O751" s="1329"/>
    </row>
    <row r="752" spans="15:15" x14ac:dyDescent="0.3">
      <c r="O752" s="1329"/>
    </row>
    <row r="753" spans="15:15" x14ac:dyDescent="0.3">
      <c r="O753" s="1329"/>
    </row>
    <row r="754" spans="15:15" x14ac:dyDescent="0.3">
      <c r="O754" s="1329"/>
    </row>
    <row r="755" spans="15:15" x14ac:dyDescent="0.3">
      <c r="O755" s="1329"/>
    </row>
    <row r="756" spans="15:15" x14ac:dyDescent="0.3">
      <c r="O756" s="1329"/>
    </row>
    <row r="757" spans="15:15" x14ac:dyDescent="0.3">
      <c r="O757" s="1329"/>
    </row>
    <row r="758" spans="15:15" x14ac:dyDescent="0.3">
      <c r="O758" s="1329"/>
    </row>
    <row r="759" spans="15:15" x14ac:dyDescent="0.3">
      <c r="O759" s="1329"/>
    </row>
    <row r="760" spans="15:15" x14ac:dyDescent="0.3">
      <c r="O760" s="1329"/>
    </row>
    <row r="761" spans="15:15" x14ac:dyDescent="0.3">
      <c r="O761" s="1329"/>
    </row>
    <row r="762" spans="15:15" x14ac:dyDescent="0.3">
      <c r="O762" s="1329"/>
    </row>
    <row r="763" spans="15:15" x14ac:dyDescent="0.3">
      <c r="O763" s="1329"/>
    </row>
    <row r="764" spans="15:15" x14ac:dyDescent="0.3">
      <c r="O764" s="1329"/>
    </row>
    <row r="765" spans="15:15" x14ac:dyDescent="0.3">
      <c r="O765" s="1329"/>
    </row>
    <row r="766" spans="15:15" x14ac:dyDescent="0.3">
      <c r="O766" s="1329"/>
    </row>
    <row r="767" spans="15:15" x14ac:dyDescent="0.3">
      <c r="O767" s="1329"/>
    </row>
    <row r="768" spans="15:15" x14ac:dyDescent="0.3">
      <c r="O768" s="1329"/>
    </row>
    <row r="769" spans="15:15" x14ac:dyDescent="0.3">
      <c r="O769" s="1329"/>
    </row>
    <row r="770" spans="15:15" x14ac:dyDescent="0.3">
      <c r="O770" s="1329"/>
    </row>
    <row r="771" spans="15:15" x14ac:dyDescent="0.3">
      <c r="O771" s="1329"/>
    </row>
    <row r="772" spans="15:15" x14ac:dyDescent="0.3">
      <c r="O772" s="1329"/>
    </row>
    <row r="773" spans="15:15" x14ac:dyDescent="0.3">
      <c r="O773" s="1329"/>
    </row>
    <row r="774" spans="15:15" x14ac:dyDescent="0.3">
      <c r="O774" s="1329"/>
    </row>
    <row r="775" spans="15:15" x14ac:dyDescent="0.3">
      <c r="O775" s="1329"/>
    </row>
    <row r="776" spans="15:15" x14ac:dyDescent="0.3">
      <c r="O776" s="1329"/>
    </row>
    <row r="777" spans="15:15" x14ac:dyDescent="0.3">
      <c r="O777" s="1329"/>
    </row>
    <row r="778" spans="15:15" x14ac:dyDescent="0.3">
      <c r="O778" s="1329"/>
    </row>
    <row r="779" spans="15:15" x14ac:dyDescent="0.3">
      <c r="O779" s="1329"/>
    </row>
    <row r="780" spans="15:15" x14ac:dyDescent="0.3">
      <c r="O780" s="1329"/>
    </row>
    <row r="781" spans="15:15" x14ac:dyDescent="0.3">
      <c r="O781" s="1329"/>
    </row>
    <row r="782" spans="15:15" x14ac:dyDescent="0.3">
      <c r="O782" s="1329"/>
    </row>
    <row r="783" spans="15:15" x14ac:dyDescent="0.3">
      <c r="O783" s="1329"/>
    </row>
    <row r="784" spans="15:15" x14ac:dyDescent="0.3">
      <c r="O784" s="1329"/>
    </row>
    <row r="785" spans="15:15" x14ac:dyDescent="0.3">
      <c r="O785" s="1329"/>
    </row>
    <row r="786" spans="15:15" x14ac:dyDescent="0.3">
      <c r="O786" s="1329"/>
    </row>
    <row r="787" spans="15:15" x14ac:dyDescent="0.3">
      <c r="O787" s="1329"/>
    </row>
    <row r="788" spans="15:15" x14ac:dyDescent="0.3">
      <c r="O788" s="1329"/>
    </row>
    <row r="789" spans="15:15" x14ac:dyDescent="0.3">
      <c r="O789" s="1329"/>
    </row>
    <row r="790" spans="15:15" x14ac:dyDescent="0.3">
      <c r="O790" s="1329"/>
    </row>
    <row r="791" spans="15:15" x14ac:dyDescent="0.3">
      <c r="O791" s="1329"/>
    </row>
    <row r="792" spans="15:15" x14ac:dyDescent="0.3">
      <c r="O792" s="1329"/>
    </row>
    <row r="793" spans="15:15" x14ac:dyDescent="0.3">
      <c r="O793" s="1329"/>
    </row>
    <row r="794" spans="15:15" x14ac:dyDescent="0.3">
      <c r="O794" s="1329"/>
    </row>
    <row r="795" spans="15:15" x14ac:dyDescent="0.3">
      <c r="O795" s="1329"/>
    </row>
    <row r="796" spans="15:15" x14ac:dyDescent="0.3">
      <c r="O796" s="1329"/>
    </row>
    <row r="797" spans="15:15" x14ac:dyDescent="0.3">
      <c r="O797" s="1329"/>
    </row>
    <row r="798" spans="15:15" x14ac:dyDescent="0.3">
      <c r="O798" s="1329"/>
    </row>
    <row r="799" spans="15:15" x14ac:dyDescent="0.3">
      <c r="O799" s="1329"/>
    </row>
    <row r="800" spans="15:15" x14ac:dyDescent="0.3">
      <c r="O800" s="1329"/>
    </row>
    <row r="801" spans="15:15" x14ac:dyDescent="0.3">
      <c r="O801" s="1329"/>
    </row>
    <row r="802" spans="15:15" x14ac:dyDescent="0.3">
      <c r="O802" s="1329"/>
    </row>
    <row r="803" spans="15:15" x14ac:dyDescent="0.3">
      <c r="O803" s="1329"/>
    </row>
    <row r="804" spans="15:15" x14ac:dyDescent="0.3">
      <c r="O804" s="1329"/>
    </row>
    <row r="805" spans="15:15" x14ac:dyDescent="0.3">
      <c r="O805" s="1329"/>
    </row>
    <row r="806" spans="15:15" x14ac:dyDescent="0.3">
      <c r="O806" s="1329"/>
    </row>
    <row r="807" spans="15:15" x14ac:dyDescent="0.3">
      <c r="O807" s="1329"/>
    </row>
    <row r="808" spans="15:15" x14ac:dyDescent="0.3">
      <c r="O808" s="1329"/>
    </row>
    <row r="809" spans="15:15" x14ac:dyDescent="0.3">
      <c r="O809" s="1329"/>
    </row>
    <row r="810" spans="15:15" x14ac:dyDescent="0.3">
      <c r="O810" s="1329"/>
    </row>
    <row r="811" spans="15:15" x14ac:dyDescent="0.3">
      <c r="O811" s="1329"/>
    </row>
    <row r="812" spans="15:15" x14ac:dyDescent="0.3">
      <c r="O812" s="1329"/>
    </row>
    <row r="813" spans="15:15" x14ac:dyDescent="0.3">
      <c r="O813" s="1329"/>
    </row>
    <row r="814" spans="15:15" x14ac:dyDescent="0.3">
      <c r="O814" s="1329"/>
    </row>
    <row r="815" spans="15:15" x14ac:dyDescent="0.3">
      <c r="O815" s="1329"/>
    </row>
    <row r="816" spans="15:15" x14ac:dyDescent="0.3">
      <c r="O816" s="1329"/>
    </row>
    <row r="817" spans="15:15" x14ac:dyDescent="0.3">
      <c r="O817" s="1329"/>
    </row>
    <row r="818" spans="15:15" x14ac:dyDescent="0.3">
      <c r="O818" s="1329"/>
    </row>
    <row r="819" spans="15:15" x14ac:dyDescent="0.3">
      <c r="O819" s="1329"/>
    </row>
    <row r="820" spans="15:15" x14ac:dyDescent="0.3">
      <c r="O820" s="1329"/>
    </row>
    <row r="821" spans="15:15" x14ac:dyDescent="0.3">
      <c r="O821" s="1329"/>
    </row>
    <row r="822" spans="15:15" x14ac:dyDescent="0.3">
      <c r="O822" s="1329"/>
    </row>
    <row r="823" spans="15:15" x14ac:dyDescent="0.3">
      <c r="O823" s="1329"/>
    </row>
    <row r="824" spans="15:15" x14ac:dyDescent="0.3">
      <c r="O824" s="1329"/>
    </row>
    <row r="825" spans="15:15" x14ac:dyDescent="0.3">
      <c r="O825" s="1329"/>
    </row>
    <row r="826" spans="15:15" x14ac:dyDescent="0.3">
      <c r="O826" s="1329"/>
    </row>
    <row r="827" spans="15:15" x14ac:dyDescent="0.3">
      <c r="O827" s="1329"/>
    </row>
    <row r="828" spans="15:15" x14ac:dyDescent="0.3">
      <c r="O828" s="1329"/>
    </row>
    <row r="829" spans="15:15" x14ac:dyDescent="0.3">
      <c r="O829" s="1329"/>
    </row>
    <row r="830" spans="15:15" x14ac:dyDescent="0.3">
      <c r="O830" s="1329"/>
    </row>
    <row r="831" spans="15:15" x14ac:dyDescent="0.3">
      <c r="O831" s="1329"/>
    </row>
    <row r="832" spans="15:15" x14ac:dyDescent="0.3">
      <c r="O832" s="1329"/>
    </row>
    <row r="833" spans="15:15" x14ac:dyDescent="0.3">
      <c r="O833" s="1329"/>
    </row>
    <row r="834" spans="15:15" x14ac:dyDescent="0.3">
      <c r="O834" s="1329"/>
    </row>
    <row r="835" spans="15:15" x14ac:dyDescent="0.3">
      <c r="O835" s="1329"/>
    </row>
    <row r="836" spans="15:15" x14ac:dyDescent="0.3">
      <c r="O836" s="1329"/>
    </row>
    <row r="837" spans="15:15" x14ac:dyDescent="0.3">
      <c r="O837" s="1329"/>
    </row>
    <row r="838" spans="15:15" x14ac:dyDescent="0.3">
      <c r="O838" s="1329"/>
    </row>
    <row r="839" spans="15:15" x14ac:dyDescent="0.3">
      <c r="O839" s="1329"/>
    </row>
    <row r="840" spans="15:15" x14ac:dyDescent="0.3">
      <c r="O840" s="1329"/>
    </row>
    <row r="841" spans="15:15" x14ac:dyDescent="0.3">
      <c r="O841" s="1329"/>
    </row>
    <row r="842" spans="15:15" x14ac:dyDescent="0.3">
      <c r="O842" s="1329"/>
    </row>
    <row r="843" spans="15:15" x14ac:dyDescent="0.3">
      <c r="O843" s="1329"/>
    </row>
    <row r="844" spans="15:15" x14ac:dyDescent="0.3">
      <c r="O844" s="1329"/>
    </row>
    <row r="845" spans="15:15" x14ac:dyDescent="0.3">
      <c r="O845" s="1329"/>
    </row>
    <row r="846" spans="15:15" x14ac:dyDescent="0.3">
      <c r="O846" s="1329"/>
    </row>
    <row r="847" spans="15:15" x14ac:dyDescent="0.3">
      <c r="O847" s="1329"/>
    </row>
    <row r="848" spans="15:15" x14ac:dyDescent="0.3">
      <c r="O848" s="1329"/>
    </row>
    <row r="849" spans="15:15" x14ac:dyDescent="0.3">
      <c r="O849" s="1329"/>
    </row>
    <row r="850" spans="15:15" x14ac:dyDescent="0.3">
      <c r="O850" s="1329"/>
    </row>
    <row r="851" spans="15:15" x14ac:dyDescent="0.3">
      <c r="O851" s="1329"/>
    </row>
    <row r="852" spans="15:15" x14ac:dyDescent="0.3">
      <c r="O852" s="1329"/>
    </row>
    <row r="853" spans="15:15" x14ac:dyDescent="0.3">
      <c r="O853" s="1329"/>
    </row>
    <row r="854" spans="15:15" x14ac:dyDescent="0.3">
      <c r="O854" s="1329"/>
    </row>
    <row r="855" spans="15:15" x14ac:dyDescent="0.3">
      <c r="O855" s="1329"/>
    </row>
    <row r="856" spans="15:15" x14ac:dyDescent="0.3">
      <c r="O856" s="1329"/>
    </row>
    <row r="857" spans="15:15" x14ac:dyDescent="0.3">
      <c r="O857" s="1329"/>
    </row>
    <row r="858" spans="15:15" x14ac:dyDescent="0.3">
      <c r="O858" s="1329"/>
    </row>
    <row r="859" spans="15:15" x14ac:dyDescent="0.3">
      <c r="O859" s="1329"/>
    </row>
    <row r="860" spans="15:15" x14ac:dyDescent="0.3">
      <c r="O860" s="1329"/>
    </row>
    <row r="861" spans="15:15" x14ac:dyDescent="0.3">
      <c r="O861" s="1329"/>
    </row>
    <row r="862" spans="15:15" x14ac:dyDescent="0.3">
      <c r="O862" s="1329"/>
    </row>
    <row r="863" spans="15:15" x14ac:dyDescent="0.3">
      <c r="O863" s="1329"/>
    </row>
    <row r="864" spans="15:15" x14ac:dyDescent="0.3">
      <c r="O864" s="1329"/>
    </row>
    <row r="865" spans="15:15" x14ac:dyDescent="0.3">
      <c r="O865" s="1329"/>
    </row>
    <row r="866" spans="15:15" x14ac:dyDescent="0.3">
      <c r="O866" s="1329"/>
    </row>
    <row r="867" spans="15:15" x14ac:dyDescent="0.3">
      <c r="O867" s="1329"/>
    </row>
    <row r="868" spans="15:15" x14ac:dyDescent="0.3">
      <c r="O868" s="1329"/>
    </row>
    <row r="869" spans="15:15" x14ac:dyDescent="0.3">
      <c r="O869" s="1329"/>
    </row>
    <row r="870" spans="15:15" x14ac:dyDescent="0.3">
      <c r="O870" s="1329"/>
    </row>
    <row r="871" spans="15:15" x14ac:dyDescent="0.3">
      <c r="O871" s="1329"/>
    </row>
    <row r="872" spans="15:15" x14ac:dyDescent="0.3">
      <c r="O872" s="1329"/>
    </row>
    <row r="873" spans="15:15" x14ac:dyDescent="0.3">
      <c r="O873" s="1329"/>
    </row>
    <row r="874" spans="15:15" x14ac:dyDescent="0.3">
      <c r="O874" s="1329"/>
    </row>
    <row r="875" spans="15:15" x14ac:dyDescent="0.3">
      <c r="O875" s="1329"/>
    </row>
    <row r="876" spans="15:15" x14ac:dyDescent="0.3">
      <c r="O876" s="1329"/>
    </row>
    <row r="877" spans="15:15" x14ac:dyDescent="0.3">
      <c r="O877" s="1329"/>
    </row>
    <row r="878" spans="15:15" x14ac:dyDescent="0.3">
      <c r="O878" s="1329"/>
    </row>
    <row r="879" spans="15:15" x14ac:dyDescent="0.3">
      <c r="O879" s="1329"/>
    </row>
    <row r="880" spans="15:15" x14ac:dyDescent="0.3">
      <c r="O880" s="1329"/>
    </row>
    <row r="881" spans="15:15" x14ac:dyDescent="0.3">
      <c r="O881" s="1329"/>
    </row>
    <row r="882" spans="15:15" x14ac:dyDescent="0.3">
      <c r="O882" s="1329"/>
    </row>
    <row r="883" spans="15:15" x14ac:dyDescent="0.3">
      <c r="O883" s="1329"/>
    </row>
    <row r="884" spans="15:15" x14ac:dyDescent="0.3">
      <c r="O884" s="1329"/>
    </row>
    <row r="885" spans="15:15" x14ac:dyDescent="0.3">
      <c r="O885" s="1329"/>
    </row>
    <row r="886" spans="15:15" x14ac:dyDescent="0.3">
      <c r="O886" s="1329"/>
    </row>
    <row r="887" spans="15:15" x14ac:dyDescent="0.3">
      <c r="O887" s="1329"/>
    </row>
    <row r="888" spans="15:15" x14ac:dyDescent="0.3">
      <c r="O888" s="1329"/>
    </row>
    <row r="889" spans="15:15" x14ac:dyDescent="0.3">
      <c r="O889" s="1329"/>
    </row>
    <row r="890" spans="15:15" x14ac:dyDescent="0.3">
      <c r="O890" s="1329"/>
    </row>
    <row r="891" spans="15:15" x14ac:dyDescent="0.3">
      <c r="O891" s="1329"/>
    </row>
    <row r="892" spans="15:15" x14ac:dyDescent="0.3">
      <c r="O892" s="1329"/>
    </row>
    <row r="893" spans="15:15" x14ac:dyDescent="0.3">
      <c r="O893" s="1329"/>
    </row>
    <row r="894" spans="15:15" x14ac:dyDescent="0.3">
      <c r="O894" s="1329"/>
    </row>
    <row r="895" spans="15:15" x14ac:dyDescent="0.3">
      <c r="O895" s="1329"/>
    </row>
    <row r="896" spans="15:15" x14ac:dyDescent="0.3">
      <c r="O896" s="1329"/>
    </row>
    <row r="897" spans="15:15" x14ac:dyDescent="0.3">
      <c r="O897" s="1329"/>
    </row>
    <row r="898" spans="15:15" x14ac:dyDescent="0.3">
      <c r="O898" s="1329"/>
    </row>
    <row r="899" spans="15:15" x14ac:dyDescent="0.3">
      <c r="O899" s="1329"/>
    </row>
    <row r="900" spans="15:15" x14ac:dyDescent="0.3">
      <c r="O900" s="1329"/>
    </row>
    <row r="901" spans="15:15" x14ac:dyDescent="0.3">
      <c r="O901" s="1329"/>
    </row>
    <row r="902" spans="15:15" x14ac:dyDescent="0.3">
      <c r="O902" s="1329"/>
    </row>
    <row r="903" spans="15:15" x14ac:dyDescent="0.3">
      <c r="O903" s="1329"/>
    </row>
    <row r="904" spans="15:15" x14ac:dyDescent="0.3">
      <c r="O904" s="1329"/>
    </row>
    <row r="905" spans="15:15" x14ac:dyDescent="0.3">
      <c r="O905" s="1329"/>
    </row>
    <row r="906" spans="15:15" x14ac:dyDescent="0.3">
      <c r="O906" s="1329"/>
    </row>
    <row r="907" spans="15:15" x14ac:dyDescent="0.3">
      <c r="O907" s="1329"/>
    </row>
    <row r="908" spans="15:15" x14ac:dyDescent="0.3">
      <c r="O908" s="1329"/>
    </row>
    <row r="909" spans="15:15" x14ac:dyDescent="0.3">
      <c r="O909" s="1329"/>
    </row>
    <row r="910" spans="15:15" x14ac:dyDescent="0.3">
      <c r="O910" s="1329"/>
    </row>
    <row r="911" spans="15:15" x14ac:dyDescent="0.3">
      <c r="O911" s="1329"/>
    </row>
    <row r="912" spans="15:15" x14ac:dyDescent="0.3">
      <c r="O912" s="1329"/>
    </row>
    <row r="913" spans="15:15" x14ac:dyDescent="0.3">
      <c r="O913" s="1329"/>
    </row>
    <row r="914" spans="15:15" x14ac:dyDescent="0.3">
      <c r="O914" s="1329"/>
    </row>
    <row r="915" spans="15:15" x14ac:dyDescent="0.3">
      <c r="O915" s="1329"/>
    </row>
    <row r="916" spans="15:15" x14ac:dyDescent="0.3">
      <c r="O916" s="1329"/>
    </row>
    <row r="917" spans="15:15" x14ac:dyDescent="0.3">
      <c r="O917" s="1329"/>
    </row>
    <row r="918" spans="15:15" x14ac:dyDescent="0.3">
      <c r="O918" s="1329"/>
    </row>
    <row r="919" spans="15:15" x14ac:dyDescent="0.3">
      <c r="O919" s="1329"/>
    </row>
    <row r="920" spans="15:15" x14ac:dyDescent="0.3">
      <c r="O920" s="1329"/>
    </row>
    <row r="921" spans="15:15" x14ac:dyDescent="0.3">
      <c r="O921" s="1329"/>
    </row>
    <row r="922" spans="15:15" x14ac:dyDescent="0.3">
      <c r="O922" s="1329"/>
    </row>
    <row r="923" spans="15:15" x14ac:dyDescent="0.3">
      <c r="O923" s="1329"/>
    </row>
    <row r="924" spans="15:15" x14ac:dyDescent="0.3">
      <c r="O924" s="1329"/>
    </row>
    <row r="925" spans="15:15" x14ac:dyDescent="0.3">
      <c r="O925" s="1329"/>
    </row>
    <row r="926" spans="15:15" x14ac:dyDescent="0.3">
      <c r="O926" s="1329"/>
    </row>
    <row r="927" spans="15:15" x14ac:dyDescent="0.3">
      <c r="O927" s="1329"/>
    </row>
    <row r="928" spans="15:15" x14ac:dyDescent="0.3">
      <c r="O928" s="1329"/>
    </row>
    <row r="929" spans="15:15" x14ac:dyDescent="0.3">
      <c r="O929" s="1329"/>
    </row>
    <row r="930" spans="15:15" x14ac:dyDescent="0.3">
      <c r="O930" s="1329"/>
    </row>
    <row r="931" spans="15:15" x14ac:dyDescent="0.3">
      <c r="O931" s="1329"/>
    </row>
    <row r="932" spans="15:15" x14ac:dyDescent="0.3">
      <c r="O932" s="1329"/>
    </row>
    <row r="933" spans="15:15" x14ac:dyDescent="0.3">
      <c r="O933" s="1329"/>
    </row>
    <row r="934" spans="15:15" x14ac:dyDescent="0.3">
      <c r="O934" s="1329"/>
    </row>
    <row r="935" spans="15:15" x14ac:dyDescent="0.3">
      <c r="O935" s="1329"/>
    </row>
    <row r="936" spans="15:15" x14ac:dyDescent="0.3">
      <c r="O936" s="1329"/>
    </row>
    <row r="937" spans="15:15" x14ac:dyDescent="0.3">
      <c r="O937" s="1329"/>
    </row>
    <row r="938" spans="15:15" x14ac:dyDescent="0.3">
      <c r="O938" s="1329"/>
    </row>
    <row r="939" spans="15:15" x14ac:dyDescent="0.3">
      <c r="O939" s="1329"/>
    </row>
    <row r="940" spans="15:15" x14ac:dyDescent="0.3">
      <c r="O940" s="1329"/>
    </row>
    <row r="941" spans="15:15" x14ac:dyDescent="0.3">
      <c r="O941" s="1329"/>
    </row>
    <row r="942" spans="15:15" x14ac:dyDescent="0.3">
      <c r="O942" s="1329"/>
    </row>
    <row r="943" spans="15:15" x14ac:dyDescent="0.3">
      <c r="O943" s="1329"/>
    </row>
    <row r="944" spans="15:15" x14ac:dyDescent="0.3">
      <c r="O944" s="1329"/>
    </row>
    <row r="945" spans="15:15" x14ac:dyDescent="0.3">
      <c r="O945" s="1329"/>
    </row>
    <row r="946" spans="15:15" x14ac:dyDescent="0.3">
      <c r="O946" s="1329"/>
    </row>
    <row r="947" spans="15:15" x14ac:dyDescent="0.3">
      <c r="O947" s="1329"/>
    </row>
    <row r="948" spans="15:15" x14ac:dyDescent="0.3">
      <c r="O948" s="1329"/>
    </row>
    <row r="949" spans="15:15" x14ac:dyDescent="0.3">
      <c r="O949" s="1329"/>
    </row>
    <row r="950" spans="15:15" x14ac:dyDescent="0.3">
      <c r="O950" s="1329"/>
    </row>
    <row r="951" spans="15:15" x14ac:dyDescent="0.3">
      <c r="O951" s="1329"/>
    </row>
    <row r="952" spans="15:15" x14ac:dyDescent="0.3">
      <c r="O952" s="1329"/>
    </row>
    <row r="953" spans="15:15" x14ac:dyDescent="0.3">
      <c r="O953" s="1329"/>
    </row>
    <row r="954" spans="15:15" x14ac:dyDescent="0.3">
      <c r="O954" s="1329"/>
    </row>
    <row r="955" spans="15:15" x14ac:dyDescent="0.3">
      <c r="O955" s="1329"/>
    </row>
    <row r="956" spans="15:15" x14ac:dyDescent="0.3">
      <c r="O956" s="1329"/>
    </row>
    <row r="957" spans="15:15" x14ac:dyDescent="0.3">
      <c r="O957" s="1329"/>
    </row>
    <row r="958" spans="15:15" x14ac:dyDescent="0.3">
      <c r="O958" s="1329"/>
    </row>
    <row r="959" spans="15:15" x14ac:dyDescent="0.3">
      <c r="O959" s="1329"/>
    </row>
    <row r="960" spans="15:15" x14ac:dyDescent="0.3">
      <c r="O960" s="1329"/>
    </row>
    <row r="961" spans="15:15" x14ac:dyDescent="0.3">
      <c r="O961" s="1329"/>
    </row>
    <row r="962" spans="15:15" x14ac:dyDescent="0.3">
      <c r="O962" s="1329"/>
    </row>
    <row r="963" spans="15:15" x14ac:dyDescent="0.3">
      <c r="O963" s="1329"/>
    </row>
    <row r="964" spans="15:15" x14ac:dyDescent="0.3">
      <c r="O964" s="1329"/>
    </row>
    <row r="965" spans="15:15" x14ac:dyDescent="0.3">
      <c r="O965" s="1329"/>
    </row>
    <row r="966" spans="15:15" x14ac:dyDescent="0.3">
      <c r="O966" s="1329"/>
    </row>
    <row r="967" spans="15:15" x14ac:dyDescent="0.3">
      <c r="O967" s="1329"/>
    </row>
    <row r="968" spans="15:15" x14ac:dyDescent="0.3">
      <c r="O968" s="1329"/>
    </row>
    <row r="969" spans="15:15" x14ac:dyDescent="0.3">
      <c r="O969" s="1329"/>
    </row>
    <row r="970" spans="15:15" x14ac:dyDescent="0.3">
      <c r="O970" s="1329"/>
    </row>
    <row r="971" spans="15:15" x14ac:dyDescent="0.3">
      <c r="O971" s="1329"/>
    </row>
    <row r="972" spans="15:15" x14ac:dyDescent="0.3">
      <c r="O972" s="1329"/>
    </row>
    <row r="973" spans="15:15" x14ac:dyDescent="0.3">
      <c r="O973" s="1329"/>
    </row>
    <row r="974" spans="15:15" x14ac:dyDescent="0.3">
      <c r="O974" s="1329"/>
    </row>
    <row r="975" spans="15:15" x14ac:dyDescent="0.3">
      <c r="O975" s="1329"/>
    </row>
    <row r="976" spans="15:15" x14ac:dyDescent="0.3">
      <c r="O976" s="1329"/>
    </row>
    <row r="977" spans="15:15" x14ac:dyDescent="0.3">
      <c r="O977" s="1329"/>
    </row>
    <row r="978" spans="15:15" x14ac:dyDescent="0.3">
      <c r="O978" s="1329"/>
    </row>
    <row r="979" spans="15:15" x14ac:dyDescent="0.3">
      <c r="O979" s="1329"/>
    </row>
    <row r="980" spans="15:15" x14ac:dyDescent="0.3">
      <c r="O980" s="1329"/>
    </row>
    <row r="981" spans="15:15" x14ac:dyDescent="0.3">
      <c r="O981" s="1329"/>
    </row>
    <row r="982" spans="15:15" x14ac:dyDescent="0.3">
      <c r="O982" s="1329"/>
    </row>
    <row r="983" spans="15:15" x14ac:dyDescent="0.3">
      <c r="O983" s="1329"/>
    </row>
    <row r="984" spans="15:15" x14ac:dyDescent="0.3">
      <c r="O984" s="1329"/>
    </row>
    <row r="985" spans="15:15" x14ac:dyDescent="0.3">
      <c r="O985" s="1329"/>
    </row>
    <row r="986" spans="15:15" x14ac:dyDescent="0.3">
      <c r="O986" s="1329"/>
    </row>
    <row r="987" spans="15:15" x14ac:dyDescent="0.3">
      <c r="O987" s="1329"/>
    </row>
    <row r="988" spans="15:15" x14ac:dyDescent="0.3">
      <c r="O988" s="1329"/>
    </row>
    <row r="989" spans="15:15" x14ac:dyDescent="0.3">
      <c r="O989" s="1329"/>
    </row>
    <row r="990" spans="15:15" x14ac:dyDescent="0.3">
      <c r="O990" s="1329"/>
    </row>
    <row r="991" spans="15:15" x14ac:dyDescent="0.3">
      <c r="O991" s="1329"/>
    </row>
    <row r="992" spans="15:15" x14ac:dyDescent="0.3">
      <c r="O992" s="1329"/>
    </row>
    <row r="993" spans="15:15" x14ac:dyDescent="0.3">
      <c r="O993" s="1329"/>
    </row>
    <row r="994" spans="15:15" x14ac:dyDescent="0.3">
      <c r="O994" s="1329"/>
    </row>
    <row r="995" spans="15:15" x14ac:dyDescent="0.3">
      <c r="O995" s="1329"/>
    </row>
    <row r="996" spans="15:15" x14ac:dyDescent="0.3">
      <c r="O996" s="1329"/>
    </row>
    <row r="997" spans="15:15" x14ac:dyDescent="0.3">
      <c r="O997" s="1329"/>
    </row>
    <row r="998" spans="15:15" x14ac:dyDescent="0.3">
      <c r="O998" s="1329"/>
    </row>
    <row r="999" spans="15:15" x14ac:dyDescent="0.3">
      <c r="O999" s="1329"/>
    </row>
    <row r="1000" spans="15:15" x14ac:dyDescent="0.3">
      <c r="O1000" s="1329"/>
    </row>
    <row r="1001" spans="15:15" x14ac:dyDescent="0.3">
      <c r="O1001" s="1329"/>
    </row>
    <row r="1002" spans="15:15" x14ac:dyDescent="0.3">
      <c r="O1002" s="1329"/>
    </row>
    <row r="1003" spans="15:15" x14ac:dyDescent="0.3">
      <c r="O1003" s="1329"/>
    </row>
    <row r="1004" spans="15:15" x14ac:dyDescent="0.3">
      <c r="O1004" s="1329"/>
    </row>
    <row r="1005" spans="15:15" x14ac:dyDescent="0.3">
      <c r="O1005" s="1329"/>
    </row>
    <row r="1006" spans="15:15" x14ac:dyDescent="0.3">
      <c r="O1006" s="1329"/>
    </row>
    <row r="1007" spans="15:15" x14ac:dyDescent="0.3">
      <c r="O1007" s="1329"/>
    </row>
    <row r="1008" spans="15:15" x14ac:dyDescent="0.3">
      <c r="O1008" s="1329"/>
    </row>
    <row r="1009" spans="15:15" x14ac:dyDescent="0.3">
      <c r="O1009" s="1329"/>
    </row>
    <row r="1010" spans="15:15" x14ac:dyDescent="0.3">
      <c r="O1010" s="1329"/>
    </row>
    <row r="1011" spans="15:15" x14ac:dyDescent="0.3">
      <c r="O1011" s="1329"/>
    </row>
    <row r="1012" spans="15:15" x14ac:dyDescent="0.3">
      <c r="O1012" s="1329"/>
    </row>
    <row r="1013" spans="15:15" x14ac:dyDescent="0.3">
      <c r="O1013" s="1329"/>
    </row>
    <row r="1014" spans="15:15" x14ac:dyDescent="0.3">
      <c r="O1014" s="1329"/>
    </row>
    <row r="1015" spans="15:15" x14ac:dyDescent="0.3">
      <c r="O1015" s="1329"/>
    </row>
    <row r="1016" spans="15:15" x14ac:dyDescent="0.3">
      <c r="O1016" s="1329"/>
    </row>
    <row r="1017" spans="15:15" x14ac:dyDescent="0.3">
      <c r="O1017" s="1329"/>
    </row>
    <row r="1018" spans="15:15" x14ac:dyDescent="0.3">
      <c r="O1018" s="1329"/>
    </row>
    <row r="1019" spans="15:15" x14ac:dyDescent="0.3">
      <c r="O1019" s="1329"/>
    </row>
    <row r="1020" spans="15:15" x14ac:dyDescent="0.3">
      <c r="O1020" s="1329"/>
    </row>
    <row r="1021" spans="15:15" x14ac:dyDescent="0.3">
      <c r="O1021" s="1329"/>
    </row>
    <row r="1022" spans="15:15" x14ac:dyDescent="0.3">
      <c r="O1022" s="1329"/>
    </row>
    <row r="1023" spans="15:15" x14ac:dyDescent="0.3">
      <c r="O1023" s="1329"/>
    </row>
    <row r="1024" spans="15:15" x14ac:dyDescent="0.3">
      <c r="O1024" s="1329"/>
    </row>
    <row r="1025" spans="15:15" x14ac:dyDescent="0.3">
      <c r="O1025" s="1329"/>
    </row>
    <row r="1026" spans="15:15" x14ac:dyDescent="0.3">
      <c r="O1026" s="1329"/>
    </row>
    <row r="1027" spans="15:15" x14ac:dyDescent="0.3">
      <c r="O1027" s="1329"/>
    </row>
    <row r="1028" spans="15:15" x14ac:dyDescent="0.3">
      <c r="O1028" s="1329"/>
    </row>
    <row r="1029" spans="15:15" x14ac:dyDescent="0.3">
      <c r="O1029" s="1329"/>
    </row>
    <row r="1030" spans="15:15" x14ac:dyDescent="0.3">
      <c r="O1030" s="1329"/>
    </row>
    <row r="1031" spans="15:15" x14ac:dyDescent="0.3">
      <c r="O1031" s="1329"/>
    </row>
    <row r="1032" spans="15:15" x14ac:dyDescent="0.3">
      <c r="O1032" s="1329"/>
    </row>
    <row r="1033" spans="15:15" x14ac:dyDescent="0.3">
      <c r="O1033" s="1329"/>
    </row>
    <row r="1034" spans="15:15" x14ac:dyDescent="0.3">
      <c r="O1034" s="1329"/>
    </row>
    <row r="1035" spans="15:15" x14ac:dyDescent="0.3">
      <c r="O1035" s="1329"/>
    </row>
    <row r="1036" spans="15:15" x14ac:dyDescent="0.3">
      <c r="O1036" s="1329"/>
    </row>
    <row r="1037" spans="15:15" x14ac:dyDescent="0.3">
      <c r="O1037" s="1329"/>
    </row>
    <row r="1038" spans="15:15" x14ac:dyDescent="0.3">
      <c r="O1038" s="1329"/>
    </row>
    <row r="1039" spans="15:15" x14ac:dyDescent="0.3">
      <c r="O1039" s="1329"/>
    </row>
    <row r="1040" spans="15:15" x14ac:dyDescent="0.3">
      <c r="O1040" s="1329"/>
    </row>
    <row r="1041" spans="15:15" x14ac:dyDescent="0.3">
      <c r="O1041" s="1329"/>
    </row>
    <row r="1042" spans="15:15" x14ac:dyDescent="0.3">
      <c r="O1042" s="1329"/>
    </row>
    <row r="1043" spans="15:15" x14ac:dyDescent="0.3">
      <c r="O1043" s="1329"/>
    </row>
    <row r="1044" spans="15:15" x14ac:dyDescent="0.3">
      <c r="O1044" s="1329"/>
    </row>
    <row r="1045" spans="15:15" x14ac:dyDescent="0.3">
      <c r="O1045" s="1329"/>
    </row>
    <row r="1046" spans="15:15" x14ac:dyDescent="0.3">
      <c r="O1046" s="1329"/>
    </row>
    <row r="1047" spans="15:15" x14ac:dyDescent="0.3">
      <c r="O1047" s="1329"/>
    </row>
    <row r="1048" spans="15:15" x14ac:dyDescent="0.3">
      <c r="O1048" s="1329"/>
    </row>
    <row r="1049" spans="15:15" x14ac:dyDescent="0.3">
      <c r="O1049" s="1329"/>
    </row>
    <row r="1050" spans="15:15" x14ac:dyDescent="0.3">
      <c r="O1050" s="1329"/>
    </row>
    <row r="1051" spans="15:15" x14ac:dyDescent="0.3">
      <c r="O1051" s="1329"/>
    </row>
    <row r="1052" spans="15:15" x14ac:dyDescent="0.3">
      <c r="O1052" s="1329"/>
    </row>
    <row r="1053" spans="15:15" x14ac:dyDescent="0.3">
      <c r="O1053" s="1329"/>
    </row>
    <row r="1054" spans="15:15" x14ac:dyDescent="0.3">
      <c r="O1054" s="1329"/>
    </row>
    <row r="1055" spans="15:15" x14ac:dyDescent="0.3">
      <c r="O1055" s="1329"/>
    </row>
    <row r="1056" spans="15:15" x14ac:dyDescent="0.3">
      <c r="O1056" s="1329"/>
    </row>
    <row r="1057" spans="15:15" x14ac:dyDescent="0.3">
      <c r="O1057" s="1329"/>
    </row>
    <row r="1058" spans="15:15" x14ac:dyDescent="0.3">
      <c r="O1058" s="1329"/>
    </row>
    <row r="1059" spans="15:15" x14ac:dyDescent="0.3">
      <c r="O1059" s="1329"/>
    </row>
    <row r="1060" spans="15:15" x14ac:dyDescent="0.3">
      <c r="O1060" s="1329"/>
    </row>
    <row r="1061" spans="15:15" x14ac:dyDescent="0.3">
      <c r="O1061" s="1329"/>
    </row>
    <row r="1062" spans="15:15" x14ac:dyDescent="0.3">
      <c r="O1062" s="1329"/>
    </row>
    <row r="1063" spans="15:15" x14ac:dyDescent="0.3">
      <c r="O1063" s="1329"/>
    </row>
    <row r="1064" spans="15:15" x14ac:dyDescent="0.3">
      <c r="O1064" s="1329"/>
    </row>
    <row r="1065" spans="15:15" x14ac:dyDescent="0.3">
      <c r="O1065" s="1329"/>
    </row>
    <row r="1066" spans="15:15" x14ac:dyDescent="0.3">
      <c r="O1066" s="1329"/>
    </row>
    <row r="1067" spans="15:15" x14ac:dyDescent="0.3">
      <c r="O1067" s="1329"/>
    </row>
    <row r="1068" spans="15:15" x14ac:dyDescent="0.3">
      <c r="O1068" s="1329"/>
    </row>
    <row r="1069" spans="15:15" x14ac:dyDescent="0.3">
      <c r="O1069" s="1329"/>
    </row>
    <row r="1070" spans="15:15" x14ac:dyDescent="0.3">
      <c r="O1070" s="1329"/>
    </row>
    <row r="1071" spans="15:15" x14ac:dyDescent="0.3">
      <c r="O1071" s="1329"/>
    </row>
    <row r="1072" spans="15:15" x14ac:dyDescent="0.3">
      <c r="O1072" s="1329"/>
    </row>
    <row r="1073" spans="15:15" x14ac:dyDescent="0.3">
      <c r="O1073" s="1329"/>
    </row>
    <row r="1074" spans="15:15" x14ac:dyDescent="0.3">
      <c r="O1074" s="1329"/>
    </row>
    <row r="1075" spans="15:15" x14ac:dyDescent="0.3">
      <c r="O1075" s="1329"/>
    </row>
    <row r="1076" spans="15:15" x14ac:dyDescent="0.3">
      <c r="O1076" s="1329"/>
    </row>
    <row r="1077" spans="15:15" x14ac:dyDescent="0.3">
      <c r="O1077" s="1329"/>
    </row>
    <row r="1078" spans="15:15" x14ac:dyDescent="0.3">
      <c r="O1078" s="1329"/>
    </row>
    <row r="1079" spans="15:15" x14ac:dyDescent="0.3">
      <c r="O1079" s="1329"/>
    </row>
    <row r="1080" spans="15:15" x14ac:dyDescent="0.3">
      <c r="O1080" s="1329"/>
    </row>
    <row r="1081" spans="15:15" x14ac:dyDescent="0.3">
      <c r="O1081" s="1329"/>
    </row>
    <row r="1082" spans="15:15" x14ac:dyDescent="0.3">
      <c r="O1082" s="1329"/>
    </row>
    <row r="1083" spans="15:15" x14ac:dyDescent="0.3">
      <c r="O1083" s="1329"/>
    </row>
    <row r="1084" spans="15:15" x14ac:dyDescent="0.3">
      <c r="O1084" s="1329"/>
    </row>
    <row r="1085" spans="15:15" x14ac:dyDescent="0.3">
      <c r="O1085" s="1329"/>
    </row>
    <row r="1086" spans="15:15" x14ac:dyDescent="0.3">
      <c r="O1086" s="1329"/>
    </row>
    <row r="1087" spans="15:15" x14ac:dyDescent="0.3">
      <c r="O1087" s="1329"/>
    </row>
    <row r="1088" spans="15:15" x14ac:dyDescent="0.3">
      <c r="O1088" s="1329"/>
    </row>
    <row r="1089" spans="15:15" x14ac:dyDescent="0.3">
      <c r="O1089" s="1329"/>
    </row>
    <row r="1090" spans="15:15" x14ac:dyDescent="0.3">
      <c r="O1090" s="1329"/>
    </row>
    <row r="1091" spans="15:15" x14ac:dyDescent="0.3">
      <c r="O1091" s="1329"/>
    </row>
    <row r="1092" spans="15:15" x14ac:dyDescent="0.3">
      <c r="O1092" s="1329"/>
    </row>
    <row r="1093" spans="15:15" x14ac:dyDescent="0.3">
      <c r="O1093" s="1329"/>
    </row>
    <row r="1094" spans="15:15" x14ac:dyDescent="0.3">
      <c r="O1094" s="1329"/>
    </row>
    <row r="1095" spans="15:15" x14ac:dyDescent="0.3">
      <c r="O1095" s="1329"/>
    </row>
    <row r="1096" spans="15:15" x14ac:dyDescent="0.3">
      <c r="O1096" s="1329"/>
    </row>
    <row r="1097" spans="15:15" x14ac:dyDescent="0.3">
      <c r="O1097" s="1329"/>
    </row>
    <row r="1098" spans="15:15" x14ac:dyDescent="0.3">
      <c r="O1098" s="1329"/>
    </row>
    <row r="1099" spans="15:15" x14ac:dyDescent="0.3">
      <c r="O1099" s="1329"/>
    </row>
    <row r="1100" spans="15:15" x14ac:dyDescent="0.3">
      <c r="O1100" s="1329"/>
    </row>
    <row r="1101" spans="15:15" x14ac:dyDescent="0.3">
      <c r="O1101" s="1329"/>
    </row>
    <row r="1102" spans="15:15" x14ac:dyDescent="0.3">
      <c r="O1102" s="1329"/>
    </row>
    <row r="1103" spans="15:15" x14ac:dyDescent="0.3">
      <c r="O1103" s="1329"/>
    </row>
    <row r="1104" spans="15:15" x14ac:dyDescent="0.3">
      <c r="O1104" s="1329"/>
    </row>
    <row r="1105" spans="15:15" x14ac:dyDescent="0.3">
      <c r="O1105" s="1329"/>
    </row>
    <row r="1106" spans="15:15" x14ac:dyDescent="0.3">
      <c r="O1106" s="1329"/>
    </row>
    <row r="1107" spans="15:15" x14ac:dyDescent="0.3">
      <c r="O1107" s="1329"/>
    </row>
    <row r="1108" spans="15:15" x14ac:dyDescent="0.3">
      <c r="O1108" s="1329"/>
    </row>
    <row r="1109" spans="15:15" x14ac:dyDescent="0.3">
      <c r="O1109" s="1329"/>
    </row>
    <row r="1110" spans="15:15" x14ac:dyDescent="0.3">
      <c r="O1110" s="1329"/>
    </row>
    <row r="1111" spans="15:15" x14ac:dyDescent="0.3">
      <c r="O1111" s="1329"/>
    </row>
    <row r="1112" spans="15:15" x14ac:dyDescent="0.3">
      <c r="O1112" s="1329"/>
    </row>
    <row r="1113" spans="15:15" x14ac:dyDescent="0.3">
      <c r="O1113" s="1329"/>
    </row>
    <row r="1114" spans="15:15" x14ac:dyDescent="0.3">
      <c r="O1114" s="1329"/>
    </row>
    <row r="1115" spans="15:15" x14ac:dyDescent="0.3">
      <c r="O1115" s="1329"/>
    </row>
    <row r="1116" spans="15:15" x14ac:dyDescent="0.3">
      <c r="O1116" s="1329"/>
    </row>
    <row r="1117" spans="15:15" x14ac:dyDescent="0.3">
      <c r="O1117" s="1329"/>
    </row>
    <row r="1118" spans="15:15" x14ac:dyDescent="0.3">
      <c r="O1118" s="1329"/>
    </row>
    <row r="1119" spans="15:15" x14ac:dyDescent="0.3">
      <c r="O1119" s="1329"/>
    </row>
    <row r="1120" spans="15:15" x14ac:dyDescent="0.3">
      <c r="O1120" s="1329"/>
    </row>
    <row r="1121" spans="15:15" x14ac:dyDescent="0.3">
      <c r="O1121" s="1329"/>
    </row>
    <row r="1122" spans="15:15" x14ac:dyDescent="0.3">
      <c r="O1122" s="1329"/>
    </row>
    <row r="1123" spans="15:15" x14ac:dyDescent="0.3">
      <c r="O1123" s="1329"/>
    </row>
    <row r="1124" spans="15:15" x14ac:dyDescent="0.3">
      <c r="O1124" s="1329"/>
    </row>
    <row r="1125" spans="15:15" x14ac:dyDescent="0.3">
      <c r="O1125" s="1329"/>
    </row>
    <row r="1126" spans="15:15" x14ac:dyDescent="0.3">
      <c r="O1126" s="1329"/>
    </row>
    <row r="1127" spans="15:15" x14ac:dyDescent="0.3">
      <c r="O1127" s="1329"/>
    </row>
    <row r="1128" spans="15:15" x14ac:dyDescent="0.3">
      <c r="O1128" s="1329"/>
    </row>
    <row r="1129" spans="15:15" x14ac:dyDescent="0.3">
      <c r="O1129" s="1329"/>
    </row>
    <row r="1130" spans="15:15" x14ac:dyDescent="0.3">
      <c r="O1130" s="1329"/>
    </row>
    <row r="1131" spans="15:15" x14ac:dyDescent="0.3">
      <c r="O1131" s="1329"/>
    </row>
    <row r="1132" spans="15:15" x14ac:dyDescent="0.3">
      <c r="O1132" s="1329"/>
    </row>
    <row r="1133" spans="15:15" x14ac:dyDescent="0.3">
      <c r="O1133" s="1329"/>
    </row>
    <row r="1134" spans="15:15" x14ac:dyDescent="0.3">
      <c r="O1134" s="1329"/>
    </row>
    <row r="1135" spans="15:15" x14ac:dyDescent="0.3">
      <c r="O1135" s="1329"/>
    </row>
    <row r="1136" spans="15:15" x14ac:dyDescent="0.3">
      <c r="O1136" s="1329"/>
    </row>
    <row r="1137" spans="15:15" x14ac:dyDescent="0.3">
      <c r="O1137" s="1329"/>
    </row>
    <row r="1138" spans="15:15" x14ac:dyDescent="0.3">
      <c r="O1138" s="1329"/>
    </row>
    <row r="1139" spans="15:15" x14ac:dyDescent="0.3">
      <c r="O1139" s="1329"/>
    </row>
    <row r="1140" spans="15:15" x14ac:dyDescent="0.3">
      <c r="O1140" s="1329"/>
    </row>
    <row r="1141" spans="15:15" x14ac:dyDescent="0.3">
      <c r="O1141" s="1329"/>
    </row>
    <row r="1142" spans="15:15" x14ac:dyDescent="0.3">
      <c r="O1142" s="1329"/>
    </row>
    <row r="1143" spans="15:15" x14ac:dyDescent="0.3">
      <c r="O1143" s="1329"/>
    </row>
    <row r="1144" spans="15:15" x14ac:dyDescent="0.3">
      <c r="O1144" s="1329"/>
    </row>
    <row r="1145" spans="15:15" x14ac:dyDescent="0.3">
      <c r="O1145" s="1329"/>
    </row>
    <row r="1146" spans="15:15" x14ac:dyDescent="0.3">
      <c r="O1146" s="1329"/>
    </row>
    <row r="1147" spans="15:15" x14ac:dyDescent="0.3">
      <c r="O1147" s="1329"/>
    </row>
    <row r="1148" spans="15:15" x14ac:dyDescent="0.3">
      <c r="O1148" s="1329"/>
    </row>
    <row r="1149" spans="15:15" x14ac:dyDescent="0.3">
      <c r="O1149" s="1329"/>
    </row>
    <row r="1150" spans="15:15" x14ac:dyDescent="0.3">
      <c r="O1150" s="1329"/>
    </row>
    <row r="1151" spans="15:15" x14ac:dyDescent="0.3">
      <c r="O1151" s="1329"/>
    </row>
    <row r="1152" spans="15:15" x14ac:dyDescent="0.3">
      <c r="O1152" s="1329"/>
    </row>
    <row r="1153" spans="15:15" x14ac:dyDescent="0.3">
      <c r="O1153" s="1329"/>
    </row>
    <row r="1154" spans="15:15" x14ac:dyDescent="0.3">
      <c r="O1154" s="1329"/>
    </row>
    <row r="1155" spans="15:15" x14ac:dyDescent="0.3">
      <c r="O1155" s="1329"/>
    </row>
    <row r="1156" spans="15:15" x14ac:dyDescent="0.3">
      <c r="O1156" s="1329"/>
    </row>
    <row r="1157" spans="15:15" x14ac:dyDescent="0.3">
      <c r="O1157" s="1329"/>
    </row>
    <row r="1158" spans="15:15" x14ac:dyDescent="0.3">
      <c r="O1158" s="1329"/>
    </row>
    <row r="1159" spans="15:15" x14ac:dyDescent="0.3">
      <c r="O1159" s="1329"/>
    </row>
    <row r="1160" spans="15:15" x14ac:dyDescent="0.3">
      <c r="O1160" s="1329"/>
    </row>
    <row r="1161" spans="15:15" x14ac:dyDescent="0.3">
      <c r="O1161" s="1329"/>
    </row>
    <row r="1162" spans="15:15" x14ac:dyDescent="0.3">
      <c r="O1162" s="1329"/>
    </row>
    <row r="1163" spans="15:15" x14ac:dyDescent="0.3">
      <c r="O1163" s="1329"/>
    </row>
    <row r="1164" spans="15:15" x14ac:dyDescent="0.3">
      <c r="O1164" s="1329"/>
    </row>
    <row r="1165" spans="15:15" x14ac:dyDescent="0.3">
      <c r="O1165" s="1329"/>
    </row>
    <row r="1166" spans="15:15" x14ac:dyDescent="0.3">
      <c r="O1166" s="1329"/>
    </row>
    <row r="1167" spans="15:15" x14ac:dyDescent="0.3">
      <c r="O1167" s="1329"/>
    </row>
    <row r="1168" spans="15:15" x14ac:dyDescent="0.3">
      <c r="O1168" s="1329"/>
    </row>
    <row r="1169" spans="15:15" x14ac:dyDescent="0.3">
      <c r="O1169" s="1329"/>
    </row>
    <row r="1170" spans="15:15" x14ac:dyDescent="0.3">
      <c r="O1170" s="1329"/>
    </row>
    <row r="1171" spans="15:15" x14ac:dyDescent="0.3">
      <c r="O1171" s="1329"/>
    </row>
    <row r="1172" spans="15:15" x14ac:dyDescent="0.3">
      <c r="O1172" s="1329"/>
    </row>
    <row r="1173" spans="15:15" x14ac:dyDescent="0.3">
      <c r="O1173" s="1329"/>
    </row>
    <row r="1174" spans="15:15" x14ac:dyDescent="0.3">
      <c r="O1174" s="1329"/>
    </row>
    <row r="1175" spans="15:15" x14ac:dyDescent="0.3">
      <c r="O1175" s="1329"/>
    </row>
    <row r="1176" spans="15:15" x14ac:dyDescent="0.3">
      <c r="O1176" s="1329"/>
    </row>
    <row r="1177" spans="15:15" x14ac:dyDescent="0.3">
      <c r="O1177" s="1329"/>
    </row>
    <row r="1178" spans="15:15" x14ac:dyDescent="0.3">
      <c r="O1178" s="1329"/>
    </row>
    <row r="1179" spans="15:15" x14ac:dyDescent="0.3">
      <c r="O1179" s="1329"/>
    </row>
    <row r="1180" spans="15:15" x14ac:dyDescent="0.3">
      <c r="O1180" s="1329"/>
    </row>
    <row r="1181" spans="15:15" x14ac:dyDescent="0.3">
      <c r="O1181" s="1329"/>
    </row>
    <row r="1182" spans="15:15" x14ac:dyDescent="0.3">
      <c r="O1182" s="1329"/>
    </row>
    <row r="1183" spans="15:15" x14ac:dyDescent="0.3">
      <c r="O1183" s="1329"/>
    </row>
    <row r="1184" spans="15:15" x14ac:dyDescent="0.3">
      <c r="O1184" s="1329"/>
    </row>
    <row r="1185" spans="15:15" x14ac:dyDescent="0.3">
      <c r="O1185" s="1329"/>
    </row>
    <row r="1186" spans="15:15" x14ac:dyDescent="0.3">
      <c r="O1186" s="1329"/>
    </row>
    <row r="1187" spans="15:15" x14ac:dyDescent="0.3">
      <c r="O1187" s="1329"/>
    </row>
    <row r="1188" spans="15:15" x14ac:dyDescent="0.3">
      <c r="O1188" s="1329"/>
    </row>
    <row r="1189" spans="15:15" x14ac:dyDescent="0.3">
      <c r="O1189" s="1329"/>
    </row>
    <row r="1190" spans="15:15" x14ac:dyDescent="0.3">
      <c r="O1190" s="1329"/>
    </row>
    <row r="1191" spans="15:15" x14ac:dyDescent="0.3">
      <c r="O1191" s="1329"/>
    </row>
    <row r="1192" spans="15:15" x14ac:dyDescent="0.3">
      <c r="O1192" s="1329"/>
    </row>
    <row r="1193" spans="15:15" x14ac:dyDescent="0.3">
      <c r="O1193" s="1329"/>
    </row>
    <row r="1194" spans="15:15" x14ac:dyDescent="0.3">
      <c r="O1194" s="1329"/>
    </row>
    <row r="1195" spans="15:15" x14ac:dyDescent="0.3">
      <c r="O1195" s="1329"/>
    </row>
    <row r="1196" spans="15:15" x14ac:dyDescent="0.3">
      <c r="O1196" s="1329"/>
    </row>
    <row r="1197" spans="15:15" x14ac:dyDescent="0.3">
      <c r="O1197" s="1329"/>
    </row>
    <row r="1198" spans="15:15" x14ac:dyDescent="0.3">
      <c r="O1198" s="1329"/>
    </row>
    <row r="1199" spans="15:15" x14ac:dyDescent="0.3">
      <c r="O1199" s="1329"/>
    </row>
    <row r="1200" spans="15:15" x14ac:dyDescent="0.3">
      <c r="O1200" s="1329"/>
    </row>
    <row r="1201" spans="15:15" x14ac:dyDescent="0.3">
      <c r="O1201" s="1329"/>
    </row>
    <row r="1202" spans="15:15" x14ac:dyDescent="0.3">
      <c r="O1202" s="1329"/>
    </row>
    <row r="1203" spans="15:15" x14ac:dyDescent="0.3">
      <c r="O1203" s="1329"/>
    </row>
    <row r="1204" spans="15:15" x14ac:dyDescent="0.3">
      <c r="O1204" s="1329"/>
    </row>
    <row r="1205" spans="15:15" x14ac:dyDescent="0.3">
      <c r="O1205" s="1329"/>
    </row>
    <row r="1206" spans="15:15" x14ac:dyDescent="0.3">
      <c r="O1206" s="1329"/>
    </row>
    <row r="1207" spans="15:15" x14ac:dyDescent="0.3">
      <c r="O1207" s="1329"/>
    </row>
    <row r="1208" spans="15:15" x14ac:dyDescent="0.3">
      <c r="O1208" s="1329"/>
    </row>
    <row r="1209" spans="15:15" x14ac:dyDescent="0.3">
      <c r="O1209" s="1329"/>
    </row>
    <row r="1210" spans="15:15" x14ac:dyDescent="0.3">
      <c r="O1210" s="1329"/>
    </row>
    <row r="1211" spans="15:15" x14ac:dyDescent="0.3">
      <c r="O1211" s="1329"/>
    </row>
    <row r="1212" spans="15:15" x14ac:dyDescent="0.3">
      <c r="O1212" s="1329"/>
    </row>
    <row r="1213" spans="15:15" x14ac:dyDescent="0.3">
      <c r="O1213" s="1329"/>
    </row>
    <row r="1214" spans="15:15" x14ac:dyDescent="0.3">
      <c r="O1214" s="1329"/>
    </row>
    <row r="1215" spans="15:15" x14ac:dyDescent="0.3">
      <c r="O1215" s="1329"/>
    </row>
    <row r="1216" spans="15:15" x14ac:dyDescent="0.3">
      <c r="O1216" s="1329"/>
    </row>
    <row r="1217" spans="15:15" x14ac:dyDescent="0.3">
      <c r="O1217" s="1329"/>
    </row>
    <row r="1218" spans="15:15" x14ac:dyDescent="0.3">
      <c r="O1218" s="1329"/>
    </row>
    <row r="1219" spans="15:15" x14ac:dyDescent="0.3">
      <c r="O1219" s="1329"/>
    </row>
    <row r="1220" spans="15:15" x14ac:dyDescent="0.3">
      <c r="O1220" s="1329"/>
    </row>
    <row r="1221" spans="15:15" x14ac:dyDescent="0.3">
      <c r="O1221" s="1329"/>
    </row>
    <row r="1222" spans="15:15" x14ac:dyDescent="0.3">
      <c r="O1222" s="1329"/>
    </row>
    <row r="1223" spans="15:15" x14ac:dyDescent="0.3">
      <c r="O1223" s="1329"/>
    </row>
    <row r="1224" spans="15:15" x14ac:dyDescent="0.3">
      <c r="O1224" s="1329"/>
    </row>
    <row r="1225" spans="15:15" x14ac:dyDescent="0.3">
      <c r="O1225" s="1329"/>
    </row>
    <row r="1226" spans="15:15" x14ac:dyDescent="0.3">
      <c r="O1226" s="1329"/>
    </row>
    <row r="1227" spans="15:15" x14ac:dyDescent="0.3">
      <c r="O1227" s="1329"/>
    </row>
    <row r="1228" spans="15:15" x14ac:dyDescent="0.3">
      <c r="O1228" s="1329"/>
    </row>
    <row r="1229" spans="15:15" x14ac:dyDescent="0.3">
      <c r="O1229" s="1329"/>
    </row>
    <row r="1230" spans="15:15" x14ac:dyDescent="0.3">
      <c r="O1230" s="1329"/>
    </row>
    <row r="1231" spans="15:15" x14ac:dyDescent="0.3">
      <c r="O1231" s="1329"/>
    </row>
    <row r="1232" spans="15:15" x14ac:dyDescent="0.3">
      <c r="O1232" s="1329"/>
    </row>
    <row r="1233" spans="15:15" x14ac:dyDescent="0.3">
      <c r="O1233" s="1329"/>
    </row>
    <row r="1234" spans="15:15" x14ac:dyDescent="0.3">
      <c r="O1234" s="1329"/>
    </row>
    <row r="1235" spans="15:15" x14ac:dyDescent="0.3">
      <c r="O1235" s="1329"/>
    </row>
    <row r="1236" spans="15:15" x14ac:dyDescent="0.3">
      <c r="O1236" s="1329"/>
    </row>
    <row r="1237" spans="15:15" x14ac:dyDescent="0.3">
      <c r="O1237" s="1329"/>
    </row>
    <row r="1238" spans="15:15" x14ac:dyDescent="0.3">
      <c r="O1238" s="1329"/>
    </row>
    <row r="1239" spans="15:15" x14ac:dyDescent="0.3">
      <c r="O1239" s="1329"/>
    </row>
    <row r="1240" spans="15:15" x14ac:dyDescent="0.3">
      <c r="O1240" s="1329"/>
    </row>
    <row r="1241" spans="15:15" x14ac:dyDescent="0.3">
      <c r="O1241" s="1329"/>
    </row>
    <row r="1242" spans="15:15" x14ac:dyDescent="0.3">
      <c r="O1242" s="1329"/>
    </row>
    <row r="1243" spans="15:15" x14ac:dyDescent="0.3">
      <c r="O1243" s="1329"/>
    </row>
    <row r="1244" spans="15:15" x14ac:dyDescent="0.3">
      <c r="O1244" s="1329"/>
    </row>
    <row r="1245" spans="15:15" x14ac:dyDescent="0.3">
      <c r="O1245" s="1329"/>
    </row>
    <row r="1246" spans="15:15" x14ac:dyDescent="0.3">
      <c r="O1246" s="1329"/>
    </row>
    <row r="1247" spans="15:15" x14ac:dyDescent="0.3">
      <c r="O1247" s="1329"/>
    </row>
    <row r="1248" spans="15:15" x14ac:dyDescent="0.3">
      <c r="O1248" s="1329"/>
    </row>
    <row r="1249" spans="15:15" x14ac:dyDescent="0.3">
      <c r="O1249" s="1329"/>
    </row>
    <row r="1250" spans="15:15" x14ac:dyDescent="0.3">
      <c r="O1250" s="1329"/>
    </row>
    <row r="1251" spans="15:15" x14ac:dyDescent="0.3">
      <c r="O1251" s="1329"/>
    </row>
    <row r="1252" spans="15:15" x14ac:dyDescent="0.3">
      <c r="O1252" s="1329"/>
    </row>
    <row r="1253" spans="15:15" x14ac:dyDescent="0.3">
      <c r="O1253" s="1329"/>
    </row>
    <row r="1254" spans="15:15" x14ac:dyDescent="0.3">
      <c r="O1254" s="1329"/>
    </row>
    <row r="1255" spans="15:15" x14ac:dyDescent="0.3">
      <c r="O1255" s="1329"/>
    </row>
    <row r="1256" spans="15:15" x14ac:dyDescent="0.3">
      <c r="O1256" s="1329"/>
    </row>
    <row r="1257" spans="15:15" x14ac:dyDescent="0.3">
      <c r="O1257" s="1329"/>
    </row>
    <row r="1258" spans="15:15" x14ac:dyDescent="0.3">
      <c r="O1258" s="1329"/>
    </row>
    <row r="1259" spans="15:15" x14ac:dyDescent="0.3">
      <c r="O1259" s="1329"/>
    </row>
    <row r="1260" spans="15:15" x14ac:dyDescent="0.3">
      <c r="O1260" s="1329"/>
    </row>
    <row r="1261" spans="15:15" x14ac:dyDescent="0.3">
      <c r="O1261" s="1329"/>
    </row>
    <row r="1262" spans="15:15" x14ac:dyDescent="0.3">
      <c r="O1262" s="1329"/>
    </row>
    <row r="1263" spans="15:15" x14ac:dyDescent="0.3">
      <c r="O1263" s="1329"/>
    </row>
    <row r="1264" spans="15:15" x14ac:dyDescent="0.3">
      <c r="O1264" s="1329"/>
    </row>
    <row r="1265" spans="15:15" x14ac:dyDescent="0.3">
      <c r="O1265" s="1329"/>
    </row>
    <row r="1266" spans="15:15" x14ac:dyDescent="0.3">
      <c r="O1266" s="1329"/>
    </row>
    <row r="1267" spans="15:15" x14ac:dyDescent="0.3">
      <c r="O1267" s="1329"/>
    </row>
    <row r="1268" spans="15:15" x14ac:dyDescent="0.3">
      <c r="O1268" s="1329"/>
    </row>
    <row r="1269" spans="15:15" x14ac:dyDescent="0.3">
      <c r="O1269" s="1329"/>
    </row>
    <row r="1270" spans="15:15" x14ac:dyDescent="0.3">
      <c r="O1270" s="1329"/>
    </row>
    <row r="1271" spans="15:15" x14ac:dyDescent="0.3">
      <c r="O1271" s="1329"/>
    </row>
    <row r="1272" spans="15:15" x14ac:dyDescent="0.3">
      <c r="O1272" s="1329"/>
    </row>
    <row r="1273" spans="15:15" x14ac:dyDescent="0.3">
      <c r="O1273" s="1329"/>
    </row>
    <row r="1274" spans="15:15" x14ac:dyDescent="0.3">
      <c r="O1274" s="1329"/>
    </row>
    <row r="1275" spans="15:15" x14ac:dyDescent="0.3">
      <c r="O1275" s="1329"/>
    </row>
    <row r="1276" spans="15:15" x14ac:dyDescent="0.3">
      <c r="O1276" s="1329"/>
    </row>
    <row r="1277" spans="15:15" x14ac:dyDescent="0.3">
      <c r="O1277" s="1329"/>
    </row>
    <row r="1278" spans="15:15" x14ac:dyDescent="0.3">
      <c r="O1278" s="1329"/>
    </row>
    <row r="1279" spans="15:15" x14ac:dyDescent="0.3">
      <c r="O1279" s="1329"/>
    </row>
    <row r="1280" spans="15:15" x14ac:dyDescent="0.3">
      <c r="O1280" s="1329"/>
    </row>
    <row r="1281" spans="15:15" x14ac:dyDescent="0.3">
      <c r="O1281" s="1329"/>
    </row>
    <row r="1282" spans="15:15" x14ac:dyDescent="0.3">
      <c r="O1282" s="1329"/>
    </row>
    <row r="1283" spans="15:15" x14ac:dyDescent="0.3">
      <c r="O1283" s="1329"/>
    </row>
    <row r="1284" spans="15:15" x14ac:dyDescent="0.3">
      <c r="O1284" s="1329"/>
    </row>
    <row r="1285" spans="15:15" x14ac:dyDescent="0.3">
      <c r="O1285" s="1329"/>
    </row>
    <row r="1286" spans="15:15" x14ac:dyDescent="0.3">
      <c r="O1286" s="1329"/>
    </row>
    <row r="1287" spans="15:15" x14ac:dyDescent="0.3">
      <c r="O1287" s="1329"/>
    </row>
    <row r="1288" spans="15:15" x14ac:dyDescent="0.3">
      <c r="O1288" s="1329"/>
    </row>
    <row r="1289" spans="15:15" x14ac:dyDescent="0.3">
      <c r="O1289" s="1329"/>
    </row>
    <row r="1290" spans="15:15" x14ac:dyDescent="0.3">
      <c r="O1290" s="1329"/>
    </row>
    <row r="1291" spans="15:15" x14ac:dyDescent="0.3">
      <c r="O1291" s="1329"/>
    </row>
    <row r="1292" spans="15:15" x14ac:dyDescent="0.3">
      <c r="O1292" s="1329"/>
    </row>
    <row r="1293" spans="15:15" x14ac:dyDescent="0.3">
      <c r="O1293" s="1329"/>
    </row>
    <row r="1294" spans="15:15" x14ac:dyDescent="0.3">
      <c r="O1294" s="1329"/>
    </row>
    <row r="1295" spans="15:15" x14ac:dyDescent="0.3">
      <c r="O1295" s="1329"/>
    </row>
    <row r="1296" spans="15:15" x14ac:dyDescent="0.3">
      <c r="O1296" s="1329"/>
    </row>
    <row r="1297" spans="15:15" x14ac:dyDescent="0.3">
      <c r="O1297" s="1329"/>
    </row>
    <row r="1298" spans="15:15" x14ac:dyDescent="0.3">
      <c r="O1298" s="1329"/>
    </row>
    <row r="1299" spans="15:15" x14ac:dyDescent="0.3">
      <c r="O1299" s="1329"/>
    </row>
    <row r="1300" spans="15:15" x14ac:dyDescent="0.3">
      <c r="O1300" s="1329"/>
    </row>
    <row r="1301" spans="15:15" x14ac:dyDescent="0.3">
      <c r="O1301" s="1329"/>
    </row>
    <row r="1302" spans="15:15" x14ac:dyDescent="0.3">
      <c r="O1302" s="1329"/>
    </row>
    <row r="1303" spans="15:15" x14ac:dyDescent="0.3">
      <c r="O1303" s="1329"/>
    </row>
    <row r="1304" spans="15:15" x14ac:dyDescent="0.3">
      <c r="O1304" s="1329"/>
    </row>
    <row r="1305" spans="15:15" x14ac:dyDescent="0.3">
      <c r="O1305" s="1329"/>
    </row>
    <row r="1306" spans="15:15" x14ac:dyDescent="0.3">
      <c r="O1306" s="1329"/>
    </row>
    <row r="1307" spans="15:15" x14ac:dyDescent="0.3">
      <c r="O1307" s="1329"/>
    </row>
    <row r="1308" spans="15:15" x14ac:dyDescent="0.3">
      <c r="O1308" s="1329"/>
    </row>
    <row r="1309" spans="15:15" x14ac:dyDescent="0.3">
      <c r="O1309" s="1329"/>
    </row>
    <row r="1310" spans="15:15" x14ac:dyDescent="0.3">
      <c r="O1310" s="1329"/>
    </row>
    <row r="1311" spans="15:15" x14ac:dyDescent="0.3">
      <c r="O1311" s="1329"/>
    </row>
    <row r="1312" spans="15:15" x14ac:dyDescent="0.3">
      <c r="O1312" s="1329"/>
    </row>
    <row r="1313" spans="15:15" x14ac:dyDescent="0.3">
      <c r="O1313" s="1329"/>
    </row>
    <row r="1314" spans="15:15" x14ac:dyDescent="0.3">
      <c r="O1314" s="1329"/>
    </row>
    <row r="1315" spans="15:15" x14ac:dyDescent="0.3">
      <c r="O1315" s="1329"/>
    </row>
    <row r="1316" spans="15:15" x14ac:dyDescent="0.3">
      <c r="O1316" s="1329"/>
    </row>
    <row r="1317" spans="15:15" x14ac:dyDescent="0.3">
      <c r="O1317" s="1329"/>
    </row>
    <row r="1318" spans="15:15" x14ac:dyDescent="0.3">
      <c r="O1318" s="1329"/>
    </row>
    <row r="1319" spans="15:15" x14ac:dyDescent="0.3">
      <c r="O1319" s="1329"/>
    </row>
    <row r="1320" spans="15:15" x14ac:dyDescent="0.3">
      <c r="O1320" s="1329"/>
    </row>
    <row r="1321" spans="15:15" x14ac:dyDescent="0.3">
      <c r="O1321" s="1329"/>
    </row>
    <row r="1322" spans="15:15" x14ac:dyDescent="0.3">
      <c r="O1322" s="1329"/>
    </row>
    <row r="1323" spans="15:15" x14ac:dyDescent="0.3">
      <c r="O1323" s="1329"/>
    </row>
    <row r="1324" spans="15:15" x14ac:dyDescent="0.3">
      <c r="O1324" s="1329"/>
    </row>
    <row r="1325" spans="15:15" x14ac:dyDescent="0.3">
      <c r="O1325" s="1329"/>
    </row>
    <row r="1326" spans="15:15" x14ac:dyDescent="0.3">
      <c r="O1326" s="1329"/>
    </row>
    <row r="1327" spans="15:15" x14ac:dyDescent="0.3">
      <c r="O1327" s="1329"/>
    </row>
    <row r="1328" spans="15:15" x14ac:dyDescent="0.3">
      <c r="O1328" s="1329"/>
    </row>
    <row r="1329" spans="15:15" x14ac:dyDescent="0.3">
      <c r="O1329" s="1329"/>
    </row>
    <row r="1330" spans="15:15" x14ac:dyDescent="0.3">
      <c r="O1330" s="1329"/>
    </row>
    <row r="1331" spans="15:15" x14ac:dyDescent="0.3">
      <c r="O1331" s="1329"/>
    </row>
    <row r="1332" spans="15:15" x14ac:dyDescent="0.3">
      <c r="O1332" s="1329"/>
    </row>
    <row r="1333" spans="15:15" x14ac:dyDescent="0.3">
      <c r="O1333" s="1329"/>
    </row>
    <row r="1334" spans="15:15" x14ac:dyDescent="0.3">
      <c r="O1334" s="1329"/>
    </row>
    <row r="1335" spans="15:15" x14ac:dyDescent="0.3">
      <c r="O1335" s="1329"/>
    </row>
    <row r="1336" spans="15:15" x14ac:dyDescent="0.3">
      <c r="O1336" s="1329"/>
    </row>
    <row r="1337" spans="15:15" x14ac:dyDescent="0.3">
      <c r="O1337" s="1329"/>
    </row>
    <row r="1338" spans="15:15" x14ac:dyDescent="0.3">
      <c r="O1338" s="1329"/>
    </row>
    <row r="1339" spans="15:15" x14ac:dyDescent="0.3">
      <c r="O1339" s="1329"/>
    </row>
    <row r="1340" spans="15:15" x14ac:dyDescent="0.3">
      <c r="O1340" s="1329"/>
    </row>
    <row r="1341" spans="15:15" x14ac:dyDescent="0.3">
      <c r="O1341" s="1329"/>
    </row>
    <row r="1342" spans="15:15" x14ac:dyDescent="0.3">
      <c r="O1342" s="1329"/>
    </row>
    <row r="1343" spans="15:15" x14ac:dyDescent="0.3">
      <c r="O1343" s="1329"/>
    </row>
    <row r="1344" spans="15:15" x14ac:dyDescent="0.3">
      <c r="O1344" s="1329"/>
    </row>
    <row r="1345" spans="15:15" x14ac:dyDescent="0.3">
      <c r="O1345" s="1329"/>
    </row>
    <row r="1346" spans="15:15" x14ac:dyDescent="0.3">
      <c r="O1346" s="1329"/>
    </row>
    <row r="1347" spans="15:15" x14ac:dyDescent="0.3">
      <c r="O1347" s="1329"/>
    </row>
    <row r="1348" spans="15:15" x14ac:dyDescent="0.3">
      <c r="O1348" s="1329"/>
    </row>
    <row r="1349" spans="15:15" x14ac:dyDescent="0.3">
      <c r="O1349" s="1329"/>
    </row>
    <row r="1350" spans="15:15" x14ac:dyDescent="0.3">
      <c r="O1350" s="1329"/>
    </row>
    <row r="1351" spans="15:15" x14ac:dyDescent="0.3">
      <c r="O1351" s="1329"/>
    </row>
    <row r="1352" spans="15:15" x14ac:dyDescent="0.3">
      <c r="O1352" s="1329"/>
    </row>
    <row r="1353" spans="15:15" x14ac:dyDescent="0.3">
      <c r="O1353" s="1329"/>
    </row>
    <row r="1354" spans="15:15" x14ac:dyDescent="0.3">
      <c r="O1354" s="1329"/>
    </row>
    <row r="1355" spans="15:15" x14ac:dyDescent="0.3">
      <c r="O1355" s="1329"/>
    </row>
    <row r="1356" spans="15:15" x14ac:dyDescent="0.3">
      <c r="O1356" s="1329"/>
    </row>
    <row r="1357" spans="15:15" x14ac:dyDescent="0.3">
      <c r="O1357" s="1329"/>
    </row>
    <row r="1358" spans="15:15" x14ac:dyDescent="0.3">
      <c r="O1358" s="1329"/>
    </row>
    <row r="1359" spans="15:15" x14ac:dyDescent="0.3">
      <c r="O1359" s="1329"/>
    </row>
    <row r="1360" spans="15:15" x14ac:dyDescent="0.3">
      <c r="O1360" s="1329"/>
    </row>
    <row r="1361" spans="15:15" x14ac:dyDescent="0.3">
      <c r="O1361" s="1329"/>
    </row>
    <row r="1362" spans="15:15" x14ac:dyDescent="0.3">
      <c r="O1362" s="1329"/>
    </row>
    <row r="1363" spans="15:15" x14ac:dyDescent="0.3">
      <c r="O1363" s="1329"/>
    </row>
    <row r="1364" spans="15:15" x14ac:dyDescent="0.3">
      <c r="O1364" s="1329"/>
    </row>
    <row r="1365" spans="15:15" x14ac:dyDescent="0.3">
      <c r="O1365" s="1329"/>
    </row>
    <row r="1366" spans="15:15" x14ac:dyDescent="0.3">
      <c r="O1366" s="1329"/>
    </row>
    <row r="1367" spans="15:15" x14ac:dyDescent="0.3">
      <c r="O1367" s="1329"/>
    </row>
    <row r="1368" spans="15:15" x14ac:dyDescent="0.3">
      <c r="O1368" s="1329"/>
    </row>
    <row r="1369" spans="15:15" x14ac:dyDescent="0.3">
      <c r="O1369" s="1329"/>
    </row>
    <row r="1370" spans="15:15" x14ac:dyDescent="0.3">
      <c r="O1370" s="1329"/>
    </row>
    <row r="1371" spans="15:15" x14ac:dyDescent="0.3">
      <c r="O1371" s="1329"/>
    </row>
    <row r="1372" spans="15:15" x14ac:dyDescent="0.3">
      <c r="O1372" s="1329"/>
    </row>
    <row r="1373" spans="15:15" x14ac:dyDescent="0.3">
      <c r="O1373" s="1329"/>
    </row>
    <row r="1374" spans="15:15" x14ac:dyDescent="0.3">
      <c r="O1374" s="1329"/>
    </row>
    <row r="1375" spans="15:15" x14ac:dyDescent="0.3">
      <c r="O1375" s="1329"/>
    </row>
    <row r="1376" spans="15:15" x14ac:dyDescent="0.3">
      <c r="O1376" s="1329"/>
    </row>
    <row r="1377" spans="15:15" x14ac:dyDescent="0.3">
      <c r="O1377" s="1329"/>
    </row>
    <row r="1378" spans="15:15" x14ac:dyDescent="0.3">
      <c r="O1378" s="1329"/>
    </row>
    <row r="1379" spans="15:15" x14ac:dyDescent="0.3">
      <c r="O1379" s="1329"/>
    </row>
    <row r="1380" spans="15:15" x14ac:dyDescent="0.3">
      <c r="O1380" s="1329"/>
    </row>
    <row r="1381" spans="15:15" x14ac:dyDescent="0.3">
      <c r="O1381" s="1329"/>
    </row>
    <row r="1382" spans="15:15" x14ac:dyDescent="0.3">
      <c r="O1382" s="1329"/>
    </row>
    <row r="1383" spans="15:15" x14ac:dyDescent="0.3">
      <c r="O1383" s="1329"/>
    </row>
    <row r="1384" spans="15:15" x14ac:dyDescent="0.3">
      <c r="O1384" s="1329"/>
    </row>
    <row r="1385" spans="15:15" x14ac:dyDescent="0.3">
      <c r="O1385" s="1329"/>
    </row>
    <row r="1386" spans="15:15" x14ac:dyDescent="0.3">
      <c r="O1386" s="1329"/>
    </row>
    <row r="1387" spans="15:15" x14ac:dyDescent="0.3">
      <c r="O1387" s="1329"/>
    </row>
    <row r="1388" spans="15:15" x14ac:dyDescent="0.3">
      <c r="O1388" s="1329"/>
    </row>
    <row r="1389" spans="15:15" x14ac:dyDescent="0.3">
      <c r="O1389" s="1329"/>
    </row>
    <row r="1390" spans="15:15" x14ac:dyDescent="0.3">
      <c r="O1390" s="1329"/>
    </row>
    <row r="1391" spans="15:15" x14ac:dyDescent="0.3">
      <c r="O1391" s="1329"/>
    </row>
    <row r="1392" spans="15:15" x14ac:dyDescent="0.3">
      <c r="O1392" s="1329"/>
    </row>
    <row r="1393" spans="15:15" x14ac:dyDescent="0.3">
      <c r="O1393" s="1329"/>
    </row>
    <row r="1394" spans="15:15" x14ac:dyDescent="0.3">
      <c r="O1394" s="1329"/>
    </row>
    <row r="1395" spans="15:15" x14ac:dyDescent="0.3">
      <c r="O1395" s="1329"/>
    </row>
    <row r="1396" spans="15:15" x14ac:dyDescent="0.3">
      <c r="O1396" s="1329"/>
    </row>
    <row r="1397" spans="15:15" x14ac:dyDescent="0.3">
      <c r="O1397" s="1329"/>
    </row>
    <row r="1398" spans="15:15" x14ac:dyDescent="0.3">
      <c r="O1398" s="1329"/>
    </row>
    <row r="1399" spans="15:15" x14ac:dyDescent="0.3">
      <c r="O1399" s="1329"/>
    </row>
    <row r="1400" spans="15:15" x14ac:dyDescent="0.3">
      <c r="O1400" s="1329"/>
    </row>
    <row r="1401" spans="15:15" x14ac:dyDescent="0.3">
      <c r="O1401" s="1329"/>
    </row>
    <row r="1402" spans="15:15" x14ac:dyDescent="0.3">
      <c r="O1402" s="1329"/>
    </row>
    <row r="1403" spans="15:15" x14ac:dyDescent="0.3">
      <c r="O1403" s="1329"/>
    </row>
    <row r="1404" spans="15:15" x14ac:dyDescent="0.3">
      <c r="O1404" s="1329"/>
    </row>
    <row r="1405" spans="15:15" x14ac:dyDescent="0.3">
      <c r="O1405" s="1329"/>
    </row>
    <row r="1406" spans="15:15" x14ac:dyDescent="0.3">
      <c r="O1406" s="1329"/>
    </row>
    <row r="1407" spans="15:15" x14ac:dyDescent="0.3">
      <c r="O1407" s="1329"/>
    </row>
    <row r="1408" spans="15:15" x14ac:dyDescent="0.3">
      <c r="O1408" s="1329"/>
    </row>
    <row r="1409" spans="15:15" x14ac:dyDescent="0.3">
      <c r="O1409" s="1329"/>
    </row>
    <row r="1410" spans="15:15" x14ac:dyDescent="0.3">
      <c r="O1410" s="1329"/>
    </row>
    <row r="1411" spans="15:15" x14ac:dyDescent="0.3">
      <c r="O1411" s="1329"/>
    </row>
    <row r="1412" spans="15:15" x14ac:dyDescent="0.3">
      <c r="O1412" s="1329"/>
    </row>
    <row r="1413" spans="15:15" x14ac:dyDescent="0.3">
      <c r="O1413" s="1329"/>
    </row>
    <row r="1414" spans="15:15" x14ac:dyDescent="0.3">
      <c r="O1414" s="1329"/>
    </row>
    <row r="1415" spans="15:15" x14ac:dyDescent="0.3">
      <c r="O1415" s="1329"/>
    </row>
    <row r="1416" spans="15:15" x14ac:dyDescent="0.3">
      <c r="O1416" s="1329"/>
    </row>
    <row r="1417" spans="15:15" x14ac:dyDescent="0.3">
      <c r="O1417" s="1329"/>
    </row>
    <row r="1418" spans="15:15" x14ac:dyDescent="0.3">
      <c r="O1418" s="1329"/>
    </row>
    <row r="1419" spans="15:15" x14ac:dyDescent="0.3">
      <c r="O1419" s="1329"/>
    </row>
    <row r="1420" spans="15:15" x14ac:dyDescent="0.3">
      <c r="O1420" s="1329"/>
    </row>
    <row r="1421" spans="15:15" x14ac:dyDescent="0.3">
      <c r="O1421" s="1329"/>
    </row>
    <row r="1422" spans="15:15" x14ac:dyDescent="0.3">
      <c r="O1422" s="1329"/>
    </row>
    <row r="1423" spans="15:15" x14ac:dyDescent="0.3">
      <c r="O1423" s="1329"/>
    </row>
    <row r="1424" spans="15:15" x14ac:dyDescent="0.3">
      <c r="O1424" s="1329"/>
    </row>
    <row r="1425" spans="15:15" x14ac:dyDescent="0.3">
      <c r="O1425" s="1329"/>
    </row>
    <row r="1426" spans="15:15" x14ac:dyDescent="0.3">
      <c r="O1426" s="1329"/>
    </row>
    <row r="1427" spans="15:15" x14ac:dyDescent="0.3">
      <c r="O1427" s="1329"/>
    </row>
    <row r="1428" spans="15:15" x14ac:dyDescent="0.3">
      <c r="O1428" s="1329"/>
    </row>
    <row r="1429" spans="15:15" x14ac:dyDescent="0.3">
      <c r="O1429" s="1329"/>
    </row>
    <row r="1430" spans="15:15" x14ac:dyDescent="0.3">
      <c r="O1430" s="1329"/>
    </row>
    <row r="1431" spans="15:15" x14ac:dyDescent="0.3">
      <c r="O1431" s="1329"/>
    </row>
    <row r="1432" spans="15:15" x14ac:dyDescent="0.3">
      <c r="O1432" s="1329"/>
    </row>
    <row r="1433" spans="15:15" x14ac:dyDescent="0.3">
      <c r="O1433" s="1329"/>
    </row>
    <row r="1434" spans="15:15" x14ac:dyDescent="0.3">
      <c r="O1434" s="1329"/>
    </row>
    <row r="1435" spans="15:15" x14ac:dyDescent="0.3">
      <c r="O1435" s="1329"/>
    </row>
    <row r="1436" spans="15:15" x14ac:dyDescent="0.3">
      <c r="O1436" s="1329"/>
    </row>
    <row r="1437" spans="15:15" x14ac:dyDescent="0.3">
      <c r="O1437" s="1329"/>
    </row>
    <row r="1438" spans="15:15" x14ac:dyDescent="0.3">
      <c r="O1438" s="1329"/>
    </row>
    <row r="1439" spans="15:15" x14ac:dyDescent="0.3">
      <c r="O1439" s="1329"/>
    </row>
    <row r="1440" spans="15:15" x14ac:dyDescent="0.3">
      <c r="O1440" s="1329"/>
    </row>
    <row r="1441" spans="15:15" x14ac:dyDescent="0.3">
      <c r="O1441" s="1329"/>
    </row>
    <row r="1442" spans="15:15" x14ac:dyDescent="0.3">
      <c r="O1442" s="1329"/>
    </row>
    <row r="1443" spans="15:15" x14ac:dyDescent="0.3">
      <c r="O1443" s="1329"/>
    </row>
    <row r="1444" spans="15:15" x14ac:dyDescent="0.3">
      <c r="O1444" s="1329"/>
    </row>
    <row r="1445" spans="15:15" x14ac:dyDescent="0.3">
      <c r="O1445" s="1329"/>
    </row>
    <row r="1446" spans="15:15" x14ac:dyDescent="0.3">
      <c r="O1446" s="1329"/>
    </row>
    <row r="1447" spans="15:15" x14ac:dyDescent="0.3">
      <c r="O1447" s="1329"/>
    </row>
    <row r="1448" spans="15:15" x14ac:dyDescent="0.3">
      <c r="O1448" s="1329"/>
    </row>
    <row r="1449" spans="15:15" x14ac:dyDescent="0.3">
      <c r="O1449" s="1329"/>
    </row>
    <row r="1450" spans="15:15" x14ac:dyDescent="0.3">
      <c r="O1450" s="1329"/>
    </row>
    <row r="1451" spans="15:15" x14ac:dyDescent="0.3">
      <c r="O1451" s="1329"/>
    </row>
    <row r="1452" spans="15:15" x14ac:dyDescent="0.3">
      <c r="O1452" s="1329"/>
    </row>
    <row r="1453" spans="15:15" x14ac:dyDescent="0.3">
      <c r="O1453" s="1329"/>
    </row>
    <row r="1454" spans="15:15" x14ac:dyDescent="0.3">
      <c r="O1454" s="1329"/>
    </row>
    <row r="1455" spans="15:15" x14ac:dyDescent="0.3">
      <c r="O1455" s="1329"/>
    </row>
    <row r="1456" spans="15:15" x14ac:dyDescent="0.3">
      <c r="O1456" s="1329"/>
    </row>
    <row r="1457" spans="15:15" x14ac:dyDescent="0.3">
      <c r="O1457" s="1329"/>
    </row>
    <row r="1458" spans="15:15" x14ac:dyDescent="0.3">
      <c r="O1458" s="1329"/>
    </row>
    <row r="1459" spans="15:15" x14ac:dyDescent="0.3">
      <c r="O1459" s="1329"/>
    </row>
    <row r="1460" spans="15:15" x14ac:dyDescent="0.3">
      <c r="O1460" s="1329"/>
    </row>
    <row r="1461" spans="15:15" x14ac:dyDescent="0.3">
      <c r="O1461" s="1329"/>
    </row>
    <row r="1462" spans="15:15" x14ac:dyDescent="0.3">
      <c r="O1462" s="1329"/>
    </row>
    <row r="1463" spans="15:15" x14ac:dyDescent="0.3">
      <c r="O1463" s="1329"/>
    </row>
    <row r="1464" spans="15:15" x14ac:dyDescent="0.3">
      <c r="O1464" s="1329"/>
    </row>
    <row r="1465" spans="15:15" x14ac:dyDescent="0.3">
      <c r="O1465" s="1329"/>
    </row>
    <row r="1466" spans="15:15" x14ac:dyDescent="0.3">
      <c r="O1466" s="1329"/>
    </row>
    <row r="1467" spans="15:15" x14ac:dyDescent="0.3">
      <c r="O1467" s="1329"/>
    </row>
    <row r="1468" spans="15:15" x14ac:dyDescent="0.3">
      <c r="O1468" s="1329"/>
    </row>
    <row r="1469" spans="15:15" x14ac:dyDescent="0.3">
      <c r="O1469" s="1329"/>
    </row>
    <row r="1470" spans="15:15" x14ac:dyDescent="0.3">
      <c r="O1470" s="1329"/>
    </row>
    <row r="1471" spans="15:15" x14ac:dyDescent="0.3">
      <c r="O1471" s="1329"/>
    </row>
    <row r="1472" spans="15:15" x14ac:dyDescent="0.3">
      <c r="O1472" s="1329"/>
    </row>
    <row r="1473" spans="15:15" x14ac:dyDescent="0.3">
      <c r="O1473" s="1329"/>
    </row>
    <row r="1474" spans="15:15" x14ac:dyDescent="0.3">
      <c r="O1474" s="1329"/>
    </row>
    <row r="1475" spans="15:15" x14ac:dyDescent="0.3">
      <c r="O1475" s="1329"/>
    </row>
    <row r="1476" spans="15:15" x14ac:dyDescent="0.3">
      <c r="O1476" s="1329"/>
    </row>
    <row r="1477" spans="15:15" x14ac:dyDescent="0.3">
      <c r="O1477" s="1329"/>
    </row>
    <row r="1478" spans="15:15" x14ac:dyDescent="0.3">
      <c r="O1478" s="1329"/>
    </row>
    <row r="1479" spans="15:15" x14ac:dyDescent="0.3">
      <c r="O1479" s="1329"/>
    </row>
    <row r="1480" spans="15:15" x14ac:dyDescent="0.3">
      <c r="O1480" s="1329"/>
    </row>
    <row r="1481" spans="15:15" x14ac:dyDescent="0.3">
      <c r="O1481" s="1329"/>
    </row>
    <row r="1482" spans="15:15" x14ac:dyDescent="0.3">
      <c r="O1482" s="1329"/>
    </row>
    <row r="1483" spans="15:15" x14ac:dyDescent="0.3">
      <c r="O1483" s="1329"/>
    </row>
    <row r="1484" spans="15:15" x14ac:dyDescent="0.3">
      <c r="O1484" s="1329"/>
    </row>
    <row r="1485" spans="15:15" x14ac:dyDescent="0.3">
      <c r="O1485" s="1329"/>
    </row>
    <row r="1486" spans="15:15" x14ac:dyDescent="0.3">
      <c r="O1486" s="1329"/>
    </row>
    <row r="1487" spans="15:15" x14ac:dyDescent="0.3">
      <c r="O1487" s="1329"/>
    </row>
    <row r="1488" spans="15:15" x14ac:dyDescent="0.3">
      <c r="O1488" s="1329"/>
    </row>
    <row r="1489" spans="15:15" x14ac:dyDescent="0.3">
      <c r="O1489" s="1329"/>
    </row>
    <row r="1490" spans="15:15" x14ac:dyDescent="0.3">
      <c r="O1490" s="1329"/>
    </row>
    <row r="1491" spans="15:15" x14ac:dyDescent="0.3">
      <c r="O1491" s="1329"/>
    </row>
    <row r="1492" spans="15:15" x14ac:dyDescent="0.3">
      <c r="O1492" s="1329"/>
    </row>
    <row r="1493" spans="15:15" x14ac:dyDescent="0.3">
      <c r="O1493" s="1329"/>
    </row>
    <row r="1494" spans="15:15" x14ac:dyDescent="0.3">
      <c r="O1494" s="1329"/>
    </row>
    <row r="1495" spans="15:15" x14ac:dyDescent="0.3">
      <c r="O1495" s="1329"/>
    </row>
    <row r="1496" spans="15:15" x14ac:dyDescent="0.3">
      <c r="O1496" s="1329"/>
    </row>
    <row r="1497" spans="15:15" x14ac:dyDescent="0.3">
      <c r="O1497" s="1329"/>
    </row>
    <row r="1498" spans="15:15" x14ac:dyDescent="0.3">
      <c r="O1498" s="1329"/>
    </row>
    <row r="1499" spans="15:15" x14ac:dyDescent="0.3">
      <c r="O1499" s="1329"/>
    </row>
    <row r="1500" spans="15:15" x14ac:dyDescent="0.3">
      <c r="O1500" s="1329"/>
    </row>
    <row r="1501" spans="15:15" x14ac:dyDescent="0.3">
      <c r="O1501" s="1329"/>
    </row>
    <row r="1502" spans="15:15" x14ac:dyDescent="0.3">
      <c r="O1502" s="1329"/>
    </row>
    <row r="1503" spans="15:15" x14ac:dyDescent="0.3">
      <c r="O1503" s="1329"/>
    </row>
    <row r="1504" spans="15:15" x14ac:dyDescent="0.3">
      <c r="O1504" s="1329"/>
    </row>
    <row r="1505" spans="15:15" x14ac:dyDescent="0.3">
      <c r="O1505" s="1329"/>
    </row>
    <row r="1506" spans="15:15" x14ac:dyDescent="0.3">
      <c r="O1506" s="1329"/>
    </row>
    <row r="1507" spans="15:15" x14ac:dyDescent="0.3">
      <c r="O1507" s="1329"/>
    </row>
    <row r="1508" spans="15:15" x14ac:dyDescent="0.3">
      <c r="O1508" s="1329"/>
    </row>
    <row r="1509" spans="15:15" x14ac:dyDescent="0.3">
      <c r="O1509" s="1329"/>
    </row>
    <row r="1510" spans="15:15" x14ac:dyDescent="0.3">
      <c r="O1510" s="1329"/>
    </row>
    <row r="1511" spans="15:15" x14ac:dyDescent="0.3">
      <c r="O1511" s="1329"/>
    </row>
    <row r="1512" spans="15:15" x14ac:dyDescent="0.3">
      <c r="O1512" s="1329"/>
    </row>
    <row r="1513" spans="15:15" x14ac:dyDescent="0.3">
      <c r="O1513" s="1329"/>
    </row>
    <row r="1514" spans="15:15" x14ac:dyDescent="0.3">
      <c r="O1514" s="1329"/>
    </row>
    <row r="1515" spans="15:15" x14ac:dyDescent="0.3">
      <c r="O1515" s="1329"/>
    </row>
    <row r="1516" spans="15:15" x14ac:dyDescent="0.3">
      <c r="O1516" s="1329"/>
    </row>
    <row r="1517" spans="15:15" x14ac:dyDescent="0.3">
      <c r="O1517" s="1329"/>
    </row>
    <row r="1518" spans="15:15" x14ac:dyDescent="0.3">
      <c r="O1518" s="1329"/>
    </row>
    <row r="1519" spans="15:15" x14ac:dyDescent="0.3">
      <c r="O1519" s="1329"/>
    </row>
    <row r="1520" spans="15:15" x14ac:dyDescent="0.3">
      <c r="O1520" s="1329"/>
    </row>
    <row r="1521" spans="15:15" x14ac:dyDescent="0.3">
      <c r="O1521" s="1329"/>
    </row>
    <row r="1522" spans="15:15" x14ac:dyDescent="0.3">
      <c r="O1522" s="1329"/>
    </row>
    <row r="1523" spans="15:15" x14ac:dyDescent="0.3">
      <c r="O1523" s="1329"/>
    </row>
    <row r="1524" spans="15:15" x14ac:dyDescent="0.3">
      <c r="O1524" s="1329"/>
    </row>
    <row r="1525" spans="15:15" x14ac:dyDescent="0.3">
      <c r="O1525" s="1329"/>
    </row>
    <row r="1526" spans="15:15" x14ac:dyDescent="0.3">
      <c r="O1526" s="1329"/>
    </row>
    <row r="1527" spans="15:15" x14ac:dyDescent="0.3">
      <c r="O1527" s="1329"/>
    </row>
    <row r="1528" spans="15:15" x14ac:dyDescent="0.3">
      <c r="O1528" s="1329"/>
    </row>
    <row r="1529" spans="15:15" x14ac:dyDescent="0.3">
      <c r="O1529" s="1329"/>
    </row>
    <row r="1530" spans="15:15" x14ac:dyDescent="0.3">
      <c r="O1530" s="1329"/>
    </row>
    <row r="1531" spans="15:15" x14ac:dyDescent="0.3">
      <c r="O1531" s="1329"/>
    </row>
    <row r="1532" spans="15:15" x14ac:dyDescent="0.3">
      <c r="O1532" s="1329"/>
    </row>
    <row r="1533" spans="15:15" x14ac:dyDescent="0.3">
      <c r="O1533" s="1329"/>
    </row>
    <row r="1534" spans="15:15" x14ac:dyDescent="0.3">
      <c r="O1534" s="1329"/>
    </row>
    <row r="1535" spans="15:15" x14ac:dyDescent="0.3">
      <c r="O1535" s="1329"/>
    </row>
    <row r="1536" spans="15:15" x14ac:dyDescent="0.3">
      <c r="O1536" s="1329"/>
    </row>
    <row r="1537" spans="15:15" x14ac:dyDescent="0.3">
      <c r="O1537" s="1329"/>
    </row>
    <row r="1538" spans="15:15" x14ac:dyDescent="0.3">
      <c r="O1538" s="1329"/>
    </row>
    <row r="1539" spans="15:15" x14ac:dyDescent="0.3">
      <c r="O1539" s="1329"/>
    </row>
    <row r="1540" spans="15:15" x14ac:dyDescent="0.3">
      <c r="O1540" s="1329"/>
    </row>
    <row r="1541" spans="15:15" x14ac:dyDescent="0.3">
      <c r="O1541" s="1329"/>
    </row>
    <row r="1542" spans="15:15" x14ac:dyDescent="0.3">
      <c r="O1542" s="1329"/>
    </row>
    <row r="1543" spans="15:15" x14ac:dyDescent="0.3">
      <c r="O1543" s="1329"/>
    </row>
    <row r="1544" spans="15:15" x14ac:dyDescent="0.3">
      <c r="O1544" s="1329"/>
    </row>
    <row r="1545" spans="15:15" x14ac:dyDescent="0.3">
      <c r="O1545" s="1329"/>
    </row>
    <row r="1546" spans="15:15" x14ac:dyDescent="0.3">
      <c r="O1546" s="1329"/>
    </row>
    <row r="1547" spans="15:15" x14ac:dyDescent="0.3">
      <c r="O1547" s="1329"/>
    </row>
    <row r="1548" spans="15:15" x14ac:dyDescent="0.3">
      <c r="O1548" s="1329"/>
    </row>
    <row r="1549" spans="15:15" x14ac:dyDescent="0.3">
      <c r="O1549" s="1329"/>
    </row>
    <row r="1550" spans="15:15" x14ac:dyDescent="0.3">
      <c r="O1550" s="1329"/>
    </row>
    <row r="1551" spans="15:15" x14ac:dyDescent="0.3">
      <c r="O1551" s="1329"/>
    </row>
    <row r="1552" spans="15:15" x14ac:dyDescent="0.3">
      <c r="O1552" s="1329"/>
    </row>
    <row r="1553" spans="15:15" x14ac:dyDescent="0.3">
      <c r="O1553" s="1329"/>
    </row>
    <row r="1554" spans="15:15" x14ac:dyDescent="0.3">
      <c r="O1554" s="1329"/>
    </row>
    <row r="1555" spans="15:15" x14ac:dyDescent="0.3">
      <c r="O1555" s="1329"/>
    </row>
    <row r="1556" spans="15:15" x14ac:dyDescent="0.3">
      <c r="O1556" s="1329"/>
    </row>
    <row r="1557" spans="15:15" x14ac:dyDescent="0.3">
      <c r="O1557" s="1329"/>
    </row>
    <row r="1558" spans="15:15" x14ac:dyDescent="0.3">
      <c r="O1558" s="1329"/>
    </row>
    <row r="1559" spans="15:15" x14ac:dyDescent="0.3">
      <c r="O1559" s="1329"/>
    </row>
    <row r="1560" spans="15:15" x14ac:dyDescent="0.3">
      <c r="O1560" s="1329"/>
    </row>
    <row r="1561" spans="15:15" x14ac:dyDescent="0.3">
      <c r="O1561" s="1329"/>
    </row>
    <row r="1562" spans="15:15" x14ac:dyDescent="0.3">
      <c r="O1562" s="1329"/>
    </row>
    <row r="1563" spans="15:15" x14ac:dyDescent="0.3">
      <c r="O1563" s="1329"/>
    </row>
    <row r="1564" spans="15:15" x14ac:dyDescent="0.3">
      <c r="O1564" s="1329"/>
    </row>
    <row r="1565" spans="15:15" x14ac:dyDescent="0.3">
      <c r="O1565" s="1329"/>
    </row>
    <row r="1566" spans="15:15" x14ac:dyDescent="0.3">
      <c r="O1566" s="1329"/>
    </row>
    <row r="1567" spans="15:15" x14ac:dyDescent="0.3">
      <c r="O1567" s="1329"/>
    </row>
    <row r="1568" spans="15:15" x14ac:dyDescent="0.3">
      <c r="O1568" s="1329"/>
    </row>
    <row r="1569" spans="15:15" x14ac:dyDescent="0.3">
      <c r="O1569" s="1329"/>
    </row>
    <row r="1570" spans="15:15" x14ac:dyDescent="0.3">
      <c r="O1570" s="1329"/>
    </row>
    <row r="1571" spans="15:15" x14ac:dyDescent="0.3">
      <c r="O1571" s="1329"/>
    </row>
    <row r="1572" spans="15:15" x14ac:dyDescent="0.3">
      <c r="O1572" s="1329"/>
    </row>
    <row r="1573" spans="15:15" x14ac:dyDescent="0.3">
      <c r="O1573" s="1329"/>
    </row>
    <row r="1574" spans="15:15" x14ac:dyDescent="0.3">
      <c r="O1574" s="1329"/>
    </row>
    <row r="1575" spans="15:15" x14ac:dyDescent="0.3">
      <c r="O1575" s="1329"/>
    </row>
    <row r="1576" spans="15:15" x14ac:dyDescent="0.3">
      <c r="O1576" s="1329"/>
    </row>
    <row r="1577" spans="15:15" x14ac:dyDescent="0.3">
      <c r="O1577" s="1329"/>
    </row>
    <row r="1578" spans="15:15" x14ac:dyDescent="0.3">
      <c r="O1578" s="1329"/>
    </row>
    <row r="1579" spans="15:15" x14ac:dyDescent="0.3">
      <c r="O1579" s="1329"/>
    </row>
    <row r="1580" spans="15:15" x14ac:dyDescent="0.3">
      <c r="O1580" s="1329"/>
    </row>
    <row r="1581" spans="15:15" x14ac:dyDescent="0.3">
      <c r="O1581" s="1329"/>
    </row>
    <row r="1582" spans="15:15" x14ac:dyDescent="0.3">
      <c r="O1582" s="1329"/>
    </row>
    <row r="1583" spans="15:15" x14ac:dyDescent="0.3">
      <c r="O1583" s="1329"/>
    </row>
    <row r="1584" spans="15:15" x14ac:dyDescent="0.3">
      <c r="O1584" s="1329"/>
    </row>
    <row r="1585" spans="15:15" x14ac:dyDescent="0.3">
      <c r="O1585" s="1329"/>
    </row>
    <row r="1586" spans="15:15" x14ac:dyDescent="0.3">
      <c r="O1586" s="1329"/>
    </row>
    <row r="1587" spans="15:15" x14ac:dyDescent="0.3">
      <c r="O1587" s="1329"/>
    </row>
    <row r="1588" spans="15:15" x14ac:dyDescent="0.3">
      <c r="O1588" s="1329"/>
    </row>
    <row r="1589" spans="15:15" x14ac:dyDescent="0.3">
      <c r="O1589" s="1329"/>
    </row>
    <row r="1590" spans="15:15" x14ac:dyDescent="0.3">
      <c r="O1590" s="1329"/>
    </row>
    <row r="1591" spans="15:15" x14ac:dyDescent="0.3">
      <c r="O1591" s="1329"/>
    </row>
    <row r="1592" spans="15:15" x14ac:dyDescent="0.3">
      <c r="O1592" s="1329"/>
    </row>
    <row r="1593" spans="15:15" x14ac:dyDescent="0.3">
      <c r="O1593" s="1329"/>
    </row>
    <row r="1594" spans="15:15" x14ac:dyDescent="0.3">
      <c r="O1594" s="1329"/>
    </row>
    <row r="1595" spans="15:15" x14ac:dyDescent="0.3">
      <c r="O1595" s="1329"/>
    </row>
    <row r="1596" spans="15:15" x14ac:dyDescent="0.3">
      <c r="O1596" s="1329"/>
    </row>
    <row r="1597" spans="15:15" x14ac:dyDescent="0.3">
      <c r="O1597" s="1329"/>
    </row>
    <row r="1598" spans="15:15" x14ac:dyDescent="0.3">
      <c r="O1598" s="1329"/>
    </row>
    <row r="1599" spans="15:15" x14ac:dyDescent="0.3">
      <c r="O1599" s="1329"/>
    </row>
    <row r="1600" spans="15:15" x14ac:dyDescent="0.3">
      <c r="O1600" s="1329"/>
    </row>
    <row r="1601" spans="15:15" x14ac:dyDescent="0.3">
      <c r="O1601" s="1329"/>
    </row>
    <row r="1602" spans="15:15" x14ac:dyDescent="0.3">
      <c r="O1602" s="1329"/>
    </row>
    <row r="1603" spans="15:15" x14ac:dyDescent="0.3">
      <c r="O1603" s="1329"/>
    </row>
    <row r="1604" spans="15:15" x14ac:dyDescent="0.3">
      <c r="O1604" s="1329"/>
    </row>
    <row r="1605" spans="15:15" x14ac:dyDescent="0.3">
      <c r="O1605" s="1329"/>
    </row>
    <row r="1606" spans="15:15" x14ac:dyDescent="0.3">
      <c r="O1606" s="1329"/>
    </row>
    <row r="1607" spans="15:15" x14ac:dyDescent="0.3">
      <c r="O1607" s="1329"/>
    </row>
    <row r="1608" spans="15:15" x14ac:dyDescent="0.3">
      <c r="O1608" s="1329"/>
    </row>
    <row r="1609" spans="15:15" x14ac:dyDescent="0.3">
      <c r="O1609" s="1329"/>
    </row>
    <row r="1610" spans="15:15" x14ac:dyDescent="0.3">
      <c r="O1610" s="1329"/>
    </row>
    <row r="1611" spans="15:15" x14ac:dyDescent="0.3">
      <c r="O1611" s="1329"/>
    </row>
    <row r="1612" spans="15:15" x14ac:dyDescent="0.3">
      <c r="O1612" s="1329"/>
    </row>
    <row r="1613" spans="15:15" x14ac:dyDescent="0.3">
      <c r="O1613" s="1329"/>
    </row>
    <row r="1614" spans="15:15" x14ac:dyDescent="0.3">
      <c r="O1614" s="1329"/>
    </row>
    <row r="1615" spans="15:15" x14ac:dyDescent="0.3">
      <c r="O1615" s="1329"/>
    </row>
    <row r="1616" spans="15:15" x14ac:dyDescent="0.3">
      <c r="O1616" s="1329"/>
    </row>
    <row r="1617" spans="15:15" x14ac:dyDescent="0.3">
      <c r="O1617" s="1329"/>
    </row>
    <row r="1618" spans="15:15" x14ac:dyDescent="0.3">
      <c r="O1618" s="1329"/>
    </row>
    <row r="1619" spans="15:15" x14ac:dyDescent="0.3">
      <c r="O1619" s="1329"/>
    </row>
    <row r="1620" spans="15:15" x14ac:dyDescent="0.3">
      <c r="O1620" s="1329"/>
    </row>
    <row r="1621" spans="15:15" x14ac:dyDescent="0.3">
      <c r="O1621" s="1329"/>
    </row>
    <row r="1622" spans="15:15" x14ac:dyDescent="0.3">
      <c r="O1622" s="1329"/>
    </row>
    <row r="1623" spans="15:15" x14ac:dyDescent="0.3">
      <c r="O1623" s="1329"/>
    </row>
    <row r="1624" spans="15:15" x14ac:dyDescent="0.3">
      <c r="O1624" s="1329"/>
    </row>
    <row r="1625" spans="15:15" x14ac:dyDescent="0.3">
      <c r="O1625" s="1329"/>
    </row>
    <row r="1626" spans="15:15" x14ac:dyDescent="0.3">
      <c r="O1626" s="1329"/>
    </row>
    <row r="1627" spans="15:15" x14ac:dyDescent="0.3">
      <c r="O1627" s="1329"/>
    </row>
    <row r="1628" spans="15:15" x14ac:dyDescent="0.3">
      <c r="O1628" s="1329"/>
    </row>
    <row r="1629" spans="15:15" x14ac:dyDescent="0.3">
      <c r="O1629" s="1329"/>
    </row>
    <row r="1630" spans="15:15" x14ac:dyDescent="0.3">
      <c r="O1630" s="1329"/>
    </row>
    <row r="1631" spans="15:15" x14ac:dyDescent="0.3">
      <c r="O1631" s="1329"/>
    </row>
    <row r="1632" spans="15:15" x14ac:dyDescent="0.3">
      <c r="O1632" s="1329"/>
    </row>
    <row r="1633" spans="15:15" x14ac:dyDescent="0.3">
      <c r="O1633" s="1329"/>
    </row>
    <row r="1634" spans="15:15" x14ac:dyDescent="0.3">
      <c r="O1634" s="1329"/>
    </row>
    <row r="1635" spans="15:15" x14ac:dyDescent="0.3">
      <c r="O1635" s="1329"/>
    </row>
    <row r="1636" spans="15:15" x14ac:dyDescent="0.3">
      <c r="O1636" s="1329"/>
    </row>
    <row r="1637" spans="15:15" x14ac:dyDescent="0.3">
      <c r="O1637" s="1329"/>
    </row>
    <row r="1638" spans="15:15" x14ac:dyDescent="0.3">
      <c r="O1638" s="1329"/>
    </row>
    <row r="1639" spans="15:15" x14ac:dyDescent="0.3">
      <c r="O1639" s="1329"/>
    </row>
    <row r="1640" spans="15:15" x14ac:dyDescent="0.3">
      <c r="O1640" s="1329"/>
    </row>
    <row r="1641" spans="15:15" x14ac:dyDescent="0.3">
      <c r="O1641" s="1329"/>
    </row>
    <row r="1642" spans="15:15" x14ac:dyDescent="0.3">
      <c r="O1642" s="1329"/>
    </row>
    <row r="1643" spans="15:15" x14ac:dyDescent="0.3">
      <c r="O1643" s="1329"/>
    </row>
    <row r="1644" spans="15:15" x14ac:dyDescent="0.3">
      <c r="O1644" s="1329"/>
    </row>
    <row r="1645" spans="15:15" x14ac:dyDescent="0.3">
      <c r="O1645" s="1329"/>
    </row>
    <row r="1646" spans="15:15" x14ac:dyDescent="0.3">
      <c r="O1646" s="1329"/>
    </row>
    <row r="1647" spans="15:15" x14ac:dyDescent="0.3">
      <c r="O1647" s="1329"/>
    </row>
    <row r="1648" spans="15:15" x14ac:dyDescent="0.3">
      <c r="O1648" s="1329"/>
    </row>
    <row r="1649" spans="15:15" x14ac:dyDescent="0.3">
      <c r="O1649" s="1329"/>
    </row>
    <row r="1650" spans="15:15" x14ac:dyDescent="0.3">
      <c r="O1650" s="1329"/>
    </row>
    <row r="1651" spans="15:15" x14ac:dyDescent="0.3">
      <c r="O1651" s="1329"/>
    </row>
    <row r="1652" spans="15:15" x14ac:dyDescent="0.3">
      <c r="O1652" s="1329"/>
    </row>
    <row r="1653" spans="15:15" x14ac:dyDescent="0.3">
      <c r="O1653" s="1329"/>
    </row>
    <row r="1654" spans="15:15" x14ac:dyDescent="0.3">
      <c r="O1654" s="1329"/>
    </row>
    <row r="1655" spans="15:15" x14ac:dyDescent="0.3">
      <c r="O1655" s="1329"/>
    </row>
    <row r="1656" spans="15:15" x14ac:dyDescent="0.3">
      <c r="O1656" s="1329"/>
    </row>
    <row r="1657" spans="15:15" x14ac:dyDescent="0.3">
      <c r="O1657" s="1329"/>
    </row>
    <row r="1658" spans="15:15" x14ac:dyDescent="0.3">
      <c r="O1658" s="1329"/>
    </row>
    <row r="1659" spans="15:15" x14ac:dyDescent="0.3">
      <c r="O1659" s="1329"/>
    </row>
    <row r="1660" spans="15:15" x14ac:dyDescent="0.3">
      <c r="O1660" s="1329"/>
    </row>
    <row r="1661" spans="15:15" x14ac:dyDescent="0.3">
      <c r="O1661" s="1329"/>
    </row>
    <row r="1662" spans="15:15" x14ac:dyDescent="0.3">
      <c r="O1662" s="1329"/>
    </row>
    <row r="1663" spans="15:15" x14ac:dyDescent="0.3">
      <c r="O1663" s="1329"/>
    </row>
    <row r="1664" spans="15:15" x14ac:dyDescent="0.3">
      <c r="O1664" s="1329"/>
    </row>
    <row r="1665" spans="15:15" x14ac:dyDescent="0.3">
      <c r="O1665" s="1329"/>
    </row>
    <row r="1666" spans="15:15" x14ac:dyDescent="0.3">
      <c r="O1666" s="1329"/>
    </row>
    <row r="1667" spans="15:15" x14ac:dyDescent="0.3">
      <c r="O1667" s="1329"/>
    </row>
    <row r="1668" spans="15:15" x14ac:dyDescent="0.3">
      <c r="O1668" s="1329"/>
    </row>
    <row r="1669" spans="15:15" x14ac:dyDescent="0.3">
      <c r="O1669" s="1329"/>
    </row>
    <row r="1670" spans="15:15" x14ac:dyDescent="0.3">
      <c r="O1670" s="1329"/>
    </row>
    <row r="1671" spans="15:15" x14ac:dyDescent="0.3">
      <c r="O1671" s="1329"/>
    </row>
    <row r="1672" spans="15:15" x14ac:dyDescent="0.3">
      <c r="O1672" s="1329"/>
    </row>
    <row r="1673" spans="15:15" x14ac:dyDescent="0.3">
      <c r="O1673" s="1329"/>
    </row>
    <row r="1674" spans="15:15" x14ac:dyDescent="0.3">
      <c r="O1674" s="1329"/>
    </row>
    <row r="1675" spans="15:15" x14ac:dyDescent="0.3">
      <c r="O1675" s="1329"/>
    </row>
    <row r="1676" spans="15:15" x14ac:dyDescent="0.3">
      <c r="O1676" s="1329"/>
    </row>
    <row r="1677" spans="15:15" x14ac:dyDescent="0.3">
      <c r="O1677" s="1329"/>
    </row>
    <row r="1678" spans="15:15" x14ac:dyDescent="0.3">
      <c r="O1678" s="1329"/>
    </row>
    <row r="1679" spans="15:15" x14ac:dyDescent="0.3">
      <c r="O1679" s="1329"/>
    </row>
    <row r="1680" spans="15:15" x14ac:dyDescent="0.3">
      <c r="O1680" s="1329"/>
    </row>
    <row r="1681" spans="15:15" x14ac:dyDescent="0.3">
      <c r="O1681" s="1329"/>
    </row>
    <row r="1682" spans="15:15" x14ac:dyDescent="0.3">
      <c r="O1682" s="1329"/>
    </row>
    <row r="1683" spans="15:15" x14ac:dyDescent="0.3">
      <c r="O1683" s="1329"/>
    </row>
    <row r="1684" spans="15:15" x14ac:dyDescent="0.3">
      <c r="O1684" s="1329"/>
    </row>
    <row r="1685" spans="15:15" x14ac:dyDescent="0.3">
      <c r="O1685" s="1329"/>
    </row>
    <row r="1686" spans="15:15" x14ac:dyDescent="0.3">
      <c r="O1686" s="1329"/>
    </row>
    <row r="1687" spans="15:15" x14ac:dyDescent="0.3">
      <c r="O1687" s="1329"/>
    </row>
    <row r="1688" spans="15:15" x14ac:dyDescent="0.3">
      <c r="O1688" s="1329"/>
    </row>
    <row r="1689" spans="15:15" x14ac:dyDescent="0.3">
      <c r="O1689" s="1329"/>
    </row>
    <row r="1690" spans="15:15" x14ac:dyDescent="0.3">
      <c r="O1690" s="1329"/>
    </row>
    <row r="1691" spans="15:15" x14ac:dyDescent="0.3">
      <c r="O1691" s="1329"/>
    </row>
    <row r="1692" spans="15:15" x14ac:dyDescent="0.3">
      <c r="O1692" s="1329"/>
    </row>
    <row r="1693" spans="15:15" x14ac:dyDescent="0.3">
      <c r="O1693" s="1329"/>
    </row>
    <row r="1694" spans="15:15" x14ac:dyDescent="0.3">
      <c r="O1694" s="1329"/>
    </row>
    <row r="1695" spans="15:15" x14ac:dyDescent="0.3">
      <c r="O1695" s="1329"/>
    </row>
    <row r="1696" spans="15:15" x14ac:dyDescent="0.3">
      <c r="O1696" s="1329"/>
    </row>
    <row r="1697" spans="15:15" x14ac:dyDescent="0.3">
      <c r="O1697" s="1329"/>
    </row>
    <row r="1698" spans="15:15" x14ac:dyDescent="0.3">
      <c r="O1698" s="1329"/>
    </row>
    <row r="1699" spans="15:15" x14ac:dyDescent="0.3">
      <c r="O1699" s="1329"/>
    </row>
    <row r="1700" spans="15:15" x14ac:dyDescent="0.3">
      <c r="O1700" s="1329"/>
    </row>
    <row r="1701" spans="15:15" x14ac:dyDescent="0.3">
      <c r="O1701" s="1329"/>
    </row>
    <row r="1702" spans="15:15" x14ac:dyDescent="0.3">
      <c r="O1702" s="1329"/>
    </row>
    <row r="1703" spans="15:15" x14ac:dyDescent="0.3">
      <c r="O1703" s="1329"/>
    </row>
    <row r="1704" spans="15:15" x14ac:dyDescent="0.3">
      <c r="O1704" s="1329"/>
    </row>
    <row r="1705" spans="15:15" x14ac:dyDescent="0.3">
      <c r="O1705" s="1329"/>
    </row>
    <row r="1706" spans="15:15" x14ac:dyDescent="0.3">
      <c r="O1706" s="1329"/>
    </row>
    <row r="1707" spans="15:15" x14ac:dyDescent="0.3">
      <c r="O1707" s="1329"/>
    </row>
    <row r="1708" spans="15:15" x14ac:dyDescent="0.3">
      <c r="O1708" s="1329"/>
    </row>
    <row r="1709" spans="15:15" x14ac:dyDescent="0.3">
      <c r="O1709" s="1329"/>
    </row>
    <row r="1710" spans="15:15" x14ac:dyDescent="0.3">
      <c r="O1710" s="1329"/>
    </row>
    <row r="1711" spans="15:15" x14ac:dyDescent="0.3">
      <c r="O1711" s="1329"/>
    </row>
    <row r="1712" spans="15:15" x14ac:dyDescent="0.3">
      <c r="O1712" s="1329"/>
    </row>
    <row r="1713" spans="15:15" x14ac:dyDescent="0.3">
      <c r="O1713" s="1329"/>
    </row>
    <row r="1714" spans="15:15" x14ac:dyDescent="0.3">
      <c r="O1714" s="1329"/>
    </row>
    <row r="1715" spans="15:15" x14ac:dyDescent="0.3">
      <c r="O1715" s="1329"/>
    </row>
    <row r="1716" spans="15:15" x14ac:dyDescent="0.3">
      <c r="O1716" s="1329"/>
    </row>
    <row r="1717" spans="15:15" x14ac:dyDescent="0.3">
      <c r="O1717" s="1329"/>
    </row>
    <row r="1718" spans="15:15" x14ac:dyDescent="0.3">
      <c r="O1718" s="1329"/>
    </row>
    <row r="1719" spans="15:15" x14ac:dyDescent="0.3">
      <c r="O1719" s="1329"/>
    </row>
    <row r="1720" spans="15:15" x14ac:dyDescent="0.3">
      <c r="O1720" s="1329"/>
    </row>
    <row r="1721" spans="15:15" x14ac:dyDescent="0.3">
      <c r="O1721" s="1329"/>
    </row>
    <row r="1722" spans="15:15" x14ac:dyDescent="0.3">
      <c r="O1722" s="1329"/>
    </row>
    <row r="1723" spans="15:15" x14ac:dyDescent="0.3">
      <c r="O1723" s="1329"/>
    </row>
    <row r="1724" spans="15:15" x14ac:dyDescent="0.3">
      <c r="O1724" s="1329"/>
    </row>
    <row r="1725" spans="15:15" x14ac:dyDescent="0.3">
      <c r="O1725" s="1329"/>
    </row>
    <row r="1726" spans="15:15" x14ac:dyDescent="0.3">
      <c r="O1726" s="1329"/>
    </row>
    <row r="1727" spans="15:15" x14ac:dyDescent="0.3">
      <c r="O1727" s="1329"/>
    </row>
    <row r="1728" spans="15:15" x14ac:dyDescent="0.3">
      <c r="O1728" s="1329"/>
    </row>
    <row r="1729" spans="15:15" x14ac:dyDescent="0.3">
      <c r="O1729" s="1329"/>
    </row>
    <row r="1730" spans="15:15" x14ac:dyDescent="0.3">
      <c r="O1730" s="1329"/>
    </row>
    <row r="1731" spans="15:15" x14ac:dyDescent="0.3">
      <c r="O1731" s="1329"/>
    </row>
    <row r="1732" spans="15:15" x14ac:dyDescent="0.3">
      <c r="O1732" s="1329"/>
    </row>
    <row r="1733" spans="15:15" x14ac:dyDescent="0.3">
      <c r="O1733" s="1329"/>
    </row>
    <row r="1734" spans="15:15" x14ac:dyDescent="0.3">
      <c r="O1734" s="1329"/>
    </row>
    <row r="1735" spans="15:15" x14ac:dyDescent="0.3">
      <c r="O1735" s="1329"/>
    </row>
    <row r="1736" spans="15:15" x14ac:dyDescent="0.3">
      <c r="O1736" s="1329"/>
    </row>
    <row r="1737" spans="15:15" x14ac:dyDescent="0.3">
      <c r="O1737" s="1329"/>
    </row>
    <row r="1738" spans="15:15" x14ac:dyDescent="0.3">
      <c r="O1738" s="1329"/>
    </row>
    <row r="1739" spans="15:15" x14ac:dyDescent="0.3">
      <c r="O1739" s="1329"/>
    </row>
    <row r="1740" spans="15:15" x14ac:dyDescent="0.3">
      <c r="O1740" s="1329"/>
    </row>
    <row r="1741" spans="15:15" x14ac:dyDescent="0.3">
      <c r="O1741" s="1329"/>
    </row>
    <row r="1742" spans="15:15" x14ac:dyDescent="0.3">
      <c r="O1742" s="1329"/>
    </row>
    <row r="1743" spans="15:15" x14ac:dyDescent="0.3">
      <c r="O1743" s="1329"/>
    </row>
    <row r="1744" spans="15:15" x14ac:dyDescent="0.3">
      <c r="O1744" s="1329"/>
    </row>
    <row r="1745" spans="15:15" x14ac:dyDescent="0.3">
      <c r="O1745" s="1329"/>
    </row>
    <row r="1746" spans="15:15" x14ac:dyDescent="0.3">
      <c r="O1746" s="1329"/>
    </row>
    <row r="1747" spans="15:15" x14ac:dyDescent="0.3">
      <c r="O1747" s="1329"/>
    </row>
    <row r="1748" spans="15:15" x14ac:dyDescent="0.3">
      <c r="O1748" s="1329"/>
    </row>
    <row r="1749" spans="15:15" x14ac:dyDescent="0.3">
      <c r="O1749" s="1329"/>
    </row>
    <row r="1750" spans="15:15" x14ac:dyDescent="0.3">
      <c r="O1750" s="1329"/>
    </row>
    <row r="1751" spans="15:15" x14ac:dyDescent="0.3">
      <c r="O1751" s="1329"/>
    </row>
    <row r="1752" spans="15:15" x14ac:dyDescent="0.3">
      <c r="O1752" s="1329"/>
    </row>
    <row r="1753" spans="15:15" x14ac:dyDescent="0.3">
      <c r="O1753" s="1329"/>
    </row>
    <row r="1754" spans="15:15" x14ac:dyDescent="0.3">
      <c r="O1754" s="1329"/>
    </row>
    <row r="1755" spans="15:15" x14ac:dyDescent="0.3">
      <c r="O1755" s="1329"/>
    </row>
    <row r="1756" spans="15:15" x14ac:dyDescent="0.3">
      <c r="O1756" s="1329"/>
    </row>
    <row r="1757" spans="15:15" x14ac:dyDescent="0.3">
      <c r="O1757" s="1329"/>
    </row>
    <row r="1758" spans="15:15" x14ac:dyDescent="0.3">
      <c r="O1758" s="1329"/>
    </row>
    <row r="1759" spans="15:15" x14ac:dyDescent="0.3">
      <c r="O1759" s="1329"/>
    </row>
    <row r="1760" spans="15:15" x14ac:dyDescent="0.3">
      <c r="O1760" s="1329"/>
    </row>
    <row r="1761" spans="15:15" x14ac:dyDescent="0.3">
      <c r="O1761" s="1329"/>
    </row>
    <row r="1762" spans="15:15" x14ac:dyDescent="0.3">
      <c r="O1762" s="1329"/>
    </row>
    <row r="1763" spans="15:15" x14ac:dyDescent="0.3">
      <c r="O1763" s="1329"/>
    </row>
    <row r="1764" spans="15:15" x14ac:dyDescent="0.3">
      <c r="O1764" s="1329"/>
    </row>
    <row r="1765" spans="15:15" x14ac:dyDescent="0.3">
      <c r="O1765" s="1329"/>
    </row>
    <row r="1766" spans="15:15" x14ac:dyDescent="0.3">
      <c r="O1766" s="1329"/>
    </row>
    <row r="1767" spans="15:15" x14ac:dyDescent="0.3">
      <c r="O1767" s="1329"/>
    </row>
    <row r="1768" spans="15:15" x14ac:dyDescent="0.3">
      <c r="O1768" s="1329"/>
    </row>
    <row r="1769" spans="15:15" x14ac:dyDescent="0.3">
      <c r="O1769" s="1329"/>
    </row>
    <row r="1770" spans="15:15" x14ac:dyDescent="0.3">
      <c r="O1770" s="1329"/>
    </row>
    <row r="1771" spans="15:15" x14ac:dyDescent="0.3">
      <c r="O1771" s="1329"/>
    </row>
    <row r="1772" spans="15:15" x14ac:dyDescent="0.3">
      <c r="O1772" s="1329"/>
    </row>
    <row r="1773" spans="15:15" x14ac:dyDescent="0.3">
      <c r="O1773" s="1329"/>
    </row>
    <row r="1774" spans="15:15" x14ac:dyDescent="0.3">
      <c r="O1774" s="1329"/>
    </row>
    <row r="1775" spans="15:15" x14ac:dyDescent="0.3">
      <c r="O1775" s="1329"/>
    </row>
    <row r="1776" spans="15:15" x14ac:dyDescent="0.3">
      <c r="O1776" s="1329"/>
    </row>
    <row r="1777" spans="15:15" x14ac:dyDescent="0.3">
      <c r="O1777" s="1329"/>
    </row>
    <row r="1778" spans="15:15" x14ac:dyDescent="0.3">
      <c r="O1778" s="1329"/>
    </row>
    <row r="1779" spans="15:15" x14ac:dyDescent="0.3">
      <c r="O1779" s="1329"/>
    </row>
    <row r="1780" spans="15:15" x14ac:dyDescent="0.3">
      <c r="O1780" s="1329"/>
    </row>
    <row r="1781" spans="15:15" x14ac:dyDescent="0.3">
      <c r="O1781" s="1329"/>
    </row>
    <row r="1782" spans="15:15" x14ac:dyDescent="0.3">
      <c r="O1782" s="1329"/>
    </row>
    <row r="1783" spans="15:15" x14ac:dyDescent="0.3">
      <c r="O1783" s="1329"/>
    </row>
    <row r="1784" spans="15:15" x14ac:dyDescent="0.3">
      <c r="O1784" s="1329"/>
    </row>
    <row r="1785" spans="15:15" x14ac:dyDescent="0.3">
      <c r="O1785" s="1329"/>
    </row>
    <row r="1786" spans="15:15" x14ac:dyDescent="0.3">
      <c r="O1786" s="1329"/>
    </row>
    <row r="1787" spans="15:15" x14ac:dyDescent="0.3">
      <c r="O1787" s="1329"/>
    </row>
    <row r="1788" spans="15:15" x14ac:dyDescent="0.3">
      <c r="O1788" s="1329"/>
    </row>
    <row r="1789" spans="15:15" x14ac:dyDescent="0.3">
      <c r="O1789" s="1329"/>
    </row>
    <row r="1790" spans="15:15" x14ac:dyDescent="0.3">
      <c r="O1790" s="1329"/>
    </row>
    <row r="1791" spans="15:15" x14ac:dyDescent="0.3">
      <c r="O1791" s="1329"/>
    </row>
    <row r="1792" spans="15:15" x14ac:dyDescent="0.3">
      <c r="O1792" s="1329"/>
    </row>
    <row r="1793" spans="15:15" x14ac:dyDescent="0.3">
      <c r="O1793" s="1329"/>
    </row>
    <row r="1794" spans="15:15" x14ac:dyDescent="0.3">
      <c r="O1794" s="1329"/>
    </row>
    <row r="1795" spans="15:15" x14ac:dyDescent="0.3">
      <c r="O1795" s="1329"/>
    </row>
    <row r="1796" spans="15:15" x14ac:dyDescent="0.3">
      <c r="O1796" s="1329"/>
    </row>
    <row r="1797" spans="15:15" x14ac:dyDescent="0.3">
      <c r="O1797" s="1329"/>
    </row>
    <row r="1798" spans="15:15" x14ac:dyDescent="0.3">
      <c r="O1798" s="1329"/>
    </row>
    <row r="1799" spans="15:15" x14ac:dyDescent="0.3">
      <c r="O1799" s="1329"/>
    </row>
    <row r="1800" spans="15:15" x14ac:dyDescent="0.3">
      <c r="O1800" s="1329"/>
    </row>
    <row r="1801" spans="15:15" x14ac:dyDescent="0.3">
      <c r="O1801" s="1329"/>
    </row>
    <row r="1802" spans="15:15" x14ac:dyDescent="0.3">
      <c r="O1802" s="1329"/>
    </row>
    <row r="1803" spans="15:15" x14ac:dyDescent="0.3">
      <c r="O1803" s="1329"/>
    </row>
    <row r="1804" spans="15:15" x14ac:dyDescent="0.3">
      <c r="O1804" s="1329"/>
    </row>
    <row r="1805" spans="15:15" x14ac:dyDescent="0.3">
      <c r="O1805" s="1329"/>
    </row>
    <row r="1806" spans="15:15" x14ac:dyDescent="0.3">
      <c r="O1806" s="1329"/>
    </row>
    <row r="1807" spans="15:15" x14ac:dyDescent="0.3">
      <c r="O1807" s="1329"/>
    </row>
    <row r="1808" spans="15:15" x14ac:dyDescent="0.3">
      <c r="O1808" s="1329"/>
    </row>
    <row r="1809" spans="15:15" x14ac:dyDescent="0.3">
      <c r="O1809" s="1329"/>
    </row>
    <row r="1810" spans="15:15" x14ac:dyDescent="0.3">
      <c r="O1810" s="1329"/>
    </row>
    <row r="1811" spans="15:15" x14ac:dyDescent="0.3">
      <c r="O1811" s="1329"/>
    </row>
    <row r="1812" spans="15:15" x14ac:dyDescent="0.3">
      <c r="O1812" s="1329"/>
    </row>
    <row r="1813" spans="15:15" x14ac:dyDescent="0.3">
      <c r="O1813" s="1329"/>
    </row>
    <row r="1814" spans="15:15" x14ac:dyDescent="0.3">
      <c r="O1814" s="1329"/>
    </row>
    <row r="1815" spans="15:15" x14ac:dyDescent="0.3">
      <c r="O1815" s="1329"/>
    </row>
    <row r="1816" spans="15:15" x14ac:dyDescent="0.3">
      <c r="O1816" s="1329"/>
    </row>
    <row r="1817" spans="15:15" x14ac:dyDescent="0.3">
      <c r="O1817" s="1329"/>
    </row>
    <row r="1818" spans="15:15" x14ac:dyDescent="0.3">
      <c r="O1818" s="1329"/>
    </row>
    <row r="1819" spans="15:15" x14ac:dyDescent="0.3">
      <c r="O1819" s="1329"/>
    </row>
    <row r="1820" spans="15:15" x14ac:dyDescent="0.3">
      <c r="O1820" s="1329"/>
    </row>
    <row r="1821" spans="15:15" x14ac:dyDescent="0.3">
      <c r="O1821" s="1329"/>
    </row>
    <row r="1822" spans="15:15" x14ac:dyDescent="0.3">
      <c r="O1822" s="1329"/>
    </row>
    <row r="1823" spans="15:15" x14ac:dyDescent="0.3">
      <c r="O1823" s="1329"/>
    </row>
    <row r="1824" spans="15:15" x14ac:dyDescent="0.3">
      <c r="O1824" s="1329"/>
    </row>
    <row r="1825" spans="15:15" x14ac:dyDescent="0.3">
      <c r="O1825" s="1329"/>
    </row>
    <row r="1826" spans="15:15" x14ac:dyDescent="0.3">
      <c r="O1826" s="1329"/>
    </row>
    <row r="1827" spans="15:15" x14ac:dyDescent="0.3">
      <c r="O1827" s="1329"/>
    </row>
    <row r="1828" spans="15:15" x14ac:dyDescent="0.3">
      <c r="O1828" s="1329"/>
    </row>
    <row r="1829" spans="15:15" x14ac:dyDescent="0.3">
      <c r="O1829" s="1329"/>
    </row>
    <row r="1830" spans="15:15" x14ac:dyDescent="0.3">
      <c r="O1830" s="1329"/>
    </row>
    <row r="1831" spans="15:15" x14ac:dyDescent="0.3">
      <c r="O1831" s="1329"/>
    </row>
    <row r="1832" spans="15:15" x14ac:dyDescent="0.3">
      <c r="O1832" s="1329"/>
    </row>
    <row r="1833" spans="15:15" x14ac:dyDescent="0.3">
      <c r="O1833" s="1329"/>
    </row>
    <row r="1834" spans="15:15" x14ac:dyDescent="0.3">
      <c r="O1834" s="1329"/>
    </row>
    <row r="1835" spans="15:15" x14ac:dyDescent="0.3">
      <c r="O1835" s="1329"/>
    </row>
    <row r="1836" spans="15:15" x14ac:dyDescent="0.3">
      <c r="O1836" s="1329"/>
    </row>
    <row r="1837" spans="15:15" x14ac:dyDescent="0.3">
      <c r="O1837" s="1329"/>
    </row>
    <row r="1838" spans="15:15" x14ac:dyDescent="0.3">
      <c r="O1838" s="1329"/>
    </row>
    <row r="1839" spans="15:15" x14ac:dyDescent="0.3">
      <c r="O1839" s="1329"/>
    </row>
    <row r="1840" spans="15:15" x14ac:dyDescent="0.3">
      <c r="O1840" s="1329"/>
    </row>
    <row r="1841" spans="15:15" x14ac:dyDescent="0.3">
      <c r="O1841" s="1329"/>
    </row>
    <row r="1842" spans="15:15" x14ac:dyDescent="0.3">
      <c r="O1842" s="1329"/>
    </row>
    <row r="1843" spans="15:15" x14ac:dyDescent="0.3">
      <c r="O1843" s="1329"/>
    </row>
    <row r="1844" spans="15:15" x14ac:dyDescent="0.3">
      <c r="O1844" s="1329"/>
    </row>
    <row r="1845" spans="15:15" x14ac:dyDescent="0.3">
      <c r="O1845" s="1329"/>
    </row>
    <row r="1846" spans="15:15" x14ac:dyDescent="0.3">
      <c r="O1846" s="1329"/>
    </row>
    <row r="1847" spans="15:15" x14ac:dyDescent="0.3">
      <c r="O1847" s="1329"/>
    </row>
    <row r="1848" spans="15:15" x14ac:dyDescent="0.3">
      <c r="O1848" s="1329"/>
    </row>
    <row r="1849" spans="15:15" x14ac:dyDescent="0.3">
      <c r="O1849" s="1329"/>
    </row>
    <row r="1850" spans="15:15" x14ac:dyDescent="0.3">
      <c r="O1850" s="1329"/>
    </row>
    <row r="1851" spans="15:15" x14ac:dyDescent="0.3">
      <c r="O1851" s="1329"/>
    </row>
    <row r="1852" spans="15:15" x14ac:dyDescent="0.3">
      <c r="O1852" s="1329"/>
    </row>
    <row r="1853" spans="15:15" x14ac:dyDescent="0.3">
      <c r="O1853" s="1329"/>
    </row>
    <row r="1854" spans="15:15" x14ac:dyDescent="0.3">
      <c r="O1854" s="1329"/>
    </row>
    <row r="1855" spans="15:15" x14ac:dyDescent="0.3">
      <c r="O1855" s="1329"/>
    </row>
    <row r="1856" spans="15:15" x14ac:dyDescent="0.3">
      <c r="O1856" s="1329"/>
    </row>
    <row r="1857" spans="15:15" x14ac:dyDescent="0.3">
      <c r="O1857" s="1329"/>
    </row>
    <row r="1858" spans="15:15" x14ac:dyDescent="0.3">
      <c r="O1858" s="1329"/>
    </row>
    <row r="1859" spans="15:15" x14ac:dyDescent="0.3">
      <c r="O1859" s="1329"/>
    </row>
    <row r="1860" spans="15:15" x14ac:dyDescent="0.3">
      <c r="O1860" s="1329"/>
    </row>
    <row r="1861" spans="15:15" x14ac:dyDescent="0.3">
      <c r="O1861" s="1329"/>
    </row>
    <row r="1862" spans="15:15" x14ac:dyDescent="0.3">
      <c r="O1862" s="1329"/>
    </row>
    <row r="1863" spans="15:15" x14ac:dyDescent="0.3">
      <c r="O1863" s="1329"/>
    </row>
    <row r="1864" spans="15:15" x14ac:dyDescent="0.3">
      <c r="O1864" s="1329"/>
    </row>
    <row r="1865" spans="15:15" x14ac:dyDescent="0.3">
      <c r="O1865" s="1329"/>
    </row>
    <row r="1866" spans="15:15" x14ac:dyDescent="0.3">
      <c r="O1866" s="1329"/>
    </row>
    <row r="1867" spans="15:15" x14ac:dyDescent="0.3">
      <c r="O1867" s="1329"/>
    </row>
    <row r="1868" spans="15:15" x14ac:dyDescent="0.3">
      <c r="O1868" s="1329"/>
    </row>
    <row r="1869" spans="15:15" x14ac:dyDescent="0.3">
      <c r="O1869" s="1329"/>
    </row>
    <row r="1870" spans="15:15" x14ac:dyDescent="0.3">
      <c r="O1870" s="1329"/>
    </row>
    <row r="1871" spans="15:15" x14ac:dyDescent="0.3">
      <c r="O1871" s="1329"/>
    </row>
    <row r="1872" spans="15:15" x14ac:dyDescent="0.3">
      <c r="O1872" s="1329"/>
    </row>
    <row r="1873" spans="15:15" x14ac:dyDescent="0.3">
      <c r="O1873" s="1329"/>
    </row>
    <row r="1874" spans="15:15" x14ac:dyDescent="0.3">
      <c r="O1874" s="1329"/>
    </row>
    <row r="1875" spans="15:15" x14ac:dyDescent="0.3">
      <c r="O1875" s="1329"/>
    </row>
    <row r="1876" spans="15:15" x14ac:dyDescent="0.3">
      <c r="O1876" s="1329"/>
    </row>
    <row r="1877" spans="15:15" x14ac:dyDescent="0.3">
      <c r="O1877" s="1329"/>
    </row>
    <row r="1878" spans="15:15" x14ac:dyDescent="0.3">
      <c r="O1878" s="1329"/>
    </row>
    <row r="1879" spans="15:15" x14ac:dyDescent="0.3">
      <c r="O1879" s="1329"/>
    </row>
    <row r="1880" spans="15:15" x14ac:dyDescent="0.3">
      <c r="O1880" s="1329"/>
    </row>
    <row r="1881" spans="15:15" x14ac:dyDescent="0.3">
      <c r="O1881" s="1329"/>
    </row>
    <row r="1882" spans="15:15" x14ac:dyDescent="0.3">
      <c r="O1882" s="1329"/>
    </row>
    <row r="1883" spans="15:15" x14ac:dyDescent="0.3">
      <c r="O1883" s="1329"/>
    </row>
    <row r="1884" spans="15:15" x14ac:dyDescent="0.3">
      <c r="O1884" s="1329"/>
    </row>
    <row r="1885" spans="15:15" x14ac:dyDescent="0.3">
      <c r="O1885" s="1329"/>
    </row>
    <row r="1886" spans="15:15" x14ac:dyDescent="0.3">
      <c r="O1886" s="1329"/>
    </row>
    <row r="1887" spans="15:15" x14ac:dyDescent="0.3">
      <c r="O1887" s="1329"/>
    </row>
    <row r="1888" spans="15:15" x14ac:dyDescent="0.3">
      <c r="O1888" s="1329"/>
    </row>
    <row r="1889" spans="15:15" x14ac:dyDescent="0.3">
      <c r="O1889" s="1329"/>
    </row>
    <row r="1890" spans="15:15" x14ac:dyDescent="0.3">
      <c r="O1890" s="1329"/>
    </row>
    <row r="1891" spans="15:15" x14ac:dyDescent="0.3">
      <c r="O1891" s="1329"/>
    </row>
    <row r="1892" spans="15:15" x14ac:dyDescent="0.3">
      <c r="O1892" s="1329"/>
    </row>
    <row r="1893" spans="15:15" x14ac:dyDescent="0.3">
      <c r="O1893" s="1329"/>
    </row>
    <row r="1894" spans="15:15" x14ac:dyDescent="0.3">
      <c r="O1894" s="1329"/>
    </row>
    <row r="1895" spans="15:15" x14ac:dyDescent="0.3">
      <c r="O1895" s="1329"/>
    </row>
    <row r="1896" spans="15:15" x14ac:dyDescent="0.3">
      <c r="O1896" s="1329"/>
    </row>
    <row r="1897" spans="15:15" x14ac:dyDescent="0.3">
      <c r="O1897" s="1329"/>
    </row>
    <row r="1898" spans="15:15" x14ac:dyDescent="0.3">
      <c r="O1898" s="1329"/>
    </row>
    <row r="1899" spans="15:15" x14ac:dyDescent="0.3">
      <c r="O1899" s="1329"/>
    </row>
    <row r="1900" spans="15:15" x14ac:dyDescent="0.3">
      <c r="O1900" s="1329"/>
    </row>
    <row r="1901" spans="15:15" x14ac:dyDescent="0.3">
      <c r="O1901" s="1329"/>
    </row>
    <row r="1902" spans="15:15" x14ac:dyDescent="0.3">
      <c r="O1902" s="1329"/>
    </row>
    <row r="1903" spans="15:15" x14ac:dyDescent="0.3">
      <c r="O1903" s="1329"/>
    </row>
    <row r="1904" spans="15:15" x14ac:dyDescent="0.3">
      <c r="O1904" s="1329"/>
    </row>
    <row r="1905" spans="15:15" x14ac:dyDescent="0.3">
      <c r="O1905" s="1329"/>
    </row>
    <row r="1906" spans="15:15" x14ac:dyDescent="0.3">
      <c r="O1906" s="1329"/>
    </row>
    <row r="1907" spans="15:15" x14ac:dyDescent="0.3">
      <c r="O1907" s="1329"/>
    </row>
    <row r="1908" spans="15:15" x14ac:dyDescent="0.3">
      <c r="O1908" s="1329"/>
    </row>
    <row r="1909" spans="15:15" x14ac:dyDescent="0.3">
      <c r="O1909" s="1329"/>
    </row>
    <row r="1910" spans="15:15" x14ac:dyDescent="0.3">
      <c r="O1910" s="1329"/>
    </row>
    <row r="1911" spans="15:15" x14ac:dyDescent="0.3">
      <c r="O1911" s="1329"/>
    </row>
    <row r="1912" spans="15:15" x14ac:dyDescent="0.3">
      <c r="O1912" s="1329"/>
    </row>
    <row r="1913" spans="15:15" x14ac:dyDescent="0.3">
      <c r="O1913" s="1329"/>
    </row>
    <row r="1914" spans="15:15" x14ac:dyDescent="0.3">
      <c r="O1914" s="1329"/>
    </row>
    <row r="1915" spans="15:15" x14ac:dyDescent="0.3">
      <c r="O1915" s="1329"/>
    </row>
    <row r="1916" spans="15:15" x14ac:dyDescent="0.3">
      <c r="O1916" s="1329"/>
    </row>
    <row r="1917" spans="15:15" x14ac:dyDescent="0.3">
      <c r="O1917" s="1329"/>
    </row>
    <row r="1918" spans="15:15" x14ac:dyDescent="0.3">
      <c r="O1918" s="1329"/>
    </row>
    <row r="1919" spans="15:15" x14ac:dyDescent="0.3">
      <c r="O1919" s="1329"/>
    </row>
    <row r="1920" spans="15:15" x14ac:dyDescent="0.3">
      <c r="O1920" s="1329"/>
    </row>
    <row r="1921" spans="15:15" x14ac:dyDescent="0.3">
      <c r="O1921" s="1329"/>
    </row>
    <row r="1922" spans="15:15" x14ac:dyDescent="0.3">
      <c r="O1922" s="1329"/>
    </row>
    <row r="1923" spans="15:15" x14ac:dyDescent="0.3">
      <c r="O1923" s="1329"/>
    </row>
    <row r="1924" spans="15:15" x14ac:dyDescent="0.3">
      <c r="O1924" s="1329"/>
    </row>
    <row r="1925" spans="15:15" x14ac:dyDescent="0.3">
      <c r="O1925" s="1329"/>
    </row>
    <row r="1926" spans="15:15" x14ac:dyDescent="0.3">
      <c r="O1926" s="1329"/>
    </row>
    <row r="1927" spans="15:15" x14ac:dyDescent="0.3">
      <c r="O1927" s="1329"/>
    </row>
    <row r="1928" spans="15:15" x14ac:dyDescent="0.3">
      <c r="O1928" s="1329"/>
    </row>
    <row r="1929" spans="15:15" x14ac:dyDescent="0.3">
      <c r="O1929" s="1329"/>
    </row>
    <row r="1930" spans="15:15" x14ac:dyDescent="0.3">
      <c r="O1930" s="1329"/>
    </row>
    <row r="1931" spans="15:15" x14ac:dyDescent="0.3">
      <c r="O1931" s="1329"/>
    </row>
    <row r="1932" spans="15:15" x14ac:dyDescent="0.3">
      <c r="O1932" s="1329"/>
    </row>
    <row r="1933" spans="15:15" x14ac:dyDescent="0.3">
      <c r="O1933" s="1329"/>
    </row>
    <row r="1934" spans="15:15" x14ac:dyDescent="0.3">
      <c r="O1934" s="1329"/>
    </row>
    <row r="1935" spans="15:15" x14ac:dyDescent="0.3">
      <c r="O1935" s="1329"/>
    </row>
    <row r="1936" spans="15:15" x14ac:dyDescent="0.3">
      <c r="O1936" s="1329"/>
    </row>
    <row r="1937" spans="15:15" x14ac:dyDescent="0.3">
      <c r="O1937" s="1329"/>
    </row>
    <row r="1938" spans="15:15" x14ac:dyDescent="0.3">
      <c r="O1938" s="1329"/>
    </row>
    <row r="1939" spans="15:15" x14ac:dyDescent="0.3">
      <c r="O1939" s="1329"/>
    </row>
    <row r="1940" spans="15:15" x14ac:dyDescent="0.3">
      <c r="O1940" s="1329"/>
    </row>
    <row r="1941" spans="15:15" x14ac:dyDescent="0.3">
      <c r="O1941" s="1329"/>
    </row>
    <row r="1942" spans="15:15" x14ac:dyDescent="0.3">
      <c r="O1942" s="1329"/>
    </row>
    <row r="1943" spans="15:15" x14ac:dyDescent="0.3">
      <c r="O1943" s="1329"/>
    </row>
    <row r="1944" spans="15:15" x14ac:dyDescent="0.3">
      <c r="O1944" s="1329"/>
    </row>
    <row r="1945" spans="15:15" x14ac:dyDescent="0.3">
      <c r="O1945" s="1329"/>
    </row>
    <row r="1946" spans="15:15" x14ac:dyDescent="0.3">
      <c r="O1946" s="1329"/>
    </row>
    <row r="1947" spans="15:15" x14ac:dyDescent="0.3">
      <c r="O1947" s="1329"/>
    </row>
    <row r="1948" spans="15:15" x14ac:dyDescent="0.3">
      <c r="O1948" s="1329"/>
    </row>
    <row r="1949" spans="15:15" x14ac:dyDescent="0.3">
      <c r="O1949" s="1329"/>
    </row>
    <row r="1950" spans="15:15" x14ac:dyDescent="0.3">
      <c r="O1950" s="1329"/>
    </row>
    <row r="1951" spans="15:15" x14ac:dyDescent="0.3">
      <c r="O1951" s="1329"/>
    </row>
    <row r="1952" spans="15:15" x14ac:dyDescent="0.3">
      <c r="O1952" s="1329"/>
    </row>
    <row r="1953" spans="15:15" x14ac:dyDescent="0.3">
      <c r="O1953" s="1329"/>
    </row>
    <row r="1954" spans="15:15" x14ac:dyDescent="0.3">
      <c r="O1954" s="1329"/>
    </row>
    <row r="1955" spans="15:15" x14ac:dyDescent="0.3">
      <c r="O1955" s="1329"/>
    </row>
    <row r="1956" spans="15:15" x14ac:dyDescent="0.3">
      <c r="O1956" s="1329"/>
    </row>
    <row r="1957" spans="15:15" x14ac:dyDescent="0.3">
      <c r="O1957" s="1329"/>
    </row>
    <row r="1958" spans="15:15" x14ac:dyDescent="0.3">
      <c r="O1958" s="1329"/>
    </row>
    <row r="1959" spans="15:15" x14ac:dyDescent="0.3">
      <c r="O1959" s="1329"/>
    </row>
    <row r="1960" spans="15:15" x14ac:dyDescent="0.3">
      <c r="O1960" s="1329"/>
    </row>
    <row r="1961" spans="15:15" x14ac:dyDescent="0.3">
      <c r="O1961" s="1329"/>
    </row>
    <row r="1962" spans="15:15" x14ac:dyDescent="0.3">
      <c r="O1962" s="1329"/>
    </row>
    <row r="1963" spans="15:15" x14ac:dyDescent="0.3">
      <c r="O1963" s="1329"/>
    </row>
    <row r="1964" spans="15:15" x14ac:dyDescent="0.3">
      <c r="O1964" s="1329"/>
    </row>
    <row r="1965" spans="15:15" x14ac:dyDescent="0.3">
      <c r="O1965" s="1329"/>
    </row>
    <row r="1966" spans="15:15" x14ac:dyDescent="0.3">
      <c r="O1966" s="1329"/>
    </row>
    <row r="1967" spans="15:15" x14ac:dyDescent="0.3">
      <c r="O1967" s="1329"/>
    </row>
    <row r="1968" spans="15:15" x14ac:dyDescent="0.3">
      <c r="O1968" s="1329"/>
    </row>
    <row r="1969" spans="15:15" x14ac:dyDescent="0.3">
      <c r="O1969" s="1329"/>
    </row>
    <row r="1970" spans="15:15" x14ac:dyDescent="0.3">
      <c r="O1970" s="1329"/>
    </row>
    <row r="1971" spans="15:15" x14ac:dyDescent="0.3">
      <c r="O1971" s="1329"/>
    </row>
    <row r="1972" spans="15:15" x14ac:dyDescent="0.3">
      <c r="O1972" s="1329"/>
    </row>
    <row r="1973" spans="15:15" x14ac:dyDescent="0.3">
      <c r="O1973" s="1329"/>
    </row>
    <row r="1974" spans="15:15" x14ac:dyDescent="0.3">
      <c r="O1974" s="1329"/>
    </row>
    <row r="1975" spans="15:15" x14ac:dyDescent="0.3">
      <c r="O1975" s="1329"/>
    </row>
    <row r="1976" spans="15:15" x14ac:dyDescent="0.3">
      <c r="O1976" s="1329"/>
    </row>
    <row r="1977" spans="15:15" x14ac:dyDescent="0.3">
      <c r="O1977" s="1329"/>
    </row>
    <row r="1978" spans="15:15" x14ac:dyDescent="0.3">
      <c r="O1978" s="1329"/>
    </row>
    <row r="1979" spans="15:15" x14ac:dyDescent="0.3">
      <c r="O1979" s="1329"/>
    </row>
    <row r="1980" spans="15:15" x14ac:dyDescent="0.3">
      <c r="O1980" s="1329"/>
    </row>
    <row r="1981" spans="15:15" x14ac:dyDescent="0.3">
      <c r="O1981" s="1329"/>
    </row>
    <row r="1982" spans="15:15" x14ac:dyDescent="0.3">
      <c r="O1982" s="1329"/>
    </row>
    <row r="1983" spans="15:15" x14ac:dyDescent="0.3">
      <c r="O1983" s="1329"/>
    </row>
    <row r="1984" spans="15:15" x14ac:dyDescent="0.3">
      <c r="O1984" s="1329"/>
    </row>
    <row r="1985" spans="15:15" x14ac:dyDescent="0.3">
      <c r="O1985" s="1329"/>
    </row>
    <row r="1986" spans="15:15" x14ac:dyDescent="0.3">
      <c r="O1986" s="1329"/>
    </row>
    <row r="1987" spans="15:15" x14ac:dyDescent="0.3">
      <c r="O1987" s="1329"/>
    </row>
    <row r="1988" spans="15:15" x14ac:dyDescent="0.3">
      <c r="O1988" s="1329"/>
    </row>
    <row r="1989" spans="15:15" x14ac:dyDescent="0.3">
      <c r="O1989" s="1329"/>
    </row>
    <row r="1990" spans="15:15" x14ac:dyDescent="0.3">
      <c r="O1990" s="1329"/>
    </row>
    <row r="1991" spans="15:15" x14ac:dyDescent="0.3">
      <c r="O1991" s="1329"/>
    </row>
    <row r="1992" spans="15:15" x14ac:dyDescent="0.3">
      <c r="O1992" s="1329"/>
    </row>
    <row r="1993" spans="15:15" x14ac:dyDescent="0.3">
      <c r="O1993" s="1329"/>
    </row>
    <row r="1994" spans="15:15" x14ac:dyDescent="0.3">
      <c r="O1994" s="1329"/>
    </row>
    <row r="1995" spans="15:15" x14ac:dyDescent="0.3">
      <c r="O1995" s="1329"/>
    </row>
    <row r="1996" spans="15:15" x14ac:dyDescent="0.3">
      <c r="O1996" s="1329"/>
    </row>
    <row r="1997" spans="15:15" x14ac:dyDescent="0.3">
      <c r="O1997" s="1329"/>
    </row>
    <row r="1998" spans="15:15" x14ac:dyDescent="0.3">
      <c r="O1998" s="1329"/>
    </row>
    <row r="1999" spans="15:15" x14ac:dyDescent="0.3">
      <c r="O1999" s="1329"/>
    </row>
    <row r="2000" spans="15:15" x14ac:dyDescent="0.3">
      <c r="O2000" s="1329"/>
    </row>
    <row r="2001" spans="15:15" x14ac:dyDescent="0.3">
      <c r="O2001" s="1329"/>
    </row>
    <row r="2002" spans="15:15" x14ac:dyDescent="0.3">
      <c r="O2002" s="1329"/>
    </row>
    <row r="2003" spans="15:15" x14ac:dyDescent="0.3">
      <c r="O2003" s="1329"/>
    </row>
    <row r="2004" spans="15:15" x14ac:dyDescent="0.3">
      <c r="O2004" s="1329"/>
    </row>
    <row r="2005" spans="15:15" x14ac:dyDescent="0.3">
      <c r="O2005" s="1329"/>
    </row>
    <row r="2006" spans="15:15" x14ac:dyDescent="0.3">
      <c r="O2006" s="1329"/>
    </row>
    <row r="2007" spans="15:15" x14ac:dyDescent="0.3">
      <c r="O2007" s="1329"/>
    </row>
    <row r="2008" spans="15:15" x14ac:dyDescent="0.3">
      <c r="O2008" s="1329"/>
    </row>
    <row r="2009" spans="15:15" x14ac:dyDescent="0.3">
      <c r="O2009" s="1329"/>
    </row>
    <row r="2010" spans="15:15" x14ac:dyDescent="0.3">
      <c r="O2010" s="1329"/>
    </row>
    <row r="2011" spans="15:15" x14ac:dyDescent="0.3">
      <c r="O2011" s="1329"/>
    </row>
    <row r="2012" spans="15:15" x14ac:dyDescent="0.3">
      <c r="O2012" s="1329"/>
    </row>
    <row r="2013" spans="15:15" x14ac:dyDescent="0.3">
      <c r="O2013" s="1329"/>
    </row>
    <row r="2014" spans="15:15" x14ac:dyDescent="0.3">
      <c r="O2014" s="1329"/>
    </row>
    <row r="2015" spans="15:15" x14ac:dyDescent="0.3">
      <c r="O2015" s="1329"/>
    </row>
    <row r="2016" spans="15:15" x14ac:dyDescent="0.3">
      <c r="O2016" s="1329"/>
    </row>
    <row r="2017" spans="15:15" x14ac:dyDescent="0.3">
      <c r="O2017" s="1329"/>
    </row>
    <row r="2018" spans="15:15" x14ac:dyDescent="0.3">
      <c r="O2018" s="1329"/>
    </row>
    <row r="2019" spans="15:15" x14ac:dyDescent="0.3">
      <c r="O2019" s="1329"/>
    </row>
    <row r="2020" spans="15:15" x14ac:dyDescent="0.3">
      <c r="O2020" s="1329"/>
    </row>
    <row r="2021" spans="15:15" x14ac:dyDescent="0.3">
      <c r="O2021" s="1329"/>
    </row>
    <row r="2022" spans="15:15" x14ac:dyDescent="0.3">
      <c r="O2022" s="1329"/>
    </row>
    <row r="2023" spans="15:15" x14ac:dyDescent="0.3">
      <c r="O2023" s="1329"/>
    </row>
    <row r="2024" spans="15:15" x14ac:dyDescent="0.3">
      <c r="O2024" s="1329"/>
    </row>
    <row r="2025" spans="15:15" x14ac:dyDescent="0.3">
      <c r="O2025" s="1329"/>
    </row>
    <row r="2026" spans="15:15" x14ac:dyDescent="0.3">
      <c r="O2026" s="1329"/>
    </row>
    <row r="2027" spans="15:15" x14ac:dyDescent="0.3">
      <c r="O2027" s="1329"/>
    </row>
    <row r="2028" spans="15:15" x14ac:dyDescent="0.3">
      <c r="O2028" s="1329"/>
    </row>
    <row r="2029" spans="15:15" x14ac:dyDescent="0.3">
      <c r="O2029" s="1329"/>
    </row>
    <row r="2030" spans="15:15" x14ac:dyDescent="0.3">
      <c r="O2030" s="1329"/>
    </row>
    <row r="2031" spans="15:15" x14ac:dyDescent="0.3">
      <c r="O2031" s="1329"/>
    </row>
    <row r="2032" spans="15:15" x14ac:dyDescent="0.3">
      <c r="O2032" s="1329"/>
    </row>
    <row r="2033" spans="15:15" x14ac:dyDescent="0.3">
      <c r="O2033" s="1329"/>
    </row>
    <row r="2034" spans="15:15" x14ac:dyDescent="0.3">
      <c r="O2034" s="1329"/>
    </row>
    <row r="2035" spans="15:15" x14ac:dyDescent="0.3">
      <c r="O2035" s="1329"/>
    </row>
    <row r="2036" spans="15:15" x14ac:dyDescent="0.3">
      <c r="O2036" s="1329"/>
    </row>
    <row r="2037" spans="15:15" x14ac:dyDescent="0.3">
      <c r="O2037" s="1329"/>
    </row>
    <row r="2038" spans="15:15" x14ac:dyDescent="0.3">
      <c r="O2038" s="1329"/>
    </row>
    <row r="2039" spans="15:15" x14ac:dyDescent="0.3">
      <c r="O2039" s="1329"/>
    </row>
    <row r="2040" spans="15:15" x14ac:dyDescent="0.3">
      <c r="O2040" s="1329"/>
    </row>
    <row r="2041" spans="15:15" x14ac:dyDescent="0.3">
      <c r="O2041" s="1329"/>
    </row>
    <row r="2042" spans="15:15" x14ac:dyDescent="0.3">
      <c r="O2042" s="1329"/>
    </row>
    <row r="2043" spans="15:15" x14ac:dyDescent="0.3">
      <c r="O2043" s="1329"/>
    </row>
    <row r="2044" spans="15:15" x14ac:dyDescent="0.3">
      <c r="O2044" s="1329"/>
    </row>
    <row r="2045" spans="15:15" x14ac:dyDescent="0.3">
      <c r="O2045" s="1329"/>
    </row>
    <row r="2046" spans="15:15" x14ac:dyDescent="0.3">
      <c r="O2046" s="1329"/>
    </row>
    <row r="2047" spans="15:15" x14ac:dyDescent="0.3">
      <c r="O2047" s="1329"/>
    </row>
    <row r="2048" spans="15:15" x14ac:dyDescent="0.3">
      <c r="O2048" s="1329"/>
    </row>
    <row r="2049" spans="15:15" x14ac:dyDescent="0.3">
      <c r="O2049" s="1329"/>
    </row>
    <row r="2050" spans="15:15" x14ac:dyDescent="0.3">
      <c r="O2050" s="1329"/>
    </row>
    <row r="2051" spans="15:15" x14ac:dyDescent="0.3">
      <c r="O2051" s="1329"/>
    </row>
    <row r="2052" spans="15:15" x14ac:dyDescent="0.3">
      <c r="O2052" s="1329"/>
    </row>
    <row r="2053" spans="15:15" x14ac:dyDescent="0.3">
      <c r="O2053" s="1329"/>
    </row>
    <row r="2054" spans="15:15" x14ac:dyDescent="0.3">
      <c r="O2054" s="1329"/>
    </row>
    <row r="2055" spans="15:15" x14ac:dyDescent="0.3">
      <c r="O2055" s="1329"/>
    </row>
    <row r="2056" spans="15:15" x14ac:dyDescent="0.3">
      <c r="O2056" s="1329"/>
    </row>
    <row r="2057" spans="15:15" x14ac:dyDescent="0.3">
      <c r="O2057" s="1329"/>
    </row>
    <row r="2058" spans="15:15" x14ac:dyDescent="0.3">
      <c r="O2058" s="1329"/>
    </row>
    <row r="2059" spans="15:15" x14ac:dyDescent="0.3">
      <c r="O2059" s="1329"/>
    </row>
    <row r="2060" spans="15:15" x14ac:dyDescent="0.3">
      <c r="O2060" s="1329"/>
    </row>
    <row r="2061" spans="15:15" x14ac:dyDescent="0.3">
      <c r="O2061" s="1329"/>
    </row>
    <row r="2062" spans="15:15" x14ac:dyDescent="0.3">
      <c r="O2062" s="1329"/>
    </row>
    <row r="2063" spans="15:15" x14ac:dyDescent="0.3">
      <c r="O2063" s="1329"/>
    </row>
    <row r="2064" spans="15:15" x14ac:dyDescent="0.3">
      <c r="O2064" s="1329"/>
    </row>
    <row r="2065" spans="15:15" x14ac:dyDescent="0.3">
      <c r="O2065" s="1329"/>
    </row>
    <row r="2066" spans="15:15" x14ac:dyDescent="0.3">
      <c r="O2066" s="1329"/>
    </row>
    <row r="2067" spans="15:15" x14ac:dyDescent="0.3">
      <c r="O2067" s="1329"/>
    </row>
    <row r="2068" spans="15:15" x14ac:dyDescent="0.3">
      <c r="O2068" s="1329"/>
    </row>
    <row r="2069" spans="15:15" x14ac:dyDescent="0.3">
      <c r="O2069" s="1329"/>
    </row>
    <row r="2070" spans="15:15" x14ac:dyDescent="0.3">
      <c r="O2070" s="1329"/>
    </row>
    <row r="2071" spans="15:15" x14ac:dyDescent="0.3">
      <c r="O2071" s="1329"/>
    </row>
    <row r="2072" spans="15:15" x14ac:dyDescent="0.3">
      <c r="O2072" s="1329"/>
    </row>
    <row r="2073" spans="15:15" x14ac:dyDescent="0.3">
      <c r="O2073" s="1329"/>
    </row>
    <row r="2074" spans="15:15" x14ac:dyDescent="0.3">
      <c r="O2074" s="1329"/>
    </row>
    <row r="2075" spans="15:15" x14ac:dyDescent="0.3">
      <c r="O2075" s="1329"/>
    </row>
    <row r="2076" spans="15:15" x14ac:dyDescent="0.3">
      <c r="O2076" s="1329"/>
    </row>
    <row r="2077" spans="15:15" x14ac:dyDescent="0.3">
      <c r="O2077" s="1329"/>
    </row>
    <row r="2078" spans="15:15" x14ac:dyDescent="0.3">
      <c r="O2078" s="1329"/>
    </row>
    <row r="2079" spans="15:15" x14ac:dyDescent="0.3">
      <c r="O2079" s="1329"/>
    </row>
    <row r="2080" spans="15:15" x14ac:dyDescent="0.3">
      <c r="O2080" s="1329"/>
    </row>
    <row r="2081" spans="15:15" x14ac:dyDescent="0.3">
      <c r="O2081" s="1329"/>
    </row>
    <row r="2082" spans="15:15" x14ac:dyDescent="0.3">
      <c r="O2082" s="1329"/>
    </row>
    <row r="2083" spans="15:15" x14ac:dyDescent="0.3">
      <c r="O2083" s="1329"/>
    </row>
    <row r="2084" spans="15:15" x14ac:dyDescent="0.3">
      <c r="O2084" s="1329"/>
    </row>
    <row r="2085" spans="15:15" x14ac:dyDescent="0.3">
      <c r="O2085" s="1329"/>
    </row>
    <row r="2086" spans="15:15" x14ac:dyDescent="0.3">
      <c r="O2086" s="1329"/>
    </row>
    <row r="2087" spans="15:15" x14ac:dyDescent="0.3">
      <c r="O2087" s="1329"/>
    </row>
    <row r="2088" spans="15:15" x14ac:dyDescent="0.3">
      <c r="O2088" s="1329"/>
    </row>
    <row r="2089" spans="15:15" x14ac:dyDescent="0.3">
      <c r="O2089" s="1329"/>
    </row>
    <row r="2090" spans="15:15" x14ac:dyDescent="0.3">
      <c r="O2090" s="1329"/>
    </row>
    <row r="2091" spans="15:15" x14ac:dyDescent="0.3">
      <c r="O2091" s="1329"/>
    </row>
    <row r="2092" spans="15:15" x14ac:dyDescent="0.3">
      <c r="O2092" s="1329"/>
    </row>
    <row r="2093" spans="15:15" x14ac:dyDescent="0.3">
      <c r="O2093" s="1329"/>
    </row>
    <row r="2094" spans="15:15" x14ac:dyDescent="0.3">
      <c r="O2094" s="1329"/>
    </row>
    <row r="2095" spans="15:15" x14ac:dyDescent="0.3">
      <c r="O2095" s="1329"/>
    </row>
    <row r="2096" spans="15:15" x14ac:dyDescent="0.3">
      <c r="O2096" s="1329"/>
    </row>
    <row r="2097" spans="15:15" x14ac:dyDescent="0.3">
      <c r="O2097" s="1329"/>
    </row>
    <row r="2098" spans="15:15" x14ac:dyDescent="0.3">
      <c r="O2098" s="1329"/>
    </row>
    <row r="2099" spans="15:15" x14ac:dyDescent="0.3">
      <c r="O2099" s="1329"/>
    </row>
    <row r="2100" spans="15:15" x14ac:dyDescent="0.3">
      <c r="O2100" s="1329"/>
    </row>
    <row r="2101" spans="15:15" x14ac:dyDescent="0.3">
      <c r="O2101" s="1329"/>
    </row>
    <row r="2102" spans="15:15" x14ac:dyDescent="0.3">
      <c r="O2102" s="1329"/>
    </row>
    <row r="2103" spans="15:15" x14ac:dyDescent="0.3">
      <c r="O2103" s="1329"/>
    </row>
    <row r="2104" spans="15:15" x14ac:dyDescent="0.3">
      <c r="O2104" s="1329"/>
    </row>
    <row r="2105" spans="15:15" x14ac:dyDescent="0.3">
      <c r="O2105" s="1329"/>
    </row>
    <row r="2106" spans="15:15" x14ac:dyDescent="0.3">
      <c r="O2106" s="1329"/>
    </row>
    <row r="2107" spans="15:15" x14ac:dyDescent="0.3">
      <c r="O2107" s="1329"/>
    </row>
    <row r="2108" spans="15:15" x14ac:dyDescent="0.3">
      <c r="O2108" s="1329"/>
    </row>
    <row r="2109" spans="15:15" x14ac:dyDescent="0.3">
      <c r="O2109" s="1329"/>
    </row>
    <row r="2110" spans="15:15" x14ac:dyDescent="0.3">
      <c r="O2110" s="1329"/>
    </row>
    <row r="2111" spans="15:15" x14ac:dyDescent="0.3">
      <c r="O2111" s="1329"/>
    </row>
    <row r="2112" spans="15:15" x14ac:dyDescent="0.3">
      <c r="O2112" s="1329"/>
    </row>
    <row r="2113" spans="15:15" x14ac:dyDescent="0.3">
      <c r="O2113" s="1329"/>
    </row>
    <row r="2114" spans="15:15" x14ac:dyDescent="0.3">
      <c r="O2114" s="1329"/>
    </row>
    <row r="2115" spans="15:15" x14ac:dyDescent="0.3">
      <c r="O2115" s="1329"/>
    </row>
    <row r="2116" spans="15:15" x14ac:dyDescent="0.3">
      <c r="O2116" s="1329"/>
    </row>
    <row r="2117" spans="15:15" x14ac:dyDescent="0.3">
      <c r="O2117" s="1329"/>
    </row>
    <row r="2118" spans="15:15" x14ac:dyDescent="0.3">
      <c r="O2118" s="1329"/>
    </row>
    <row r="2119" spans="15:15" x14ac:dyDescent="0.3">
      <c r="O2119" s="1329"/>
    </row>
    <row r="2120" spans="15:15" x14ac:dyDescent="0.3">
      <c r="O2120" s="1329"/>
    </row>
    <row r="2121" spans="15:15" x14ac:dyDescent="0.3">
      <c r="O2121" s="1329"/>
    </row>
    <row r="2122" spans="15:15" x14ac:dyDescent="0.3">
      <c r="O2122" s="1329"/>
    </row>
    <row r="2123" spans="15:15" x14ac:dyDescent="0.3">
      <c r="O2123" s="1329"/>
    </row>
    <row r="2124" spans="15:15" x14ac:dyDescent="0.3">
      <c r="O2124" s="1329"/>
    </row>
    <row r="2125" spans="15:15" x14ac:dyDescent="0.3">
      <c r="O2125" s="1329"/>
    </row>
    <row r="2126" spans="15:15" x14ac:dyDescent="0.3">
      <c r="O2126" s="1329"/>
    </row>
    <row r="2127" spans="15:15" x14ac:dyDescent="0.3">
      <c r="O2127" s="1329"/>
    </row>
    <row r="2128" spans="15:15" x14ac:dyDescent="0.3">
      <c r="O2128" s="1329"/>
    </row>
    <row r="2129" spans="15:15" x14ac:dyDescent="0.3">
      <c r="O2129" s="1329"/>
    </row>
    <row r="2130" spans="15:15" x14ac:dyDescent="0.3">
      <c r="O2130" s="1329"/>
    </row>
    <row r="2131" spans="15:15" x14ac:dyDescent="0.3">
      <c r="O2131" s="1329"/>
    </row>
    <row r="2132" spans="15:15" x14ac:dyDescent="0.3">
      <c r="O2132" s="1329"/>
    </row>
    <row r="2133" spans="15:15" x14ac:dyDescent="0.3">
      <c r="O2133" s="1329"/>
    </row>
    <row r="2134" spans="15:15" x14ac:dyDescent="0.3">
      <c r="O2134" s="1329"/>
    </row>
    <row r="2135" spans="15:15" x14ac:dyDescent="0.3">
      <c r="O2135" s="1329"/>
    </row>
    <row r="2136" spans="15:15" x14ac:dyDescent="0.3">
      <c r="O2136" s="1329"/>
    </row>
    <row r="2137" spans="15:15" x14ac:dyDescent="0.3">
      <c r="O2137" s="1329"/>
    </row>
    <row r="2138" spans="15:15" x14ac:dyDescent="0.3">
      <c r="O2138" s="1329"/>
    </row>
    <row r="2139" spans="15:15" x14ac:dyDescent="0.3">
      <c r="O2139" s="1329"/>
    </row>
    <row r="2140" spans="15:15" x14ac:dyDescent="0.3">
      <c r="O2140" s="1329"/>
    </row>
    <row r="2141" spans="15:15" x14ac:dyDescent="0.3">
      <c r="O2141" s="1329"/>
    </row>
    <row r="2142" spans="15:15" x14ac:dyDescent="0.3">
      <c r="O2142" s="1329"/>
    </row>
    <row r="2143" spans="15:15" x14ac:dyDescent="0.3">
      <c r="O2143" s="1329"/>
    </row>
    <row r="2144" spans="15:15" x14ac:dyDescent="0.3">
      <c r="O2144" s="1329"/>
    </row>
    <row r="2145" spans="15:15" x14ac:dyDescent="0.3">
      <c r="O2145" s="1329"/>
    </row>
    <row r="2146" spans="15:15" x14ac:dyDescent="0.3">
      <c r="O2146" s="1329"/>
    </row>
    <row r="2147" spans="15:15" x14ac:dyDescent="0.3">
      <c r="O2147" s="1329"/>
    </row>
    <row r="2148" spans="15:15" x14ac:dyDescent="0.3">
      <c r="O2148" s="1329"/>
    </row>
    <row r="2149" spans="15:15" x14ac:dyDescent="0.3">
      <c r="O2149" s="1329"/>
    </row>
    <row r="2150" spans="15:15" x14ac:dyDescent="0.3">
      <c r="O2150" s="1329"/>
    </row>
    <row r="2151" spans="15:15" x14ac:dyDescent="0.3">
      <c r="O2151" s="1329"/>
    </row>
    <row r="2152" spans="15:15" x14ac:dyDescent="0.3">
      <c r="O2152" s="1329"/>
    </row>
    <row r="2153" spans="15:15" x14ac:dyDescent="0.3">
      <c r="O2153" s="1329"/>
    </row>
    <row r="2154" spans="15:15" x14ac:dyDescent="0.3">
      <c r="O2154" s="1329"/>
    </row>
    <row r="2155" spans="15:15" x14ac:dyDescent="0.3">
      <c r="O2155" s="1329"/>
    </row>
    <row r="2156" spans="15:15" x14ac:dyDescent="0.3">
      <c r="O2156" s="1329"/>
    </row>
    <row r="2157" spans="15:15" x14ac:dyDescent="0.3">
      <c r="O2157" s="1329"/>
    </row>
    <row r="2158" spans="15:15" x14ac:dyDescent="0.3">
      <c r="O2158" s="1329"/>
    </row>
    <row r="2159" spans="15:15" x14ac:dyDescent="0.3">
      <c r="O2159" s="1329"/>
    </row>
    <row r="2160" spans="15:15" x14ac:dyDescent="0.3">
      <c r="O2160" s="1329"/>
    </row>
    <row r="2161" spans="15:15" x14ac:dyDescent="0.3">
      <c r="O2161" s="1329"/>
    </row>
    <row r="2162" spans="15:15" x14ac:dyDescent="0.3">
      <c r="O2162" s="1329"/>
    </row>
    <row r="2163" spans="15:15" x14ac:dyDescent="0.3">
      <c r="O2163" s="1329"/>
    </row>
    <row r="2164" spans="15:15" x14ac:dyDescent="0.3">
      <c r="O2164" s="1329"/>
    </row>
    <row r="2165" spans="15:15" x14ac:dyDescent="0.3">
      <c r="O2165" s="1329"/>
    </row>
    <row r="2166" spans="15:15" x14ac:dyDescent="0.3">
      <c r="O2166" s="1329"/>
    </row>
    <row r="2167" spans="15:15" x14ac:dyDescent="0.3">
      <c r="O2167" s="1329"/>
    </row>
    <row r="2168" spans="15:15" x14ac:dyDescent="0.3">
      <c r="O2168" s="1329"/>
    </row>
    <row r="2169" spans="15:15" x14ac:dyDescent="0.3">
      <c r="O2169" s="1329"/>
    </row>
    <row r="2170" spans="15:15" x14ac:dyDescent="0.3">
      <c r="O2170" s="1329"/>
    </row>
    <row r="2171" spans="15:15" x14ac:dyDescent="0.3">
      <c r="O2171" s="1329"/>
    </row>
    <row r="2172" spans="15:15" x14ac:dyDescent="0.3">
      <c r="O2172" s="1329"/>
    </row>
    <row r="2173" spans="15:15" x14ac:dyDescent="0.3">
      <c r="O2173" s="1329"/>
    </row>
    <row r="2174" spans="15:15" x14ac:dyDescent="0.3">
      <c r="O2174" s="1329"/>
    </row>
    <row r="2175" spans="15:15" x14ac:dyDescent="0.3">
      <c r="O2175" s="1329"/>
    </row>
    <row r="2176" spans="15:15" x14ac:dyDescent="0.3">
      <c r="O2176" s="1329"/>
    </row>
    <row r="2177" spans="15:15" x14ac:dyDescent="0.3">
      <c r="O2177" s="1329"/>
    </row>
    <row r="2178" spans="15:15" x14ac:dyDescent="0.3">
      <c r="O2178" s="1329"/>
    </row>
    <row r="2179" spans="15:15" x14ac:dyDescent="0.3">
      <c r="O2179" s="1329"/>
    </row>
    <row r="2180" spans="15:15" x14ac:dyDescent="0.3">
      <c r="O2180" s="1329"/>
    </row>
    <row r="2181" spans="15:15" x14ac:dyDescent="0.3">
      <c r="O2181" s="1329"/>
    </row>
    <row r="2182" spans="15:15" x14ac:dyDescent="0.3">
      <c r="O2182" s="1329"/>
    </row>
    <row r="2183" spans="15:15" x14ac:dyDescent="0.3">
      <c r="O2183" s="1329"/>
    </row>
    <row r="2184" spans="15:15" x14ac:dyDescent="0.3">
      <c r="O2184" s="1329"/>
    </row>
    <row r="2185" spans="15:15" x14ac:dyDescent="0.3">
      <c r="O2185" s="1329"/>
    </row>
    <row r="2186" spans="15:15" x14ac:dyDescent="0.3">
      <c r="O2186" s="1329"/>
    </row>
    <row r="2187" spans="15:15" x14ac:dyDescent="0.3">
      <c r="O2187" s="1329"/>
    </row>
    <row r="2188" spans="15:15" x14ac:dyDescent="0.3">
      <c r="O2188" s="1329"/>
    </row>
    <row r="2189" spans="15:15" x14ac:dyDescent="0.3">
      <c r="O2189" s="1329"/>
    </row>
    <row r="2190" spans="15:15" x14ac:dyDescent="0.3">
      <c r="O2190" s="1329"/>
    </row>
    <row r="2191" spans="15:15" x14ac:dyDescent="0.3">
      <c r="O2191" s="1329"/>
    </row>
    <row r="2192" spans="15:15" x14ac:dyDescent="0.3">
      <c r="O2192" s="1329"/>
    </row>
    <row r="2193" spans="15:15" x14ac:dyDescent="0.3">
      <c r="O2193" s="1329"/>
    </row>
    <row r="2194" spans="15:15" x14ac:dyDescent="0.3">
      <c r="O2194" s="1329"/>
    </row>
    <row r="2195" spans="15:15" x14ac:dyDescent="0.3">
      <c r="O2195" s="1329"/>
    </row>
    <row r="2196" spans="15:15" x14ac:dyDescent="0.3">
      <c r="O2196" s="1329"/>
    </row>
    <row r="2197" spans="15:15" x14ac:dyDescent="0.3">
      <c r="O2197" s="1329"/>
    </row>
    <row r="2198" spans="15:15" x14ac:dyDescent="0.3">
      <c r="O2198" s="1329"/>
    </row>
    <row r="2199" spans="15:15" x14ac:dyDescent="0.3">
      <c r="O2199" s="1329"/>
    </row>
    <row r="2200" spans="15:15" x14ac:dyDescent="0.3">
      <c r="O2200" s="1329"/>
    </row>
    <row r="2201" spans="15:15" x14ac:dyDescent="0.3">
      <c r="O2201" s="1329"/>
    </row>
    <row r="2202" spans="15:15" x14ac:dyDescent="0.3">
      <c r="O2202" s="1329"/>
    </row>
    <row r="2203" spans="15:15" x14ac:dyDescent="0.3">
      <c r="O2203" s="1329"/>
    </row>
    <row r="2204" spans="15:15" x14ac:dyDescent="0.3">
      <c r="O2204" s="1329"/>
    </row>
    <row r="2205" spans="15:15" x14ac:dyDescent="0.3">
      <c r="O2205" s="1329"/>
    </row>
    <row r="2206" spans="15:15" x14ac:dyDescent="0.3">
      <c r="O2206" s="1329"/>
    </row>
    <row r="2207" spans="15:15" x14ac:dyDescent="0.3">
      <c r="O2207" s="1329"/>
    </row>
    <row r="2208" spans="15:15" x14ac:dyDescent="0.3">
      <c r="O2208" s="1329"/>
    </row>
    <row r="2209" spans="15:15" x14ac:dyDescent="0.3">
      <c r="O2209" s="1329"/>
    </row>
    <row r="2210" spans="15:15" x14ac:dyDescent="0.3">
      <c r="O2210" s="1329"/>
    </row>
    <row r="2211" spans="15:15" x14ac:dyDescent="0.3">
      <c r="O2211" s="1329"/>
    </row>
    <row r="2212" spans="15:15" x14ac:dyDescent="0.3">
      <c r="O2212" s="1329"/>
    </row>
    <row r="2213" spans="15:15" x14ac:dyDescent="0.3">
      <c r="O2213" s="1329"/>
    </row>
    <row r="2214" spans="15:15" x14ac:dyDescent="0.3">
      <c r="O2214" s="1329"/>
    </row>
    <row r="2215" spans="15:15" x14ac:dyDescent="0.3">
      <c r="O2215" s="1329"/>
    </row>
    <row r="2216" spans="15:15" x14ac:dyDescent="0.3">
      <c r="O2216" s="1329"/>
    </row>
    <row r="2217" spans="15:15" x14ac:dyDescent="0.3">
      <c r="O2217" s="1329"/>
    </row>
    <row r="2218" spans="15:15" x14ac:dyDescent="0.3">
      <c r="O2218" s="1329"/>
    </row>
    <row r="2219" spans="15:15" x14ac:dyDescent="0.3">
      <c r="O2219" s="1329"/>
    </row>
    <row r="2220" spans="15:15" x14ac:dyDescent="0.3">
      <c r="O2220" s="1329"/>
    </row>
    <row r="2221" spans="15:15" x14ac:dyDescent="0.3">
      <c r="O2221" s="1329"/>
    </row>
    <row r="2222" spans="15:15" x14ac:dyDescent="0.3">
      <c r="O2222" s="1329"/>
    </row>
    <row r="2223" spans="15:15" x14ac:dyDescent="0.3">
      <c r="O2223" s="1329"/>
    </row>
    <row r="2224" spans="15:15" x14ac:dyDescent="0.3">
      <c r="O2224" s="1329"/>
    </row>
    <row r="2225" spans="15:15" x14ac:dyDescent="0.3">
      <c r="O2225" s="1329"/>
    </row>
    <row r="2226" spans="15:15" x14ac:dyDescent="0.3">
      <c r="O2226" s="1329"/>
    </row>
    <row r="2227" spans="15:15" x14ac:dyDescent="0.3">
      <c r="O2227" s="1329"/>
    </row>
    <row r="2228" spans="15:15" x14ac:dyDescent="0.3">
      <c r="O2228" s="1329"/>
    </row>
    <row r="2229" spans="15:15" x14ac:dyDescent="0.3">
      <c r="O2229" s="1329"/>
    </row>
    <row r="2230" spans="15:15" x14ac:dyDescent="0.3">
      <c r="O2230" s="1329"/>
    </row>
    <row r="2231" spans="15:15" x14ac:dyDescent="0.3">
      <c r="O2231" s="1329"/>
    </row>
    <row r="2232" spans="15:15" x14ac:dyDescent="0.3">
      <c r="O2232" s="1329"/>
    </row>
    <row r="2233" spans="15:15" x14ac:dyDescent="0.3">
      <c r="O2233" s="1329"/>
    </row>
    <row r="2234" spans="15:15" x14ac:dyDescent="0.3">
      <c r="O2234" s="1329"/>
    </row>
    <row r="2235" spans="15:15" x14ac:dyDescent="0.3">
      <c r="O2235" s="1329"/>
    </row>
    <row r="2236" spans="15:15" x14ac:dyDescent="0.3">
      <c r="O2236" s="1329"/>
    </row>
    <row r="2237" spans="15:15" x14ac:dyDescent="0.3">
      <c r="O2237" s="1329"/>
    </row>
    <row r="2238" spans="15:15" x14ac:dyDescent="0.3">
      <c r="O2238" s="1329"/>
    </row>
    <row r="2239" spans="15:15" x14ac:dyDescent="0.3">
      <c r="O2239" s="1329"/>
    </row>
    <row r="2240" spans="15:15" x14ac:dyDescent="0.3">
      <c r="O2240" s="1329"/>
    </row>
    <row r="2241" spans="15:15" x14ac:dyDescent="0.3">
      <c r="O2241" s="1329"/>
    </row>
    <row r="2242" spans="15:15" x14ac:dyDescent="0.3">
      <c r="O2242" s="1329"/>
    </row>
    <row r="2243" spans="15:15" x14ac:dyDescent="0.3">
      <c r="O2243" s="1329"/>
    </row>
    <row r="2244" spans="15:15" x14ac:dyDescent="0.3">
      <c r="O2244" s="1329"/>
    </row>
    <row r="2245" spans="15:15" x14ac:dyDescent="0.3">
      <c r="O2245" s="1329"/>
    </row>
    <row r="2246" spans="15:15" x14ac:dyDescent="0.3">
      <c r="O2246" s="1329"/>
    </row>
    <row r="2247" spans="15:15" x14ac:dyDescent="0.3">
      <c r="O2247" s="1329"/>
    </row>
    <row r="2248" spans="15:15" x14ac:dyDescent="0.3">
      <c r="O2248" s="1329"/>
    </row>
    <row r="2249" spans="15:15" x14ac:dyDescent="0.3">
      <c r="O2249" s="1329"/>
    </row>
    <row r="2250" spans="15:15" x14ac:dyDescent="0.3">
      <c r="O2250" s="1329"/>
    </row>
    <row r="2251" spans="15:15" x14ac:dyDescent="0.3">
      <c r="O2251" s="1329"/>
    </row>
    <row r="2252" spans="15:15" x14ac:dyDescent="0.3">
      <c r="O2252" s="1329"/>
    </row>
    <row r="2253" spans="15:15" x14ac:dyDescent="0.3">
      <c r="O2253" s="1329"/>
    </row>
    <row r="2254" spans="15:15" x14ac:dyDescent="0.3">
      <c r="O2254" s="1329"/>
    </row>
    <row r="2255" spans="15:15" x14ac:dyDescent="0.3">
      <c r="O2255" s="1329"/>
    </row>
    <row r="2256" spans="15:15" x14ac:dyDescent="0.3">
      <c r="O2256" s="1329"/>
    </row>
    <row r="2257" spans="15:15" x14ac:dyDescent="0.3">
      <c r="O2257" s="1329"/>
    </row>
    <row r="2258" spans="15:15" x14ac:dyDescent="0.3">
      <c r="O2258" s="1329"/>
    </row>
    <row r="2259" spans="15:15" x14ac:dyDescent="0.3">
      <c r="O2259" s="1329"/>
    </row>
    <row r="2260" spans="15:15" x14ac:dyDescent="0.3">
      <c r="O2260" s="1329"/>
    </row>
    <row r="2261" spans="15:15" x14ac:dyDescent="0.3">
      <c r="O2261" s="1329"/>
    </row>
    <row r="2262" spans="15:15" x14ac:dyDescent="0.3">
      <c r="O2262" s="1329"/>
    </row>
    <row r="2263" spans="15:15" x14ac:dyDescent="0.3">
      <c r="O2263" s="1329"/>
    </row>
    <row r="2264" spans="15:15" x14ac:dyDescent="0.3">
      <c r="O2264" s="1329"/>
    </row>
    <row r="2265" spans="15:15" x14ac:dyDescent="0.3">
      <c r="O2265" s="1329"/>
    </row>
    <row r="2266" spans="15:15" x14ac:dyDescent="0.3">
      <c r="O2266" s="1329"/>
    </row>
    <row r="2267" spans="15:15" x14ac:dyDescent="0.3">
      <c r="O2267" s="1329"/>
    </row>
    <row r="2268" spans="15:15" x14ac:dyDescent="0.3">
      <c r="O2268" s="1329"/>
    </row>
    <row r="2269" spans="15:15" x14ac:dyDescent="0.3">
      <c r="O2269" s="1329"/>
    </row>
    <row r="2270" spans="15:15" x14ac:dyDescent="0.3">
      <c r="O2270" s="1329"/>
    </row>
  </sheetData>
  <sheetProtection password="F723" sheet="1" objects="1" scenarios="1"/>
  <printOptions horizontalCentered="1"/>
  <pageMargins left="0" right="0" top="0.25" bottom="0.5" header="0.5" footer="0.25"/>
  <pageSetup paperSize="3" scale="50" fitToHeight="2" orientation="landscape" r:id="rId1"/>
  <headerFooter alignWithMargins="0">
    <oddFooter>&amp;L&amp;F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A7E8FF"/>
    <pageSetUpPr fitToPage="1"/>
  </sheetPr>
  <dimension ref="A1:BP692"/>
  <sheetViews>
    <sheetView view="pageBreakPreview" zoomScaleNormal="100" zoomScaleSheetLayoutView="100" workbookViewId="0">
      <selection activeCell="C33" sqref="C33"/>
    </sheetView>
  </sheetViews>
  <sheetFormatPr defaultColWidth="9.109375" defaultRowHeight="13.8" x14ac:dyDescent="0.3"/>
  <cols>
    <col min="1" max="1" width="7.6640625" style="830" customWidth="1"/>
    <col min="2" max="2" width="49" style="234" bestFit="1" customWidth="1"/>
    <col min="3" max="3" width="13.6640625" style="691" customWidth="1"/>
    <col min="4" max="4" width="15.6640625" style="325" hidden="1" customWidth="1"/>
    <col min="5" max="5" width="17.6640625" style="262" customWidth="1"/>
    <col min="6" max="6" width="16.109375" style="262" hidden="1" customWidth="1"/>
    <col min="7" max="7" width="13.5546875" style="262" hidden="1" customWidth="1"/>
    <col min="8" max="8" width="15.6640625" style="325" customWidth="1"/>
    <col min="9" max="9" width="24.6640625" style="325" customWidth="1"/>
    <col min="10" max="10" width="12.6640625" style="234" customWidth="1"/>
    <col min="11" max="11" width="1" style="234" customWidth="1"/>
    <col min="12" max="12" width="20.6640625" style="234" customWidth="1"/>
    <col min="13" max="13" width="1.44140625" style="234" customWidth="1"/>
    <col min="14" max="14" width="11.88671875" style="264" customWidth="1"/>
    <col min="15" max="15" width="2" style="234" customWidth="1"/>
    <col min="16" max="16" width="12.109375" style="234" customWidth="1"/>
    <col min="17" max="17" width="2.6640625" style="234" customWidth="1"/>
    <col min="18" max="18" width="3.44140625" style="797" customWidth="1"/>
    <col min="19" max="19" width="9.109375" style="234" customWidth="1"/>
    <col min="20" max="20" width="8.109375" style="234" customWidth="1"/>
    <col min="21" max="21" width="20.109375" style="234" customWidth="1"/>
    <col min="22" max="22" width="4.6640625" style="367" customWidth="1"/>
    <col min="23" max="23" width="9.109375" style="234" customWidth="1"/>
    <col min="24" max="24" width="15" style="234" customWidth="1"/>
    <col min="25" max="25" width="14" style="264" customWidth="1"/>
    <col min="26" max="26" width="4.109375" style="797" customWidth="1"/>
    <col min="27" max="27" width="3.109375" style="234" customWidth="1"/>
    <col min="28" max="28" width="5.109375" style="301" customWidth="1"/>
    <col min="29" max="29" width="37.44140625" style="234" customWidth="1"/>
    <col min="30" max="30" width="12.88671875" style="234" customWidth="1"/>
    <col min="31" max="31" width="11" style="234" customWidth="1"/>
    <col min="32" max="32" width="9.109375" style="234" customWidth="1"/>
    <col min="33" max="33" width="33.44140625" style="821" customWidth="1"/>
    <col min="34" max="34" width="18.44140625" style="235" customWidth="1"/>
    <col min="35" max="35" width="9.5546875" style="234" customWidth="1"/>
    <col min="36" max="38" width="9.109375" style="234" customWidth="1"/>
    <col min="39" max="39" width="28" style="301" customWidth="1"/>
    <col min="40" max="40" width="9.109375" style="234" customWidth="1"/>
    <col min="41" max="60" width="12.6640625" style="234" customWidth="1"/>
    <col min="61" max="68" width="9.109375" style="234"/>
    <col min="69" max="16384" width="9.109375" style="262"/>
  </cols>
  <sheetData>
    <row r="1" spans="1:68" x14ac:dyDescent="0.3">
      <c r="A1" s="260"/>
      <c r="B1" s="217"/>
      <c r="C1" s="217"/>
      <c r="D1" s="261"/>
      <c r="E1" s="216"/>
      <c r="F1" s="216"/>
      <c r="G1" s="216"/>
      <c r="H1" s="261" t="s">
        <v>214</v>
      </c>
      <c r="I1" s="261"/>
      <c r="L1" s="275"/>
      <c r="M1" s="275"/>
      <c r="P1" s="802"/>
      <c r="T1" s="301"/>
    </row>
    <row r="2" spans="1:68" ht="18" x14ac:dyDescent="0.35">
      <c r="A2" s="270" t="s">
        <v>268</v>
      </c>
      <c r="B2" s="271"/>
      <c r="C2" s="271"/>
      <c r="D2" s="272"/>
      <c r="E2" s="273"/>
      <c r="F2" s="273"/>
      <c r="G2" s="273"/>
      <c r="H2" s="272"/>
      <c r="I2" s="272"/>
      <c r="K2" s="287"/>
      <c r="L2" s="275"/>
      <c r="M2" s="275"/>
      <c r="N2" s="276"/>
      <c r="O2" s="670"/>
      <c r="P2" s="802"/>
      <c r="T2" s="301"/>
    </row>
    <row r="3" spans="1:68" s="274" customFormat="1" ht="18" x14ac:dyDescent="0.35">
      <c r="A3" s="278" t="s">
        <v>2210</v>
      </c>
      <c r="B3" s="279"/>
      <c r="C3" s="279"/>
      <c r="D3" s="280"/>
      <c r="E3" s="130"/>
      <c r="F3" s="130"/>
      <c r="G3" s="130"/>
      <c r="H3" s="280"/>
      <c r="I3" s="280"/>
      <c r="J3" s="234"/>
      <c r="K3" s="297"/>
      <c r="L3" s="275"/>
      <c r="M3" s="275"/>
      <c r="N3" s="276"/>
      <c r="O3" s="234"/>
      <c r="P3" s="234"/>
      <c r="Q3" s="287"/>
      <c r="R3" s="873"/>
      <c r="S3" s="287"/>
      <c r="T3" s="2324"/>
      <c r="U3" s="2324"/>
      <c r="V3" s="874"/>
      <c r="W3" s="287"/>
      <c r="X3" s="287"/>
      <c r="Y3" s="875"/>
      <c r="Z3" s="873"/>
      <c r="AA3" s="287"/>
      <c r="AB3" s="876"/>
      <c r="AC3" s="287"/>
      <c r="AD3" s="287"/>
      <c r="AE3" s="287"/>
      <c r="AF3" s="287"/>
      <c r="AG3" s="821"/>
      <c r="AH3" s="235"/>
      <c r="AI3" s="234"/>
      <c r="AJ3" s="234"/>
      <c r="AK3" s="234"/>
      <c r="AL3" s="234"/>
      <c r="AM3" s="301"/>
      <c r="AN3" s="234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</row>
    <row r="4" spans="1:68" s="881" customFormat="1" ht="26.25" customHeight="1" thickBot="1" x14ac:dyDescent="0.3">
      <c r="A4" s="877" t="str">
        <f>Enrollment!A4</f>
        <v>FISCAL YEAR 2013-2014</v>
      </c>
      <c r="B4" s="878"/>
      <c r="C4" s="878"/>
      <c r="D4" s="879"/>
      <c r="E4" s="880"/>
      <c r="F4" s="880"/>
      <c r="G4" s="880"/>
      <c r="H4" s="879"/>
      <c r="I4" s="879"/>
      <c r="J4" s="882"/>
      <c r="K4" s="882"/>
      <c r="L4" s="882"/>
      <c r="M4" s="882"/>
      <c r="N4" s="883"/>
      <c r="O4" s="884"/>
      <c r="P4" s="884"/>
      <c r="Q4" s="882"/>
      <c r="R4" s="885"/>
      <c r="S4" s="882"/>
      <c r="T4" s="882"/>
      <c r="U4" s="882"/>
      <c r="V4" s="886"/>
      <c r="W4" s="882"/>
      <c r="X4" s="882"/>
      <c r="Y4" s="887"/>
      <c r="Z4" s="885"/>
      <c r="AA4" s="882"/>
      <c r="AB4" s="882"/>
      <c r="AC4" s="882"/>
      <c r="AD4" s="882"/>
      <c r="AE4" s="882"/>
      <c r="AF4" s="882"/>
      <c r="AG4" s="888"/>
      <c r="AH4" s="888"/>
      <c r="AI4" s="884"/>
      <c r="AJ4" s="884"/>
      <c r="AK4" s="884"/>
      <c r="AL4" s="884"/>
      <c r="AM4" s="884"/>
      <c r="AN4" s="884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</row>
    <row r="5" spans="1:68" x14ac:dyDescent="0.3">
      <c r="A5" s="304"/>
      <c r="B5" s="305"/>
      <c r="C5" s="2288" t="s">
        <v>216</v>
      </c>
      <c r="D5" s="2325" t="s">
        <v>1502</v>
      </c>
      <c r="E5" s="2300" t="s">
        <v>121</v>
      </c>
      <c r="F5" s="2325" t="s">
        <v>1524</v>
      </c>
      <c r="G5" s="2325" t="s">
        <v>1525</v>
      </c>
      <c r="H5" s="2302" t="s">
        <v>217</v>
      </c>
      <c r="I5" s="2302" t="s">
        <v>2232</v>
      </c>
      <c r="J5" s="306"/>
      <c r="K5" s="306"/>
      <c r="L5" s="306"/>
      <c r="M5" s="306"/>
      <c r="T5" s="301"/>
      <c r="U5" s="301"/>
      <c r="W5" s="301"/>
    </row>
    <row r="6" spans="1:68" ht="18.600000000000001" thickBot="1" x14ac:dyDescent="0.4">
      <c r="A6" s="307" t="str">
        <f>'Revenue Projection'!F2</f>
        <v>0000</v>
      </c>
      <c r="B6" s="308" t="str">
        <f>'Revenue Projection'!A1</f>
        <v>SAMPLE SCHOOL</v>
      </c>
      <c r="C6" s="2289"/>
      <c r="D6" s="2326"/>
      <c r="E6" s="2301"/>
      <c r="F6" s="2326"/>
      <c r="G6" s="2326"/>
      <c r="H6" s="2303"/>
      <c r="I6" s="2303" t="s">
        <v>2232</v>
      </c>
      <c r="J6" s="889"/>
      <c r="K6" s="306"/>
      <c r="L6" s="889"/>
      <c r="M6" s="306"/>
      <c r="N6" s="890"/>
      <c r="P6" s="306"/>
      <c r="T6" s="891"/>
      <c r="U6" s="301"/>
      <c r="W6" s="301"/>
      <c r="AC6" s="670"/>
    </row>
    <row r="7" spans="1:68" ht="59.25" customHeight="1" thickTop="1" thickBot="1" x14ac:dyDescent="0.35">
      <c r="A7" s="2318" t="s">
        <v>2225</v>
      </c>
      <c r="B7" s="2319"/>
      <c r="C7" s="2319"/>
      <c r="D7" s="2319"/>
      <c r="E7" s="2319"/>
      <c r="F7" s="2319"/>
      <c r="G7" s="2319"/>
      <c r="H7" s="2319"/>
      <c r="I7" s="803"/>
      <c r="T7" s="301"/>
      <c r="W7" s="891"/>
      <c r="X7" s="301"/>
      <c r="AC7" s="301"/>
      <c r="AD7" s="301"/>
      <c r="AE7" s="301"/>
      <c r="AH7" s="821"/>
    </row>
    <row r="8" spans="1:68" s="533" customFormat="1" ht="18" hidden="1" customHeight="1" x14ac:dyDescent="0.3">
      <c r="A8" s="892" t="s">
        <v>1346</v>
      </c>
      <c r="B8" s="893"/>
      <c r="C8" s="893"/>
      <c r="D8" s="893"/>
      <c r="E8" s="894"/>
      <c r="F8" s="894"/>
      <c r="G8" s="894"/>
      <c r="H8" s="895"/>
      <c r="I8" s="895"/>
      <c r="J8" s="535"/>
      <c r="K8" s="535"/>
      <c r="L8" s="535"/>
      <c r="M8" s="535"/>
      <c r="N8" s="538"/>
      <c r="O8" s="535"/>
      <c r="P8" s="535"/>
      <c r="Q8" s="535"/>
      <c r="R8" s="535"/>
      <c r="S8" s="535"/>
      <c r="T8" s="693"/>
      <c r="U8" s="535"/>
      <c r="V8" s="535"/>
      <c r="W8" s="896"/>
      <c r="X8" s="693"/>
      <c r="Y8" s="538"/>
      <c r="Z8" s="535"/>
      <c r="AA8" s="535"/>
      <c r="AB8" s="693"/>
      <c r="AC8" s="693"/>
      <c r="AD8" s="693"/>
      <c r="AE8" s="693"/>
      <c r="AF8" s="535"/>
      <c r="AG8" s="2317"/>
      <c r="AH8" s="2317"/>
      <c r="AI8" s="535"/>
      <c r="AJ8" s="535"/>
      <c r="AK8" s="535"/>
      <c r="AL8" s="535"/>
      <c r="AM8" s="693"/>
      <c r="AN8" s="535"/>
      <c r="AO8" s="535"/>
      <c r="AP8" s="535"/>
      <c r="AQ8" s="535"/>
      <c r="AR8" s="535"/>
      <c r="AS8" s="535"/>
      <c r="AT8" s="535"/>
      <c r="AU8" s="535"/>
      <c r="AV8" s="535"/>
      <c r="AW8" s="535"/>
      <c r="AX8" s="535"/>
      <c r="AY8" s="535"/>
      <c r="AZ8" s="535"/>
      <c r="BA8" s="535"/>
      <c r="BB8" s="535"/>
      <c r="BC8" s="535"/>
      <c r="BD8" s="535"/>
      <c r="BE8" s="535"/>
      <c r="BF8" s="535"/>
      <c r="BG8" s="535"/>
      <c r="BH8" s="535"/>
      <c r="BI8" s="535"/>
      <c r="BJ8" s="535"/>
      <c r="BK8" s="535"/>
      <c r="BL8" s="535"/>
      <c r="BM8" s="535"/>
      <c r="BN8" s="535"/>
      <c r="BO8" s="535"/>
      <c r="BP8" s="535"/>
    </row>
    <row r="9" spans="1:68" s="533" customFormat="1" ht="15" hidden="1" customHeight="1" x14ac:dyDescent="0.35">
      <c r="A9" s="897">
        <v>31000</v>
      </c>
      <c r="B9" s="898" t="s">
        <v>275</v>
      </c>
      <c r="C9" s="899">
        <v>0</v>
      </c>
      <c r="D9" s="548">
        <f>ROUND(C9,2)</f>
        <v>0</v>
      </c>
      <c r="E9" s="900">
        <f>+'Salary Menu MIS 3382'!E9</f>
        <v>115900</v>
      </c>
      <c r="F9" s="900"/>
      <c r="G9" s="548">
        <f>D9+F9</f>
        <v>0</v>
      </c>
      <c r="H9" s="549">
        <f>ROUND(D9*E9,0)</f>
        <v>0</v>
      </c>
      <c r="I9" s="549"/>
      <c r="J9" s="689"/>
      <c r="K9" s="191"/>
      <c r="L9" s="901"/>
      <c r="M9" s="901"/>
      <c r="N9" s="538"/>
      <c r="O9" s="535"/>
      <c r="P9" s="538"/>
      <c r="Q9" s="535"/>
      <c r="R9" s="535"/>
      <c r="S9" s="535"/>
      <c r="T9" s="693"/>
      <c r="U9" s="191"/>
      <c r="V9" s="535"/>
      <c r="W9" s="693"/>
      <c r="X9" s="535"/>
      <c r="Y9" s="538"/>
      <c r="Z9" s="535"/>
      <c r="AA9" s="535"/>
      <c r="AB9" s="693"/>
      <c r="AC9" s="902"/>
      <c r="AD9" s="901"/>
      <c r="AE9" s="535"/>
      <c r="AF9" s="535"/>
      <c r="AG9" s="902"/>
      <c r="AH9" s="538"/>
      <c r="AI9" s="903"/>
      <c r="AJ9" s="904"/>
      <c r="AK9" s="904"/>
      <c r="AL9" s="896"/>
      <c r="AM9" s="693"/>
      <c r="AN9" s="693"/>
      <c r="AO9" s="535"/>
      <c r="AP9" s="535"/>
      <c r="AQ9" s="535"/>
      <c r="AR9" s="535"/>
      <c r="AS9" s="535"/>
      <c r="AT9" s="535"/>
      <c r="AU9" s="535"/>
      <c r="AV9" s="535"/>
      <c r="AW9" s="535"/>
      <c r="AX9" s="535"/>
      <c r="AY9" s="535"/>
      <c r="AZ9" s="535"/>
      <c r="BA9" s="535"/>
      <c r="BB9" s="535"/>
      <c r="BC9" s="535"/>
      <c r="BD9" s="535"/>
      <c r="BE9" s="535"/>
      <c r="BF9" s="535"/>
      <c r="BG9" s="535"/>
      <c r="BH9" s="535"/>
      <c r="BI9" s="535"/>
      <c r="BJ9" s="535"/>
      <c r="BK9" s="535"/>
      <c r="BL9" s="535"/>
      <c r="BM9" s="535"/>
      <c r="BN9" s="535"/>
      <c r="BO9" s="535"/>
      <c r="BP9" s="535"/>
    </row>
    <row r="10" spans="1:68" s="533" customFormat="1" ht="15" hidden="1" customHeight="1" x14ac:dyDescent="0.3">
      <c r="A10" s="905" t="s">
        <v>276</v>
      </c>
      <c r="B10" s="906" t="s">
        <v>277</v>
      </c>
      <c r="C10" s="550">
        <v>0</v>
      </c>
      <c r="D10" s="350">
        <f t="shared" ref="D10:D30" si="0">ROUND(C10,2)</f>
        <v>0</v>
      </c>
      <c r="E10" s="349">
        <f>+'Salary Menu MIS 3382'!E10</f>
        <v>122300</v>
      </c>
      <c r="F10" s="349"/>
      <c r="G10" s="350">
        <f t="shared" ref="G10:G30" si="1">D10+F10</f>
        <v>0</v>
      </c>
      <c r="H10" s="351">
        <f t="shared" ref="H10:H30" si="2">ROUND(D10*E10,0)</f>
        <v>0</v>
      </c>
      <c r="I10" s="351"/>
      <c r="J10" s="689"/>
      <c r="K10" s="191"/>
      <c r="L10" s="901"/>
      <c r="M10" s="901"/>
      <c r="N10" s="538"/>
      <c r="O10" s="535"/>
      <c r="P10" s="538"/>
      <c r="Q10" s="535"/>
      <c r="R10" s="535"/>
      <c r="S10" s="535"/>
      <c r="T10" s="693"/>
      <c r="U10" s="191"/>
      <c r="V10" s="535"/>
      <c r="W10" s="693"/>
      <c r="X10" s="535"/>
      <c r="Y10" s="538"/>
      <c r="Z10" s="535"/>
      <c r="AA10" s="535"/>
      <c r="AB10" s="693"/>
      <c r="AC10" s="535"/>
      <c r="AD10" s="901"/>
      <c r="AE10" s="535"/>
      <c r="AF10" s="535"/>
      <c r="AG10" s="902"/>
      <c r="AH10" s="538"/>
      <c r="AI10" s="903"/>
      <c r="AJ10" s="907"/>
      <c r="AK10" s="907"/>
      <c r="AL10" s="693"/>
      <c r="AM10" s="693"/>
      <c r="AN10" s="535"/>
      <c r="AO10" s="535"/>
      <c r="AP10" s="535"/>
      <c r="AQ10" s="535"/>
      <c r="AR10" s="535"/>
      <c r="AS10" s="535"/>
      <c r="AT10" s="535"/>
      <c r="AU10" s="535"/>
      <c r="AV10" s="535"/>
      <c r="AW10" s="535"/>
      <c r="AX10" s="535"/>
      <c r="AY10" s="535"/>
      <c r="AZ10" s="535"/>
      <c r="BA10" s="535"/>
      <c r="BB10" s="535"/>
      <c r="BC10" s="535"/>
      <c r="BD10" s="535"/>
      <c r="BE10" s="535"/>
      <c r="BF10" s="535"/>
      <c r="BG10" s="535"/>
      <c r="BH10" s="535"/>
      <c r="BI10" s="535"/>
      <c r="BJ10" s="535"/>
      <c r="BK10" s="535"/>
      <c r="BL10" s="535"/>
      <c r="BM10" s="535"/>
      <c r="BN10" s="535"/>
      <c r="BO10" s="535"/>
      <c r="BP10" s="535"/>
    </row>
    <row r="11" spans="1:68" s="533" customFormat="1" ht="15" hidden="1" customHeight="1" x14ac:dyDescent="0.3">
      <c r="A11" s="905" t="s">
        <v>278</v>
      </c>
      <c r="B11" s="906" t="s">
        <v>279</v>
      </c>
      <c r="C11" s="550">
        <v>0</v>
      </c>
      <c r="D11" s="350">
        <f t="shared" si="0"/>
        <v>0</v>
      </c>
      <c r="E11" s="349">
        <f>+'Salary Menu MIS 3382'!E11</f>
        <v>135100</v>
      </c>
      <c r="F11" s="349"/>
      <c r="G11" s="350">
        <f t="shared" si="1"/>
        <v>0</v>
      </c>
      <c r="H11" s="351">
        <f t="shared" si="2"/>
        <v>0</v>
      </c>
      <c r="I11" s="351"/>
      <c r="J11" s="191"/>
      <c r="K11" s="191"/>
      <c r="L11" s="901"/>
      <c r="M11" s="901"/>
      <c r="N11" s="538"/>
      <c r="O11" s="535"/>
      <c r="P11" s="538"/>
      <c r="Q11" s="535"/>
      <c r="R11" s="535"/>
      <c r="S11" s="535"/>
      <c r="T11" s="693"/>
      <c r="U11" s="191"/>
      <c r="V11" s="535"/>
      <c r="W11" s="896"/>
      <c r="X11" s="693"/>
      <c r="Y11" s="538"/>
      <c r="Z11" s="535"/>
      <c r="AA11" s="535"/>
      <c r="AB11" s="693"/>
      <c r="AC11" s="535"/>
      <c r="AD11" s="901"/>
      <c r="AE11" s="535"/>
      <c r="AF11" s="535"/>
      <c r="AG11" s="902"/>
      <c r="AH11" s="538"/>
      <c r="AI11" s="903"/>
      <c r="AJ11" s="535"/>
      <c r="AK11" s="535"/>
      <c r="AL11" s="535"/>
      <c r="AM11" s="693"/>
      <c r="AN11" s="535"/>
      <c r="AO11" s="535"/>
      <c r="AP11" s="535"/>
      <c r="AQ11" s="535"/>
      <c r="AR11" s="535"/>
      <c r="AS11" s="535"/>
      <c r="AT11" s="535"/>
      <c r="AU11" s="535"/>
      <c r="AV11" s="535"/>
      <c r="AW11" s="535"/>
      <c r="AX11" s="535"/>
      <c r="AY11" s="535"/>
      <c r="AZ11" s="535"/>
      <c r="BA11" s="535"/>
      <c r="BB11" s="535"/>
      <c r="BC11" s="535"/>
      <c r="BD11" s="535"/>
      <c r="BE11" s="535"/>
      <c r="BF11" s="535"/>
      <c r="BG11" s="535"/>
      <c r="BH11" s="535"/>
      <c r="BI11" s="535"/>
      <c r="BJ11" s="535"/>
      <c r="BK11" s="535"/>
      <c r="BL11" s="535"/>
      <c r="BM11" s="535"/>
      <c r="BN11" s="535"/>
      <c r="BO11" s="535"/>
      <c r="BP11" s="535"/>
    </row>
    <row r="12" spans="1:68" s="533" customFormat="1" ht="15" hidden="1" customHeight="1" x14ac:dyDescent="0.3">
      <c r="A12" s="345" t="s">
        <v>280</v>
      </c>
      <c r="B12" s="346" t="s">
        <v>1819</v>
      </c>
      <c r="C12" s="347">
        <v>0</v>
      </c>
      <c r="D12" s="348">
        <f t="shared" si="0"/>
        <v>0</v>
      </c>
      <c r="E12" s="349">
        <f>+'Salary Menu MIS 3382'!E12</f>
        <v>132100</v>
      </c>
      <c r="F12" s="349"/>
      <c r="G12" s="350">
        <f t="shared" si="1"/>
        <v>0</v>
      </c>
      <c r="H12" s="351">
        <f t="shared" si="2"/>
        <v>0</v>
      </c>
      <c r="I12" s="351"/>
      <c r="J12" s="191"/>
      <c r="K12" s="191"/>
      <c r="L12" s="901"/>
      <c r="M12" s="901"/>
      <c r="N12" s="538"/>
      <c r="O12" s="535"/>
      <c r="P12" s="538"/>
      <c r="Q12" s="535"/>
      <c r="R12" s="535"/>
      <c r="S12" s="535"/>
      <c r="T12" s="693"/>
      <c r="U12" s="191"/>
      <c r="V12" s="535"/>
      <c r="W12" s="693"/>
      <c r="X12" s="535"/>
      <c r="Y12" s="538"/>
      <c r="Z12" s="535"/>
      <c r="AA12" s="535"/>
      <c r="AB12" s="693"/>
      <c r="AC12" s="535"/>
      <c r="AD12" s="901"/>
      <c r="AE12" s="535"/>
      <c r="AF12" s="535"/>
      <c r="AG12" s="902"/>
      <c r="AH12" s="538"/>
      <c r="AI12" s="903"/>
      <c r="AJ12" s="535"/>
      <c r="AK12" s="535"/>
      <c r="AL12" s="896"/>
      <c r="AM12" s="693"/>
      <c r="AN12" s="693"/>
      <c r="AO12" s="535"/>
      <c r="AP12" s="535"/>
      <c r="AQ12" s="535"/>
      <c r="AR12" s="535"/>
      <c r="AS12" s="535"/>
      <c r="AT12" s="535"/>
      <c r="AU12" s="535"/>
      <c r="AV12" s="535"/>
      <c r="AW12" s="535"/>
      <c r="AX12" s="535"/>
      <c r="AY12" s="535"/>
      <c r="AZ12" s="535"/>
      <c r="BA12" s="535"/>
      <c r="BB12" s="535"/>
      <c r="BC12" s="535"/>
      <c r="BD12" s="535"/>
      <c r="BE12" s="535"/>
      <c r="BF12" s="535"/>
      <c r="BG12" s="535"/>
      <c r="BH12" s="535"/>
      <c r="BI12" s="535"/>
      <c r="BJ12" s="535"/>
      <c r="BK12" s="535"/>
      <c r="BL12" s="535"/>
      <c r="BM12" s="535"/>
      <c r="BN12" s="535"/>
      <c r="BO12" s="535"/>
      <c r="BP12" s="535"/>
    </row>
    <row r="13" spans="1:68" s="533" customFormat="1" ht="15" hidden="1" customHeight="1" x14ac:dyDescent="0.3">
      <c r="A13" s="345" t="s">
        <v>280</v>
      </c>
      <c r="B13" s="346" t="s">
        <v>1820</v>
      </c>
      <c r="C13" s="347">
        <v>0</v>
      </c>
      <c r="D13" s="348">
        <f>ROUND(C13,2)</f>
        <v>0</v>
      </c>
      <c r="E13" s="349">
        <f>+'Salary Menu MIS 3382'!E13</f>
        <v>122300</v>
      </c>
      <c r="F13" s="349"/>
      <c r="G13" s="350">
        <f>D13+F13</f>
        <v>0</v>
      </c>
      <c r="H13" s="351">
        <f>ROUND(D13*E13,0)</f>
        <v>0</v>
      </c>
      <c r="I13" s="351"/>
      <c r="J13" s="191"/>
      <c r="K13" s="191"/>
      <c r="L13" s="901"/>
      <c r="M13" s="901"/>
      <c r="N13" s="538"/>
      <c r="O13" s="535"/>
      <c r="P13" s="538"/>
      <c r="Q13" s="535"/>
      <c r="R13" s="535"/>
      <c r="S13" s="535"/>
      <c r="T13" s="693"/>
      <c r="U13" s="191"/>
      <c r="V13" s="535"/>
      <c r="W13" s="693"/>
      <c r="X13" s="535"/>
      <c r="Y13" s="538"/>
      <c r="Z13" s="535"/>
      <c r="AA13" s="535"/>
      <c r="AB13" s="693"/>
      <c r="AC13" s="535"/>
      <c r="AD13" s="901"/>
      <c r="AE13" s="535"/>
      <c r="AF13" s="535"/>
      <c r="AG13" s="902"/>
      <c r="AH13" s="538"/>
      <c r="AI13" s="903"/>
      <c r="AJ13" s="535"/>
      <c r="AK13" s="535"/>
      <c r="AL13" s="693"/>
      <c r="AM13" s="693"/>
      <c r="AN13" s="535"/>
      <c r="AO13" s="535"/>
      <c r="AP13" s="535"/>
      <c r="AQ13" s="535"/>
      <c r="AR13" s="535"/>
      <c r="AS13" s="535"/>
      <c r="AT13" s="535"/>
      <c r="AU13" s="535"/>
      <c r="AV13" s="535"/>
      <c r="AW13" s="535"/>
      <c r="AX13" s="535"/>
      <c r="AY13" s="535"/>
      <c r="AZ13" s="535"/>
      <c r="BA13" s="535"/>
      <c r="BB13" s="535"/>
      <c r="BC13" s="535"/>
      <c r="BD13" s="535"/>
      <c r="BE13" s="535"/>
      <c r="BF13" s="535"/>
      <c r="BG13" s="535"/>
      <c r="BH13" s="535"/>
      <c r="BI13" s="535"/>
      <c r="BJ13" s="535"/>
      <c r="BK13" s="535"/>
      <c r="BL13" s="535"/>
      <c r="BM13" s="535"/>
      <c r="BN13" s="535"/>
      <c r="BO13" s="535"/>
      <c r="BP13" s="535"/>
    </row>
    <row r="14" spans="1:68" s="533" customFormat="1" ht="15" hidden="1" customHeight="1" x14ac:dyDescent="0.3">
      <c r="A14" s="345" t="s">
        <v>281</v>
      </c>
      <c r="B14" s="346" t="s">
        <v>282</v>
      </c>
      <c r="C14" s="347">
        <v>0</v>
      </c>
      <c r="D14" s="348">
        <f t="shared" si="0"/>
        <v>0</v>
      </c>
      <c r="E14" s="349">
        <f>+'Salary Menu MIS 3382'!E14</f>
        <v>115900</v>
      </c>
      <c r="F14" s="349"/>
      <c r="G14" s="350">
        <f t="shared" si="1"/>
        <v>0</v>
      </c>
      <c r="H14" s="351">
        <f t="shared" si="2"/>
        <v>0</v>
      </c>
      <c r="I14" s="351"/>
      <c r="J14" s="191"/>
      <c r="K14" s="191"/>
      <c r="L14" s="901"/>
      <c r="M14" s="901"/>
      <c r="N14" s="538"/>
      <c r="O14" s="535"/>
      <c r="P14" s="538"/>
      <c r="Q14" s="535"/>
      <c r="R14" s="535"/>
      <c r="S14" s="535"/>
      <c r="T14" s="693"/>
      <c r="U14" s="191"/>
      <c r="V14" s="535"/>
      <c r="W14" s="693"/>
      <c r="X14" s="535"/>
      <c r="Y14" s="538"/>
      <c r="Z14" s="535"/>
      <c r="AA14" s="535"/>
      <c r="AB14" s="693"/>
      <c r="AC14" s="535"/>
      <c r="AD14" s="901"/>
      <c r="AE14" s="535"/>
      <c r="AF14" s="535"/>
      <c r="AG14" s="902"/>
      <c r="AH14" s="538"/>
      <c r="AI14" s="903"/>
      <c r="AJ14" s="535"/>
      <c r="AK14" s="535"/>
      <c r="AL14" s="535"/>
      <c r="AM14" s="693"/>
      <c r="AN14" s="535"/>
      <c r="AO14" s="535"/>
      <c r="AP14" s="535"/>
      <c r="AQ14" s="535"/>
      <c r="AR14" s="535"/>
      <c r="AS14" s="535"/>
      <c r="AT14" s="535"/>
      <c r="AU14" s="535"/>
      <c r="AV14" s="535"/>
      <c r="AW14" s="535"/>
      <c r="AX14" s="535"/>
      <c r="AY14" s="535"/>
      <c r="AZ14" s="535"/>
      <c r="BA14" s="535"/>
      <c r="BB14" s="535"/>
      <c r="BC14" s="535"/>
      <c r="BD14" s="535"/>
      <c r="BE14" s="535"/>
      <c r="BF14" s="535"/>
      <c r="BG14" s="535"/>
      <c r="BH14" s="535"/>
      <c r="BI14" s="535"/>
      <c r="BJ14" s="535"/>
      <c r="BK14" s="535"/>
      <c r="BL14" s="535"/>
      <c r="BM14" s="535"/>
      <c r="BN14" s="535"/>
      <c r="BO14" s="535"/>
      <c r="BP14" s="535"/>
    </row>
    <row r="15" spans="1:68" s="533" customFormat="1" ht="15" hidden="1" customHeight="1" x14ac:dyDescent="0.3">
      <c r="A15" s="345" t="s">
        <v>1821</v>
      </c>
      <c r="B15" s="346" t="s">
        <v>1822</v>
      </c>
      <c r="C15" s="347">
        <v>0</v>
      </c>
      <c r="D15" s="348">
        <f>ROUND(C15,2)</f>
        <v>0</v>
      </c>
      <c r="E15" s="349">
        <f>+'Salary Menu MIS 3382'!E15</f>
        <v>122300</v>
      </c>
      <c r="F15" s="349"/>
      <c r="G15" s="350">
        <f>D15+F15</f>
        <v>0</v>
      </c>
      <c r="H15" s="351">
        <f>ROUND(D15*E15,0)</f>
        <v>0</v>
      </c>
      <c r="I15" s="351"/>
      <c r="J15" s="191"/>
      <c r="K15" s="191"/>
      <c r="L15" s="901"/>
      <c r="M15" s="901"/>
      <c r="N15" s="538"/>
      <c r="O15" s="535"/>
      <c r="P15" s="538"/>
      <c r="Q15" s="535"/>
      <c r="R15" s="535"/>
      <c r="S15" s="535"/>
      <c r="T15" s="693"/>
      <c r="U15" s="191"/>
      <c r="V15" s="535"/>
      <c r="W15" s="693"/>
      <c r="X15" s="535"/>
      <c r="Y15" s="538"/>
      <c r="Z15" s="535"/>
      <c r="AA15" s="535"/>
      <c r="AB15" s="693"/>
      <c r="AC15" s="535"/>
      <c r="AD15" s="901"/>
      <c r="AE15" s="535"/>
      <c r="AF15" s="535"/>
      <c r="AG15" s="902"/>
      <c r="AH15" s="538"/>
      <c r="AI15" s="903"/>
      <c r="AJ15" s="535"/>
      <c r="AK15" s="535"/>
      <c r="AL15" s="896"/>
      <c r="AM15" s="693"/>
      <c r="AN15" s="693"/>
      <c r="AO15" s="535"/>
      <c r="AP15" s="535"/>
      <c r="AQ15" s="535"/>
      <c r="AR15" s="535"/>
      <c r="AS15" s="535"/>
      <c r="AT15" s="535"/>
      <c r="AU15" s="535"/>
      <c r="AV15" s="535"/>
      <c r="AW15" s="535"/>
      <c r="AX15" s="535"/>
      <c r="AY15" s="535"/>
      <c r="AZ15" s="535"/>
      <c r="BA15" s="535"/>
      <c r="BB15" s="535"/>
      <c r="BC15" s="535"/>
      <c r="BD15" s="535"/>
      <c r="BE15" s="535"/>
      <c r="BF15" s="535"/>
      <c r="BG15" s="535"/>
      <c r="BH15" s="535"/>
      <c r="BI15" s="535"/>
      <c r="BJ15" s="535"/>
      <c r="BK15" s="535"/>
      <c r="BL15" s="535"/>
      <c r="BM15" s="535"/>
      <c r="BN15" s="535"/>
      <c r="BO15" s="535"/>
      <c r="BP15" s="535"/>
    </row>
    <row r="16" spans="1:68" s="533" customFormat="1" ht="15" hidden="1" customHeight="1" x14ac:dyDescent="0.3">
      <c r="A16" s="905" t="s">
        <v>283</v>
      </c>
      <c r="B16" s="906" t="s">
        <v>284</v>
      </c>
      <c r="C16" s="550">
        <v>0</v>
      </c>
      <c r="D16" s="350">
        <f t="shared" si="0"/>
        <v>0</v>
      </c>
      <c r="E16" s="349">
        <f>+'Salary Menu MIS 3382'!E16</f>
        <v>127100</v>
      </c>
      <c r="F16" s="349"/>
      <c r="G16" s="350">
        <f t="shared" si="1"/>
        <v>0</v>
      </c>
      <c r="H16" s="351">
        <f t="shared" si="2"/>
        <v>0</v>
      </c>
      <c r="I16" s="351"/>
      <c r="J16" s="191"/>
      <c r="K16" s="191"/>
      <c r="L16" s="901"/>
      <c r="M16" s="901"/>
      <c r="N16" s="538"/>
      <c r="O16" s="535"/>
      <c r="P16" s="538"/>
      <c r="Q16" s="535"/>
      <c r="R16" s="535"/>
      <c r="S16" s="535"/>
      <c r="T16" s="693"/>
      <c r="U16" s="191"/>
      <c r="V16" s="535"/>
      <c r="W16" s="902"/>
      <c r="X16" s="535"/>
      <c r="Y16" s="538"/>
      <c r="Z16" s="535"/>
      <c r="AA16" s="535"/>
      <c r="AB16" s="693"/>
      <c r="AC16" s="535"/>
      <c r="AD16" s="901"/>
      <c r="AE16" s="535"/>
      <c r="AF16" s="535"/>
      <c r="AG16" s="902"/>
      <c r="AH16" s="538"/>
      <c r="AI16" s="903"/>
      <c r="AJ16" s="535"/>
      <c r="AK16" s="535"/>
      <c r="AL16" s="693"/>
      <c r="AM16" s="693"/>
      <c r="AN16" s="535"/>
      <c r="AO16" s="535"/>
      <c r="AP16" s="535"/>
      <c r="AQ16" s="535"/>
      <c r="AR16" s="535"/>
      <c r="AS16" s="535"/>
      <c r="AT16" s="535"/>
      <c r="AU16" s="535"/>
      <c r="AV16" s="535"/>
      <c r="AW16" s="535"/>
      <c r="AX16" s="535"/>
      <c r="AY16" s="535"/>
      <c r="AZ16" s="535"/>
      <c r="BA16" s="535"/>
      <c r="BB16" s="535"/>
      <c r="BC16" s="535"/>
      <c r="BD16" s="535"/>
      <c r="BE16" s="535"/>
      <c r="BF16" s="535"/>
      <c r="BG16" s="535"/>
      <c r="BH16" s="535"/>
      <c r="BI16" s="535"/>
      <c r="BJ16" s="535"/>
      <c r="BK16" s="535"/>
      <c r="BL16" s="535"/>
      <c r="BM16" s="535"/>
      <c r="BN16" s="535"/>
      <c r="BO16" s="535"/>
      <c r="BP16" s="535"/>
    </row>
    <row r="17" spans="1:40" s="535" customFormat="1" ht="15" hidden="1" customHeight="1" x14ac:dyDescent="0.3">
      <c r="A17" s="345" t="s">
        <v>286</v>
      </c>
      <c r="B17" s="346" t="s">
        <v>1996</v>
      </c>
      <c r="C17" s="347">
        <v>0</v>
      </c>
      <c r="D17" s="348">
        <f t="shared" si="0"/>
        <v>0</v>
      </c>
      <c r="E17" s="349">
        <f>+'Salary Menu MIS 3382'!E17</f>
        <v>109400</v>
      </c>
      <c r="F17" s="349"/>
      <c r="G17" s="350">
        <f t="shared" si="1"/>
        <v>0</v>
      </c>
      <c r="H17" s="351">
        <f t="shared" si="2"/>
        <v>0</v>
      </c>
      <c r="I17" s="351"/>
      <c r="J17" s="191"/>
      <c r="K17" s="191"/>
      <c r="L17" s="901"/>
      <c r="M17" s="901"/>
      <c r="N17" s="538"/>
      <c r="P17" s="538"/>
      <c r="T17" s="693"/>
      <c r="U17" s="191"/>
      <c r="W17" s="693"/>
      <c r="X17" s="908"/>
      <c r="Y17" s="538"/>
      <c r="AB17" s="693"/>
      <c r="AD17" s="901"/>
      <c r="AG17" s="902"/>
      <c r="AH17" s="538"/>
      <c r="AI17" s="903"/>
      <c r="AM17" s="693"/>
    </row>
    <row r="18" spans="1:40" s="535" customFormat="1" ht="15" hidden="1" customHeight="1" x14ac:dyDescent="0.3">
      <c r="A18" s="345" t="s">
        <v>286</v>
      </c>
      <c r="B18" s="346" t="s">
        <v>1898</v>
      </c>
      <c r="C18" s="347">
        <v>0</v>
      </c>
      <c r="D18" s="348">
        <f>ROUND(C18,2)</f>
        <v>0</v>
      </c>
      <c r="E18" s="349">
        <f>+'Salary Menu MIS 3382'!E18</f>
        <v>100841</v>
      </c>
      <c r="F18" s="349"/>
      <c r="G18" s="350">
        <f>D18+F18</f>
        <v>0</v>
      </c>
      <c r="H18" s="351">
        <f>ROUND(D18*E18,0)</f>
        <v>0</v>
      </c>
      <c r="I18" s="351"/>
      <c r="J18" s="191"/>
      <c r="K18" s="191"/>
      <c r="L18" s="901"/>
      <c r="M18" s="901"/>
      <c r="N18" s="538"/>
      <c r="P18" s="538"/>
      <c r="T18" s="693"/>
      <c r="U18" s="191"/>
      <c r="W18" s="693"/>
      <c r="X18" s="908"/>
      <c r="Y18" s="538"/>
      <c r="AB18" s="693"/>
      <c r="AD18" s="901"/>
      <c r="AG18" s="902"/>
      <c r="AH18" s="538"/>
      <c r="AI18" s="903"/>
      <c r="AL18" s="896"/>
      <c r="AM18" s="693"/>
      <c r="AN18" s="693"/>
    </row>
    <row r="19" spans="1:40" s="535" customFormat="1" ht="15" hidden="1" customHeight="1" x14ac:dyDescent="0.3">
      <c r="A19" s="345" t="s">
        <v>286</v>
      </c>
      <c r="B19" s="346" t="s">
        <v>1899</v>
      </c>
      <c r="C19" s="347">
        <v>0</v>
      </c>
      <c r="D19" s="348">
        <f>ROUND(C19,2)</f>
        <v>0</v>
      </c>
      <c r="E19" s="349">
        <f>+'Salary Menu MIS 3382'!E19</f>
        <v>92282</v>
      </c>
      <c r="F19" s="349"/>
      <c r="G19" s="350">
        <f>D19+F19</f>
        <v>0</v>
      </c>
      <c r="H19" s="351">
        <f>ROUND(D19*E19,0)</f>
        <v>0</v>
      </c>
      <c r="I19" s="351"/>
      <c r="J19" s="191"/>
      <c r="K19" s="191"/>
      <c r="L19" s="901"/>
      <c r="M19" s="901"/>
      <c r="N19" s="538"/>
      <c r="P19" s="538"/>
      <c r="T19" s="693"/>
      <c r="U19" s="191"/>
      <c r="W19" s="693"/>
      <c r="X19" s="908"/>
      <c r="Y19" s="538"/>
      <c r="AB19" s="693"/>
      <c r="AD19" s="901"/>
      <c r="AG19" s="902"/>
      <c r="AH19" s="538"/>
      <c r="AI19" s="903"/>
      <c r="AL19" s="693"/>
      <c r="AM19" s="693"/>
    </row>
    <row r="20" spans="1:40" s="535" customFormat="1" ht="15" hidden="1" customHeight="1" x14ac:dyDescent="0.3">
      <c r="A20" s="345" t="s">
        <v>288</v>
      </c>
      <c r="B20" s="346" t="s">
        <v>1998</v>
      </c>
      <c r="C20" s="347">
        <v>0</v>
      </c>
      <c r="D20" s="348">
        <f>ROUND(C20,2)</f>
        <v>0</v>
      </c>
      <c r="E20" s="349">
        <f>+'Salary Menu MIS 3382'!E20</f>
        <v>95200</v>
      </c>
      <c r="F20" s="349"/>
      <c r="G20" s="350">
        <f>D20+F20</f>
        <v>0</v>
      </c>
      <c r="H20" s="351">
        <f>ROUND(D20*E20,0)</f>
        <v>0</v>
      </c>
      <c r="I20" s="351"/>
      <c r="J20" s="191"/>
      <c r="K20" s="191"/>
      <c r="L20" s="901"/>
      <c r="M20" s="901"/>
      <c r="N20" s="538"/>
      <c r="P20" s="538"/>
      <c r="T20" s="693"/>
      <c r="U20" s="191"/>
      <c r="X20" s="689"/>
      <c r="Y20" s="538"/>
      <c r="AB20" s="693"/>
      <c r="AD20" s="901"/>
      <c r="AG20" s="902"/>
      <c r="AH20" s="538"/>
      <c r="AI20" s="903"/>
      <c r="AM20" s="693"/>
    </row>
    <row r="21" spans="1:40" s="535" customFormat="1" ht="15" hidden="1" customHeight="1" x14ac:dyDescent="0.3">
      <c r="A21" s="345" t="s">
        <v>286</v>
      </c>
      <c r="B21" s="346" t="s">
        <v>1900</v>
      </c>
      <c r="C21" s="347">
        <v>0</v>
      </c>
      <c r="D21" s="348">
        <f>ROUND(C21,2)</f>
        <v>0</v>
      </c>
      <c r="E21" s="349">
        <f>+'Salary Menu MIS 3382'!E21</f>
        <v>87824</v>
      </c>
      <c r="F21" s="349"/>
      <c r="G21" s="350">
        <f>D21+F21</f>
        <v>0</v>
      </c>
      <c r="H21" s="351">
        <f>ROUND(D21*E21,0)</f>
        <v>0</v>
      </c>
      <c r="I21" s="351"/>
      <c r="J21" s="191"/>
      <c r="K21" s="191"/>
      <c r="L21" s="901"/>
      <c r="M21" s="901"/>
      <c r="N21" s="538"/>
      <c r="P21" s="538"/>
      <c r="T21" s="693"/>
      <c r="U21" s="191"/>
      <c r="Y21" s="538"/>
      <c r="AB21" s="693"/>
      <c r="AD21" s="901"/>
      <c r="AL21" s="896"/>
      <c r="AM21" s="693"/>
      <c r="AN21" s="693"/>
    </row>
    <row r="22" spans="1:40" s="535" customFormat="1" ht="15" hidden="1" customHeight="1" x14ac:dyDescent="0.3">
      <c r="A22" s="345" t="s">
        <v>286</v>
      </c>
      <c r="B22" s="346" t="s">
        <v>1901</v>
      </c>
      <c r="C22" s="347">
        <v>0</v>
      </c>
      <c r="D22" s="348">
        <f>ROUND(C22,2)</f>
        <v>0</v>
      </c>
      <c r="E22" s="349">
        <f>+'Salary Menu MIS 3382'!E22</f>
        <v>80448</v>
      </c>
      <c r="F22" s="349"/>
      <c r="G22" s="350">
        <f>D22+F22</f>
        <v>0</v>
      </c>
      <c r="H22" s="351">
        <f>ROUND(D22*E22,0)</f>
        <v>0</v>
      </c>
      <c r="I22" s="351"/>
      <c r="J22" s="191"/>
      <c r="K22" s="191"/>
      <c r="L22" s="901"/>
      <c r="M22" s="901"/>
      <c r="N22" s="538"/>
      <c r="P22" s="538"/>
      <c r="T22" s="693"/>
      <c r="U22" s="191"/>
      <c r="Y22" s="538"/>
      <c r="AB22" s="693"/>
      <c r="AD22" s="901"/>
      <c r="AG22" s="902"/>
      <c r="AH22" s="538"/>
      <c r="AI22" s="903"/>
      <c r="AL22" s="693"/>
      <c r="AM22" s="693"/>
    </row>
    <row r="23" spans="1:40" s="535" customFormat="1" ht="15" hidden="1" customHeight="1" x14ac:dyDescent="0.3">
      <c r="A23" s="345" t="s">
        <v>287</v>
      </c>
      <c r="B23" s="346" t="s">
        <v>1999</v>
      </c>
      <c r="C23" s="347">
        <v>0</v>
      </c>
      <c r="D23" s="348">
        <f t="shared" si="0"/>
        <v>0</v>
      </c>
      <c r="E23" s="349">
        <f>+'Salary Menu MIS 3382'!E23</f>
        <v>93500</v>
      </c>
      <c r="F23" s="349"/>
      <c r="G23" s="350">
        <f t="shared" si="1"/>
        <v>0</v>
      </c>
      <c r="H23" s="351">
        <f t="shared" si="2"/>
        <v>0</v>
      </c>
      <c r="I23" s="351"/>
      <c r="J23" s="191"/>
      <c r="K23" s="191"/>
      <c r="L23" s="901"/>
      <c r="M23" s="901"/>
      <c r="N23" s="538"/>
      <c r="P23" s="538"/>
      <c r="T23" s="693"/>
      <c r="U23" s="191"/>
      <c r="Y23" s="538"/>
      <c r="AB23" s="693"/>
      <c r="AD23" s="901"/>
      <c r="AG23" s="902"/>
      <c r="AH23" s="538"/>
      <c r="AI23" s="903"/>
      <c r="AM23" s="693"/>
    </row>
    <row r="24" spans="1:40" s="535" customFormat="1" ht="15" hidden="1" customHeight="1" x14ac:dyDescent="0.3">
      <c r="A24" s="345" t="s">
        <v>286</v>
      </c>
      <c r="B24" s="346" t="s">
        <v>1902</v>
      </c>
      <c r="C24" s="347">
        <v>0</v>
      </c>
      <c r="D24" s="348">
        <f t="shared" si="0"/>
        <v>0</v>
      </c>
      <c r="E24" s="349">
        <f>+'Salary Menu MIS 3382'!E24</f>
        <v>86266</v>
      </c>
      <c r="F24" s="349"/>
      <c r="G24" s="350">
        <f t="shared" si="1"/>
        <v>0</v>
      </c>
      <c r="H24" s="351">
        <f t="shared" si="2"/>
        <v>0</v>
      </c>
      <c r="I24" s="351"/>
      <c r="J24" s="191"/>
      <c r="K24" s="191"/>
      <c r="L24" s="901"/>
      <c r="M24" s="901"/>
      <c r="N24" s="538"/>
      <c r="P24" s="538"/>
      <c r="T24" s="693"/>
      <c r="U24" s="191"/>
      <c r="Y24" s="538"/>
      <c r="AB24" s="693"/>
      <c r="AD24" s="901"/>
      <c r="AG24" s="902"/>
      <c r="AH24" s="538"/>
      <c r="AI24" s="903"/>
      <c r="AL24" s="896"/>
      <c r="AM24" s="693"/>
      <c r="AN24" s="693"/>
    </row>
    <row r="25" spans="1:40" s="535" customFormat="1" ht="15" hidden="1" customHeight="1" x14ac:dyDescent="0.3">
      <c r="A25" s="345" t="s">
        <v>286</v>
      </c>
      <c r="B25" s="346" t="s">
        <v>1903</v>
      </c>
      <c r="C25" s="347">
        <v>0</v>
      </c>
      <c r="D25" s="348">
        <f t="shared" si="0"/>
        <v>0</v>
      </c>
      <c r="E25" s="349">
        <f>+'Salary Menu MIS 3382'!E25</f>
        <v>79000</v>
      </c>
      <c r="F25" s="349"/>
      <c r="G25" s="350">
        <f t="shared" si="1"/>
        <v>0</v>
      </c>
      <c r="H25" s="351">
        <f t="shared" si="2"/>
        <v>0</v>
      </c>
      <c r="I25" s="351"/>
      <c r="J25" s="191"/>
      <c r="K25" s="191"/>
      <c r="L25" s="901"/>
      <c r="M25" s="901"/>
      <c r="N25" s="538"/>
      <c r="P25" s="538"/>
      <c r="T25" s="693"/>
      <c r="U25" s="191"/>
      <c r="W25" s="693"/>
      <c r="X25" s="908"/>
      <c r="Y25" s="538"/>
      <c r="AB25" s="693"/>
      <c r="AD25" s="901"/>
      <c r="AG25" s="902"/>
      <c r="AH25" s="538"/>
      <c r="AI25" s="903"/>
      <c r="AL25" s="693"/>
      <c r="AM25" s="693"/>
    </row>
    <row r="26" spans="1:40" s="535" customFormat="1" ht="15" hidden="1" customHeight="1" x14ac:dyDescent="0.3">
      <c r="A26" s="345" t="s">
        <v>288</v>
      </c>
      <c r="B26" s="346" t="s">
        <v>2000</v>
      </c>
      <c r="C26" s="347">
        <v>0</v>
      </c>
      <c r="D26" s="348">
        <f t="shared" si="0"/>
        <v>0</v>
      </c>
      <c r="E26" s="349">
        <f>+'Salary Menu MIS 3382'!E26</f>
        <v>91300</v>
      </c>
      <c r="F26" s="349"/>
      <c r="G26" s="350">
        <f t="shared" si="1"/>
        <v>0</v>
      </c>
      <c r="H26" s="351">
        <f t="shared" si="2"/>
        <v>0</v>
      </c>
      <c r="I26" s="351"/>
      <c r="J26" s="191"/>
      <c r="K26" s="191"/>
      <c r="L26" s="901"/>
      <c r="M26" s="901"/>
      <c r="N26" s="538"/>
      <c r="P26" s="538"/>
      <c r="T26" s="693"/>
      <c r="U26" s="191"/>
      <c r="W26" s="693"/>
      <c r="X26" s="908"/>
      <c r="Y26" s="538"/>
      <c r="AB26" s="693"/>
      <c r="AD26" s="901"/>
      <c r="AG26" s="902"/>
      <c r="AH26" s="538"/>
      <c r="AI26" s="903"/>
      <c r="AM26" s="693"/>
    </row>
    <row r="27" spans="1:40" s="535" customFormat="1" ht="15" hidden="1" customHeight="1" x14ac:dyDescent="0.3">
      <c r="A27" s="345" t="s">
        <v>286</v>
      </c>
      <c r="B27" s="346" t="s">
        <v>1904</v>
      </c>
      <c r="C27" s="347">
        <v>0</v>
      </c>
      <c r="D27" s="348">
        <f>ROUND(C27,2)</f>
        <v>0</v>
      </c>
      <c r="E27" s="349">
        <f>+'Salary Menu MIS 3382'!E27</f>
        <v>84249</v>
      </c>
      <c r="F27" s="349"/>
      <c r="G27" s="350">
        <f>D27+F27</f>
        <v>0</v>
      </c>
      <c r="H27" s="351">
        <f>ROUND(D27*E27,0)</f>
        <v>0</v>
      </c>
      <c r="I27" s="351"/>
      <c r="J27" s="191"/>
      <c r="K27" s="191"/>
      <c r="L27" s="901"/>
      <c r="M27" s="901"/>
      <c r="N27" s="538"/>
      <c r="P27" s="538"/>
      <c r="T27" s="693"/>
      <c r="U27" s="191"/>
      <c r="W27" s="693"/>
      <c r="X27" s="908"/>
      <c r="Y27" s="538"/>
      <c r="AB27" s="693"/>
      <c r="AD27" s="901"/>
      <c r="AG27" s="902"/>
      <c r="AH27" s="538"/>
      <c r="AI27" s="903"/>
      <c r="AL27" s="896"/>
      <c r="AM27" s="693"/>
      <c r="AN27" s="693"/>
    </row>
    <row r="28" spans="1:40" s="535" customFormat="1" ht="15" hidden="1" customHeight="1" x14ac:dyDescent="0.3">
      <c r="A28" s="345" t="s">
        <v>286</v>
      </c>
      <c r="B28" s="346" t="s">
        <v>1905</v>
      </c>
      <c r="C28" s="347">
        <v>0</v>
      </c>
      <c r="D28" s="348">
        <f>ROUND(C28,2)</f>
        <v>0</v>
      </c>
      <c r="E28" s="349">
        <f>+'Salary Menu MIS 3382'!E28</f>
        <v>77198</v>
      </c>
      <c r="F28" s="349"/>
      <c r="G28" s="350">
        <f>D28+F28</f>
        <v>0</v>
      </c>
      <c r="H28" s="351">
        <f>ROUND(D28*E28,0)</f>
        <v>0</v>
      </c>
      <c r="I28" s="351"/>
      <c r="J28" s="191"/>
      <c r="K28" s="191"/>
      <c r="L28" s="901"/>
      <c r="M28" s="901"/>
      <c r="N28" s="538"/>
      <c r="P28" s="538"/>
      <c r="T28" s="693"/>
      <c r="U28" s="191"/>
      <c r="X28" s="689"/>
      <c r="Y28" s="538"/>
      <c r="AB28" s="693"/>
      <c r="AD28" s="901"/>
      <c r="AG28" s="902"/>
      <c r="AH28" s="538"/>
      <c r="AI28" s="903"/>
      <c r="AL28" s="693"/>
      <c r="AM28" s="693"/>
    </row>
    <row r="29" spans="1:40" s="535" customFormat="1" ht="15" hidden="1" customHeight="1" x14ac:dyDescent="0.3">
      <c r="A29" s="909" t="s">
        <v>1503</v>
      </c>
      <c r="B29" s="910" t="s">
        <v>1504</v>
      </c>
      <c r="C29" s="911">
        <v>0</v>
      </c>
      <c r="D29" s="912">
        <f t="shared" si="0"/>
        <v>0</v>
      </c>
      <c r="E29" s="913">
        <f>+'Salary Menu MIS 3382'!E29</f>
        <v>93500</v>
      </c>
      <c r="F29" s="913"/>
      <c r="G29" s="350">
        <f>D29+F29</f>
        <v>0</v>
      </c>
      <c r="H29" s="914">
        <f>ROUND(D29*E29,0)</f>
        <v>0</v>
      </c>
      <c r="I29" s="914"/>
      <c r="J29" s="191"/>
      <c r="K29" s="191"/>
      <c r="L29" s="901"/>
      <c r="M29" s="901"/>
      <c r="N29" s="538"/>
      <c r="P29" s="538"/>
      <c r="T29" s="693"/>
      <c r="U29" s="191"/>
      <c r="Y29" s="538"/>
      <c r="AB29" s="693"/>
      <c r="AD29" s="901"/>
      <c r="AG29" s="902"/>
      <c r="AH29" s="538"/>
      <c r="AI29" s="903"/>
      <c r="AM29" s="693"/>
    </row>
    <row r="30" spans="1:40" s="535" customFormat="1" ht="15" hidden="1" customHeight="1" thickBot="1" x14ac:dyDescent="0.35">
      <c r="A30" s="851" t="s">
        <v>366</v>
      </c>
      <c r="B30" s="915" t="s">
        <v>1459</v>
      </c>
      <c r="C30" s="916">
        <v>0</v>
      </c>
      <c r="D30" s="853">
        <f t="shared" si="0"/>
        <v>0</v>
      </c>
      <c r="E30" s="917"/>
      <c r="F30" s="854"/>
      <c r="G30" s="514">
        <f t="shared" si="1"/>
        <v>0</v>
      </c>
      <c r="H30" s="556">
        <f t="shared" si="2"/>
        <v>0</v>
      </c>
      <c r="I30" s="556"/>
      <c r="J30" s="689"/>
      <c r="K30" s="191"/>
      <c r="L30" s="901"/>
      <c r="M30" s="901"/>
      <c r="N30" s="538"/>
      <c r="P30" s="538"/>
      <c r="T30" s="693"/>
      <c r="U30" s="191"/>
      <c r="Y30" s="538"/>
      <c r="AB30" s="693"/>
      <c r="AD30" s="901"/>
      <c r="AG30" s="902"/>
      <c r="AH30" s="538"/>
      <c r="AI30" s="903"/>
      <c r="AL30" s="896"/>
      <c r="AM30" s="693"/>
      <c r="AN30" s="693"/>
    </row>
    <row r="31" spans="1:40" s="535" customFormat="1" ht="18" hidden="1" customHeight="1" thickBot="1" x14ac:dyDescent="0.35">
      <c r="A31" s="845"/>
      <c r="B31" s="846"/>
      <c r="C31" s="846"/>
      <c r="D31" s="847"/>
      <c r="E31" s="918" t="s">
        <v>218</v>
      </c>
      <c r="F31" s="571"/>
      <c r="G31" s="919"/>
      <c r="H31" s="920">
        <f>SUM(H9:H30)</f>
        <v>0</v>
      </c>
      <c r="I31" s="920"/>
      <c r="N31" s="538"/>
      <c r="P31" s="901"/>
      <c r="T31" s="693"/>
      <c r="Y31" s="538"/>
      <c r="AB31" s="693"/>
      <c r="AD31" s="901"/>
      <c r="AE31" s="901"/>
      <c r="AG31" s="902"/>
      <c r="AH31" s="538"/>
      <c r="AI31" s="903"/>
      <c r="AL31" s="693"/>
      <c r="AM31" s="693"/>
    </row>
    <row r="32" spans="1:40" s="234" customFormat="1" ht="18" customHeight="1" x14ac:dyDescent="0.3">
      <c r="A32" s="379" t="str">
        <f>'Salary Menu MIS 3382'!A32</f>
        <v>Basic Instructional Positions:</v>
      </c>
      <c r="B32" s="380"/>
      <c r="C32" s="381"/>
      <c r="D32" s="382"/>
      <c r="E32" s="383"/>
      <c r="F32" s="383"/>
      <c r="G32" s="383"/>
      <c r="H32" s="2202"/>
      <c r="I32" s="384"/>
      <c r="N32" s="264"/>
      <c r="R32" s="797"/>
      <c r="T32" s="301"/>
      <c r="U32" s="802"/>
      <c r="V32" s="367"/>
      <c r="Y32" s="264"/>
      <c r="Z32" s="797"/>
      <c r="AB32" s="301"/>
      <c r="AD32" s="621"/>
      <c r="AG32" s="421"/>
      <c r="AH32" s="422"/>
      <c r="AI32" s="617"/>
      <c r="AM32" s="301"/>
    </row>
    <row r="33" spans="1:40" s="234" customFormat="1" ht="15" customHeight="1" x14ac:dyDescent="0.3">
      <c r="A33" s="385" t="s">
        <v>289</v>
      </c>
      <c r="B33" s="386" t="str">
        <f>'Salary Menu MIS 3382'!B33</f>
        <v>Teacher - Kindergarten</v>
      </c>
      <c r="C33" s="319">
        <v>0</v>
      </c>
      <c r="D33" s="320">
        <f t="shared" ref="D33:D59" si="3">ROUND(C33,2)</f>
        <v>0</v>
      </c>
      <c r="E33" s="321">
        <f>+'Salary Menu MIS 3382'!E33</f>
        <v>65000</v>
      </c>
      <c r="F33" s="387"/>
      <c r="G33" s="320">
        <f t="shared" ref="G33:G59" si="4">D33+F33</f>
        <v>0</v>
      </c>
      <c r="H33" s="322">
        <f t="shared" ref="H33:H59" si="5">ROUND(D33*E33,0)</f>
        <v>0</v>
      </c>
      <c r="I33" s="982"/>
      <c r="J33" s="802"/>
      <c r="K33" s="802"/>
      <c r="L33" s="621"/>
      <c r="M33" s="621"/>
      <c r="N33" s="264"/>
      <c r="P33" s="264"/>
      <c r="R33" s="797"/>
      <c r="T33" s="301"/>
      <c r="U33" s="802"/>
      <c r="V33" s="388"/>
      <c r="W33" s="389"/>
      <c r="X33" s="389"/>
      <c r="Y33" s="264"/>
      <c r="Z33" s="797"/>
      <c r="AB33" s="301"/>
      <c r="AD33" s="621"/>
      <c r="AG33" s="821"/>
      <c r="AH33" s="235"/>
      <c r="AL33" s="891"/>
      <c r="AM33" s="301"/>
      <c r="AN33" s="301"/>
    </row>
    <row r="34" spans="1:40" s="234" customFormat="1" ht="15" customHeight="1" x14ac:dyDescent="0.3">
      <c r="A34" s="336" t="s">
        <v>291</v>
      </c>
      <c r="B34" s="390" t="str">
        <f>'Salary Menu MIS 3382'!B34</f>
        <v>Teacher - First Grade</v>
      </c>
      <c r="C34" s="332">
        <v>0</v>
      </c>
      <c r="D34" s="333">
        <f t="shared" si="3"/>
        <v>0</v>
      </c>
      <c r="E34" s="334">
        <f>+'Salary Menu MIS 3382'!E34</f>
        <v>65000</v>
      </c>
      <c r="F34" s="391"/>
      <c r="G34" s="333">
        <f t="shared" si="4"/>
        <v>0</v>
      </c>
      <c r="H34" s="335">
        <f t="shared" si="5"/>
        <v>0</v>
      </c>
      <c r="I34" s="985"/>
      <c r="J34" s="802"/>
      <c r="K34" s="802"/>
      <c r="L34" s="621"/>
      <c r="M34" s="621"/>
      <c r="N34" s="264"/>
      <c r="P34" s="264"/>
      <c r="R34" s="797"/>
      <c r="T34" s="301"/>
      <c r="U34" s="802"/>
      <c r="V34" s="388"/>
      <c r="W34" s="389"/>
      <c r="X34" s="389"/>
      <c r="Y34" s="264"/>
      <c r="Z34" s="797"/>
      <c r="AB34" s="301"/>
      <c r="AD34" s="621"/>
      <c r="AG34" s="690"/>
      <c r="AH34" s="422"/>
      <c r="AI34" s="617"/>
      <c r="AL34" s="301"/>
      <c r="AM34" s="301"/>
    </row>
    <row r="35" spans="1:40" s="234" customFormat="1" ht="15" customHeight="1" x14ac:dyDescent="0.3">
      <c r="A35" s="336" t="s">
        <v>293</v>
      </c>
      <c r="B35" s="390" t="str">
        <f>'Salary Menu MIS 3382'!B35</f>
        <v xml:space="preserve">Teacher - Second Grade      </v>
      </c>
      <c r="C35" s="332">
        <v>0</v>
      </c>
      <c r="D35" s="333">
        <f t="shared" si="3"/>
        <v>0</v>
      </c>
      <c r="E35" s="334">
        <f>+'Salary Menu MIS 3382'!E35</f>
        <v>65000</v>
      </c>
      <c r="F35" s="391"/>
      <c r="G35" s="333">
        <f t="shared" si="4"/>
        <v>0</v>
      </c>
      <c r="H35" s="335">
        <f t="shared" si="5"/>
        <v>0</v>
      </c>
      <c r="I35" s="985"/>
      <c r="J35" s="802"/>
      <c r="K35" s="802"/>
      <c r="L35" s="621"/>
      <c r="M35" s="621"/>
      <c r="N35" s="264"/>
      <c r="P35" s="264"/>
      <c r="R35" s="797"/>
      <c r="T35" s="301"/>
      <c r="U35" s="802"/>
      <c r="V35" s="388"/>
      <c r="W35" s="389"/>
      <c r="X35" s="389"/>
      <c r="Y35" s="264"/>
      <c r="Z35" s="797"/>
      <c r="AB35" s="301"/>
      <c r="AD35" s="621"/>
      <c r="AG35" s="690"/>
      <c r="AH35" s="422"/>
      <c r="AI35" s="617"/>
      <c r="AM35" s="301"/>
    </row>
    <row r="36" spans="1:40" s="234" customFormat="1" ht="15" customHeight="1" x14ac:dyDescent="0.3">
      <c r="A36" s="336" t="s">
        <v>295</v>
      </c>
      <c r="B36" s="390" t="str">
        <f>'Salary Menu MIS 3382'!B36</f>
        <v xml:space="preserve">Teacher - Third Grade          </v>
      </c>
      <c r="C36" s="338">
        <v>0</v>
      </c>
      <c r="D36" s="339">
        <f t="shared" si="3"/>
        <v>0</v>
      </c>
      <c r="E36" s="334">
        <f>+'Salary Menu MIS 3382'!E36</f>
        <v>65000</v>
      </c>
      <c r="F36" s="391"/>
      <c r="G36" s="333">
        <f t="shared" si="4"/>
        <v>0</v>
      </c>
      <c r="H36" s="335">
        <f t="shared" si="5"/>
        <v>0</v>
      </c>
      <c r="I36" s="985"/>
      <c r="J36" s="802"/>
      <c r="K36" s="802"/>
      <c r="L36" s="621"/>
      <c r="M36" s="621"/>
      <c r="N36" s="264"/>
      <c r="P36" s="264"/>
      <c r="R36" s="797"/>
      <c r="T36" s="301"/>
      <c r="U36" s="802"/>
      <c r="V36" s="388"/>
      <c r="W36" s="389"/>
      <c r="X36" s="389"/>
      <c r="Y36" s="264"/>
      <c r="Z36" s="797"/>
      <c r="AB36" s="301"/>
      <c r="AD36" s="621"/>
      <c r="AG36" s="690"/>
      <c r="AH36" s="422"/>
      <c r="AI36" s="617"/>
      <c r="AL36" s="891"/>
      <c r="AM36" s="301"/>
      <c r="AN36" s="301"/>
    </row>
    <row r="37" spans="1:40" s="234" customFormat="1" ht="15" customHeight="1" x14ac:dyDescent="0.3">
      <c r="A37" s="336" t="s">
        <v>297</v>
      </c>
      <c r="B37" s="390" t="str">
        <f>'Salary Menu MIS 3382'!B37</f>
        <v xml:space="preserve">Teacher - Fourth Grade      </v>
      </c>
      <c r="C37" s="338">
        <v>0</v>
      </c>
      <c r="D37" s="339">
        <f t="shared" si="3"/>
        <v>0</v>
      </c>
      <c r="E37" s="334">
        <f>+'Salary Menu MIS 3382'!E37</f>
        <v>65000</v>
      </c>
      <c r="F37" s="391"/>
      <c r="G37" s="333">
        <f t="shared" si="4"/>
        <v>0</v>
      </c>
      <c r="H37" s="335">
        <f t="shared" si="5"/>
        <v>0</v>
      </c>
      <c r="I37" s="985"/>
      <c r="J37" s="802"/>
      <c r="K37" s="802"/>
      <c r="L37" s="621"/>
      <c r="M37" s="621"/>
      <c r="N37" s="264"/>
      <c r="P37" s="264"/>
      <c r="R37" s="797"/>
      <c r="T37" s="301"/>
      <c r="U37" s="802"/>
      <c r="V37" s="388"/>
      <c r="W37" s="389"/>
      <c r="X37" s="389"/>
      <c r="Y37" s="264"/>
      <c r="Z37" s="797"/>
      <c r="AB37" s="301"/>
      <c r="AD37" s="621"/>
      <c r="AG37" s="690"/>
      <c r="AH37" s="422"/>
      <c r="AI37" s="617"/>
      <c r="AL37" s="301"/>
      <c r="AM37" s="301"/>
    </row>
    <row r="38" spans="1:40" s="234" customFormat="1" ht="15" customHeight="1" x14ac:dyDescent="0.3">
      <c r="A38" s="336" t="s">
        <v>299</v>
      </c>
      <c r="B38" s="390" t="str">
        <f>'Salary Menu MIS 3382'!B38</f>
        <v xml:space="preserve">Teacher - Fifth Grade           </v>
      </c>
      <c r="C38" s="332">
        <v>0</v>
      </c>
      <c r="D38" s="333">
        <f t="shared" si="3"/>
        <v>0</v>
      </c>
      <c r="E38" s="334">
        <f>+'Salary Menu MIS 3382'!E38</f>
        <v>65000</v>
      </c>
      <c r="F38" s="391"/>
      <c r="G38" s="333">
        <f t="shared" si="4"/>
        <v>0</v>
      </c>
      <c r="H38" s="335">
        <f t="shared" si="5"/>
        <v>0</v>
      </c>
      <c r="I38" s="985"/>
      <c r="J38" s="802"/>
      <c r="K38" s="802"/>
      <c r="L38" s="621"/>
      <c r="M38" s="621"/>
      <c r="N38" s="264"/>
      <c r="P38" s="264"/>
      <c r="R38" s="797"/>
      <c r="T38" s="301"/>
      <c r="U38" s="802"/>
      <c r="V38" s="388"/>
      <c r="W38" s="389"/>
      <c r="X38" s="389"/>
      <c r="Y38" s="264"/>
      <c r="Z38" s="797"/>
      <c r="AB38" s="301"/>
      <c r="AD38" s="621"/>
      <c r="AG38" s="690"/>
      <c r="AH38" s="422"/>
      <c r="AI38" s="617"/>
      <c r="AM38" s="301"/>
    </row>
    <row r="39" spans="1:40" s="234" customFormat="1" ht="15" customHeight="1" x14ac:dyDescent="0.3">
      <c r="A39" s="336" t="s">
        <v>301</v>
      </c>
      <c r="B39" s="390" t="str">
        <f>'Salary Menu MIS 3382'!B39</f>
        <v>Teacher - Elementary PE</v>
      </c>
      <c r="C39" s="332">
        <v>0</v>
      </c>
      <c r="D39" s="333">
        <f t="shared" si="3"/>
        <v>0</v>
      </c>
      <c r="E39" s="334">
        <f>+'Salary Menu MIS 3382'!E39</f>
        <v>65000</v>
      </c>
      <c r="F39" s="391"/>
      <c r="G39" s="333">
        <f t="shared" si="4"/>
        <v>0</v>
      </c>
      <c r="H39" s="335">
        <f t="shared" si="5"/>
        <v>0</v>
      </c>
      <c r="I39" s="985"/>
      <c r="J39" s="802"/>
      <c r="K39" s="802"/>
      <c r="L39" s="621"/>
      <c r="M39" s="621"/>
      <c r="N39" s="264"/>
      <c r="P39" s="264"/>
      <c r="R39" s="797"/>
      <c r="T39" s="301"/>
      <c r="U39" s="802"/>
      <c r="V39" s="388"/>
      <c r="W39" s="389"/>
      <c r="X39" s="389"/>
      <c r="Y39" s="264"/>
      <c r="Z39" s="797"/>
      <c r="AB39" s="301"/>
      <c r="AD39" s="621"/>
      <c r="AG39" s="690"/>
      <c r="AH39" s="422"/>
      <c r="AI39" s="617"/>
      <c r="AL39" s="891"/>
      <c r="AM39" s="301"/>
      <c r="AN39" s="301"/>
    </row>
    <row r="40" spans="1:40" s="234" customFormat="1" ht="15" customHeight="1" x14ac:dyDescent="0.3">
      <c r="A40" s="336" t="s">
        <v>302</v>
      </c>
      <c r="B40" s="390" t="str">
        <f>'Salary Menu MIS 3382'!B40</f>
        <v>Teacher - Elementary Music and/or Art</v>
      </c>
      <c r="C40" s="332">
        <v>0</v>
      </c>
      <c r="D40" s="333">
        <f t="shared" si="3"/>
        <v>0</v>
      </c>
      <c r="E40" s="334">
        <f>+'Salary Menu MIS 3382'!E40</f>
        <v>65000</v>
      </c>
      <c r="F40" s="391"/>
      <c r="G40" s="333">
        <f t="shared" si="4"/>
        <v>0</v>
      </c>
      <c r="H40" s="335">
        <f t="shared" si="5"/>
        <v>0</v>
      </c>
      <c r="I40" s="985"/>
      <c r="J40" s="802"/>
      <c r="K40" s="802"/>
      <c r="L40" s="621"/>
      <c r="M40" s="621"/>
      <c r="N40" s="264"/>
      <c r="P40" s="264"/>
      <c r="R40" s="797"/>
      <c r="T40" s="301"/>
      <c r="U40" s="802"/>
      <c r="V40" s="388"/>
      <c r="W40" s="389"/>
      <c r="X40" s="389"/>
      <c r="Y40" s="264"/>
      <c r="Z40" s="797"/>
      <c r="AB40" s="301"/>
      <c r="AD40" s="621"/>
      <c r="AG40" s="690"/>
      <c r="AH40" s="422"/>
      <c r="AI40" s="617"/>
      <c r="AL40" s="891"/>
      <c r="AM40" s="301"/>
      <c r="AN40" s="301"/>
    </row>
    <row r="41" spans="1:40" s="234" customFormat="1" ht="15" customHeight="1" x14ac:dyDescent="0.3">
      <c r="A41" s="336" t="s">
        <v>303</v>
      </c>
      <c r="B41" s="390" t="str">
        <f>'Salary Menu MIS 3382'!B41</f>
        <v>Teacher - Elementary Remediation</v>
      </c>
      <c r="C41" s="332">
        <v>0</v>
      </c>
      <c r="D41" s="333">
        <f t="shared" si="3"/>
        <v>0</v>
      </c>
      <c r="E41" s="334">
        <f>+'Salary Menu MIS 3382'!E41</f>
        <v>65000</v>
      </c>
      <c r="F41" s="391"/>
      <c r="G41" s="333">
        <f t="shared" si="4"/>
        <v>0</v>
      </c>
      <c r="H41" s="335">
        <f t="shared" si="5"/>
        <v>0</v>
      </c>
      <c r="I41" s="985"/>
      <c r="J41" s="802"/>
      <c r="K41" s="802"/>
      <c r="L41" s="621"/>
      <c r="M41" s="621"/>
      <c r="N41" s="264"/>
      <c r="P41" s="264"/>
      <c r="R41" s="797"/>
      <c r="T41" s="301"/>
      <c r="U41" s="802"/>
      <c r="V41" s="388"/>
      <c r="W41" s="389"/>
      <c r="X41" s="389"/>
      <c r="Y41" s="264"/>
      <c r="Z41" s="797"/>
      <c r="AB41" s="301"/>
      <c r="AD41" s="621"/>
      <c r="AG41" s="690"/>
      <c r="AH41" s="422"/>
      <c r="AI41" s="617"/>
      <c r="AL41" s="891"/>
      <c r="AM41" s="301"/>
      <c r="AN41" s="301"/>
    </row>
    <row r="42" spans="1:40" s="234" customFormat="1" ht="15" customHeight="1" x14ac:dyDescent="0.3">
      <c r="A42" s="336" t="s">
        <v>304</v>
      </c>
      <c r="B42" s="390" t="str">
        <f>'Salary Menu MIS 3382'!B42</f>
        <v>Teacher - Grades 6-8</v>
      </c>
      <c r="C42" s="338">
        <v>0</v>
      </c>
      <c r="D42" s="339">
        <f t="shared" si="3"/>
        <v>0</v>
      </c>
      <c r="E42" s="334">
        <f>+'Salary Menu MIS 3382'!E42</f>
        <v>65000</v>
      </c>
      <c r="F42" s="391"/>
      <c r="G42" s="333">
        <f t="shared" si="4"/>
        <v>0</v>
      </c>
      <c r="H42" s="335">
        <f t="shared" si="5"/>
        <v>0</v>
      </c>
      <c r="I42" s="985"/>
      <c r="J42" s="802"/>
      <c r="K42" s="802"/>
      <c r="L42" s="621"/>
      <c r="M42" s="621"/>
      <c r="N42" s="264"/>
      <c r="P42" s="264"/>
      <c r="R42" s="797"/>
      <c r="T42" s="301"/>
      <c r="U42" s="802"/>
      <c r="V42" s="388"/>
      <c r="W42" s="389"/>
      <c r="X42" s="389"/>
      <c r="Y42" s="264"/>
      <c r="Z42" s="797"/>
      <c r="AB42" s="301"/>
      <c r="AD42" s="621"/>
      <c r="AG42" s="690"/>
      <c r="AH42" s="422"/>
      <c r="AL42" s="891"/>
      <c r="AM42" s="301"/>
      <c r="AN42" s="301"/>
    </row>
    <row r="43" spans="1:40" s="234" customFormat="1" ht="15" customHeight="1" x14ac:dyDescent="0.3">
      <c r="A43" s="336" t="s">
        <v>304</v>
      </c>
      <c r="B43" s="390" t="str">
        <f>'Salary Menu MIS 3382'!B43</f>
        <v>Teacher - Grades 9-12</v>
      </c>
      <c r="C43" s="338">
        <v>0</v>
      </c>
      <c r="D43" s="339">
        <f t="shared" si="3"/>
        <v>0</v>
      </c>
      <c r="E43" s="334">
        <f>+'Salary Menu MIS 3382'!E43</f>
        <v>65000</v>
      </c>
      <c r="F43" s="391"/>
      <c r="G43" s="333">
        <f t="shared" si="4"/>
        <v>0</v>
      </c>
      <c r="H43" s="335">
        <f t="shared" si="5"/>
        <v>0</v>
      </c>
      <c r="I43" s="985"/>
      <c r="J43" s="802"/>
      <c r="K43" s="802"/>
      <c r="L43" s="621"/>
      <c r="M43" s="621"/>
      <c r="N43" s="264"/>
      <c r="P43" s="264"/>
      <c r="R43" s="797"/>
      <c r="T43" s="301"/>
      <c r="U43" s="802"/>
      <c r="V43" s="388"/>
      <c r="W43" s="389"/>
      <c r="X43" s="389"/>
      <c r="Y43" s="264"/>
      <c r="Z43" s="797"/>
      <c r="AB43" s="301"/>
      <c r="AD43" s="621"/>
      <c r="AG43" s="690"/>
      <c r="AH43" s="422"/>
      <c r="AI43" s="617"/>
      <c r="AL43" s="301"/>
      <c r="AM43" s="301"/>
    </row>
    <row r="44" spans="1:40" s="234" customFormat="1" ht="15" customHeight="1" x14ac:dyDescent="0.3">
      <c r="A44" s="336" t="s">
        <v>304</v>
      </c>
      <c r="B44" s="390" t="str">
        <f>'Salary Menu MIS 3382'!B44</f>
        <v>Teacher - Vocational - 10 Month</v>
      </c>
      <c r="C44" s="332">
        <v>0</v>
      </c>
      <c r="D44" s="333">
        <f t="shared" si="3"/>
        <v>0</v>
      </c>
      <c r="E44" s="334">
        <f>+'Salary Menu MIS 3382'!E44</f>
        <v>65000</v>
      </c>
      <c r="F44" s="391"/>
      <c r="G44" s="333">
        <f t="shared" si="4"/>
        <v>0</v>
      </c>
      <c r="H44" s="335">
        <f t="shared" si="5"/>
        <v>0</v>
      </c>
      <c r="I44" s="985"/>
      <c r="J44" s="802"/>
      <c r="K44" s="802"/>
      <c r="L44" s="621"/>
      <c r="M44" s="621"/>
      <c r="N44" s="264"/>
      <c r="P44" s="264"/>
      <c r="R44" s="797"/>
      <c r="T44" s="301"/>
      <c r="U44" s="802"/>
      <c r="V44" s="388"/>
      <c r="W44" s="389"/>
      <c r="X44" s="389"/>
      <c r="Y44" s="264"/>
      <c r="Z44" s="797"/>
      <c r="AB44" s="301"/>
      <c r="AD44" s="621"/>
      <c r="AG44" s="690"/>
      <c r="AH44" s="422"/>
      <c r="AI44" s="617"/>
      <c r="AM44" s="301"/>
    </row>
    <row r="45" spans="1:40" s="234" customFormat="1" ht="15" customHeight="1" x14ac:dyDescent="0.3">
      <c r="A45" s="336" t="s">
        <v>304</v>
      </c>
      <c r="B45" s="390" t="str">
        <f>'Salary Menu MIS 3382'!B45</f>
        <v>Teacher - Vocational - 12 Month</v>
      </c>
      <c r="C45" s="332">
        <v>0</v>
      </c>
      <c r="D45" s="333">
        <f t="shared" si="3"/>
        <v>0</v>
      </c>
      <c r="E45" s="334">
        <f>+'Salary Menu MIS 3382'!E45</f>
        <v>76600</v>
      </c>
      <c r="F45" s="391"/>
      <c r="G45" s="333">
        <f t="shared" si="4"/>
        <v>0</v>
      </c>
      <c r="H45" s="335">
        <f t="shared" si="5"/>
        <v>0</v>
      </c>
      <c r="I45" s="985"/>
      <c r="J45" s="802"/>
      <c r="K45" s="802"/>
      <c r="L45" s="621"/>
      <c r="M45" s="621"/>
      <c r="N45" s="264"/>
      <c r="P45" s="264"/>
      <c r="R45" s="797"/>
      <c r="T45" s="301"/>
      <c r="U45" s="802"/>
      <c r="V45" s="392"/>
      <c r="W45" s="393"/>
      <c r="X45" s="393"/>
      <c r="Y45" s="264"/>
      <c r="Z45" s="797"/>
      <c r="AB45" s="301"/>
      <c r="AD45" s="621"/>
      <c r="AG45" s="690"/>
      <c r="AH45" s="422"/>
      <c r="AI45" s="617"/>
      <c r="AL45" s="891"/>
      <c r="AM45" s="301"/>
      <c r="AN45" s="301"/>
    </row>
    <row r="46" spans="1:40" s="234" customFormat="1" ht="15" customHeight="1" x14ac:dyDescent="0.3">
      <c r="A46" s="336" t="s">
        <v>304</v>
      </c>
      <c r="B46" s="390" t="str">
        <f>'Salary Menu MIS 3382'!B46</f>
        <v xml:space="preserve">Teacher - Dropout Prevention  </v>
      </c>
      <c r="C46" s="338">
        <v>0</v>
      </c>
      <c r="D46" s="339">
        <f t="shared" si="3"/>
        <v>0</v>
      </c>
      <c r="E46" s="334">
        <f>+'Salary Menu MIS 3382'!E46</f>
        <v>65000</v>
      </c>
      <c r="F46" s="391"/>
      <c r="G46" s="333">
        <f t="shared" si="4"/>
        <v>0</v>
      </c>
      <c r="H46" s="335">
        <f t="shared" si="5"/>
        <v>0</v>
      </c>
      <c r="I46" s="985"/>
      <c r="J46" s="802"/>
      <c r="K46" s="802"/>
      <c r="L46" s="621"/>
      <c r="M46" s="621"/>
      <c r="N46" s="264"/>
      <c r="P46" s="264"/>
      <c r="R46" s="797"/>
      <c r="T46" s="301"/>
      <c r="U46" s="802"/>
      <c r="V46" s="388"/>
      <c r="W46" s="389"/>
      <c r="X46" s="389"/>
      <c r="Y46" s="264"/>
      <c r="Z46" s="797"/>
      <c r="AB46" s="301"/>
      <c r="AD46" s="621"/>
      <c r="AG46" s="690"/>
      <c r="AH46" s="422"/>
      <c r="AI46" s="617"/>
      <c r="AL46" s="301"/>
      <c r="AM46" s="301"/>
    </row>
    <row r="47" spans="1:40" s="234" customFormat="1" ht="15" customHeight="1" x14ac:dyDescent="0.3">
      <c r="A47" s="336" t="s">
        <v>309</v>
      </c>
      <c r="B47" s="390" t="str">
        <f>'Salary Menu MIS 3382'!B47</f>
        <v xml:space="preserve">Teacher - ESOL </v>
      </c>
      <c r="C47" s="338">
        <v>0</v>
      </c>
      <c r="D47" s="339">
        <f t="shared" si="3"/>
        <v>0</v>
      </c>
      <c r="E47" s="334">
        <f>+'Salary Menu MIS 3382'!E47</f>
        <v>65000</v>
      </c>
      <c r="F47" s="391"/>
      <c r="G47" s="333">
        <f t="shared" si="4"/>
        <v>0</v>
      </c>
      <c r="H47" s="335">
        <f t="shared" si="5"/>
        <v>0</v>
      </c>
      <c r="I47" s="985"/>
      <c r="J47" s="802"/>
      <c r="K47" s="802"/>
      <c r="L47" s="621"/>
      <c r="M47" s="621"/>
      <c r="N47" s="264"/>
      <c r="P47" s="264"/>
      <c r="R47" s="797"/>
      <c r="T47" s="301"/>
      <c r="U47" s="802"/>
      <c r="V47" s="388"/>
      <c r="W47" s="389"/>
      <c r="X47" s="389"/>
      <c r="Y47" s="264"/>
      <c r="Z47" s="797"/>
      <c r="AB47" s="301"/>
      <c r="AD47" s="621"/>
      <c r="AG47" s="690"/>
      <c r="AH47" s="422"/>
      <c r="AI47" s="617"/>
      <c r="AM47" s="301"/>
    </row>
    <row r="48" spans="1:40" s="234" customFormat="1" ht="15" customHeight="1" x14ac:dyDescent="0.3">
      <c r="A48" s="336" t="s">
        <v>304</v>
      </c>
      <c r="B48" s="390" t="str">
        <f>'Salary Menu MIS 3382'!B48</f>
        <v>Teacher - Less than 3.75 Hours</v>
      </c>
      <c r="C48" s="394">
        <v>0</v>
      </c>
      <c r="D48" s="340">
        <f t="shared" si="3"/>
        <v>0</v>
      </c>
      <c r="E48" s="341">
        <f>+'Salary Menu MIS 3382'!E48</f>
        <v>7800</v>
      </c>
      <c r="F48" s="395"/>
      <c r="G48" s="342">
        <f t="shared" si="4"/>
        <v>0</v>
      </c>
      <c r="H48" s="335">
        <f t="shared" si="5"/>
        <v>0</v>
      </c>
      <c r="I48" s="985"/>
      <c r="J48" s="802"/>
      <c r="K48" s="802"/>
      <c r="L48" s="621"/>
      <c r="M48" s="621"/>
      <c r="N48" s="264"/>
      <c r="P48" s="264"/>
      <c r="R48" s="797"/>
      <c r="T48" s="301"/>
      <c r="U48" s="802"/>
      <c r="V48" s="388"/>
      <c r="W48" s="389"/>
      <c r="X48" s="389"/>
      <c r="Y48" s="264"/>
      <c r="Z48" s="797"/>
      <c r="AB48" s="301"/>
      <c r="AD48" s="221"/>
      <c r="AG48" s="690"/>
      <c r="AH48" s="422"/>
      <c r="AI48" s="617"/>
      <c r="AL48" s="891"/>
      <c r="AM48" s="301"/>
      <c r="AN48" s="301"/>
    </row>
    <row r="49" spans="1:40" s="234" customFormat="1" ht="15" customHeight="1" x14ac:dyDescent="0.3">
      <c r="A49" s="397" t="s">
        <v>304</v>
      </c>
      <c r="B49" s="398" t="str">
        <f>'Salary Menu MIS 3382'!B49</f>
        <v>Teacher - Vocational - Less than 3.75 Hours</v>
      </c>
      <c r="C49" s="399">
        <v>0</v>
      </c>
      <c r="D49" s="340">
        <f>ROUND(C49,2)</f>
        <v>0</v>
      </c>
      <c r="E49" s="341">
        <f>+'Salary Menu MIS 3382'!E49</f>
        <v>7800</v>
      </c>
      <c r="F49" s="395"/>
      <c r="G49" s="342">
        <f>D49+F49</f>
        <v>0</v>
      </c>
      <c r="H49" s="400">
        <f>ROUND(D49*E49,0)</f>
        <v>0</v>
      </c>
      <c r="I49" s="993"/>
      <c r="J49" s="187"/>
      <c r="K49" s="187"/>
      <c r="L49" s="221"/>
      <c r="M49" s="221"/>
      <c r="N49" s="403"/>
      <c r="O49" s="921"/>
      <c r="P49" s="403"/>
      <c r="Q49" s="921"/>
      <c r="R49" s="921"/>
      <c r="S49" s="921"/>
      <c r="T49" s="922"/>
      <c r="U49" s="187"/>
      <c r="V49" s="388"/>
      <c r="W49" s="389"/>
      <c r="X49" s="389"/>
      <c r="Y49" s="264"/>
      <c r="Z49" s="797"/>
      <c r="AB49" s="301"/>
      <c r="AD49" s="221"/>
      <c r="AG49" s="690"/>
      <c r="AH49" s="422"/>
      <c r="AI49" s="617"/>
      <c r="AL49" s="301"/>
      <c r="AM49" s="301"/>
    </row>
    <row r="50" spans="1:40" s="234" customFormat="1" ht="15" customHeight="1" x14ac:dyDescent="0.3">
      <c r="A50" s="336" t="s">
        <v>312</v>
      </c>
      <c r="B50" s="398" t="str">
        <f>'Salary Menu MIS 3382'!B50</f>
        <v>Teacher - ROTC - 12 Month</v>
      </c>
      <c r="C50" s="338">
        <v>0</v>
      </c>
      <c r="D50" s="340">
        <f t="shared" si="3"/>
        <v>0</v>
      </c>
      <c r="E50" s="341">
        <f>+'Salary Menu MIS 3382'!E50</f>
        <v>81800</v>
      </c>
      <c r="F50" s="395"/>
      <c r="G50" s="342">
        <f t="shared" si="4"/>
        <v>0</v>
      </c>
      <c r="H50" s="335">
        <f t="shared" si="5"/>
        <v>0</v>
      </c>
      <c r="I50" s="985"/>
      <c r="J50" s="802"/>
      <c r="K50" s="802"/>
      <c r="L50" s="621"/>
      <c r="M50" s="621"/>
      <c r="N50" s="264"/>
      <c r="P50" s="264"/>
      <c r="R50" s="797"/>
      <c r="T50" s="301"/>
      <c r="U50" s="802"/>
      <c r="V50" s="388"/>
      <c r="W50" s="389"/>
      <c r="X50" s="389"/>
      <c r="Y50" s="264"/>
      <c r="Z50" s="797"/>
      <c r="AB50" s="301"/>
      <c r="AD50" s="621"/>
      <c r="AG50" s="690"/>
      <c r="AH50" s="422"/>
      <c r="AI50" s="617"/>
      <c r="AM50" s="301"/>
    </row>
    <row r="51" spans="1:40" s="234" customFormat="1" ht="15" customHeight="1" x14ac:dyDescent="0.3">
      <c r="A51" s="397" t="s">
        <v>312</v>
      </c>
      <c r="B51" s="398" t="str">
        <f>'Salary Menu MIS 3382'!B51</f>
        <v>Teacher - ROTC - 10 Month</v>
      </c>
      <c r="C51" s="338">
        <v>0</v>
      </c>
      <c r="D51" s="340">
        <f>ROUND(C51,2)</f>
        <v>0</v>
      </c>
      <c r="E51" s="341">
        <f>+'Salary Menu MIS 3382'!E51</f>
        <v>68600</v>
      </c>
      <c r="F51" s="395"/>
      <c r="G51" s="342">
        <f>D51+F51</f>
        <v>0</v>
      </c>
      <c r="H51" s="400">
        <f>ROUND(D51*E51,0)</f>
        <v>0</v>
      </c>
      <c r="I51" s="993"/>
      <c r="J51" s="802"/>
      <c r="K51" s="802"/>
      <c r="L51" s="621"/>
      <c r="M51" s="621"/>
      <c r="N51" s="264"/>
      <c r="P51" s="264"/>
      <c r="T51" s="301"/>
      <c r="U51" s="802"/>
      <c r="V51" s="406"/>
      <c r="W51" s="406"/>
      <c r="X51" s="406"/>
      <c r="Y51" s="264"/>
      <c r="AB51" s="301"/>
      <c r="AD51" s="621"/>
      <c r="AG51" s="690"/>
      <c r="AH51" s="422"/>
      <c r="AI51" s="617"/>
      <c r="AL51" s="891"/>
      <c r="AM51" s="301"/>
      <c r="AN51" s="301"/>
    </row>
    <row r="52" spans="1:40" s="234" customFormat="1" ht="15" customHeight="1" x14ac:dyDescent="0.3">
      <c r="A52" s="336" t="s">
        <v>304</v>
      </c>
      <c r="B52" s="398" t="str">
        <f>'Salary Menu MIS 3382'!B52</f>
        <v>Teacher - 12 Month</v>
      </c>
      <c r="C52" s="332">
        <v>0</v>
      </c>
      <c r="D52" s="342">
        <f t="shared" si="3"/>
        <v>0</v>
      </c>
      <c r="E52" s="341">
        <f>+'Salary Menu MIS 3382'!E52</f>
        <v>76600</v>
      </c>
      <c r="F52" s="395"/>
      <c r="G52" s="342">
        <f t="shared" si="4"/>
        <v>0</v>
      </c>
      <c r="H52" s="335">
        <f t="shared" si="5"/>
        <v>0</v>
      </c>
      <c r="I52" s="985"/>
      <c r="J52" s="802"/>
      <c r="K52" s="802"/>
      <c r="L52" s="621"/>
      <c r="M52" s="621"/>
      <c r="N52" s="264"/>
      <c r="P52" s="264"/>
      <c r="R52" s="797"/>
      <c r="T52" s="301"/>
      <c r="U52" s="802"/>
      <c r="V52" s="388"/>
      <c r="W52" s="389"/>
      <c r="X52" s="389"/>
      <c r="Y52" s="264"/>
      <c r="Z52" s="797"/>
      <c r="AB52" s="301"/>
      <c r="AD52" s="621"/>
      <c r="AG52" s="582"/>
      <c r="AH52" s="264"/>
      <c r="AI52" s="617"/>
      <c r="AL52" s="301"/>
      <c r="AM52" s="301"/>
    </row>
    <row r="53" spans="1:40" s="234" customFormat="1" ht="15" customHeight="1" x14ac:dyDescent="0.3">
      <c r="A53" s="336" t="s">
        <v>316</v>
      </c>
      <c r="B53" s="398" t="str">
        <f>'Salary Menu MIS 3382'!B53</f>
        <v>Teacher - Hourly</v>
      </c>
      <c r="C53" s="409">
        <v>0</v>
      </c>
      <c r="D53" s="342">
        <f t="shared" si="3"/>
        <v>0</v>
      </c>
      <c r="E53" s="341">
        <f>+'Salary Menu MIS 3382'!E53</f>
        <v>37</v>
      </c>
      <c r="F53" s="395"/>
      <c r="G53" s="342">
        <f t="shared" si="4"/>
        <v>0</v>
      </c>
      <c r="H53" s="335">
        <f t="shared" si="5"/>
        <v>0</v>
      </c>
      <c r="I53" s="985"/>
      <c r="J53" s="802"/>
      <c r="K53" s="802"/>
      <c r="L53" s="621"/>
      <c r="M53" s="621"/>
      <c r="N53" s="264"/>
      <c r="P53" s="264"/>
      <c r="R53" s="797"/>
      <c r="T53" s="301"/>
      <c r="U53" s="802"/>
      <c r="V53" s="388"/>
      <c r="W53" s="389"/>
      <c r="X53" s="389"/>
      <c r="Y53" s="264"/>
      <c r="Z53" s="797"/>
      <c r="AB53" s="301"/>
      <c r="AD53" s="923"/>
      <c r="AG53" s="690"/>
      <c r="AH53" s="422"/>
      <c r="AI53" s="617"/>
      <c r="AM53" s="301"/>
    </row>
    <row r="54" spans="1:40" s="234" customFormat="1" ht="15" customHeight="1" x14ac:dyDescent="0.3">
      <c r="A54" s="397" t="s">
        <v>316</v>
      </c>
      <c r="B54" s="398" t="str">
        <f>'Salary Menu MIS 3382'!B54</f>
        <v>Teacher - Vocational - Hourly</v>
      </c>
      <c r="C54" s="409">
        <v>0</v>
      </c>
      <c r="D54" s="342">
        <f>ROUND(C54,2)</f>
        <v>0</v>
      </c>
      <c r="E54" s="341">
        <f>+'Salary Menu MIS 3382'!E54</f>
        <v>37</v>
      </c>
      <c r="F54" s="395"/>
      <c r="G54" s="342">
        <f>D54+F54</f>
        <v>0</v>
      </c>
      <c r="H54" s="400">
        <f>ROUND(D54*E54,0)</f>
        <v>0</v>
      </c>
      <c r="I54" s="993"/>
      <c r="J54" s="802"/>
      <c r="K54" s="802"/>
      <c r="L54" s="621"/>
      <c r="M54" s="621"/>
      <c r="N54" s="264"/>
      <c r="P54" s="264"/>
      <c r="R54" s="797"/>
      <c r="T54" s="301"/>
      <c r="U54" s="802"/>
      <c r="V54" s="388"/>
      <c r="W54" s="389"/>
      <c r="X54" s="389"/>
      <c r="Y54" s="264"/>
      <c r="Z54" s="797"/>
      <c r="AB54" s="301"/>
      <c r="AD54" s="923"/>
      <c r="AG54" s="690"/>
      <c r="AH54" s="422"/>
      <c r="AI54" s="617"/>
      <c r="AL54" s="891"/>
      <c r="AM54" s="301"/>
      <c r="AN54" s="301"/>
    </row>
    <row r="55" spans="1:40" s="234" customFormat="1" ht="15" customHeight="1" x14ac:dyDescent="0.3">
      <c r="A55" s="336" t="s">
        <v>304</v>
      </c>
      <c r="B55" s="398" t="str">
        <f>'Salary Menu MIS 3382'!B55</f>
        <v>Teacher - DJJ - 10 Month</v>
      </c>
      <c r="C55" s="332">
        <v>0</v>
      </c>
      <c r="D55" s="342">
        <f t="shared" si="3"/>
        <v>0</v>
      </c>
      <c r="E55" s="341">
        <f>+'Salary Menu MIS 3382'!E55</f>
        <v>64700</v>
      </c>
      <c r="F55" s="395"/>
      <c r="G55" s="342">
        <f t="shared" si="4"/>
        <v>0</v>
      </c>
      <c r="H55" s="335">
        <f t="shared" si="5"/>
        <v>0</v>
      </c>
      <c r="I55" s="985"/>
      <c r="J55" s="802"/>
      <c r="K55" s="802"/>
      <c r="L55" s="621"/>
      <c r="M55" s="621"/>
      <c r="N55" s="264"/>
      <c r="P55" s="264"/>
      <c r="R55" s="797"/>
      <c r="T55" s="301"/>
      <c r="U55" s="802"/>
      <c r="V55" s="392"/>
      <c r="W55" s="393"/>
      <c r="X55" s="393"/>
      <c r="Y55" s="264"/>
      <c r="Z55" s="797"/>
      <c r="AB55" s="301"/>
      <c r="AD55" s="621"/>
      <c r="AG55" s="690"/>
      <c r="AH55" s="422"/>
      <c r="AI55" s="617"/>
      <c r="AL55" s="301"/>
      <c r="AM55" s="301"/>
    </row>
    <row r="56" spans="1:40" s="234" customFormat="1" ht="15" customHeight="1" x14ac:dyDescent="0.3">
      <c r="A56" s="397" t="s">
        <v>304</v>
      </c>
      <c r="B56" s="398" t="str">
        <f>'Salary Menu MIS 3382'!B56</f>
        <v>Teacher - DJJ Vocational - 10 Month</v>
      </c>
      <c r="C56" s="332">
        <v>0</v>
      </c>
      <c r="D56" s="342">
        <f>ROUND(C56,2)</f>
        <v>0</v>
      </c>
      <c r="E56" s="341">
        <f>+'Salary Menu MIS 3382'!E56</f>
        <v>64700</v>
      </c>
      <c r="F56" s="395"/>
      <c r="G56" s="342">
        <f>D56+F56</f>
        <v>0</v>
      </c>
      <c r="H56" s="400">
        <f>ROUND(D56*E56,0)</f>
        <v>0</v>
      </c>
      <c r="I56" s="993"/>
      <c r="J56" s="802"/>
      <c r="K56" s="802"/>
      <c r="L56" s="621"/>
      <c r="M56" s="621"/>
      <c r="N56" s="264"/>
      <c r="P56" s="264"/>
      <c r="T56" s="301"/>
      <c r="U56" s="802"/>
      <c r="V56" s="389"/>
      <c r="W56" s="389"/>
      <c r="X56" s="389"/>
      <c r="Y56" s="264"/>
      <c r="AB56" s="301"/>
      <c r="AD56" s="621"/>
      <c r="AG56" s="690"/>
      <c r="AH56" s="422"/>
      <c r="AI56" s="617"/>
      <c r="AM56" s="301"/>
    </row>
    <row r="57" spans="1:40" s="234" customFormat="1" ht="15" customHeight="1" x14ac:dyDescent="0.3">
      <c r="A57" s="336" t="s">
        <v>304</v>
      </c>
      <c r="B57" s="398" t="str">
        <f>'Salary Menu MIS 3382'!B57</f>
        <v>Teacher - DJJ - 12 Month</v>
      </c>
      <c r="C57" s="332">
        <v>0</v>
      </c>
      <c r="D57" s="333">
        <f t="shared" si="3"/>
        <v>0</v>
      </c>
      <c r="E57" s="334">
        <f>+'Salary Menu MIS 3382'!E57</f>
        <v>111600</v>
      </c>
      <c r="F57" s="391"/>
      <c r="G57" s="333">
        <f t="shared" si="4"/>
        <v>0</v>
      </c>
      <c r="H57" s="335">
        <f t="shared" si="5"/>
        <v>0</v>
      </c>
      <c r="I57" s="985"/>
      <c r="J57" s="802"/>
      <c r="K57" s="802"/>
      <c r="L57" s="621"/>
      <c r="M57" s="621"/>
      <c r="N57" s="264"/>
      <c r="P57" s="264"/>
      <c r="R57" s="797"/>
      <c r="T57" s="301"/>
      <c r="U57" s="802"/>
      <c r="V57" s="388"/>
      <c r="W57" s="389"/>
      <c r="X57" s="389"/>
      <c r="Y57" s="264"/>
      <c r="Z57" s="797"/>
      <c r="AB57" s="301"/>
      <c r="AD57" s="621"/>
      <c r="AG57" s="582"/>
      <c r="AH57" s="264"/>
      <c r="AI57" s="617"/>
      <c r="AL57" s="891"/>
      <c r="AM57" s="301"/>
      <c r="AN57" s="301"/>
    </row>
    <row r="58" spans="1:40" s="234" customFormat="1" ht="15" customHeight="1" x14ac:dyDescent="0.3">
      <c r="A58" s="336" t="s">
        <v>304</v>
      </c>
      <c r="B58" s="411" t="str">
        <f>'Salary Menu MIS 3382'!B58</f>
        <v>Teacher - Other:</v>
      </c>
      <c r="C58" s="338">
        <v>0</v>
      </c>
      <c r="D58" s="340">
        <f t="shared" si="3"/>
        <v>0</v>
      </c>
      <c r="E58" s="341">
        <f>+'Salary Menu MIS 3382'!E58</f>
        <v>65000</v>
      </c>
      <c r="F58" s="395"/>
      <c r="G58" s="342">
        <f t="shared" si="4"/>
        <v>0</v>
      </c>
      <c r="H58" s="400">
        <f t="shared" si="5"/>
        <v>0</v>
      </c>
      <c r="I58" s="993"/>
      <c r="J58" s="802"/>
      <c r="K58" s="802"/>
      <c r="L58" s="621"/>
      <c r="M58" s="621"/>
      <c r="N58" s="264"/>
      <c r="P58" s="264"/>
      <c r="R58" s="797"/>
      <c r="T58" s="301"/>
      <c r="U58" s="802"/>
      <c r="V58" s="412"/>
      <c r="W58" s="406"/>
      <c r="X58" s="406"/>
      <c r="Y58" s="264"/>
      <c r="Z58" s="797"/>
      <c r="AB58" s="301"/>
      <c r="AD58" s="621"/>
      <c r="AG58" s="690"/>
      <c r="AH58" s="422"/>
      <c r="AI58" s="617"/>
      <c r="AL58" s="301"/>
      <c r="AM58" s="301"/>
    </row>
    <row r="59" spans="1:40" s="234" customFormat="1" ht="15" customHeight="1" thickBot="1" x14ac:dyDescent="0.35">
      <c r="A59" s="358" t="s">
        <v>304</v>
      </c>
      <c r="B59" s="413" t="str">
        <f>'Salary Menu MIS 3382'!B59</f>
        <v>Teacher - Other:</v>
      </c>
      <c r="C59" s="360">
        <v>0</v>
      </c>
      <c r="D59" s="361">
        <f t="shared" si="3"/>
        <v>0</v>
      </c>
      <c r="E59" s="363">
        <f>+'Salary Menu MIS 3382'!E59</f>
        <v>65000</v>
      </c>
      <c r="F59" s="414"/>
      <c r="G59" s="415">
        <f t="shared" si="4"/>
        <v>0</v>
      </c>
      <c r="H59" s="365">
        <f t="shared" si="5"/>
        <v>0</v>
      </c>
      <c r="I59" s="2253"/>
      <c r="J59" s="802"/>
      <c r="K59" s="802"/>
      <c r="L59" s="621"/>
      <c r="M59" s="621"/>
      <c r="N59" s="264"/>
      <c r="P59" s="264"/>
      <c r="R59" s="797"/>
      <c r="T59" s="301"/>
      <c r="U59" s="802"/>
      <c r="V59" s="388"/>
      <c r="W59" s="389"/>
      <c r="X59" s="389"/>
      <c r="Y59" s="264"/>
      <c r="Z59" s="797"/>
      <c r="AB59" s="301"/>
      <c r="AD59" s="621"/>
      <c r="AG59" s="421"/>
      <c r="AH59" s="422"/>
      <c r="AI59" s="617"/>
      <c r="AM59" s="301"/>
    </row>
    <row r="60" spans="1:40" s="234" customFormat="1" ht="18" customHeight="1" thickBot="1" x14ac:dyDescent="0.35">
      <c r="A60" s="416"/>
      <c r="B60" s="417"/>
      <c r="C60" s="418"/>
      <c r="D60" s="419"/>
      <c r="E60" s="420" t="s">
        <v>2203</v>
      </c>
      <c r="F60" s="372"/>
      <c r="G60" s="374"/>
      <c r="H60" s="375">
        <f>SUM(H33:H59)</f>
        <v>0</v>
      </c>
      <c r="I60" s="375"/>
      <c r="N60" s="264"/>
      <c r="P60" s="924"/>
      <c r="R60" s="797"/>
      <c r="T60" s="301"/>
      <c r="V60" s="388"/>
      <c r="W60" s="389"/>
      <c r="X60" s="389"/>
      <c r="Y60" s="264"/>
      <c r="Z60" s="797"/>
      <c r="AB60" s="301"/>
      <c r="AD60" s="621"/>
      <c r="AE60" s="621"/>
      <c r="AG60" s="421"/>
      <c r="AH60" s="422"/>
      <c r="AL60" s="891"/>
      <c r="AM60" s="301"/>
      <c r="AN60" s="301"/>
    </row>
    <row r="61" spans="1:40" s="234" customFormat="1" ht="18" customHeight="1" x14ac:dyDescent="0.3">
      <c r="A61" s="379" t="str">
        <f>'Salary Menu MIS 3382'!A61</f>
        <v>ESE Instructional Positions:</v>
      </c>
      <c r="B61" s="380"/>
      <c r="C61" s="381"/>
      <c r="D61" s="382"/>
      <c r="E61" s="383"/>
      <c r="F61" s="383"/>
      <c r="G61" s="383"/>
      <c r="H61" s="382"/>
      <c r="I61" s="423"/>
      <c r="N61" s="264"/>
      <c r="R61" s="797"/>
      <c r="T61" s="301"/>
      <c r="V61" s="388"/>
      <c r="W61" s="389"/>
      <c r="X61" s="389"/>
      <c r="Y61" s="264"/>
      <c r="Z61" s="797"/>
      <c r="AB61" s="301"/>
      <c r="AG61" s="301"/>
      <c r="AH61" s="616"/>
      <c r="AI61" s="617"/>
      <c r="AL61" s="301"/>
      <c r="AM61" s="301"/>
    </row>
    <row r="62" spans="1:40" s="535" customFormat="1" ht="15" hidden="1" customHeight="1" x14ac:dyDescent="0.3">
      <c r="A62" s="542" t="s">
        <v>348</v>
      </c>
      <c r="B62" s="543" t="str">
        <f>'Salary Menu MIS 3382'!B62</f>
        <v>Teacher - Speech</v>
      </c>
      <c r="C62" s="548">
        <v>0</v>
      </c>
      <c r="D62" s="548">
        <f t="shared" ref="D62:D69" si="6">ROUND(C62,2)</f>
        <v>0</v>
      </c>
      <c r="E62" s="900">
        <f>+'Salary Menu MIS 3382'!E62</f>
        <v>65000</v>
      </c>
      <c r="F62" s="925"/>
      <c r="G62" s="548">
        <f t="shared" ref="G62:G69" si="7">D62+F62</f>
        <v>0</v>
      </c>
      <c r="H62" s="549">
        <f t="shared" ref="H62:H69" si="8">ROUND(D62*E62,0)</f>
        <v>0</v>
      </c>
      <c r="I62" s="549"/>
      <c r="J62" s="191"/>
      <c r="K62" s="191"/>
      <c r="L62" s="901"/>
      <c r="M62" s="901"/>
      <c r="N62" s="538"/>
      <c r="P62" s="538"/>
      <c r="T62" s="693"/>
      <c r="U62" s="191"/>
      <c r="V62" s="541"/>
      <c r="W62" s="541"/>
      <c r="X62" s="541"/>
      <c r="Y62" s="538"/>
      <c r="AB62" s="693"/>
      <c r="AD62" s="901"/>
      <c r="AG62" s="693"/>
      <c r="AI62" s="903"/>
      <c r="AM62" s="693"/>
    </row>
    <row r="63" spans="1:40" s="234" customFormat="1" ht="15" customHeight="1" x14ac:dyDescent="0.3">
      <c r="A63" s="336" t="s">
        <v>350</v>
      </c>
      <c r="B63" s="390" t="str">
        <f>'Salary Menu MIS 3382'!B63</f>
        <v>Teacher - ESE (Non-Gifted)</v>
      </c>
      <c r="C63" s="332">
        <v>0</v>
      </c>
      <c r="D63" s="333">
        <f t="shared" si="6"/>
        <v>0</v>
      </c>
      <c r="E63" s="334">
        <f>+'Salary Menu MIS 3382'!E63</f>
        <v>65000</v>
      </c>
      <c r="F63" s="391"/>
      <c r="G63" s="333">
        <f t="shared" si="7"/>
        <v>0</v>
      </c>
      <c r="H63" s="335">
        <f t="shared" si="8"/>
        <v>0</v>
      </c>
      <c r="I63" s="985"/>
      <c r="J63" s="802"/>
      <c r="K63" s="802"/>
      <c r="L63" s="621"/>
      <c r="M63" s="621"/>
      <c r="N63" s="264"/>
      <c r="P63" s="264"/>
      <c r="R63" s="797"/>
      <c r="T63" s="301"/>
      <c r="U63" s="802"/>
      <c r="V63" s="388"/>
      <c r="W63" s="389"/>
      <c r="X63" s="389"/>
      <c r="Y63" s="264"/>
      <c r="Z63" s="797"/>
      <c r="AB63" s="301"/>
      <c r="AD63" s="621"/>
      <c r="AG63" s="2322"/>
      <c r="AH63" s="2322"/>
      <c r="AI63" s="617"/>
      <c r="AL63" s="891"/>
      <c r="AM63" s="301"/>
      <c r="AN63" s="301"/>
    </row>
    <row r="64" spans="1:40" s="234" customFormat="1" ht="15" customHeight="1" x14ac:dyDescent="0.3">
      <c r="A64" s="336" t="s">
        <v>304</v>
      </c>
      <c r="B64" s="390" t="str">
        <f>'Salary Menu MIS 3382'!B64</f>
        <v>Teacher - ESE (Non-Gifted) - Less than 3.75 Hours</v>
      </c>
      <c r="C64" s="428">
        <v>0</v>
      </c>
      <c r="D64" s="342">
        <f t="shared" si="6"/>
        <v>0</v>
      </c>
      <c r="E64" s="341">
        <f>+'Salary Menu MIS 3382'!E64</f>
        <v>7800</v>
      </c>
      <c r="F64" s="395"/>
      <c r="G64" s="333">
        <f t="shared" si="7"/>
        <v>0</v>
      </c>
      <c r="H64" s="335">
        <f t="shared" si="8"/>
        <v>0</v>
      </c>
      <c r="I64" s="985"/>
      <c r="J64" s="802"/>
      <c r="K64" s="802"/>
      <c r="L64" s="621"/>
      <c r="M64" s="621"/>
      <c r="N64" s="264"/>
      <c r="P64" s="264"/>
      <c r="R64" s="797"/>
      <c r="T64" s="301"/>
      <c r="U64" s="802"/>
      <c r="V64" s="388"/>
      <c r="W64" s="389"/>
      <c r="X64" s="389"/>
      <c r="Y64" s="264"/>
      <c r="Z64" s="797"/>
      <c r="AB64" s="301"/>
      <c r="AD64" s="221"/>
      <c r="AG64" s="690"/>
      <c r="AH64" s="422"/>
      <c r="AI64" s="617"/>
      <c r="AL64" s="301"/>
      <c r="AM64" s="301"/>
    </row>
    <row r="65" spans="1:40" s="234" customFormat="1" ht="15" customHeight="1" x14ac:dyDescent="0.3">
      <c r="A65" s="336" t="s">
        <v>316</v>
      </c>
      <c r="B65" s="390" t="str">
        <f>'Salary Menu MIS 3382'!B65</f>
        <v>Teacher - Hourly - ESE (Non-Gifted)</v>
      </c>
      <c r="C65" s="409">
        <v>0</v>
      </c>
      <c r="D65" s="333">
        <f t="shared" si="6"/>
        <v>0</v>
      </c>
      <c r="E65" s="341">
        <f>+'Salary Menu MIS 3382'!E65</f>
        <v>37</v>
      </c>
      <c r="F65" s="391"/>
      <c r="G65" s="333">
        <f t="shared" si="7"/>
        <v>0</v>
      </c>
      <c r="H65" s="335">
        <f t="shared" si="8"/>
        <v>0</v>
      </c>
      <c r="I65" s="985"/>
      <c r="J65" s="802"/>
      <c r="K65" s="802"/>
      <c r="L65" s="621"/>
      <c r="M65" s="621"/>
      <c r="N65" s="264"/>
      <c r="P65" s="264"/>
      <c r="R65" s="797"/>
      <c r="T65" s="301"/>
      <c r="U65" s="802"/>
      <c r="V65" s="388"/>
      <c r="W65" s="389"/>
      <c r="X65" s="389"/>
      <c r="Y65" s="264"/>
      <c r="Z65" s="797"/>
      <c r="AB65" s="301"/>
      <c r="AD65" s="923"/>
      <c r="AG65" s="690"/>
      <c r="AH65" s="422"/>
      <c r="AI65" s="926"/>
      <c r="AM65" s="301"/>
    </row>
    <row r="66" spans="1:40" s="234" customFormat="1" ht="15" customHeight="1" x14ac:dyDescent="0.3">
      <c r="A66" s="397" t="s">
        <v>350</v>
      </c>
      <c r="B66" s="927" t="str">
        <f>'Salary Menu MIS 3382'!B66</f>
        <v>Teacher - ESE (Gifted)</v>
      </c>
      <c r="C66" s="332">
        <v>0</v>
      </c>
      <c r="D66" s="342">
        <f t="shared" si="6"/>
        <v>0</v>
      </c>
      <c r="E66" s="341">
        <f>+'Salary Menu MIS 3382'!E66</f>
        <v>65000</v>
      </c>
      <c r="F66" s="395"/>
      <c r="G66" s="342">
        <f t="shared" si="7"/>
        <v>0</v>
      </c>
      <c r="H66" s="400">
        <f t="shared" si="8"/>
        <v>0</v>
      </c>
      <c r="I66" s="993"/>
      <c r="J66" s="802"/>
      <c r="K66" s="802"/>
      <c r="L66" s="621"/>
      <c r="M66" s="621"/>
      <c r="N66" s="264"/>
      <c r="P66" s="264"/>
      <c r="T66" s="301"/>
      <c r="U66" s="802"/>
      <c r="V66" s="389"/>
      <c r="W66" s="389"/>
      <c r="X66" s="389"/>
      <c r="Y66" s="264"/>
      <c r="AB66" s="301"/>
      <c r="AD66" s="621"/>
      <c r="AG66" s="582"/>
      <c r="AH66" s="264"/>
      <c r="AI66" s="617"/>
      <c r="AL66" s="891"/>
      <c r="AM66" s="301"/>
      <c r="AN66" s="301"/>
    </row>
    <row r="67" spans="1:40" s="234" customFormat="1" ht="15" customHeight="1" x14ac:dyDescent="0.3">
      <c r="A67" s="336" t="s">
        <v>304</v>
      </c>
      <c r="B67" s="390" t="str">
        <f>'Salary Menu MIS 3382'!B67</f>
        <v>Teacher - ESE (Gifted) - Less than 3.75 Hours</v>
      </c>
      <c r="C67" s="428">
        <v>0</v>
      </c>
      <c r="D67" s="342">
        <f t="shared" si="6"/>
        <v>0</v>
      </c>
      <c r="E67" s="341">
        <f>+'Salary Menu MIS 3382'!E67</f>
        <v>7800</v>
      </c>
      <c r="F67" s="395"/>
      <c r="G67" s="333">
        <f t="shared" si="7"/>
        <v>0</v>
      </c>
      <c r="H67" s="335">
        <f t="shared" si="8"/>
        <v>0</v>
      </c>
      <c r="I67" s="985"/>
      <c r="J67" s="802"/>
      <c r="K67" s="802"/>
      <c r="L67" s="621"/>
      <c r="M67" s="621"/>
      <c r="N67" s="264"/>
      <c r="P67" s="264"/>
      <c r="R67" s="797"/>
      <c r="T67" s="301"/>
      <c r="U67" s="802"/>
      <c r="V67" s="388"/>
      <c r="W67" s="389"/>
      <c r="X67" s="389"/>
      <c r="Y67" s="264"/>
      <c r="Z67" s="797"/>
      <c r="AB67" s="301"/>
      <c r="AD67" s="221"/>
      <c r="AG67" s="690"/>
      <c r="AH67" s="422"/>
      <c r="AI67" s="617"/>
      <c r="AL67" s="301"/>
      <c r="AM67" s="301"/>
    </row>
    <row r="68" spans="1:40" s="234" customFormat="1" ht="15" customHeight="1" x14ac:dyDescent="0.3">
      <c r="A68" s="336" t="s">
        <v>316</v>
      </c>
      <c r="B68" s="390" t="str">
        <f>'Salary Menu MIS 3382'!B68</f>
        <v>Teacher - Hourly - ESE (Gifted)</v>
      </c>
      <c r="C68" s="409">
        <v>0</v>
      </c>
      <c r="D68" s="333">
        <f t="shared" si="6"/>
        <v>0</v>
      </c>
      <c r="E68" s="341">
        <f>+'Salary Menu MIS 3382'!E68</f>
        <v>37</v>
      </c>
      <c r="F68" s="391"/>
      <c r="G68" s="333">
        <f t="shared" si="7"/>
        <v>0</v>
      </c>
      <c r="H68" s="335">
        <f t="shared" si="8"/>
        <v>0</v>
      </c>
      <c r="I68" s="985"/>
      <c r="J68" s="802"/>
      <c r="K68" s="802"/>
      <c r="L68" s="621"/>
      <c r="M68" s="621"/>
      <c r="N68" s="264"/>
      <c r="P68" s="264"/>
      <c r="R68" s="797"/>
      <c r="T68" s="301"/>
      <c r="U68" s="802"/>
      <c r="V68" s="388"/>
      <c r="W68" s="389"/>
      <c r="X68" s="389"/>
      <c r="Y68" s="264"/>
      <c r="Z68" s="797"/>
      <c r="AB68" s="301"/>
      <c r="AD68" s="923"/>
      <c r="AG68" s="690"/>
      <c r="AH68" s="422"/>
      <c r="AI68" s="926"/>
      <c r="AM68" s="301"/>
    </row>
    <row r="69" spans="1:40" s="234" customFormat="1" ht="15" customHeight="1" thickBot="1" x14ac:dyDescent="0.35">
      <c r="A69" s="358" t="s">
        <v>350</v>
      </c>
      <c r="B69" s="430" t="str">
        <f>'Salary Menu MIS 3382'!B69</f>
        <v>Teacher - ESE - Other:</v>
      </c>
      <c r="C69" s="431">
        <v>0</v>
      </c>
      <c r="D69" s="415">
        <f t="shared" si="6"/>
        <v>0</v>
      </c>
      <c r="E69" s="363">
        <f>+'Salary Menu MIS 3382'!E69</f>
        <v>65000</v>
      </c>
      <c r="F69" s="414"/>
      <c r="G69" s="415">
        <f t="shared" si="7"/>
        <v>0</v>
      </c>
      <c r="H69" s="365">
        <f t="shared" si="8"/>
        <v>0</v>
      </c>
      <c r="I69" s="2253"/>
      <c r="J69" s="802"/>
      <c r="K69" s="802"/>
      <c r="L69" s="621"/>
      <c r="M69" s="621"/>
      <c r="N69" s="264"/>
      <c r="P69" s="264"/>
      <c r="R69" s="797"/>
      <c r="T69" s="301"/>
      <c r="U69" s="802"/>
      <c r="V69" s="388"/>
      <c r="W69" s="389"/>
      <c r="X69" s="389"/>
      <c r="Y69" s="264"/>
      <c r="Z69" s="797"/>
      <c r="AB69" s="301"/>
      <c r="AD69" s="621"/>
      <c r="AG69" s="690"/>
      <c r="AH69" s="422"/>
      <c r="AL69" s="891"/>
      <c r="AM69" s="301"/>
      <c r="AN69" s="301"/>
    </row>
    <row r="70" spans="1:40" s="234" customFormat="1" ht="15" customHeight="1" thickBot="1" x14ac:dyDescent="0.35">
      <c r="A70" s="416"/>
      <c r="B70" s="432"/>
      <c r="C70" s="433"/>
      <c r="D70" s="434"/>
      <c r="E70" s="435" t="s">
        <v>2204</v>
      </c>
      <c r="F70" s="373"/>
      <c r="G70" s="374"/>
      <c r="H70" s="375">
        <f>SUM(H62:H69)</f>
        <v>0</v>
      </c>
      <c r="I70" s="375"/>
      <c r="N70" s="264"/>
      <c r="P70" s="924"/>
      <c r="R70" s="797"/>
      <c r="T70" s="301"/>
      <c r="V70" s="388"/>
      <c r="W70" s="389"/>
      <c r="X70" s="389"/>
      <c r="Y70" s="264"/>
      <c r="Z70" s="797"/>
      <c r="AB70" s="301"/>
      <c r="AD70" s="621"/>
      <c r="AE70" s="621"/>
      <c r="AG70" s="690"/>
      <c r="AH70" s="422"/>
      <c r="AI70" s="617"/>
      <c r="AL70" s="301"/>
      <c r="AM70" s="301"/>
    </row>
    <row r="71" spans="1:40" s="234" customFormat="1" ht="15" customHeight="1" x14ac:dyDescent="0.3">
      <c r="A71" s="379" t="str">
        <f>'Salary Menu MIS 3382'!A71</f>
        <v>Instructional Support Positions:</v>
      </c>
      <c r="B71" s="380"/>
      <c r="C71" s="381"/>
      <c r="D71" s="382"/>
      <c r="E71" s="383"/>
      <c r="F71" s="383"/>
      <c r="G71" s="383"/>
      <c r="H71" s="382"/>
      <c r="I71" s="423"/>
      <c r="N71" s="264"/>
      <c r="R71" s="797"/>
      <c r="T71" s="301"/>
      <c r="V71" s="388"/>
      <c r="W71" s="389"/>
      <c r="X71" s="389"/>
      <c r="Y71" s="264"/>
      <c r="Z71" s="797"/>
      <c r="AB71" s="301"/>
      <c r="AG71" s="690"/>
      <c r="AH71" s="422"/>
      <c r="AI71" s="617"/>
      <c r="AM71" s="301"/>
    </row>
    <row r="72" spans="1:40" s="234" customFormat="1" ht="15" customHeight="1" x14ac:dyDescent="0.3">
      <c r="A72" s="385" t="s">
        <v>353</v>
      </c>
      <c r="B72" s="426" t="str">
        <f>'Salary Menu MIS 3382'!B72</f>
        <v>Athletic Director - 12 Month</v>
      </c>
      <c r="C72" s="319">
        <v>0</v>
      </c>
      <c r="D72" s="320">
        <f t="shared" ref="D72:D82" si="9">ROUND(C72,2)</f>
        <v>0</v>
      </c>
      <c r="E72" s="321">
        <f>+'Salary Menu MIS 3382'!E72</f>
        <v>115800</v>
      </c>
      <c r="F72" s="387"/>
      <c r="G72" s="320">
        <f t="shared" ref="G72:G82" si="10">D72+F72</f>
        <v>0</v>
      </c>
      <c r="H72" s="322">
        <f t="shared" ref="H72:H82" si="11">ROUND(D72*E72,0)</f>
        <v>0</v>
      </c>
      <c r="I72" s="982"/>
      <c r="J72" s="802"/>
      <c r="K72" s="802"/>
      <c r="L72" s="621"/>
      <c r="M72" s="621"/>
      <c r="N72" s="264"/>
      <c r="P72" s="264"/>
      <c r="R72" s="797"/>
      <c r="T72" s="301"/>
      <c r="U72" s="802"/>
      <c r="V72" s="388"/>
      <c r="W72" s="389"/>
      <c r="X72" s="389"/>
      <c r="Y72" s="264"/>
      <c r="Z72" s="797"/>
      <c r="AB72" s="301"/>
      <c r="AD72" s="621"/>
      <c r="AG72" s="690"/>
      <c r="AH72" s="422"/>
      <c r="AI72" s="617"/>
      <c r="AL72" s="891"/>
      <c r="AM72" s="301"/>
      <c r="AN72" s="301"/>
    </row>
    <row r="73" spans="1:40" s="234" customFormat="1" ht="15" customHeight="1" x14ac:dyDescent="0.3">
      <c r="A73" s="336" t="s">
        <v>355</v>
      </c>
      <c r="B73" s="436" t="str">
        <f>'Salary Menu MIS 3382'!B73</f>
        <v>Band Director - High - 12 Month</v>
      </c>
      <c r="C73" s="338">
        <v>0</v>
      </c>
      <c r="D73" s="339">
        <f t="shared" si="9"/>
        <v>0</v>
      </c>
      <c r="E73" s="334">
        <f>+'Salary Menu MIS 3382'!E73</f>
        <v>108100</v>
      </c>
      <c r="F73" s="391"/>
      <c r="G73" s="333">
        <f t="shared" si="10"/>
        <v>0</v>
      </c>
      <c r="H73" s="335">
        <f t="shared" si="11"/>
        <v>0</v>
      </c>
      <c r="I73" s="985"/>
      <c r="J73" s="802"/>
      <c r="K73" s="802"/>
      <c r="L73" s="621"/>
      <c r="M73" s="621"/>
      <c r="N73" s="264"/>
      <c r="P73" s="264"/>
      <c r="R73" s="797"/>
      <c r="T73" s="301"/>
      <c r="U73" s="802"/>
      <c r="V73" s="412"/>
      <c r="W73" s="406"/>
      <c r="X73" s="406"/>
      <c r="Y73" s="264"/>
      <c r="Z73" s="797"/>
      <c r="AB73" s="301"/>
      <c r="AD73" s="621"/>
      <c r="AG73" s="690"/>
      <c r="AH73" s="422"/>
      <c r="AI73" s="617"/>
      <c r="AL73" s="301"/>
      <c r="AM73" s="301"/>
    </row>
    <row r="74" spans="1:40" s="234" customFormat="1" ht="15" customHeight="1" x14ac:dyDescent="0.3">
      <c r="A74" s="336" t="s">
        <v>355</v>
      </c>
      <c r="B74" s="436" t="str">
        <f>'Salary Menu MIS 3382'!B74</f>
        <v>Band Director (K-12) - 12 Month</v>
      </c>
      <c r="C74" s="332">
        <v>0</v>
      </c>
      <c r="D74" s="333">
        <f t="shared" si="9"/>
        <v>0</v>
      </c>
      <c r="E74" s="334">
        <f>+'Salary Menu MIS 3382'!E74</f>
        <v>101500</v>
      </c>
      <c r="F74" s="391"/>
      <c r="G74" s="333">
        <f t="shared" si="10"/>
        <v>0</v>
      </c>
      <c r="H74" s="335">
        <f t="shared" si="11"/>
        <v>0</v>
      </c>
      <c r="I74" s="985"/>
      <c r="J74" s="802"/>
      <c r="K74" s="802"/>
      <c r="L74" s="621"/>
      <c r="M74" s="621"/>
      <c r="N74" s="264"/>
      <c r="P74" s="264"/>
      <c r="R74" s="797"/>
      <c r="T74" s="301"/>
      <c r="U74" s="802"/>
      <c r="V74" s="388"/>
      <c r="W74" s="389"/>
      <c r="X74" s="389"/>
      <c r="Y74" s="264"/>
      <c r="Z74" s="797"/>
      <c r="AB74" s="301"/>
      <c r="AD74" s="621"/>
      <c r="AG74" s="421"/>
      <c r="AH74" s="422"/>
      <c r="AI74" s="617"/>
      <c r="AM74" s="301"/>
    </row>
    <row r="75" spans="1:40" s="234" customFormat="1" ht="15" customHeight="1" x14ac:dyDescent="0.3">
      <c r="A75" s="336" t="s">
        <v>359</v>
      </c>
      <c r="B75" s="436" t="str">
        <f>'Salary Menu MIS 3382'!B75</f>
        <v>Band Director - Middle - 10 Month</v>
      </c>
      <c r="C75" s="338">
        <v>0</v>
      </c>
      <c r="D75" s="339">
        <f t="shared" si="9"/>
        <v>0</v>
      </c>
      <c r="E75" s="334">
        <f>+'Salary Menu MIS 3382'!E75</f>
        <v>65000</v>
      </c>
      <c r="F75" s="391"/>
      <c r="G75" s="333">
        <f t="shared" si="10"/>
        <v>0</v>
      </c>
      <c r="H75" s="335">
        <f t="shared" si="11"/>
        <v>0</v>
      </c>
      <c r="I75" s="985"/>
      <c r="J75" s="802"/>
      <c r="K75" s="802"/>
      <c r="L75" s="621"/>
      <c r="M75" s="621"/>
      <c r="N75" s="264"/>
      <c r="P75" s="264"/>
      <c r="R75" s="797"/>
      <c r="T75" s="301"/>
      <c r="U75" s="802"/>
      <c r="V75" s="412"/>
      <c r="W75" s="406"/>
      <c r="X75" s="406"/>
      <c r="Y75" s="264"/>
      <c r="Z75" s="797"/>
      <c r="AB75" s="301"/>
      <c r="AD75" s="621"/>
      <c r="AG75" s="690"/>
      <c r="AH75" s="422"/>
      <c r="AI75" s="617"/>
      <c r="AL75" s="891"/>
      <c r="AM75" s="301"/>
      <c r="AN75" s="301"/>
    </row>
    <row r="76" spans="1:40" s="234" customFormat="1" ht="15" customHeight="1" x14ac:dyDescent="0.3">
      <c r="A76" s="336" t="s">
        <v>361</v>
      </c>
      <c r="B76" s="436" t="str">
        <f>'Salary Menu MIS 3382'!B76</f>
        <v xml:space="preserve">Guidance Counselor  - 10 Month      </v>
      </c>
      <c r="C76" s="338">
        <v>0</v>
      </c>
      <c r="D76" s="339">
        <f t="shared" si="9"/>
        <v>0</v>
      </c>
      <c r="E76" s="334">
        <f>+'Salary Menu MIS 3382'!E76</f>
        <v>77700</v>
      </c>
      <c r="F76" s="391"/>
      <c r="G76" s="333">
        <f t="shared" si="10"/>
        <v>0</v>
      </c>
      <c r="H76" s="335">
        <f t="shared" si="11"/>
        <v>0</v>
      </c>
      <c r="I76" s="985"/>
      <c r="J76" s="802"/>
      <c r="K76" s="802"/>
      <c r="L76" s="621"/>
      <c r="M76" s="621"/>
      <c r="N76" s="264"/>
      <c r="P76" s="264"/>
      <c r="R76" s="797"/>
      <c r="T76" s="301"/>
      <c r="U76" s="802"/>
      <c r="V76" s="412"/>
      <c r="W76" s="406"/>
      <c r="X76" s="406"/>
      <c r="Y76" s="264"/>
      <c r="Z76" s="797"/>
      <c r="AB76" s="301"/>
      <c r="AD76" s="621"/>
      <c r="AG76" s="235"/>
      <c r="AH76" s="235"/>
      <c r="AI76" s="617"/>
      <c r="AL76" s="301"/>
      <c r="AM76" s="301"/>
    </row>
    <row r="77" spans="1:40" s="234" customFormat="1" ht="15" customHeight="1" x14ac:dyDescent="0.3">
      <c r="A77" s="336" t="s">
        <v>361</v>
      </c>
      <c r="B77" s="436" t="str">
        <f>'Salary Menu MIS 3382'!B77</f>
        <v>Guidance Counselor - 12 Month</v>
      </c>
      <c r="C77" s="338">
        <v>0</v>
      </c>
      <c r="D77" s="339">
        <f t="shared" si="9"/>
        <v>0</v>
      </c>
      <c r="E77" s="334">
        <f>+'Salary Menu MIS 3382'!E77</f>
        <v>91900</v>
      </c>
      <c r="F77" s="391"/>
      <c r="G77" s="333">
        <f t="shared" si="10"/>
        <v>0</v>
      </c>
      <c r="H77" s="335">
        <f t="shared" si="11"/>
        <v>0</v>
      </c>
      <c r="I77" s="985"/>
      <c r="J77" s="802"/>
      <c r="K77" s="802"/>
      <c r="L77" s="621"/>
      <c r="M77" s="621"/>
      <c r="N77" s="264"/>
      <c r="P77" s="264"/>
      <c r="R77" s="797"/>
      <c r="T77" s="301"/>
      <c r="U77" s="802"/>
      <c r="V77" s="388"/>
      <c r="W77" s="389"/>
      <c r="X77" s="389"/>
      <c r="Y77" s="264"/>
      <c r="Z77" s="797"/>
      <c r="AB77" s="301"/>
      <c r="AD77" s="621"/>
      <c r="AG77" s="690"/>
      <c r="AH77" s="422"/>
      <c r="AI77" s="617"/>
      <c r="AL77" s="301"/>
      <c r="AM77" s="301"/>
    </row>
    <row r="78" spans="1:40" s="234" customFormat="1" ht="15" customHeight="1" x14ac:dyDescent="0.3">
      <c r="A78" s="397" t="s">
        <v>1394</v>
      </c>
      <c r="B78" s="437" t="str">
        <f>'Salary Menu MIS 3382'!B78</f>
        <v>Instructional Coach - 10 Month</v>
      </c>
      <c r="C78" s="338">
        <v>0</v>
      </c>
      <c r="D78" s="340">
        <f>ROUND(C78,2)</f>
        <v>0</v>
      </c>
      <c r="E78" s="341">
        <f>+'Salary Menu MIS 3382'!E78</f>
        <v>69900</v>
      </c>
      <c r="F78" s="395"/>
      <c r="G78" s="342">
        <f>D78+F78</f>
        <v>0</v>
      </c>
      <c r="H78" s="400">
        <f>ROUND(D78*E78,0)</f>
        <v>0</v>
      </c>
      <c r="I78" s="993"/>
      <c r="J78" s="620"/>
      <c r="K78" s="802"/>
      <c r="L78" s="621"/>
      <c r="M78" s="621"/>
      <c r="N78" s="264"/>
      <c r="P78" s="264"/>
      <c r="T78" s="301"/>
      <c r="U78" s="802"/>
      <c r="V78" s="389"/>
      <c r="W78" s="389"/>
      <c r="X78" s="389"/>
      <c r="Y78" s="264"/>
      <c r="AB78" s="301"/>
      <c r="AD78" s="621"/>
      <c r="AG78" s="690"/>
      <c r="AH78" s="422"/>
      <c r="AI78" s="617"/>
      <c r="AL78" s="301"/>
      <c r="AM78" s="301"/>
    </row>
    <row r="79" spans="1:40" s="234" customFormat="1" ht="15" customHeight="1" x14ac:dyDescent="0.3">
      <c r="A79" s="336" t="s">
        <v>364</v>
      </c>
      <c r="B79" s="436" t="str">
        <f>'Salary Menu MIS 3382'!B79</f>
        <v>Media Specialist - 10 Month</v>
      </c>
      <c r="C79" s="338">
        <v>0</v>
      </c>
      <c r="D79" s="339">
        <f t="shared" si="9"/>
        <v>0</v>
      </c>
      <c r="E79" s="334">
        <f>+'Salary Menu MIS 3382'!E79</f>
        <v>64900</v>
      </c>
      <c r="F79" s="391"/>
      <c r="G79" s="333">
        <f t="shared" si="10"/>
        <v>0</v>
      </c>
      <c r="H79" s="335">
        <f t="shared" si="11"/>
        <v>0</v>
      </c>
      <c r="I79" s="985"/>
      <c r="J79" s="802"/>
      <c r="K79" s="802"/>
      <c r="L79" s="621"/>
      <c r="M79" s="621"/>
      <c r="N79" s="264"/>
      <c r="P79" s="264"/>
      <c r="R79" s="797"/>
      <c r="T79" s="301"/>
      <c r="U79" s="802"/>
      <c r="V79" s="412"/>
      <c r="W79" s="406"/>
      <c r="X79" s="406"/>
      <c r="Y79" s="264"/>
      <c r="Z79" s="797"/>
      <c r="AB79" s="301"/>
      <c r="AD79" s="621"/>
      <c r="AG79" s="928"/>
      <c r="AH79" s="422"/>
      <c r="AL79" s="301"/>
      <c r="AM79" s="301"/>
    </row>
    <row r="80" spans="1:40" s="234" customFormat="1" ht="18" customHeight="1" x14ac:dyDescent="0.3">
      <c r="A80" s="336" t="s">
        <v>1597</v>
      </c>
      <c r="B80" s="436" t="str">
        <f>'Salary Menu MIS 3382'!B80</f>
        <v>Staffing Specialist - 10 Month</v>
      </c>
      <c r="C80" s="439">
        <v>0</v>
      </c>
      <c r="D80" s="339">
        <f t="shared" si="9"/>
        <v>0</v>
      </c>
      <c r="E80" s="334">
        <f>+'Salary Menu MIS 3382'!E80</f>
        <v>75200</v>
      </c>
      <c r="F80" s="391"/>
      <c r="G80" s="333">
        <f t="shared" si="10"/>
        <v>0</v>
      </c>
      <c r="H80" s="335">
        <f t="shared" si="11"/>
        <v>0</v>
      </c>
      <c r="I80" s="985"/>
      <c r="J80" s="802"/>
      <c r="K80" s="802"/>
      <c r="L80" s="621"/>
      <c r="M80" s="621"/>
      <c r="N80" s="264"/>
      <c r="P80" s="264"/>
      <c r="R80" s="797"/>
      <c r="T80" s="301"/>
      <c r="U80" s="802"/>
      <c r="V80" s="412"/>
      <c r="W80" s="406"/>
      <c r="X80" s="406"/>
      <c r="Y80" s="264"/>
      <c r="Z80" s="797"/>
      <c r="AB80" s="301"/>
      <c r="AD80" s="621"/>
      <c r="AG80" s="690"/>
      <c r="AH80" s="422"/>
      <c r="AM80" s="301"/>
    </row>
    <row r="81" spans="1:40" s="234" customFormat="1" ht="18" customHeight="1" x14ac:dyDescent="0.3">
      <c r="A81" s="336" t="s">
        <v>1597</v>
      </c>
      <c r="B81" s="436" t="str">
        <f>'Salary Menu MIS 3382'!B81</f>
        <v>Staffing Specialist - 12 Month</v>
      </c>
      <c r="C81" s="439">
        <v>0</v>
      </c>
      <c r="D81" s="339">
        <f t="shared" si="9"/>
        <v>0</v>
      </c>
      <c r="E81" s="334">
        <f>+'Salary Menu MIS 3382'!E81</f>
        <v>88900</v>
      </c>
      <c r="F81" s="391"/>
      <c r="G81" s="333">
        <f t="shared" si="10"/>
        <v>0</v>
      </c>
      <c r="H81" s="335">
        <f t="shared" si="11"/>
        <v>0</v>
      </c>
      <c r="I81" s="985"/>
      <c r="J81" s="802"/>
      <c r="K81" s="802"/>
      <c r="L81" s="621"/>
      <c r="M81" s="621"/>
      <c r="N81" s="264"/>
      <c r="P81" s="264"/>
      <c r="R81" s="797"/>
      <c r="T81" s="301"/>
      <c r="U81" s="802"/>
      <c r="V81" s="412"/>
      <c r="W81" s="406"/>
      <c r="X81" s="406"/>
      <c r="Y81" s="264"/>
      <c r="Z81" s="797"/>
      <c r="AB81" s="301"/>
      <c r="AD81" s="621"/>
      <c r="AG81" s="690"/>
      <c r="AH81" s="422"/>
      <c r="AL81" s="891"/>
      <c r="AM81" s="301"/>
      <c r="AN81" s="301"/>
    </row>
    <row r="82" spans="1:40" s="234" customFormat="1" ht="15" customHeight="1" thickBot="1" x14ac:dyDescent="0.35">
      <c r="A82" s="358" t="s">
        <v>366</v>
      </c>
      <c r="B82" s="413" t="str">
        <f>'Salary Menu MIS 3382'!B82</f>
        <v>Other Support:</v>
      </c>
      <c r="C82" s="360">
        <v>0</v>
      </c>
      <c r="D82" s="361">
        <f t="shared" si="9"/>
        <v>0</v>
      </c>
      <c r="E82" s="362"/>
      <c r="F82" s="414"/>
      <c r="G82" s="415">
        <f t="shared" si="10"/>
        <v>0</v>
      </c>
      <c r="H82" s="365">
        <f t="shared" si="11"/>
        <v>0</v>
      </c>
      <c r="I82" s="2253"/>
      <c r="J82" s="620"/>
      <c r="K82" s="620"/>
      <c r="L82" s="621"/>
      <c r="M82" s="621"/>
      <c r="N82" s="264"/>
      <c r="P82" s="264"/>
      <c r="R82" s="797"/>
      <c r="T82" s="301"/>
      <c r="U82" s="802"/>
      <c r="V82" s="388"/>
      <c r="W82" s="389"/>
      <c r="X82" s="389"/>
      <c r="Y82" s="264"/>
      <c r="Z82" s="797"/>
      <c r="AB82" s="301"/>
      <c r="AD82" s="621"/>
      <c r="AG82" s="690"/>
      <c r="AH82" s="422"/>
      <c r="AL82" s="301"/>
      <c r="AM82" s="301"/>
    </row>
    <row r="83" spans="1:40" s="234" customFormat="1" ht="15" customHeight="1" thickBot="1" x14ac:dyDescent="0.35">
      <c r="A83" s="416"/>
      <c r="B83" s="417"/>
      <c r="C83" s="418"/>
      <c r="D83" s="419"/>
      <c r="E83" s="420" t="s">
        <v>2205</v>
      </c>
      <c r="F83" s="372"/>
      <c r="G83" s="374"/>
      <c r="H83" s="375">
        <f>SUM(H72:H82)</f>
        <v>0</v>
      </c>
      <c r="I83" s="375"/>
      <c r="N83" s="264"/>
      <c r="P83" s="924"/>
      <c r="R83" s="797"/>
      <c r="T83" s="301"/>
      <c r="V83" s="388"/>
      <c r="W83" s="389"/>
      <c r="X83" s="389"/>
      <c r="Y83" s="264"/>
      <c r="Z83" s="797"/>
      <c r="AB83" s="301"/>
      <c r="AD83" s="621"/>
      <c r="AE83" s="621"/>
      <c r="AG83" s="690"/>
      <c r="AH83" s="422"/>
      <c r="AM83" s="301"/>
    </row>
    <row r="84" spans="1:40" s="234" customFormat="1" ht="15" customHeight="1" thickBot="1" x14ac:dyDescent="0.35">
      <c r="A84" s="440" t="str">
        <f>'Salary Menu MIS 3382'!A84</f>
        <v>Educational Support Positions:</v>
      </c>
      <c r="B84" s="417"/>
      <c r="C84" s="418"/>
      <c r="D84" s="441"/>
      <c r="E84" s="442"/>
      <c r="F84" s="442"/>
      <c r="G84" s="442"/>
      <c r="H84" s="441"/>
      <c r="I84" s="443"/>
      <c r="N84" s="264"/>
      <c r="R84" s="797"/>
      <c r="T84" s="301"/>
      <c r="U84" s="802"/>
      <c r="V84" s="388"/>
      <c r="W84" s="389"/>
      <c r="X84" s="389"/>
      <c r="Y84" s="264"/>
      <c r="Z84" s="797"/>
      <c r="AB84" s="301"/>
      <c r="AG84" s="690"/>
      <c r="AH84" s="422"/>
      <c r="AI84" s="926"/>
      <c r="AL84" s="891"/>
      <c r="AM84" s="301"/>
      <c r="AN84" s="301"/>
    </row>
    <row r="85" spans="1:40" s="234" customFormat="1" ht="15" customHeight="1" x14ac:dyDescent="0.3">
      <c r="A85" s="336" t="s">
        <v>368</v>
      </c>
      <c r="B85" s="390" t="str">
        <f>'Salary Menu MIS 3382'!B85</f>
        <v>Classroom Assistant - Full Time</v>
      </c>
      <c r="C85" s="338">
        <v>0</v>
      </c>
      <c r="D85" s="339">
        <f t="shared" ref="D85:D110" si="12">ROUND(C85,2)</f>
        <v>0</v>
      </c>
      <c r="E85" s="334">
        <f>+'Salary Menu MIS 3382'!E85</f>
        <v>30300</v>
      </c>
      <c r="F85" s="391"/>
      <c r="G85" s="333">
        <f t="shared" ref="G85:G110" si="13">D85+F85</f>
        <v>0</v>
      </c>
      <c r="H85" s="335">
        <f t="shared" ref="H85:H110" si="14">ROUND(D85*E85,0)</f>
        <v>0</v>
      </c>
      <c r="I85" s="985"/>
      <c r="N85" s="264"/>
      <c r="R85" s="797"/>
      <c r="T85" s="301"/>
      <c r="U85" s="802"/>
      <c r="V85" s="388"/>
      <c r="W85" s="389"/>
      <c r="X85" s="389"/>
      <c r="Y85" s="264"/>
      <c r="Z85" s="797"/>
      <c r="AB85" s="301"/>
      <c r="AD85" s="621"/>
      <c r="AG85" s="421"/>
      <c r="AH85" s="422"/>
      <c r="AL85" s="301"/>
      <c r="AM85" s="301"/>
    </row>
    <row r="86" spans="1:40" s="234" customFormat="1" ht="15" customHeight="1" x14ac:dyDescent="0.3">
      <c r="A86" s="336" t="s">
        <v>368</v>
      </c>
      <c r="B86" s="390" t="str">
        <f>'Salary Menu MIS 3382'!B86</f>
        <v>Classroom Assistant - DJJ - Full Time</v>
      </c>
      <c r="C86" s="338">
        <v>0</v>
      </c>
      <c r="D86" s="339">
        <f>ROUND(C86,2)</f>
        <v>0</v>
      </c>
      <c r="E86" s="334">
        <f>+'Salary Menu MIS 3382'!E86</f>
        <v>34900</v>
      </c>
      <c r="F86" s="391"/>
      <c r="G86" s="333">
        <f>D86+F86</f>
        <v>0</v>
      </c>
      <c r="H86" s="335">
        <f>ROUND(D86*E86,0)</f>
        <v>0</v>
      </c>
      <c r="I86" s="985"/>
      <c r="N86" s="264"/>
      <c r="R86" s="797"/>
      <c r="T86" s="301"/>
      <c r="U86" s="802"/>
      <c r="V86" s="388"/>
      <c r="W86" s="389"/>
      <c r="X86" s="389"/>
      <c r="Y86" s="264"/>
      <c r="Z86" s="797"/>
      <c r="AB86" s="301"/>
      <c r="AD86" s="621"/>
      <c r="AG86" s="821"/>
      <c r="AH86" s="235"/>
      <c r="AM86" s="301"/>
    </row>
    <row r="87" spans="1:40" s="234" customFormat="1" ht="15" customHeight="1" x14ac:dyDescent="0.3">
      <c r="A87" s="336" t="s">
        <v>372</v>
      </c>
      <c r="B87" s="390" t="str">
        <f>'Salary Menu MIS 3382'!B87</f>
        <v>Classroom Assistant - ESE - Full Time</v>
      </c>
      <c r="C87" s="338">
        <v>0</v>
      </c>
      <c r="D87" s="339">
        <f>ROUND(C87,2)</f>
        <v>0</v>
      </c>
      <c r="E87" s="341">
        <f>+'Salary Menu MIS 3382'!E87</f>
        <v>32300</v>
      </c>
      <c r="F87" s="391"/>
      <c r="G87" s="333">
        <f>D87+F87</f>
        <v>0</v>
      </c>
      <c r="H87" s="335">
        <f>ROUND(D87*E87,0)</f>
        <v>0</v>
      </c>
      <c r="I87" s="985"/>
      <c r="N87" s="264"/>
      <c r="R87" s="797"/>
      <c r="T87" s="301"/>
      <c r="U87" s="802"/>
      <c r="V87" s="388"/>
      <c r="W87" s="389"/>
      <c r="X87" s="389"/>
      <c r="Y87" s="264"/>
      <c r="Z87" s="797"/>
      <c r="AB87" s="301"/>
      <c r="AD87" s="621"/>
      <c r="AG87" s="690"/>
      <c r="AH87" s="422"/>
      <c r="AL87" s="891"/>
      <c r="AM87" s="301"/>
      <c r="AN87" s="301"/>
    </row>
    <row r="88" spans="1:40" s="234" customFormat="1" ht="15" customHeight="1" x14ac:dyDescent="0.3">
      <c r="A88" s="336" t="s">
        <v>369</v>
      </c>
      <c r="B88" s="390" t="str">
        <f>'Salary Menu MIS 3382'!B88</f>
        <v>Classroom Assistant - Vo-Tech</v>
      </c>
      <c r="C88" s="338">
        <v>0</v>
      </c>
      <c r="D88" s="339">
        <f>ROUND(C88,2)</f>
        <v>0</v>
      </c>
      <c r="E88" s="341">
        <f>+'Salary Menu MIS 3382'!E88</f>
        <v>42000</v>
      </c>
      <c r="F88" s="391"/>
      <c r="G88" s="333">
        <f>D88+F88</f>
        <v>0</v>
      </c>
      <c r="H88" s="335">
        <f>ROUND(D88*E88,0)</f>
        <v>0</v>
      </c>
      <c r="I88" s="985"/>
      <c r="N88" s="264"/>
      <c r="R88" s="797"/>
      <c r="T88" s="301"/>
      <c r="U88" s="802"/>
      <c r="V88" s="388"/>
      <c r="W88" s="389"/>
      <c r="X88" s="389"/>
      <c r="Y88" s="264"/>
      <c r="Z88" s="797"/>
      <c r="AB88" s="301"/>
      <c r="AD88" s="621"/>
      <c r="AG88" s="690"/>
      <c r="AH88" s="422"/>
      <c r="AL88" s="301"/>
      <c r="AM88" s="301"/>
    </row>
    <row r="89" spans="1:40" s="234" customFormat="1" ht="15" customHeight="1" x14ac:dyDescent="0.3">
      <c r="A89" s="336" t="s">
        <v>368</v>
      </c>
      <c r="B89" s="390" t="str">
        <f>'Salary Menu MIS 3382'!B89</f>
        <v>Classroom Assistant - Less than 4 hours</v>
      </c>
      <c r="C89" s="394">
        <v>0</v>
      </c>
      <c r="D89" s="339">
        <f t="shared" si="12"/>
        <v>0</v>
      </c>
      <c r="E89" s="341">
        <f>+'Salary Menu MIS 3382'!E89</f>
        <v>3100</v>
      </c>
      <c r="F89" s="391"/>
      <c r="G89" s="333">
        <f t="shared" si="13"/>
        <v>0</v>
      </c>
      <c r="H89" s="335">
        <f t="shared" si="14"/>
        <v>0</v>
      </c>
      <c r="I89" s="985"/>
      <c r="N89" s="264"/>
      <c r="R89" s="797"/>
      <c r="T89" s="301"/>
      <c r="U89" s="802"/>
      <c r="V89" s="388"/>
      <c r="W89" s="389"/>
      <c r="X89" s="389"/>
      <c r="Y89" s="264"/>
      <c r="Z89" s="797"/>
      <c r="AB89" s="301"/>
      <c r="AD89" s="221"/>
      <c r="AG89" s="690"/>
      <c r="AH89" s="422"/>
      <c r="AM89" s="301"/>
    </row>
    <row r="90" spans="1:40" s="234" customFormat="1" ht="15" customHeight="1" x14ac:dyDescent="0.3">
      <c r="A90" s="336" t="s">
        <v>368</v>
      </c>
      <c r="B90" s="390" t="str">
        <f>'Salary Menu MIS 3382'!B90</f>
        <v>Classroom Assistant - DJJ - Less than 4 hours</v>
      </c>
      <c r="C90" s="394">
        <v>0</v>
      </c>
      <c r="D90" s="339">
        <f>ROUND(C90,2)</f>
        <v>0</v>
      </c>
      <c r="E90" s="341">
        <f>+'Salary Menu MIS 3382'!E90</f>
        <v>3800</v>
      </c>
      <c r="F90" s="391"/>
      <c r="G90" s="333">
        <f>D90+F90</f>
        <v>0</v>
      </c>
      <c r="H90" s="335">
        <f>ROUND(D90*E90,0)</f>
        <v>0</v>
      </c>
      <c r="I90" s="985"/>
      <c r="N90" s="264"/>
      <c r="R90" s="797"/>
      <c r="T90" s="301"/>
      <c r="U90" s="802"/>
      <c r="V90" s="388"/>
      <c r="W90" s="389"/>
      <c r="X90" s="389"/>
      <c r="Y90" s="264"/>
      <c r="Z90" s="797"/>
      <c r="AB90" s="301"/>
      <c r="AD90" s="221"/>
      <c r="AG90" s="690"/>
      <c r="AH90" s="422"/>
      <c r="AL90" s="891"/>
      <c r="AM90" s="301"/>
      <c r="AN90" s="301"/>
    </row>
    <row r="91" spans="1:40" s="234" customFormat="1" ht="15" customHeight="1" x14ac:dyDescent="0.3">
      <c r="A91" s="336" t="s">
        <v>372</v>
      </c>
      <c r="B91" s="390" t="str">
        <f>'Salary Menu MIS 3382'!B91</f>
        <v>Classroom Assistant - ESE - Less than 4 hours</v>
      </c>
      <c r="C91" s="394">
        <v>0</v>
      </c>
      <c r="D91" s="339">
        <f>ROUND(C91,2)</f>
        <v>0</v>
      </c>
      <c r="E91" s="341">
        <f>+'Salary Menu MIS 3382'!E91</f>
        <v>3400</v>
      </c>
      <c r="F91" s="391"/>
      <c r="G91" s="333">
        <f>D91+F91</f>
        <v>0</v>
      </c>
      <c r="H91" s="335">
        <f>ROUND(D91*E91,0)</f>
        <v>0</v>
      </c>
      <c r="I91" s="985"/>
      <c r="N91" s="264"/>
      <c r="R91" s="797"/>
      <c r="T91" s="301"/>
      <c r="U91" s="802"/>
      <c r="V91" s="388"/>
      <c r="W91" s="389"/>
      <c r="X91" s="389"/>
      <c r="Y91" s="264"/>
      <c r="Z91" s="797"/>
      <c r="AB91" s="301"/>
      <c r="AD91" s="221"/>
      <c r="AG91" s="421"/>
      <c r="AH91" s="422"/>
      <c r="AL91" s="301"/>
      <c r="AM91" s="301"/>
    </row>
    <row r="92" spans="1:40" s="234" customFormat="1" ht="15" hidden="1" customHeight="1" x14ac:dyDescent="0.3">
      <c r="A92" s="336" t="s">
        <v>371</v>
      </c>
      <c r="B92" s="390" t="str">
        <f>'Salary Menu MIS 3382'!B92</f>
        <v>Custodian I - 12 Month</v>
      </c>
      <c r="C92" s="338">
        <v>0</v>
      </c>
      <c r="D92" s="340">
        <f t="shared" si="12"/>
        <v>0</v>
      </c>
      <c r="E92" s="341">
        <f>+'Salary Menu MIS 3382'!E92</f>
        <v>0</v>
      </c>
      <c r="F92" s="395"/>
      <c r="G92" s="342">
        <f t="shared" si="13"/>
        <v>0</v>
      </c>
      <c r="H92" s="400">
        <f t="shared" si="14"/>
        <v>0</v>
      </c>
      <c r="I92" s="993"/>
      <c r="N92" s="264"/>
      <c r="R92" s="797"/>
      <c r="T92" s="301"/>
      <c r="U92" s="802"/>
      <c r="V92" s="388"/>
      <c r="W92" s="389"/>
      <c r="X92" s="389"/>
      <c r="Y92" s="264"/>
      <c r="Z92" s="797"/>
      <c r="AB92" s="301"/>
      <c r="AD92" s="621"/>
      <c r="AG92" s="582"/>
      <c r="AH92" s="264"/>
      <c r="AM92" s="301"/>
    </row>
    <row r="93" spans="1:40" s="234" customFormat="1" ht="15" hidden="1" customHeight="1" x14ac:dyDescent="0.3">
      <c r="A93" s="336" t="s">
        <v>371</v>
      </c>
      <c r="B93" s="390" t="str">
        <f>'Salary Menu MIS 3382'!B93</f>
        <v>Custodian - 12 Month</v>
      </c>
      <c r="C93" s="338">
        <v>0</v>
      </c>
      <c r="D93" s="340">
        <f t="shared" si="12"/>
        <v>0</v>
      </c>
      <c r="E93" s="341">
        <f>+'Salary Menu MIS 3382'!E93</f>
        <v>0</v>
      </c>
      <c r="F93" s="395"/>
      <c r="G93" s="342">
        <f t="shared" si="13"/>
        <v>0</v>
      </c>
      <c r="H93" s="400">
        <f t="shared" si="14"/>
        <v>0</v>
      </c>
      <c r="I93" s="993"/>
      <c r="N93" s="264"/>
      <c r="R93" s="797"/>
      <c r="T93" s="301"/>
      <c r="U93" s="802"/>
      <c r="V93" s="388"/>
      <c r="W93" s="389"/>
      <c r="X93" s="389"/>
      <c r="Y93" s="264"/>
      <c r="Z93" s="797"/>
      <c r="AB93" s="301"/>
      <c r="AD93" s="621"/>
      <c r="AG93" s="690"/>
      <c r="AH93" s="422"/>
      <c r="AL93" s="891"/>
      <c r="AM93" s="301"/>
      <c r="AN93" s="301"/>
    </row>
    <row r="94" spans="1:40" s="234" customFormat="1" ht="15" hidden="1" customHeight="1" x14ac:dyDescent="0.3">
      <c r="A94" s="336" t="s">
        <v>371</v>
      </c>
      <c r="B94" s="390" t="str">
        <f>'Salary Menu MIS 3382'!B94</f>
        <v>Custodian - 10 Month</v>
      </c>
      <c r="C94" s="338">
        <v>0</v>
      </c>
      <c r="D94" s="340">
        <f t="shared" si="12"/>
        <v>0</v>
      </c>
      <c r="E94" s="341">
        <f>+'Salary Menu MIS 3382'!E94</f>
        <v>0</v>
      </c>
      <c r="F94" s="395"/>
      <c r="G94" s="342">
        <f t="shared" si="13"/>
        <v>0</v>
      </c>
      <c r="H94" s="400">
        <f t="shared" si="14"/>
        <v>0</v>
      </c>
      <c r="I94" s="993"/>
      <c r="N94" s="264"/>
      <c r="R94" s="797"/>
      <c r="T94" s="301"/>
      <c r="U94" s="802"/>
      <c r="V94" s="388"/>
      <c r="W94" s="389"/>
      <c r="X94" s="389"/>
      <c r="Y94" s="264"/>
      <c r="Z94" s="797"/>
      <c r="AB94" s="301"/>
      <c r="AD94" s="621"/>
      <c r="AG94" s="690"/>
      <c r="AH94" s="422"/>
      <c r="AL94" s="301"/>
      <c r="AM94" s="301"/>
    </row>
    <row r="95" spans="1:40" s="234" customFormat="1" ht="15" hidden="1" customHeight="1" x14ac:dyDescent="0.3">
      <c r="A95" s="336" t="s">
        <v>371</v>
      </c>
      <c r="B95" s="390" t="str">
        <f>'Salary Menu MIS 3382'!B95</f>
        <v>Custodian - 9 Month</v>
      </c>
      <c r="C95" s="338">
        <v>0</v>
      </c>
      <c r="D95" s="340">
        <f t="shared" si="12"/>
        <v>0</v>
      </c>
      <c r="E95" s="341">
        <f>+'Salary Menu MIS 3382'!E95</f>
        <v>0</v>
      </c>
      <c r="F95" s="395"/>
      <c r="G95" s="342">
        <f t="shared" si="13"/>
        <v>0</v>
      </c>
      <c r="H95" s="400">
        <f t="shared" si="14"/>
        <v>0</v>
      </c>
      <c r="I95" s="993"/>
      <c r="N95" s="264"/>
      <c r="R95" s="797"/>
      <c r="T95" s="301"/>
      <c r="U95" s="802"/>
      <c r="V95" s="388"/>
      <c r="W95" s="389"/>
      <c r="X95" s="389"/>
      <c r="Y95" s="264"/>
      <c r="Z95" s="797"/>
      <c r="AB95" s="301"/>
      <c r="AD95" s="621"/>
      <c r="AG95" s="928"/>
      <c r="AH95" s="422"/>
      <c r="AM95" s="301"/>
    </row>
    <row r="96" spans="1:40" s="234" customFormat="1" ht="15" hidden="1" customHeight="1" x14ac:dyDescent="0.3">
      <c r="A96" s="336" t="s">
        <v>371</v>
      </c>
      <c r="B96" s="390" t="str">
        <f>'Salary Menu MIS 3382'!B96</f>
        <v>Custodian - 12 Month - Less than 4 hours</v>
      </c>
      <c r="C96" s="394">
        <v>0</v>
      </c>
      <c r="D96" s="340">
        <f t="shared" si="12"/>
        <v>0</v>
      </c>
      <c r="E96" s="341">
        <f>+'Salary Menu MIS 3382'!E96</f>
        <v>0</v>
      </c>
      <c r="F96" s="395"/>
      <c r="G96" s="342">
        <f t="shared" si="13"/>
        <v>0</v>
      </c>
      <c r="H96" s="400">
        <f t="shared" si="14"/>
        <v>0</v>
      </c>
      <c r="I96" s="993"/>
      <c r="N96" s="264"/>
      <c r="R96" s="797"/>
      <c r="T96" s="301"/>
      <c r="U96" s="802"/>
      <c r="V96" s="388"/>
      <c r="W96" s="389"/>
      <c r="X96" s="389"/>
      <c r="Y96" s="264"/>
      <c r="Z96" s="797"/>
      <c r="AB96" s="301"/>
      <c r="AD96" s="221"/>
      <c r="AG96" s="690"/>
      <c r="AH96" s="422"/>
      <c r="AL96" s="891"/>
      <c r="AM96" s="301"/>
      <c r="AN96" s="301"/>
    </row>
    <row r="97" spans="1:40" s="234" customFormat="1" ht="15" hidden="1" customHeight="1" x14ac:dyDescent="0.3">
      <c r="A97" s="336" t="s">
        <v>371</v>
      </c>
      <c r="B97" s="390" t="str">
        <f>'Salary Menu MIS 3382'!B97</f>
        <v>Custodian - 10 Month - Less than 4 hours</v>
      </c>
      <c r="C97" s="394">
        <v>0</v>
      </c>
      <c r="D97" s="340">
        <f t="shared" si="12"/>
        <v>0</v>
      </c>
      <c r="E97" s="341">
        <f>+'Salary Menu MIS 3382'!E97</f>
        <v>0</v>
      </c>
      <c r="F97" s="395"/>
      <c r="G97" s="342">
        <f t="shared" si="13"/>
        <v>0</v>
      </c>
      <c r="H97" s="400">
        <f t="shared" si="14"/>
        <v>0</v>
      </c>
      <c r="I97" s="993"/>
      <c r="N97" s="264"/>
      <c r="R97" s="797"/>
      <c r="T97" s="301"/>
      <c r="U97" s="802"/>
      <c r="V97" s="388"/>
      <c r="W97" s="389"/>
      <c r="X97" s="389"/>
      <c r="Y97" s="264"/>
      <c r="Z97" s="797"/>
      <c r="AB97" s="301"/>
      <c r="AD97" s="221"/>
      <c r="AG97" s="690"/>
      <c r="AH97" s="422"/>
      <c r="AL97" s="301"/>
      <c r="AM97" s="301"/>
    </row>
    <row r="98" spans="1:40" s="234" customFormat="1" ht="15" hidden="1" customHeight="1" x14ac:dyDescent="0.3">
      <c r="A98" s="336" t="s">
        <v>371</v>
      </c>
      <c r="B98" s="390" t="str">
        <f>'Salary Menu MIS 3382'!B98</f>
        <v>Custodian - 9 Month - Less than 4 hours</v>
      </c>
      <c r="C98" s="394">
        <v>0</v>
      </c>
      <c r="D98" s="340">
        <f t="shared" si="12"/>
        <v>0</v>
      </c>
      <c r="E98" s="341">
        <f>+'Salary Menu MIS 3382'!E98</f>
        <v>0</v>
      </c>
      <c r="F98" s="395"/>
      <c r="G98" s="342">
        <f t="shared" si="13"/>
        <v>0</v>
      </c>
      <c r="H98" s="400">
        <f t="shared" si="14"/>
        <v>0</v>
      </c>
      <c r="I98" s="993"/>
      <c r="N98" s="264"/>
      <c r="R98" s="797"/>
      <c r="T98" s="301"/>
      <c r="U98" s="802"/>
      <c r="V98" s="388"/>
      <c r="W98" s="389"/>
      <c r="X98" s="389"/>
      <c r="Y98" s="264"/>
      <c r="Z98" s="797"/>
      <c r="AB98" s="301"/>
      <c r="AD98" s="221"/>
      <c r="AG98" s="690"/>
      <c r="AH98" s="422"/>
      <c r="AM98" s="301"/>
    </row>
    <row r="99" spans="1:40" s="234" customFormat="1" ht="15" hidden="1" customHeight="1" x14ac:dyDescent="0.3">
      <c r="A99" s="345" t="s">
        <v>373</v>
      </c>
      <c r="B99" s="446" t="str">
        <f>'Salary Menu MIS 3382'!B99</f>
        <v>Interpreter - ESE - 9 Month</v>
      </c>
      <c r="C99" s="347">
        <v>0</v>
      </c>
      <c r="D99" s="348">
        <f t="shared" si="12"/>
        <v>0</v>
      </c>
      <c r="E99" s="349">
        <f>+'Salary Menu MIS 3382'!E99</f>
        <v>39300</v>
      </c>
      <c r="F99" s="447"/>
      <c r="G99" s="350">
        <f t="shared" si="13"/>
        <v>0</v>
      </c>
      <c r="H99" s="351">
        <f t="shared" si="14"/>
        <v>0</v>
      </c>
      <c r="I99" s="990"/>
      <c r="N99" s="264"/>
      <c r="R99" s="797"/>
      <c r="T99" s="301"/>
      <c r="U99" s="802"/>
      <c r="V99" s="388"/>
      <c r="W99" s="389"/>
      <c r="X99" s="389"/>
      <c r="Y99" s="264"/>
      <c r="Z99" s="797"/>
      <c r="AB99" s="301"/>
      <c r="AD99" s="621"/>
      <c r="AG99" s="690"/>
      <c r="AH99" s="422"/>
      <c r="AL99" s="891"/>
      <c r="AM99" s="301"/>
      <c r="AN99" s="301"/>
    </row>
    <row r="100" spans="1:40" s="234" customFormat="1" ht="15" hidden="1" customHeight="1" x14ac:dyDescent="0.3">
      <c r="A100" s="345" t="s">
        <v>377</v>
      </c>
      <c r="B100" s="446" t="str">
        <f>'Salary Menu MIS 3382'!B100</f>
        <v>Interpreter - ESOL</v>
      </c>
      <c r="C100" s="347">
        <v>0</v>
      </c>
      <c r="D100" s="348">
        <f>ROUND(C100,2)</f>
        <v>0</v>
      </c>
      <c r="E100" s="349">
        <f>+'Salary Menu MIS 3382'!E100</f>
        <v>31100</v>
      </c>
      <c r="F100" s="447"/>
      <c r="G100" s="350">
        <f>D100+F100</f>
        <v>0</v>
      </c>
      <c r="H100" s="351">
        <f>ROUND(D100*E100,0)</f>
        <v>0</v>
      </c>
      <c r="I100" s="990"/>
      <c r="N100" s="264"/>
      <c r="R100" s="797"/>
      <c r="T100" s="301"/>
      <c r="U100" s="802"/>
      <c r="V100" s="412"/>
      <c r="W100" s="406"/>
      <c r="X100" s="406"/>
      <c r="Y100" s="264"/>
      <c r="Z100" s="797"/>
      <c r="AB100" s="301"/>
      <c r="AD100" s="621"/>
      <c r="AG100" s="690"/>
      <c r="AH100" s="422"/>
      <c r="AL100" s="301"/>
      <c r="AM100" s="301"/>
    </row>
    <row r="101" spans="1:40" s="234" customFormat="1" ht="15" customHeight="1" x14ac:dyDescent="0.3">
      <c r="A101" s="336" t="s">
        <v>375</v>
      </c>
      <c r="B101" s="390" t="str">
        <f>'Salary Menu MIS 3382'!B101</f>
        <v>Job Coach - ESE - 9 Month</v>
      </c>
      <c r="C101" s="338">
        <v>0</v>
      </c>
      <c r="D101" s="340">
        <f t="shared" si="12"/>
        <v>0</v>
      </c>
      <c r="E101" s="341">
        <f>+'Salary Menu MIS 3382'!E101</f>
        <v>37800</v>
      </c>
      <c r="F101" s="395"/>
      <c r="G101" s="342">
        <f t="shared" si="13"/>
        <v>0</v>
      </c>
      <c r="H101" s="400">
        <f t="shared" si="14"/>
        <v>0</v>
      </c>
      <c r="I101" s="993"/>
      <c r="N101" s="264"/>
      <c r="R101" s="797"/>
      <c r="T101" s="301"/>
      <c r="U101" s="802"/>
      <c r="V101" s="412"/>
      <c r="W101" s="406"/>
      <c r="X101" s="406"/>
      <c r="Y101" s="264"/>
      <c r="Z101" s="797"/>
      <c r="AB101" s="301"/>
      <c r="AD101" s="621"/>
      <c r="AG101" s="582"/>
      <c r="AH101" s="264"/>
      <c r="AM101" s="301"/>
    </row>
    <row r="102" spans="1:40" s="234" customFormat="1" ht="15" customHeight="1" x14ac:dyDescent="0.3">
      <c r="A102" s="336" t="s">
        <v>378</v>
      </c>
      <c r="B102" s="390" t="str">
        <f>'Salary Menu MIS 3382'!B102</f>
        <v>Library Assistant School</v>
      </c>
      <c r="C102" s="338">
        <v>0</v>
      </c>
      <c r="D102" s="339">
        <f t="shared" si="12"/>
        <v>0</v>
      </c>
      <c r="E102" s="334">
        <f>+'Salary Menu MIS 3382'!E102</f>
        <v>33200</v>
      </c>
      <c r="F102" s="391"/>
      <c r="G102" s="333">
        <f t="shared" si="13"/>
        <v>0</v>
      </c>
      <c r="H102" s="335">
        <f t="shared" si="14"/>
        <v>0</v>
      </c>
      <c r="I102" s="985"/>
      <c r="N102" s="264"/>
      <c r="R102" s="797"/>
      <c r="T102" s="301"/>
      <c r="U102" s="802"/>
      <c r="V102" s="412"/>
      <c r="W102" s="406"/>
      <c r="X102" s="406"/>
      <c r="Y102" s="264"/>
      <c r="Z102" s="797"/>
      <c r="AB102" s="301"/>
      <c r="AD102" s="621"/>
      <c r="AG102" s="690"/>
      <c r="AH102" s="422"/>
      <c r="AL102" s="891"/>
      <c r="AM102" s="301"/>
      <c r="AN102" s="301"/>
    </row>
    <row r="103" spans="1:40" s="234" customFormat="1" ht="15" customHeight="1" x14ac:dyDescent="0.3">
      <c r="A103" s="336" t="s">
        <v>380</v>
      </c>
      <c r="B103" s="390" t="str">
        <f>'Salary Menu MIS 3382'!B103</f>
        <v>Lunchroom Monitor (2.5 hrs) - 9 Month</v>
      </c>
      <c r="C103" s="338">
        <v>0</v>
      </c>
      <c r="D103" s="339">
        <f t="shared" si="12"/>
        <v>0</v>
      </c>
      <c r="E103" s="341">
        <f>+'Salary Menu MIS 3382'!E103</f>
        <v>5400</v>
      </c>
      <c r="F103" s="391"/>
      <c r="G103" s="333">
        <f t="shared" si="13"/>
        <v>0</v>
      </c>
      <c r="H103" s="335">
        <f t="shared" si="14"/>
        <v>0</v>
      </c>
      <c r="I103" s="985"/>
      <c r="N103" s="264"/>
      <c r="R103" s="797"/>
      <c r="T103" s="301"/>
      <c r="U103" s="802"/>
      <c r="V103" s="412"/>
      <c r="W103" s="406"/>
      <c r="X103" s="406"/>
      <c r="Y103" s="264"/>
      <c r="Z103" s="797"/>
      <c r="AB103" s="301"/>
      <c r="AD103" s="621"/>
      <c r="AG103" s="582"/>
      <c r="AH103" s="264"/>
      <c r="AL103" s="301"/>
      <c r="AM103" s="301"/>
    </row>
    <row r="104" spans="1:40" s="234" customFormat="1" ht="15" customHeight="1" x14ac:dyDescent="0.3">
      <c r="A104" s="336" t="s">
        <v>382</v>
      </c>
      <c r="B104" s="398" t="str">
        <f>'Salary Menu MIS 3382'!B104</f>
        <v>School Bookkeeper - 12 Month</v>
      </c>
      <c r="C104" s="338">
        <v>0</v>
      </c>
      <c r="D104" s="339">
        <f t="shared" si="12"/>
        <v>0</v>
      </c>
      <c r="E104" s="334">
        <f>+'Salary Menu MIS 3382'!E104</f>
        <v>48400</v>
      </c>
      <c r="F104" s="391"/>
      <c r="G104" s="333">
        <f t="shared" si="13"/>
        <v>0</v>
      </c>
      <c r="H104" s="335">
        <f t="shared" si="14"/>
        <v>0</v>
      </c>
      <c r="I104" s="985"/>
      <c r="N104" s="264"/>
      <c r="R104" s="797"/>
      <c r="T104" s="301"/>
      <c r="U104" s="802"/>
      <c r="V104" s="412"/>
      <c r="W104" s="406"/>
      <c r="X104" s="406"/>
      <c r="Y104" s="264"/>
      <c r="Z104" s="797"/>
      <c r="AB104" s="301"/>
      <c r="AD104" s="621"/>
      <c r="AG104" s="690"/>
      <c r="AH104" s="422"/>
      <c r="AM104" s="301"/>
    </row>
    <row r="105" spans="1:40" s="234" customFormat="1" ht="15" customHeight="1" x14ac:dyDescent="0.3">
      <c r="A105" s="336" t="s">
        <v>384</v>
      </c>
      <c r="B105" s="398" t="str">
        <f>'Salary Menu MIS 3382'!B105</f>
        <v>School Level Clerk - 10 Month</v>
      </c>
      <c r="C105" s="338">
        <v>0</v>
      </c>
      <c r="D105" s="339">
        <f t="shared" si="12"/>
        <v>0</v>
      </c>
      <c r="E105" s="448">
        <f>+'Salary Menu MIS 3382'!E105</f>
        <v>28600</v>
      </c>
      <c r="F105" s="449"/>
      <c r="G105" s="333">
        <f t="shared" si="13"/>
        <v>0</v>
      </c>
      <c r="H105" s="335">
        <f t="shared" si="14"/>
        <v>0</v>
      </c>
      <c r="I105" s="985"/>
      <c r="N105" s="264"/>
      <c r="R105" s="797"/>
      <c r="T105" s="301"/>
      <c r="U105" s="802"/>
      <c r="V105" s="412"/>
      <c r="W105" s="406"/>
      <c r="X105" s="406"/>
      <c r="Y105" s="264"/>
      <c r="Z105" s="797"/>
      <c r="AB105" s="301"/>
      <c r="AD105" s="621"/>
      <c r="AG105" s="690"/>
      <c r="AH105" s="422"/>
      <c r="AL105" s="891"/>
      <c r="AM105" s="301"/>
      <c r="AN105" s="301"/>
    </row>
    <row r="106" spans="1:40" s="234" customFormat="1" ht="15" customHeight="1" x14ac:dyDescent="0.3">
      <c r="A106" s="397" t="s">
        <v>384</v>
      </c>
      <c r="B106" s="398" t="str">
        <f>'Salary Menu MIS 3382'!B106</f>
        <v>School Level Clerk - 9 Month</v>
      </c>
      <c r="C106" s="338">
        <v>0</v>
      </c>
      <c r="D106" s="340">
        <f>ROUND(C106,2)</f>
        <v>0</v>
      </c>
      <c r="E106" s="450">
        <f>+'Salary Menu MIS 3382'!E106</f>
        <v>26400</v>
      </c>
      <c r="F106" s="451"/>
      <c r="G106" s="342">
        <f>D106+F106</f>
        <v>0</v>
      </c>
      <c r="H106" s="400">
        <f>ROUND(D106*E106,0)</f>
        <v>0</v>
      </c>
      <c r="I106" s="993"/>
      <c r="N106" s="264"/>
      <c r="T106" s="301"/>
      <c r="U106" s="802"/>
      <c r="V106" s="406"/>
      <c r="W106" s="406"/>
      <c r="X106" s="406"/>
      <c r="Y106" s="264"/>
      <c r="AB106" s="301"/>
      <c r="AD106" s="621"/>
      <c r="AG106" s="690"/>
      <c r="AH106" s="422"/>
      <c r="AL106" s="301"/>
      <c r="AM106" s="301"/>
    </row>
    <row r="107" spans="1:40" s="234" customFormat="1" ht="15" customHeight="1" x14ac:dyDescent="0.3">
      <c r="A107" s="336" t="s">
        <v>386</v>
      </c>
      <c r="B107" s="398" t="str">
        <f>'Salary Menu MIS 3382'!B107</f>
        <v>Secretary - 10 Month</v>
      </c>
      <c r="C107" s="338">
        <v>0</v>
      </c>
      <c r="D107" s="339">
        <f t="shared" si="12"/>
        <v>0</v>
      </c>
      <c r="E107" s="334">
        <f>+'Salary Menu MIS 3382'!E107</f>
        <v>43000</v>
      </c>
      <c r="F107" s="391"/>
      <c r="G107" s="333">
        <f t="shared" si="13"/>
        <v>0</v>
      </c>
      <c r="H107" s="335">
        <f t="shared" si="14"/>
        <v>0</v>
      </c>
      <c r="I107" s="985"/>
      <c r="N107" s="264"/>
      <c r="R107" s="797"/>
      <c r="T107" s="301"/>
      <c r="U107" s="802"/>
      <c r="V107" s="412"/>
      <c r="W107" s="406"/>
      <c r="X107" s="406"/>
      <c r="Y107" s="264"/>
      <c r="Z107" s="797"/>
      <c r="AB107" s="301"/>
      <c r="AD107" s="621"/>
      <c r="AG107" s="582"/>
      <c r="AH107" s="264"/>
      <c r="AM107" s="301"/>
    </row>
    <row r="108" spans="1:40" s="234" customFormat="1" ht="18" customHeight="1" x14ac:dyDescent="0.3">
      <c r="A108" s="336" t="s">
        <v>388</v>
      </c>
      <c r="B108" s="390" t="str">
        <f>'Salary Menu MIS 3382'!B108</f>
        <v>Secretary - 12 Month</v>
      </c>
      <c r="C108" s="338">
        <v>0</v>
      </c>
      <c r="D108" s="339">
        <f t="shared" si="12"/>
        <v>0</v>
      </c>
      <c r="E108" s="334">
        <f>+'Salary Menu MIS 3382'!E108</f>
        <v>50200</v>
      </c>
      <c r="F108" s="391"/>
      <c r="G108" s="333">
        <f t="shared" si="13"/>
        <v>0</v>
      </c>
      <c r="H108" s="335">
        <f t="shared" si="14"/>
        <v>0</v>
      </c>
      <c r="I108" s="985"/>
      <c r="N108" s="264"/>
      <c r="R108" s="797"/>
      <c r="T108" s="301"/>
      <c r="U108" s="802"/>
      <c r="V108" s="412"/>
      <c r="W108" s="406"/>
      <c r="X108" s="406"/>
      <c r="Y108" s="264"/>
      <c r="Z108" s="797"/>
      <c r="AB108" s="301"/>
      <c r="AD108" s="621"/>
      <c r="AG108" s="690"/>
      <c r="AH108" s="422"/>
      <c r="AL108" s="891"/>
      <c r="AM108" s="301"/>
      <c r="AN108" s="301"/>
    </row>
    <row r="109" spans="1:40" s="234" customFormat="1" ht="18" customHeight="1" x14ac:dyDescent="0.3">
      <c r="A109" s="336" t="s">
        <v>390</v>
      </c>
      <c r="B109" s="390" t="str">
        <f>'Salary Menu MIS 3382'!B109</f>
        <v>Stadium Manager</v>
      </c>
      <c r="C109" s="338">
        <v>0</v>
      </c>
      <c r="D109" s="339">
        <f t="shared" si="12"/>
        <v>0</v>
      </c>
      <c r="E109" s="334">
        <f>+'Salary Menu MIS 3382'!E109</f>
        <v>0</v>
      </c>
      <c r="F109" s="391"/>
      <c r="G109" s="333">
        <f t="shared" si="13"/>
        <v>0</v>
      </c>
      <c r="H109" s="335">
        <f t="shared" si="14"/>
        <v>0</v>
      </c>
      <c r="I109" s="985"/>
      <c r="N109" s="264"/>
      <c r="R109" s="797"/>
      <c r="T109" s="301"/>
      <c r="U109" s="802"/>
      <c r="V109" s="412"/>
      <c r="W109" s="406"/>
      <c r="X109" s="406"/>
      <c r="Y109" s="264"/>
      <c r="Z109" s="797"/>
      <c r="AB109" s="301"/>
      <c r="AD109" s="621"/>
      <c r="AG109" s="421"/>
      <c r="AH109" s="422"/>
      <c r="AL109" s="301"/>
      <c r="AM109" s="301"/>
    </row>
    <row r="110" spans="1:40" s="234" customFormat="1" ht="15" customHeight="1" thickBot="1" x14ac:dyDescent="0.35">
      <c r="A110" s="358" t="s">
        <v>366</v>
      </c>
      <c r="B110" s="413" t="str">
        <f>'Salary Menu MIS 3382'!B110</f>
        <v xml:space="preserve">Other Support:  </v>
      </c>
      <c r="C110" s="360">
        <v>0</v>
      </c>
      <c r="D110" s="361">
        <f t="shared" si="12"/>
        <v>0</v>
      </c>
      <c r="E110" s="362"/>
      <c r="F110" s="414"/>
      <c r="G110" s="415">
        <f t="shared" si="13"/>
        <v>0</v>
      </c>
      <c r="H110" s="365">
        <f t="shared" si="14"/>
        <v>0</v>
      </c>
      <c r="I110" s="2253"/>
      <c r="N110" s="264"/>
      <c r="R110" s="797"/>
      <c r="T110" s="301"/>
      <c r="U110" s="802"/>
      <c r="V110" s="412"/>
      <c r="W110" s="406"/>
      <c r="X110" s="406"/>
      <c r="Y110" s="264"/>
      <c r="Z110" s="797"/>
      <c r="AB110" s="301"/>
      <c r="AD110" s="621"/>
      <c r="AG110" s="928"/>
      <c r="AH110" s="422"/>
      <c r="AM110" s="301"/>
    </row>
    <row r="111" spans="1:40" s="234" customFormat="1" ht="15" customHeight="1" thickBot="1" x14ac:dyDescent="0.35">
      <c r="A111" s="416"/>
      <c r="B111" s="417"/>
      <c r="C111" s="418"/>
      <c r="D111" s="452"/>
      <c r="E111" s="420" t="s">
        <v>2218</v>
      </c>
      <c r="F111" s="372"/>
      <c r="G111" s="374"/>
      <c r="H111" s="375">
        <f>SUM(H85:H110)</f>
        <v>0</v>
      </c>
      <c r="I111" s="375"/>
      <c r="N111" s="264"/>
      <c r="R111" s="797"/>
      <c r="T111" s="301"/>
      <c r="V111" s="412"/>
      <c r="W111" s="406"/>
      <c r="X111" s="406"/>
      <c r="Y111" s="264"/>
      <c r="Z111" s="797"/>
      <c r="AB111" s="301"/>
      <c r="AD111" s="621"/>
      <c r="AE111" s="621"/>
      <c r="AG111" s="928"/>
      <c r="AH111" s="422"/>
      <c r="AL111" s="891"/>
      <c r="AM111" s="301"/>
      <c r="AN111" s="301"/>
    </row>
    <row r="112" spans="1:40" s="535" customFormat="1" ht="15" hidden="1" customHeight="1" x14ac:dyDescent="0.3">
      <c r="A112" s="929" t="s">
        <v>223</v>
      </c>
      <c r="B112" s="596"/>
      <c r="C112" s="596"/>
      <c r="D112" s="597"/>
      <c r="E112" s="598"/>
      <c r="F112" s="598"/>
      <c r="G112" s="598"/>
      <c r="H112" s="537"/>
      <c r="I112" s="537"/>
      <c r="N112" s="538"/>
      <c r="T112" s="693"/>
      <c r="V112" s="675"/>
      <c r="W112" s="675"/>
      <c r="X112" s="675"/>
      <c r="Y112" s="538"/>
      <c r="AB112" s="693"/>
      <c r="AD112" s="901"/>
      <c r="AG112" s="693"/>
      <c r="AL112" s="693"/>
      <c r="AM112" s="693"/>
    </row>
    <row r="113" spans="1:40" s="535" customFormat="1" ht="15" hidden="1" customHeight="1" x14ac:dyDescent="0.3">
      <c r="A113" s="542" t="s">
        <v>393</v>
      </c>
      <c r="B113" s="930" t="s">
        <v>1505</v>
      </c>
      <c r="C113" s="544">
        <v>0</v>
      </c>
      <c r="D113" s="545">
        <f t="shared" ref="D113:D186" si="15">ROUND(C113,2)</f>
        <v>0</v>
      </c>
      <c r="E113" s="931">
        <f>+'Salary Menu MIS 3382'!E113</f>
        <v>2452</v>
      </c>
      <c r="F113" s="932"/>
      <c r="G113" s="548">
        <f t="shared" ref="G113:G186" si="16">D113+F113</f>
        <v>0</v>
      </c>
      <c r="H113" s="549">
        <f t="shared" ref="H113:H176" si="17">ROUND(D113*E113,0)</f>
        <v>0</v>
      </c>
      <c r="I113" s="549"/>
      <c r="N113" s="538"/>
      <c r="T113" s="693"/>
      <c r="U113" s="191"/>
      <c r="V113" s="675"/>
      <c r="W113" s="675"/>
      <c r="X113" s="675"/>
      <c r="Y113" s="538"/>
      <c r="AB113" s="693"/>
      <c r="AC113" s="933"/>
      <c r="AE113" s="933"/>
      <c r="AG113" s="693"/>
      <c r="AH113" s="671"/>
      <c r="AI113" s="903"/>
      <c r="AM113" s="693"/>
    </row>
    <row r="114" spans="1:40" s="535" customFormat="1" ht="15" hidden="1" customHeight="1" x14ac:dyDescent="0.3">
      <c r="A114" s="345" t="s">
        <v>394</v>
      </c>
      <c r="B114" s="934" t="s">
        <v>395</v>
      </c>
      <c r="C114" s="347">
        <v>0</v>
      </c>
      <c r="D114" s="348">
        <f t="shared" si="15"/>
        <v>0</v>
      </c>
      <c r="E114" s="935">
        <f>+'Salary Menu MIS 3382'!E114</f>
        <v>1465</v>
      </c>
      <c r="F114" s="761"/>
      <c r="G114" s="350">
        <f t="shared" si="16"/>
        <v>0</v>
      </c>
      <c r="H114" s="351">
        <f t="shared" si="17"/>
        <v>0</v>
      </c>
      <c r="I114" s="351"/>
      <c r="N114" s="538"/>
      <c r="T114" s="693"/>
      <c r="U114" s="191"/>
      <c r="V114" s="675"/>
      <c r="W114" s="675"/>
      <c r="X114" s="675"/>
      <c r="Y114" s="538"/>
      <c r="AB114" s="693"/>
      <c r="AL114" s="896"/>
      <c r="AM114" s="693"/>
      <c r="AN114" s="693"/>
    </row>
    <row r="115" spans="1:40" s="535" customFormat="1" ht="15" hidden="1" customHeight="1" x14ac:dyDescent="0.3">
      <c r="A115" s="345" t="s">
        <v>396</v>
      </c>
      <c r="B115" s="934" t="s">
        <v>397</v>
      </c>
      <c r="C115" s="347">
        <v>0</v>
      </c>
      <c r="D115" s="348">
        <f t="shared" si="15"/>
        <v>0</v>
      </c>
      <c r="E115" s="935">
        <f>+'Salary Menu MIS 3382'!E115</f>
        <v>1395</v>
      </c>
      <c r="F115" s="761"/>
      <c r="G115" s="350">
        <f t="shared" si="16"/>
        <v>0</v>
      </c>
      <c r="H115" s="351">
        <f t="shared" si="17"/>
        <v>0</v>
      </c>
      <c r="I115" s="351"/>
      <c r="N115" s="538"/>
      <c r="T115" s="693"/>
      <c r="U115" s="191"/>
      <c r="V115" s="675"/>
      <c r="W115" s="675"/>
      <c r="X115" s="675"/>
      <c r="Y115" s="538"/>
      <c r="AB115" s="693"/>
      <c r="AG115" s="693"/>
      <c r="AH115" s="671"/>
      <c r="AI115" s="903"/>
      <c r="AL115" s="693"/>
      <c r="AM115" s="693"/>
    </row>
    <row r="116" spans="1:40" s="535" customFormat="1" ht="15" hidden="1" customHeight="1" x14ac:dyDescent="0.3">
      <c r="A116" s="345" t="s">
        <v>1873</v>
      </c>
      <c r="B116" s="934" t="s">
        <v>1874</v>
      </c>
      <c r="C116" s="347">
        <v>0</v>
      </c>
      <c r="D116" s="348">
        <f>ROUND(C116,2)</f>
        <v>0</v>
      </c>
      <c r="E116" s="935">
        <f>+'Salary Menu MIS 3382'!E116</f>
        <v>1813</v>
      </c>
      <c r="F116" s="761"/>
      <c r="G116" s="350">
        <f>D116+F116</f>
        <v>0</v>
      </c>
      <c r="H116" s="351">
        <f>ROUND(D116*E116,0)</f>
        <v>0</v>
      </c>
      <c r="I116" s="351"/>
      <c r="N116" s="538"/>
      <c r="T116" s="693"/>
      <c r="U116" s="191"/>
      <c r="V116" s="675"/>
      <c r="W116" s="675"/>
      <c r="X116" s="675"/>
      <c r="Y116" s="538"/>
      <c r="AB116" s="693"/>
      <c r="AG116" s="693"/>
      <c r="AM116" s="693"/>
    </row>
    <row r="117" spans="1:40" s="535" customFormat="1" ht="15" hidden="1" customHeight="1" x14ac:dyDescent="0.3">
      <c r="A117" s="345" t="s">
        <v>398</v>
      </c>
      <c r="B117" s="934" t="s">
        <v>399</v>
      </c>
      <c r="C117" s="347">
        <v>0</v>
      </c>
      <c r="D117" s="348">
        <f t="shared" si="15"/>
        <v>0</v>
      </c>
      <c r="E117" s="935">
        <f>+'Salary Menu MIS 3382'!E117</f>
        <v>2452</v>
      </c>
      <c r="F117" s="761"/>
      <c r="G117" s="350">
        <f t="shared" si="16"/>
        <v>0</v>
      </c>
      <c r="H117" s="351">
        <f t="shared" si="17"/>
        <v>0</v>
      </c>
      <c r="I117" s="351"/>
      <c r="N117" s="538"/>
      <c r="T117" s="693"/>
      <c r="U117" s="191"/>
      <c r="V117" s="675"/>
      <c r="W117" s="675"/>
      <c r="X117" s="675"/>
      <c r="Y117" s="538"/>
      <c r="AB117" s="693"/>
      <c r="AG117" s="2317"/>
      <c r="AH117" s="2317"/>
      <c r="AL117" s="896"/>
      <c r="AM117" s="693"/>
      <c r="AN117" s="693"/>
    </row>
    <row r="118" spans="1:40" s="535" customFormat="1" ht="15" hidden="1" customHeight="1" x14ac:dyDescent="0.3">
      <c r="A118" s="345" t="s">
        <v>400</v>
      </c>
      <c r="B118" s="934" t="s">
        <v>401</v>
      </c>
      <c r="C118" s="347">
        <v>0</v>
      </c>
      <c r="D118" s="348">
        <f t="shared" si="15"/>
        <v>0</v>
      </c>
      <c r="E118" s="935">
        <f>+'Salary Menu MIS 3382'!E118</f>
        <v>2452</v>
      </c>
      <c r="F118" s="761"/>
      <c r="G118" s="350">
        <f t="shared" si="16"/>
        <v>0</v>
      </c>
      <c r="H118" s="351">
        <f t="shared" si="17"/>
        <v>0</v>
      </c>
      <c r="I118" s="351"/>
      <c r="N118" s="538"/>
      <c r="T118" s="693"/>
      <c r="U118" s="191"/>
      <c r="V118" s="675"/>
      <c r="W118" s="675"/>
      <c r="X118" s="675"/>
      <c r="Y118" s="538"/>
      <c r="AB118" s="693"/>
      <c r="AG118" s="902"/>
      <c r="AH118" s="538"/>
      <c r="AL118" s="693"/>
      <c r="AM118" s="693"/>
    </row>
    <row r="119" spans="1:40" s="535" customFormat="1" ht="15" hidden="1" customHeight="1" x14ac:dyDescent="0.3">
      <c r="A119" s="345" t="s">
        <v>402</v>
      </c>
      <c r="B119" s="446" t="s">
        <v>403</v>
      </c>
      <c r="C119" s="347">
        <v>0</v>
      </c>
      <c r="D119" s="348">
        <f t="shared" si="15"/>
        <v>0</v>
      </c>
      <c r="E119" s="935">
        <f>+'Salary Menu MIS 3382'!E119</f>
        <v>4181</v>
      </c>
      <c r="F119" s="761"/>
      <c r="G119" s="350">
        <f t="shared" si="16"/>
        <v>0</v>
      </c>
      <c r="H119" s="351">
        <f t="shared" si="17"/>
        <v>0</v>
      </c>
      <c r="I119" s="351"/>
      <c r="N119" s="538"/>
      <c r="T119" s="693"/>
      <c r="U119" s="191"/>
      <c r="V119" s="675"/>
      <c r="W119" s="675"/>
      <c r="X119" s="675"/>
      <c r="Y119" s="538"/>
      <c r="AB119" s="693"/>
      <c r="AG119" s="902"/>
      <c r="AH119" s="538"/>
      <c r="AM119" s="693"/>
    </row>
    <row r="120" spans="1:40" s="535" customFormat="1" ht="15" hidden="1" customHeight="1" x14ac:dyDescent="0.3">
      <c r="A120" s="345" t="s">
        <v>404</v>
      </c>
      <c r="B120" s="446" t="s">
        <v>405</v>
      </c>
      <c r="C120" s="347">
        <v>0</v>
      </c>
      <c r="D120" s="348">
        <f t="shared" si="15"/>
        <v>0</v>
      </c>
      <c r="E120" s="935">
        <f>+'Salary Menu MIS 3382'!E120</f>
        <v>3760</v>
      </c>
      <c r="F120" s="761"/>
      <c r="G120" s="350">
        <f t="shared" si="16"/>
        <v>0</v>
      </c>
      <c r="H120" s="351">
        <f t="shared" si="17"/>
        <v>0</v>
      </c>
      <c r="I120" s="351"/>
      <c r="N120" s="538"/>
      <c r="T120" s="693"/>
      <c r="U120" s="191"/>
      <c r="V120" s="675"/>
      <c r="W120" s="675"/>
      <c r="X120" s="675"/>
      <c r="Y120" s="538"/>
      <c r="AB120" s="693"/>
      <c r="AG120" s="902"/>
      <c r="AH120" s="538"/>
      <c r="AL120" s="896"/>
      <c r="AM120" s="693"/>
      <c r="AN120" s="693"/>
    </row>
    <row r="121" spans="1:40" s="535" customFormat="1" ht="15" hidden="1" customHeight="1" x14ac:dyDescent="0.3">
      <c r="A121" s="345" t="s">
        <v>406</v>
      </c>
      <c r="B121" s="446" t="s">
        <v>407</v>
      </c>
      <c r="C121" s="347">
        <v>0</v>
      </c>
      <c r="D121" s="348">
        <f t="shared" si="15"/>
        <v>0</v>
      </c>
      <c r="E121" s="935">
        <f>+'Salary Menu MIS 3382'!E121</f>
        <v>6965</v>
      </c>
      <c r="F121" s="761"/>
      <c r="G121" s="350">
        <f t="shared" si="16"/>
        <v>0</v>
      </c>
      <c r="H121" s="351">
        <f t="shared" si="17"/>
        <v>0</v>
      </c>
      <c r="I121" s="351"/>
      <c r="N121" s="538"/>
      <c r="T121" s="693"/>
      <c r="U121" s="191"/>
      <c r="V121" s="675"/>
      <c r="W121" s="675"/>
      <c r="X121" s="675"/>
      <c r="Y121" s="538"/>
      <c r="AB121" s="693"/>
      <c r="AG121" s="902"/>
      <c r="AH121" s="538"/>
      <c r="AL121" s="693"/>
      <c r="AM121" s="693"/>
    </row>
    <row r="122" spans="1:40" s="535" customFormat="1" ht="15" hidden="1" customHeight="1" x14ac:dyDescent="0.3">
      <c r="A122" s="345" t="s">
        <v>408</v>
      </c>
      <c r="B122" s="446" t="s">
        <v>409</v>
      </c>
      <c r="C122" s="347">
        <v>0</v>
      </c>
      <c r="D122" s="348">
        <f t="shared" si="15"/>
        <v>0</v>
      </c>
      <c r="E122" s="935">
        <f>+'Salary Menu MIS 3382'!E122</f>
        <v>2452</v>
      </c>
      <c r="F122" s="761"/>
      <c r="G122" s="350">
        <f t="shared" si="16"/>
        <v>0</v>
      </c>
      <c r="H122" s="351">
        <f t="shared" si="17"/>
        <v>0</v>
      </c>
      <c r="I122" s="351"/>
      <c r="N122" s="538"/>
      <c r="T122" s="693"/>
      <c r="U122" s="191"/>
      <c r="V122" s="675"/>
      <c r="W122" s="675"/>
      <c r="X122" s="675"/>
      <c r="Y122" s="538"/>
      <c r="AB122" s="693"/>
      <c r="AG122" s="902"/>
      <c r="AH122" s="538"/>
      <c r="AM122" s="693"/>
    </row>
    <row r="123" spans="1:40" s="535" customFormat="1" ht="15" hidden="1" customHeight="1" x14ac:dyDescent="0.3">
      <c r="A123" s="345" t="s">
        <v>410</v>
      </c>
      <c r="B123" s="446" t="s">
        <v>411</v>
      </c>
      <c r="C123" s="347">
        <v>0</v>
      </c>
      <c r="D123" s="348">
        <f t="shared" si="15"/>
        <v>0</v>
      </c>
      <c r="E123" s="936">
        <f>+'Salary Menu MIS 3382'!E123</f>
        <v>4181</v>
      </c>
      <c r="F123" s="761"/>
      <c r="G123" s="350">
        <f t="shared" si="16"/>
        <v>0</v>
      </c>
      <c r="H123" s="351">
        <f t="shared" si="17"/>
        <v>0</v>
      </c>
      <c r="I123" s="351"/>
      <c r="N123" s="538"/>
      <c r="T123" s="693"/>
      <c r="U123" s="191"/>
      <c r="V123" s="675"/>
      <c r="W123" s="675"/>
      <c r="X123" s="675"/>
      <c r="Y123" s="538"/>
      <c r="AB123" s="693"/>
      <c r="AG123" s="902"/>
      <c r="AH123" s="538"/>
      <c r="AL123" s="896"/>
      <c r="AM123" s="693"/>
      <c r="AN123" s="693"/>
    </row>
    <row r="124" spans="1:40" s="535" customFormat="1" ht="15" hidden="1" customHeight="1" x14ac:dyDescent="0.3">
      <c r="A124" s="345" t="s">
        <v>412</v>
      </c>
      <c r="B124" s="446" t="s">
        <v>413</v>
      </c>
      <c r="C124" s="347">
        <v>0</v>
      </c>
      <c r="D124" s="348">
        <f t="shared" si="15"/>
        <v>0</v>
      </c>
      <c r="E124" s="936">
        <f>+'Salary Menu MIS 3382'!E124</f>
        <v>2452</v>
      </c>
      <c r="F124" s="761"/>
      <c r="G124" s="350">
        <f t="shared" si="16"/>
        <v>0</v>
      </c>
      <c r="H124" s="351">
        <f t="shared" si="17"/>
        <v>0</v>
      </c>
      <c r="I124" s="351"/>
      <c r="N124" s="538"/>
      <c r="T124" s="693"/>
      <c r="U124" s="191"/>
      <c r="V124" s="675"/>
      <c r="W124" s="675"/>
      <c r="X124" s="675"/>
      <c r="Y124" s="538"/>
      <c r="AB124" s="693"/>
      <c r="AG124" s="902"/>
      <c r="AH124" s="538"/>
      <c r="AL124" s="693"/>
      <c r="AM124" s="693"/>
    </row>
    <row r="125" spans="1:40" s="535" customFormat="1" ht="15" hidden="1" customHeight="1" x14ac:dyDescent="0.3">
      <c r="A125" s="345" t="s">
        <v>414</v>
      </c>
      <c r="B125" s="446" t="s">
        <v>415</v>
      </c>
      <c r="C125" s="347">
        <v>0</v>
      </c>
      <c r="D125" s="348">
        <f t="shared" si="15"/>
        <v>0</v>
      </c>
      <c r="E125" s="936">
        <f>+'Salary Menu MIS 3382'!E125</f>
        <v>2452</v>
      </c>
      <c r="F125" s="761"/>
      <c r="G125" s="350">
        <f t="shared" si="16"/>
        <v>0</v>
      </c>
      <c r="H125" s="351">
        <f t="shared" si="17"/>
        <v>0</v>
      </c>
      <c r="I125" s="351"/>
      <c r="N125" s="538"/>
      <c r="T125" s="693"/>
      <c r="U125" s="191"/>
      <c r="V125" s="675"/>
      <c r="W125" s="675"/>
      <c r="X125" s="675"/>
      <c r="Y125" s="538"/>
      <c r="AB125" s="693"/>
      <c r="AG125" s="902"/>
      <c r="AH125" s="538"/>
      <c r="AM125" s="693"/>
    </row>
    <row r="126" spans="1:40" s="535" customFormat="1" ht="15" hidden="1" customHeight="1" x14ac:dyDescent="0.3">
      <c r="A126" s="345" t="s">
        <v>416</v>
      </c>
      <c r="B126" s="446" t="s">
        <v>417</v>
      </c>
      <c r="C126" s="347">
        <v>0</v>
      </c>
      <c r="D126" s="348">
        <f t="shared" si="15"/>
        <v>0</v>
      </c>
      <c r="E126" s="761">
        <f>+'Salary Menu MIS 3382'!E126</f>
        <v>2452</v>
      </c>
      <c r="F126" s="936"/>
      <c r="G126" s="350">
        <f t="shared" si="16"/>
        <v>0</v>
      </c>
      <c r="H126" s="351">
        <f t="shared" si="17"/>
        <v>0</v>
      </c>
      <c r="I126" s="351"/>
      <c r="N126" s="538"/>
      <c r="T126" s="693"/>
      <c r="U126" s="191"/>
      <c r="V126" s="675"/>
      <c r="W126" s="675"/>
      <c r="X126" s="675"/>
      <c r="Y126" s="538"/>
      <c r="AB126" s="693"/>
      <c r="AG126" s="902"/>
      <c r="AH126" s="538"/>
      <c r="AL126" s="896"/>
      <c r="AM126" s="693"/>
      <c r="AN126" s="693"/>
    </row>
    <row r="127" spans="1:40" s="535" customFormat="1" ht="15" hidden="1" customHeight="1" x14ac:dyDescent="0.3">
      <c r="A127" s="345" t="s">
        <v>418</v>
      </c>
      <c r="B127" s="446" t="s">
        <v>419</v>
      </c>
      <c r="C127" s="347">
        <v>0</v>
      </c>
      <c r="D127" s="348">
        <f t="shared" si="15"/>
        <v>0</v>
      </c>
      <c r="E127" s="761">
        <f>+'Salary Menu MIS 3382'!E127</f>
        <v>2452</v>
      </c>
      <c r="F127" s="936"/>
      <c r="G127" s="350">
        <f t="shared" si="16"/>
        <v>0</v>
      </c>
      <c r="H127" s="351">
        <f t="shared" si="17"/>
        <v>0</v>
      </c>
      <c r="I127" s="351"/>
      <c r="N127" s="538"/>
      <c r="T127" s="693"/>
      <c r="U127" s="191"/>
      <c r="V127" s="675"/>
      <c r="W127" s="675"/>
      <c r="X127" s="675"/>
      <c r="Y127" s="538"/>
      <c r="AB127" s="693"/>
      <c r="AG127" s="902"/>
      <c r="AH127" s="538"/>
      <c r="AL127" s="693"/>
      <c r="AM127" s="693"/>
    </row>
    <row r="128" spans="1:40" s="535" customFormat="1" ht="15" hidden="1" customHeight="1" x14ac:dyDescent="0.3">
      <c r="A128" s="345" t="s">
        <v>420</v>
      </c>
      <c r="B128" s="446" t="s">
        <v>421</v>
      </c>
      <c r="C128" s="347">
        <v>0</v>
      </c>
      <c r="D128" s="348">
        <f t="shared" si="15"/>
        <v>0</v>
      </c>
      <c r="E128" s="761">
        <f>+'Salary Menu MIS 3382'!E128</f>
        <v>2452</v>
      </c>
      <c r="F128" s="936"/>
      <c r="G128" s="350">
        <f t="shared" si="16"/>
        <v>0</v>
      </c>
      <c r="H128" s="351">
        <f t="shared" si="17"/>
        <v>0</v>
      </c>
      <c r="I128" s="351"/>
      <c r="N128" s="538"/>
      <c r="T128" s="693"/>
      <c r="U128" s="191"/>
      <c r="V128" s="675"/>
      <c r="W128" s="675"/>
      <c r="X128" s="675"/>
      <c r="Y128" s="538"/>
      <c r="AB128" s="693"/>
      <c r="AG128" s="902"/>
      <c r="AH128" s="538"/>
      <c r="AM128" s="693"/>
    </row>
    <row r="129" spans="1:40" s="535" customFormat="1" ht="15" hidden="1" customHeight="1" x14ac:dyDescent="0.3">
      <c r="A129" s="345" t="s">
        <v>422</v>
      </c>
      <c r="B129" s="446" t="s">
        <v>423</v>
      </c>
      <c r="C129" s="347">
        <v>0</v>
      </c>
      <c r="D129" s="348">
        <f t="shared" si="15"/>
        <v>0</v>
      </c>
      <c r="E129" s="761">
        <f>+'Salary Menu MIS 3382'!E129</f>
        <v>4181</v>
      </c>
      <c r="F129" s="936"/>
      <c r="G129" s="350">
        <f t="shared" si="16"/>
        <v>0</v>
      </c>
      <c r="H129" s="351">
        <f t="shared" si="17"/>
        <v>0</v>
      </c>
      <c r="I129" s="351"/>
      <c r="N129" s="538"/>
      <c r="T129" s="693"/>
      <c r="U129" s="191"/>
      <c r="V129" s="541"/>
      <c r="W129" s="541"/>
      <c r="X129" s="541"/>
      <c r="Y129" s="538"/>
      <c r="AB129" s="693"/>
      <c r="AG129" s="902"/>
      <c r="AH129" s="538"/>
      <c r="AL129" s="896"/>
      <c r="AM129" s="693"/>
      <c r="AN129" s="693"/>
    </row>
    <row r="130" spans="1:40" s="535" customFormat="1" ht="15" hidden="1" customHeight="1" x14ac:dyDescent="0.3">
      <c r="A130" s="345" t="s">
        <v>424</v>
      </c>
      <c r="B130" s="446" t="s">
        <v>425</v>
      </c>
      <c r="C130" s="347">
        <v>0</v>
      </c>
      <c r="D130" s="348">
        <f t="shared" si="15"/>
        <v>0</v>
      </c>
      <c r="E130" s="761">
        <f>+'Salary Menu MIS 3382'!E130</f>
        <v>4181</v>
      </c>
      <c r="F130" s="936"/>
      <c r="G130" s="350">
        <f t="shared" si="16"/>
        <v>0</v>
      </c>
      <c r="H130" s="351">
        <f t="shared" si="17"/>
        <v>0</v>
      </c>
      <c r="I130" s="351"/>
      <c r="N130" s="538"/>
      <c r="T130" s="693"/>
      <c r="U130" s="191"/>
      <c r="V130" s="541"/>
      <c r="W130" s="541"/>
      <c r="X130" s="541"/>
      <c r="Y130" s="538"/>
      <c r="AB130" s="693"/>
      <c r="AL130" s="693"/>
      <c r="AM130" s="693"/>
    </row>
    <row r="131" spans="1:40" s="535" customFormat="1" ht="15" hidden="1" customHeight="1" x14ac:dyDescent="0.3">
      <c r="A131" s="345" t="s">
        <v>426</v>
      </c>
      <c r="B131" s="446" t="s">
        <v>427</v>
      </c>
      <c r="C131" s="347">
        <v>0</v>
      </c>
      <c r="D131" s="348">
        <f t="shared" si="15"/>
        <v>0</v>
      </c>
      <c r="E131" s="761">
        <f>+'Salary Menu MIS 3382'!E131</f>
        <v>4181</v>
      </c>
      <c r="F131" s="936"/>
      <c r="G131" s="350">
        <f t="shared" si="16"/>
        <v>0</v>
      </c>
      <c r="H131" s="351">
        <f t="shared" si="17"/>
        <v>0</v>
      </c>
      <c r="I131" s="351"/>
      <c r="N131" s="538"/>
      <c r="T131" s="693"/>
      <c r="U131" s="191"/>
      <c r="V131" s="541"/>
      <c r="W131" s="541"/>
      <c r="X131" s="541"/>
      <c r="Y131" s="538"/>
      <c r="AB131" s="693"/>
      <c r="AG131" s="902"/>
      <c r="AH131" s="538"/>
      <c r="AM131" s="693"/>
    </row>
    <row r="132" spans="1:40" s="535" customFormat="1" ht="15" hidden="1" customHeight="1" x14ac:dyDescent="0.3">
      <c r="A132" s="345" t="s">
        <v>428</v>
      </c>
      <c r="B132" s="446" t="s">
        <v>1506</v>
      </c>
      <c r="C132" s="347">
        <v>0</v>
      </c>
      <c r="D132" s="348">
        <f t="shared" si="15"/>
        <v>0</v>
      </c>
      <c r="E132" s="761">
        <f>+'Salary Menu MIS 3382'!E132</f>
        <v>4181</v>
      </c>
      <c r="F132" s="936"/>
      <c r="G132" s="350">
        <f t="shared" si="16"/>
        <v>0</v>
      </c>
      <c r="H132" s="351">
        <f t="shared" si="17"/>
        <v>0</v>
      </c>
      <c r="I132" s="351"/>
      <c r="N132" s="538"/>
      <c r="T132" s="693"/>
      <c r="U132" s="191"/>
      <c r="V132" s="541"/>
      <c r="W132" s="541"/>
      <c r="X132" s="541"/>
      <c r="Y132" s="538"/>
      <c r="AB132" s="693"/>
      <c r="AG132" s="902"/>
      <c r="AH132" s="538"/>
      <c r="AL132" s="896"/>
      <c r="AM132" s="693"/>
      <c r="AN132" s="693"/>
    </row>
    <row r="133" spans="1:40" s="535" customFormat="1" ht="15" hidden="1" customHeight="1" x14ac:dyDescent="0.3">
      <c r="A133" s="345" t="s">
        <v>429</v>
      </c>
      <c r="B133" s="446" t="s">
        <v>1507</v>
      </c>
      <c r="C133" s="347">
        <v>0</v>
      </c>
      <c r="D133" s="348">
        <f t="shared" si="15"/>
        <v>0</v>
      </c>
      <c r="E133" s="761">
        <f>+'Salary Menu MIS 3382'!E133</f>
        <v>2452</v>
      </c>
      <c r="F133" s="936"/>
      <c r="G133" s="350">
        <f t="shared" si="16"/>
        <v>0</v>
      </c>
      <c r="H133" s="351">
        <f t="shared" si="17"/>
        <v>0</v>
      </c>
      <c r="I133" s="351"/>
      <c r="N133" s="538"/>
      <c r="T133" s="693"/>
      <c r="U133" s="191"/>
      <c r="V133" s="541"/>
      <c r="W133" s="541"/>
      <c r="X133" s="541"/>
      <c r="Y133" s="538"/>
      <c r="AB133" s="693"/>
      <c r="AG133" s="902"/>
      <c r="AH133" s="538"/>
      <c r="AL133" s="693"/>
      <c r="AM133" s="693"/>
    </row>
    <row r="134" spans="1:40" s="535" customFormat="1" ht="15" hidden="1" customHeight="1" x14ac:dyDescent="0.3">
      <c r="A134" s="345" t="s">
        <v>430</v>
      </c>
      <c r="B134" s="446" t="s">
        <v>1875</v>
      </c>
      <c r="C134" s="347">
        <v>0</v>
      </c>
      <c r="D134" s="348">
        <f t="shared" si="15"/>
        <v>0</v>
      </c>
      <c r="E134" s="761">
        <f>+'Salary Menu MIS 3382'!E134</f>
        <v>2452</v>
      </c>
      <c r="F134" s="937"/>
      <c r="G134" s="350">
        <f t="shared" si="16"/>
        <v>0</v>
      </c>
      <c r="H134" s="351">
        <f t="shared" si="17"/>
        <v>0</v>
      </c>
      <c r="I134" s="351"/>
      <c r="N134" s="538"/>
      <c r="T134" s="693"/>
      <c r="U134" s="191"/>
      <c r="V134" s="541"/>
      <c r="W134" s="541"/>
      <c r="X134" s="541"/>
      <c r="Y134" s="538"/>
      <c r="AB134" s="693"/>
      <c r="AG134" s="902"/>
      <c r="AH134" s="538"/>
      <c r="AL134" s="693"/>
      <c r="AM134" s="693"/>
    </row>
    <row r="135" spans="1:40" s="535" customFormat="1" ht="15" hidden="1" customHeight="1" x14ac:dyDescent="0.3">
      <c r="A135" s="345" t="s">
        <v>1876</v>
      </c>
      <c r="B135" s="446" t="s">
        <v>1877</v>
      </c>
      <c r="C135" s="347">
        <v>0</v>
      </c>
      <c r="D135" s="348">
        <f t="shared" si="15"/>
        <v>0</v>
      </c>
      <c r="E135" s="761">
        <f>+'Salary Menu MIS 3382'!E135</f>
        <v>2452</v>
      </c>
      <c r="F135" s="938"/>
      <c r="G135" s="350">
        <f t="shared" si="16"/>
        <v>0</v>
      </c>
      <c r="H135" s="351">
        <f t="shared" si="17"/>
        <v>0</v>
      </c>
      <c r="I135" s="351"/>
      <c r="N135" s="538"/>
      <c r="T135" s="693"/>
      <c r="U135" s="191"/>
      <c r="V135" s="675"/>
      <c r="W135" s="675"/>
      <c r="X135" s="675"/>
      <c r="Y135" s="538"/>
      <c r="AB135" s="693"/>
      <c r="AG135" s="902"/>
      <c r="AH135" s="538"/>
      <c r="AM135" s="693"/>
    </row>
    <row r="136" spans="1:40" s="535" customFormat="1" ht="15" hidden="1" customHeight="1" x14ac:dyDescent="0.3">
      <c r="A136" s="345" t="s">
        <v>431</v>
      </c>
      <c r="B136" s="446" t="s">
        <v>432</v>
      </c>
      <c r="C136" s="347">
        <v>0</v>
      </c>
      <c r="D136" s="348">
        <f t="shared" si="15"/>
        <v>0</v>
      </c>
      <c r="E136" s="761">
        <f>+'Salary Menu MIS 3382'!E136</f>
        <v>2452</v>
      </c>
      <c r="F136" s="936"/>
      <c r="G136" s="350">
        <f t="shared" si="16"/>
        <v>0</v>
      </c>
      <c r="H136" s="351">
        <f t="shared" si="17"/>
        <v>0</v>
      </c>
      <c r="I136" s="351"/>
      <c r="N136" s="538"/>
      <c r="T136" s="693"/>
      <c r="U136" s="191"/>
      <c r="V136" s="675"/>
      <c r="W136" s="675"/>
      <c r="X136" s="675"/>
      <c r="Y136" s="538"/>
      <c r="AB136" s="693"/>
      <c r="AG136" s="902"/>
      <c r="AH136" s="538"/>
      <c r="AL136" s="896"/>
      <c r="AM136" s="693"/>
      <c r="AN136" s="693"/>
    </row>
    <row r="137" spans="1:40" s="535" customFormat="1" ht="15" hidden="1" customHeight="1" x14ac:dyDescent="0.3">
      <c r="A137" s="345" t="s">
        <v>433</v>
      </c>
      <c r="B137" s="446" t="s">
        <v>434</v>
      </c>
      <c r="C137" s="347">
        <v>0</v>
      </c>
      <c r="D137" s="348">
        <f t="shared" si="15"/>
        <v>0</v>
      </c>
      <c r="E137" s="761">
        <f>+'Salary Menu MIS 3382'!E137</f>
        <v>2452</v>
      </c>
      <c r="F137" s="936"/>
      <c r="G137" s="350">
        <f t="shared" si="16"/>
        <v>0</v>
      </c>
      <c r="H137" s="351">
        <f t="shared" si="17"/>
        <v>0</v>
      </c>
      <c r="I137" s="351"/>
      <c r="N137" s="538"/>
      <c r="T137" s="693"/>
      <c r="U137" s="191"/>
      <c r="V137" s="675"/>
      <c r="W137" s="675"/>
      <c r="X137" s="675"/>
      <c r="Y137" s="538"/>
      <c r="AB137" s="693"/>
      <c r="AG137" s="902"/>
      <c r="AH137" s="538"/>
      <c r="AL137" s="693"/>
      <c r="AM137" s="693"/>
    </row>
    <row r="138" spans="1:40" s="535" customFormat="1" ht="15" hidden="1" customHeight="1" x14ac:dyDescent="0.3">
      <c r="A138" s="345" t="s">
        <v>435</v>
      </c>
      <c r="B138" s="446" t="s">
        <v>436</v>
      </c>
      <c r="C138" s="347">
        <v>0</v>
      </c>
      <c r="D138" s="348">
        <f t="shared" si="15"/>
        <v>0</v>
      </c>
      <c r="E138" s="761">
        <f>+'Salary Menu MIS 3382'!E138</f>
        <v>2452</v>
      </c>
      <c r="F138" s="936"/>
      <c r="G138" s="350">
        <f t="shared" si="16"/>
        <v>0</v>
      </c>
      <c r="H138" s="351">
        <f t="shared" si="17"/>
        <v>0</v>
      </c>
      <c r="I138" s="351"/>
      <c r="N138" s="538"/>
      <c r="T138" s="693"/>
      <c r="U138" s="191"/>
      <c r="V138" s="675"/>
      <c r="W138" s="675"/>
      <c r="X138" s="675"/>
      <c r="Y138" s="538"/>
      <c r="AB138" s="693"/>
      <c r="AG138" s="902"/>
      <c r="AH138" s="538"/>
      <c r="AM138" s="693"/>
    </row>
    <row r="139" spans="1:40" s="535" customFormat="1" ht="15" hidden="1" customHeight="1" x14ac:dyDescent="0.3">
      <c r="A139" s="345" t="s">
        <v>437</v>
      </c>
      <c r="B139" s="446" t="s">
        <v>1878</v>
      </c>
      <c r="C139" s="347">
        <v>0</v>
      </c>
      <c r="D139" s="348">
        <f t="shared" si="15"/>
        <v>0</v>
      </c>
      <c r="E139" s="761">
        <f>+'Salary Menu MIS 3382'!E139</f>
        <v>5684</v>
      </c>
      <c r="F139" s="936"/>
      <c r="G139" s="350">
        <f t="shared" si="16"/>
        <v>0</v>
      </c>
      <c r="H139" s="351">
        <f t="shared" si="17"/>
        <v>0</v>
      </c>
      <c r="I139" s="351"/>
      <c r="N139" s="538"/>
      <c r="T139" s="693"/>
      <c r="U139" s="191"/>
      <c r="V139" s="541"/>
      <c r="W139" s="541"/>
      <c r="X139" s="541"/>
      <c r="Y139" s="538"/>
      <c r="AB139" s="693"/>
      <c r="AG139" s="902"/>
      <c r="AH139" s="538"/>
      <c r="AM139" s="693"/>
    </row>
    <row r="140" spans="1:40" s="535" customFormat="1" ht="15" hidden="1" customHeight="1" x14ac:dyDescent="0.3">
      <c r="A140" s="345" t="s">
        <v>1879</v>
      </c>
      <c r="B140" s="446" t="s">
        <v>1880</v>
      </c>
      <c r="C140" s="347">
        <v>0</v>
      </c>
      <c r="D140" s="348">
        <f t="shared" si="15"/>
        <v>0</v>
      </c>
      <c r="E140" s="761">
        <f>+'Salary Menu MIS 3382'!E140</f>
        <v>2452</v>
      </c>
      <c r="F140" s="936"/>
      <c r="G140" s="350">
        <f t="shared" si="16"/>
        <v>0</v>
      </c>
      <c r="H140" s="351">
        <f t="shared" si="17"/>
        <v>0</v>
      </c>
      <c r="I140" s="351"/>
      <c r="N140" s="538"/>
      <c r="T140" s="693"/>
      <c r="U140" s="191"/>
      <c r="V140" s="541"/>
      <c r="W140" s="541"/>
      <c r="X140" s="541"/>
      <c r="Y140" s="538"/>
      <c r="AB140" s="693"/>
      <c r="AG140" s="902"/>
      <c r="AH140" s="538"/>
      <c r="AL140" s="896"/>
      <c r="AM140" s="693"/>
      <c r="AN140" s="693"/>
    </row>
    <row r="141" spans="1:40" s="535" customFormat="1" ht="15" hidden="1" customHeight="1" x14ac:dyDescent="0.3">
      <c r="A141" s="345" t="s">
        <v>438</v>
      </c>
      <c r="B141" s="446" t="s">
        <v>439</v>
      </c>
      <c r="C141" s="347">
        <v>0</v>
      </c>
      <c r="D141" s="348">
        <f t="shared" si="15"/>
        <v>0</v>
      </c>
      <c r="E141" s="761">
        <f>+'Salary Menu MIS 3382'!E141</f>
        <v>1465</v>
      </c>
      <c r="F141" s="936"/>
      <c r="G141" s="350">
        <f t="shared" si="16"/>
        <v>0</v>
      </c>
      <c r="H141" s="351">
        <f t="shared" si="17"/>
        <v>0</v>
      </c>
      <c r="I141" s="351"/>
      <c r="N141" s="538"/>
      <c r="T141" s="693"/>
      <c r="U141" s="191"/>
      <c r="V141" s="541"/>
      <c r="W141" s="541"/>
      <c r="X141" s="541"/>
      <c r="Y141" s="538"/>
      <c r="AB141" s="693"/>
      <c r="AG141" s="693"/>
      <c r="AL141" s="693"/>
      <c r="AM141" s="693"/>
    </row>
    <row r="142" spans="1:40" s="535" customFormat="1" ht="15" hidden="1" customHeight="1" x14ac:dyDescent="0.3">
      <c r="A142" s="345" t="s">
        <v>440</v>
      </c>
      <c r="B142" s="446" t="s">
        <v>441</v>
      </c>
      <c r="C142" s="347">
        <v>0</v>
      </c>
      <c r="D142" s="348">
        <f t="shared" si="15"/>
        <v>0</v>
      </c>
      <c r="E142" s="761">
        <f>+'Salary Menu MIS 3382'!E142</f>
        <v>2452</v>
      </c>
      <c r="F142" s="936"/>
      <c r="G142" s="350">
        <f t="shared" si="16"/>
        <v>0</v>
      </c>
      <c r="H142" s="351">
        <f t="shared" si="17"/>
        <v>0</v>
      </c>
      <c r="I142" s="351"/>
      <c r="N142" s="538"/>
      <c r="T142" s="693"/>
      <c r="U142" s="191"/>
      <c r="V142" s="541"/>
      <c r="W142" s="541"/>
      <c r="X142" s="541"/>
      <c r="Y142" s="538"/>
      <c r="AB142" s="693"/>
      <c r="AG142" s="902"/>
      <c r="AH142" s="538"/>
      <c r="AM142" s="693"/>
    </row>
    <row r="143" spans="1:40" s="535" customFormat="1" ht="15" hidden="1" customHeight="1" x14ac:dyDescent="0.3">
      <c r="A143" s="345" t="s">
        <v>442</v>
      </c>
      <c r="B143" s="446" t="s">
        <v>443</v>
      </c>
      <c r="C143" s="347">
        <v>0</v>
      </c>
      <c r="D143" s="348">
        <f t="shared" si="15"/>
        <v>0</v>
      </c>
      <c r="E143" s="761">
        <f>+'Salary Menu MIS 3382'!E143</f>
        <v>1948</v>
      </c>
      <c r="F143" s="936"/>
      <c r="G143" s="350">
        <f t="shared" si="16"/>
        <v>0</v>
      </c>
      <c r="H143" s="351">
        <f t="shared" si="17"/>
        <v>0</v>
      </c>
      <c r="I143" s="351"/>
      <c r="N143" s="538"/>
      <c r="T143" s="693"/>
      <c r="U143" s="191"/>
      <c r="V143" s="541"/>
      <c r="W143" s="541"/>
      <c r="X143" s="541"/>
      <c r="Y143" s="538"/>
      <c r="AB143" s="693"/>
      <c r="AG143" s="902"/>
      <c r="AH143" s="538"/>
      <c r="AL143" s="896"/>
      <c r="AM143" s="693"/>
      <c r="AN143" s="693"/>
    </row>
    <row r="144" spans="1:40" s="535" customFormat="1" ht="15" hidden="1" customHeight="1" x14ac:dyDescent="0.3">
      <c r="A144" s="345" t="s">
        <v>444</v>
      </c>
      <c r="B144" s="446" t="s">
        <v>445</v>
      </c>
      <c r="C144" s="347">
        <v>0</v>
      </c>
      <c r="D144" s="348">
        <f t="shared" si="15"/>
        <v>0</v>
      </c>
      <c r="E144" s="761">
        <f>+'Salary Menu MIS 3382'!E144</f>
        <v>2452</v>
      </c>
      <c r="F144" s="936"/>
      <c r="G144" s="350">
        <f t="shared" si="16"/>
        <v>0</v>
      </c>
      <c r="H144" s="351">
        <f t="shared" si="17"/>
        <v>0</v>
      </c>
      <c r="I144" s="351"/>
      <c r="N144" s="538"/>
      <c r="T144" s="693"/>
      <c r="U144" s="191"/>
      <c r="V144" s="541"/>
      <c r="W144" s="541"/>
      <c r="X144" s="541"/>
      <c r="Y144" s="538"/>
      <c r="AB144" s="693"/>
      <c r="AG144" s="902"/>
      <c r="AH144" s="538"/>
      <c r="AL144" s="693"/>
      <c r="AM144" s="693"/>
    </row>
    <row r="145" spans="1:40" s="535" customFormat="1" ht="15" hidden="1" customHeight="1" x14ac:dyDescent="0.3">
      <c r="A145" s="345" t="s">
        <v>446</v>
      </c>
      <c r="B145" s="446" t="s">
        <v>447</v>
      </c>
      <c r="C145" s="347">
        <v>0</v>
      </c>
      <c r="D145" s="348">
        <f t="shared" si="15"/>
        <v>0</v>
      </c>
      <c r="E145" s="761">
        <f>+'Salary Menu MIS 3382'!E145</f>
        <v>5574</v>
      </c>
      <c r="F145" s="936"/>
      <c r="G145" s="350">
        <f t="shared" si="16"/>
        <v>0</v>
      </c>
      <c r="H145" s="351">
        <f t="shared" si="17"/>
        <v>0</v>
      </c>
      <c r="I145" s="351"/>
      <c r="N145" s="538"/>
      <c r="T145" s="693"/>
      <c r="U145" s="191"/>
      <c r="V145" s="541"/>
      <c r="W145" s="541"/>
      <c r="X145" s="541"/>
      <c r="Y145" s="538"/>
      <c r="AB145" s="693"/>
      <c r="AG145" s="902"/>
      <c r="AH145" s="538"/>
      <c r="AM145" s="693"/>
    </row>
    <row r="146" spans="1:40" s="535" customFormat="1" ht="15" hidden="1" customHeight="1" x14ac:dyDescent="0.3">
      <c r="A146" s="345" t="s">
        <v>448</v>
      </c>
      <c r="B146" s="446" t="s">
        <v>449</v>
      </c>
      <c r="C146" s="347">
        <v>0</v>
      </c>
      <c r="D146" s="348">
        <f t="shared" si="15"/>
        <v>0</v>
      </c>
      <c r="E146" s="761">
        <f>+'Salary Menu MIS 3382'!E146</f>
        <v>2452</v>
      </c>
      <c r="F146" s="936"/>
      <c r="G146" s="350">
        <f t="shared" si="16"/>
        <v>0</v>
      </c>
      <c r="H146" s="351">
        <f t="shared" si="17"/>
        <v>0</v>
      </c>
      <c r="I146" s="351"/>
      <c r="N146" s="538"/>
      <c r="T146" s="693"/>
      <c r="U146" s="191"/>
      <c r="V146" s="541"/>
      <c r="W146" s="541"/>
      <c r="X146" s="541"/>
      <c r="Y146" s="538"/>
      <c r="AB146" s="693"/>
      <c r="AG146" s="902"/>
      <c r="AH146" s="538"/>
      <c r="AM146" s="693"/>
    </row>
    <row r="147" spans="1:40" s="535" customFormat="1" ht="15" hidden="1" customHeight="1" x14ac:dyDescent="0.3">
      <c r="A147" s="345" t="s">
        <v>450</v>
      </c>
      <c r="B147" s="446" t="s">
        <v>1881</v>
      </c>
      <c r="C147" s="347">
        <v>0</v>
      </c>
      <c r="D147" s="348">
        <f t="shared" si="15"/>
        <v>0</v>
      </c>
      <c r="E147" s="761">
        <f>+'Salary Menu MIS 3382'!E147</f>
        <v>1948</v>
      </c>
      <c r="F147" s="936"/>
      <c r="G147" s="350">
        <f t="shared" si="16"/>
        <v>0</v>
      </c>
      <c r="H147" s="351">
        <f t="shared" si="17"/>
        <v>0</v>
      </c>
      <c r="I147" s="351"/>
      <c r="N147" s="538"/>
      <c r="T147" s="693"/>
      <c r="U147" s="191"/>
      <c r="V147" s="541"/>
      <c r="W147" s="541"/>
      <c r="X147" s="541"/>
      <c r="Y147" s="538"/>
      <c r="AB147" s="693"/>
      <c r="AG147" s="902"/>
      <c r="AH147" s="538"/>
      <c r="AM147" s="693"/>
    </row>
    <row r="148" spans="1:40" s="535" customFormat="1" ht="15" hidden="1" customHeight="1" x14ac:dyDescent="0.3">
      <c r="A148" s="345" t="s">
        <v>1882</v>
      </c>
      <c r="B148" s="446" t="s">
        <v>1883</v>
      </c>
      <c r="C148" s="347">
        <v>0</v>
      </c>
      <c r="D148" s="348">
        <f t="shared" si="15"/>
        <v>0</v>
      </c>
      <c r="E148" s="761">
        <f>+'Salary Menu MIS 3382'!E148</f>
        <v>5574</v>
      </c>
      <c r="F148" s="936"/>
      <c r="G148" s="350">
        <f t="shared" si="16"/>
        <v>0</v>
      </c>
      <c r="H148" s="351">
        <f t="shared" si="17"/>
        <v>0</v>
      </c>
      <c r="I148" s="351"/>
      <c r="N148" s="538"/>
      <c r="T148" s="693"/>
      <c r="U148" s="191"/>
      <c r="V148" s="541"/>
      <c r="W148" s="541"/>
      <c r="X148" s="541"/>
      <c r="Y148" s="538"/>
      <c r="AB148" s="693"/>
      <c r="AG148" s="902"/>
      <c r="AH148" s="538"/>
      <c r="AM148" s="693"/>
    </row>
    <row r="149" spans="1:40" s="535" customFormat="1" ht="15" hidden="1" customHeight="1" x14ac:dyDescent="0.3">
      <c r="A149" s="345" t="s">
        <v>451</v>
      </c>
      <c r="B149" s="446" t="s">
        <v>1920</v>
      </c>
      <c r="C149" s="347">
        <v>0</v>
      </c>
      <c r="D149" s="348">
        <f t="shared" si="15"/>
        <v>0</v>
      </c>
      <c r="E149" s="761">
        <f>+'Salary Menu MIS 3382'!E149</f>
        <v>1948</v>
      </c>
      <c r="F149" s="936"/>
      <c r="G149" s="350">
        <f t="shared" si="16"/>
        <v>0</v>
      </c>
      <c r="H149" s="351">
        <f t="shared" si="17"/>
        <v>0</v>
      </c>
      <c r="I149" s="351"/>
      <c r="N149" s="538"/>
      <c r="T149" s="693"/>
      <c r="U149" s="191"/>
      <c r="V149" s="541"/>
      <c r="W149" s="541"/>
      <c r="X149" s="541"/>
      <c r="Y149" s="538"/>
      <c r="AB149" s="693"/>
      <c r="AG149" s="693"/>
      <c r="AM149" s="693"/>
    </row>
    <row r="150" spans="1:40" s="535" customFormat="1" ht="15" hidden="1" customHeight="1" x14ac:dyDescent="0.3">
      <c r="A150" s="345" t="s">
        <v>1884</v>
      </c>
      <c r="B150" s="446" t="s">
        <v>1885</v>
      </c>
      <c r="C150" s="347">
        <v>0</v>
      </c>
      <c r="D150" s="348">
        <f t="shared" si="15"/>
        <v>0</v>
      </c>
      <c r="E150" s="761">
        <f>+'Salary Menu MIS 3382'!E150</f>
        <v>2452</v>
      </c>
      <c r="F150" s="936"/>
      <c r="G150" s="350">
        <f t="shared" si="16"/>
        <v>0</v>
      </c>
      <c r="H150" s="351">
        <f t="shared" si="17"/>
        <v>0</v>
      </c>
      <c r="I150" s="351"/>
      <c r="N150" s="538"/>
      <c r="T150" s="693"/>
      <c r="U150" s="191"/>
      <c r="V150" s="541"/>
      <c r="W150" s="541"/>
      <c r="X150" s="541"/>
      <c r="Y150" s="538"/>
      <c r="AB150" s="693"/>
      <c r="AG150" s="902"/>
      <c r="AH150" s="538"/>
      <c r="AM150" s="693"/>
    </row>
    <row r="151" spans="1:40" s="535" customFormat="1" ht="15" hidden="1" customHeight="1" x14ac:dyDescent="0.3">
      <c r="A151" s="345" t="s">
        <v>452</v>
      </c>
      <c r="B151" s="446" t="s">
        <v>453</v>
      </c>
      <c r="C151" s="347">
        <v>0</v>
      </c>
      <c r="D151" s="348">
        <f t="shared" si="15"/>
        <v>0</v>
      </c>
      <c r="E151" s="761">
        <f>+'Salary Menu MIS 3382'!E151</f>
        <v>1948</v>
      </c>
      <c r="F151" s="936"/>
      <c r="G151" s="350">
        <f t="shared" si="16"/>
        <v>0</v>
      </c>
      <c r="H151" s="351">
        <f t="shared" si="17"/>
        <v>0</v>
      </c>
      <c r="I151" s="351"/>
      <c r="N151" s="538"/>
      <c r="T151" s="693"/>
      <c r="U151" s="191"/>
      <c r="V151" s="541"/>
      <c r="W151" s="541"/>
      <c r="X151" s="541"/>
      <c r="Y151" s="538"/>
      <c r="AB151" s="693"/>
      <c r="AG151" s="902"/>
      <c r="AH151" s="538"/>
      <c r="AL151" s="896"/>
      <c r="AM151" s="693"/>
      <c r="AN151" s="693"/>
    </row>
    <row r="152" spans="1:40" s="535" customFormat="1" ht="15" hidden="1" customHeight="1" x14ac:dyDescent="0.3">
      <c r="A152" s="345" t="s">
        <v>454</v>
      </c>
      <c r="B152" s="446" t="s">
        <v>455</v>
      </c>
      <c r="C152" s="347">
        <v>0</v>
      </c>
      <c r="D152" s="348">
        <f t="shared" si="15"/>
        <v>0</v>
      </c>
      <c r="E152" s="761">
        <f>+'Salary Menu MIS 3382'!E152</f>
        <v>1948</v>
      </c>
      <c r="F152" s="936"/>
      <c r="G152" s="350">
        <f t="shared" si="16"/>
        <v>0</v>
      </c>
      <c r="H152" s="351">
        <f t="shared" si="17"/>
        <v>0</v>
      </c>
      <c r="I152" s="351"/>
      <c r="N152" s="538"/>
      <c r="T152" s="693"/>
      <c r="U152" s="191"/>
      <c r="V152" s="541"/>
      <c r="W152" s="541"/>
      <c r="X152" s="541"/>
      <c r="Y152" s="538"/>
      <c r="AB152" s="693"/>
      <c r="AG152" s="902"/>
      <c r="AH152" s="538"/>
      <c r="AL152" s="693"/>
      <c r="AM152" s="693"/>
    </row>
    <row r="153" spans="1:40" s="535" customFormat="1" ht="15" hidden="1" customHeight="1" x14ac:dyDescent="0.3">
      <c r="A153" s="345" t="s">
        <v>456</v>
      </c>
      <c r="B153" s="446" t="s">
        <v>457</v>
      </c>
      <c r="C153" s="347">
        <v>0</v>
      </c>
      <c r="D153" s="348">
        <f t="shared" si="15"/>
        <v>0</v>
      </c>
      <c r="E153" s="761">
        <f>+'Salary Menu MIS 3382'!E153</f>
        <v>2452</v>
      </c>
      <c r="F153" s="936"/>
      <c r="G153" s="350">
        <f t="shared" si="16"/>
        <v>0</v>
      </c>
      <c r="H153" s="351">
        <f t="shared" si="17"/>
        <v>0</v>
      </c>
      <c r="I153" s="351"/>
      <c r="N153" s="538"/>
      <c r="T153" s="693"/>
      <c r="U153" s="191"/>
      <c r="V153" s="541"/>
      <c r="W153" s="541"/>
      <c r="X153" s="541"/>
      <c r="Y153" s="538"/>
      <c r="AB153" s="693"/>
      <c r="AG153" s="902"/>
      <c r="AH153" s="538"/>
      <c r="AM153" s="693"/>
    </row>
    <row r="154" spans="1:40" s="535" customFormat="1" ht="15" hidden="1" customHeight="1" x14ac:dyDescent="0.3">
      <c r="A154" s="345" t="s">
        <v>458</v>
      </c>
      <c r="B154" s="446" t="s">
        <v>459</v>
      </c>
      <c r="C154" s="347">
        <v>0</v>
      </c>
      <c r="D154" s="348">
        <f t="shared" si="15"/>
        <v>0</v>
      </c>
      <c r="E154" s="761">
        <f>+'Salary Menu MIS 3382'!E154</f>
        <v>2452</v>
      </c>
      <c r="F154" s="936"/>
      <c r="G154" s="350">
        <f t="shared" si="16"/>
        <v>0</v>
      </c>
      <c r="H154" s="351">
        <f t="shared" si="17"/>
        <v>0</v>
      </c>
      <c r="I154" s="351"/>
      <c r="N154" s="538"/>
      <c r="T154" s="693"/>
      <c r="U154" s="191"/>
      <c r="V154" s="541"/>
      <c r="W154" s="541"/>
      <c r="X154" s="541"/>
      <c r="Y154" s="538"/>
      <c r="AB154" s="693"/>
      <c r="AG154" s="902"/>
      <c r="AH154" s="538"/>
      <c r="AL154" s="896"/>
      <c r="AM154" s="693"/>
      <c r="AN154" s="693"/>
    </row>
    <row r="155" spans="1:40" s="535" customFormat="1" ht="15" hidden="1" customHeight="1" x14ac:dyDescent="0.3">
      <c r="A155" s="345" t="s">
        <v>460</v>
      </c>
      <c r="B155" s="446" t="s">
        <v>461</v>
      </c>
      <c r="C155" s="347">
        <v>0</v>
      </c>
      <c r="D155" s="348">
        <f t="shared" si="15"/>
        <v>0</v>
      </c>
      <c r="E155" s="761">
        <f>+'Salary Menu MIS 3382'!E155</f>
        <v>2452</v>
      </c>
      <c r="F155" s="936"/>
      <c r="G155" s="350">
        <f t="shared" si="16"/>
        <v>0</v>
      </c>
      <c r="H155" s="351">
        <f t="shared" si="17"/>
        <v>0</v>
      </c>
      <c r="I155" s="351"/>
      <c r="N155" s="538"/>
      <c r="T155" s="693"/>
      <c r="U155" s="191"/>
      <c r="V155" s="541"/>
      <c r="W155" s="541"/>
      <c r="X155" s="541"/>
      <c r="Y155" s="538"/>
      <c r="AB155" s="693"/>
      <c r="AG155" s="902"/>
      <c r="AH155" s="538"/>
      <c r="AL155" s="693"/>
      <c r="AM155" s="693"/>
    </row>
    <row r="156" spans="1:40" s="535" customFormat="1" ht="15" hidden="1" customHeight="1" x14ac:dyDescent="0.3">
      <c r="A156" s="345" t="s">
        <v>462</v>
      </c>
      <c r="B156" s="446" t="s">
        <v>463</v>
      </c>
      <c r="C156" s="347">
        <v>0</v>
      </c>
      <c r="D156" s="348">
        <f t="shared" si="15"/>
        <v>0</v>
      </c>
      <c r="E156" s="761">
        <f>+'Salary Menu MIS 3382'!E156</f>
        <v>4281</v>
      </c>
      <c r="F156" s="936"/>
      <c r="G156" s="350">
        <f t="shared" si="16"/>
        <v>0</v>
      </c>
      <c r="H156" s="351">
        <f t="shared" si="17"/>
        <v>0</v>
      </c>
      <c r="I156" s="351"/>
      <c r="N156" s="538"/>
      <c r="T156" s="693"/>
      <c r="U156" s="191"/>
      <c r="V156" s="675"/>
      <c r="W156" s="675"/>
      <c r="X156" s="675"/>
      <c r="Y156" s="538"/>
      <c r="AB156" s="693"/>
      <c r="AG156" s="902"/>
      <c r="AH156" s="538"/>
      <c r="AM156" s="693"/>
    </row>
    <row r="157" spans="1:40" s="535" customFormat="1" ht="15" hidden="1" customHeight="1" x14ac:dyDescent="0.3">
      <c r="A157" s="345" t="s">
        <v>464</v>
      </c>
      <c r="B157" s="446" t="s">
        <v>465</v>
      </c>
      <c r="C157" s="347">
        <v>0</v>
      </c>
      <c r="D157" s="348">
        <f t="shared" si="15"/>
        <v>0</v>
      </c>
      <c r="E157" s="761">
        <f>+'Salary Menu MIS 3382'!E157</f>
        <v>6269</v>
      </c>
      <c r="F157" s="936"/>
      <c r="G157" s="350">
        <f t="shared" si="16"/>
        <v>0</v>
      </c>
      <c r="H157" s="351">
        <f t="shared" si="17"/>
        <v>0</v>
      </c>
      <c r="I157" s="351"/>
      <c r="N157" s="538"/>
      <c r="T157" s="693"/>
      <c r="U157" s="191"/>
      <c r="V157" s="675"/>
      <c r="W157" s="675"/>
      <c r="X157" s="675"/>
      <c r="Y157" s="538"/>
      <c r="AB157" s="693"/>
      <c r="AG157" s="902"/>
      <c r="AH157" s="538"/>
      <c r="AL157" s="896"/>
      <c r="AM157" s="693"/>
      <c r="AN157" s="693"/>
    </row>
    <row r="158" spans="1:40" s="535" customFormat="1" ht="15" hidden="1" customHeight="1" x14ac:dyDescent="0.3">
      <c r="A158" s="345" t="s">
        <v>466</v>
      </c>
      <c r="B158" s="446" t="s">
        <v>467</v>
      </c>
      <c r="C158" s="347">
        <v>0</v>
      </c>
      <c r="D158" s="348">
        <f t="shared" si="15"/>
        <v>0</v>
      </c>
      <c r="E158" s="761">
        <f>+'Salary Menu MIS 3382'!E158</f>
        <v>2452</v>
      </c>
      <c r="F158" s="936"/>
      <c r="G158" s="350">
        <f t="shared" si="16"/>
        <v>0</v>
      </c>
      <c r="H158" s="351">
        <f t="shared" si="17"/>
        <v>0</v>
      </c>
      <c r="I158" s="351"/>
      <c r="N158" s="538"/>
      <c r="T158" s="693"/>
      <c r="U158" s="191"/>
      <c r="V158" s="675"/>
      <c r="W158" s="675"/>
      <c r="X158" s="675"/>
      <c r="Y158" s="538"/>
      <c r="AB158" s="693"/>
      <c r="AG158" s="902"/>
      <c r="AH158" s="538"/>
      <c r="AL158" s="693"/>
      <c r="AM158" s="693"/>
    </row>
    <row r="159" spans="1:40" s="535" customFormat="1" ht="15" hidden="1" customHeight="1" x14ac:dyDescent="0.3">
      <c r="A159" s="345" t="s">
        <v>468</v>
      </c>
      <c r="B159" s="446" t="s">
        <v>469</v>
      </c>
      <c r="C159" s="347">
        <v>0</v>
      </c>
      <c r="D159" s="348">
        <f t="shared" si="15"/>
        <v>0</v>
      </c>
      <c r="E159" s="761">
        <f>+'Salary Menu MIS 3382'!E159</f>
        <v>2452</v>
      </c>
      <c r="F159" s="936"/>
      <c r="G159" s="350">
        <f t="shared" si="16"/>
        <v>0</v>
      </c>
      <c r="H159" s="351">
        <f t="shared" si="17"/>
        <v>0</v>
      </c>
      <c r="I159" s="351"/>
      <c r="N159" s="538"/>
      <c r="T159" s="693"/>
      <c r="U159" s="191"/>
      <c r="V159" s="675"/>
      <c r="W159" s="675"/>
      <c r="X159" s="675"/>
      <c r="Y159" s="538"/>
      <c r="AB159" s="693"/>
      <c r="AG159" s="902"/>
      <c r="AH159" s="538"/>
      <c r="AM159" s="693"/>
    </row>
    <row r="160" spans="1:40" s="535" customFormat="1" ht="15" hidden="1" customHeight="1" x14ac:dyDescent="0.3">
      <c r="A160" s="345" t="s">
        <v>470</v>
      </c>
      <c r="B160" s="446" t="s">
        <v>471</v>
      </c>
      <c r="C160" s="347">
        <v>0</v>
      </c>
      <c r="D160" s="348">
        <f t="shared" si="15"/>
        <v>0</v>
      </c>
      <c r="E160" s="761">
        <f>+'Salary Menu MIS 3382'!E161</f>
        <v>2452</v>
      </c>
      <c r="F160" s="936"/>
      <c r="G160" s="350">
        <f t="shared" si="16"/>
        <v>0</v>
      </c>
      <c r="H160" s="351">
        <f t="shared" si="17"/>
        <v>0</v>
      </c>
      <c r="I160" s="351"/>
      <c r="N160" s="538"/>
      <c r="T160" s="693"/>
      <c r="U160" s="191"/>
      <c r="V160" s="541"/>
      <c r="W160" s="541"/>
      <c r="X160" s="541"/>
      <c r="Y160" s="538"/>
      <c r="AB160" s="693"/>
      <c r="AG160" s="902"/>
      <c r="AH160" s="538"/>
      <c r="AL160" s="896"/>
      <c r="AM160" s="693"/>
      <c r="AN160" s="693"/>
    </row>
    <row r="161" spans="1:40" s="535" customFormat="1" ht="15" hidden="1" customHeight="1" x14ac:dyDescent="0.3">
      <c r="A161" s="345" t="s">
        <v>472</v>
      </c>
      <c r="B161" s="446" t="s">
        <v>473</v>
      </c>
      <c r="C161" s="347">
        <v>0</v>
      </c>
      <c r="D161" s="348">
        <f t="shared" si="15"/>
        <v>0</v>
      </c>
      <c r="E161" s="761">
        <f>+'Salary Menu MIS 3382'!E162</f>
        <v>2452</v>
      </c>
      <c r="F161" s="936"/>
      <c r="G161" s="350">
        <f t="shared" si="16"/>
        <v>0</v>
      </c>
      <c r="H161" s="351">
        <f t="shared" si="17"/>
        <v>0</v>
      </c>
      <c r="I161" s="351"/>
      <c r="N161" s="538"/>
      <c r="T161" s="693"/>
      <c r="U161" s="191"/>
      <c r="V161" s="541"/>
      <c r="W161" s="541"/>
      <c r="X161" s="541"/>
      <c r="Y161" s="538"/>
      <c r="AB161" s="693"/>
      <c r="AG161" s="902"/>
      <c r="AH161" s="538"/>
      <c r="AL161" s="693"/>
      <c r="AM161" s="693"/>
    </row>
    <row r="162" spans="1:40" s="535" customFormat="1" ht="15" hidden="1" customHeight="1" x14ac:dyDescent="0.3">
      <c r="A162" s="345" t="s">
        <v>474</v>
      </c>
      <c r="B162" s="446" t="s">
        <v>475</v>
      </c>
      <c r="C162" s="347">
        <v>0</v>
      </c>
      <c r="D162" s="348">
        <f t="shared" si="15"/>
        <v>0</v>
      </c>
      <c r="E162" s="761">
        <f>+'Salary Menu MIS 3382'!E163</f>
        <v>2452</v>
      </c>
      <c r="F162" s="936"/>
      <c r="G162" s="350">
        <f t="shared" si="16"/>
        <v>0</v>
      </c>
      <c r="H162" s="351">
        <f t="shared" si="17"/>
        <v>0</v>
      </c>
      <c r="I162" s="351"/>
      <c r="N162" s="538"/>
      <c r="T162" s="693"/>
      <c r="U162" s="191"/>
      <c r="V162" s="541"/>
      <c r="W162" s="541"/>
      <c r="X162" s="541"/>
      <c r="Y162" s="538"/>
      <c r="AB162" s="693"/>
      <c r="AG162" s="902"/>
      <c r="AH162" s="538"/>
      <c r="AM162" s="693"/>
    </row>
    <row r="163" spans="1:40" s="535" customFormat="1" ht="15" hidden="1" customHeight="1" x14ac:dyDescent="0.3">
      <c r="A163" s="345" t="s">
        <v>476</v>
      </c>
      <c r="B163" s="446" t="s">
        <v>477</v>
      </c>
      <c r="C163" s="347">
        <v>0</v>
      </c>
      <c r="D163" s="348">
        <f t="shared" si="15"/>
        <v>0</v>
      </c>
      <c r="E163" s="761">
        <f>+'Salary Menu MIS 3382'!E164</f>
        <v>5574</v>
      </c>
      <c r="F163" s="936"/>
      <c r="G163" s="350">
        <f t="shared" si="16"/>
        <v>0</v>
      </c>
      <c r="H163" s="351">
        <f t="shared" si="17"/>
        <v>0</v>
      </c>
      <c r="I163" s="351"/>
      <c r="N163" s="538"/>
      <c r="T163" s="693"/>
      <c r="U163" s="191"/>
      <c r="V163" s="541"/>
      <c r="W163" s="541"/>
      <c r="X163" s="541"/>
      <c r="Y163" s="538"/>
      <c r="AB163" s="693"/>
      <c r="AG163" s="902"/>
      <c r="AH163" s="538"/>
      <c r="AL163" s="896"/>
      <c r="AM163" s="693"/>
      <c r="AN163" s="693"/>
    </row>
    <row r="164" spans="1:40" s="535" customFormat="1" ht="15" hidden="1" customHeight="1" x14ac:dyDescent="0.3">
      <c r="A164" s="345" t="s">
        <v>478</v>
      </c>
      <c r="B164" s="446" t="s">
        <v>479</v>
      </c>
      <c r="C164" s="347">
        <v>0</v>
      </c>
      <c r="D164" s="348">
        <f t="shared" si="15"/>
        <v>0</v>
      </c>
      <c r="E164" s="761">
        <f>+'Salary Menu MIS 3382'!E165</f>
        <v>5574</v>
      </c>
      <c r="F164" s="936"/>
      <c r="G164" s="350">
        <f t="shared" si="16"/>
        <v>0</v>
      </c>
      <c r="H164" s="351">
        <f t="shared" si="17"/>
        <v>0</v>
      </c>
      <c r="I164" s="351"/>
      <c r="N164" s="538"/>
      <c r="T164" s="693"/>
      <c r="U164" s="191"/>
      <c r="V164" s="541"/>
      <c r="W164" s="541"/>
      <c r="X164" s="541"/>
      <c r="Y164" s="538"/>
      <c r="AB164" s="693"/>
      <c r="AG164" s="902"/>
      <c r="AH164" s="538"/>
      <c r="AL164" s="693"/>
      <c r="AM164" s="693"/>
    </row>
    <row r="165" spans="1:40" s="535" customFormat="1" ht="15" hidden="1" customHeight="1" x14ac:dyDescent="0.3">
      <c r="A165" s="345" t="s">
        <v>480</v>
      </c>
      <c r="B165" s="446" t="s">
        <v>481</v>
      </c>
      <c r="C165" s="347">
        <v>0</v>
      </c>
      <c r="D165" s="348">
        <f t="shared" si="15"/>
        <v>0</v>
      </c>
      <c r="E165" s="761">
        <f>+'Salary Menu MIS 3382'!E166</f>
        <v>5574</v>
      </c>
      <c r="F165" s="936"/>
      <c r="G165" s="350">
        <f t="shared" si="16"/>
        <v>0</v>
      </c>
      <c r="H165" s="351">
        <f t="shared" si="17"/>
        <v>0</v>
      </c>
      <c r="I165" s="351"/>
      <c r="N165" s="538"/>
      <c r="T165" s="693"/>
      <c r="U165" s="191"/>
      <c r="V165" s="675"/>
      <c r="W165" s="675"/>
      <c r="X165" s="675"/>
      <c r="Y165" s="538"/>
      <c r="AB165" s="693"/>
      <c r="AG165" s="902"/>
      <c r="AH165" s="538"/>
      <c r="AM165" s="693"/>
    </row>
    <row r="166" spans="1:40" s="535" customFormat="1" ht="15" hidden="1" customHeight="1" x14ac:dyDescent="0.3">
      <c r="A166" s="345" t="s">
        <v>482</v>
      </c>
      <c r="B166" s="446" t="s">
        <v>483</v>
      </c>
      <c r="C166" s="347">
        <v>0</v>
      </c>
      <c r="D166" s="348">
        <f t="shared" si="15"/>
        <v>0</v>
      </c>
      <c r="E166" s="761">
        <f>+'Salary Menu MIS 3382'!E167</f>
        <v>1813</v>
      </c>
      <c r="F166" s="936"/>
      <c r="G166" s="350">
        <f t="shared" si="16"/>
        <v>0</v>
      </c>
      <c r="H166" s="351">
        <f t="shared" si="17"/>
        <v>0</v>
      </c>
      <c r="I166" s="351"/>
      <c r="N166" s="538"/>
      <c r="T166" s="693"/>
      <c r="U166" s="191"/>
      <c r="V166" s="675"/>
      <c r="W166" s="675"/>
      <c r="X166" s="675"/>
      <c r="Y166" s="538"/>
      <c r="AB166" s="693"/>
      <c r="AG166" s="902"/>
      <c r="AH166" s="538"/>
      <c r="AL166" s="896"/>
      <c r="AM166" s="693"/>
      <c r="AN166" s="693"/>
    </row>
    <row r="167" spans="1:40" s="535" customFormat="1" ht="15" hidden="1" customHeight="1" x14ac:dyDescent="0.3">
      <c r="A167" s="345" t="s">
        <v>484</v>
      </c>
      <c r="B167" s="446" t="s">
        <v>485</v>
      </c>
      <c r="C167" s="347">
        <v>0</v>
      </c>
      <c r="D167" s="348">
        <f t="shared" si="15"/>
        <v>0</v>
      </c>
      <c r="E167" s="761">
        <f>+'Salary Menu MIS 3382'!E168</f>
        <v>2452</v>
      </c>
      <c r="F167" s="936"/>
      <c r="G167" s="350">
        <f t="shared" si="16"/>
        <v>0</v>
      </c>
      <c r="H167" s="351">
        <f t="shared" si="17"/>
        <v>0</v>
      </c>
      <c r="I167" s="351"/>
      <c r="N167" s="538"/>
      <c r="T167" s="693"/>
      <c r="U167" s="191"/>
      <c r="V167" s="541"/>
      <c r="W167" s="541"/>
      <c r="X167" s="541"/>
      <c r="Y167" s="538"/>
      <c r="AB167" s="693"/>
      <c r="AG167" s="902"/>
      <c r="AH167" s="538"/>
      <c r="AL167" s="693"/>
      <c r="AM167" s="693"/>
    </row>
    <row r="168" spans="1:40" s="535" customFormat="1" ht="15" hidden="1" customHeight="1" x14ac:dyDescent="0.3">
      <c r="A168" s="345" t="s">
        <v>486</v>
      </c>
      <c r="B168" s="446" t="s">
        <v>1886</v>
      </c>
      <c r="C168" s="347">
        <v>0</v>
      </c>
      <c r="D168" s="348">
        <f t="shared" si="15"/>
        <v>0</v>
      </c>
      <c r="E168" s="761">
        <f>+'Salary Menu MIS 3382'!E169</f>
        <v>2452</v>
      </c>
      <c r="F168" s="936"/>
      <c r="G168" s="350">
        <f t="shared" si="16"/>
        <v>0</v>
      </c>
      <c r="H168" s="351">
        <f t="shared" si="17"/>
        <v>0</v>
      </c>
      <c r="I168" s="351"/>
      <c r="N168" s="538"/>
      <c r="T168" s="693"/>
      <c r="U168" s="191"/>
      <c r="V168" s="541"/>
      <c r="W168" s="541"/>
      <c r="X168" s="541"/>
      <c r="Y168" s="538"/>
      <c r="AB168" s="693"/>
      <c r="AG168" s="902"/>
      <c r="AH168" s="538"/>
      <c r="AM168" s="693"/>
    </row>
    <row r="169" spans="1:40" s="535" customFormat="1" ht="15" hidden="1" customHeight="1" x14ac:dyDescent="0.3">
      <c r="A169" s="345" t="s">
        <v>1887</v>
      </c>
      <c r="B169" s="446" t="s">
        <v>1888</v>
      </c>
      <c r="C169" s="347">
        <v>0</v>
      </c>
      <c r="D169" s="348">
        <f t="shared" si="15"/>
        <v>0</v>
      </c>
      <c r="E169" s="761">
        <f>+'Salary Menu MIS 3382'!E170</f>
        <v>6269</v>
      </c>
      <c r="F169" s="936"/>
      <c r="G169" s="350">
        <f t="shared" si="16"/>
        <v>0</v>
      </c>
      <c r="H169" s="351">
        <f t="shared" si="17"/>
        <v>0</v>
      </c>
      <c r="I169" s="351"/>
      <c r="N169" s="538"/>
      <c r="T169" s="693"/>
      <c r="U169" s="191"/>
      <c r="V169" s="541"/>
      <c r="W169" s="541"/>
      <c r="X169" s="541"/>
      <c r="Y169" s="538"/>
      <c r="AB169" s="693"/>
      <c r="AM169" s="693"/>
    </row>
    <row r="170" spans="1:40" s="535" customFormat="1" ht="15" hidden="1" customHeight="1" x14ac:dyDescent="0.3">
      <c r="A170" s="345" t="s">
        <v>487</v>
      </c>
      <c r="B170" s="446" t="s">
        <v>1889</v>
      </c>
      <c r="C170" s="347">
        <v>0</v>
      </c>
      <c r="D170" s="348">
        <f t="shared" si="15"/>
        <v>0</v>
      </c>
      <c r="E170" s="761">
        <f>+'Salary Menu MIS 3382'!E171</f>
        <v>4281</v>
      </c>
      <c r="F170" s="936"/>
      <c r="G170" s="350">
        <f t="shared" si="16"/>
        <v>0</v>
      </c>
      <c r="H170" s="351">
        <f t="shared" si="17"/>
        <v>0</v>
      </c>
      <c r="I170" s="351"/>
      <c r="N170" s="538"/>
      <c r="T170" s="693"/>
      <c r="U170" s="191"/>
      <c r="V170" s="541"/>
      <c r="W170" s="541"/>
      <c r="X170" s="541"/>
      <c r="Y170" s="538"/>
      <c r="AB170" s="693"/>
      <c r="AG170" s="693"/>
      <c r="AH170" s="671"/>
      <c r="AI170" s="903"/>
      <c r="AM170" s="693"/>
    </row>
    <row r="171" spans="1:40" s="535" customFormat="1" ht="15" hidden="1" customHeight="1" x14ac:dyDescent="0.3">
      <c r="A171" s="345" t="s">
        <v>1890</v>
      </c>
      <c r="B171" s="446" t="s">
        <v>1891</v>
      </c>
      <c r="C171" s="347">
        <v>0</v>
      </c>
      <c r="D171" s="348">
        <f t="shared" si="15"/>
        <v>0</v>
      </c>
      <c r="E171" s="761">
        <f>+'Salary Menu MIS 3382'!E172</f>
        <v>2452</v>
      </c>
      <c r="F171" s="936"/>
      <c r="G171" s="350">
        <f t="shared" si="16"/>
        <v>0</v>
      </c>
      <c r="H171" s="351">
        <f t="shared" si="17"/>
        <v>0</v>
      </c>
      <c r="I171" s="351"/>
      <c r="N171" s="538"/>
      <c r="T171" s="693"/>
      <c r="U171" s="191"/>
      <c r="V171" s="541"/>
      <c r="W171" s="541"/>
      <c r="X171" s="541"/>
      <c r="Y171" s="538"/>
      <c r="AB171" s="693"/>
      <c r="AG171" s="693"/>
      <c r="AL171" s="896"/>
      <c r="AM171" s="693"/>
      <c r="AN171" s="693"/>
    </row>
    <row r="172" spans="1:40" s="535" customFormat="1" ht="15" hidden="1" customHeight="1" x14ac:dyDescent="0.3">
      <c r="A172" s="345" t="s">
        <v>488</v>
      </c>
      <c r="B172" s="446" t="s">
        <v>489</v>
      </c>
      <c r="C172" s="347">
        <v>0</v>
      </c>
      <c r="D172" s="348">
        <f t="shared" si="15"/>
        <v>0</v>
      </c>
      <c r="E172" s="761">
        <f>+'Salary Menu MIS 3382'!E173</f>
        <v>2452</v>
      </c>
      <c r="F172" s="936"/>
      <c r="G172" s="350">
        <f t="shared" si="16"/>
        <v>0</v>
      </c>
      <c r="H172" s="351">
        <f t="shared" si="17"/>
        <v>0</v>
      </c>
      <c r="I172" s="351"/>
      <c r="N172" s="538"/>
      <c r="T172" s="693"/>
      <c r="U172" s="191"/>
      <c r="V172" s="541"/>
      <c r="W172" s="541"/>
      <c r="X172" s="541"/>
      <c r="Y172" s="538"/>
      <c r="AB172" s="693"/>
      <c r="AG172" s="693"/>
      <c r="AL172" s="693"/>
      <c r="AM172" s="693"/>
    </row>
    <row r="173" spans="1:40" s="535" customFormat="1" ht="15" hidden="1" customHeight="1" x14ac:dyDescent="0.3">
      <c r="A173" s="345" t="s">
        <v>490</v>
      </c>
      <c r="B173" s="446" t="s">
        <v>491</v>
      </c>
      <c r="C173" s="347">
        <v>0</v>
      </c>
      <c r="D173" s="348">
        <f t="shared" si="15"/>
        <v>0</v>
      </c>
      <c r="E173" s="761">
        <f>+'Salary Menu MIS 3382'!E174</f>
        <v>2452</v>
      </c>
      <c r="F173" s="936"/>
      <c r="G173" s="350">
        <f t="shared" si="16"/>
        <v>0</v>
      </c>
      <c r="H173" s="351">
        <f t="shared" si="17"/>
        <v>0</v>
      </c>
      <c r="I173" s="351"/>
      <c r="N173" s="538"/>
      <c r="T173" s="693"/>
      <c r="U173" s="191"/>
      <c r="V173" s="541"/>
      <c r="W173" s="541"/>
      <c r="X173" s="541"/>
      <c r="Y173" s="538"/>
      <c r="AB173" s="693"/>
      <c r="AG173" s="693"/>
      <c r="AM173" s="693"/>
    </row>
    <row r="174" spans="1:40" s="535" customFormat="1" ht="15" hidden="1" customHeight="1" x14ac:dyDescent="0.3">
      <c r="A174" s="345" t="s">
        <v>492</v>
      </c>
      <c r="B174" s="446" t="s">
        <v>495</v>
      </c>
      <c r="C174" s="347">
        <v>0</v>
      </c>
      <c r="D174" s="348">
        <f t="shared" si="15"/>
        <v>0</v>
      </c>
      <c r="E174" s="761">
        <f>+'Salary Menu MIS 3382'!E175</f>
        <v>2452</v>
      </c>
      <c r="F174" s="936"/>
      <c r="G174" s="350">
        <f t="shared" si="16"/>
        <v>0</v>
      </c>
      <c r="H174" s="351">
        <f t="shared" si="17"/>
        <v>0</v>
      </c>
      <c r="I174" s="351"/>
      <c r="N174" s="538"/>
      <c r="T174" s="693"/>
      <c r="U174" s="191"/>
      <c r="V174" s="541"/>
      <c r="W174" s="541"/>
      <c r="X174" s="541"/>
      <c r="Y174" s="538"/>
      <c r="AB174" s="693"/>
      <c r="AG174" s="693"/>
      <c r="AL174" s="896"/>
      <c r="AM174" s="693"/>
      <c r="AN174" s="693"/>
    </row>
    <row r="175" spans="1:40" s="535" customFormat="1" ht="15" hidden="1" customHeight="1" x14ac:dyDescent="0.3">
      <c r="A175" s="345" t="s">
        <v>496</v>
      </c>
      <c r="B175" s="446" t="s">
        <v>497</v>
      </c>
      <c r="C175" s="347">
        <v>0</v>
      </c>
      <c r="D175" s="348">
        <f t="shared" si="15"/>
        <v>0</v>
      </c>
      <c r="E175" s="761">
        <f>+'Salary Menu MIS 3382'!E176</f>
        <v>2452</v>
      </c>
      <c r="F175" s="936"/>
      <c r="G175" s="350">
        <f t="shared" si="16"/>
        <v>0</v>
      </c>
      <c r="H175" s="351">
        <f t="shared" si="17"/>
        <v>0</v>
      </c>
      <c r="I175" s="351"/>
      <c r="N175" s="538"/>
      <c r="T175" s="693"/>
      <c r="U175" s="191"/>
      <c r="V175" s="541"/>
      <c r="W175" s="541"/>
      <c r="X175" s="541"/>
      <c r="Y175" s="538"/>
      <c r="AB175" s="693"/>
      <c r="AG175" s="693"/>
      <c r="AL175" s="693"/>
      <c r="AM175" s="693"/>
    </row>
    <row r="176" spans="1:40" s="535" customFormat="1" ht="15" hidden="1" customHeight="1" x14ac:dyDescent="0.3">
      <c r="A176" s="345" t="s">
        <v>498</v>
      </c>
      <c r="B176" s="446" t="s">
        <v>499</v>
      </c>
      <c r="C176" s="347">
        <v>0</v>
      </c>
      <c r="D176" s="348">
        <f t="shared" si="15"/>
        <v>0</v>
      </c>
      <c r="E176" s="761">
        <f>+'Salary Menu MIS 3382'!E177</f>
        <v>2452</v>
      </c>
      <c r="F176" s="936"/>
      <c r="G176" s="350">
        <f t="shared" si="16"/>
        <v>0</v>
      </c>
      <c r="H176" s="351">
        <f t="shared" si="17"/>
        <v>0</v>
      </c>
      <c r="I176" s="351"/>
      <c r="N176" s="538"/>
      <c r="T176" s="693"/>
      <c r="U176" s="191"/>
      <c r="V176" s="541"/>
      <c r="W176" s="541"/>
      <c r="X176" s="541"/>
      <c r="Y176" s="538"/>
      <c r="AB176" s="693"/>
      <c r="AG176" s="693"/>
      <c r="AM176" s="693"/>
    </row>
    <row r="177" spans="1:40" s="535" customFormat="1" ht="15" hidden="1" customHeight="1" x14ac:dyDescent="0.3">
      <c r="A177" s="345" t="s">
        <v>500</v>
      </c>
      <c r="B177" s="446" t="s">
        <v>501</v>
      </c>
      <c r="C177" s="347">
        <v>0</v>
      </c>
      <c r="D177" s="348">
        <f t="shared" si="15"/>
        <v>0</v>
      </c>
      <c r="E177" s="761">
        <f>+'Salary Menu MIS 3382'!E178</f>
        <v>4181</v>
      </c>
      <c r="F177" s="936"/>
      <c r="G177" s="350">
        <f t="shared" si="16"/>
        <v>0</v>
      </c>
      <c r="H177" s="351">
        <f t="shared" ref="H177:H189" si="18">ROUND(D177*E177,0)</f>
        <v>0</v>
      </c>
      <c r="I177" s="351"/>
      <c r="N177" s="538"/>
      <c r="T177" s="693"/>
      <c r="U177" s="191"/>
      <c r="V177" s="541"/>
      <c r="W177" s="541"/>
      <c r="X177" s="541"/>
      <c r="Y177" s="538"/>
      <c r="AB177" s="693"/>
      <c r="AG177" s="693"/>
      <c r="AL177" s="896"/>
      <c r="AM177" s="693"/>
      <c r="AN177" s="693"/>
    </row>
    <row r="178" spans="1:40" s="535" customFormat="1" ht="15" hidden="1" customHeight="1" x14ac:dyDescent="0.3">
      <c r="A178" s="345" t="s">
        <v>502</v>
      </c>
      <c r="B178" s="446" t="s">
        <v>1892</v>
      </c>
      <c r="C178" s="347">
        <v>0</v>
      </c>
      <c r="D178" s="348">
        <f t="shared" si="15"/>
        <v>0</v>
      </c>
      <c r="E178" s="761">
        <f>+'Salary Menu MIS 3382'!E179</f>
        <v>5574</v>
      </c>
      <c r="F178" s="936"/>
      <c r="G178" s="350">
        <f t="shared" si="16"/>
        <v>0</v>
      </c>
      <c r="H178" s="351">
        <f t="shared" si="18"/>
        <v>0</v>
      </c>
      <c r="I178" s="351"/>
      <c r="N178" s="538"/>
      <c r="T178" s="693"/>
      <c r="U178" s="191"/>
      <c r="V178" s="541"/>
      <c r="W178" s="541"/>
      <c r="X178" s="541"/>
      <c r="Y178" s="538"/>
      <c r="AB178" s="693"/>
      <c r="AG178" s="693"/>
      <c r="AL178" s="693"/>
      <c r="AM178" s="693"/>
    </row>
    <row r="179" spans="1:40" s="535" customFormat="1" ht="15" hidden="1" customHeight="1" x14ac:dyDescent="0.3">
      <c r="A179" s="345" t="s">
        <v>503</v>
      </c>
      <c r="B179" s="446" t="s">
        <v>1893</v>
      </c>
      <c r="C179" s="347">
        <v>0</v>
      </c>
      <c r="D179" s="348">
        <f t="shared" si="15"/>
        <v>0</v>
      </c>
      <c r="E179" s="761">
        <f>+'Salary Menu MIS 3382'!E180</f>
        <v>5849</v>
      </c>
      <c r="F179" s="936"/>
      <c r="G179" s="350">
        <f t="shared" si="16"/>
        <v>0</v>
      </c>
      <c r="H179" s="351">
        <f t="shared" si="18"/>
        <v>0</v>
      </c>
      <c r="I179" s="351"/>
      <c r="N179" s="538"/>
      <c r="T179" s="693"/>
      <c r="U179" s="191"/>
      <c r="V179" s="675"/>
      <c r="W179" s="675"/>
      <c r="X179" s="675"/>
      <c r="Y179" s="538"/>
      <c r="AB179" s="693"/>
      <c r="AG179" s="693"/>
      <c r="AM179" s="693"/>
    </row>
    <row r="180" spans="1:40" s="535" customFormat="1" ht="15" hidden="1" customHeight="1" x14ac:dyDescent="0.3">
      <c r="A180" s="345" t="s">
        <v>1894</v>
      </c>
      <c r="B180" s="446" t="s">
        <v>1895</v>
      </c>
      <c r="C180" s="347">
        <v>0</v>
      </c>
      <c r="D180" s="348">
        <f t="shared" si="15"/>
        <v>0</v>
      </c>
      <c r="E180" s="761">
        <f>+'Salary Menu MIS 3382'!E181</f>
        <v>2452</v>
      </c>
      <c r="F180" s="936"/>
      <c r="G180" s="350">
        <f t="shared" si="16"/>
        <v>0</v>
      </c>
      <c r="H180" s="351">
        <f t="shared" si="18"/>
        <v>0</v>
      </c>
      <c r="I180" s="351"/>
      <c r="N180" s="538"/>
      <c r="T180" s="693"/>
      <c r="U180" s="191"/>
      <c r="V180" s="675"/>
      <c r="W180" s="675"/>
      <c r="X180" s="675"/>
      <c r="Y180" s="538"/>
      <c r="AB180" s="693"/>
      <c r="AG180" s="693"/>
      <c r="AL180" s="896"/>
      <c r="AM180" s="693"/>
      <c r="AN180" s="693"/>
    </row>
    <row r="181" spans="1:40" s="535" customFormat="1" ht="15" hidden="1" customHeight="1" x14ac:dyDescent="0.3">
      <c r="A181" s="345" t="s">
        <v>504</v>
      </c>
      <c r="B181" s="446" t="s">
        <v>505</v>
      </c>
      <c r="C181" s="347">
        <v>0</v>
      </c>
      <c r="D181" s="348">
        <f t="shared" si="15"/>
        <v>0</v>
      </c>
      <c r="E181" s="761">
        <f>+'Salary Menu MIS 3382'!E182</f>
        <v>2452</v>
      </c>
      <c r="F181" s="936"/>
      <c r="G181" s="350">
        <f t="shared" si="16"/>
        <v>0</v>
      </c>
      <c r="H181" s="351">
        <f t="shared" si="18"/>
        <v>0</v>
      </c>
      <c r="I181" s="351"/>
      <c r="N181" s="538"/>
      <c r="T181" s="693"/>
      <c r="U181" s="191"/>
      <c r="V181" s="675"/>
      <c r="W181" s="675"/>
      <c r="X181" s="675"/>
      <c r="Y181" s="538"/>
      <c r="AB181" s="693"/>
      <c r="AG181" s="693"/>
      <c r="AL181" s="693"/>
      <c r="AM181" s="693"/>
    </row>
    <row r="182" spans="1:40" s="535" customFormat="1" ht="15" hidden="1" customHeight="1" x14ac:dyDescent="0.3">
      <c r="A182" s="345" t="s">
        <v>506</v>
      </c>
      <c r="B182" s="446" t="s">
        <v>507</v>
      </c>
      <c r="C182" s="347">
        <v>0</v>
      </c>
      <c r="D182" s="348">
        <f t="shared" si="15"/>
        <v>0</v>
      </c>
      <c r="E182" s="761">
        <f>+'Salary Menu MIS 3382'!E183</f>
        <v>2452</v>
      </c>
      <c r="F182" s="936"/>
      <c r="G182" s="350">
        <f t="shared" si="16"/>
        <v>0</v>
      </c>
      <c r="H182" s="351">
        <f t="shared" si="18"/>
        <v>0</v>
      </c>
      <c r="I182" s="351"/>
      <c r="N182" s="538"/>
      <c r="T182" s="693"/>
      <c r="U182" s="191"/>
      <c r="V182" s="675"/>
      <c r="W182" s="675"/>
      <c r="X182" s="675"/>
      <c r="Y182" s="538"/>
      <c r="AB182" s="693"/>
      <c r="AG182" s="693"/>
      <c r="AM182" s="693"/>
    </row>
    <row r="183" spans="1:40" s="535" customFormat="1" ht="15" hidden="1" customHeight="1" x14ac:dyDescent="0.3">
      <c r="A183" s="345" t="s">
        <v>508</v>
      </c>
      <c r="B183" s="446" t="s">
        <v>509</v>
      </c>
      <c r="C183" s="347">
        <v>0</v>
      </c>
      <c r="D183" s="348">
        <f t="shared" si="15"/>
        <v>0</v>
      </c>
      <c r="E183" s="761">
        <f>+'Salary Menu MIS 3382'!E184</f>
        <v>1465</v>
      </c>
      <c r="F183" s="936"/>
      <c r="G183" s="350">
        <f t="shared" si="16"/>
        <v>0</v>
      </c>
      <c r="H183" s="351">
        <f t="shared" si="18"/>
        <v>0</v>
      </c>
      <c r="I183" s="351"/>
      <c r="N183" s="538"/>
      <c r="T183" s="693"/>
      <c r="U183" s="191"/>
      <c r="V183" s="675"/>
      <c r="W183" s="675"/>
      <c r="X183" s="675"/>
      <c r="Y183" s="538"/>
      <c r="AB183" s="693"/>
      <c r="AG183" s="693"/>
      <c r="AL183" s="896"/>
      <c r="AM183" s="693"/>
      <c r="AN183" s="693"/>
    </row>
    <row r="184" spans="1:40" s="535" customFormat="1" ht="15" hidden="1" customHeight="1" x14ac:dyDescent="0.3">
      <c r="A184" s="345" t="s">
        <v>1896</v>
      </c>
      <c r="B184" s="446" t="s">
        <v>1897</v>
      </c>
      <c r="C184" s="347">
        <v>0</v>
      </c>
      <c r="D184" s="348">
        <f t="shared" si="15"/>
        <v>0</v>
      </c>
      <c r="E184" s="761">
        <f>+'Salary Menu MIS 3382'!E185</f>
        <v>687</v>
      </c>
      <c r="F184" s="936"/>
      <c r="G184" s="350">
        <f>D184+F184</f>
        <v>0</v>
      </c>
      <c r="H184" s="351">
        <f t="shared" si="18"/>
        <v>0</v>
      </c>
      <c r="I184" s="351"/>
      <c r="N184" s="538"/>
      <c r="T184" s="693"/>
      <c r="U184" s="191"/>
      <c r="V184" s="675"/>
      <c r="W184" s="675"/>
      <c r="X184" s="675"/>
      <c r="Y184" s="538"/>
      <c r="AB184" s="693"/>
      <c r="AG184" s="693"/>
      <c r="AL184" s="693"/>
      <c r="AM184" s="693"/>
    </row>
    <row r="185" spans="1:40" s="535" customFormat="1" ht="15" hidden="1" customHeight="1" x14ac:dyDescent="0.3">
      <c r="A185" s="345" t="s">
        <v>1324</v>
      </c>
      <c r="B185" s="446" t="s">
        <v>1325</v>
      </c>
      <c r="C185" s="347">
        <v>0</v>
      </c>
      <c r="D185" s="348">
        <f t="shared" si="15"/>
        <v>0</v>
      </c>
      <c r="E185" s="761">
        <f>+'Salary Menu MIS 3382'!E186</f>
        <v>2083</v>
      </c>
      <c r="F185" s="936"/>
      <c r="G185" s="350">
        <f t="shared" si="16"/>
        <v>0</v>
      </c>
      <c r="H185" s="351">
        <f t="shared" si="18"/>
        <v>0</v>
      </c>
      <c r="I185" s="351"/>
      <c r="N185" s="538"/>
      <c r="T185" s="693"/>
      <c r="U185" s="191"/>
      <c r="V185" s="541"/>
      <c r="Y185" s="538"/>
      <c r="AB185" s="693"/>
      <c r="AG185" s="693"/>
      <c r="AM185" s="693"/>
    </row>
    <row r="186" spans="1:40" s="535" customFormat="1" ht="15" hidden="1" customHeight="1" x14ac:dyDescent="0.3">
      <c r="A186" s="345" t="s">
        <v>510</v>
      </c>
      <c r="B186" s="446" t="s">
        <v>1508</v>
      </c>
      <c r="C186" s="347">
        <v>0</v>
      </c>
      <c r="D186" s="348">
        <f t="shared" si="15"/>
        <v>0</v>
      </c>
      <c r="E186" s="761">
        <f>+'Salary Menu MIS 3382'!E187</f>
        <v>275</v>
      </c>
      <c r="F186" s="936"/>
      <c r="G186" s="350">
        <f t="shared" si="16"/>
        <v>0</v>
      </c>
      <c r="H186" s="351">
        <f t="shared" si="18"/>
        <v>0</v>
      </c>
      <c r="I186" s="351"/>
      <c r="N186" s="538"/>
      <c r="T186" s="693"/>
      <c r="U186" s="191"/>
      <c r="V186" s="541"/>
      <c r="Y186" s="538"/>
      <c r="AB186" s="693"/>
      <c r="AG186" s="693"/>
      <c r="AL186" s="896"/>
      <c r="AM186" s="693"/>
      <c r="AN186" s="693"/>
    </row>
    <row r="187" spans="1:40" s="535" customFormat="1" ht="18" hidden="1" customHeight="1" x14ac:dyDescent="0.3">
      <c r="A187" s="345" t="s">
        <v>511</v>
      </c>
      <c r="B187" s="446" t="s">
        <v>512</v>
      </c>
      <c r="C187" s="347">
        <v>0</v>
      </c>
      <c r="D187" s="348">
        <f>ROUND(C187,2)</f>
        <v>0</v>
      </c>
      <c r="E187" s="761">
        <f>+'Salary Menu MIS 3382'!E188</f>
        <v>1718</v>
      </c>
      <c r="F187" s="936"/>
      <c r="G187" s="350">
        <f>D187+F187</f>
        <v>0</v>
      </c>
      <c r="H187" s="351">
        <f t="shared" si="18"/>
        <v>0</v>
      </c>
      <c r="I187" s="351"/>
      <c r="N187" s="538"/>
      <c r="T187" s="693"/>
      <c r="U187" s="191"/>
      <c r="V187" s="541"/>
      <c r="Y187" s="538"/>
      <c r="AB187" s="693"/>
      <c r="AG187" s="693"/>
      <c r="AL187" s="693"/>
      <c r="AM187" s="693"/>
    </row>
    <row r="188" spans="1:40" s="535" customFormat="1" ht="15" hidden="1" customHeight="1" x14ac:dyDescent="0.3">
      <c r="A188" s="345" t="s">
        <v>513</v>
      </c>
      <c r="B188" s="446" t="s">
        <v>514</v>
      </c>
      <c r="C188" s="347">
        <v>0</v>
      </c>
      <c r="D188" s="348">
        <f>ROUND(C188,2)</f>
        <v>0</v>
      </c>
      <c r="E188" s="761">
        <f>+'Salary Menu MIS 3382'!E189</f>
        <v>2405</v>
      </c>
      <c r="F188" s="936"/>
      <c r="G188" s="350">
        <f>D188+F188</f>
        <v>0</v>
      </c>
      <c r="H188" s="351">
        <f t="shared" si="18"/>
        <v>0</v>
      </c>
      <c r="I188" s="351"/>
      <c r="N188" s="538"/>
      <c r="T188" s="693"/>
      <c r="U188" s="191"/>
      <c r="V188" s="541"/>
      <c r="Y188" s="538"/>
      <c r="AB188" s="693"/>
      <c r="AG188" s="693"/>
      <c r="AM188" s="693"/>
    </row>
    <row r="189" spans="1:40" s="535" customFormat="1" ht="15" hidden="1" customHeight="1" thickBot="1" x14ac:dyDescent="0.35">
      <c r="A189" s="345" t="s">
        <v>515</v>
      </c>
      <c r="B189" s="446" t="s">
        <v>516</v>
      </c>
      <c r="C189" s="347">
        <v>0</v>
      </c>
      <c r="D189" s="348">
        <f>ROUND(C189,2)</f>
        <v>0</v>
      </c>
      <c r="E189" s="761">
        <f>+'Salary Menu MIS 3382'!E190</f>
        <v>3092</v>
      </c>
      <c r="F189" s="939"/>
      <c r="G189" s="350">
        <f>D189+F189</f>
        <v>0</v>
      </c>
      <c r="H189" s="351">
        <f t="shared" si="18"/>
        <v>0</v>
      </c>
      <c r="I189" s="351"/>
      <c r="N189" s="538"/>
      <c r="T189" s="693"/>
      <c r="U189" s="191"/>
      <c r="V189" s="541"/>
      <c r="Y189" s="538"/>
      <c r="AB189" s="693"/>
      <c r="AG189" s="693"/>
      <c r="AL189" s="896"/>
      <c r="AM189" s="693"/>
      <c r="AN189" s="693"/>
    </row>
    <row r="190" spans="1:40" s="535" customFormat="1" ht="15" hidden="1" customHeight="1" thickBot="1" x14ac:dyDescent="0.35">
      <c r="A190" s="845"/>
      <c r="B190" s="846"/>
      <c r="C190" s="846"/>
      <c r="D190" s="847"/>
      <c r="E190" s="940" t="s">
        <v>517</v>
      </c>
      <c r="F190" s="918"/>
      <c r="G190" s="919"/>
      <c r="H190" s="920">
        <f>SUM(H113:H189)</f>
        <v>0</v>
      </c>
      <c r="I190" s="920"/>
      <c r="N190" s="538"/>
      <c r="T190" s="693"/>
      <c r="V190" s="541"/>
      <c r="Y190" s="538"/>
      <c r="AB190" s="693"/>
      <c r="AG190" s="693"/>
      <c r="AL190" s="693"/>
      <c r="AM190" s="693"/>
    </row>
    <row r="191" spans="1:40" s="234" customFormat="1" ht="18" customHeight="1" x14ac:dyDescent="0.3">
      <c r="A191" s="466"/>
      <c r="B191" s="467"/>
      <c r="C191" s="467"/>
      <c r="D191" s="468"/>
      <c r="E191" s="469" t="s">
        <v>2199</v>
      </c>
      <c r="F191" s="470"/>
      <c r="G191" s="471"/>
      <c r="H191" s="941"/>
      <c r="I191" s="941"/>
      <c r="J191" s="473"/>
      <c r="K191" s="473"/>
      <c r="N191" s="264"/>
      <c r="R191" s="797"/>
      <c r="T191" s="301"/>
      <c r="V191" s="388"/>
      <c r="Y191" s="264"/>
      <c r="Z191" s="797"/>
      <c r="AB191" s="301"/>
      <c r="AG191" s="301"/>
      <c r="AH191" s="235"/>
      <c r="AM191" s="301"/>
    </row>
    <row r="192" spans="1:40" s="234" customFormat="1" ht="15" customHeight="1" thickBot="1" x14ac:dyDescent="0.35">
      <c r="A192" s="474" t="s">
        <v>1613</v>
      </c>
      <c r="B192" s="475"/>
      <c r="C192" s="475"/>
      <c r="D192" s="476"/>
      <c r="E192" s="477" t="s">
        <v>225</v>
      </c>
      <c r="F192" s="477"/>
      <c r="G192" s="478"/>
      <c r="H192" s="479">
        <f>(H31+H60+H70+H83+H111+H190)</f>
        <v>0</v>
      </c>
      <c r="I192" s="479"/>
      <c r="N192" s="264"/>
      <c r="R192" s="797"/>
      <c r="T192" s="301"/>
      <c r="V192" s="388"/>
      <c r="Y192" s="264"/>
      <c r="Z192" s="797"/>
      <c r="AB192" s="301"/>
      <c r="AG192" s="301"/>
      <c r="AH192" s="235"/>
      <c r="AL192" s="891"/>
      <c r="AM192" s="301"/>
      <c r="AN192" s="301"/>
    </row>
    <row r="193" spans="1:40" s="234" customFormat="1" ht="18" hidden="1" customHeight="1" thickBot="1" x14ac:dyDescent="0.35">
      <c r="A193" s="480"/>
      <c r="B193" s="481"/>
      <c r="C193" s="481"/>
      <c r="D193" s="482"/>
      <c r="E193" s="483" t="s">
        <v>1841</v>
      </c>
      <c r="F193" s="484"/>
      <c r="G193" s="485"/>
      <c r="H193" s="486">
        <f>+P31+P60+P70+P83</f>
        <v>0</v>
      </c>
      <c r="I193" s="486"/>
      <c r="N193" s="264"/>
      <c r="R193" s="797"/>
      <c r="T193" s="301"/>
      <c r="V193" s="388"/>
      <c r="Y193" s="264"/>
      <c r="Z193" s="797"/>
      <c r="AB193" s="301"/>
      <c r="AG193" s="301"/>
      <c r="AH193" s="235"/>
      <c r="AL193" s="301"/>
      <c r="AM193" s="301"/>
    </row>
    <row r="194" spans="1:40" s="234" customFormat="1" ht="18" customHeight="1" thickBot="1" x14ac:dyDescent="0.35">
      <c r="A194" s="487"/>
      <c r="B194" s="488"/>
      <c r="C194" s="489"/>
      <c r="D194" s="490"/>
      <c r="E194" s="491" t="s">
        <v>2200</v>
      </c>
      <c r="F194" s="492"/>
      <c r="G194" s="493"/>
      <c r="H194" s="494">
        <f>H191-H192-H193</f>
        <v>0</v>
      </c>
      <c r="I194" s="494"/>
      <c r="N194" s="264"/>
      <c r="R194" s="797"/>
      <c r="T194" s="301"/>
      <c r="V194" s="388"/>
      <c r="Y194" s="264"/>
      <c r="Z194" s="797"/>
      <c r="AB194" s="301"/>
      <c r="AG194" s="2322"/>
      <c r="AH194" s="2322"/>
      <c r="AM194" s="301"/>
    </row>
    <row r="195" spans="1:40" s="234" customFormat="1" ht="15" customHeight="1" thickBot="1" x14ac:dyDescent="0.35">
      <c r="A195" s="368"/>
      <c r="B195" s="369"/>
      <c r="C195" s="370"/>
      <c r="D195" s="371"/>
      <c r="E195" s="495"/>
      <c r="F195" s="495"/>
      <c r="G195" s="495"/>
      <c r="H195" s="496"/>
      <c r="I195" s="496"/>
      <c r="N195" s="264"/>
      <c r="R195" s="797"/>
      <c r="T195" s="301"/>
      <c r="V195" s="388"/>
      <c r="Y195" s="264"/>
      <c r="Z195" s="797"/>
      <c r="AB195" s="301"/>
      <c r="AG195" s="235"/>
      <c r="AH195" s="235"/>
      <c r="AL195" s="891"/>
      <c r="AM195" s="301"/>
      <c r="AN195" s="301"/>
    </row>
    <row r="196" spans="1:40" s="234" customFormat="1" ht="16.2" thickBot="1" x14ac:dyDescent="0.35">
      <c r="A196" s="2320" t="str">
        <f>'Salary Menu MIS 3382'!A197</f>
        <v>Local &amp; State Projects:</v>
      </c>
      <c r="B196" s="2321"/>
      <c r="C196" s="2321"/>
      <c r="D196" s="2321"/>
      <c r="E196" s="2321"/>
      <c r="F196" s="2321"/>
      <c r="G196" s="2321"/>
      <c r="H196" s="2321"/>
      <c r="I196" s="669"/>
      <c r="N196" s="264"/>
      <c r="R196" s="797"/>
      <c r="V196" s="388"/>
      <c r="Y196" s="264"/>
      <c r="Z196" s="797"/>
      <c r="AB196" s="301"/>
      <c r="AC196" s="670"/>
      <c r="AG196" s="690"/>
      <c r="AH196" s="422"/>
      <c r="AL196" s="301"/>
      <c r="AM196" s="301"/>
    </row>
    <row r="197" spans="1:40" s="535" customFormat="1" ht="15" hidden="1" customHeight="1" x14ac:dyDescent="0.3">
      <c r="A197" s="2298" t="s">
        <v>1940</v>
      </c>
      <c r="B197" s="2299"/>
      <c r="C197" s="2299"/>
      <c r="D197" s="2299"/>
      <c r="E197" s="2299"/>
      <c r="F197" s="2186"/>
      <c r="G197" s="2186"/>
      <c r="H197" s="537"/>
      <c r="I197" s="537"/>
      <c r="N197" s="538"/>
      <c r="T197" s="896"/>
      <c r="U197" s="693"/>
      <c r="V197" s="541"/>
      <c r="W197" s="902"/>
      <c r="Y197" s="538"/>
      <c r="AB197" s="693"/>
      <c r="AC197" s="693"/>
      <c r="AD197" s="693"/>
      <c r="AG197" s="902"/>
      <c r="AH197" s="538"/>
      <c r="AM197" s="693"/>
    </row>
    <row r="198" spans="1:40" s="535" customFormat="1" ht="15" hidden="1" customHeight="1" x14ac:dyDescent="0.3">
      <c r="A198" s="542" t="s">
        <v>304</v>
      </c>
      <c r="B198" s="543" t="s">
        <v>541</v>
      </c>
      <c r="C198" s="544">
        <v>0</v>
      </c>
      <c r="D198" s="545">
        <f t="shared" ref="D198:D203" si="19">ROUND(C198,2)</f>
        <v>0</v>
      </c>
      <c r="E198" s="546">
        <f>+'Salary Menu MIS 3382'!E199</f>
        <v>65000</v>
      </c>
      <c r="F198" s="547"/>
      <c r="G198" s="548">
        <f t="shared" ref="G198:G203" si="20">D198+F198</f>
        <v>0</v>
      </c>
      <c r="H198" s="549">
        <f>ROUND(D198*E198,0)</f>
        <v>0</v>
      </c>
      <c r="I198" s="549"/>
      <c r="J198" s="689"/>
      <c r="K198" s="191"/>
      <c r="L198" s="901"/>
      <c r="M198" s="901"/>
      <c r="N198" s="538"/>
      <c r="P198" s="538"/>
      <c r="T198" s="693"/>
      <c r="U198" s="191"/>
      <c r="V198" s="541"/>
      <c r="W198" s="693"/>
      <c r="X198" s="908"/>
      <c r="Y198" s="538"/>
      <c r="AB198" s="693"/>
      <c r="AD198" s="901"/>
      <c r="AG198" s="902"/>
      <c r="AH198" s="538"/>
      <c r="AL198" s="896"/>
      <c r="AM198" s="693"/>
      <c r="AN198" s="693"/>
    </row>
    <row r="199" spans="1:40" s="535" customFormat="1" ht="15" hidden="1" customHeight="1" x14ac:dyDescent="0.3">
      <c r="A199" s="345" t="s">
        <v>316</v>
      </c>
      <c r="B199" s="446" t="s">
        <v>317</v>
      </c>
      <c r="C199" s="550">
        <v>0</v>
      </c>
      <c r="D199" s="350">
        <f t="shared" si="19"/>
        <v>0</v>
      </c>
      <c r="E199" s="551">
        <f>+'Salary Menu MIS 3382'!E200</f>
        <v>37</v>
      </c>
      <c r="F199" s="552"/>
      <c r="G199" s="350">
        <f t="shared" si="20"/>
        <v>0</v>
      </c>
      <c r="H199" s="351">
        <f>ROUND(D199*E199,0)</f>
        <v>0</v>
      </c>
      <c r="I199" s="351"/>
      <c r="J199" s="191"/>
      <c r="K199" s="191"/>
      <c r="L199" s="901"/>
      <c r="M199" s="901"/>
      <c r="N199" s="538"/>
      <c r="T199" s="693"/>
      <c r="U199" s="191"/>
      <c r="V199" s="541"/>
      <c r="W199" s="693"/>
      <c r="X199" s="908"/>
      <c r="Y199" s="538"/>
      <c r="AB199" s="693"/>
      <c r="AD199" s="901"/>
      <c r="AG199" s="902"/>
      <c r="AH199" s="538"/>
      <c r="AL199" s="693"/>
      <c r="AM199" s="693"/>
    </row>
    <row r="200" spans="1:40" s="535" customFormat="1" ht="15" hidden="1" customHeight="1" x14ac:dyDescent="0.3">
      <c r="A200" s="345" t="s">
        <v>368</v>
      </c>
      <c r="B200" s="446" t="s">
        <v>1823</v>
      </c>
      <c r="C200" s="347">
        <v>0</v>
      </c>
      <c r="D200" s="348">
        <f t="shared" si="19"/>
        <v>0</v>
      </c>
      <c r="E200" s="551">
        <f>+'Salary Menu MIS 3382'!E201</f>
        <v>30300</v>
      </c>
      <c r="F200" s="552"/>
      <c r="G200" s="350">
        <f t="shared" si="20"/>
        <v>0</v>
      </c>
      <c r="H200" s="351">
        <f>ROUND(D200*E200,0)</f>
        <v>0</v>
      </c>
      <c r="I200" s="351"/>
      <c r="N200" s="538"/>
      <c r="T200" s="693"/>
      <c r="U200" s="191"/>
      <c r="V200" s="541"/>
      <c r="W200" s="693"/>
      <c r="X200" s="908"/>
      <c r="Y200" s="538"/>
      <c r="AB200" s="693"/>
      <c r="AD200" s="901"/>
      <c r="AM200" s="693"/>
    </row>
    <row r="201" spans="1:40" s="535" customFormat="1" ht="15" hidden="1" customHeight="1" x14ac:dyDescent="0.3">
      <c r="A201" s="345" t="s">
        <v>368</v>
      </c>
      <c r="B201" s="446" t="s">
        <v>1824</v>
      </c>
      <c r="C201" s="347">
        <v>0</v>
      </c>
      <c r="D201" s="348">
        <f t="shared" si="19"/>
        <v>0</v>
      </c>
      <c r="E201" s="349">
        <f>+'Salary Menu MIS 3382'!E202</f>
        <v>3100</v>
      </c>
      <c r="F201" s="447"/>
      <c r="G201" s="350">
        <f t="shared" si="20"/>
        <v>0</v>
      </c>
      <c r="H201" s="351">
        <f>ROUND(D201*E201,0)</f>
        <v>0</v>
      </c>
      <c r="I201" s="351"/>
      <c r="N201" s="538"/>
      <c r="T201" s="693"/>
      <c r="U201" s="191"/>
      <c r="V201" s="541"/>
      <c r="X201" s="689"/>
      <c r="Y201" s="538"/>
      <c r="AB201" s="693"/>
      <c r="AD201" s="901"/>
      <c r="AG201" s="693"/>
      <c r="AH201" s="671"/>
      <c r="AI201" s="903"/>
      <c r="AL201" s="896"/>
      <c r="AM201" s="693"/>
      <c r="AN201" s="693"/>
    </row>
    <row r="202" spans="1:40" s="535" customFormat="1" ht="15" hidden="1" customHeight="1" thickBot="1" x14ac:dyDescent="0.35">
      <c r="A202" s="345" t="s">
        <v>366</v>
      </c>
      <c r="B202" s="553" t="s">
        <v>543</v>
      </c>
      <c r="C202" s="347">
        <v>0</v>
      </c>
      <c r="D202" s="348">
        <f t="shared" si="19"/>
        <v>0</v>
      </c>
      <c r="E202" s="554">
        <v>0</v>
      </c>
      <c r="F202" s="555"/>
      <c r="G202" s="350">
        <f t="shared" si="20"/>
        <v>0</v>
      </c>
      <c r="H202" s="556">
        <f>ROUND(D202*E202,0)</f>
        <v>0</v>
      </c>
      <c r="I202" s="556"/>
      <c r="J202" s="191"/>
      <c r="K202" s="191"/>
      <c r="L202" s="901"/>
      <c r="M202" s="901"/>
      <c r="N202" s="538"/>
      <c r="T202" s="693"/>
      <c r="U202" s="191"/>
      <c r="V202" s="541"/>
      <c r="W202" s="541"/>
      <c r="X202" s="541"/>
      <c r="Y202" s="538"/>
      <c r="AB202" s="693"/>
      <c r="AD202" s="901"/>
      <c r="AG202" s="693"/>
      <c r="AL202" s="693"/>
      <c r="AM202" s="693"/>
    </row>
    <row r="203" spans="1:40" s="535" customFormat="1" ht="15" hidden="1" customHeight="1" thickBot="1" x14ac:dyDescent="0.35">
      <c r="A203" s="509"/>
      <c r="B203" s="510" t="s">
        <v>1842</v>
      </c>
      <c r="C203" s="511"/>
      <c r="D203" s="511">
        <f t="shared" si="19"/>
        <v>0</v>
      </c>
      <c r="E203" s="512">
        <v>0</v>
      </c>
      <c r="F203" s="513"/>
      <c r="G203" s="514">
        <f t="shared" si="20"/>
        <v>0</v>
      </c>
      <c r="H203" s="515">
        <f>+P203</f>
        <v>0</v>
      </c>
      <c r="I203" s="515"/>
      <c r="J203" s="191"/>
      <c r="K203" s="191"/>
      <c r="L203" s="901"/>
      <c r="M203" s="901"/>
      <c r="N203" s="538"/>
      <c r="P203" s="901"/>
      <c r="T203" s="693"/>
      <c r="V203" s="541"/>
      <c r="W203" s="541"/>
      <c r="X203" s="541"/>
      <c r="Y203" s="538"/>
      <c r="AB203" s="693"/>
      <c r="AG203" s="693"/>
      <c r="AM203" s="693"/>
    </row>
    <row r="204" spans="1:40" s="535" customFormat="1" ht="18" hidden="1" customHeight="1" x14ac:dyDescent="0.3">
      <c r="A204" s="558"/>
      <c r="B204" s="559"/>
      <c r="C204" s="559"/>
      <c r="D204" s="560"/>
      <c r="E204" s="561" t="s">
        <v>224</v>
      </c>
      <c r="F204" s="562"/>
      <c r="G204" s="563"/>
      <c r="H204" s="564">
        <f>'Revenue Projection'!H52</f>
        <v>0</v>
      </c>
      <c r="I204" s="564"/>
      <c r="N204" s="538"/>
      <c r="T204" s="693"/>
      <c r="V204" s="541"/>
      <c r="W204" s="541"/>
      <c r="X204" s="541"/>
      <c r="Y204" s="538"/>
      <c r="AB204" s="693"/>
      <c r="AE204" s="901"/>
      <c r="AG204" s="2317"/>
      <c r="AH204" s="2317"/>
      <c r="AL204" s="896"/>
      <c r="AM204" s="693"/>
      <c r="AN204" s="693"/>
    </row>
    <row r="205" spans="1:40" s="535" customFormat="1" ht="15" hidden="1" customHeight="1" thickBot="1" x14ac:dyDescent="0.35">
      <c r="A205" s="480"/>
      <c r="B205" s="481"/>
      <c r="C205" s="481"/>
      <c r="D205" s="482"/>
      <c r="E205" s="483" t="s">
        <v>1967</v>
      </c>
      <c r="F205" s="565"/>
      <c r="G205" s="565"/>
      <c r="H205" s="566">
        <f>SUM(H198:H203)</f>
        <v>0</v>
      </c>
      <c r="I205" s="566"/>
      <c r="N205" s="538"/>
      <c r="T205" s="693"/>
      <c r="V205" s="541"/>
      <c r="W205" s="541"/>
      <c r="X205" s="541"/>
      <c r="Y205" s="538"/>
      <c r="AB205" s="693"/>
      <c r="AL205" s="693"/>
      <c r="AM205" s="693"/>
    </row>
    <row r="206" spans="1:40" s="535" customFormat="1" ht="15" hidden="1" customHeight="1" thickBot="1" x14ac:dyDescent="0.35">
      <c r="A206" s="567"/>
      <c r="B206" s="568"/>
      <c r="C206" s="568"/>
      <c r="D206" s="569"/>
      <c r="E206" s="570" t="s">
        <v>1558</v>
      </c>
      <c r="F206" s="571"/>
      <c r="G206" s="571"/>
      <c r="H206" s="572">
        <f>H204-H205</f>
        <v>0</v>
      </c>
      <c r="I206" s="572"/>
      <c r="N206" s="538"/>
      <c r="T206" s="693"/>
      <c r="V206" s="541"/>
      <c r="W206" s="541"/>
      <c r="X206" s="541"/>
      <c r="Y206" s="538"/>
      <c r="AB206" s="693"/>
      <c r="AC206" s="933"/>
      <c r="AG206" s="902"/>
      <c r="AH206" s="538"/>
      <c r="AM206" s="693"/>
    </row>
    <row r="207" spans="1:40" s="535" customFormat="1" ht="15" hidden="1" customHeight="1" x14ac:dyDescent="0.3">
      <c r="A207" s="2298" t="s">
        <v>122</v>
      </c>
      <c r="B207" s="2299"/>
      <c r="C207" s="2299"/>
      <c r="D207" s="2299"/>
      <c r="E207" s="2299"/>
      <c r="F207" s="2186"/>
      <c r="G207" s="2186"/>
      <c r="H207" s="537"/>
      <c r="I207" s="537"/>
      <c r="N207" s="538"/>
      <c r="T207" s="896"/>
      <c r="U207" s="693"/>
      <c r="V207" s="541"/>
      <c r="Y207" s="538"/>
      <c r="AB207" s="693"/>
      <c r="AC207" s="693"/>
      <c r="AD207" s="693"/>
      <c r="AG207" s="902"/>
      <c r="AH207" s="538"/>
      <c r="AL207" s="896"/>
      <c r="AM207" s="693"/>
      <c r="AN207" s="693"/>
    </row>
    <row r="208" spans="1:40" s="535" customFormat="1" ht="15" hidden="1" customHeight="1" x14ac:dyDescent="0.3">
      <c r="A208" s="542" t="s">
        <v>304</v>
      </c>
      <c r="B208" s="543" t="s">
        <v>541</v>
      </c>
      <c r="C208" s="544">
        <v>0</v>
      </c>
      <c r="D208" s="545">
        <f t="shared" ref="D208:D213" si="21">ROUND(C208,2)</f>
        <v>0</v>
      </c>
      <c r="E208" s="546">
        <f>+'Salary Menu MIS 3382'!E209</f>
        <v>65000</v>
      </c>
      <c r="F208" s="547"/>
      <c r="G208" s="548">
        <f t="shared" ref="G208:G213" si="22">D208+F208</f>
        <v>0</v>
      </c>
      <c r="H208" s="549">
        <f>ROUND(D208*E208,0)</f>
        <v>0</v>
      </c>
      <c r="I208" s="549"/>
      <c r="J208" s="689"/>
      <c r="K208" s="191"/>
      <c r="L208" s="901"/>
      <c r="M208" s="901"/>
      <c r="N208" s="538"/>
      <c r="P208" s="538"/>
      <c r="T208" s="693"/>
      <c r="U208" s="191"/>
      <c r="V208" s="541"/>
      <c r="W208" s="693"/>
      <c r="X208" s="908"/>
      <c r="Y208" s="538"/>
      <c r="AB208" s="693"/>
      <c r="AD208" s="901"/>
      <c r="AG208" s="902"/>
      <c r="AH208" s="538"/>
      <c r="AL208" s="693"/>
      <c r="AM208" s="693"/>
    </row>
    <row r="209" spans="1:68" s="533" customFormat="1" ht="15" hidden="1" customHeight="1" x14ac:dyDescent="0.3">
      <c r="A209" s="345" t="s">
        <v>316</v>
      </c>
      <c r="B209" s="446" t="s">
        <v>317</v>
      </c>
      <c r="C209" s="550">
        <v>0</v>
      </c>
      <c r="D209" s="350">
        <f t="shared" si="21"/>
        <v>0</v>
      </c>
      <c r="E209" s="551">
        <f>+'Salary Menu MIS 3382'!E210</f>
        <v>37</v>
      </c>
      <c r="F209" s="552"/>
      <c r="G209" s="350">
        <f t="shared" si="22"/>
        <v>0</v>
      </c>
      <c r="H209" s="351">
        <f>ROUND(D209*E209,0)</f>
        <v>0</v>
      </c>
      <c r="I209" s="351"/>
      <c r="J209" s="191"/>
      <c r="K209" s="191"/>
      <c r="L209" s="901"/>
      <c r="M209" s="901"/>
      <c r="N209" s="538"/>
      <c r="O209" s="535"/>
      <c r="P209" s="535"/>
      <c r="Q209" s="535"/>
      <c r="R209" s="535"/>
      <c r="S209" s="535"/>
      <c r="T209" s="693"/>
      <c r="U209" s="191"/>
      <c r="V209" s="541"/>
      <c r="W209" s="693"/>
      <c r="X209" s="908"/>
      <c r="Y209" s="538"/>
      <c r="Z209" s="535"/>
      <c r="AA209" s="535"/>
      <c r="AB209" s="693"/>
      <c r="AC209" s="535"/>
      <c r="AD209" s="901"/>
      <c r="AE209" s="535"/>
      <c r="AF209" s="535"/>
      <c r="AG209" s="902"/>
      <c r="AH209" s="538"/>
      <c r="AI209" s="535"/>
      <c r="AJ209" s="535"/>
      <c r="AK209" s="535"/>
      <c r="AL209" s="535"/>
      <c r="AM209" s="693"/>
      <c r="AN209" s="535"/>
      <c r="AO209" s="535"/>
      <c r="AP209" s="535"/>
      <c r="AQ209" s="535"/>
      <c r="AR209" s="535"/>
      <c r="AS209" s="535"/>
      <c r="AT209" s="535"/>
      <c r="AU209" s="535"/>
      <c r="AV209" s="535"/>
      <c r="AW209" s="535"/>
      <c r="AX209" s="535"/>
      <c r="AY209" s="535"/>
      <c r="AZ209" s="535"/>
      <c r="BA209" s="535"/>
      <c r="BB209" s="535"/>
      <c r="BC209" s="535"/>
      <c r="BD209" s="535"/>
      <c r="BE209" s="535"/>
      <c r="BF209" s="535"/>
      <c r="BG209" s="535"/>
      <c r="BH209" s="535"/>
      <c r="BI209" s="535"/>
      <c r="BJ209" s="535"/>
      <c r="BK209" s="535"/>
      <c r="BL209" s="535"/>
      <c r="BM209" s="535"/>
      <c r="BN209" s="535"/>
      <c r="BO209" s="535"/>
      <c r="BP209" s="535"/>
    </row>
    <row r="210" spans="1:68" s="533" customFormat="1" ht="15" hidden="1" customHeight="1" x14ac:dyDescent="0.3">
      <c r="A210" s="345" t="s">
        <v>368</v>
      </c>
      <c r="B210" s="446" t="s">
        <v>1823</v>
      </c>
      <c r="C210" s="347">
        <v>0</v>
      </c>
      <c r="D210" s="348">
        <f t="shared" si="21"/>
        <v>0</v>
      </c>
      <c r="E210" s="551">
        <f>+'Salary Menu MIS 3382'!E211</f>
        <v>30300</v>
      </c>
      <c r="F210" s="552"/>
      <c r="G210" s="350">
        <f t="shared" si="22"/>
        <v>0</v>
      </c>
      <c r="H210" s="351">
        <f>ROUND(D210*E210,0)</f>
        <v>0</v>
      </c>
      <c r="I210" s="351"/>
      <c r="J210" s="535"/>
      <c r="K210" s="535"/>
      <c r="L210" s="535"/>
      <c r="M210" s="535"/>
      <c r="N210" s="538"/>
      <c r="O210" s="535"/>
      <c r="P210" s="535"/>
      <c r="Q210" s="535"/>
      <c r="R210" s="535"/>
      <c r="S210" s="535"/>
      <c r="T210" s="693"/>
      <c r="U210" s="191"/>
      <c r="V210" s="541"/>
      <c r="W210" s="693"/>
      <c r="X210" s="908"/>
      <c r="Y210" s="538"/>
      <c r="Z210" s="535"/>
      <c r="AA210" s="535"/>
      <c r="AB210" s="693"/>
      <c r="AC210" s="535"/>
      <c r="AD210" s="901"/>
      <c r="AE210" s="535"/>
      <c r="AF210" s="535"/>
      <c r="AG210" s="535"/>
      <c r="AH210" s="535"/>
      <c r="AI210" s="535"/>
      <c r="AJ210" s="535"/>
      <c r="AK210" s="535"/>
      <c r="AL210" s="896"/>
      <c r="AM210" s="693"/>
      <c r="AN210" s="693"/>
      <c r="AO210" s="535"/>
      <c r="AP210" s="535"/>
      <c r="AQ210" s="535"/>
      <c r="AR210" s="535"/>
      <c r="AS210" s="535"/>
      <c r="AT210" s="535"/>
      <c r="AU210" s="535"/>
      <c r="AV210" s="535"/>
      <c r="AW210" s="535"/>
      <c r="AX210" s="535"/>
      <c r="AY210" s="535"/>
      <c r="AZ210" s="535"/>
      <c r="BA210" s="535"/>
      <c r="BB210" s="535"/>
      <c r="BC210" s="535"/>
      <c r="BD210" s="535"/>
      <c r="BE210" s="535"/>
      <c r="BF210" s="535"/>
      <c r="BG210" s="535"/>
      <c r="BH210" s="535"/>
      <c r="BI210" s="535"/>
      <c r="BJ210" s="535"/>
      <c r="BK210" s="535"/>
      <c r="BL210" s="535"/>
      <c r="BM210" s="535"/>
      <c r="BN210" s="535"/>
      <c r="BO210" s="535"/>
      <c r="BP210" s="535"/>
    </row>
    <row r="211" spans="1:68" s="533" customFormat="1" ht="15" hidden="1" customHeight="1" x14ac:dyDescent="0.3">
      <c r="A211" s="345" t="s">
        <v>368</v>
      </c>
      <c r="B211" s="446" t="s">
        <v>1824</v>
      </c>
      <c r="C211" s="347">
        <v>0</v>
      </c>
      <c r="D211" s="348">
        <f t="shared" si="21"/>
        <v>0</v>
      </c>
      <c r="E211" s="349">
        <f>+'Salary Menu MIS 3382'!E212</f>
        <v>3100</v>
      </c>
      <c r="F211" s="447"/>
      <c r="G211" s="350">
        <f t="shared" si="22"/>
        <v>0</v>
      </c>
      <c r="H211" s="351">
        <f>ROUND(D211*E211,0)</f>
        <v>0</v>
      </c>
      <c r="I211" s="351"/>
      <c r="J211" s="535"/>
      <c r="K211" s="535"/>
      <c r="L211" s="535"/>
      <c r="M211" s="535"/>
      <c r="N211" s="538"/>
      <c r="O211" s="535"/>
      <c r="P211" s="535"/>
      <c r="Q211" s="535"/>
      <c r="R211" s="535"/>
      <c r="S211" s="535"/>
      <c r="T211" s="693"/>
      <c r="U211" s="191"/>
      <c r="V211" s="541"/>
      <c r="W211" s="535"/>
      <c r="X211" s="689"/>
      <c r="Y211" s="538"/>
      <c r="Z211" s="535"/>
      <c r="AA211" s="535"/>
      <c r="AB211" s="693"/>
      <c r="AC211" s="535"/>
      <c r="AD211" s="901"/>
      <c r="AE211" s="535"/>
      <c r="AF211" s="535"/>
      <c r="AG211" s="693"/>
      <c r="AH211" s="671"/>
      <c r="AI211" s="903"/>
      <c r="AJ211" s="535"/>
      <c r="AK211" s="535"/>
      <c r="AL211" s="693"/>
      <c r="AM211" s="693"/>
      <c r="AN211" s="535"/>
      <c r="AO211" s="535"/>
      <c r="AP211" s="535"/>
      <c r="AQ211" s="535"/>
      <c r="AR211" s="535"/>
      <c r="AS211" s="535"/>
      <c r="AT211" s="535"/>
      <c r="AU211" s="535"/>
      <c r="AV211" s="535"/>
      <c r="AW211" s="535"/>
      <c r="AX211" s="535"/>
      <c r="AY211" s="535"/>
      <c r="AZ211" s="535"/>
      <c r="BA211" s="535"/>
      <c r="BB211" s="535"/>
      <c r="BC211" s="535"/>
      <c r="BD211" s="535"/>
      <c r="BE211" s="535"/>
      <c r="BF211" s="535"/>
      <c r="BG211" s="535"/>
      <c r="BH211" s="535"/>
      <c r="BI211" s="535"/>
      <c r="BJ211" s="535"/>
      <c r="BK211" s="535"/>
      <c r="BL211" s="535"/>
      <c r="BM211" s="535"/>
      <c r="BN211" s="535"/>
      <c r="BO211" s="535"/>
      <c r="BP211" s="535"/>
    </row>
    <row r="212" spans="1:68" s="533" customFormat="1" ht="15" hidden="1" customHeight="1" thickBot="1" x14ac:dyDescent="0.35">
      <c r="A212" s="345" t="s">
        <v>366</v>
      </c>
      <c r="B212" s="553" t="s">
        <v>543</v>
      </c>
      <c r="C212" s="347">
        <v>0</v>
      </c>
      <c r="D212" s="348">
        <f t="shared" si="21"/>
        <v>0</v>
      </c>
      <c r="E212" s="554">
        <v>0</v>
      </c>
      <c r="F212" s="555"/>
      <c r="G212" s="350">
        <f t="shared" si="22"/>
        <v>0</v>
      </c>
      <c r="H212" s="556">
        <f>ROUND(D212*E212,0)</f>
        <v>0</v>
      </c>
      <c r="I212" s="556"/>
      <c r="J212" s="191"/>
      <c r="K212" s="191"/>
      <c r="L212" s="901"/>
      <c r="M212" s="901"/>
      <c r="N212" s="538"/>
      <c r="O212" s="535"/>
      <c r="P212" s="535"/>
      <c r="Q212" s="535"/>
      <c r="R212" s="535"/>
      <c r="S212" s="535"/>
      <c r="T212" s="693"/>
      <c r="U212" s="191"/>
      <c r="V212" s="541"/>
      <c r="W212" s="535"/>
      <c r="X212" s="535"/>
      <c r="Y212" s="538"/>
      <c r="Z212" s="535"/>
      <c r="AA212" s="535"/>
      <c r="AB212" s="693"/>
      <c r="AC212" s="535"/>
      <c r="AD212" s="901"/>
      <c r="AE212" s="535"/>
      <c r="AF212" s="535"/>
      <c r="AG212" s="693"/>
      <c r="AH212" s="535"/>
      <c r="AI212" s="535"/>
      <c r="AJ212" s="535"/>
      <c r="AK212" s="535"/>
      <c r="AL212" s="693"/>
      <c r="AM212" s="693"/>
      <c r="AN212" s="535"/>
      <c r="AO212" s="535"/>
      <c r="AP212" s="535"/>
      <c r="AQ212" s="535"/>
      <c r="AR212" s="535"/>
      <c r="AS212" s="535"/>
      <c r="AT212" s="535"/>
      <c r="AU212" s="535"/>
      <c r="AV212" s="535"/>
      <c r="AW212" s="535"/>
      <c r="AX212" s="535"/>
      <c r="AY212" s="535"/>
      <c r="AZ212" s="535"/>
      <c r="BA212" s="535"/>
      <c r="BB212" s="535"/>
      <c r="BC212" s="535"/>
      <c r="BD212" s="535"/>
      <c r="BE212" s="535"/>
      <c r="BF212" s="535"/>
      <c r="BG212" s="535"/>
      <c r="BH212" s="535"/>
      <c r="BI212" s="535"/>
      <c r="BJ212" s="535"/>
      <c r="BK212" s="535"/>
      <c r="BL212" s="535"/>
      <c r="BM212" s="535"/>
      <c r="BN212" s="535"/>
      <c r="BO212" s="535"/>
      <c r="BP212" s="535"/>
    </row>
    <row r="213" spans="1:68" s="533" customFormat="1" ht="15" hidden="1" customHeight="1" thickBot="1" x14ac:dyDescent="0.35">
      <c r="A213" s="509"/>
      <c r="B213" s="510" t="s">
        <v>1842</v>
      </c>
      <c r="C213" s="511"/>
      <c r="D213" s="511">
        <f t="shared" si="21"/>
        <v>0</v>
      </c>
      <c r="E213" s="512">
        <v>0</v>
      </c>
      <c r="F213" s="513"/>
      <c r="G213" s="514">
        <f t="shared" si="22"/>
        <v>0</v>
      </c>
      <c r="H213" s="515">
        <f>+P213</f>
        <v>0</v>
      </c>
      <c r="I213" s="515"/>
      <c r="J213" s="191"/>
      <c r="K213" s="191"/>
      <c r="L213" s="901"/>
      <c r="M213" s="901"/>
      <c r="N213" s="538"/>
      <c r="O213" s="535"/>
      <c r="P213" s="901"/>
      <c r="Q213" s="535"/>
      <c r="R213" s="535"/>
      <c r="S213" s="535"/>
      <c r="T213" s="693"/>
      <c r="U213" s="535"/>
      <c r="V213" s="541"/>
      <c r="W213" s="541"/>
      <c r="X213" s="541"/>
      <c r="Y213" s="538"/>
      <c r="Z213" s="535"/>
      <c r="AA213" s="535"/>
      <c r="AB213" s="693"/>
      <c r="AC213" s="535"/>
      <c r="AD213" s="535"/>
      <c r="AE213" s="535"/>
      <c r="AF213" s="535"/>
      <c r="AG213" s="693"/>
      <c r="AH213" s="535"/>
      <c r="AI213" s="535"/>
      <c r="AJ213" s="535"/>
      <c r="AK213" s="535"/>
      <c r="AL213" s="896"/>
      <c r="AM213" s="693"/>
      <c r="AN213" s="693"/>
      <c r="AO213" s="535"/>
      <c r="AP213" s="535"/>
      <c r="AQ213" s="535"/>
      <c r="AR213" s="535"/>
      <c r="AS213" s="535"/>
      <c r="AT213" s="535"/>
      <c r="AU213" s="535"/>
      <c r="AV213" s="535"/>
      <c r="AW213" s="535"/>
      <c r="AX213" s="535"/>
      <c r="AY213" s="535"/>
      <c r="AZ213" s="535"/>
      <c r="BA213" s="535"/>
      <c r="BB213" s="535"/>
      <c r="BC213" s="535"/>
      <c r="BD213" s="535"/>
      <c r="BE213" s="535"/>
      <c r="BF213" s="535"/>
      <c r="BG213" s="535"/>
      <c r="BH213" s="535"/>
      <c r="BI213" s="535"/>
      <c r="BJ213" s="535"/>
      <c r="BK213" s="535"/>
      <c r="BL213" s="535"/>
      <c r="BM213" s="535"/>
      <c r="BN213" s="535"/>
      <c r="BO213" s="535"/>
      <c r="BP213" s="535"/>
    </row>
    <row r="214" spans="1:68" s="533" customFormat="1" ht="18" hidden="1" customHeight="1" x14ac:dyDescent="0.3">
      <c r="A214" s="558"/>
      <c r="B214" s="559"/>
      <c r="C214" s="559"/>
      <c r="D214" s="560"/>
      <c r="E214" s="561" t="s">
        <v>224</v>
      </c>
      <c r="F214" s="562"/>
      <c r="G214" s="563"/>
      <c r="H214" s="564">
        <f>'Revenue Projection'!H54</f>
        <v>0</v>
      </c>
      <c r="I214" s="564"/>
      <c r="J214" s="535"/>
      <c r="K214" s="535"/>
      <c r="L214" s="535"/>
      <c r="M214" s="535"/>
      <c r="N214" s="538"/>
      <c r="O214" s="535"/>
      <c r="P214" s="535"/>
      <c r="Q214" s="535"/>
      <c r="R214" s="535"/>
      <c r="S214" s="535"/>
      <c r="T214" s="693"/>
      <c r="U214" s="535"/>
      <c r="V214" s="541"/>
      <c r="W214" s="541"/>
      <c r="X214" s="541"/>
      <c r="Y214" s="538"/>
      <c r="Z214" s="535"/>
      <c r="AA214" s="535"/>
      <c r="AB214" s="693"/>
      <c r="AC214" s="535"/>
      <c r="AD214" s="535"/>
      <c r="AE214" s="901"/>
      <c r="AF214" s="535"/>
      <c r="AG214" s="2317"/>
      <c r="AH214" s="2317"/>
      <c r="AI214" s="535"/>
      <c r="AJ214" s="535"/>
      <c r="AK214" s="535"/>
      <c r="AL214" s="693"/>
      <c r="AM214" s="693"/>
      <c r="AN214" s="535"/>
      <c r="AO214" s="535"/>
      <c r="AP214" s="535"/>
      <c r="AQ214" s="535"/>
      <c r="AR214" s="535"/>
      <c r="AS214" s="535"/>
      <c r="AT214" s="535"/>
      <c r="AU214" s="535"/>
      <c r="AV214" s="535"/>
      <c r="AW214" s="535"/>
      <c r="AX214" s="535"/>
      <c r="AY214" s="535"/>
      <c r="AZ214" s="535"/>
      <c r="BA214" s="535"/>
      <c r="BB214" s="535"/>
      <c r="BC214" s="535"/>
      <c r="BD214" s="535"/>
      <c r="BE214" s="535"/>
      <c r="BF214" s="535"/>
      <c r="BG214" s="535"/>
      <c r="BH214" s="535"/>
      <c r="BI214" s="535"/>
      <c r="BJ214" s="535"/>
      <c r="BK214" s="535"/>
      <c r="BL214" s="535"/>
      <c r="BM214" s="535"/>
      <c r="BN214" s="535"/>
      <c r="BO214" s="535"/>
      <c r="BP214" s="535"/>
    </row>
    <row r="215" spans="1:68" s="533" customFormat="1" ht="15" hidden="1" customHeight="1" thickBot="1" x14ac:dyDescent="0.35">
      <c r="A215" s="480"/>
      <c r="B215" s="481"/>
      <c r="C215" s="481"/>
      <c r="D215" s="482"/>
      <c r="E215" s="483" t="s">
        <v>493</v>
      </c>
      <c r="F215" s="565"/>
      <c r="G215" s="565"/>
      <c r="H215" s="566">
        <f>SUM(H208:H213)</f>
        <v>0</v>
      </c>
      <c r="I215" s="566"/>
      <c r="J215" s="535"/>
      <c r="K215" s="535"/>
      <c r="L215" s="535"/>
      <c r="M215" s="535"/>
      <c r="N215" s="538"/>
      <c r="O215" s="535"/>
      <c r="P215" s="535"/>
      <c r="Q215" s="535"/>
      <c r="R215" s="535"/>
      <c r="S215" s="535"/>
      <c r="T215" s="693"/>
      <c r="U215" s="535"/>
      <c r="V215" s="541"/>
      <c r="W215" s="541"/>
      <c r="X215" s="541"/>
      <c r="Y215" s="538"/>
      <c r="Z215" s="535"/>
      <c r="AA215" s="535"/>
      <c r="AB215" s="693"/>
      <c r="AC215" s="535"/>
      <c r="AD215" s="535"/>
      <c r="AE215" s="535"/>
      <c r="AF215" s="535"/>
      <c r="AG215" s="535"/>
      <c r="AH215" s="535"/>
      <c r="AI215" s="535"/>
      <c r="AJ215" s="535"/>
      <c r="AK215" s="535"/>
      <c r="AL215" s="535"/>
      <c r="AM215" s="693"/>
      <c r="AN215" s="535"/>
      <c r="AO215" s="535"/>
      <c r="AP215" s="535"/>
      <c r="AQ215" s="535"/>
      <c r="AR215" s="535"/>
      <c r="AS215" s="535"/>
      <c r="AT215" s="535"/>
      <c r="AU215" s="535"/>
      <c r="AV215" s="535"/>
      <c r="AW215" s="535"/>
      <c r="AX215" s="535"/>
      <c r="AY215" s="535"/>
      <c r="AZ215" s="535"/>
      <c r="BA215" s="535"/>
      <c r="BB215" s="535"/>
      <c r="BC215" s="535"/>
      <c r="BD215" s="535"/>
      <c r="BE215" s="535"/>
      <c r="BF215" s="535"/>
      <c r="BG215" s="535"/>
      <c r="BH215" s="535"/>
      <c r="BI215" s="535"/>
      <c r="BJ215" s="535"/>
      <c r="BK215" s="535"/>
      <c r="BL215" s="535"/>
      <c r="BM215" s="535"/>
      <c r="BN215" s="535"/>
      <c r="BO215" s="535"/>
      <c r="BP215" s="535"/>
    </row>
    <row r="216" spans="1:68" s="533" customFormat="1" ht="15" hidden="1" customHeight="1" thickBot="1" x14ac:dyDescent="0.35">
      <c r="A216" s="567"/>
      <c r="B216" s="568"/>
      <c r="C216" s="568"/>
      <c r="D216" s="569"/>
      <c r="E216" s="570" t="s">
        <v>1558</v>
      </c>
      <c r="F216" s="571"/>
      <c r="G216" s="571"/>
      <c r="H216" s="572">
        <f>H214-H215</f>
        <v>0</v>
      </c>
      <c r="I216" s="572"/>
      <c r="J216" s="535"/>
      <c r="K216" s="535"/>
      <c r="L216" s="535"/>
      <c r="M216" s="535"/>
      <c r="N216" s="538"/>
      <c r="O216" s="535"/>
      <c r="P216" s="535"/>
      <c r="Q216" s="535"/>
      <c r="R216" s="535"/>
      <c r="S216" s="535"/>
      <c r="T216" s="693"/>
      <c r="U216" s="535"/>
      <c r="V216" s="541"/>
      <c r="W216" s="541"/>
      <c r="X216" s="541"/>
      <c r="Y216" s="538"/>
      <c r="Z216" s="535"/>
      <c r="AA216" s="535"/>
      <c r="AB216" s="693"/>
      <c r="AC216" s="933"/>
      <c r="AD216" s="535"/>
      <c r="AE216" s="535"/>
      <c r="AF216" s="535"/>
      <c r="AG216" s="902"/>
      <c r="AH216" s="538"/>
      <c r="AI216" s="535"/>
      <c r="AJ216" s="535"/>
      <c r="AK216" s="535"/>
      <c r="AL216" s="535"/>
      <c r="AM216" s="693"/>
      <c r="AN216" s="535"/>
      <c r="AO216" s="535"/>
      <c r="AP216" s="535"/>
      <c r="AQ216" s="535"/>
      <c r="AR216" s="535"/>
      <c r="AS216" s="535"/>
      <c r="AT216" s="535"/>
      <c r="AU216" s="535"/>
      <c r="AV216" s="535"/>
      <c r="AW216" s="535"/>
      <c r="AX216" s="535"/>
      <c r="AY216" s="535"/>
      <c r="AZ216" s="535"/>
      <c r="BA216" s="535"/>
      <c r="BB216" s="535"/>
      <c r="BC216" s="535"/>
      <c r="BD216" s="535"/>
      <c r="BE216" s="535"/>
      <c r="BF216" s="535"/>
      <c r="BG216" s="535"/>
      <c r="BH216" s="535"/>
      <c r="BI216" s="535"/>
      <c r="BJ216" s="535"/>
      <c r="BK216" s="535"/>
      <c r="BL216" s="535"/>
      <c r="BM216" s="535"/>
      <c r="BN216" s="535"/>
      <c r="BO216" s="535"/>
      <c r="BP216" s="535"/>
    </row>
    <row r="217" spans="1:68" s="533" customFormat="1" ht="15" hidden="1" customHeight="1" x14ac:dyDescent="0.3">
      <c r="A217" s="2298" t="s">
        <v>1949</v>
      </c>
      <c r="B217" s="2299"/>
      <c r="C217" s="2299"/>
      <c r="D217" s="2299"/>
      <c r="E217" s="2299"/>
      <c r="F217" s="2186"/>
      <c r="G217" s="2186"/>
      <c r="H217" s="537"/>
      <c r="I217" s="537"/>
      <c r="J217" s="535"/>
      <c r="K217" s="535"/>
      <c r="L217" s="535"/>
      <c r="M217" s="535"/>
      <c r="N217" s="538"/>
      <c r="O217" s="535"/>
      <c r="P217" s="535"/>
      <c r="Q217" s="535"/>
      <c r="R217" s="535"/>
      <c r="S217" s="535"/>
      <c r="T217" s="896"/>
      <c r="U217" s="693"/>
      <c r="V217" s="541"/>
      <c r="W217" s="535"/>
      <c r="X217" s="535"/>
      <c r="Y217" s="538"/>
      <c r="Z217" s="535"/>
      <c r="AA217" s="535"/>
      <c r="AB217" s="693"/>
      <c r="AC217" s="693"/>
      <c r="AD217" s="693"/>
      <c r="AE217" s="535"/>
      <c r="AF217" s="535"/>
      <c r="AG217" s="902"/>
      <c r="AH217" s="538"/>
      <c r="AI217" s="535"/>
      <c r="AJ217" s="535"/>
      <c r="AK217" s="535"/>
      <c r="AL217" s="535"/>
      <c r="AM217" s="693"/>
      <c r="AN217" s="535"/>
      <c r="AO217" s="535"/>
      <c r="AP217" s="535"/>
      <c r="AQ217" s="535"/>
      <c r="AR217" s="535"/>
      <c r="AS217" s="535"/>
      <c r="AT217" s="535"/>
      <c r="AU217" s="535"/>
      <c r="AV217" s="535"/>
      <c r="AW217" s="535"/>
      <c r="AX217" s="535"/>
      <c r="AY217" s="535"/>
      <c r="AZ217" s="535"/>
      <c r="BA217" s="535"/>
      <c r="BB217" s="535"/>
      <c r="BC217" s="535"/>
      <c r="BD217" s="535"/>
      <c r="BE217" s="535"/>
      <c r="BF217" s="535"/>
      <c r="BG217" s="535"/>
      <c r="BH217" s="535"/>
      <c r="BI217" s="535"/>
      <c r="BJ217" s="535"/>
      <c r="BK217" s="535"/>
      <c r="BL217" s="535"/>
      <c r="BM217" s="535"/>
      <c r="BN217" s="535"/>
      <c r="BO217" s="535"/>
      <c r="BP217" s="535"/>
    </row>
    <row r="218" spans="1:68" s="533" customFormat="1" ht="15" hidden="1" customHeight="1" x14ac:dyDescent="0.3">
      <c r="A218" s="542" t="s">
        <v>304</v>
      </c>
      <c r="B218" s="543" t="s">
        <v>1480</v>
      </c>
      <c r="C218" s="544">
        <v>0</v>
      </c>
      <c r="D218" s="545">
        <f t="shared" ref="D218:D223" si="23">ROUND(C218,2)</f>
        <v>0</v>
      </c>
      <c r="E218" s="546">
        <f>+'Salary Menu MIS 3382'!E219</f>
        <v>65000</v>
      </c>
      <c r="F218" s="547"/>
      <c r="G218" s="548">
        <f t="shared" ref="G218:G223" si="24">D218+F218</f>
        <v>0</v>
      </c>
      <c r="H218" s="549">
        <f>ROUND(D218*E218,0)</f>
        <v>0</v>
      </c>
      <c r="I218" s="549"/>
      <c r="J218" s="689"/>
      <c r="K218" s="191"/>
      <c r="L218" s="901"/>
      <c r="M218" s="901"/>
      <c r="N218" s="538"/>
      <c r="O218" s="535"/>
      <c r="P218" s="538"/>
      <c r="Q218" s="535"/>
      <c r="R218" s="535"/>
      <c r="S218" s="535"/>
      <c r="T218" s="693"/>
      <c r="U218" s="191"/>
      <c r="V218" s="541"/>
      <c r="W218" s="693"/>
      <c r="X218" s="908"/>
      <c r="Y218" s="538"/>
      <c r="Z218" s="535"/>
      <c r="AA218" s="535"/>
      <c r="AB218" s="693"/>
      <c r="AC218" s="535"/>
      <c r="AD218" s="901"/>
      <c r="AE218" s="535"/>
      <c r="AF218" s="535"/>
      <c r="AG218" s="902"/>
      <c r="AH218" s="538"/>
      <c r="AI218" s="535"/>
      <c r="AJ218" s="535"/>
      <c r="AK218" s="535"/>
      <c r="AL218" s="896"/>
      <c r="AM218" s="693"/>
      <c r="AN218" s="693"/>
      <c r="AO218" s="535"/>
      <c r="AP218" s="535"/>
      <c r="AQ218" s="535"/>
      <c r="AR218" s="535"/>
      <c r="AS218" s="535"/>
      <c r="AT218" s="535"/>
      <c r="AU218" s="535"/>
      <c r="AV218" s="535"/>
      <c r="AW218" s="535"/>
      <c r="AX218" s="535"/>
      <c r="AY218" s="535"/>
      <c r="AZ218" s="535"/>
      <c r="BA218" s="535"/>
      <c r="BB218" s="535"/>
      <c r="BC218" s="535"/>
      <c r="BD218" s="535"/>
      <c r="BE218" s="535"/>
      <c r="BF218" s="535"/>
      <c r="BG218" s="535"/>
      <c r="BH218" s="535"/>
      <c r="BI218" s="535"/>
      <c r="BJ218" s="535"/>
      <c r="BK218" s="535"/>
      <c r="BL218" s="535"/>
      <c r="BM218" s="535"/>
      <c r="BN218" s="535"/>
      <c r="BO218" s="535"/>
      <c r="BP218" s="535"/>
    </row>
    <row r="219" spans="1:68" s="533" customFormat="1" ht="15" hidden="1" customHeight="1" x14ac:dyDescent="0.3">
      <c r="A219" s="345" t="s">
        <v>316</v>
      </c>
      <c r="B219" s="446" t="s">
        <v>1938</v>
      </c>
      <c r="C219" s="550">
        <v>0</v>
      </c>
      <c r="D219" s="350">
        <f t="shared" si="23"/>
        <v>0</v>
      </c>
      <c r="E219" s="551">
        <f>+'Salary Menu MIS 3382'!E220</f>
        <v>37</v>
      </c>
      <c r="F219" s="552"/>
      <c r="G219" s="350">
        <f t="shared" si="24"/>
        <v>0</v>
      </c>
      <c r="H219" s="351">
        <f>ROUND(D219*E219,0)</f>
        <v>0</v>
      </c>
      <c r="I219" s="351"/>
      <c r="J219" s="191"/>
      <c r="K219" s="191"/>
      <c r="L219" s="901"/>
      <c r="M219" s="901"/>
      <c r="N219" s="538"/>
      <c r="O219" s="535"/>
      <c r="P219" s="535"/>
      <c r="Q219" s="535"/>
      <c r="R219" s="535"/>
      <c r="S219" s="535"/>
      <c r="T219" s="693"/>
      <c r="U219" s="191"/>
      <c r="V219" s="541"/>
      <c r="W219" s="693"/>
      <c r="X219" s="908"/>
      <c r="Y219" s="538"/>
      <c r="Z219" s="535"/>
      <c r="AA219" s="535"/>
      <c r="AB219" s="693"/>
      <c r="AC219" s="535"/>
      <c r="AD219" s="901"/>
      <c r="AE219" s="535"/>
      <c r="AF219" s="535"/>
      <c r="AG219" s="902"/>
      <c r="AH219" s="538"/>
      <c r="AI219" s="535"/>
      <c r="AJ219" s="535"/>
      <c r="AK219" s="535"/>
      <c r="AL219" s="693"/>
      <c r="AM219" s="693"/>
      <c r="AN219" s="535"/>
      <c r="AO219" s="535"/>
      <c r="AP219" s="535"/>
      <c r="AQ219" s="535"/>
      <c r="AR219" s="535"/>
      <c r="AS219" s="535"/>
      <c r="AT219" s="535"/>
      <c r="AU219" s="535"/>
      <c r="AV219" s="535"/>
      <c r="AW219" s="535"/>
      <c r="AX219" s="535"/>
      <c r="AY219" s="535"/>
      <c r="AZ219" s="535"/>
      <c r="BA219" s="535"/>
      <c r="BB219" s="535"/>
      <c r="BC219" s="535"/>
      <c r="BD219" s="535"/>
      <c r="BE219" s="535"/>
      <c r="BF219" s="535"/>
      <c r="BG219" s="535"/>
      <c r="BH219" s="535"/>
      <c r="BI219" s="535"/>
      <c r="BJ219" s="535"/>
      <c r="BK219" s="535"/>
      <c r="BL219" s="535"/>
      <c r="BM219" s="535"/>
      <c r="BN219" s="535"/>
      <c r="BO219" s="535"/>
      <c r="BP219" s="535"/>
    </row>
    <row r="220" spans="1:68" s="533" customFormat="1" ht="15" hidden="1" customHeight="1" x14ac:dyDescent="0.3">
      <c r="A220" s="345" t="s">
        <v>368</v>
      </c>
      <c r="B220" s="446" t="s">
        <v>1823</v>
      </c>
      <c r="C220" s="347">
        <v>0</v>
      </c>
      <c r="D220" s="348">
        <f t="shared" si="23"/>
        <v>0</v>
      </c>
      <c r="E220" s="551">
        <f>+'Salary Menu MIS 3382'!E221</f>
        <v>30300</v>
      </c>
      <c r="F220" s="552"/>
      <c r="G220" s="350">
        <f t="shared" si="24"/>
        <v>0</v>
      </c>
      <c r="H220" s="351">
        <f>ROUND(D220*E220,0)</f>
        <v>0</v>
      </c>
      <c r="I220" s="351"/>
      <c r="J220" s="535"/>
      <c r="K220" s="535"/>
      <c r="L220" s="535"/>
      <c r="M220" s="535"/>
      <c r="N220" s="538"/>
      <c r="O220" s="535"/>
      <c r="P220" s="535"/>
      <c r="Q220" s="535"/>
      <c r="R220" s="535"/>
      <c r="S220" s="535"/>
      <c r="T220" s="693"/>
      <c r="U220" s="191"/>
      <c r="V220" s="541"/>
      <c r="W220" s="693"/>
      <c r="X220" s="908"/>
      <c r="Y220" s="538"/>
      <c r="Z220" s="535"/>
      <c r="AA220" s="535"/>
      <c r="AB220" s="693"/>
      <c r="AC220" s="535"/>
      <c r="AD220" s="901"/>
      <c r="AE220" s="535"/>
      <c r="AF220" s="535"/>
      <c r="AG220" s="535"/>
      <c r="AH220" s="535"/>
      <c r="AI220" s="535"/>
      <c r="AJ220" s="535"/>
      <c r="AK220" s="535"/>
      <c r="AL220" s="535"/>
      <c r="AM220" s="693"/>
      <c r="AN220" s="535"/>
      <c r="AO220" s="535"/>
      <c r="AP220" s="535"/>
      <c r="AQ220" s="535"/>
      <c r="AR220" s="535"/>
      <c r="AS220" s="535"/>
      <c r="AT220" s="535"/>
      <c r="AU220" s="535"/>
      <c r="AV220" s="535"/>
      <c r="AW220" s="535"/>
      <c r="AX220" s="535"/>
      <c r="AY220" s="535"/>
      <c r="AZ220" s="535"/>
      <c r="BA220" s="535"/>
      <c r="BB220" s="535"/>
      <c r="BC220" s="535"/>
      <c r="BD220" s="535"/>
      <c r="BE220" s="535"/>
      <c r="BF220" s="535"/>
      <c r="BG220" s="535"/>
      <c r="BH220" s="535"/>
      <c r="BI220" s="535"/>
      <c r="BJ220" s="535"/>
      <c r="BK220" s="535"/>
      <c r="BL220" s="535"/>
      <c r="BM220" s="535"/>
      <c r="BN220" s="535"/>
      <c r="BO220" s="535"/>
      <c r="BP220" s="535"/>
    </row>
    <row r="221" spans="1:68" s="533" customFormat="1" ht="15" hidden="1" customHeight="1" x14ac:dyDescent="0.3">
      <c r="A221" s="345" t="s">
        <v>368</v>
      </c>
      <c r="B221" s="446" t="s">
        <v>1824</v>
      </c>
      <c r="C221" s="347">
        <v>0</v>
      </c>
      <c r="D221" s="348">
        <f t="shared" si="23"/>
        <v>0</v>
      </c>
      <c r="E221" s="349">
        <f>+'Salary Menu MIS 3382'!E222</f>
        <v>3100</v>
      </c>
      <c r="F221" s="447"/>
      <c r="G221" s="350">
        <f t="shared" si="24"/>
        <v>0</v>
      </c>
      <c r="H221" s="351">
        <f>ROUND(D221*E221,0)</f>
        <v>0</v>
      </c>
      <c r="I221" s="351"/>
      <c r="J221" s="535"/>
      <c r="K221" s="535"/>
      <c r="L221" s="535"/>
      <c r="M221" s="535"/>
      <c r="N221" s="538"/>
      <c r="O221" s="535"/>
      <c r="P221" s="535"/>
      <c r="Q221" s="535"/>
      <c r="R221" s="535"/>
      <c r="S221" s="535"/>
      <c r="T221" s="693"/>
      <c r="U221" s="191"/>
      <c r="V221" s="541"/>
      <c r="W221" s="535"/>
      <c r="X221" s="689"/>
      <c r="Y221" s="538"/>
      <c r="Z221" s="535"/>
      <c r="AA221" s="535"/>
      <c r="AB221" s="693"/>
      <c r="AC221" s="535"/>
      <c r="AD221" s="901"/>
      <c r="AE221" s="535"/>
      <c r="AF221" s="535"/>
      <c r="AG221" s="693"/>
      <c r="AH221" s="671"/>
      <c r="AI221" s="903"/>
      <c r="AJ221" s="535"/>
      <c r="AK221" s="535"/>
      <c r="AL221" s="896"/>
      <c r="AM221" s="693"/>
      <c r="AN221" s="693"/>
      <c r="AO221" s="535"/>
      <c r="AP221" s="535"/>
      <c r="AQ221" s="535"/>
      <c r="AR221" s="535"/>
      <c r="AS221" s="535"/>
      <c r="AT221" s="535"/>
      <c r="AU221" s="535"/>
      <c r="AV221" s="535"/>
      <c r="AW221" s="535"/>
      <c r="AX221" s="535"/>
      <c r="AY221" s="535"/>
      <c r="AZ221" s="535"/>
      <c r="BA221" s="535"/>
      <c r="BB221" s="535"/>
      <c r="BC221" s="535"/>
      <c r="BD221" s="535"/>
      <c r="BE221" s="535"/>
      <c r="BF221" s="535"/>
      <c r="BG221" s="535"/>
      <c r="BH221" s="535"/>
      <c r="BI221" s="535"/>
      <c r="BJ221" s="535"/>
      <c r="BK221" s="535"/>
      <c r="BL221" s="535"/>
      <c r="BM221" s="535"/>
      <c r="BN221" s="535"/>
      <c r="BO221" s="535"/>
      <c r="BP221" s="535"/>
    </row>
    <row r="222" spans="1:68" s="533" customFormat="1" ht="15" hidden="1" customHeight="1" thickBot="1" x14ac:dyDescent="0.35">
      <c r="A222" s="345" t="s">
        <v>366</v>
      </c>
      <c r="B222" s="553" t="s">
        <v>543</v>
      </c>
      <c r="C222" s="347">
        <v>0</v>
      </c>
      <c r="D222" s="348">
        <f t="shared" si="23"/>
        <v>0</v>
      </c>
      <c r="E222" s="554">
        <v>0</v>
      </c>
      <c r="F222" s="555"/>
      <c r="G222" s="350">
        <f t="shared" si="24"/>
        <v>0</v>
      </c>
      <c r="H222" s="556">
        <f>ROUND(D222*E222,0)</f>
        <v>0</v>
      </c>
      <c r="I222" s="556"/>
      <c r="J222" s="191"/>
      <c r="K222" s="191"/>
      <c r="L222" s="901"/>
      <c r="M222" s="901"/>
      <c r="N222" s="538"/>
      <c r="O222" s="535"/>
      <c r="P222" s="535"/>
      <c r="Q222" s="535"/>
      <c r="R222" s="535"/>
      <c r="S222" s="535"/>
      <c r="T222" s="693"/>
      <c r="U222" s="191"/>
      <c r="V222" s="541"/>
      <c r="W222" s="535"/>
      <c r="X222" s="535"/>
      <c r="Y222" s="538"/>
      <c r="Z222" s="535"/>
      <c r="AA222" s="535"/>
      <c r="AB222" s="693"/>
      <c r="AC222" s="535"/>
      <c r="AD222" s="901"/>
      <c r="AE222" s="535"/>
      <c r="AF222" s="535"/>
      <c r="AG222" s="693"/>
      <c r="AH222" s="671"/>
      <c r="AI222" s="535"/>
      <c r="AJ222" s="535"/>
      <c r="AK222" s="535"/>
      <c r="AL222" s="693"/>
      <c r="AM222" s="693"/>
      <c r="AN222" s="535"/>
      <c r="AO222" s="535"/>
      <c r="AP222" s="535"/>
      <c r="AQ222" s="535"/>
      <c r="AR222" s="535"/>
      <c r="AS222" s="535"/>
      <c r="AT222" s="535"/>
      <c r="AU222" s="535"/>
      <c r="AV222" s="535"/>
      <c r="AW222" s="535"/>
      <c r="AX222" s="535"/>
      <c r="AY222" s="535"/>
      <c r="AZ222" s="535"/>
      <c r="BA222" s="535"/>
      <c r="BB222" s="535"/>
      <c r="BC222" s="535"/>
      <c r="BD222" s="535"/>
      <c r="BE222" s="535"/>
      <c r="BF222" s="535"/>
      <c r="BG222" s="535"/>
      <c r="BH222" s="535"/>
      <c r="BI222" s="535"/>
      <c r="BJ222" s="535"/>
      <c r="BK222" s="535"/>
      <c r="BL222" s="535"/>
      <c r="BM222" s="535"/>
      <c r="BN222" s="535"/>
      <c r="BO222" s="535"/>
      <c r="BP222" s="535"/>
    </row>
    <row r="223" spans="1:68" s="533" customFormat="1" ht="15" hidden="1" customHeight="1" thickBot="1" x14ac:dyDescent="0.35">
      <c r="A223" s="509"/>
      <c r="B223" s="510" t="s">
        <v>1842</v>
      </c>
      <c r="C223" s="511"/>
      <c r="D223" s="511">
        <f t="shared" si="23"/>
        <v>0</v>
      </c>
      <c r="E223" s="512">
        <v>0</v>
      </c>
      <c r="F223" s="513"/>
      <c r="G223" s="514">
        <f t="shared" si="24"/>
        <v>0</v>
      </c>
      <c r="H223" s="515">
        <f>+P223</f>
        <v>0</v>
      </c>
      <c r="I223" s="515"/>
      <c r="J223" s="191"/>
      <c r="K223" s="191"/>
      <c r="L223" s="901"/>
      <c r="M223" s="901"/>
      <c r="N223" s="538"/>
      <c r="O223" s="535"/>
      <c r="P223" s="901"/>
      <c r="Q223" s="535"/>
      <c r="R223" s="535"/>
      <c r="S223" s="535"/>
      <c r="T223" s="693"/>
      <c r="U223" s="535"/>
      <c r="V223" s="541"/>
      <c r="W223" s="541"/>
      <c r="X223" s="541"/>
      <c r="Y223" s="538"/>
      <c r="Z223" s="535"/>
      <c r="AA223" s="535"/>
      <c r="AB223" s="693"/>
      <c r="AC223" s="535"/>
      <c r="AD223" s="535"/>
      <c r="AE223" s="901"/>
      <c r="AF223" s="535"/>
      <c r="AG223" s="693"/>
      <c r="AH223" s="535"/>
      <c r="AI223" s="535"/>
      <c r="AJ223" s="535"/>
      <c r="AK223" s="535"/>
      <c r="AL223" s="535"/>
      <c r="AM223" s="693"/>
      <c r="AN223" s="535"/>
      <c r="AO223" s="535"/>
      <c r="AP223" s="535"/>
      <c r="AQ223" s="535"/>
      <c r="AR223" s="535"/>
      <c r="AS223" s="535"/>
      <c r="AT223" s="535"/>
      <c r="AU223" s="535"/>
      <c r="AV223" s="535"/>
      <c r="AW223" s="535"/>
      <c r="AX223" s="535"/>
      <c r="AY223" s="535"/>
      <c r="AZ223" s="535"/>
      <c r="BA223" s="535"/>
      <c r="BB223" s="535"/>
      <c r="BC223" s="535"/>
      <c r="BD223" s="535"/>
      <c r="BE223" s="535"/>
      <c r="BF223" s="535"/>
      <c r="BG223" s="535"/>
      <c r="BH223" s="535"/>
      <c r="BI223" s="535"/>
      <c r="BJ223" s="535"/>
      <c r="BK223" s="535"/>
      <c r="BL223" s="535"/>
      <c r="BM223" s="535"/>
      <c r="BN223" s="535"/>
      <c r="BO223" s="535"/>
      <c r="BP223" s="535"/>
    </row>
    <row r="224" spans="1:68" s="533" customFormat="1" ht="18" hidden="1" customHeight="1" x14ac:dyDescent="0.3">
      <c r="A224" s="558"/>
      <c r="B224" s="559"/>
      <c r="C224" s="559"/>
      <c r="D224" s="560"/>
      <c r="E224" s="561" t="s">
        <v>224</v>
      </c>
      <c r="F224" s="562"/>
      <c r="G224" s="563"/>
      <c r="H224" s="564">
        <f>'Revenue Projection'!H56</f>
        <v>0</v>
      </c>
      <c r="I224" s="564"/>
      <c r="J224" s="535"/>
      <c r="K224" s="535"/>
      <c r="L224" s="535"/>
      <c r="M224" s="535"/>
      <c r="N224" s="538"/>
      <c r="O224" s="535"/>
      <c r="P224" s="535"/>
      <c r="Q224" s="535"/>
      <c r="R224" s="535"/>
      <c r="S224" s="535"/>
      <c r="T224" s="693"/>
      <c r="U224" s="535"/>
      <c r="V224" s="541"/>
      <c r="W224" s="541"/>
      <c r="X224" s="541"/>
      <c r="Y224" s="538"/>
      <c r="Z224" s="535"/>
      <c r="AA224" s="535"/>
      <c r="AB224" s="693"/>
      <c r="AC224" s="535"/>
      <c r="AD224" s="535"/>
      <c r="AE224" s="535"/>
      <c r="AF224" s="535"/>
      <c r="AG224" s="2317"/>
      <c r="AH224" s="2317"/>
      <c r="AI224" s="535"/>
      <c r="AJ224" s="535"/>
      <c r="AK224" s="535"/>
      <c r="AL224" s="896"/>
      <c r="AM224" s="693"/>
      <c r="AN224" s="693"/>
      <c r="AO224" s="535"/>
      <c r="AP224" s="535"/>
      <c r="AQ224" s="535"/>
      <c r="AR224" s="535"/>
      <c r="AS224" s="535"/>
      <c r="AT224" s="535"/>
      <c r="AU224" s="535"/>
      <c r="AV224" s="535"/>
      <c r="AW224" s="535"/>
      <c r="AX224" s="535"/>
      <c r="AY224" s="535"/>
      <c r="AZ224" s="535"/>
      <c r="BA224" s="535"/>
      <c r="BB224" s="535"/>
      <c r="BC224" s="535"/>
      <c r="BD224" s="535"/>
      <c r="BE224" s="535"/>
      <c r="BF224" s="535"/>
      <c r="BG224" s="535"/>
      <c r="BH224" s="535"/>
      <c r="BI224" s="535"/>
      <c r="BJ224" s="535"/>
      <c r="BK224" s="535"/>
      <c r="BL224" s="535"/>
      <c r="BM224" s="535"/>
      <c r="BN224" s="535"/>
      <c r="BO224" s="535"/>
      <c r="BP224" s="535"/>
    </row>
    <row r="225" spans="1:40" s="535" customFormat="1" ht="15" hidden="1" customHeight="1" thickBot="1" x14ac:dyDescent="0.35">
      <c r="A225" s="480"/>
      <c r="B225" s="481"/>
      <c r="C225" s="481"/>
      <c r="D225" s="482"/>
      <c r="E225" s="483" t="s">
        <v>1968</v>
      </c>
      <c r="F225" s="565"/>
      <c r="G225" s="565"/>
      <c r="H225" s="566">
        <f>SUM(H218:H223)</f>
        <v>0</v>
      </c>
      <c r="I225" s="566"/>
      <c r="N225" s="538"/>
      <c r="T225" s="693"/>
      <c r="V225" s="541"/>
      <c r="W225" s="541"/>
      <c r="X225" s="541"/>
      <c r="Y225" s="538"/>
      <c r="AB225" s="693"/>
      <c r="AL225" s="693"/>
      <c r="AM225" s="693"/>
    </row>
    <row r="226" spans="1:40" s="535" customFormat="1" ht="15" hidden="1" customHeight="1" thickBot="1" x14ac:dyDescent="0.35">
      <c r="A226" s="567"/>
      <c r="B226" s="568"/>
      <c r="C226" s="568"/>
      <c r="D226" s="569"/>
      <c r="E226" s="570" t="s">
        <v>1558</v>
      </c>
      <c r="F226" s="571"/>
      <c r="G226" s="571"/>
      <c r="H226" s="572">
        <f>H224-H225</f>
        <v>0</v>
      </c>
      <c r="I226" s="572"/>
      <c r="N226" s="538"/>
      <c r="T226" s="693"/>
      <c r="V226" s="541"/>
      <c r="W226" s="541"/>
      <c r="X226" s="541"/>
      <c r="Y226" s="538"/>
      <c r="AB226" s="693"/>
      <c r="AC226" s="933"/>
      <c r="AG226" s="902"/>
      <c r="AH226" s="538"/>
      <c r="AM226" s="693"/>
    </row>
    <row r="227" spans="1:40" s="535" customFormat="1" ht="15" hidden="1" customHeight="1" x14ac:dyDescent="0.3">
      <c r="A227" s="2298" t="s">
        <v>1326</v>
      </c>
      <c r="B227" s="2299"/>
      <c r="C227" s="2299"/>
      <c r="D227" s="2299"/>
      <c r="E227" s="2299"/>
      <c r="F227" s="2186"/>
      <c r="G227" s="2186"/>
      <c r="H227" s="537"/>
      <c r="I227" s="537"/>
      <c r="N227" s="538"/>
      <c r="T227" s="896"/>
      <c r="U227" s="693"/>
      <c r="V227" s="541"/>
      <c r="Y227" s="538"/>
      <c r="AB227" s="693"/>
      <c r="AC227" s="693"/>
      <c r="AD227" s="693"/>
      <c r="AG227" s="902"/>
      <c r="AH227" s="538"/>
      <c r="AL227" s="896"/>
      <c r="AM227" s="693"/>
      <c r="AN227" s="693"/>
    </row>
    <row r="228" spans="1:40" s="535" customFormat="1" ht="15" hidden="1" customHeight="1" x14ac:dyDescent="0.3">
      <c r="A228" s="542" t="s">
        <v>304</v>
      </c>
      <c r="B228" s="543" t="s">
        <v>541</v>
      </c>
      <c r="C228" s="544">
        <v>0</v>
      </c>
      <c r="D228" s="545">
        <f t="shared" ref="D228:D233" si="25">ROUND(C228,2)</f>
        <v>0</v>
      </c>
      <c r="E228" s="546">
        <f>+'Salary Menu MIS 3382'!E229</f>
        <v>65000</v>
      </c>
      <c r="F228" s="547"/>
      <c r="G228" s="548">
        <f t="shared" ref="G228:G233" si="26">D228+F228</f>
        <v>0</v>
      </c>
      <c r="H228" s="549">
        <f>ROUND(D228*E228,0)</f>
        <v>0</v>
      </c>
      <c r="I228" s="549"/>
      <c r="J228" s="689"/>
      <c r="K228" s="191"/>
      <c r="L228" s="901"/>
      <c r="M228" s="901"/>
      <c r="N228" s="538"/>
      <c r="P228" s="538"/>
      <c r="T228" s="693"/>
      <c r="U228" s="191"/>
      <c r="V228" s="541"/>
      <c r="W228" s="693"/>
      <c r="X228" s="908"/>
      <c r="Y228" s="538"/>
      <c r="AB228" s="693"/>
      <c r="AD228" s="901"/>
      <c r="AG228" s="902"/>
      <c r="AH228" s="538"/>
      <c r="AL228" s="693"/>
      <c r="AM228" s="693"/>
    </row>
    <row r="229" spans="1:40" s="535" customFormat="1" ht="15" hidden="1" customHeight="1" x14ac:dyDescent="0.3">
      <c r="A229" s="345" t="s">
        <v>316</v>
      </c>
      <c r="B229" s="446" t="s">
        <v>317</v>
      </c>
      <c r="C229" s="550">
        <v>0</v>
      </c>
      <c r="D229" s="350">
        <f t="shared" si="25"/>
        <v>0</v>
      </c>
      <c r="E229" s="551">
        <f>+'Salary Menu MIS 3382'!E230</f>
        <v>37</v>
      </c>
      <c r="F229" s="552"/>
      <c r="G229" s="350">
        <f t="shared" si="26"/>
        <v>0</v>
      </c>
      <c r="H229" s="351">
        <f>ROUND(D229*E229,0)</f>
        <v>0</v>
      </c>
      <c r="I229" s="351"/>
      <c r="J229" s="191"/>
      <c r="K229" s="191"/>
      <c r="L229" s="901"/>
      <c r="M229" s="901"/>
      <c r="N229" s="538"/>
      <c r="T229" s="693"/>
      <c r="U229" s="191"/>
      <c r="V229" s="541"/>
      <c r="W229" s="693"/>
      <c r="X229" s="908"/>
      <c r="Y229" s="538"/>
      <c r="AB229" s="693"/>
      <c r="AD229" s="901"/>
      <c r="AG229" s="902"/>
      <c r="AH229" s="538"/>
      <c r="AL229" s="693"/>
      <c r="AM229" s="693"/>
    </row>
    <row r="230" spans="1:40" s="535" customFormat="1" ht="15" hidden="1" customHeight="1" x14ac:dyDescent="0.3">
      <c r="A230" s="345" t="s">
        <v>368</v>
      </c>
      <c r="B230" s="446" t="s">
        <v>542</v>
      </c>
      <c r="C230" s="347">
        <v>0</v>
      </c>
      <c r="D230" s="348">
        <f t="shared" si="25"/>
        <v>0</v>
      </c>
      <c r="E230" s="551">
        <f>+'Salary Menu MIS 3382'!E231</f>
        <v>30300</v>
      </c>
      <c r="F230" s="552"/>
      <c r="G230" s="350">
        <f t="shared" si="26"/>
        <v>0</v>
      </c>
      <c r="H230" s="351">
        <f>ROUND(D230*E230,0)</f>
        <v>0</v>
      </c>
      <c r="I230" s="351"/>
      <c r="N230" s="538"/>
      <c r="T230" s="693"/>
      <c r="U230" s="191"/>
      <c r="V230" s="541"/>
      <c r="W230" s="693"/>
      <c r="X230" s="908"/>
      <c r="Y230" s="538"/>
      <c r="AB230" s="693"/>
      <c r="AD230" s="901"/>
      <c r="AL230" s="896"/>
      <c r="AM230" s="693"/>
      <c r="AN230" s="693"/>
    </row>
    <row r="231" spans="1:40" s="535" customFormat="1" ht="15" hidden="1" customHeight="1" x14ac:dyDescent="0.3">
      <c r="A231" s="345" t="s">
        <v>368</v>
      </c>
      <c r="B231" s="446" t="s">
        <v>1824</v>
      </c>
      <c r="C231" s="347">
        <v>0</v>
      </c>
      <c r="D231" s="348">
        <f t="shared" si="25"/>
        <v>0</v>
      </c>
      <c r="E231" s="349">
        <f>+'Salary Menu MIS 3382'!E232</f>
        <v>3100</v>
      </c>
      <c r="F231" s="447"/>
      <c r="G231" s="350">
        <f t="shared" si="26"/>
        <v>0</v>
      </c>
      <c r="H231" s="351">
        <f>ROUND(D231*E231,0)</f>
        <v>0</v>
      </c>
      <c r="I231" s="351"/>
      <c r="N231" s="538"/>
      <c r="T231" s="693"/>
      <c r="U231" s="191"/>
      <c r="V231" s="541"/>
      <c r="X231" s="689"/>
      <c r="Y231" s="538"/>
      <c r="AB231" s="693"/>
      <c r="AD231" s="901"/>
      <c r="AG231" s="693"/>
      <c r="AH231" s="671"/>
      <c r="AI231" s="903"/>
      <c r="AL231" s="693"/>
      <c r="AM231" s="693"/>
    </row>
    <row r="232" spans="1:40" s="535" customFormat="1" ht="15" hidden="1" customHeight="1" thickBot="1" x14ac:dyDescent="0.35">
      <c r="A232" s="345" t="s">
        <v>366</v>
      </c>
      <c r="B232" s="553" t="s">
        <v>543</v>
      </c>
      <c r="C232" s="347">
        <v>0</v>
      </c>
      <c r="D232" s="348">
        <f t="shared" si="25"/>
        <v>0</v>
      </c>
      <c r="E232" s="554">
        <v>0</v>
      </c>
      <c r="F232" s="555"/>
      <c r="G232" s="350">
        <f t="shared" si="26"/>
        <v>0</v>
      </c>
      <c r="H232" s="556">
        <f>ROUND(D232*E232,0)</f>
        <v>0</v>
      </c>
      <c r="I232" s="556"/>
      <c r="J232" s="191"/>
      <c r="K232" s="191"/>
      <c r="L232" s="901"/>
      <c r="M232" s="901"/>
      <c r="N232" s="538"/>
      <c r="T232" s="693"/>
      <c r="U232" s="191"/>
      <c r="V232" s="541"/>
      <c r="Y232" s="538"/>
      <c r="AB232" s="693"/>
      <c r="AD232" s="901"/>
      <c r="AG232" s="693"/>
      <c r="AM232" s="693"/>
    </row>
    <row r="233" spans="1:40" s="535" customFormat="1" ht="15" hidden="1" customHeight="1" thickBot="1" x14ac:dyDescent="0.35">
      <c r="A233" s="509"/>
      <c r="B233" s="510" t="s">
        <v>1842</v>
      </c>
      <c r="C233" s="511"/>
      <c r="D233" s="511">
        <f t="shared" si="25"/>
        <v>0</v>
      </c>
      <c r="E233" s="512">
        <v>0</v>
      </c>
      <c r="F233" s="513"/>
      <c r="G233" s="514">
        <f t="shared" si="26"/>
        <v>0</v>
      </c>
      <c r="H233" s="515">
        <f>+P233</f>
        <v>0</v>
      </c>
      <c r="I233" s="515"/>
      <c r="J233" s="191"/>
      <c r="K233" s="191"/>
      <c r="L233" s="901"/>
      <c r="M233" s="901"/>
      <c r="N233" s="538"/>
      <c r="P233" s="901"/>
      <c r="T233" s="693"/>
      <c r="V233" s="541"/>
      <c r="W233" s="541"/>
      <c r="X233" s="541"/>
      <c r="Y233" s="538"/>
      <c r="AB233" s="693"/>
      <c r="AG233" s="693"/>
      <c r="AL233" s="693"/>
      <c r="AM233" s="693"/>
    </row>
    <row r="234" spans="1:40" s="535" customFormat="1" ht="18" hidden="1" customHeight="1" x14ac:dyDescent="0.3">
      <c r="A234" s="558"/>
      <c r="B234" s="559"/>
      <c r="C234" s="559"/>
      <c r="D234" s="560"/>
      <c r="E234" s="561" t="s">
        <v>224</v>
      </c>
      <c r="F234" s="562"/>
      <c r="G234" s="563"/>
      <c r="H234" s="564">
        <f>'Revenue Projection'!H58</f>
        <v>0</v>
      </c>
      <c r="I234" s="564"/>
      <c r="N234" s="538"/>
      <c r="T234" s="693"/>
      <c r="V234" s="541"/>
      <c r="W234" s="541"/>
      <c r="X234" s="541"/>
      <c r="Y234" s="538"/>
      <c r="AB234" s="693"/>
      <c r="AE234" s="901"/>
      <c r="AG234" s="2317"/>
      <c r="AH234" s="2317"/>
      <c r="AM234" s="693"/>
    </row>
    <row r="235" spans="1:40" s="535" customFormat="1" ht="15" hidden="1" customHeight="1" thickBot="1" x14ac:dyDescent="0.35">
      <c r="A235" s="480"/>
      <c r="B235" s="481"/>
      <c r="C235" s="481"/>
      <c r="D235" s="482"/>
      <c r="E235" s="483" t="s">
        <v>494</v>
      </c>
      <c r="F235" s="565"/>
      <c r="G235" s="565"/>
      <c r="H235" s="566">
        <f>SUM(H228:H233)</f>
        <v>0</v>
      </c>
      <c r="I235" s="566"/>
      <c r="N235" s="538"/>
      <c r="T235" s="693"/>
      <c r="V235" s="541"/>
      <c r="W235" s="541"/>
      <c r="X235" s="541"/>
      <c r="Y235" s="538"/>
      <c r="AB235" s="693"/>
      <c r="AG235" s="693"/>
      <c r="AL235" s="896"/>
      <c r="AM235" s="693"/>
      <c r="AN235" s="693"/>
    </row>
    <row r="236" spans="1:40" s="535" customFormat="1" ht="15" hidden="1" customHeight="1" thickBot="1" x14ac:dyDescent="0.35">
      <c r="A236" s="567"/>
      <c r="B236" s="568"/>
      <c r="C236" s="568"/>
      <c r="D236" s="569"/>
      <c r="E236" s="570" t="s">
        <v>1558</v>
      </c>
      <c r="F236" s="571"/>
      <c r="G236" s="571"/>
      <c r="H236" s="572">
        <f>H234-H235</f>
        <v>0</v>
      </c>
      <c r="I236" s="572"/>
      <c r="N236" s="538"/>
      <c r="T236" s="693"/>
      <c r="V236" s="541"/>
      <c r="W236" s="541"/>
      <c r="X236" s="541"/>
      <c r="Y236" s="538"/>
      <c r="AB236" s="693"/>
      <c r="AC236" s="933"/>
      <c r="AG236" s="902"/>
      <c r="AH236" s="538"/>
      <c r="AL236" s="693"/>
      <c r="AM236" s="693"/>
    </row>
    <row r="237" spans="1:40" s="535" customFormat="1" ht="15" hidden="1" customHeight="1" x14ac:dyDescent="0.3">
      <c r="A237" s="2185" t="s">
        <v>2107</v>
      </c>
      <c r="B237" s="596"/>
      <c r="C237" s="596"/>
      <c r="D237" s="597"/>
      <c r="E237" s="598"/>
      <c r="F237" s="598"/>
      <c r="G237" s="598"/>
      <c r="H237" s="537"/>
      <c r="I237" s="537"/>
      <c r="N237" s="538"/>
      <c r="T237" s="896"/>
      <c r="U237" s="693"/>
      <c r="V237" s="541"/>
      <c r="W237" s="902"/>
      <c r="Y237" s="538"/>
      <c r="AB237" s="693"/>
      <c r="AC237" s="693"/>
      <c r="AD237" s="693"/>
      <c r="AG237" s="902"/>
      <c r="AH237" s="538"/>
      <c r="AM237" s="693"/>
    </row>
    <row r="238" spans="1:40" s="535" customFormat="1" ht="15" hidden="1" customHeight="1" thickBot="1" x14ac:dyDescent="0.35">
      <c r="A238" s="542" t="s">
        <v>304</v>
      </c>
      <c r="B238" s="543" t="s">
        <v>541</v>
      </c>
      <c r="C238" s="545">
        <f>'Pre-Determined'!D17</f>
        <v>5.4</v>
      </c>
      <c r="D238" s="545">
        <f>ROUND(C238,2)</f>
        <v>5.4</v>
      </c>
      <c r="E238" s="546">
        <f>+'Salary Menu MIS 3382'!E239</f>
        <v>61000</v>
      </c>
      <c r="F238" s="547"/>
      <c r="G238" s="548">
        <f>D238+F238</f>
        <v>5.4</v>
      </c>
      <c r="H238" s="599">
        <f>ROUND(D238*E238,0)</f>
        <v>329400</v>
      </c>
      <c r="I238" s="599"/>
      <c r="J238" s="689"/>
      <c r="K238" s="191"/>
      <c r="L238" s="901"/>
      <c r="M238" s="901"/>
      <c r="N238" s="538"/>
      <c r="P238" s="538"/>
      <c r="T238" s="693"/>
      <c r="U238" s="191"/>
      <c r="V238" s="541"/>
      <c r="W238" s="693"/>
      <c r="X238" s="908"/>
      <c r="Y238" s="538"/>
      <c r="AB238" s="693"/>
      <c r="AD238" s="901"/>
      <c r="AG238" s="693"/>
      <c r="AH238" s="671"/>
      <c r="AI238" s="903"/>
      <c r="AL238" s="896"/>
      <c r="AM238" s="693"/>
      <c r="AN238" s="693"/>
    </row>
    <row r="239" spans="1:40" s="535" customFormat="1" ht="15" hidden="1" customHeight="1" thickBot="1" x14ac:dyDescent="0.35">
      <c r="A239" s="600"/>
      <c r="B239" s="601" t="s">
        <v>1842</v>
      </c>
      <c r="C239" s="602"/>
      <c r="D239" s="602"/>
      <c r="E239" s="603">
        <v>0</v>
      </c>
      <c r="F239" s="590"/>
      <c r="G239" s="591"/>
      <c r="H239" s="515">
        <f>+P239</f>
        <v>0</v>
      </c>
      <c r="I239" s="515"/>
      <c r="N239" s="538"/>
      <c r="P239" s="901"/>
      <c r="T239" s="693"/>
      <c r="V239" s="541"/>
      <c r="W239" s="693"/>
      <c r="X239" s="908"/>
      <c r="Y239" s="538"/>
      <c r="AB239" s="693"/>
      <c r="AG239" s="693"/>
      <c r="AH239" s="671"/>
      <c r="AL239" s="693"/>
      <c r="AM239" s="693"/>
    </row>
    <row r="240" spans="1:40" s="535" customFormat="1" ht="18" hidden="1" customHeight="1" x14ac:dyDescent="0.3">
      <c r="A240" s="558"/>
      <c r="B240" s="559"/>
      <c r="C240" s="559"/>
      <c r="D240" s="560"/>
      <c r="E240" s="561" t="s">
        <v>224</v>
      </c>
      <c r="F240" s="565"/>
      <c r="G240" s="565"/>
      <c r="H240" s="564">
        <f>'Revenue Projection'!H24</f>
        <v>329400</v>
      </c>
      <c r="I240" s="564"/>
      <c r="N240" s="538"/>
      <c r="T240" s="693"/>
      <c r="V240" s="541"/>
      <c r="W240" s="693"/>
      <c r="X240" s="908"/>
      <c r="Y240" s="538"/>
      <c r="AB240" s="693"/>
      <c r="AE240" s="901"/>
      <c r="AG240" s="693"/>
      <c r="AH240" s="671"/>
      <c r="AM240" s="693"/>
    </row>
    <row r="241" spans="1:40" s="535" customFormat="1" ht="15" hidden="1" customHeight="1" thickBot="1" x14ac:dyDescent="0.35">
      <c r="A241" s="480"/>
      <c r="B241" s="481"/>
      <c r="C241" s="481"/>
      <c r="D241" s="482"/>
      <c r="E241" s="483" t="s">
        <v>1559</v>
      </c>
      <c r="F241" s="565"/>
      <c r="G241" s="565"/>
      <c r="H241" s="566">
        <f>SUM(H238:H239)</f>
        <v>329400</v>
      </c>
      <c r="I241" s="566"/>
      <c r="N241" s="538"/>
      <c r="T241" s="693"/>
      <c r="V241" s="541"/>
      <c r="X241" s="689"/>
      <c r="Y241" s="538"/>
      <c r="AB241" s="693"/>
      <c r="AG241" s="2317"/>
      <c r="AH241" s="2317"/>
      <c r="AL241" s="896"/>
      <c r="AM241" s="693"/>
      <c r="AN241" s="693"/>
    </row>
    <row r="242" spans="1:40" s="535" customFormat="1" ht="15" hidden="1" customHeight="1" thickBot="1" x14ac:dyDescent="0.35">
      <c r="A242" s="942"/>
      <c r="B242" s="943"/>
      <c r="C242" s="943"/>
      <c r="D242" s="944"/>
      <c r="E242" s="571" t="s">
        <v>1558</v>
      </c>
      <c r="F242" s="855"/>
      <c r="G242" s="855"/>
      <c r="H242" s="572">
        <f>H240-H241</f>
        <v>0</v>
      </c>
      <c r="I242" s="572"/>
      <c r="N242" s="538"/>
      <c r="V242" s="541"/>
      <c r="W242" s="541"/>
      <c r="X242" s="541"/>
      <c r="Y242" s="538"/>
      <c r="AB242" s="693"/>
      <c r="AC242" s="933"/>
      <c r="AG242" s="902"/>
      <c r="AH242" s="538"/>
      <c r="AL242" s="693"/>
      <c r="AM242" s="693"/>
    </row>
    <row r="243" spans="1:40" s="535" customFormat="1" ht="15" hidden="1" customHeight="1" x14ac:dyDescent="0.3">
      <c r="A243" s="2185" t="s">
        <v>1933</v>
      </c>
      <c r="B243" s="596"/>
      <c r="C243" s="596"/>
      <c r="D243" s="597"/>
      <c r="E243" s="598"/>
      <c r="F243" s="598"/>
      <c r="G243" s="598"/>
      <c r="H243" s="537"/>
      <c r="I243" s="537"/>
      <c r="N243" s="538"/>
      <c r="T243" s="896"/>
      <c r="U243" s="693"/>
      <c r="V243" s="541"/>
      <c r="W243" s="902"/>
      <c r="Y243" s="538"/>
      <c r="AB243" s="693"/>
      <c r="AC243" s="693"/>
      <c r="AD243" s="693"/>
      <c r="AM243" s="693"/>
    </row>
    <row r="244" spans="1:40" s="535" customFormat="1" ht="15" hidden="1" customHeight="1" thickBot="1" x14ac:dyDescent="0.35">
      <c r="A244" s="542" t="s">
        <v>304</v>
      </c>
      <c r="B244" s="543" t="s">
        <v>541</v>
      </c>
      <c r="C244" s="545">
        <v>0</v>
      </c>
      <c r="D244" s="545">
        <f>ROUND(C244,2)</f>
        <v>0</v>
      </c>
      <c r="E244" s="546">
        <f>+'Salary Menu MIS 3382'!E245</f>
        <v>65000</v>
      </c>
      <c r="F244" s="547"/>
      <c r="G244" s="548">
        <f>D244+F244</f>
        <v>0</v>
      </c>
      <c r="H244" s="599">
        <f>ROUND(D244*E244,0)</f>
        <v>0</v>
      </c>
      <c r="I244" s="599"/>
      <c r="J244" s="689"/>
      <c r="K244" s="191"/>
      <c r="L244" s="901"/>
      <c r="M244" s="901"/>
      <c r="N244" s="538"/>
      <c r="P244" s="538"/>
      <c r="T244" s="693"/>
      <c r="U244" s="191"/>
      <c r="V244" s="541"/>
      <c r="W244" s="693"/>
      <c r="X244" s="908"/>
      <c r="Y244" s="538"/>
      <c r="AB244" s="693"/>
      <c r="AD244" s="901"/>
      <c r="AG244" s="693"/>
      <c r="AH244" s="671"/>
      <c r="AI244" s="903"/>
      <c r="AL244" s="896"/>
      <c r="AM244" s="693"/>
      <c r="AN244" s="693"/>
    </row>
    <row r="245" spans="1:40" s="535" customFormat="1" ht="15" hidden="1" customHeight="1" thickBot="1" x14ac:dyDescent="0.35">
      <c r="A245" s="600"/>
      <c r="B245" s="601" t="s">
        <v>1842</v>
      </c>
      <c r="C245" s="602"/>
      <c r="D245" s="602"/>
      <c r="E245" s="603">
        <v>0</v>
      </c>
      <c r="F245" s="590"/>
      <c r="G245" s="591"/>
      <c r="H245" s="515">
        <f>+P245</f>
        <v>0</v>
      </c>
      <c r="I245" s="515"/>
      <c r="N245" s="538"/>
      <c r="P245" s="901"/>
      <c r="T245" s="693"/>
      <c r="V245" s="541"/>
      <c r="W245" s="693"/>
      <c r="X245" s="908"/>
      <c r="Y245" s="538"/>
      <c r="AB245" s="693"/>
      <c r="AE245" s="901"/>
      <c r="AG245" s="693"/>
      <c r="AL245" s="693"/>
      <c r="AM245" s="693"/>
    </row>
    <row r="246" spans="1:40" s="535" customFormat="1" ht="18" hidden="1" customHeight="1" x14ac:dyDescent="0.3">
      <c r="A246" s="604"/>
      <c r="B246" s="605"/>
      <c r="C246" s="605"/>
      <c r="D246" s="560"/>
      <c r="E246" s="561" t="s">
        <v>224</v>
      </c>
      <c r="F246" s="565"/>
      <c r="G246" s="565"/>
      <c r="H246" s="564" t="e">
        <f>'Revenue Projection'!#REF!</f>
        <v>#REF!</v>
      </c>
      <c r="I246" s="564"/>
      <c r="N246" s="538"/>
      <c r="T246" s="693"/>
      <c r="V246" s="541"/>
      <c r="W246" s="693"/>
      <c r="X246" s="908"/>
      <c r="Y246" s="538"/>
      <c r="AB246" s="693"/>
      <c r="AG246" s="693"/>
      <c r="AM246" s="693"/>
    </row>
    <row r="247" spans="1:40" s="535" customFormat="1" ht="16.2" hidden="1" thickBot="1" x14ac:dyDescent="0.35">
      <c r="A247" s="480"/>
      <c r="B247" s="481"/>
      <c r="C247" s="481"/>
      <c r="D247" s="482"/>
      <c r="E247" s="483" t="s">
        <v>1971</v>
      </c>
      <c r="F247" s="565"/>
      <c r="G247" s="565"/>
      <c r="H247" s="566">
        <f>SUM(H244:H245)</f>
        <v>0</v>
      </c>
      <c r="I247" s="566"/>
      <c r="N247" s="538"/>
      <c r="T247" s="693"/>
      <c r="V247" s="541"/>
      <c r="X247" s="689"/>
      <c r="Y247" s="538"/>
      <c r="AB247" s="693"/>
      <c r="AG247" s="2317"/>
      <c r="AH247" s="2317"/>
      <c r="AL247" s="896"/>
      <c r="AM247" s="693"/>
      <c r="AN247" s="693"/>
    </row>
    <row r="248" spans="1:40" s="535" customFormat="1" ht="15" hidden="1" customHeight="1" thickBot="1" x14ac:dyDescent="0.35">
      <c r="A248" s="567"/>
      <c r="B248" s="568"/>
      <c r="C248" s="568"/>
      <c r="D248" s="569"/>
      <c r="E248" s="571" t="s">
        <v>1558</v>
      </c>
      <c r="F248" s="571"/>
      <c r="G248" s="571"/>
      <c r="H248" s="572" t="e">
        <f>H246-H247</f>
        <v>#REF!</v>
      </c>
      <c r="I248" s="572"/>
      <c r="N248" s="538"/>
      <c r="V248" s="541"/>
      <c r="W248" s="541"/>
      <c r="X248" s="541"/>
      <c r="Y248" s="538"/>
      <c r="AB248" s="693"/>
      <c r="AC248" s="933"/>
      <c r="AG248" s="902"/>
      <c r="AH248" s="538"/>
      <c r="AL248" s="693"/>
      <c r="AM248" s="693"/>
    </row>
    <row r="249" spans="1:40" s="535" customFormat="1" ht="15" hidden="1" customHeight="1" x14ac:dyDescent="0.3">
      <c r="A249" s="2185" t="s">
        <v>1972</v>
      </c>
      <c r="B249" s="596"/>
      <c r="C249" s="596"/>
      <c r="D249" s="597"/>
      <c r="E249" s="598"/>
      <c r="F249" s="598"/>
      <c r="G249" s="598"/>
      <c r="H249" s="537"/>
      <c r="I249" s="537"/>
      <c r="N249" s="538"/>
      <c r="T249" s="896"/>
      <c r="U249" s="693"/>
      <c r="V249" s="541"/>
      <c r="W249" s="902"/>
      <c r="Y249" s="538"/>
      <c r="AB249" s="693"/>
      <c r="AC249" s="693"/>
      <c r="AD249" s="693"/>
      <c r="AM249" s="693"/>
    </row>
    <row r="250" spans="1:40" s="535" customFormat="1" ht="15" hidden="1" customHeight="1" thickBot="1" x14ac:dyDescent="0.35">
      <c r="A250" s="542" t="s">
        <v>304</v>
      </c>
      <c r="B250" s="543" t="s">
        <v>541</v>
      </c>
      <c r="C250" s="544">
        <v>0</v>
      </c>
      <c r="D250" s="545">
        <f>ROUND(C250,2)</f>
        <v>0</v>
      </c>
      <c r="E250" s="546">
        <f>+'Salary Menu MIS 3382'!E252</f>
        <v>65000</v>
      </c>
      <c r="F250" s="547"/>
      <c r="G250" s="548">
        <f>D250+F250</f>
        <v>0</v>
      </c>
      <c r="H250" s="599">
        <f>ROUND(D250*E250,0)</f>
        <v>0</v>
      </c>
      <c r="I250" s="599"/>
      <c r="J250" s="689"/>
      <c r="K250" s="191"/>
      <c r="L250" s="901"/>
      <c r="M250" s="901"/>
      <c r="N250" s="538"/>
      <c r="P250" s="538"/>
      <c r="T250" s="693"/>
      <c r="U250" s="191"/>
      <c r="V250" s="541"/>
      <c r="W250" s="693"/>
      <c r="X250" s="908"/>
      <c r="Y250" s="538"/>
      <c r="AB250" s="693"/>
      <c r="AD250" s="901"/>
      <c r="AG250" s="693"/>
      <c r="AH250" s="671"/>
      <c r="AI250" s="903"/>
      <c r="AL250" s="896"/>
      <c r="AM250" s="693"/>
      <c r="AN250" s="693"/>
    </row>
    <row r="251" spans="1:40" s="535" customFormat="1" ht="15" hidden="1" customHeight="1" thickBot="1" x14ac:dyDescent="0.35">
      <c r="A251" s="600"/>
      <c r="B251" s="601" t="s">
        <v>1842</v>
      </c>
      <c r="C251" s="602"/>
      <c r="D251" s="602"/>
      <c r="E251" s="603">
        <v>0</v>
      </c>
      <c r="F251" s="590"/>
      <c r="G251" s="591"/>
      <c r="H251" s="515">
        <f>+P251</f>
        <v>0</v>
      </c>
      <c r="I251" s="515"/>
      <c r="N251" s="538"/>
      <c r="P251" s="901"/>
      <c r="T251" s="693"/>
      <c r="V251" s="541"/>
      <c r="W251" s="693"/>
      <c r="X251" s="908"/>
      <c r="Y251" s="538"/>
      <c r="AB251" s="693"/>
      <c r="AE251" s="901"/>
      <c r="AG251" s="693"/>
      <c r="AL251" s="693"/>
      <c r="AM251" s="693"/>
    </row>
    <row r="252" spans="1:40" s="535" customFormat="1" ht="18" hidden="1" customHeight="1" x14ac:dyDescent="0.3">
      <c r="A252" s="604"/>
      <c r="B252" s="605"/>
      <c r="C252" s="605"/>
      <c r="D252" s="560"/>
      <c r="E252" s="561" t="s">
        <v>224</v>
      </c>
      <c r="F252" s="565"/>
      <c r="G252" s="565"/>
      <c r="H252" s="564">
        <f>'Revenue Projection'!H28</f>
        <v>254502</v>
      </c>
      <c r="I252" s="564"/>
      <c r="N252" s="538"/>
      <c r="T252" s="693"/>
      <c r="V252" s="541"/>
      <c r="W252" s="693"/>
      <c r="X252" s="908"/>
      <c r="Y252" s="538"/>
      <c r="AB252" s="693"/>
      <c r="AG252" s="2317"/>
      <c r="AH252" s="2317"/>
      <c r="AM252" s="693"/>
    </row>
    <row r="253" spans="1:40" s="535" customFormat="1" ht="16.2" hidden="1" thickBot="1" x14ac:dyDescent="0.35">
      <c r="A253" s="480"/>
      <c r="B253" s="481"/>
      <c r="C253" s="481"/>
      <c r="D253" s="482"/>
      <c r="E253" s="483" t="s">
        <v>1973</v>
      </c>
      <c r="F253" s="565"/>
      <c r="G253" s="565"/>
      <c r="H253" s="566">
        <f>SUM(H250:H251)</f>
        <v>0</v>
      </c>
      <c r="I253" s="566"/>
      <c r="N253" s="538"/>
      <c r="T253" s="693"/>
      <c r="V253" s="541"/>
      <c r="X253" s="689"/>
      <c r="Y253" s="538"/>
      <c r="AB253" s="693"/>
      <c r="AM253" s="693"/>
    </row>
    <row r="254" spans="1:40" s="535" customFormat="1" ht="15" hidden="1" customHeight="1" thickBot="1" x14ac:dyDescent="0.35">
      <c r="A254" s="567"/>
      <c r="B254" s="568"/>
      <c r="C254" s="568"/>
      <c r="D254" s="569"/>
      <c r="E254" s="571" t="s">
        <v>1558</v>
      </c>
      <c r="F254" s="571"/>
      <c r="G254" s="571"/>
      <c r="H254" s="572">
        <f>H252-H253</f>
        <v>254502</v>
      </c>
      <c r="I254" s="572"/>
      <c r="N254" s="538"/>
      <c r="V254" s="541"/>
      <c r="W254" s="871"/>
      <c r="X254" s="871"/>
      <c r="Y254" s="538"/>
      <c r="AB254" s="693"/>
      <c r="AC254" s="933"/>
      <c r="AG254" s="902"/>
      <c r="AH254" s="538"/>
      <c r="AM254" s="693"/>
    </row>
    <row r="255" spans="1:40" s="535" customFormat="1" ht="15" hidden="1" customHeight="1" x14ac:dyDescent="0.3">
      <c r="A255" s="2185" t="s">
        <v>1969</v>
      </c>
      <c r="B255" s="596"/>
      <c r="C255" s="596"/>
      <c r="D255" s="597"/>
      <c r="E255" s="598"/>
      <c r="F255" s="598"/>
      <c r="G255" s="598"/>
      <c r="H255" s="537"/>
      <c r="I255" s="537"/>
      <c r="N255" s="538"/>
      <c r="T255" s="896"/>
      <c r="U255" s="693"/>
      <c r="V255" s="541"/>
      <c r="W255" s="902"/>
      <c r="Y255" s="538"/>
      <c r="AB255" s="693"/>
      <c r="AC255" s="693"/>
      <c r="AD255" s="693"/>
      <c r="AG255" s="902"/>
      <c r="AH255" s="538"/>
      <c r="AL255" s="896"/>
      <c r="AM255" s="693"/>
      <c r="AN255" s="693"/>
    </row>
    <row r="256" spans="1:40" s="535" customFormat="1" ht="15" hidden="1" customHeight="1" x14ac:dyDescent="0.3">
      <c r="A256" s="542" t="s">
        <v>304</v>
      </c>
      <c r="B256" s="543" t="s">
        <v>541</v>
      </c>
      <c r="C256" s="545">
        <f>'Pre-Determined'!D26</f>
        <v>0</v>
      </c>
      <c r="D256" s="545">
        <f>ROUND(C256,2)</f>
        <v>0</v>
      </c>
      <c r="E256" s="900">
        <f>+'Salary Menu MIS 3382'!E264</f>
        <v>65000</v>
      </c>
      <c r="F256" s="925"/>
      <c r="G256" s="548">
        <f>D256+F256</f>
        <v>0</v>
      </c>
      <c r="H256" s="549">
        <f>ROUND(D256*E256,0)</f>
        <v>0</v>
      </c>
      <c r="I256" s="549"/>
      <c r="J256" s="689"/>
      <c r="K256" s="191"/>
      <c r="L256" s="901"/>
      <c r="M256" s="901"/>
      <c r="N256" s="538"/>
      <c r="P256" s="538"/>
      <c r="T256" s="693"/>
      <c r="U256" s="191"/>
      <c r="V256" s="541"/>
      <c r="W256" s="693"/>
      <c r="X256" s="908"/>
      <c r="Y256" s="538"/>
      <c r="AB256" s="693"/>
      <c r="AD256" s="901"/>
      <c r="AG256" s="693"/>
      <c r="AL256" s="896"/>
      <c r="AM256" s="693"/>
      <c r="AN256" s="693"/>
    </row>
    <row r="257" spans="1:40" s="535" customFormat="1" ht="15" hidden="1" customHeight="1" thickBot="1" x14ac:dyDescent="0.35">
      <c r="A257" s="345" t="s">
        <v>368</v>
      </c>
      <c r="B257" s="446" t="s">
        <v>542</v>
      </c>
      <c r="C257" s="545">
        <f>'Pre-Determined'!D27</f>
        <v>0</v>
      </c>
      <c r="D257" s="348">
        <f>ROUND(C257,2)</f>
        <v>0</v>
      </c>
      <c r="E257" s="551">
        <f>+'Salary Menu MIS 3382'!E265</f>
        <v>30300</v>
      </c>
      <c r="F257" s="552"/>
      <c r="G257" s="350">
        <f>D257+F257</f>
        <v>0</v>
      </c>
      <c r="H257" s="556">
        <f>ROUND(D257*E257,0)</f>
        <v>0</v>
      </c>
      <c r="I257" s="556"/>
      <c r="N257" s="538"/>
      <c r="T257" s="693"/>
      <c r="U257" s="191"/>
      <c r="V257" s="871"/>
      <c r="W257" s="693"/>
      <c r="X257" s="908"/>
      <c r="Y257" s="538"/>
      <c r="AB257" s="693"/>
      <c r="AD257" s="901"/>
      <c r="AG257" s="693"/>
      <c r="AH257" s="671"/>
      <c r="AI257" s="903"/>
      <c r="AL257" s="896"/>
      <c r="AM257" s="693"/>
      <c r="AN257" s="693"/>
    </row>
    <row r="258" spans="1:40" s="535" customFormat="1" ht="15" hidden="1" customHeight="1" thickBot="1" x14ac:dyDescent="0.35">
      <c r="A258" s="600"/>
      <c r="B258" s="601" t="s">
        <v>1842</v>
      </c>
      <c r="C258" s="602"/>
      <c r="D258" s="602"/>
      <c r="E258" s="603">
        <v>0</v>
      </c>
      <c r="F258" s="590"/>
      <c r="G258" s="591">
        <f>D258+F258</f>
        <v>0</v>
      </c>
      <c r="H258" s="515">
        <f>+P258</f>
        <v>0</v>
      </c>
      <c r="I258" s="515"/>
      <c r="N258" s="538"/>
      <c r="P258" s="901"/>
      <c r="T258" s="693"/>
      <c r="V258" s="871"/>
      <c r="W258" s="693"/>
      <c r="X258" s="908"/>
      <c r="Y258" s="538"/>
      <c r="AB258" s="693"/>
      <c r="AG258" s="693"/>
      <c r="AH258" s="671"/>
      <c r="AI258" s="903"/>
      <c r="AM258" s="693"/>
    </row>
    <row r="259" spans="1:40" s="535" customFormat="1" ht="18" hidden="1" customHeight="1" x14ac:dyDescent="0.3">
      <c r="A259" s="558"/>
      <c r="B259" s="559"/>
      <c r="C259" s="559"/>
      <c r="D259" s="560"/>
      <c r="E259" s="561" t="s">
        <v>224</v>
      </c>
      <c r="F259" s="565"/>
      <c r="G259" s="565"/>
      <c r="H259" s="564">
        <f>'Revenue Projection'!H27</f>
        <v>0</v>
      </c>
      <c r="I259" s="564"/>
      <c r="N259" s="538"/>
      <c r="T259" s="693"/>
      <c r="V259" s="871"/>
      <c r="X259" s="689"/>
      <c r="Y259" s="538"/>
      <c r="AB259" s="693"/>
      <c r="AE259" s="901"/>
      <c r="AG259" s="693"/>
      <c r="AL259" s="896"/>
      <c r="AM259" s="693"/>
      <c r="AN259" s="693"/>
    </row>
    <row r="260" spans="1:40" s="535" customFormat="1" ht="15" hidden="1" customHeight="1" thickBot="1" x14ac:dyDescent="0.35">
      <c r="A260" s="480"/>
      <c r="B260" s="481"/>
      <c r="C260" s="481"/>
      <c r="D260" s="482"/>
      <c r="E260" s="483" t="s">
        <v>1970</v>
      </c>
      <c r="F260" s="565"/>
      <c r="G260" s="565"/>
      <c r="H260" s="566">
        <f>SUM(H256:H258)</f>
        <v>0</v>
      </c>
      <c r="I260" s="566"/>
      <c r="N260" s="538"/>
      <c r="T260" s="693"/>
      <c r="V260" s="541"/>
      <c r="X260" s="689"/>
      <c r="Y260" s="538"/>
      <c r="AB260" s="693"/>
      <c r="AE260" s="901"/>
      <c r="AG260" s="2317"/>
      <c r="AH260" s="2317"/>
      <c r="AL260" s="693"/>
      <c r="AM260" s="693"/>
    </row>
    <row r="261" spans="1:40" s="535" customFormat="1" ht="15" hidden="1" customHeight="1" thickBot="1" x14ac:dyDescent="0.35">
      <c r="A261" s="567"/>
      <c r="B261" s="568"/>
      <c r="C261" s="568"/>
      <c r="D261" s="569"/>
      <c r="E261" s="571" t="s">
        <v>1558</v>
      </c>
      <c r="F261" s="571"/>
      <c r="G261" s="571"/>
      <c r="H261" s="572">
        <f>H259-H260</f>
        <v>0</v>
      </c>
      <c r="I261" s="572"/>
      <c r="N261" s="538"/>
      <c r="V261" s="541"/>
      <c r="W261" s="871"/>
      <c r="X261" s="871"/>
      <c r="Y261" s="538"/>
      <c r="AB261" s="693"/>
      <c r="AC261" s="933"/>
      <c r="AG261" s="902"/>
      <c r="AH261" s="538"/>
      <c r="AM261" s="693"/>
    </row>
    <row r="262" spans="1:40" s="234" customFormat="1" ht="15" customHeight="1" x14ac:dyDescent="0.3">
      <c r="A262" s="2183" t="str">
        <f>'Salary Menu MIS 3382'!A270</f>
        <v>Day Care Program (Schools will pay actual salaries)</v>
      </c>
      <c r="B262" s="380"/>
      <c r="C262" s="380"/>
      <c r="D262" s="382"/>
      <c r="E262" s="383"/>
      <c r="F262" s="383"/>
      <c r="G262" s="383"/>
      <c r="H262" s="382"/>
      <c r="I262" s="423"/>
      <c r="N262" s="264"/>
      <c r="R262" s="797"/>
      <c r="T262" s="891"/>
      <c r="U262" s="301"/>
      <c r="V262" s="388"/>
      <c r="W262" s="582"/>
      <c r="Y262" s="264"/>
      <c r="Z262" s="797"/>
      <c r="AB262" s="301"/>
      <c r="AC262" s="301"/>
      <c r="AD262" s="301"/>
      <c r="AG262" s="690"/>
      <c r="AH262" s="422"/>
      <c r="AL262" s="891"/>
      <c r="AM262" s="301"/>
      <c r="AN262" s="301"/>
    </row>
    <row r="263" spans="1:40" s="234" customFormat="1" ht="15" customHeight="1" x14ac:dyDescent="0.3">
      <c r="A263" s="336" t="s">
        <v>1561</v>
      </c>
      <c r="B263" s="390" t="str">
        <f>'Salary Menu MIS 3382'!B271</f>
        <v>Day Care Coordinator</v>
      </c>
      <c r="C263" s="338">
        <v>0</v>
      </c>
      <c r="D263" s="340">
        <f t="shared" ref="D263:D282" si="27">ROUND(C263,2)</f>
        <v>0</v>
      </c>
      <c r="E263" s="341">
        <f>+'Salary Menu MIS 3382'!E271</f>
        <v>43500</v>
      </c>
      <c r="F263" s="395"/>
      <c r="G263" s="342">
        <f t="shared" ref="G263:G282" si="28">D263+F263</f>
        <v>0</v>
      </c>
      <c r="H263" s="400">
        <f t="shared" ref="H263:H282" si="29">ROUND(D263*E263,0)</f>
        <v>0</v>
      </c>
      <c r="I263" s="993"/>
      <c r="N263" s="264"/>
      <c r="R263" s="797"/>
      <c r="T263" s="301"/>
      <c r="U263" s="802"/>
      <c r="V263" s="392"/>
      <c r="W263" s="945"/>
      <c r="X263" s="946"/>
      <c r="Y263" s="264"/>
      <c r="Z263" s="797"/>
      <c r="AB263" s="301"/>
      <c r="AD263" s="621"/>
      <c r="AG263" s="690"/>
      <c r="AH263" s="422"/>
      <c r="AL263" s="301"/>
      <c r="AM263" s="301"/>
    </row>
    <row r="264" spans="1:40" s="234" customFormat="1" ht="15" customHeight="1" x14ac:dyDescent="0.3">
      <c r="A264" s="336" t="s">
        <v>1563</v>
      </c>
      <c r="B264" s="390" t="str">
        <f>'Salary Menu MIS 3382'!B272</f>
        <v>Day Care Worker - 12 Month</v>
      </c>
      <c r="C264" s="338">
        <v>0</v>
      </c>
      <c r="D264" s="340">
        <f t="shared" si="27"/>
        <v>0</v>
      </c>
      <c r="E264" s="341">
        <f>+'Salary Menu MIS 3382'!E272</f>
        <v>32100</v>
      </c>
      <c r="F264" s="395"/>
      <c r="G264" s="342">
        <f t="shared" si="28"/>
        <v>0</v>
      </c>
      <c r="H264" s="400">
        <f t="shared" si="29"/>
        <v>0</v>
      </c>
      <c r="I264" s="993"/>
      <c r="N264" s="264"/>
      <c r="R264" s="797"/>
      <c r="T264" s="301"/>
      <c r="U264" s="802"/>
      <c r="V264" s="388"/>
      <c r="W264" s="945"/>
      <c r="X264" s="946"/>
      <c r="Y264" s="264"/>
      <c r="Z264" s="797"/>
      <c r="AB264" s="301"/>
      <c r="AD264" s="621"/>
      <c r="AG264" s="690"/>
      <c r="AH264" s="422"/>
      <c r="AM264" s="301"/>
    </row>
    <row r="265" spans="1:40" s="234" customFormat="1" ht="15" customHeight="1" x14ac:dyDescent="0.3">
      <c r="A265" s="336" t="s">
        <v>1563</v>
      </c>
      <c r="B265" s="390" t="str">
        <f>'Salary Menu MIS 3382'!B273</f>
        <v>Day Care Worker - 10 Month</v>
      </c>
      <c r="C265" s="338">
        <v>0</v>
      </c>
      <c r="D265" s="340">
        <f>ROUND(C265,2)</f>
        <v>0</v>
      </c>
      <c r="E265" s="341">
        <f>+'Salary Menu MIS 3382'!E273</f>
        <v>27400</v>
      </c>
      <c r="F265" s="395"/>
      <c r="G265" s="342">
        <f>D265+F265</f>
        <v>0</v>
      </c>
      <c r="H265" s="400">
        <f>ROUND(D265*E265,0)</f>
        <v>0</v>
      </c>
      <c r="I265" s="993"/>
      <c r="N265" s="264"/>
      <c r="R265" s="797"/>
      <c r="T265" s="301"/>
      <c r="U265" s="802"/>
      <c r="V265" s="388"/>
      <c r="W265" s="945"/>
      <c r="X265" s="946"/>
      <c r="Y265" s="264"/>
      <c r="Z265" s="797"/>
      <c r="AB265" s="301"/>
      <c r="AD265" s="621"/>
      <c r="AG265" s="690"/>
      <c r="AH265" s="422"/>
      <c r="AL265" s="891"/>
      <c r="AM265" s="301"/>
      <c r="AN265" s="301"/>
    </row>
    <row r="266" spans="1:40" s="234" customFormat="1" ht="15" customHeight="1" x14ac:dyDescent="0.3">
      <c r="A266" s="336" t="s">
        <v>1563</v>
      </c>
      <c r="B266" s="390" t="str">
        <f>'Salary Menu MIS 3382'!B274</f>
        <v>Day Care Worker - 9 Month</v>
      </c>
      <c r="C266" s="338">
        <v>0</v>
      </c>
      <c r="D266" s="340">
        <f>ROUND(C266,2)</f>
        <v>0</v>
      </c>
      <c r="E266" s="341">
        <f>+'Salary Menu MIS 3382'!E274</f>
        <v>25400</v>
      </c>
      <c r="F266" s="395"/>
      <c r="G266" s="342">
        <f>D266+F266</f>
        <v>0</v>
      </c>
      <c r="H266" s="400">
        <f>ROUND(D266*E266,0)</f>
        <v>0</v>
      </c>
      <c r="I266" s="993"/>
      <c r="N266" s="264"/>
      <c r="R266" s="797"/>
      <c r="T266" s="301"/>
      <c r="U266" s="802"/>
      <c r="V266" s="388"/>
      <c r="W266" s="945"/>
      <c r="X266" s="946"/>
      <c r="Y266" s="264"/>
      <c r="Z266" s="797"/>
      <c r="AB266" s="301"/>
      <c r="AD266" s="621"/>
      <c r="AG266" s="301"/>
      <c r="AL266" s="301"/>
      <c r="AM266" s="301"/>
    </row>
    <row r="267" spans="1:40" s="234" customFormat="1" ht="15" customHeight="1" x14ac:dyDescent="0.3">
      <c r="A267" s="336" t="s">
        <v>1563</v>
      </c>
      <c r="B267" s="390" t="str">
        <f>'Salary Menu MIS 3382'!B275</f>
        <v>Day Care Worker - 12 Month - Less than 4 hours</v>
      </c>
      <c r="C267" s="394">
        <v>0</v>
      </c>
      <c r="D267" s="340">
        <f t="shared" si="27"/>
        <v>0</v>
      </c>
      <c r="E267" s="341">
        <f>+'Salary Menu MIS 3382'!E275</f>
        <v>3400</v>
      </c>
      <c r="F267" s="395"/>
      <c r="G267" s="342">
        <f t="shared" si="28"/>
        <v>0</v>
      </c>
      <c r="H267" s="400">
        <f t="shared" si="29"/>
        <v>0</v>
      </c>
      <c r="I267" s="993"/>
      <c r="N267" s="264"/>
      <c r="R267" s="797"/>
      <c r="T267" s="301"/>
      <c r="U267" s="802"/>
      <c r="V267" s="388"/>
      <c r="W267" s="406"/>
      <c r="X267" s="406"/>
      <c r="Y267" s="264"/>
      <c r="Z267" s="797"/>
      <c r="AB267" s="301"/>
      <c r="AD267" s="221"/>
      <c r="AG267" s="301"/>
      <c r="AH267" s="616"/>
      <c r="AI267" s="617"/>
      <c r="AM267" s="301"/>
    </row>
    <row r="268" spans="1:40" s="234" customFormat="1" ht="15" customHeight="1" x14ac:dyDescent="0.3">
      <c r="A268" s="336" t="s">
        <v>1563</v>
      </c>
      <c r="B268" s="390" t="str">
        <f>'Salary Menu MIS 3382'!B276</f>
        <v>Day Care Worker - 10 Month - Less than 4 hours</v>
      </c>
      <c r="C268" s="394">
        <v>0</v>
      </c>
      <c r="D268" s="340">
        <f>ROUND(C268,2)</f>
        <v>0</v>
      </c>
      <c r="E268" s="341">
        <f>+'Salary Menu MIS 3382'!E276</f>
        <v>2800</v>
      </c>
      <c r="F268" s="395"/>
      <c r="G268" s="342">
        <f>D268+F268</f>
        <v>0</v>
      </c>
      <c r="H268" s="400">
        <f>ROUND(D268*E268,0)</f>
        <v>0</v>
      </c>
      <c r="I268" s="993"/>
      <c r="N268" s="264"/>
      <c r="R268" s="797"/>
      <c r="T268" s="301"/>
      <c r="U268" s="802"/>
      <c r="V268" s="388"/>
      <c r="W268" s="406"/>
      <c r="X268" s="406"/>
      <c r="Y268" s="264"/>
      <c r="Z268" s="797"/>
      <c r="AB268" s="301"/>
      <c r="AD268" s="221"/>
      <c r="AG268" s="301"/>
      <c r="AL268" s="891"/>
      <c r="AM268" s="301"/>
      <c r="AN268" s="301"/>
    </row>
    <row r="269" spans="1:40" s="234" customFormat="1" ht="15" customHeight="1" x14ac:dyDescent="0.3">
      <c r="A269" s="336" t="s">
        <v>1563</v>
      </c>
      <c r="B269" s="390" t="str">
        <f>'Salary Menu MIS 3382'!B277</f>
        <v>Day Care Worker - 9 Month - Less than 4 hours</v>
      </c>
      <c r="C269" s="394">
        <v>0</v>
      </c>
      <c r="D269" s="340">
        <f>ROUND(C269,2)</f>
        <v>0</v>
      </c>
      <c r="E269" s="341">
        <f>+'Salary Menu MIS 3382'!E277</f>
        <v>2500</v>
      </c>
      <c r="F269" s="395"/>
      <c r="G269" s="342">
        <f>D269+F269</f>
        <v>0</v>
      </c>
      <c r="H269" s="400">
        <f>ROUND(D269*E269,0)</f>
        <v>0</v>
      </c>
      <c r="I269" s="993"/>
      <c r="N269" s="264"/>
      <c r="R269" s="797"/>
      <c r="T269" s="301"/>
      <c r="U269" s="802"/>
      <c r="V269" s="388"/>
      <c r="W269" s="406"/>
      <c r="X269" s="406"/>
      <c r="Y269" s="264"/>
      <c r="Z269" s="797"/>
      <c r="AB269" s="301"/>
      <c r="AD269" s="221"/>
      <c r="AG269" s="301"/>
      <c r="AL269" s="301"/>
      <c r="AM269" s="301"/>
    </row>
    <row r="270" spans="1:40" s="234" customFormat="1" ht="15" hidden="1" customHeight="1" x14ac:dyDescent="0.3">
      <c r="A270" s="336" t="s">
        <v>371</v>
      </c>
      <c r="B270" s="390" t="str">
        <f>'Salary Menu MIS 3382'!B278</f>
        <v>Custodian I - 12 Month</v>
      </c>
      <c r="C270" s="338">
        <v>0</v>
      </c>
      <c r="D270" s="340">
        <f t="shared" si="27"/>
        <v>0</v>
      </c>
      <c r="E270" s="341">
        <f>+'Salary Menu MIS 3382'!E278</f>
        <v>0</v>
      </c>
      <c r="F270" s="395"/>
      <c r="G270" s="342">
        <f t="shared" si="28"/>
        <v>0</v>
      </c>
      <c r="H270" s="400">
        <f t="shared" si="29"/>
        <v>0</v>
      </c>
      <c r="I270" s="993"/>
      <c r="N270" s="264"/>
      <c r="R270" s="797"/>
      <c r="T270" s="301"/>
      <c r="U270" s="802"/>
      <c r="V270" s="388"/>
      <c r="W270" s="406"/>
      <c r="X270" s="406"/>
      <c r="Y270" s="264"/>
      <c r="Z270" s="797"/>
      <c r="AB270" s="301"/>
      <c r="AD270" s="621"/>
      <c r="AG270" s="301"/>
      <c r="AM270" s="301"/>
    </row>
    <row r="271" spans="1:40" s="234" customFormat="1" ht="15" hidden="1" customHeight="1" x14ac:dyDescent="0.3">
      <c r="A271" s="336" t="s">
        <v>371</v>
      </c>
      <c r="B271" s="390" t="str">
        <f>'Salary Menu MIS 3382'!B279</f>
        <v>Custodian - 12 Month</v>
      </c>
      <c r="C271" s="338">
        <v>0</v>
      </c>
      <c r="D271" s="340">
        <f t="shared" si="27"/>
        <v>0</v>
      </c>
      <c r="E271" s="341">
        <f>+'Salary Menu MIS 3382'!E279</f>
        <v>0</v>
      </c>
      <c r="F271" s="395"/>
      <c r="G271" s="342">
        <f t="shared" si="28"/>
        <v>0</v>
      </c>
      <c r="H271" s="400">
        <f t="shared" si="29"/>
        <v>0</v>
      </c>
      <c r="I271" s="993"/>
      <c r="N271" s="264"/>
      <c r="R271" s="797"/>
      <c r="T271" s="301"/>
      <c r="U271" s="802"/>
      <c r="V271" s="388"/>
      <c r="W271" s="406"/>
      <c r="X271" s="406"/>
      <c r="Y271" s="264"/>
      <c r="Z271" s="797"/>
      <c r="AB271" s="301"/>
      <c r="AD271" s="621"/>
      <c r="AG271" s="301"/>
      <c r="AL271" s="891"/>
      <c r="AM271" s="301"/>
      <c r="AN271" s="301"/>
    </row>
    <row r="272" spans="1:40" s="234" customFormat="1" ht="15" hidden="1" customHeight="1" x14ac:dyDescent="0.3">
      <c r="A272" s="336" t="s">
        <v>371</v>
      </c>
      <c r="B272" s="390" t="str">
        <f>'Salary Menu MIS 3382'!B280</f>
        <v>Custodian - 10 Month</v>
      </c>
      <c r="C272" s="338">
        <v>0</v>
      </c>
      <c r="D272" s="340">
        <f t="shared" si="27"/>
        <v>0</v>
      </c>
      <c r="E272" s="341">
        <f>+'Salary Menu MIS 3382'!E280</f>
        <v>0</v>
      </c>
      <c r="F272" s="395"/>
      <c r="G272" s="342">
        <f t="shared" si="28"/>
        <v>0</v>
      </c>
      <c r="H272" s="400">
        <f t="shared" si="29"/>
        <v>0</v>
      </c>
      <c r="I272" s="993"/>
      <c r="N272" s="264"/>
      <c r="R272" s="797"/>
      <c r="T272" s="301"/>
      <c r="U272" s="802"/>
      <c r="V272" s="388"/>
      <c r="W272" s="406"/>
      <c r="X272" s="406"/>
      <c r="Y272" s="264"/>
      <c r="Z272" s="797"/>
      <c r="AB272" s="301"/>
      <c r="AD272" s="621"/>
      <c r="AG272" s="301"/>
      <c r="AM272" s="301"/>
    </row>
    <row r="273" spans="1:40" s="234" customFormat="1" ht="15" hidden="1" customHeight="1" x14ac:dyDescent="0.3">
      <c r="A273" s="336" t="s">
        <v>371</v>
      </c>
      <c r="B273" s="390" t="str">
        <f>'Salary Menu MIS 3382'!B281</f>
        <v>Custodian - 9 Month</v>
      </c>
      <c r="C273" s="338">
        <v>0</v>
      </c>
      <c r="D273" s="340">
        <f t="shared" si="27"/>
        <v>0</v>
      </c>
      <c r="E273" s="341">
        <f>+'Salary Menu MIS 3382'!E281</f>
        <v>0</v>
      </c>
      <c r="F273" s="395"/>
      <c r="G273" s="342">
        <f t="shared" si="28"/>
        <v>0</v>
      </c>
      <c r="H273" s="400">
        <f t="shared" si="29"/>
        <v>0</v>
      </c>
      <c r="I273" s="993"/>
      <c r="N273" s="264"/>
      <c r="R273" s="797"/>
      <c r="T273" s="301"/>
      <c r="U273" s="802"/>
      <c r="V273" s="388"/>
      <c r="W273" s="406"/>
      <c r="X273" s="406"/>
      <c r="Y273" s="264"/>
      <c r="Z273" s="797"/>
      <c r="AB273" s="301"/>
      <c r="AD273" s="621"/>
      <c r="AG273" s="301"/>
      <c r="AM273" s="301"/>
    </row>
    <row r="274" spans="1:40" s="234" customFormat="1" ht="15" hidden="1" customHeight="1" x14ac:dyDescent="0.3">
      <c r="A274" s="336" t="s">
        <v>371</v>
      </c>
      <c r="B274" s="390" t="str">
        <f>'Salary Menu MIS 3382'!B282</f>
        <v>Custodian - 12 Month - Less than 4 hours</v>
      </c>
      <c r="C274" s="394">
        <v>0</v>
      </c>
      <c r="D274" s="340">
        <f t="shared" si="27"/>
        <v>0</v>
      </c>
      <c r="E274" s="341">
        <f>+'Salary Menu MIS 3382'!E282</f>
        <v>0</v>
      </c>
      <c r="F274" s="395"/>
      <c r="G274" s="342">
        <f t="shared" si="28"/>
        <v>0</v>
      </c>
      <c r="H274" s="400">
        <f t="shared" si="29"/>
        <v>0</v>
      </c>
      <c r="I274" s="993"/>
      <c r="N274" s="264"/>
      <c r="R274" s="797"/>
      <c r="T274" s="301"/>
      <c r="U274" s="802"/>
      <c r="V274" s="388"/>
      <c r="W274" s="406"/>
      <c r="X274" s="406"/>
      <c r="Y274" s="264"/>
      <c r="Z274" s="797"/>
      <c r="AB274" s="301"/>
      <c r="AD274" s="221"/>
      <c r="AG274" s="301"/>
      <c r="AL274" s="891"/>
      <c r="AM274" s="301"/>
      <c r="AN274" s="301"/>
    </row>
    <row r="275" spans="1:40" s="234" customFormat="1" ht="15" hidden="1" customHeight="1" x14ac:dyDescent="0.3">
      <c r="A275" s="336" t="s">
        <v>371</v>
      </c>
      <c r="B275" s="390" t="str">
        <f>'Salary Menu MIS 3382'!B283</f>
        <v>Custodian - 10 Month - Less than 4 hours</v>
      </c>
      <c r="C275" s="394">
        <v>0</v>
      </c>
      <c r="D275" s="340">
        <f t="shared" si="27"/>
        <v>0</v>
      </c>
      <c r="E275" s="341">
        <f>+'Salary Menu MIS 3382'!E283</f>
        <v>0</v>
      </c>
      <c r="F275" s="395"/>
      <c r="G275" s="342">
        <f t="shared" si="28"/>
        <v>0</v>
      </c>
      <c r="H275" s="400">
        <f t="shared" si="29"/>
        <v>0</v>
      </c>
      <c r="I275" s="993"/>
      <c r="N275" s="264"/>
      <c r="R275" s="797"/>
      <c r="T275" s="301"/>
      <c r="U275" s="802"/>
      <c r="V275" s="388"/>
      <c r="W275" s="406"/>
      <c r="X275" s="406"/>
      <c r="Y275" s="264"/>
      <c r="Z275" s="797"/>
      <c r="AB275" s="301"/>
      <c r="AD275" s="221"/>
      <c r="AG275" s="301"/>
      <c r="AM275" s="301"/>
    </row>
    <row r="276" spans="1:40" s="234" customFormat="1" ht="15" hidden="1" customHeight="1" x14ac:dyDescent="0.3">
      <c r="A276" s="336" t="s">
        <v>371</v>
      </c>
      <c r="B276" s="390" t="str">
        <f>'Salary Menu MIS 3382'!B284</f>
        <v>Custodian - 9 Month - Less than 4 hours</v>
      </c>
      <c r="C276" s="394">
        <v>0</v>
      </c>
      <c r="D276" s="340">
        <f t="shared" si="27"/>
        <v>0</v>
      </c>
      <c r="E276" s="341">
        <f>+'Salary Menu MIS 3382'!E284</f>
        <v>0</v>
      </c>
      <c r="F276" s="395"/>
      <c r="G276" s="342">
        <f t="shared" si="28"/>
        <v>0</v>
      </c>
      <c r="H276" s="400">
        <f t="shared" si="29"/>
        <v>0</v>
      </c>
      <c r="I276" s="993"/>
      <c r="N276" s="264"/>
      <c r="R276" s="797"/>
      <c r="T276" s="301"/>
      <c r="U276" s="802"/>
      <c r="V276" s="388"/>
      <c r="W276" s="406"/>
      <c r="X276" s="406"/>
      <c r="Y276" s="264"/>
      <c r="Z276" s="797"/>
      <c r="AB276" s="301"/>
      <c r="AD276" s="221"/>
      <c r="AG276" s="301"/>
      <c r="AM276" s="301"/>
    </row>
    <row r="277" spans="1:40" s="234" customFormat="1" ht="15" customHeight="1" x14ac:dyDescent="0.3">
      <c r="A277" s="336" t="s">
        <v>380</v>
      </c>
      <c r="B277" s="390" t="str">
        <f>'Salary Menu MIS 3382'!B285</f>
        <v>Lunchroom Monitor (2.5 hrs) - 9 Month</v>
      </c>
      <c r="C277" s="338">
        <v>0</v>
      </c>
      <c r="D277" s="340">
        <f t="shared" si="27"/>
        <v>0</v>
      </c>
      <c r="E277" s="341">
        <f>+'Salary Menu MIS 3382'!E285</f>
        <v>5400</v>
      </c>
      <c r="F277" s="395"/>
      <c r="G277" s="342">
        <f t="shared" si="28"/>
        <v>0</v>
      </c>
      <c r="H277" s="400">
        <f t="shared" si="29"/>
        <v>0</v>
      </c>
      <c r="I277" s="993"/>
      <c r="N277" s="264"/>
      <c r="R277" s="797"/>
      <c r="T277" s="301"/>
      <c r="U277" s="802"/>
      <c r="V277" s="388"/>
      <c r="W277" s="406"/>
      <c r="X277" s="406"/>
      <c r="Y277" s="264"/>
      <c r="Z277" s="797"/>
      <c r="AB277" s="301"/>
      <c r="AD277" s="621"/>
      <c r="AG277" s="301"/>
      <c r="AL277" s="891"/>
      <c r="AM277" s="301"/>
      <c r="AN277" s="301"/>
    </row>
    <row r="278" spans="1:40" s="234" customFormat="1" ht="15" customHeight="1" x14ac:dyDescent="0.3">
      <c r="A278" s="336" t="s">
        <v>366</v>
      </c>
      <c r="B278" s="1772" t="s">
        <v>1564</v>
      </c>
      <c r="C278" s="338">
        <v>0</v>
      </c>
      <c r="D278" s="340">
        <f t="shared" si="27"/>
        <v>0</v>
      </c>
      <c r="E278" s="627"/>
      <c r="F278" s="947"/>
      <c r="G278" s="364">
        <f t="shared" si="28"/>
        <v>0</v>
      </c>
      <c r="H278" s="357">
        <f t="shared" si="29"/>
        <v>0</v>
      </c>
      <c r="I278" s="1017"/>
      <c r="N278" s="264"/>
      <c r="R278" s="797"/>
      <c r="T278" s="301"/>
      <c r="U278" s="802"/>
      <c r="V278" s="388"/>
      <c r="W278" s="406"/>
      <c r="X278" s="406"/>
      <c r="Y278" s="264"/>
      <c r="Z278" s="797"/>
      <c r="AB278" s="301"/>
      <c r="AD278" s="621"/>
      <c r="AG278" s="301"/>
      <c r="AL278" s="891"/>
      <c r="AM278" s="301"/>
      <c r="AN278" s="301"/>
    </row>
    <row r="279" spans="1:40" s="234" customFormat="1" ht="15" customHeight="1" x14ac:dyDescent="0.3">
      <c r="A279" s="336" t="s">
        <v>366</v>
      </c>
      <c r="B279" s="1772" t="s">
        <v>1564</v>
      </c>
      <c r="C279" s="338">
        <v>0</v>
      </c>
      <c r="D279" s="340">
        <f t="shared" si="27"/>
        <v>0</v>
      </c>
      <c r="E279" s="627"/>
      <c r="F279" s="947"/>
      <c r="G279" s="364">
        <f t="shared" si="28"/>
        <v>0</v>
      </c>
      <c r="H279" s="357">
        <f t="shared" si="29"/>
        <v>0</v>
      </c>
      <c r="I279" s="1017"/>
      <c r="N279" s="264"/>
      <c r="R279" s="797"/>
      <c r="T279" s="301"/>
      <c r="U279" s="802"/>
      <c r="V279" s="388"/>
      <c r="W279" s="406"/>
      <c r="X279" s="406"/>
      <c r="Y279" s="264"/>
      <c r="Z279" s="797"/>
      <c r="AB279" s="301"/>
      <c r="AD279" s="621"/>
      <c r="AG279" s="301"/>
      <c r="AL279" s="891"/>
      <c r="AM279" s="301"/>
      <c r="AN279" s="301"/>
    </row>
    <row r="280" spans="1:40" s="234" customFormat="1" ht="15" customHeight="1" x14ac:dyDescent="0.3">
      <c r="A280" s="336" t="s">
        <v>366</v>
      </c>
      <c r="B280" s="1772" t="s">
        <v>1564</v>
      </c>
      <c r="C280" s="338">
        <v>0</v>
      </c>
      <c r="D280" s="340">
        <f t="shared" si="27"/>
        <v>0</v>
      </c>
      <c r="E280" s="627"/>
      <c r="F280" s="947"/>
      <c r="G280" s="364">
        <f t="shared" si="28"/>
        <v>0</v>
      </c>
      <c r="H280" s="357">
        <f t="shared" si="29"/>
        <v>0</v>
      </c>
      <c r="I280" s="1017"/>
      <c r="N280" s="264"/>
      <c r="R280" s="797"/>
      <c r="T280" s="301"/>
      <c r="U280" s="802"/>
      <c r="V280" s="388"/>
      <c r="W280" s="406"/>
      <c r="X280" s="406"/>
      <c r="Y280" s="264"/>
      <c r="Z280" s="797"/>
      <c r="AB280" s="301"/>
      <c r="AD280" s="621"/>
      <c r="AG280" s="301"/>
      <c r="AL280" s="891"/>
      <c r="AM280" s="301"/>
      <c r="AN280" s="301"/>
    </row>
    <row r="281" spans="1:40" s="234" customFormat="1" ht="15" customHeight="1" x14ac:dyDescent="0.3">
      <c r="A281" s="336" t="s">
        <v>366</v>
      </c>
      <c r="B281" s="1772" t="s">
        <v>1564</v>
      </c>
      <c r="C281" s="338">
        <v>0</v>
      </c>
      <c r="D281" s="340">
        <f t="shared" si="27"/>
        <v>0</v>
      </c>
      <c r="E281" s="627"/>
      <c r="F281" s="947"/>
      <c r="G281" s="364">
        <f t="shared" si="28"/>
        <v>0</v>
      </c>
      <c r="H281" s="357">
        <f t="shared" si="29"/>
        <v>0</v>
      </c>
      <c r="I281" s="1017"/>
      <c r="N281" s="264"/>
      <c r="R281" s="797"/>
      <c r="T281" s="301"/>
      <c r="U281" s="802"/>
      <c r="V281" s="388"/>
      <c r="W281" s="406"/>
      <c r="X281" s="406"/>
      <c r="Y281" s="264"/>
      <c r="Z281" s="797"/>
      <c r="AB281" s="301"/>
      <c r="AD281" s="621"/>
      <c r="AG281" s="301"/>
      <c r="AL281" s="891"/>
      <c r="AM281" s="301"/>
      <c r="AN281" s="301"/>
    </row>
    <row r="282" spans="1:40" s="234" customFormat="1" ht="15" customHeight="1" thickBot="1" x14ac:dyDescent="0.35">
      <c r="A282" s="336" t="s">
        <v>366</v>
      </c>
      <c r="B282" s="1772" t="s">
        <v>1564</v>
      </c>
      <c r="C282" s="338">
        <v>0</v>
      </c>
      <c r="D282" s="340">
        <f t="shared" si="27"/>
        <v>0</v>
      </c>
      <c r="E282" s="627"/>
      <c r="F282" s="414"/>
      <c r="G282" s="415">
        <f t="shared" si="28"/>
        <v>0</v>
      </c>
      <c r="H282" s="365">
        <f t="shared" si="29"/>
        <v>0</v>
      </c>
      <c r="I282" s="2253"/>
      <c r="N282" s="264"/>
      <c r="R282" s="797"/>
      <c r="T282" s="301"/>
      <c r="U282" s="802"/>
      <c r="V282" s="388"/>
      <c r="W282" s="406"/>
      <c r="X282" s="406"/>
      <c r="Y282" s="264"/>
      <c r="Z282" s="797"/>
      <c r="AB282" s="301"/>
      <c r="AD282" s="621"/>
      <c r="AG282" s="301"/>
      <c r="AL282" s="301"/>
      <c r="AM282" s="301"/>
    </row>
    <row r="283" spans="1:40" s="234" customFormat="1" ht="18" customHeight="1" x14ac:dyDescent="0.3">
      <c r="A283" s="628"/>
      <c r="B283" s="629"/>
      <c r="C283" s="629"/>
      <c r="D283" s="630"/>
      <c r="E283" s="469" t="s">
        <v>2201</v>
      </c>
      <c r="F283" s="470"/>
      <c r="G283" s="470"/>
      <c r="H283" s="631"/>
      <c r="I283" s="631"/>
      <c r="N283" s="264"/>
      <c r="R283" s="797"/>
      <c r="T283" s="301"/>
      <c r="V283" s="388"/>
      <c r="W283" s="406"/>
      <c r="X283" s="406"/>
      <c r="Y283" s="264"/>
      <c r="Z283" s="797"/>
      <c r="AB283" s="301"/>
      <c r="AE283" s="621"/>
      <c r="AG283" s="301"/>
      <c r="AM283" s="301"/>
    </row>
    <row r="284" spans="1:40" s="234" customFormat="1" ht="15" customHeight="1" thickBot="1" x14ac:dyDescent="0.35">
      <c r="A284" s="474"/>
      <c r="B284" s="475"/>
      <c r="C284" s="475"/>
      <c r="D284" s="476"/>
      <c r="E284" s="477" t="s">
        <v>1566</v>
      </c>
      <c r="F284" s="470"/>
      <c r="G284" s="470"/>
      <c r="H284" s="523">
        <f>SUM(H263:H282)</f>
        <v>0</v>
      </c>
      <c r="I284" s="523"/>
      <c r="N284" s="264"/>
      <c r="R284" s="797"/>
      <c r="T284" s="301"/>
      <c r="V284" s="388"/>
      <c r="W284" s="406"/>
      <c r="X284" s="406"/>
      <c r="Y284" s="264"/>
      <c r="Z284" s="797"/>
      <c r="AB284" s="301"/>
      <c r="AG284" s="2322"/>
      <c r="AH284" s="2322"/>
      <c r="AL284" s="891"/>
      <c r="AM284" s="301"/>
      <c r="AN284" s="301"/>
    </row>
    <row r="285" spans="1:40" s="234" customFormat="1" ht="15" customHeight="1" thickBot="1" x14ac:dyDescent="0.35">
      <c r="A285" s="487"/>
      <c r="B285" s="488"/>
      <c r="C285" s="488"/>
      <c r="D285" s="490"/>
      <c r="E285" s="528" t="s">
        <v>2202</v>
      </c>
      <c r="F285" s="632"/>
      <c r="G285" s="373"/>
      <c r="H285" s="494">
        <f>H283-H284</f>
        <v>0</v>
      </c>
      <c r="I285" s="494"/>
      <c r="N285" s="264"/>
      <c r="R285" s="797"/>
      <c r="V285" s="388"/>
      <c r="W285" s="406"/>
      <c r="X285" s="406"/>
      <c r="Y285" s="264"/>
      <c r="Z285" s="797"/>
      <c r="AB285" s="301"/>
      <c r="AC285" s="306"/>
      <c r="AD285" s="301"/>
      <c r="AG285" s="690"/>
      <c r="AH285" s="422"/>
      <c r="AL285" s="301"/>
      <c r="AM285" s="301"/>
    </row>
    <row r="286" spans="1:40" s="234" customFormat="1" ht="15" customHeight="1" x14ac:dyDescent="0.3">
      <c r="A286" s="2183" t="str">
        <f>'Salary Menu MIS 3382'!A290</f>
        <v>DJJ Supplemental - Project 8110</v>
      </c>
      <c r="B286" s="381"/>
      <c r="C286" s="580"/>
      <c r="D286" s="581"/>
      <c r="E286" s="383"/>
      <c r="F286" s="383"/>
      <c r="G286" s="383"/>
      <c r="H286" s="382"/>
      <c r="I286" s="423"/>
      <c r="N286" s="264"/>
      <c r="R286" s="797"/>
      <c r="T286" s="891"/>
      <c r="U286" s="301"/>
      <c r="V286" s="388"/>
      <c r="W286" s="582"/>
      <c r="Y286" s="264"/>
      <c r="Z286" s="797"/>
      <c r="AB286" s="301"/>
      <c r="AC286" s="301"/>
      <c r="AD286" s="301"/>
      <c r="AG286" s="690"/>
      <c r="AH286" s="422"/>
      <c r="AL286" s="301"/>
      <c r="AM286" s="301"/>
    </row>
    <row r="287" spans="1:40" s="234" customFormat="1" ht="15" customHeight="1" x14ac:dyDescent="0.3">
      <c r="A287" s="336" t="s">
        <v>304</v>
      </c>
      <c r="B287" s="390" t="str">
        <f>'Salary Menu MIS 3382'!B291</f>
        <v>Teacher - DJJ - 10 Month</v>
      </c>
      <c r="C287" s="332">
        <v>0</v>
      </c>
      <c r="D287" s="342">
        <f>ROUND(C287,2)</f>
        <v>0</v>
      </c>
      <c r="E287" s="341">
        <f>+'Salary Menu MIS 3382'!E291</f>
        <v>64700</v>
      </c>
      <c r="F287" s="395"/>
      <c r="G287" s="342">
        <f t="shared" ref="G287:G292" si="30">D287+F287</f>
        <v>0</v>
      </c>
      <c r="H287" s="335">
        <f>ROUND(D287*E287,0)</f>
        <v>0</v>
      </c>
      <c r="I287" s="985"/>
      <c r="J287" s="802"/>
      <c r="K287" s="802"/>
      <c r="L287" s="621"/>
      <c r="M287" s="621"/>
      <c r="N287" s="264"/>
      <c r="P287" s="264"/>
      <c r="R287" s="797"/>
      <c r="T287" s="301"/>
      <c r="U287" s="802"/>
      <c r="V287" s="388"/>
      <c r="W287" s="945"/>
      <c r="X287" s="946"/>
      <c r="Y287" s="264"/>
      <c r="Z287" s="797"/>
      <c r="AB287" s="301"/>
      <c r="AD287" s="621"/>
      <c r="AG287" s="690"/>
      <c r="AH287" s="422"/>
      <c r="AL287" s="891"/>
      <c r="AM287" s="301"/>
      <c r="AN287" s="301"/>
    </row>
    <row r="288" spans="1:40" s="234" customFormat="1" ht="15" customHeight="1" x14ac:dyDescent="0.3">
      <c r="A288" s="336" t="s">
        <v>304</v>
      </c>
      <c r="B288" s="390" t="str">
        <f>'Salary Menu MIS 3382'!B292</f>
        <v>Teacher - DJJ - Vocational - 10 Month</v>
      </c>
      <c r="C288" s="332">
        <v>0</v>
      </c>
      <c r="D288" s="333">
        <f>ROUND(C288,2)</f>
        <v>0</v>
      </c>
      <c r="E288" s="334">
        <f>+'Salary Menu MIS 3382'!E292</f>
        <v>64700</v>
      </c>
      <c r="F288" s="391"/>
      <c r="G288" s="333">
        <f t="shared" si="30"/>
        <v>0</v>
      </c>
      <c r="H288" s="335">
        <f>ROUND(D288*E288,0)</f>
        <v>0</v>
      </c>
      <c r="I288" s="985"/>
      <c r="J288" s="802"/>
      <c r="K288" s="802"/>
      <c r="L288" s="621"/>
      <c r="M288" s="621"/>
      <c r="N288" s="264"/>
      <c r="P288" s="264"/>
      <c r="R288" s="797"/>
      <c r="T288" s="301"/>
      <c r="U288" s="802"/>
      <c r="V288" s="388"/>
      <c r="W288" s="945"/>
      <c r="X288" s="946"/>
      <c r="Y288" s="264"/>
      <c r="Z288" s="797"/>
      <c r="AB288" s="301"/>
      <c r="AD288" s="621"/>
      <c r="AG288" s="690"/>
      <c r="AH288" s="422"/>
      <c r="AL288" s="301"/>
      <c r="AM288" s="301"/>
    </row>
    <row r="289" spans="1:40" s="234" customFormat="1" ht="15" customHeight="1" x14ac:dyDescent="0.3">
      <c r="A289" s="336" t="s">
        <v>304</v>
      </c>
      <c r="B289" s="390" t="str">
        <f>'Salary Menu MIS 3382'!B293</f>
        <v>Teacher - DJJ - 12 Month</v>
      </c>
      <c r="C289" s="332">
        <v>0</v>
      </c>
      <c r="D289" s="333">
        <f>ROUND(C289,2)</f>
        <v>0</v>
      </c>
      <c r="E289" s="334">
        <f>+'Salary Menu MIS 3382'!E293</f>
        <v>111600</v>
      </c>
      <c r="F289" s="391"/>
      <c r="G289" s="333">
        <f t="shared" si="30"/>
        <v>0</v>
      </c>
      <c r="H289" s="335">
        <f>ROUND(D289*E289,0)</f>
        <v>0</v>
      </c>
      <c r="I289" s="985"/>
      <c r="J289" s="802"/>
      <c r="K289" s="802"/>
      <c r="L289" s="621"/>
      <c r="M289" s="621"/>
      <c r="N289" s="264"/>
      <c r="P289" s="264"/>
      <c r="R289" s="797"/>
      <c r="T289" s="301"/>
      <c r="U289" s="802"/>
      <c r="V289" s="388"/>
      <c r="W289" s="945"/>
      <c r="X289" s="946"/>
      <c r="Y289" s="264"/>
      <c r="Z289" s="797"/>
      <c r="AB289" s="301"/>
      <c r="AD289" s="621"/>
      <c r="AG289" s="301"/>
      <c r="AM289" s="301"/>
    </row>
    <row r="290" spans="1:40" s="234" customFormat="1" ht="15" customHeight="1" x14ac:dyDescent="0.3">
      <c r="A290" s="336" t="s">
        <v>368</v>
      </c>
      <c r="B290" s="390" t="str">
        <f>'Salary Menu MIS 3382'!B294</f>
        <v>Classroom Assistant - DJJ - Full Time</v>
      </c>
      <c r="C290" s="338">
        <v>0</v>
      </c>
      <c r="D290" s="339">
        <f>ROUND(C290,2)</f>
        <v>0</v>
      </c>
      <c r="E290" s="334">
        <f>+'Salary Menu MIS 3382'!E294</f>
        <v>34900</v>
      </c>
      <c r="F290" s="391"/>
      <c r="G290" s="333">
        <f t="shared" si="30"/>
        <v>0</v>
      </c>
      <c r="H290" s="335">
        <f>ROUND(D290*E290,0)</f>
        <v>0</v>
      </c>
      <c r="I290" s="985"/>
      <c r="N290" s="264"/>
      <c r="R290" s="797"/>
      <c r="T290" s="301"/>
      <c r="U290" s="802"/>
      <c r="V290" s="388"/>
      <c r="W290" s="691"/>
      <c r="X290" s="692"/>
      <c r="Y290" s="264"/>
      <c r="Z290" s="797"/>
      <c r="AB290" s="301"/>
      <c r="AD290" s="621"/>
      <c r="AG290" s="301"/>
      <c r="AH290" s="616"/>
      <c r="AI290" s="617"/>
      <c r="AL290" s="891"/>
      <c r="AM290" s="301"/>
      <c r="AN290" s="301"/>
    </row>
    <row r="291" spans="1:40" s="234" customFormat="1" ht="15" customHeight="1" thickBot="1" x14ac:dyDescent="0.35">
      <c r="A291" s="336" t="s">
        <v>368</v>
      </c>
      <c r="B291" s="390" t="str">
        <f>'Salary Menu MIS 3382'!B295</f>
        <v>Classroom Assistant - DJJ - Less than 4 hours</v>
      </c>
      <c r="C291" s="394">
        <v>0</v>
      </c>
      <c r="D291" s="340">
        <f>ROUND(C291,2)</f>
        <v>0</v>
      </c>
      <c r="E291" s="341">
        <f>+'Salary Menu MIS 3382'!E295</f>
        <v>3800</v>
      </c>
      <c r="F291" s="395"/>
      <c r="G291" s="342">
        <f t="shared" si="30"/>
        <v>0</v>
      </c>
      <c r="H291" s="365">
        <f>ROUND(D291*E291,0)</f>
        <v>0</v>
      </c>
      <c r="I291" s="2253"/>
      <c r="N291" s="264"/>
      <c r="R291" s="797"/>
      <c r="T291" s="301"/>
      <c r="U291" s="802"/>
      <c r="V291" s="388"/>
      <c r="W291" s="406"/>
      <c r="X291" s="406"/>
      <c r="Y291" s="264"/>
      <c r="Z291" s="797"/>
      <c r="AB291" s="301"/>
      <c r="AD291" s="221"/>
      <c r="AG291" s="301"/>
      <c r="AH291" s="616"/>
      <c r="AL291" s="301"/>
      <c r="AM291" s="301"/>
    </row>
    <row r="292" spans="1:40" s="234" customFormat="1" ht="15" hidden="1" customHeight="1" thickBot="1" x14ac:dyDescent="0.35">
      <c r="A292" s="600"/>
      <c r="B292" s="601" t="s">
        <v>1842</v>
      </c>
      <c r="C292" s="602"/>
      <c r="D292" s="602"/>
      <c r="E292" s="603">
        <v>0</v>
      </c>
      <c r="F292" s="590"/>
      <c r="G292" s="591">
        <f t="shared" si="30"/>
        <v>0</v>
      </c>
      <c r="H292" s="515">
        <f>+P292</f>
        <v>0</v>
      </c>
      <c r="I292" s="515"/>
      <c r="N292" s="264"/>
      <c r="P292" s="924"/>
      <c r="R292" s="797"/>
      <c r="T292" s="301"/>
      <c r="V292" s="388"/>
      <c r="W292" s="389"/>
      <c r="X292" s="389"/>
      <c r="Y292" s="264"/>
      <c r="Z292" s="797"/>
      <c r="AB292" s="301"/>
      <c r="AE292" s="621"/>
      <c r="AG292" s="301"/>
      <c r="AH292" s="616"/>
      <c r="AM292" s="301"/>
    </row>
    <row r="293" spans="1:40" s="234" customFormat="1" ht="18" customHeight="1" x14ac:dyDescent="0.3">
      <c r="A293" s="516"/>
      <c r="B293" s="517"/>
      <c r="C293" s="517"/>
      <c r="D293" s="519"/>
      <c r="E293" s="469" t="s">
        <v>224</v>
      </c>
      <c r="F293" s="470"/>
      <c r="G293" s="470"/>
      <c r="H293" s="521"/>
      <c r="I293" s="521"/>
      <c r="N293" s="264"/>
      <c r="R293" s="797"/>
      <c r="T293" s="301"/>
      <c r="V293" s="388"/>
      <c r="W293" s="389"/>
      <c r="X293" s="389"/>
      <c r="Y293" s="264"/>
      <c r="Z293" s="797"/>
      <c r="AB293" s="301"/>
      <c r="AG293" s="301"/>
      <c r="AH293" s="616"/>
      <c r="AL293" s="891"/>
      <c r="AM293" s="301"/>
      <c r="AN293" s="301"/>
    </row>
    <row r="294" spans="1:40" s="234" customFormat="1" ht="15" customHeight="1" thickBot="1" x14ac:dyDescent="0.35">
      <c r="A294" s="474"/>
      <c r="B294" s="475"/>
      <c r="C294" s="475"/>
      <c r="D294" s="476"/>
      <c r="E294" s="477" t="s">
        <v>1871</v>
      </c>
      <c r="F294" s="470"/>
      <c r="G294" s="470"/>
      <c r="H294" s="523">
        <f>SUM(H287:H292)</f>
        <v>0</v>
      </c>
      <c r="I294" s="523"/>
      <c r="N294" s="264"/>
      <c r="R294" s="797"/>
      <c r="T294" s="301"/>
      <c r="V294" s="388"/>
      <c r="W294" s="389"/>
      <c r="X294" s="389"/>
      <c r="Y294" s="264"/>
      <c r="Z294" s="797"/>
      <c r="AB294" s="301"/>
      <c r="AG294" s="2323"/>
      <c r="AH294" s="2323"/>
      <c r="AL294" s="301"/>
      <c r="AM294" s="301"/>
    </row>
    <row r="295" spans="1:40" s="234" customFormat="1" ht="15" customHeight="1" thickBot="1" x14ac:dyDescent="0.35">
      <c r="A295" s="592"/>
      <c r="B295" s="593"/>
      <c r="C295" s="593"/>
      <c r="D295" s="635"/>
      <c r="E295" s="578" t="s">
        <v>1558</v>
      </c>
      <c r="F295" s="636"/>
      <c r="G295" s="636"/>
      <c r="H295" s="494">
        <f>H293-H294</f>
        <v>0</v>
      </c>
      <c r="I295" s="494"/>
      <c r="N295" s="264"/>
      <c r="R295" s="797"/>
      <c r="V295" s="388"/>
      <c r="W295" s="389"/>
      <c r="X295" s="389"/>
      <c r="Y295" s="264"/>
      <c r="Z295" s="797"/>
      <c r="AB295" s="301"/>
      <c r="AC295" s="670"/>
      <c r="AG295" s="690"/>
      <c r="AH295" s="422"/>
      <c r="AM295" s="301"/>
    </row>
    <row r="296" spans="1:40" s="535" customFormat="1" ht="15" hidden="1" customHeight="1" x14ac:dyDescent="0.3">
      <c r="A296" s="2185" t="s">
        <v>1567</v>
      </c>
      <c r="B296" s="596"/>
      <c r="C296" s="596"/>
      <c r="D296" s="597"/>
      <c r="E296" s="598"/>
      <c r="F296" s="598"/>
      <c r="G296" s="598"/>
      <c r="H296" s="537"/>
      <c r="I296" s="537"/>
      <c r="N296" s="538"/>
      <c r="T296" s="896"/>
      <c r="U296" s="693"/>
      <c r="V296" s="541"/>
      <c r="W296" s="902"/>
      <c r="Y296" s="538"/>
      <c r="AB296" s="693"/>
      <c r="AC296" s="693"/>
      <c r="AD296" s="693"/>
      <c r="AG296" s="902"/>
      <c r="AH296" s="538"/>
      <c r="AM296" s="693"/>
    </row>
    <row r="297" spans="1:40" s="535" customFormat="1" ht="15" hidden="1" customHeight="1" x14ac:dyDescent="0.3">
      <c r="A297" s="542" t="s">
        <v>350</v>
      </c>
      <c r="B297" s="543" t="s">
        <v>351</v>
      </c>
      <c r="C297" s="899">
        <v>0.2</v>
      </c>
      <c r="D297" s="548">
        <f t="shared" ref="D297:D304" si="31">ROUND(C297,2)</f>
        <v>0.2</v>
      </c>
      <c r="E297" s="900">
        <f>+'Salary Menu MIS 3382'!E301</f>
        <v>65000</v>
      </c>
      <c r="F297" s="925"/>
      <c r="G297" s="548">
        <f t="shared" ref="G297:G304" si="32">D297+F297</f>
        <v>0.2</v>
      </c>
      <c r="H297" s="549">
        <f t="shared" ref="H297:H304" si="33">ROUND(D297*E297,0)</f>
        <v>13000</v>
      </c>
      <c r="I297" s="549"/>
      <c r="J297" s="689"/>
      <c r="K297" s="191"/>
      <c r="L297" s="901"/>
      <c r="M297" s="901"/>
      <c r="N297" s="538"/>
      <c r="P297" s="538"/>
      <c r="T297" s="693"/>
      <c r="U297" s="191"/>
      <c r="V297" s="541"/>
      <c r="W297" s="693"/>
      <c r="X297" s="908"/>
      <c r="Y297" s="538"/>
      <c r="AB297" s="693"/>
      <c r="AD297" s="901"/>
      <c r="AG297" s="693"/>
      <c r="AM297" s="693"/>
    </row>
    <row r="298" spans="1:40" s="535" customFormat="1" ht="15" hidden="1" customHeight="1" x14ac:dyDescent="0.3">
      <c r="A298" s="643" t="s">
        <v>304</v>
      </c>
      <c r="B298" s="644" t="s">
        <v>2103</v>
      </c>
      <c r="C298" s="948">
        <v>0</v>
      </c>
      <c r="D298" s="646">
        <f t="shared" si="31"/>
        <v>0</v>
      </c>
      <c r="E298" s="949">
        <f>+'Salary Menu MIS 3382'!E302</f>
        <v>7800</v>
      </c>
      <c r="F298" s="950"/>
      <c r="G298" s="350">
        <f t="shared" si="32"/>
        <v>0</v>
      </c>
      <c r="H298" s="647">
        <f t="shared" si="33"/>
        <v>0</v>
      </c>
      <c r="I298" s="647"/>
      <c r="J298" s="689"/>
      <c r="K298" s="191"/>
      <c r="L298" s="901"/>
      <c r="M298" s="901"/>
      <c r="N298" s="538"/>
      <c r="P298" s="538"/>
      <c r="T298" s="693"/>
      <c r="U298" s="191"/>
      <c r="V298" s="541"/>
      <c r="W298" s="693"/>
      <c r="X298" s="908"/>
      <c r="Y298" s="538"/>
      <c r="AB298" s="693"/>
      <c r="AD298" s="901"/>
      <c r="AG298" s="902"/>
      <c r="AH298" s="538"/>
      <c r="AM298" s="693"/>
    </row>
    <row r="299" spans="1:40" s="535" customFormat="1" ht="15" hidden="1" customHeight="1" x14ac:dyDescent="0.3">
      <c r="A299" s="345" t="s">
        <v>316</v>
      </c>
      <c r="B299" s="446" t="s">
        <v>1391</v>
      </c>
      <c r="C299" s="550">
        <v>0</v>
      </c>
      <c r="D299" s="350">
        <f t="shared" si="31"/>
        <v>0</v>
      </c>
      <c r="E299" s="551">
        <f>+'Salary Menu MIS 3382'!E303</f>
        <v>37</v>
      </c>
      <c r="F299" s="552"/>
      <c r="G299" s="350">
        <f t="shared" si="32"/>
        <v>0</v>
      </c>
      <c r="H299" s="351">
        <f t="shared" si="33"/>
        <v>0</v>
      </c>
      <c r="I299" s="351"/>
      <c r="J299" s="191"/>
      <c r="K299" s="191"/>
      <c r="L299" s="901"/>
      <c r="M299" s="901"/>
      <c r="N299" s="538"/>
      <c r="T299" s="693"/>
      <c r="U299" s="191"/>
      <c r="V299" s="541"/>
      <c r="W299" s="693"/>
      <c r="X299" s="908"/>
      <c r="Y299" s="538"/>
      <c r="AB299" s="693"/>
      <c r="AD299" s="901"/>
      <c r="AG299" s="902"/>
      <c r="AH299" s="538"/>
      <c r="AM299" s="693"/>
    </row>
    <row r="300" spans="1:40" s="535" customFormat="1" ht="15" hidden="1" customHeight="1" x14ac:dyDescent="0.3">
      <c r="A300" s="345" t="s">
        <v>361</v>
      </c>
      <c r="B300" s="446" t="s">
        <v>1590</v>
      </c>
      <c r="C300" s="347">
        <v>0</v>
      </c>
      <c r="D300" s="348">
        <f t="shared" si="31"/>
        <v>0</v>
      </c>
      <c r="E300" s="551">
        <f>+'Salary Menu MIS 3382'!E304</f>
        <v>77700</v>
      </c>
      <c r="F300" s="552"/>
      <c r="G300" s="350">
        <f t="shared" si="32"/>
        <v>0</v>
      </c>
      <c r="H300" s="351">
        <f t="shared" si="33"/>
        <v>0</v>
      </c>
      <c r="I300" s="351"/>
      <c r="J300" s="689"/>
      <c r="K300" s="191"/>
      <c r="L300" s="901"/>
      <c r="M300" s="901"/>
      <c r="N300" s="538"/>
      <c r="P300" s="538"/>
      <c r="T300" s="693"/>
      <c r="U300" s="191"/>
      <c r="V300" s="541"/>
      <c r="X300" s="689"/>
      <c r="Y300" s="538"/>
      <c r="AB300" s="693"/>
      <c r="AD300" s="901"/>
      <c r="AG300" s="693"/>
      <c r="AM300" s="693"/>
    </row>
    <row r="301" spans="1:40" s="535" customFormat="1" ht="15" hidden="1" customHeight="1" x14ac:dyDescent="0.3">
      <c r="A301" s="345" t="s">
        <v>361</v>
      </c>
      <c r="B301" s="446" t="s">
        <v>363</v>
      </c>
      <c r="C301" s="347">
        <v>0</v>
      </c>
      <c r="D301" s="348">
        <f t="shared" si="31"/>
        <v>0</v>
      </c>
      <c r="E301" s="349">
        <f>+'Salary Menu MIS 3382'!E305</f>
        <v>91900</v>
      </c>
      <c r="F301" s="447"/>
      <c r="G301" s="350">
        <f t="shared" si="32"/>
        <v>0</v>
      </c>
      <c r="H301" s="351">
        <f t="shared" si="33"/>
        <v>0</v>
      </c>
      <c r="I301" s="351"/>
      <c r="J301" s="689"/>
      <c r="K301" s="191"/>
      <c r="L301" s="901"/>
      <c r="M301" s="901"/>
      <c r="N301" s="538"/>
      <c r="P301" s="538"/>
      <c r="T301" s="693"/>
      <c r="U301" s="191"/>
      <c r="V301" s="541"/>
      <c r="W301" s="871"/>
      <c r="X301" s="871"/>
      <c r="Y301" s="538"/>
      <c r="AB301" s="693"/>
      <c r="AD301" s="901"/>
      <c r="AG301" s="902"/>
      <c r="AH301" s="538"/>
      <c r="AL301" s="896"/>
      <c r="AM301" s="693"/>
      <c r="AN301" s="693"/>
    </row>
    <row r="302" spans="1:40" s="535" customFormat="1" ht="15" hidden="1" customHeight="1" x14ac:dyDescent="0.3">
      <c r="A302" s="345" t="s">
        <v>372</v>
      </c>
      <c r="B302" s="446" t="s">
        <v>1826</v>
      </c>
      <c r="C302" s="347">
        <v>0</v>
      </c>
      <c r="D302" s="348">
        <f t="shared" si="31"/>
        <v>0</v>
      </c>
      <c r="E302" s="349">
        <f>+'Salary Menu MIS 3382'!E306</f>
        <v>32300</v>
      </c>
      <c r="F302" s="447"/>
      <c r="G302" s="350">
        <f t="shared" si="32"/>
        <v>0</v>
      </c>
      <c r="H302" s="351">
        <f t="shared" si="33"/>
        <v>0</v>
      </c>
      <c r="I302" s="351"/>
      <c r="N302" s="538"/>
      <c r="T302" s="693"/>
      <c r="U302" s="191"/>
      <c r="V302" s="541"/>
      <c r="W302" s="541"/>
      <c r="X302" s="541"/>
      <c r="Y302" s="538"/>
      <c r="AB302" s="693"/>
      <c r="AD302" s="901"/>
      <c r="AG302" s="902"/>
      <c r="AH302" s="538"/>
      <c r="AL302" s="693"/>
      <c r="AM302" s="693"/>
    </row>
    <row r="303" spans="1:40" s="535" customFormat="1" ht="15" hidden="1" customHeight="1" x14ac:dyDescent="0.3">
      <c r="A303" s="345" t="s">
        <v>372</v>
      </c>
      <c r="B303" s="446" t="s">
        <v>1827</v>
      </c>
      <c r="C303" s="347">
        <v>0</v>
      </c>
      <c r="D303" s="348">
        <f t="shared" si="31"/>
        <v>0</v>
      </c>
      <c r="E303" s="349">
        <f>+'Salary Menu MIS 3382'!E307</f>
        <v>3400</v>
      </c>
      <c r="F303" s="447"/>
      <c r="G303" s="350">
        <f t="shared" si="32"/>
        <v>0</v>
      </c>
      <c r="H303" s="351">
        <f t="shared" si="33"/>
        <v>0</v>
      </c>
      <c r="I303" s="351"/>
      <c r="N303" s="538"/>
      <c r="T303" s="693"/>
      <c r="U303" s="191"/>
      <c r="V303" s="541"/>
      <c r="W303" s="541"/>
      <c r="X303" s="541"/>
      <c r="Y303" s="538"/>
      <c r="AB303" s="693"/>
      <c r="AD303" s="901"/>
      <c r="AM303" s="693"/>
    </row>
    <row r="304" spans="1:40" s="535" customFormat="1" ht="15" hidden="1" customHeight="1" thickBot="1" x14ac:dyDescent="0.35">
      <c r="A304" s="345" t="s">
        <v>366</v>
      </c>
      <c r="B304" s="553" t="s">
        <v>543</v>
      </c>
      <c r="C304" s="347">
        <v>0</v>
      </c>
      <c r="D304" s="348">
        <f t="shared" si="31"/>
        <v>0</v>
      </c>
      <c r="E304" s="554"/>
      <c r="F304" s="555"/>
      <c r="G304" s="648">
        <f t="shared" si="32"/>
        <v>0</v>
      </c>
      <c r="H304" s="556">
        <f t="shared" si="33"/>
        <v>0</v>
      </c>
      <c r="I304" s="556"/>
      <c r="J304" s="191"/>
      <c r="K304" s="191"/>
      <c r="L304" s="901"/>
      <c r="M304" s="901"/>
      <c r="N304" s="538"/>
      <c r="P304" s="538"/>
      <c r="T304" s="693"/>
      <c r="U304" s="191"/>
      <c r="V304" s="541"/>
      <c r="W304" s="541"/>
      <c r="X304" s="541"/>
      <c r="Y304" s="538"/>
      <c r="AB304" s="693"/>
      <c r="AD304" s="901"/>
      <c r="AG304" s="693"/>
      <c r="AH304" s="671"/>
      <c r="AI304" s="903"/>
      <c r="AL304" s="896"/>
      <c r="AM304" s="693"/>
      <c r="AN304" s="693"/>
    </row>
    <row r="305" spans="1:40" s="535" customFormat="1" ht="15" hidden="1" customHeight="1" thickBot="1" x14ac:dyDescent="0.35">
      <c r="A305" s="600"/>
      <c r="B305" s="601" t="s">
        <v>1842</v>
      </c>
      <c r="C305" s="602"/>
      <c r="D305" s="602"/>
      <c r="E305" s="603">
        <v>0</v>
      </c>
      <c r="F305" s="590"/>
      <c r="G305" s="591"/>
      <c r="H305" s="515">
        <f>+P305</f>
        <v>0</v>
      </c>
      <c r="I305" s="515"/>
      <c r="N305" s="538"/>
      <c r="P305" s="901"/>
      <c r="T305" s="693"/>
      <c r="V305" s="541"/>
      <c r="W305" s="541"/>
      <c r="X305" s="541"/>
      <c r="Y305" s="538"/>
      <c r="AB305" s="693"/>
      <c r="AE305" s="901"/>
      <c r="AG305" s="693"/>
      <c r="AL305" s="693"/>
      <c r="AM305" s="693"/>
    </row>
    <row r="306" spans="1:40" s="535" customFormat="1" ht="18" hidden="1" customHeight="1" x14ac:dyDescent="0.3">
      <c r="A306" s="604"/>
      <c r="B306" s="605"/>
      <c r="C306" s="605"/>
      <c r="D306" s="560"/>
      <c r="E306" s="561" t="s">
        <v>224</v>
      </c>
      <c r="F306" s="565"/>
      <c r="G306" s="565"/>
      <c r="H306" s="564">
        <f>'Revenue Projection'!H31</f>
        <v>846</v>
      </c>
      <c r="I306" s="564"/>
      <c r="N306" s="538"/>
      <c r="T306" s="693"/>
      <c r="V306" s="871"/>
      <c r="W306" s="541"/>
      <c r="X306" s="541"/>
      <c r="Y306" s="538"/>
      <c r="AB306" s="693"/>
      <c r="AG306" s="693"/>
      <c r="AM306" s="693"/>
    </row>
    <row r="307" spans="1:40" s="535" customFormat="1" ht="15" hidden="1" customHeight="1" thickBot="1" x14ac:dyDescent="0.35">
      <c r="A307" s="480"/>
      <c r="B307" s="481"/>
      <c r="C307" s="481"/>
      <c r="D307" s="482"/>
      <c r="E307" s="483" t="s">
        <v>1591</v>
      </c>
      <c r="F307" s="565"/>
      <c r="G307" s="565"/>
      <c r="H307" s="566">
        <f>SUM(H297:H305)</f>
        <v>13000</v>
      </c>
      <c r="I307" s="566"/>
      <c r="N307" s="538"/>
      <c r="T307" s="693"/>
      <c r="V307" s="541"/>
      <c r="W307" s="541"/>
      <c r="X307" s="541"/>
      <c r="Y307" s="538"/>
      <c r="AB307" s="693"/>
      <c r="AG307" s="2317"/>
      <c r="AH307" s="2317"/>
      <c r="AL307" s="896"/>
      <c r="AM307" s="693"/>
      <c r="AN307" s="693"/>
    </row>
    <row r="308" spans="1:40" s="535" customFormat="1" ht="15" hidden="1" customHeight="1" thickBot="1" x14ac:dyDescent="0.35">
      <c r="A308" s="942"/>
      <c r="B308" s="943"/>
      <c r="C308" s="943"/>
      <c r="D308" s="944"/>
      <c r="E308" s="571" t="s">
        <v>1558</v>
      </c>
      <c r="F308" s="855"/>
      <c r="G308" s="855"/>
      <c r="H308" s="572">
        <f>H306-H307</f>
        <v>-12154</v>
      </c>
      <c r="I308" s="572"/>
      <c r="N308" s="538"/>
      <c r="V308" s="871"/>
      <c r="W308" s="541"/>
      <c r="X308" s="541"/>
      <c r="Y308" s="538"/>
      <c r="AB308" s="693"/>
      <c r="AC308" s="933"/>
      <c r="AG308" s="902"/>
      <c r="AH308" s="538"/>
      <c r="AL308" s="693"/>
      <c r="AM308" s="693"/>
    </row>
    <row r="309" spans="1:40" s="535" customFormat="1" ht="15" hidden="1" customHeight="1" x14ac:dyDescent="0.3">
      <c r="A309" s="2185" t="s">
        <v>1592</v>
      </c>
      <c r="B309" s="596"/>
      <c r="C309" s="596"/>
      <c r="D309" s="597"/>
      <c r="E309" s="598"/>
      <c r="F309" s="598"/>
      <c r="G309" s="598"/>
      <c r="H309" s="537"/>
      <c r="I309" s="537"/>
      <c r="N309" s="538"/>
      <c r="T309" s="896"/>
      <c r="U309" s="693"/>
      <c r="V309" s="541"/>
      <c r="W309" s="902"/>
      <c r="Y309" s="538"/>
      <c r="AB309" s="693"/>
      <c r="AC309" s="693"/>
      <c r="AD309" s="693"/>
      <c r="AG309" s="902"/>
      <c r="AH309" s="538"/>
      <c r="AM309" s="693"/>
    </row>
    <row r="310" spans="1:40" s="535" customFormat="1" ht="15" hidden="1" customHeight="1" x14ac:dyDescent="0.3">
      <c r="A310" s="542" t="s">
        <v>304</v>
      </c>
      <c r="B310" s="543" t="s">
        <v>541</v>
      </c>
      <c r="C310" s="544">
        <v>0</v>
      </c>
      <c r="D310" s="545">
        <f t="shared" ref="D310:D319" si="34">ROUND(C310,2)</f>
        <v>0</v>
      </c>
      <c r="E310" s="546">
        <f>+'Salary Menu MIS 3382'!E314</f>
        <v>65000</v>
      </c>
      <c r="F310" s="547"/>
      <c r="G310" s="548">
        <f t="shared" ref="G310:G319" si="35">D310+F310</f>
        <v>0</v>
      </c>
      <c r="H310" s="549">
        <f t="shared" ref="H310:H319" si="36">ROUND(D310*E310,0)</f>
        <v>0</v>
      </c>
      <c r="I310" s="549"/>
      <c r="J310" s="689"/>
      <c r="K310" s="191"/>
      <c r="L310" s="901"/>
      <c r="M310" s="901"/>
      <c r="N310" s="538"/>
      <c r="P310" s="538"/>
      <c r="T310" s="693"/>
      <c r="U310" s="191"/>
      <c r="V310" s="541"/>
      <c r="W310" s="693"/>
      <c r="X310" s="908"/>
      <c r="Y310" s="538"/>
      <c r="AB310" s="693"/>
      <c r="AD310" s="901"/>
      <c r="AG310" s="902"/>
      <c r="AH310" s="538"/>
      <c r="AL310" s="896"/>
      <c r="AM310" s="693"/>
      <c r="AN310" s="693"/>
    </row>
    <row r="311" spans="1:40" s="535" customFormat="1" ht="15" hidden="1" customHeight="1" x14ac:dyDescent="0.3">
      <c r="A311" s="643" t="s">
        <v>304</v>
      </c>
      <c r="B311" s="644" t="s">
        <v>2101</v>
      </c>
      <c r="C311" s="948">
        <v>0</v>
      </c>
      <c r="D311" s="646">
        <f t="shared" si="34"/>
        <v>0</v>
      </c>
      <c r="E311" s="949">
        <f>+'Salary Menu MIS 3382'!E315</f>
        <v>7800</v>
      </c>
      <c r="F311" s="950"/>
      <c r="G311" s="350">
        <f t="shared" si="35"/>
        <v>0</v>
      </c>
      <c r="H311" s="647">
        <f t="shared" si="36"/>
        <v>0</v>
      </c>
      <c r="I311" s="647"/>
      <c r="J311" s="689"/>
      <c r="K311" s="191"/>
      <c r="L311" s="901"/>
      <c r="M311" s="901"/>
      <c r="N311" s="538"/>
      <c r="P311" s="538"/>
      <c r="T311" s="693"/>
      <c r="U311" s="191"/>
      <c r="V311" s="541"/>
      <c r="W311" s="693"/>
      <c r="X311" s="908"/>
      <c r="Y311" s="538"/>
      <c r="AB311" s="693"/>
      <c r="AD311" s="901"/>
      <c r="AG311" s="902"/>
      <c r="AH311" s="538"/>
      <c r="AL311" s="693"/>
      <c r="AM311" s="693"/>
    </row>
    <row r="312" spans="1:40" s="535" customFormat="1" ht="15" hidden="1" customHeight="1" x14ac:dyDescent="0.3">
      <c r="A312" s="345" t="s">
        <v>316</v>
      </c>
      <c r="B312" s="446" t="s">
        <v>317</v>
      </c>
      <c r="C312" s="550">
        <v>0</v>
      </c>
      <c r="D312" s="350">
        <f t="shared" si="34"/>
        <v>0</v>
      </c>
      <c r="E312" s="551">
        <f>+'Salary Menu MIS 3382'!E316</f>
        <v>37</v>
      </c>
      <c r="F312" s="552"/>
      <c r="G312" s="350">
        <f t="shared" si="35"/>
        <v>0</v>
      </c>
      <c r="H312" s="351">
        <f t="shared" si="36"/>
        <v>0</v>
      </c>
      <c r="I312" s="351"/>
      <c r="J312" s="191"/>
      <c r="K312" s="191"/>
      <c r="L312" s="901"/>
      <c r="M312" s="901"/>
      <c r="N312" s="538"/>
      <c r="T312" s="693"/>
      <c r="U312" s="191"/>
      <c r="V312" s="541"/>
      <c r="W312" s="693"/>
      <c r="X312" s="908"/>
      <c r="Y312" s="538"/>
      <c r="AB312" s="693"/>
      <c r="AD312" s="901"/>
      <c r="AG312" s="902"/>
      <c r="AH312" s="538"/>
      <c r="AM312" s="693"/>
    </row>
    <row r="313" spans="1:40" s="535" customFormat="1" ht="15" hidden="1" customHeight="1" x14ac:dyDescent="0.3">
      <c r="A313" s="345" t="s">
        <v>361</v>
      </c>
      <c r="B313" s="446" t="s">
        <v>1590</v>
      </c>
      <c r="C313" s="347">
        <v>0</v>
      </c>
      <c r="D313" s="348">
        <f t="shared" si="34"/>
        <v>0</v>
      </c>
      <c r="E313" s="349">
        <f>+'Salary Menu MIS 3382'!E317</f>
        <v>77700</v>
      </c>
      <c r="F313" s="447"/>
      <c r="G313" s="350">
        <f t="shared" si="35"/>
        <v>0</v>
      </c>
      <c r="H313" s="351">
        <f t="shared" si="36"/>
        <v>0</v>
      </c>
      <c r="I313" s="351"/>
      <c r="J313" s="689"/>
      <c r="K313" s="191"/>
      <c r="L313" s="901"/>
      <c r="M313" s="901"/>
      <c r="N313" s="538"/>
      <c r="P313" s="538"/>
      <c r="T313" s="693"/>
      <c r="U313" s="191"/>
      <c r="V313" s="541"/>
      <c r="X313" s="689"/>
      <c r="Y313" s="538"/>
      <c r="AB313" s="693"/>
      <c r="AD313" s="901"/>
      <c r="AG313" s="902"/>
      <c r="AH313" s="538"/>
      <c r="AL313" s="896"/>
      <c r="AM313" s="693"/>
      <c r="AN313" s="693"/>
    </row>
    <row r="314" spans="1:40" s="535" customFormat="1" ht="15" hidden="1" customHeight="1" x14ac:dyDescent="0.3">
      <c r="A314" s="345" t="s">
        <v>361</v>
      </c>
      <c r="B314" s="446" t="s">
        <v>363</v>
      </c>
      <c r="C314" s="550">
        <v>0</v>
      </c>
      <c r="D314" s="350">
        <f t="shared" si="34"/>
        <v>0</v>
      </c>
      <c r="E314" s="349">
        <f>+'Salary Menu MIS 3382'!E318</f>
        <v>91900</v>
      </c>
      <c r="F314" s="447"/>
      <c r="G314" s="350">
        <f t="shared" si="35"/>
        <v>0</v>
      </c>
      <c r="H314" s="351">
        <f t="shared" si="36"/>
        <v>0</v>
      </c>
      <c r="I314" s="351"/>
      <c r="J314" s="689"/>
      <c r="K314" s="191"/>
      <c r="L314" s="901"/>
      <c r="M314" s="901"/>
      <c r="N314" s="538"/>
      <c r="P314" s="538"/>
      <c r="T314" s="693"/>
      <c r="U314" s="191"/>
      <c r="V314" s="541"/>
      <c r="W314" s="871"/>
      <c r="X314" s="871"/>
      <c r="Y314" s="538"/>
      <c r="AB314" s="693"/>
      <c r="AD314" s="901"/>
      <c r="AG314" s="902"/>
      <c r="AH314" s="538"/>
      <c r="AL314" s="693"/>
      <c r="AM314" s="693"/>
    </row>
    <row r="315" spans="1:40" s="535" customFormat="1" ht="15" hidden="1" customHeight="1" x14ac:dyDescent="0.3">
      <c r="A315" s="345" t="s">
        <v>368</v>
      </c>
      <c r="B315" s="446" t="s">
        <v>1823</v>
      </c>
      <c r="C315" s="347">
        <v>0</v>
      </c>
      <c r="D315" s="348">
        <f t="shared" si="34"/>
        <v>0</v>
      </c>
      <c r="E315" s="551">
        <f>+'Salary Menu MIS 3382'!E319</f>
        <v>30300</v>
      </c>
      <c r="F315" s="552"/>
      <c r="G315" s="350">
        <f t="shared" si="35"/>
        <v>0</v>
      </c>
      <c r="H315" s="351">
        <f t="shared" si="36"/>
        <v>0</v>
      </c>
      <c r="I315" s="351"/>
      <c r="N315" s="538"/>
      <c r="T315" s="693"/>
      <c r="U315" s="191"/>
      <c r="V315" s="541"/>
      <c r="W315" s="675"/>
      <c r="X315" s="675"/>
      <c r="Y315" s="538"/>
      <c r="AB315" s="693"/>
      <c r="AD315" s="901"/>
      <c r="AM315" s="693"/>
    </row>
    <row r="316" spans="1:40" s="535" customFormat="1" ht="15" hidden="1" customHeight="1" x14ac:dyDescent="0.3">
      <c r="A316" s="345" t="s">
        <v>372</v>
      </c>
      <c r="B316" s="446" t="s">
        <v>1826</v>
      </c>
      <c r="C316" s="347">
        <v>0</v>
      </c>
      <c r="D316" s="348">
        <f>ROUND(C316,2)</f>
        <v>0</v>
      </c>
      <c r="E316" s="349">
        <f>+'Salary Menu MIS 3382'!E320</f>
        <v>32300</v>
      </c>
      <c r="F316" s="447"/>
      <c r="G316" s="350">
        <f>D316+F316</f>
        <v>0</v>
      </c>
      <c r="H316" s="351">
        <f>ROUND(D316*E316,0)</f>
        <v>0</v>
      </c>
      <c r="I316" s="351"/>
      <c r="N316" s="538"/>
      <c r="T316" s="693"/>
      <c r="U316" s="191"/>
      <c r="V316" s="675"/>
      <c r="W316" s="675"/>
      <c r="X316" s="675"/>
      <c r="Y316" s="538"/>
      <c r="AB316" s="693"/>
      <c r="AD316" s="901"/>
      <c r="AG316" s="693"/>
      <c r="AH316" s="671"/>
      <c r="AI316" s="903"/>
      <c r="AM316" s="693"/>
    </row>
    <row r="317" spans="1:40" s="535" customFormat="1" ht="15" hidden="1" customHeight="1" x14ac:dyDescent="0.3">
      <c r="A317" s="345" t="s">
        <v>372</v>
      </c>
      <c r="B317" s="446" t="s">
        <v>1824</v>
      </c>
      <c r="C317" s="347">
        <v>0</v>
      </c>
      <c r="D317" s="348">
        <f t="shared" si="34"/>
        <v>0</v>
      </c>
      <c r="E317" s="349">
        <f>+'Salary Menu MIS 3382'!E321</f>
        <v>3100</v>
      </c>
      <c r="F317" s="447"/>
      <c r="G317" s="350">
        <f t="shared" si="35"/>
        <v>0</v>
      </c>
      <c r="H317" s="351">
        <f t="shared" si="36"/>
        <v>0</v>
      </c>
      <c r="I317" s="351"/>
      <c r="N317" s="538"/>
      <c r="T317" s="693"/>
      <c r="U317" s="191"/>
      <c r="V317" s="675"/>
      <c r="W317" s="541"/>
      <c r="X317" s="541"/>
      <c r="Y317" s="538"/>
      <c r="AB317" s="693"/>
      <c r="AD317" s="901"/>
      <c r="AG317" s="693"/>
      <c r="AM317" s="693"/>
    </row>
    <row r="318" spans="1:40" s="535" customFormat="1" ht="15" hidden="1" customHeight="1" x14ac:dyDescent="0.3">
      <c r="A318" s="345" t="s">
        <v>372</v>
      </c>
      <c r="B318" s="446" t="s">
        <v>1827</v>
      </c>
      <c r="C318" s="347">
        <v>0</v>
      </c>
      <c r="D318" s="348">
        <f t="shared" si="34"/>
        <v>0</v>
      </c>
      <c r="E318" s="349">
        <f>+'Salary Menu MIS 3382'!E322</f>
        <v>3400</v>
      </c>
      <c r="F318" s="447"/>
      <c r="G318" s="350">
        <f t="shared" si="35"/>
        <v>0</v>
      </c>
      <c r="H318" s="351">
        <f t="shared" si="36"/>
        <v>0</v>
      </c>
      <c r="I318" s="351"/>
      <c r="N318" s="538"/>
      <c r="T318" s="693"/>
      <c r="U318" s="191"/>
      <c r="V318" s="675"/>
      <c r="W318" s="675"/>
      <c r="X318" s="675"/>
      <c r="Y318" s="538"/>
      <c r="AB318" s="693"/>
      <c r="AD318" s="901"/>
      <c r="AG318" s="693"/>
      <c r="AM318" s="693"/>
    </row>
    <row r="319" spans="1:40" s="535" customFormat="1" ht="15" hidden="1" customHeight="1" thickBot="1" x14ac:dyDescent="0.35">
      <c r="A319" s="345" t="s">
        <v>366</v>
      </c>
      <c r="B319" s="553" t="s">
        <v>543</v>
      </c>
      <c r="C319" s="347">
        <v>0</v>
      </c>
      <c r="D319" s="348">
        <f t="shared" si="34"/>
        <v>0</v>
      </c>
      <c r="E319" s="554"/>
      <c r="F319" s="555"/>
      <c r="G319" s="350">
        <f t="shared" si="35"/>
        <v>0</v>
      </c>
      <c r="H319" s="556">
        <f t="shared" si="36"/>
        <v>0</v>
      </c>
      <c r="I319" s="556"/>
      <c r="J319" s="191"/>
      <c r="K319" s="191"/>
      <c r="L319" s="901"/>
      <c r="M319" s="901"/>
      <c r="N319" s="538"/>
      <c r="P319" s="538"/>
      <c r="T319" s="693"/>
      <c r="U319" s="191"/>
      <c r="V319" s="675"/>
      <c r="W319" s="541"/>
      <c r="X319" s="541"/>
      <c r="Y319" s="538"/>
      <c r="AB319" s="693"/>
      <c r="AD319" s="901"/>
      <c r="AG319" s="693"/>
      <c r="AM319" s="693"/>
    </row>
    <row r="320" spans="1:40" s="535" customFormat="1" ht="15" hidden="1" customHeight="1" thickBot="1" x14ac:dyDescent="0.35">
      <c r="A320" s="600"/>
      <c r="B320" s="601" t="s">
        <v>1842</v>
      </c>
      <c r="C320" s="602"/>
      <c r="D320" s="602"/>
      <c r="E320" s="603">
        <v>0</v>
      </c>
      <c r="F320" s="590"/>
      <c r="G320" s="591"/>
      <c r="H320" s="515">
        <f>+P320</f>
        <v>0</v>
      </c>
      <c r="I320" s="515"/>
      <c r="N320" s="538"/>
      <c r="P320" s="901"/>
      <c r="T320" s="693"/>
      <c r="V320" s="675"/>
      <c r="W320" s="675"/>
      <c r="X320" s="675"/>
      <c r="Y320" s="538"/>
      <c r="AB320" s="693"/>
      <c r="AE320" s="901"/>
      <c r="AG320" s="693"/>
      <c r="AM320" s="693"/>
    </row>
    <row r="321" spans="1:68" s="535" customFormat="1" ht="18" hidden="1" customHeight="1" x14ac:dyDescent="0.3">
      <c r="A321" s="604"/>
      <c r="B321" s="605"/>
      <c r="C321" s="605"/>
      <c r="D321" s="560"/>
      <c r="E321" s="561" t="s">
        <v>224</v>
      </c>
      <c r="F321" s="565"/>
      <c r="G321" s="565"/>
      <c r="H321" s="564">
        <f>'Revenue Projection'!H36</f>
        <v>0</v>
      </c>
      <c r="I321" s="564"/>
      <c r="N321" s="538"/>
      <c r="T321" s="693"/>
      <c r="V321" s="871"/>
      <c r="W321" s="675"/>
      <c r="X321" s="675"/>
      <c r="Y321" s="538"/>
      <c r="AB321" s="693"/>
      <c r="AG321" s="693"/>
      <c r="AM321" s="693"/>
    </row>
    <row r="322" spans="1:68" s="535" customFormat="1" ht="15" hidden="1" customHeight="1" thickBot="1" x14ac:dyDescent="0.35">
      <c r="A322" s="480"/>
      <c r="B322" s="481"/>
      <c r="C322" s="481"/>
      <c r="D322" s="482"/>
      <c r="E322" s="483" t="s">
        <v>1593</v>
      </c>
      <c r="F322" s="565"/>
      <c r="G322" s="565"/>
      <c r="H322" s="566">
        <f>SUM(H310:H320)</f>
        <v>0</v>
      </c>
      <c r="I322" s="566"/>
      <c r="N322" s="538"/>
      <c r="T322" s="693"/>
      <c r="V322" s="675"/>
      <c r="W322" s="675"/>
      <c r="X322" s="675"/>
      <c r="Y322" s="538"/>
      <c r="AB322" s="693"/>
      <c r="AG322" s="2317"/>
      <c r="AH322" s="2317"/>
      <c r="AM322" s="693"/>
    </row>
    <row r="323" spans="1:68" s="535" customFormat="1" ht="15" hidden="1" customHeight="1" thickBot="1" x14ac:dyDescent="0.35">
      <c r="A323" s="567"/>
      <c r="B323" s="568"/>
      <c r="C323" s="568"/>
      <c r="D323" s="569"/>
      <c r="E323" s="571" t="s">
        <v>1558</v>
      </c>
      <c r="F323" s="571"/>
      <c r="G323" s="571"/>
      <c r="H323" s="572">
        <f>H321-H322</f>
        <v>0</v>
      </c>
      <c r="I323" s="572"/>
      <c r="N323" s="538"/>
      <c r="V323" s="871"/>
      <c r="W323" s="675"/>
      <c r="X323" s="675"/>
      <c r="Y323" s="538"/>
      <c r="AB323" s="693"/>
      <c r="AC323" s="933"/>
      <c r="AG323" s="902"/>
      <c r="AH323" s="538"/>
      <c r="AM323" s="693"/>
    </row>
    <row r="324" spans="1:68" s="535" customFormat="1" ht="15" hidden="1" customHeight="1" x14ac:dyDescent="0.3">
      <c r="A324" s="2185" t="s">
        <v>356</v>
      </c>
      <c r="B324" s="596"/>
      <c r="C324" s="596"/>
      <c r="D324" s="597"/>
      <c r="E324" s="598"/>
      <c r="F324" s="598"/>
      <c r="G324" s="598"/>
      <c r="H324" s="537"/>
      <c r="I324" s="537"/>
      <c r="N324" s="538"/>
      <c r="T324" s="896"/>
      <c r="U324" s="693"/>
      <c r="V324" s="675"/>
      <c r="W324" s="902"/>
      <c r="Y324" s="538"/>
      <c r="AB324" s="693"/>
      <c r="AC324" s="693"/>
      <c r="AD324" s="693"/>
      <c r="AG324" s="693"/>
      <c r="AM324" s="693"/>
    </row>
    <row r="325" spans="1:68" s="533" customFormat="1" ht="15" hidden="1" customHeight="1" thickBot="1" x14ac:dyDescent="0.35">
      <c r="A325" s="542" t="s">
        <v>1394</v>
      </c>
      <c r="B325" s="543" t="s">
        <v>1395</v>
      </c>
      <c r="C325" s="548">
        <f>'Pre-Determined'!D51</f>
        <v>0</v>
      </c>
      <c r="D325" s="548">
        <f>ROUND(C325,2)</f>
        <v>0</v>
      </c>
      <c r="E325" s="900">
        <f>+'Salary Menu MIS 3382'!E329</f>
        <v>69900</v>
      </c>
      <c r="F325" s="925"/>
      <c r="G325" s="548">
        <f>D325+F325</f>
        <v>0</v>
      </c>
      <c r="H325" s="599">
        <f>ROUND(D325*E325,0)</f>
        <v>0</v>
      </c>
      <c r="I325" s="599"/>
      <c r="J325" s="689"/>
      <c r="K325" s="191"/>
      <c r="L325" s="901"/>
      <c r="M325" s="901"/>
      <c r="N325" s="538"/>
      <c r="O325" s="535"/>
      <c r="P325" s="538"/>
      <c r="Q325" s="535"/>
      <c r="R325" s="535"/>
      <c r="S325" s="535"/>
      <c r="T325" s="693"/>
      <c r="U325" s="191"/>
      <c r="V325" s="675"/>
      <c r="W325" s="693"/>
      <c r="X325" s="908"/>
      <c r="Y325" s="538"/>
      <c r="Z325" s="535"/>
      <c r="AA325" s="535"/>
      <c r="AB325" s="693"/>
      <c r="AC325" s="535"/>
      <c r="AD325" s="901"/>
      <c r="AE325" s="535"/>
      <c r="AF325" s="535"/>
      <c r="AG325" s="693"/>
      <c r="AH325" s="671"/>
      <c r="AI325" s="903"/>
      <c r="AJ325" s="535"/>
      <c r="AK325" s="535"/>
      <c r="AL325" s="535"/>
      <c r="AM325" s="693"/>
      <c r="AN325" s="535"/>
      <c r="AO325" s="535"/>
      <c r="AP325" s="535"/>
      <c r="AQ325" s="535"/>
      <c r="AR325" s="535"/>
      <c r="AS325" s="535"/>
      <c r="AT325" s="535"/>
      <c r="AU325" s="535"/>
      <c r="AV325" s="535"/>
      <c r="AW325" s="535"/>
      <c r="AX325" s="535"/>
      <c r="AY325" s="535"/>
      <c r="AZ325" s="535"/>
      <c r="BA325" s="535"/>
      <c r="BB325" s="535"/>
      <c r="BC325" s="535"/>
      <c r="BD325" s="535"/>
      <c r="BE325" s="535"/>
      <c r="BF325" s="535"/>
      <c r="BG325" s="535"/>
      <c r="BH325" s="535"/>
      <c r="BI325" s="535"/>
      <c r="BJ325" s="535"/>
      <c r="BK325" s="535"/>
      <c r="BL325" s="535"/>
      <c r="BM325" s="535"/>
      <c r="BN325" s="535"/>
      <c r="BO325" s="535"/>
      <c r="BP325" s="535"/>
    </row>
    <row r="326" spans="1:68" s="533" customFormat="1" ht="15" hidden="1" customHeight="1" thickBot="1" x14ac:dyDescent="0.35">
      <c r="A326" s="600"/>
      <c r="B326" s="601" t="s">
        <v>1842</v>
      </c>
      <c r="C326" s="602"/>
      <c r="D326" s="602"/>
      <c r="E326" s="603">
        <v>0</v>
      </c>
      <c r="F326" s="590"/>
      <c r="G326" s="591"/>
      <c r="H326" s="515">
        <f>+P326</f>
        <v>0</v>
      </c>
      <c r="I326" s="515"/>
      <c r="J326" s="191"/>
      <c r="K326" s="191"/>
      <c r="L326" s="901"/>
      <c r="M326" s="901"/>
      <c r="N326" s="538"/>
      <c r="O326" s="535"/>
      <c r="P326" s="901"/>
      <c r="Q326" s="535"/>
      <c r="R326" s="535"/>
      <c r="S326" s="535"/>
      <c r="T326" s="693"/>
      <c r="U326" s="535"/>
      <c r="V326" s="541"/>
      <c r="W326" s="693"/>
      <c r="X326" s="908"/>
      <c r="Y326" s="538"/>
      <c r="Z326" s="535"/>
      <c r="AA326" s="535"/>
      <c r="AB326" s="693"/>
      <c r="AC326" s="535"/>
      <c r="AD326" s="535"/>
      <c r="AE326" s="901"/>
      <c r="AF326" s="535"/>
      <c r="AG326" s="693"/>
      <c r="AH326" s="535"/>
      <c r="AI326" s="535"/>
      <c r="AJ326" s="535"/>
      <c r="AK326" s="535"/>
      <c r="AL326" s="535"/>
      <c r="AM326" s="693"/>
      <c r="AN326" s="535"/>
      <c r="AO326" s="535"/>
      <c r="AP326" s="535"/>
      <c r="AQ326" s="535"/>
      <c r="AR326" s="535"/>
      <c r="AS326" s="535"/>
      <c r="AT326" s="535"/>
      <c r="AU326" s="535"/>
      <c r="AV326" s="535"/>
      <c r="AW326" s="535"/>
      <c r="AX326" s="535"/>
      <c r="AY326" s="535"/>
      <c r="AZ326" s="535"/>
      <c r="BA326" s="535"/>
      <c r="BB326" s="535"/>
      <c r="BC326" s="535"/>
      <c r="BD326" s="535"/>
      <c r="BE326" s="535"/>
      <c r="BF326" s="535"/>
      <c r="BG326" s="535"/>
      <c r="BH326" s="535"/>
      <c r="BI326" s="535"/>
      <c r="BJ326" s="535"/>
      <c r="BK326" s="535"/>
      <c r="BL326" s="535"/>
      <c r="BM326" s="535"/>
      <c r="BN326" s="535"/>
      <c r="BO326" s="535"/>
      <c r="BP326" s="535"/>
    </row>
    <row r="327" spans="1:68" s="533" customFormat="1" ht="18" hidden="1" customHeight="1" x14ac:dyDescent="0.3">
      <c r="A327" s="558"/>
      <c r="B327" s="559"/>
      <c r="C327" s="559"/>
      <c r="D327" s="560"/>
      <c r="E327" s="561" t="s">
        <v>224</v>
      </c>
      <c r="F327" s="565"/>
      <c r="G327" s="565"/>
      <c r="H327" s="564">
        <f>'Revenue Projection'!H39</f>
        <v>0</v>
      </c>
      <c r="I327" s="564"/>
      <c r="J327" s="535"/>
      <c r="K327" s="535"/>
      <c r="L327" s="535"/>
      <c r="M327" s="535"/>
      <c r="N327" s="538"/>
      <c r="O327" s="535"/>
      <c r="P327" s="535"/>
      <c r="Q327" s="535"/>
      <c r="R327" s="535"/>
      <c r="S327" s="535"/>
      <c r="T327" s="693"/>
      <c r="U327" s="535"/>
      <c r="V327" s="675"/>
      <c r="W327" s="693"/>
      <c r="X327" s="908"/>
      <c r="Y327" s="538"/>
      <c r="Z327" s="535"/>
      <c r="AA327" s="535"/>
      <c r="AB327" s="693"/>
      <c r="AC327" s="535"/>
      <c r="AD327" s="535"/>
      <c r="AE327" s="535"/>
      <c r="AF327" s="535"/>
      <c r="AG327" s="693"/>
      <c r="AH327" s="535"/>
      <c r="AI327" s="535"/>
      <c r="AJ327" s="535"/>
      <c r="AK327" s="535"/>
      <c r="AL327" s="535"/>
      <c r="AM327" s="693"/>
      <c r="AN327" s="535"/>
      <c r="AO327" s="535"/>
      <c r="AP327" s="535"/>
      <c r="AQ327" s="535"/>
      <c r="AR327" s="535"/>
      <c r="AS327" s="535"/>
      <c r="AT327" s="535"/>
      <c r="AU327" s="535"/>
      <c r="AV327" s="535"/>
      <c r="AW327" s="535"/>
      <c r="AX327" s="535"/>
      <c r="AY327" s="535"/>
      <c r="AZ327" s="535"/>
      <c r="BA327" s="535"/>
      <c r="BB327" s="535"/>
      <c r="BC327" s="535"/>
      <c r="BD327" s="535"/>
      <c r="BE327" s="535"/>
      <c r="BF327" s="535"/>
      <c r="BG327" s="535"/>
      <c r="BH327" s="535"/>
      <c r="BI327" s="535"/>
      <c r="BJ327" s="535"/>
      <c r="BK327" s="535"/>
      <c r="BL327" s="535"/>
      <c r="BM327" s="535"/>
      <c r="BN327" s="535"/>
      <c r="BO327" s="535"/>
      <c r="BP327" s="535"/>
    </row>
    <row r="328" spans="1:68" s="533" customFormat="1" ht="15" hidden="1" customHeight="1" thickBot="1" x14ac:dyDescent="0.35">
      <c r="A328" s="480"/>
      <c r="B328" s="481"/>
      <c r="C328" s="481"/>
      <c r="D328" s="482"/>
      <c r="E328" s="483" t="s">
        <v>1974</v>
      </c>
      <c r="F328" s="565"/>
      <c r="G328" s="565"/>
      <c r="H328" s="566">
        <f>SUM(H325:H326)</f>
        <v>0</v>
      </c>
      <c r="I328" s="566"/>
      <c r="J328" s="535"/>
      <c r="K328" s="535"/>
      <c r="L328" s="535"/>
      <c r="M328" s="535"/>
      <c r="N328" s="538"/>
      <c r="O328" s="535"/>
      <c r="P328" s="535"/>
      <c r="Q328" s="535"/>
      <c r="R328" s="535"/>
      <c r="S328" s="535"/>
      <c r="T328" s="693"/>
      <c r="U328" s="535"/>
      <c r="V328" s="541"/>
      <c r="W328" s="535"/>
      <c r="X328" s="689"/>
      <c r="Y328" s="538"/>
      <c r="Z328" s="535"/>
      <c r="AA328" s="535"/>
      <c r="AB328" s="693"/>
      <c r="AC328" s="535"/>
      <c r="AD328" s="535"/>
      <c r="AE328" s="535"/>
      <c r="AF328" s="535"/>
      <c r="AG328" s="2317"/>
      <c r="AH328" s="2317"/>
      <c r="AI328" s="535"/>
      <c r="AJ328" s="535"/>
      <c r="AK328" s="535"/>
      <c r="AL328" s="535"/>
      <c r="AM328" s="693"/>
      <c r="AN328" s="535"/>
      <c r="AO328" s="535"/>
      <c r="AP328" s="535"/>
      <c r="AQ328" s="535"/>
      <c r="AR328" s="535"/>
      <c r="AS328" s="535"/>
      <c r="AT328" s="535"/>
      <c r="AU328" s="535"/>
      <c r="AV328" s="535"/>
      <c r="AW328" s="535"/>
      <c r="AX328" s="535"/>
      <c r="AY328" s="535"/>
      <c r="AZ328" s="535"/>
      <c r="BA328" s="535"/>
      <c r="BB328" s="535"/>
      <c r="BC328" s="535"/>
      <c r="BD328" s="535"/>
      <c r="BE328" s="535"/>
      <c r="BF328" s="535"/>
      <c r="BG328" s="535"/>
      <c r="BH328" s="535"/>
      <c r="BI328" s="535"/>
      <c r="BJ328" s="535"/>
      <c r="BK328" s="535"/>
      <c r="BL328" s="535"/>
      <c r="BM328" s="535"/>
      <c r="BN328" s="535"/>
      <c r="BO328" s="535"/>
      <c r="BP328" s="535"/>
    </row>
    <row r="329" spans="1:68" s="533" customFormat="1" ht="15" hidden="1" customHeight="1" thickBot="1" x14ac:dyDescent="0.35">
      <c r="A329" s="942"/>
      <c r="B329" s="943"/>
      <c r="C329" s="943"/>
      <c r="D329" s="944"/>
      <c r="E329" s="571" t="s">
        <v>1558</v>
      </c>
      <c r="F329" s="855"/>
      <c r="G329" s="855"/>
      <c r="H329" s="572">
        <f>H327-H328</f>
        <v>0</v>
      </c>
      <c r="I329" s="572"/>
      <c r="J329" s="535"/>
      <c r="K329" s="535"/>
      <c r="L329" s="535"/>
      <c r="M329" s="535"/>
      <c r="N329" s="538"/>
      <c r="O329" s="535"/>
      <c r="P329" s="535"/>
      <c r="Q329" s="535"/>
      <c r="R329" s="535"/>
      <c r="S329" s="535"/>
      <c r="T329" s="535"/>
      <c r="U329" s="535"/>
      <c r="V329" s="675"/>
      <c r="W329" s="675"/>
      <c r="X329" s="675"/>
      <c r="Y329" s="538"/>
      <c r="Z329" s="535"/>
      <c r="AA329" s="535"/>
      <c r="AB329" s="693"/>
      <c r="AC329" s="933"/>
      <c r="AD329" s="535"/>
      <c r="AE329" s="535"/>
      <c r="AF329" s="535"/>
      <c r="AG329" s="902"/>
      <c r="AH329" s="538"/>
      <c r="AI329" s="535"/>
      <c r="AJ329" s="535"/>
      <c r="AK329" s="535"/>
      <c r="AL329" s="535"/>
      <c r="AM329" s="693"/>
      <c r="AN329" s="535"/>
      <c r="AO329" s="535"/>
      <c r="AP329" s="535"/>
      <c r="AQ329" s="535"/>
      <c r="AR329" s="535"/>
      <c r="AS329" s="535"/>
      <c r="AT329" s="535"/>
      <c r="AU329" s="535"/>
      <c r="AV329" s="535"/>
      <c r="AW329" s="535"/>
      <c r="AX329" s="535"/>
      <c r="AY329" s="535"/>
      <c r="AZ329" s="535"/>
      <c r="BA329" s="535"/>
      <c r="BB329" s="535"/>
      <c r="BC329" s="535"/>
      <c r="BD329" s="535"/>
      <c r="BE329" s="535"/>
      <c r="BF329" s="535"/>
      <c r="BG329" s="535"/>
      <c r="BH329" s="535"/>
      <c r="BI329" s="535"/>
      <c r="BJ329" s="535"/>
      <c r="BK329" s="535"/>
      <c r="BL329" s="535"/>
      <c r="BM329" s="535"/>
      <c r="BN329" s="535"/>
      <c r="BO329" s="535"/>
      <c r="BP329" s="535"/>
    </row>
    <row r="330" spans="1:68" s="533" customFormat="1" ht="15" hidden="1" customHeight="1" x14ac:dyDescent="0.3">
      <c r="A330" s="2185" t="s">
        <v>1594</v>
      </c>
      <c r="B330" s="596"/>
      <c r="C330" s="596"/>
      <c r="D330" s="597"/>
      <c r="E330" s="598"/>
      <c r="F330" s="598"/>
      <c r="G330" s="598"/>
      <c r="H330" s="537"/>
      <c r="I330" s="537"/>
      <c r="J330" s="535"/>
      <c r="K330" s="535"/>
      <c r="L330" s="535"/>
      <c r="M330" s="535"/>
      <c r="N330" s="538"/>
      <c r="O330" s="535"/>
      <c r="P330" s="535"/>
      <c r="Q330" s="535"/>
      <c r="R330" s="535"/>
      <c r="S330" s="535"/>
      <c r="T330" s="896"/>
      <c r="U330" s="693"/>
      <c r="V330" s="675"/>
      <c r="W330" s="902"/>
      <c r="X330" s="535"/>
      <c r="Y330" s="538"/>
      <c r="Z330" s="535"/>
      <c r="AA330" s="535"/>
      <c r="AB330" s="693"/>
      <c r="AC330" s="693"/>
      <c r="AD330" s="693"/>
      <c r="AE330" s="535"/>
      <c r="AF330" s="535"/>
      <c r="AG330" s="902"/>
      <c r="AH330" s="538"/>
      <c r="AI330" s="535"/>
      <c r="AJ330" s="535"/>
      <c r="AK330" s="535"/>
      <c r="AL330" s="535"/>
      <c r="AM330" s="693"/>
      <c r="AN330" s="535"/>
      <c r="AO330" s="535"/>
      <c r="AP330" s="535"/>
      <c r="AQ330" s="535"/>
      <c r="AR330" s="535"/>
      <c r="AS330" s="535"/>
      <c r="AT330" s="535"/>
      <c r="AU330" s="535"/>
      <c r="AV330" s="535"/>
      <c r="AW330" s="535"/>
      <c r="AX330" s="535"/>
      <c r="AY330" s="535"/>
      <c r="AZ330" s="535"/>
      <c r="BA330" s="535"/>
      <c r="BB330" s="535"/>
      <c r="BC330" s="535"/>
      <c r="BD330" s="535"/>
      <c r="BE330" s="535"/>
      <c r="BF330" s="535"/>
      <c r="BG330" s="535"/>
      <c r="BH330" s="535"/>
      <c r="BI330" s="535"/>
      <c r="BJ330" s="535"/>
      <c r="BK330" s="535"/>
      <c r="BL330" s="535"/>
      <c r="BM330" s="535"/>
      <c r="BN330" s="535"/>
      <c r="BO330" s="535"/>
      <c r="BP330" s="535"/>
    </row>
    <row r="331" spans="1:68" s="533" customFormat="1" ht="15" hidden="1" customHeight="1" thickBot="1" x14ac:dyDescent="0.35">
      <c r="A331" s="542" t="s">
        <v>312</v>
      </c>
      <c r="B331" s="543" t="s">
        <v>313</v>
      </c>
      <c r="C331" s="350">
        <v>0</v>
      </c>
      <c r="D331" s="545">
        <f>ROUND(C331,2)</f>
        <v>0</v>
      </c>
      <c r="E331" s="546">
        <f>+'Salary Menu MIS 3382'!E335</f>
        <v>81800</v>
      </c>
      <c r="F331" s="547"/>
      <c r="G331" s="548">
        <f>D331+F331</f>
        <v>0</v>
      </c>
      <c r="H331" s="599">
        <f>ROUND(D331*E331,0)</f>
        <v>0</v>
      </c>
      <c r="I331" s="599"/>
      <c r="J331" s="689"/>
      <c r="K331" s="191"/>
      <c r="L331" s="901"/>
      <c r="M331" s="901"/>
      <c r="N331" s="538"/>
      <c r="O331" s="535"/>
      <c r="P331" s="538"/>
      <c r="Q331" s="535"/>
      <c r="R331" s="535"/>
      <c r="S331" s="535"/>
      <c r="T331" s="693"/>
      <c r="U331" s="191"/>
      <c r="V331" s="675"/>
      <c r="W331" s="693"/>
      <c r="X331" s="908"/>
      <c r="Y331" s="538"/>
      <c r="Z331" s="535"/>
      <c r="AA331" s="535"/>
      <c r="AB331" s="693"/>
      <c r="AC331" s="535"/>
      <c r="AD331" s="901"/>
      <c r="AE331" s="535"/>
      <c r="AF331" s="535"/>
      <c r="AG331" s="2317"/>
      <c r="AH331" s="2317"/>
      <c r="AI331" s="535"/>
      <c r="AJ331" s="535"/>
      <c r="AK331" s="535"/>
      <c r="AL331" s="535"/>
      <c r="AM331" s="693"/>
      <c r="AN331" s="535"/>
      <c r="AO331" s="535"/>
      <c r="AP331" s="535"/>
      <c r="AQ331" s="535"/>
      <c r="AR331" s="535"/>
      <c r="AS331" s="535"/>
      <c r="AT331" s="535"/>
      <c r="AU331" s="535"/>
      <c r="AV331" s="535"/>
      <c r="AW331" s="535"/>
      <c r="AX331" s="535"/>
      <c r="AY331" s="535"/>
      <c r="AZ331" s="535"/>
      <c r="BA331" s="535"/>
      <c r="BB331" s="535"/>
      <c r="BC331" s="535"/>
      <c r="BD331" s="535"/>
      <c r="BE331" s="535"/>
      <c r="BF331" s="535"/>
      <c r="BG331" s="535"/>
      <c r="BH331" s="535"/>
      <c r="BI331" s="535"/>
      <c r="BJ331" s="535"/>
      <c r="BK331" s="535"/>
      <c r="BL331" s="535"/>
      <c r="BM331" s="535"/>
      <c r="BN331" s="535"/>
      <c r="BO331" s="535"/>
      <c r="BP331" s="535"/>
    </row>
    <row r="332" spans="1:68" s="533" customFormat="1" ht="15" hidden="1" customHeight="1" x14ac:dyDescent="0.3">
      <c r="A332" s="643" t="s">
        <v>312</v>
      </c>
      <c r="B332" s="644" t="s">
        <v>1916</v>
      </c>
      <c r="C332" s="646">
        <v>0</v>
      </c>
      <c r="D332" s="646">
        <f>ROUND(C332,2)</f>
        <v>0</v>
      </c>
      <c r="E332" s="949">
        <f>+'Salary Menu MIS 3382'!E336</f>
        <v>68600</v>
      </c>
      <c r="F332" s="950"/>
      <c r="G332" s="350">
        <f>D332+F332</f>
        <v>0</v>
      </c>
      <c r="H332" s="647">
        <f>ROUND(D332*E332,0)</f>
        <v>0</v>
      </c>
      <c r="I332" s="647"/>
      <c r="J332" s="689"/>
      <c r="K332" s="191"/>
      <c r="L332" s="901"/>
      <c r="M332" s="901"/>
      <c r="N332" s="538"/>
      <c r="O332" s="535"/>
      <c r="P332" s="538"/>
      <c r="Q332" s="535"/>
      <c r="R332" s="535"/>
      <c r="S332" s="535"/>
      <c r="T332" s="693"/>
      <c r="U332" s="191"/>
      <c r="V332" s="675"/>
      <c r="W332" s="693"/>
      <c r="X332" s="908"/>
      <c r="Y332" s="538"/>
      <c r="Z332" s="535"/>
      <c r="AA332" s="535"/>
      <c r="AB332" s="693"/>
      <c r="AC332" s="535"/>
      <c r="AD332" s="901"/>
      <c r="AE332" s="535"/>
      <c r="AF332" s="535"/>
      <c r="AG332" s="902"/>
      <c r="AH332" s="538"/>
      <c r="AI332" s="535"/>
      <c r="AJ332" s="535"/>
      <c r="AK332" s="535"/>
      <c r="AL332" s="535"/>
      <c r="AM332" s="693"/>
      <c r="AN332" s="535"/>
      <c r="AO332" s="535"/>
      <c r="AP332" s="535"/>
      <c r="AQ332" s="535"/>
      <c r="AR332" s="535"/>
      <c r="AS332" s="535"/>
      <c r="AT332" s="535"/>
      <c r="AU332" s="535"/>
      <c r="AV332" s="535"/>
      <c r="AW332" s="535"/>
      <c r="AX332" s="535"/>
      <c r="AY332" s="535"/>
      <c r="AZ332" s="535"/>
      <c r="BA332" s="535"/>
      <c r="BB332" s="535"/>
      <c r="BC332" s="535"/>
      <c r="BD332" s="535"/>
      <c r="BE332" s="535"/>
      <c r="BF332" s="535"/>
      <c r="BG332" s="535"/>
      <c r="BH332" s="535"/>
      <c r="BI332" s="535"/>
      <c r="BJ332" s="535"/>
      <c r="BK332" s="535"/>
      <c r="BL332" s="535"/>
      <c r="BM332" s="535"/>
      <c r="BN332" s="535"/>
      <c r="BO332" s="535"/>
      <c r="BP332" s="535"/>
    </row>
    <row r="333" spans="1:68" s="533" customFormat="1" ht="15" hidden="1" customHeight="1" thickBot="1" x14ac:dyDescent="0.35">
      <c r="A333" s="600"/>
      <c r="B333" s="601" t="s">
        <v>1842</v>
      </c>
      <c r="C333" s="602"/>
      <c r="D333" s="602"/>
      <c r="E333" s="603">
        <v>0</v>
      </c>
      <c r="F333" s="590"/>
      <c r="G333" s="591"/>
      <c r="H333" s="515">
        <f>+P333</f>
        <v>0</v>
      </c>
      <c r="I333" s="515"/>
      <c r="J333" s="535"/>
      <c r="K333" s="535"/>
      <c r="L333" s="535"/>
      <c r="M333" s="535"/>
      <c r="N333" s="538"/>
      <c r="O333" s="535"/>
      <c r="P333" s="901"/>
      <c r="Q333" s="535"/>
      <c r="R333" s="535"/>
      <c r="S333" s="535"/>
      <c r="T333" s="693"/>
      <c r="U333" s="535"/>
      <c r="V333" s="675"/>
      <c r="W333" s="693"/>
      <c r="X333" s="908"/>
      <c r="Y333" s="538"/>
      <c r="Z333" s="535"/>
      <c r="AA333" s="535"/>
      <c r="AB333" s="693"/>
      <c r="AC333" s="535"/>
      <c r="AD333" s="535"/>
      <c r="AE333" s="901"/>
      <c r="AF333" s="535"/>
      <c r="AG333" s="693"/>
      <c r="AH333" s="535"/>
      <c r="AI333" s="535"/>
      <c r="AJ333" s="535"/>
      <c r="AK333" s="535"/>
      <c r="AL333" s="535"/>
      <c r="AM333" s="693"/>
      <c r="AN333" s="535"/>
      <c r="AO333" s="535"/>
      <c r="AP333" s="535"/>
      <c r="AQ333" s="535"/>
      <c r="AR333" s="535"/>
      <c r="AS333" s="535"/>
      <c r="AT333" s="535"/>
      <c r="AU333" s="535"/>
      <c r="AV333" s="535"/>
      <c r="AW333" s="535"/>
      <c r="AX333" s="535"/>
      <c r="AY333" s="535"/>
      <c r="AZ333" s="535"/>
      <c r="BA333" s="535"/>
      <c r="BB333" s="535"/>
      <c r="BC333" s="535"/>
      <c r="BD333" s="535"/>
      <c r="BE333" s="535"/>
      <c r="BF333" s="535"/>
      <c r="BG333" s="535"/>
      <c r="BH333" s="535"/>
      <c r="BI333" s="535"/>
      <c r="BJ333" s="535"/>
      <c r="BK333" s="535"/>
      <c r="BL333" s="535"/>
      <c r="BM333" s="535"/>
      <c r="BN333" s="535"/>
      <c r="BO333" s="535"/>
      <c r="BP333" s="535"/>
    </row>
    <row r="334" spans="1:68" s="533" customFormat="1" ht="18" hidden="1" customHeight="1" x14ac:dyDescent="0.3">
      <c r="A334" s="558"/>
      <c r="B334" s="559"/>
      <c r="C334" s="559"/>
      <c r="D334" s="560"/>
      <c r="E334" s="561" t="s">
        <v>224</v>
      </c>
      <c r="F334" s="565"/>
      <c r="G334" s="565"/>
      <c r="H334" s="564">
        <f>'Revenue Projection'!H59</f>
        <v>0</v>
      </c>
      <c r="I334" s="564"/>
      <c r="J334" s="535"/>
      <c r="K334" s="535"/>
      <c r="L334" s="535"/>
      <c r="M334" s="535"/>
      <c r="N334" s="538"/>
      <c r="O334" s="535"/>
      <c r="P334" s="535"/>
      <c r="Q334" s="535"/>
      <c r="R334" s="535"/>
      <c r="S334" s="535"/>
      <c r="T334" s="693"/>
      <c r="U334" s="535"/>
      <c r="V334" s="675"/>
      <c r="W334" s="535"/>
      <c r="X334" s="689"/>
      <c r="Y334" s="538"/>
      <c r="Z334" s="535"/>
      <c r="AA334" s="535"/>
      <c r="AB334" s="693"/>
      <c r="AC334" s="535"/>
      <c r="AD334" s="535"/>
      <c r="AE334" s="535"/>
      <c r="AF334" s="535"/>
      <c r="AG334" s="693"/>
      <c r="AH334" s="535"/>
      <c r="AI334" s="535"/>
      <c r="AJ334" s="535"/>
      <c r="AK334" s="535"/>
      <c r="AL334" s="535"/>
      <c r="AM334" s="693"/>
      <c r="AN334" s="535"/>
      <c r="AO334" s="535"/>
      <c r="AP334" s="535"/>
      <c r="AQ334" s="535"/>
      <c r="AR334" s="535"/>
      <c r="AS334" s="535"/>
      <c r="AT334" s="535"/>
      <c r="AU334" s="535"/>
      <c r="AV334" s="535"/>
      <c r="AW334" s="535"/>
      <c r="AX334" s="535"/>
      <c r="AY334" s="535"/>
      <c r="AZ334" s="535"/>
      <c r="BA334" s="535"/>
      <c r="BB334" s="535"/>
      <c r="BC334" s="535"/>
      <c r="BD334" s="535"/>
      <c r="BE334" s="535"/>
      <c r="BF334" s="535"/>
      <c r="BG334" s="535"/>
      <c r="BH334" s="535"/>
      <c r="BI334" s="535"/>
      <c r="BJ334" s="535"/>
      <c r="BK334" s="535"/>
      <c r="BL334" s="535"/>
      <c r="BM334" s="535"/>
      <c r="BN334" s="535"/>
      <c r="BO334" s="535"/>
      <c r="BP334" s="535"/>
    </row>
    <row r="335" spans="1:68" s="533" customFormat="1" ht="15" hidden="1" customHeight="1" thickBot="1" x14ac:dyDescent="0.35">
      <c r="A335" s="480"/>
      <c r="B335" s="481"/>
      <c r="C335" s="481"/>
      <c r="D335" s="482"/>
      <c r="E335" s="483" t="s">
        <v>1595</v>
      </c>
      <c r="F335" s="565"/>
      <c r="G335" s="565"/>
      <c r="H335" s="566">
        <f>SUM(H331:H333)</f>
        <v>0</v>
      </c>
      <c r="I335" s="566"/>
      <c r="J335" s="535"/>
      <c r="K335" s="535"/>
      <c r="L335" s="535"/>
      <c r="M335" s="535"/>
      <c r="N335" s="538"/>
      <c r="O335" s="535"/>
      <c r="P335" s="535"/>
      <c r="Q335" s="535"/>
      <c r="R335" s="535"/>
      <c r="S335" s="535"/>
      <c r="T335" s="693"/>
      <c r="U335" s="535"/>
      <c r="V335" s="675"/>
      <c r="W335" s="675"/>
      <c r="X335" s="675"/>
      <c r="Y335" s="538"/>
      <c r="Z335" s="535"/>
      <c r="AA335" s="535"/>
      <c r="AB335" s="693"/>
      <c r="AC335" s="535"/>
      <c r="AD335" s="535"/>
      <c r="AE335" s="535"/>
      <c r="AF335" s="535"/>
      <c r="AG335" s="2317"/>
      <c r="AH335" s="2317"/>
      <c r="AI335" s="535"/>
      <c r="AJ335" s="535"/>
      <c r="AK335" s="535"/>
      <c r="AL335" s="535"/>
      <c r="AM335" s="693"/>
      <c r="AN335" s="535"/>
      <c r="AO335" s="535"/>
      <c r="AP335" s="535"/>
      <c r="AQ335" s="535"/>
      <c r="AR335" s="535"/>
      <c r="AS335" s="535"/>
      <c r="AT335" s="535"/>
      <c r="AU335" s="535"/>
      <c r="AV335" s="535"/>
      <c r="AW335" s="535"/>
      <c r="AX335" s="535"/>
      <c r="AY335" s="535"/>
      <c r="AZ335" s="535"/>
      <c r="BA335" s="535"/>
      <c r="BB335" s="535"/>
      <c r="BC335" s="535"/>
      <c r="BD335" s="535"/>
      <c r="BE335" s="535"/>
      <c r="BF335" s="535"/>
      <c r="BG335" s="535"/>
      <c r="BH335" s="535"/>
      <c r="BI335" s="535"/>
      <c r="BJ335" s="535"/>
      <c r="BK335" s="535"/>
      <c r="BL335" s="535"/>
      <c r="BM335" s="535"/>
      <c r="BN335" s="535"/>
      <c r="BO335" s="535"/>
      <c r="BP335" s="535"/>
    </row>
    <row r="336" spans="1:68" s="533" customFormat="1" ht="15" hidden="1" customHeight="1" thickBot="1" x14ac:dyDescent="0.35">
      <c r="A336" s="840"/>
      <c r="B336" s="841"/>
      <c r="C336" s="841"/>
      <c r="D336" s="842"/>
      <c r="E336" s="570" t="s">
        <v>1558</v>
      </c>
      <c r="F336" s="855"/>
      <c r="G336" s="855"/>
      <c r="H336" s="572">
        <f>H334-H335</f>
        <v>0</v>
      </c>
      <c r="I336" s="572"/>
      <c r="J336" s="535"/>
      <c r="K336" s="535"/>
      <c r="L336" s="535"/>
      <c r="M336" s="535"/>
      <c r="N336" s="538"/>
      <c r="O336" s="535"/>
      <c r="P336" s="535"/>
      <c r="Q336" s="535"/>
      <c r="R336" s="535"/>
      <c r="S336" s="535"/>
      <c r="T336" s="535"/>
      <c r="U336" s="535"/>
      <c r="V336" s="675"/>
      <c r="W336" s="675"/>
      <c r="X336" s="675"/>
      <c r="Y336" s="538"/>
      <c r="Z336" s="535"/>
      <c r="AA336" s="535"/>
      <c r="AB336" s="693"/>
      <c r="AC336" s="933"/>
      <c r="AD336" s="535"/>
      <c r="AE336" s="535"/>
      <c r="AF336" s="535"/>
      <c r="AG336" s="902"/>
      <c r="AH336" s="538"/>
      <c r="AI336" s="535"/>
      <c r="AJ336" s="535"/>
      <c r="AK336" s="535"/>
      <c r="AL336" s="535"/>
      <c r="AM336" s="693"/>
      <c r="AN336" s="535"/>
      <c r="AO336" s="535"/>
      <c r="AP336" s="535"/>
      <c r="AQ336" s="535"/>
      <c r="AR336" s="535"/>
      <c r="AS336" s="535"/>
      <c r="AT336" s="535"/>
      <c r="AU336" s="535"/>
      <c r="AV336" s="535"/>
      <c r="AW336" s="535"/>
      <c r="AX336" s="535"/>
      <c r="AY336" s="535"/>
      <c r="AZ336" s="535"/>
      <c r="BA336" s="535"/>
      <c r="BB336" s="535"/>
      <c r="BC336" s="535"/>
      <c r="BD336" s="535"/>
      <c r="BE336" s="535"/>
      <c r="BF336" s="535"/>
      <c r="BG336" s="535"/>
      <c r="BH336" s="535"/>
      <c r="BI336" s="535"/>
      <c r="BJ336" s="535"/>
      <c r="BK336" s="535"/>
      <c r="BL336" s="535"/>
      <c r="BM336" s="535"/>
      <c r="BN336" s="535"/>
      <c r="BO336" s="535"/>
      <c r="BP336" s="535"/>
    </row>
    <row r="337" spans="1:68" s="533" customFormat="1" ht="15" hidden="1" customHeight="1" x14ac:dyDescent="0.3">
      <c r="A337" s="2185" t="s">
        <v>1975</v>
      </c>
      <c r="B337" s="596"/>
      <c r="C337" s="596"/>
      <c r="D337" s="597"/>
      <c r="E337" s="598"/>
      <c r="F337" s="598"/>
      <c r="G337" s="598"/>
      <c r="H337" s="537"/>
      <c r="I337" s="537"/>
      <c r="J337" s="535"/>
      <c r="K337" s="535"/>
      <c r="L337" s="535"/>
      <c r="M337" s="535"/>
      <c r="N337" s="538"/>
      <c r="O337" s="535"/>
      <c r="P337" s="535"/>
      <c r="Q337" s="535"/>
      <c r="R337" s="535"/>
      <c r="S337" s="535"/>
      <c r="T337" s="896"/>
      <c r="U337" s="693"/>
      <c r="V337" s="675"/>
      <c r="W337" s="902"/>
      <c r="X337" s="535"/>
      <c r="Y337" s="538"/>
      <c r="Z337" s="535"/>
      <c r="AA337" s="535"/>
      <c r="AB337" s="693"/>
      <c r="AC337" s="693"/>
      <c r="AD337" s="693"/>
      <c r="AE337" s="535"/>
      <c r="AF337" s="535"/>
      <c r="AG337" s="902"/>
      <c r="AH337" s="538"/>
      <c r="AI337" s="535"/>
      <c r="AJ337" s="535"/>
      <c r="AK337" s="535"/>
      <c r="AL337" s="535"/>
      <c r="AM337" s="693"/>
      <c r="AN337" s="535"/>
      <c r="AO337" s="535"/>
      <c r="AP337" s="535"/>
      <c r="AQ337" s="535"/>
      <c r="AR337" s="535"/>
      <c r="AS337" s="535"/>
      <c r="AT337" s="535"/>
      <c r="AU337" s="535"/>
      <c r="AV337" s="535"/>
      <c r="AW337" s="535"/>
      <c r="AX337" s="535"/>
      <c r="AY337" s="535"/>
      <c r="AZ337" s="535"/>
      <c r="BA337" s="535"/>
      <c r="BB337" s="535"/>
      <c r="BC337" s="535"/>
      <c r="BD337" s="535"/>
      <c r="BE337" s="535"/>
      <c r="BF337" s="535"/>
      <c r="BG337" s="535"/>
      <c r="BH337" s="535"/>
      <c r="BI337" s="535"/>
      <c r="BJ337" s="535"/>
      <c r="BK337" s="535"/>
      <c r="BL337" s="535"/>
      <c r="BM337" s="535"/>
      <c r="BN337" s="535"/>
      <c r="BO337" s="535"/>
      <c r="BP337" s="535"/>
    </row>
    <row r="338" spans="1:68" s="533" customFormat="1" ht="15" hidden="1" customHeight="1" thickBot="1" x14ac:dyDescent="0.35">
      <c r="A338" s="542" t="s">
        <v>304</v>
      </c>
      <c r="B338" s="543" t="s">
        <v>541</v>
      </c>
      <c r="C338" s="350">
        <f>'Pre-Determined'!D30</f>
        <v>1</v>
      </c>
      <c r="D338" s="545">
        <f t="shared" ref="D338:D352" si="37">ROUND(C338,2)</f>
        <v>1</v>
      </c>
      <c r="E338" s="546">
        <f>+'Salary Menu MIS 3382'!E342</f>
        <v>65000</v>
      </c>
      <c r="F338" s="547"/>
      <c r="G338" s="548">
        <f t="shared" ref="G338:G352" si="38">D338+F338</f>
        <v>1</v>
      </c>
      <c r="H338" s="599">
        <f t="shared" ref="H338:H352" si="39">ROUND(D338*E338,0)</f>
        <v>65000</v>
      </c>
      <c r="I338" s="599"/>
      <c r="J338" s="689"/>
      <c r="K338" s="191"/>
      <c r="L338" s="901"/>
      <c r="M338" s="901"/>
      <c r="N338" s="538"/>
      <c r="O338" s="535"/>
      <c r="P338" s="538"/>
      <c r="Q338" s="535"/>
      <c r="R338" s="535"/>
      <c r="S338" s="535"/>
      <c r="T338" s="693"/>
      <c r="U338" s="191"/>
      <c r="V338" s="675"/>
      <c r="W338" s="693"/>
      <c r="X338" s="908"/>
      <c r="Y338" s="538"/>
      <c r="Z338" s="535"/>
      <c r="AA338" s="535"/>
      <c r="AB338" s="693"/>
      <c r="AC338" s="535"/>
      <c r="AD338" s="901"/>
      <c r="AE338" s="535"/>
      <c r="AF338" s="535"/>
      <c r="AG338" s="2317"/>
      <c r="AH338" s="2317"/>
      <c r="AI338" s="535"/>
      <c r="AJ338" s="535"/>
      <c r="AK338" s="535"/>
      <c r="AL338" s="535"/>
      <c r="AM338" s="693"/>
      <c r="AN338" s="535"/>
      <c r="AO338" s="535"/>
      <c r="AP338" s="535"/>
      <c r="AQ338" s="535"/>
      <c r="AR338" s="535"/>
      <c r="AS338" s="535"/>
      <c r="AT338" s="535"/>
      <c r="AU338" s="535"/>
      <c r="AV338" s="535"/>
      <c r="AW338" s="535"/>
      <c r="AX338" s="535"/>
      <c r="AY338" s="535"/>
      <c r="AZ338" s="535"/>
      <c r="BA338" s="535"/>
      <c r="BB338" s="535"/>
      <c r="BC338" s="535"/>
      <c r="BD338" s="535"/>
      <c r="BE338" s="535"/>
      <c r="BF338" s="535"/>
      <c r="BG338" s="535"/>
      <c r="BH338" s="535"/>
      <c r="BI338" s="535"/>
      <c r="BJ338" s="535"/>
      <c r="BK338" s="535"/>
      <c r="BL338" s="535"/>
      <c r="BM338" s="535"/>
      <c r="BN338" s="535"/>
      <c r="BO338" s="535"/>
      <c r="BP338" s="535"/>
    </row>
    <row r="339" spans="1:68" s="533" customFormat="1" ht="15" hidden="1" customHeight="1" x14ac:dyDescent="0.3">
      <c r="A339" s="643" t="s">
        <v>304</v>
      </c>
      <c r="B339" s="644" t="s">
        <v>1549</v>
      </c>
      <c r="C339" s="646">
        <v>0</v>
      </c>
      <c r="D339" s="646">
        <f t="shared" si="37"/>
        <v>0</v>
      </c>
      <c r="E339" s="949">
        <f>+'Salary Menu MIS 3382'!E344</f>
        <v>7800</v>
      </c>
      <c r="F339" s="950"/>
      <c r="G339" s="350">
        <f t="shared" si="38"/>
        <v>0</v>
      </c>
      <c r="H339" s="647">
        <f t="shared" si="39"/>
        <v>0</v>
      </c>
      <c r="I339" s="647"/>
      <c r="J339" s="689"/>
      <c r="K339" s="191"/>
      <c r="L339" s="901"/>
      <c r="M339" s="901"/>
      <c r="N339" s="538"/>
      <c r="O339" s="535"/>
      <c r="P339" s="538"/>
      <c r="Q339" s="535"/>
      <c r="R339" s="535"/>
      <c r="S339" s="535"/>
      <c r="T339" s="693"/>
      <c r="U339" s="191"/>
      <c r="V339" s="675"/>
      <c r="W339" s="693"/>
      <c r="X339" s="908"/>
      <c r="Y339" s="538"/>
      <c r="Z339" s="535"/>
      <c r="AA339" s="535"/>
      <c r="AB339" s="693"/>
      <c r="AC339" s="535"/>
      <c r="AD339" s="901"/>
      <c r="AE339" s="535"/>
      <c r="AF339" s="535"/>
      <c r="AG339" s="902"/>
      <c r="AH339" s="538"/>
      <c r="AI339" s="535"/>
      <c r="AJ339" s="535"/>
      <c r="AK339" s="535"/>
      <c r="AL339" s="535"/>
      <c r="AM339" s="693"/>
      <c r="AN339" s="535"/>
      <c r="AO339" s="535"/>
      <c r="AP339" s="535"/>
      <c r="AQ339" s="535"/>
      <c r="AR339" s="535"/>
      <c r="AS339" s="535"/>
      <c r="AT339" s="535"/>
      <c r="AU339" s="535"/>
      <c r="AV339" s="535"/>
      <c r="AW339" s="535"/>
      <c r="AX339" s="535"/>
      <c r="AY339" s="535"/>
      <c r="AZ339" s="535"/>
      <c r="BA339" s="535"/>
      <c r="BB339" s="535"/>
      <c r="BC339" s="535"/>
      <c r="BD339" s="535"/>
      <c r="BE339" s="535"/>
      <c r="BF339" s="535"/>
      <c r="BG339" s="535"/>
      <c r="BH339" s="535"/>
      <c r="BI339" s="535"/>
      <c r="BJ339" s="535"/>
      <c r="BK339" s="535"/>
      <c r="BL339" s="535"/>
      <c r="BM339" s="535"/>
      <c r="BN339" s="535"/>
      <c r="BO339" s="535"/>
      <c r="BP339" s="535"/>
    </row>
    <row r="340" spans="1:68" s="533" customFormat="1" ht="15" hidden="1" customHeight="1" x14ac:dyDescent="0.3">
      <c r="A340" s="643" t="s">
        <v>316</v>
      </c>
      <c r="B340" s="644" t="s">
        <v>317</v>
      </c>
      <c r="C340" s="646">
        <v>0</v>
      </c>
      <c r="D340" s="646">
        <f t="shared" si="37"/>
        <v>0</v>
      </c>
      <c r="E340" s="949">
        <f>+'Salary Menu MIS 3382'!E345</f>
        <v>37</v>
      </c>
      <c r="F340" s="950"/>
      <c r="G340" s="350">
        <f t="shared" si="38"/>
        <v>0</v>
      </c>
      <c r="H340" s="647">
        <f t="shared" si="39"/>
        <v>0</v>
      </c>
      <c r="I340" s="647"/>
      <c r="J340" s="689"/>
      <c r="K340" s="191"/>
      <c r="L340" s="901"/>
      <c r="M340" s="901"/>
      <c r="N340" s="538"/>
      <c r="O340" s="535"/>
      <c r="P340" s="538"/>
      <c r="Q340" s="535"/>
      <c r="R340" s="535"/>
      <c r="S340" s="535"/>
      <c r="T340" s="693"/>
      <c r="U340" s="191"/>
      <c r="V340" s="871"/>
      <c r="W340" s="871"/>
      <c r="X340" s="871"/>
      <c r="Y340" s="538"/>
      <c r="Z340" s="535"/>
      <c r="AA340" s="535"/>
      <c r="AB340" s="693"/>
      <c r="AC340" s="535"/>
      <c r="AD340" s="901"/>
      <c r="AE340" s="535"/>
      <c r="AF340" s="535"/>
      <c r="AG340" s="902"/>
      <c r="AH340" s="538"/>
      <c r="AI340" s="535"/>
      <c r="AJ340" s="535"/>
      <c r="AK340" s="535"/>
      <c r="AL340" s="535"/>
      <c r="AM340" s="693"/>
      <c r="AN340" s="535"/>
      <c r="AO340" s="535"/>
      <c r="AP340" s="535"/>
      <c r="AQ340" s="535"/>
      <c r="AR340" s="535"/>
      <c r="AS340" s="535"/>
      <c r="AT340" s="535"/>
      <c r="AU340" s="535"/>
      <c r="AV340" s="535"/>
      <c r="AW340" s="535"/>
      <c r="AX340" s="535"/>
      <c r="AY340" s="535"/>
      <c r="AZ340" s="535"/>
      <c r="BA340" s="535"/>
      <c r="BB340" s="535"/>
      <c r="BC340" s="535"/>
      <c r="BD340" s="535"/>
      <c r="BE340" s="535"/>
      <c r="BF340" s="535"/>
      <c r="BG340" s="535"/>
      <c r="BH340" s="535"/>
      <c r="BI340" s="535"/>
      <c r="BJ340" s="535"/>
      <c r="BK340" s="535"/>
      <c r="BL340" s="535"/>
      <c r="BM340" s="535"/>
      <c r="BN340" s="535"/>
      <c r="BO340" s="535"/>
      <c r="BP340" s="535"/>
    </row>
    <row r="341" spans="1:68" s="533" customFormat="1" ht="15" hidden="1" customHeight="1" x14ac:dyDescent="0.3">
      <c r="A341" s="345" t="s">
        <v>350</v>
      </c>
      <c r="B341" s="446" t="s">
        <v>351</v>
      </c>
      <c r="C341" s="350">
        <f>+'Pre-Determined'!D31</f>
        <v>0</v>
      </c>
      <c r="D341" s="348">
        <f t="shared" si="37"/>
        <v>0</v>
      </c>
      <c r="E341" s="349">
        <f>+'Salary Menu MIS 3382'!E343</f>
        <v>65000</v>
      </c>
      <c r="F341" s="447"/>
      <c r="G341" s="350">
        <f t="shared" si="38"/>
        <v>0</v>
      </c>
      <c r="H341" s="351">
        <f t="shared" si="39"/>
        <v>0</v>
      </c>
      <c r="I341" s="351"/>
      <c r="J341" s="689"/>
      <c r="K341" s="191"/>
      <c r="L341" s="901"/>
      <c r="M341" s="901"/>
      <c r="N341" s="538"/>
      <c r="O341" s="535"/>
      <c r="P341" s="538"/>
      <c r="Q341" s="535"/>
      <c r="R341" s="535"/>
      <c r="S341" s="535"/>
      <c r="T341" s="693"/>
      <c r="U341" s="191"/>
      <c r="V341" s="675"/>
      <c r="W341" s="871"/>
      <c r="X341" s="871"/>
      <c r="Y341" s="538"/>
      <c r="Z341" s="535"/>
      <c r="AA341" s="535"/>
      <c r="AB341" s="693"/>
      <c r="AC341" s="535"/>
      <c r="AD341" s="901"/>
      <c r="AE341" s="535"/>
      <c r="AF341" s="535"/>
      <c r="AG341" s="902"/>
      <c r="AH341" s="538"/>
      <c r="AI341" s="535"/>
      <c r="AJ341" s="535"/>
      <c r="AK341" s="535"/>
      <c r="AL341" s="535"/>
      <c r="AM341" s="693"/>
      <c r="AN341" s="535"/>
      <c r="AO341" s="535"/>
      <c r="AP341" s="535"/>
      <c r="AQ341" s="535"/>
      <c r="AR341" s="535"/>
      <c r="AS341" s="535"/>
      <c r="AT341" s="535"/>
      <c r="AU341" s="535"/>
      <c r="AV341" s="535"/>
      <c r="AW341" s="535"/>
      <c r="AX341" s="535"/>
      <c r="AY341" s="535"/>
      <c r="AZ341" s="535"/>
      <c r="BA341" s="535"/>
      <c r="BB341" s="535"/>
      <c r="BC341" s="535"/>
      <c r="BD341" s="535"/>
      <c r="BE341" s="535"/>
      <c r="BF341" s="535"/>
      <c r="BG341" s="535"/>
      <c r="BH341" s="535"/>
      <c r="BI341" s="535"/>
      <c r="BJ341" s="535"/>
      <c r="BK341" s="535"/>
      <c r="BL341" s="535"/>
      <c r="BM341" s="535"/>
      <c r="BN341" s="535"/>
      <c r="BO341" s="535"/>
      <c r="BP341" s="535"/>
    </row>
    <row r="342" spans="1:68" s="533" customFormat="1" ht="15" hidden="1" customHeight="1" x14ac:dyDescent="0.3">
      <c r="A342" s="643" t="s">
        <v>304</v>
      </c>
      <c r="B342" s="644" t="s">
        <v>1550</v>
      </c>
      <c r="C342" s="646">
        <v>0</v>
      </c>
      <c r="D342" s="646">
        <f t="shared" si="37"/>
        <v>0</v>
      </c>
      <c r="E342" s="949">
        <f>+'Salary Menu MIS 3382'!E346</f>
        <v>7800</v>
      </c>
      <c r="F342" s="950"/>
      <c r="G342" s="350">
        <f t="shared" si="38"/>
        <v>0</v>
      </c>
      <c r="H342" s="647">
        <f t="shared" si="39"/>
        <v>0</v>
      </c>
      <c r="I342" s="647"/>
      <c r="J342" s="689"/>
      <c r="K342" s="191"/>
      <c r="L342" s="901"/>
      <c r="M342" s="901"/>
      <c r="N342" s="538"/>
      <c r="O342" s="535"/>
      <c r="P342" s="538"/>
      <c r="Q342" s="535"/>
      <c r="R342" s="535"/>
      <c r="S342" s="535"/>
      <c r="T342" s="693"/>
      <c r="U342" s="191"/>
      <c r="V342" s="871"/>
      <c r="W342" s="871"/>
      <c r="X342" s="871"/>
      <c r="Y342" s="538"/>
      <c r="Z342" s="535"/>
      <c r="AA342" s="535"/>
      <c r="AB342" s="693"/>
      <c r="AC342" s="535"/>
      <c r="AD342" s="901"/>
      <c r="AE342" s="535"/>
      <c r="AF342" s="535"/>
      <c r="AG342" s="902"/>
      <c r="AH342" s="538"/>
      <c r="AI342" s="535"/>
      <c r="AJ342" s="535"/>
      <c r="AK342" s="535"/>
      <c r="AL342" s="535"/>
      <c r="AM342" s="693"/>
      <c r="AN342" s="535"/>
      <c r="AO342" s="535"/>
      <c r="AP342" s="535"/>
      <c r="AQ342" s="535"/>
      <c r="AR342" s="535"/>
      <c r="AS342" s="535"/>
      <c r="AT342" s="535"/>
      <c r="AU342" s="535"/>
      <c r="AV342" s="535"/>
      <c r="AW342" s="535"/>
      <c r="AX342" s="535"/>
      <c r="AY342" s="535"/>
      <c r="AZ342" s="535"/>
      <c r="BA342" s="535"/>
      <c r="BB342" s="535"/>
      <c r="BC342" s="535"/>
      <c r="BD342" s="535"/>
      <c r="BE342" s="535"/>
      <c r="BF342" s="535"/>
      <c r="BG342" s="535"/>
      <c r="BH342" s="535"/>
      <c r="BI342" s="535"/>
      <c r="BJ342" s="535"/>
      <c r="BK342" s="535"/>
      <c r="BL342" s="535"/>
      <c r="BM342" s="535"/>
      <c r="BN342" s="535"/>
      <c r="BO342" s="535"/>
      <c r="BP342" s="535"/>
    </row>
    <row r="343" spans="1:68" s="533" customFormat="1" ht="15" hidden="1" customHeight="1" x14ac:dyDescent="0.3">
      <c r="A343" s="345" t="s">
        <v>361</v>
      </c>
      <c r="B343" s="446" t="s">
        <v>1590</v>
      </c>
      <c r="C343" s="350">
        <v>0</v>
      </c>
      <c r="D343" s="348">
        <f t="shared" si="37"/>
        <v>0</v>
      </c>
      <c r="E343" s="349">
        <f>+'Salary Menu MIS 3382'!E347</f>
        <v>77700</v>
      </c>
      <c r="F343" s="447"/>
      <c r="G343" s="350">
        <f t="shared" si="38"/>
        <v>0</v>
      </c>
      <c r="H343" s="351">
        <f t="shared" si="39"/>
        <v>0</v>
      </c>
      <c r="I343" s="351"/>
      <c r="J343" s="689"/>
      <c r="K343" s="191"/>
      <c r="L343" s="901"/>
      <c r="M343" s="901"/>
      <c r="N343" s="538"/>
      <c r="O343" s="535"/>
      <c r="P343" s="538"/>
      <c r="Q343" s="535"/>
      <c r="R343" s="535"/>
      <c r="S343" s="535"/>
      <c r="T343" s="693"/>
      <c r="U343" s="191"/>
      <c r="V343" s="675"/>
      <c r="W343" s="871"/>
      <c r="X343" s="871"/>
      <c r="Y343" s="538"/>
      <c r="Z343" s="535"/>
      <c r="AA343" s="535"/>
      <c r="AB343" s="693"/>
      <c r="AC343" s="535"/>
      <c r="AD343" s="901"/>
      <c r="AE343" s="535"/>
      <c r="AF343" s="535"/>
      <c r="AG343" s="902"/>
      <c r="AH343" s="538"/>
      <c r="AI343" s="535"/>
      <c r="AJ343" s="535"/>
      <c r="AK343" s="535"/>
      <c r="AL343" s="535"/>
      <c r="AM343" s="693"/>
      <c r="AN343" s="535"/>
      <c r="AO343" s="535"/>
      <c r="AP343" s="535"/>
      <c r="AQ343" s="535"/>
      <c r="AR343" s="535"/>
      <c r="AS343" s="535"/>
      <c r="AT343" s="535"/>
      <c r="AU343" s="535"/>
      <c r="AV343" s="535"/>
      <c r="AW343" s="535"/>
      <c r="AX343" s="535"/>
      <c r="AY343" s="535"/>
      <c r="AZ343" s="535"/>
      <c r="BA343" s="535"/>
      <c r="BB343" s="535"/>
      <c r="BC343" s="535"/>
      <c r="BD343" s="535"/>
      <c r="BE343" s="535"/>
      <c r="BF343" s="535"/>
      <c r="BG343" s="535"/>
      <c r="BH343" s="535"/>
      <c r="BI343" s="535"/>
      <c r="BJ343" s="535"/>
      <c r="BK343" s="535"/>
      <c r="BL343" s="535"/>
      <c r="BM343" s="535"/>
      <c r="BN343" s="535"/>
      <c r="BO343" s="535"/>
      <c r="BP343" s="535"/>
    </row>
    <row r="344" spans="1:68" s="533" customFormat="1" ht="15" hidden="1" customHeight="1" x14ac:dyDescent="0.3">
      <c r="A344" s="345" t="s">
        <v>361</v>
      </c>
      <c r="B344" s="446" t="s">
        <v>363</v>
      </c>
      <c r="C344" s="350">
        <v>0</v>
      </c>
      <c r="D344" s="350">
        <f t="shared" si="37"/>
        <v>0</v>
      </c>
      <c r="E344" s="349">
        <f>+'Salary Menu MIS 3382'!E348</f>
        <v>91900</v>
      </c>
      <c r="F344" s="447"/>
      <c r="G344" s="350">
        <f t="shared" si="38"/>
        <v>0</v>
      </c>
      <c r="H344" s="351">
        <f t="shared" si="39"/>
        <v>0</v>
      </c>
      <c r="I344" s="351"/>
      <c r="J344" s="689"/>
      <c r="K344" s="191"/>
      <c r="L344" s="901"/>
      <c r="M344" s="901"/>
      <c r="N344" s="538"/>
      <c r="O344" s="535"/>
      <c r="P344" s="538"/>
      <c r="Q344" s="535"/>
      <c r="R344" s="535"/>
      <c r="S344" s="535"/>
      <c r="T344" s="693"/>
      <c r="U344" s="191"/>
      <c r="V344" s="871"/>
      <c r="W344" s="871"/>
      <c r="X344" s="871"/>
      <c r="Y344" s="538"/>
      <c r="Z344" s="535"/>
      <c r="AA344" s="535"/>
      <c r="AB344" s="693"/>
      <c r="AC344" s="535"/>
      <c r="AD344" s="901"/>
      <c r="AE344" s="535"/>
      <c r="AF344" s="535"/>
      <c r="AG344" s="902"/>
      <c r="AH344" s="538"/>
      <c r="AI344" s="535"/>
      <c r="AJ344" s="535"/>
      <c r="AK344" s="535"/>
      <c r="AL344" s="535"/>
      <c r="AM344" s="693"/>
      <c r="AN344" s="535"/>
      <c r="AO344" s="535"/>
      <c r="AP344" s="535"/>
      <c r="AQ344" s="535"/>
      <c r="AR344" s="535"/>
      <c r="AS344" s="535"/>
      <c r="AT344" s="535"/>
      <c r="AU344" s="535"/>
      <c r="AV344" s="535"/>
      <c r="AW344" s="535"/>
      <c r="AX344" s="535"/>
      <c r="AY344" s="535"/>
      <c r="AZ344" s="535"/>
      <c r="BA344" s="535"/>
      <c r="BB344" s="535"/>
      <c r="BC344" s="535"/>
      <c r="BD344" s="535"/>
      <c r="BE344" s="535"/>
      <c r="BF344" s="535"/>
      <c r="BG344" s="535"/>
      <c r="BH344" s="535"/>
      <c r="BI344" s="535"/>
      <c r="BJ344" s="535"/>
      <c r="BK344" s="535"/>
      <c r="BL344" s="535"/>
      <c r="BM344" s="535"/>
      <c r="BN344" s="535"/>
      <c r="BO344" s="535"/>
      <c r="BP344" s="535"/>
    </row>
    <row r="345" spans="1:68" s="533" customFormat="1" ht="15" hidden="1" customHeight="1" x14ac:dyDescent="0.3">
      <c r="A345" s="345" t="s">
        <v>368</v>
      </c>
      <c r="B345" s="446" t="s">
        <v>1823</v>
      </c>
      <c r="C345" s="348">
        <v>0</v>
      </c>
      <c r="D345" s="348">
        <f t="shared" si="37"/>
        <v>0</v>
      </c>
      <c r="E345" s="551">
        <f>+'Salary Menu MIS 3382'!E349</f>
        <v>30300</v>
      </c>
      <c r="F345" s="552"/>
      <c r="G345" s="350">
        <f t="shared" si="38"/>
        <v>0</v>
      </c>
      <c r="H345" s="351">
        <f t="shared" si="39"/>
        <v>0</v>
      </c>
      <c r="I345" s="351"/>
      <c r="J345" s="535"/>
      <c r="K345" s="535"/>
      <c r="L345" s="535"/>
      <c r="M345" s="535"/>
      <c r="N345" s="538"/>
      <c r="O345" s="535"/>
      <c r="P345" s="535"/>
      <c r="Q345" s="535"/>
      <c r="R345" s="535"/>
      <c r="S345" s="535"/>
      <c r="T345" s="693"/>
      <c r="U345" s="191"/>
      <c r="V345" s="675"/>
      <c r="W345" s="871"/>
      <c r="X345" s="871"/>
      <c r="Y345" s="538"/>
      <c r="Z345" s="535"/>
      <c r="AA345" s="535"/>
      <c r="AB345" s="693"/>
      <c r="AC345" s="535"/>
      <c r="AD345" s="901"/>
      <c r="AE345" s="535"/>
      <c r="AF345" s="535"/>
      <c r="AG345" s="535"/>
      <c r="AH345" s="535"/>
      <c r="AI345" s="535"/>
      <c r="AJ345" s="535"/>
      <c r="AK345" s="535"/>
      <c r="AL345" s="535"/>
      <c r="AM345" s="693"/>
      <c r="AN345" s="535"/>
      <c r="AO345" s="535"/>
      <c r="AP345" s="535"/>
      <c r="AQ345" s="535"/>
      <c r="AR345" s="535"/>
      <c r="AS345" s="535"/>
      <c r="AT345" s="535"/>
      <c r="AU345" s="535"/>
      <c r="AV345" s="535"/>
      <c r="AW345" s="535"/>
      <c r="AX345" s="535"/>
      <c r="AY345" s="535"/>
      <c r="AZ345" s="535"/>
      <c r="BA345" s="535"/>
      <c r="BB345" s="535"/>
      <c r="BC345" s="535"/>
      <c r="BD345" s="535"/>
      <c r="BE345" s="535"/>
      <c r="BF345" s="535"/>
      <c r="BG345" s="535"/>
      <c r="BH345" s="535"/>
      <c r="BI345" s="535"/>
      <c r="BJ345" s="535"/>
      <c r="BK345" s="535"/>
      <c r="BL345" s="535"/>
      <c r="BM345" s="535"/>
      <c r="BN345" s="535"/>
      <c r="BO345" s="535"/>
      <c r="BP345" s="535"/>
    </row>
    <row r="346" spans="1:68" s="533" customFormat="1" ht="15" hidden="1" customHeight="1" x14ac:dyDescent="0.3">
      <c r="A346" s="345" t="s">
        <v>368</v>
      </c>
      <c r="B346" s="446" t="s">
        <v>1825</v>
      </c>
      <c r="C346" s="348">
        <v>0</v>
      </c>
      <c r="D346" s="348">
        <f>ROUND(C346,2)</f>
        <v>0</v>
      </c>
      <c r="E346" s="551">
        <f>+'Salary Menu MIS 3382'!E350</f>
        <v>34900</v>
      </c>
      <c r="F346" s="552"/>
      <c r="G346" s="350">
        <f>D346+F346</f>
        <v>0</v>
      </c>
      <c r="H346" s="351">
        <f>ROUND(D346*E346,0)</f>
        <v>0</v>
      </c>
      <c r="I346" s="351"/>
      <c r="J346" s="535"/>
      <c r="K346" s="535"/>
      <c r="L346" s="535"/>
      <c r="M346" s="535"/>
      <c r="N346" s="538"/>
      <c r="O346" s="535"/>
      <c r="P346" s="535"/>
      <c r="Q346" s="535"/>
      <c r="R346" s="535"/>
      <c r="S346" s="535"/>
      <c r="T346" s="693"/>
      <c r="U346" s="191"/>
      <c r="V346" s="675"/>
      <c r="W346" s="871"/>
      <c r="X346" s="871"/>
      <c r="Y346" s="538"/>
      <c r="Z346" s="535"/>
      <c r="AA346" s="535"/>
      <c r="AB346" s="693"/>
      <c r="AC346" s="535"/>
      <c r="AD346" s="901"/>
      <c r="AE346" s="535"/>
      <c r="AF346" s="535"/>
      <c r="AG346" s="693"/>
      <c r="AH346" s="671"/>
      <c r="AI346" s="903"/>
      <c r="AJ346" s="535"/>
      <c r="AK346" s="535"/>
      <c r="AL346" s="535"/>
      <c r="AM346" s="693"/>
      <c r="AN346" s="535"/>
      <c r="AO346" s="535"/>
      <c r="AP346" s="535"/>
      <c r="AQ346" s="535"/>
      <c r="AR346" s="535"/>
      <c r="AS346" s="535"/>
      <c r="AT346" s="535"/>
      <c r="AU346" s="535"/>
      <c r="AV346" s="535"/>
      <c r="AW346" s="535"/>
      <c r="AX346" s="535"/>
      <c r="AY346" s="535"/>
      <c r="AZ346" s="535"/>
      <c r="BA346" s="535"/>
      <c r="BB346" s="535"/>
      <c r="BC346" s="535"/>
      <c r="BD346" s="535"/>
      <c r="BE346" s="535"/>
      <c r="BF346" s="535"/>
      <c r="BG346" s="535"/>
      <c r="BH346" s="535"/>
      <c r="BI346" s="535"/>
      <c r="BJ346" s="535"/>
      <c r="BK346" s="535"/>
      <c r="BL346" s="535"/>
      <c r="BM346" s="535"/>
      <c r="BN346" s="535"/>
      <c r="BO346" s="535"/>
      <c r="BP346" s="535"/>
    </row>
    <row r="347" spans="1:68" s="533" customFormat="1" ht="15" hidden="1" customHeight="1" x14ac:dyDescent="0.3">
      <c r="A347" s="345" t="s">
        <v>372</v>
      </c>
      <c r="B347" s="446" t="s">
        <v>1826</v>
      </c>
      <c r="C347" s="348">
        <v>0</v>
      </c>
      <c r="D347" s="348">
        <f>ROUND(C347,2)</f>
        <v>0</v>
      </c>
      <c r="E347" s="349">
        <f>+'Salary Menu MIS 3382'!E351</f>
        <v>32300</v>
      </c>
      <c r="F347" s="447"/>
      <c r="G347" s="350">
        <f>D347+F347</f>
        <v>0</v>
      </c>
      <c r="H347" s="351">
        <f>ROUND(D347*E347,0)</f>
        <v>0</v>
      </c>
      <c r="I347" s="351"/>
      <c r="J347" s="535"/>
      <c r="K347" s="535"/>
      <c r="L347" s="535"/>
      <c r="M347" s="535"/>
      <c r="N347" s="538"/>
      <c r="O347" s="535"/>
      <c r="P347" s="535"/>
      <c r="Q347" s="535"/>
      <c r="R347" s="535"/>
      <c r="S347" s="535"/>
      <c r="T347" s="693"/>
      <c r="U347" s="191"/>
      <c r="V347" s="541"/>
      <c r="W347" s="871"/>
      <c r="X347" s="871"/>
      <c r="Y347" s="538"/>
      <c r="Z347" s="535"/>
      <c r="AA347" s="535"/>
      <c r="AB347" s="693"/>
      <c r="AC347" s="535"/>
      <c r="AD347" s="901"/>
      <c r="AE347" s="535"/>
      <c r="AF347" s="535"/>
      <c r="AG347" s="693"/>
      <c r="AH347" s="535"/>
      <c r="AI347" s="535"/>
      <c r="AJ347" s="535"/>
      <c r="AK347" s="535"/>
      <c r="AL347" s="535"/>
      <c r="AM347" s="693"/>
      <c r="AN347" s="535"/>
      <c r="AO347" s="535"/>
      <c r="AP347" s="535"/>
      <c r="AQ347" s="535"/>
      <c r="AR347" s="535"/>
      <c r="AS347" s="535"/>
      <c r="AT347" s="535"/>
      <c r="AU347" s="535"/>
      <c r="AV347" s="535"/>
      <c r="AW347" s="535"/>
      <c r="AX347" s="535"/>
      <c r="AY347" s="535"/>
      <c r="AZ347" s="535"/>
      <c r="BA347" s="535"/>
      <c r="BB347" s="535"/>
      <c r="BC347" s="535"/>
      <c r="BD347" s="535"/>
      <c r="BE347" s="535"/>
      <c r="BF347" s="535"/>
      <c r="BG347" s="535"/>
      <c r="BH347" s="535"/>
      <c r="BI347" s="535"/>
      <c r="BJ347" s="535"/>
      <c r="BK347" s="535"/>
      <c r="BL347" s="535"/>
      <c r="BM347" s="535"/>
      <c r="BN347" s="535"/>
      <c r="BO347" s="535"/>
      <c r="BP347" s="535"/>
    </row>
    <row r="348" spans="1:68" s="533" customFormat="1" ht="15" hidden="1" customHeight="1" x14ac:dyDescent="0.3">
      <c r="A348" s="345" t="s">
        <v>368</v>
      </c>
      <c r="B348" s="446" t="s">
        <v>1824</v>
      </c>
      <c r="C348" s="348">
        <v>0</v>
      </c>
      <c r="D348" s="348">
        <f t="shared" si="37"/>
        <v>0</v>
      </c>
      <c r="E348" s="349">
        <f>+'Salary Menu MIS 3382'!E352</f>
        <v>3100</v>
      </c>
      <c r="F348" s="447"/>
      <c r="G348" s="350">
        <f t="shared" si="38"/>
        <v>0</v>
      </c>
      <c r="H348" s="351">
        <f t="shared" si="39"/>
        <v>0</v>
      </c>
      <c r="I348" s="351"/>
      <c r="J348" s="535"/>
      <c r="K348" s="535"/>
      <c r="L348" s="535"/>
      <c r="M348" s="535"/>
      <c r="N348" s="538"/>
      <c r="O348" s="535"/>
      <c r="P348" s="535"/>
      <c r="Q348" s="535"/>
      <c r="R348" s="535"/>
      <c r="S348" s="535"/>
      <c r="T348" s="693"/>
      <c r="U348" s="191"/>
      <c r="V348" s="675"/>
      <c r="W348" s="871"/>
      <c r="X348" s="871"/>
      <c r="Y348" s="538"/>
      <c r="Z348" s="535"/>
      <c r="AA348" s="535"/>
      <c r="AB348" s="693"/>
      <c r="AC348" s="535"/>
      <c r="AD348" s="901"/>
      <c r="AE348" s="535"/>
      <c r="AF348" s="535"/>
      <c r="AG348" s="693"/>
      <c r="AH348" s="535"/>
      <c r="AI348" s="535"/>
      <c r="AJ348" s="535"/>
      <c r="AK348" s="535"/>
      <c r="AL348" s="535"/>
      <c r="AM348" s="693"/>
      <c r="AN348" s="535"/>
      <c r="AO348" s="535"/>
      <c r="AP348" s="535"/>
      <c r="AQ348" s="535"/>
      <c r="AR348" s="535"/>
      <c r="AS348" s="535"/>
      <c r="AT348" s="535"/>
      <c r="AU348" s="535"/>
      <c r="AV348" s="535"/>
      <c r="AW348" s="535"/>
      <c r="AX348" s="535"/>
      <c r="AY348" s="535"/>
      <c r="AZ348" s="535"/>
      <c r="BA348" s="535"/>
      <c r="BB348" s="535"/>
      <c r="BC348" s="535"/>
      <c r="BD348" s="535"/>
      <c r="BE348" s="535"/>
      <c r="BF348" s="535"/>
      <c r="BG348" s="535"/>
      <c r="BH348" s="535"/>
      <c r="BI348" s="535"/>
      <c r="BJ348" s="535"/>
      <c r="BK348" s="535"/>
      <c r="BL348" s="535"/>
      <c r="BM348" s="535"/>
      <c r="BN348" s="535"/>
      <c r="BO348" s="535"/>
      <c r="BP348" s="535"/>
    </row>
    <row r="349" spans="1:68" s="533" customFormat="1" ht="15" hidden="1" customHeight="1" x14ac:dyDescent="0.3">
      <c r="A349" s="345" t="s">
        <v>368</v>
      </c>
      <c r="B349" s="446" t="s">
        <v>1828</v>
      </c>
      <c r="C349" s="348">
        <v>0</v>
      </c>
      <c r="D349" s="348">
        <f>ROUND(C349,2)</f>
        <v>0</v>
      </c>
      <c r="E349" s="349">
        <f>+'Salary Menu MIS 3382'!E353</f>
        <v>3800</v>
      </c>
      <c r="F349" s="447"/>
      <c r="G349" s="350">
        <f>D349+F349</f>
        <v>0</v>
      </c>
      <c r="H349" s="351">
        <f>ROUND(D349*E349,0)</f>
        <v>0</v>
      </c>
      <c r="I349" s="351"/>
      <c r="J349" s="535"/>
      <c r="K349" s="535"/>
      <c r="L349" s="535"/>
      <c r="M349" s="535"/>
      <c r="N349" s="538"/>
      <c r="O349" s="535"/>
      <c r="P349" s="535"/>
      <c r="Q349" s="535"/>
      <c r="R349" s="535"/>
      <c r="S349" s="535"/>
      <c r="T349" s="693"/>
      <c r="U349" s="191"/>
      <c r="V349" s="541"/>
      <c r="W349" s="871"/>
      <c r="X349" s="871"/>
      <c r="Y349" s="538"/>
      <c r="Z349" s="535"/>
      <c r="AA349" s="535"/>
      <c r="AB349" s="693"/>
      <c r="AC349" s="535"/>
      <c r="AD349" s="901"/>
      <c r="AE349" s="535"/>
      <c r="AF349" s="535"/>
      <c r="AG349" s="693"/>
      <c r="AH349" s="535"/>
      <c r="AI349" s="535"/>
      <c r="AJ349" s="535"/>
      <c r="AK349" s="535"/>
      <c r="AL349" s="535"/>
      <c r="AM349" s="693"/>
      <c r="AN349" s="535"/>
      <c r="AO349" s="535"/>
      <c r="AP349" s="535"/>
      <c r="AQ349" s="535"/>
      <c r="AR349" s="535"/>
      <c r="AS349" s="535"/>
      <c r="AT349" s="535"/>
      <c r="AU349" s="535"/>
      <c r="AV349" s="535"/>
      <c r="AW349" s="535"/>
      <c r="AX349" s="535"/>
      <c r="AY349" s="535"/>
      <c r="AZ349" s="535"/>
      <c r="BA349" s="535"/>
      <c r="BB349" s="535"/>
      <c r="BC349" s="535"/>
      <c r="BD349" s="535"/>
      <c r="BE349" s="535"/>
      <c r="BF349" s="535"/>
      <c r="BG349" s="535"/>
      <c r="BH349" s="535"/>
      <c r="BI349" s="535"/>
      <c r="BJ349" s="535"/>
      <c r="BK349" s="535"/>
      <c r="BL349" s="535"/>
      <c r="BM349" s="535"/>
      <c r="BN349" s="535"/>
      <c r="BO349" s="535"/>
      <c r="BP349" s="535"/>
    </row>
    <row r="350" spans="1:68" s="533" customFormat="1" ht="15" hidden="1" customHeight="1" x14ac:dyDescent="0.3">
      <c r="A350" s="345" t="s">
        <v>372</v>
      </c>
      <c r="B350" s="446" t="s">
        <v>1827</v>
      </c>
      <c r="C350" s="348">
        <v>0</v>
      </c>
      <c r="D350" s="348">
        <f t="shared" si="37"/>
        <v>0</v>
      </c>
      <c r="E350" s="349">
        <f>+'Salary Menu MIS 3382'!E354</f>
        <v>3400</v>
      </c>
      <c r="F350" s="447"/>
      <c r="G350" s="350">
        <f t="shared" si="38"/>
        <v>0</v>
      </c>
      <c r="H350" s="351">
        <f t="shared" si="39"/>
        <v>0</v>
      </c>
      <c r="I350" s="351"/>
      <c r="J350" s="535"/>
      <c r="K350" s="535"/>
      <c r="L350" s="535"/>
      <c r="M350" s="535"/>
      <c r="N350" s="538"/>
      <c r="O350" s="535"/>
      <c r="P350" s="535"/>
      <c r="Q350" s="535"/>
      <c r="R350" s="535"/>
      <c r="S350" s="535"/>
      <c r="T350" s="693"/>
      <c r="U350" s="191"/>
      <c r="V350" s="675"/>
      <c r="W350" s="871"/>
      <c r="X350" s="871"/>
      <c r="Y350" s="538"/>
      <c r="Z350" s="535"/>
      <c r="AA350" s="535"/>
      <c r="AB350" s="693"/>
      <c r="AC350" s="535"/>
      <c r="AD350" s="901"/>
      <c r="AE350" s="535"/>
      <c r="AF350" s="535"/>
      <c r="AG350" s="693"/>
      <c r="AH350" s="535"/>
      <c r="AI350" s="535"/>
      <c r="AJ350" s="535"/>
      <c r="AK350" s="535"/>
      <c r="AL350" s="535"/>
      <c r="AM350" s="693"/>
      <c r="AN350" s="535"/>
      <c r="AO350" s="535"/>
      <c r="AP350" s="535"/>
      <c r="AQ350" s="535"/>
      <c r="AR350" s="535"/>
      <c r="AS350" s="535"/>
      <c r="AT350" s="535"/>
      <c r="AU350" s="535"/>
      <c r="AV350" s="535"/>
      <c r="AW350" s="535"/>
      <c r="AX350" s="535"/>
      <c r="AY350" s="535"/>
      <c r="AZ350" s="535"/>
      <c r="BA350" s="535"/>
      <c r="BB350" s="535"/>
      <c r="BC350" s="535"/>
      <c r="BD350" s="535"/>
      <c r="BE350" s="535"/>
      <c r="BF350" s="535"/>
      <c r="BG350" s="535"/>
      <c r="BH350" s="535"/>
      <c r="BI350" s="535"/>
      <c r="BJ350" s="535"/>
      <c r="BK350" s="535"/>
      <c r="BL350" s="535"/>
      <c r="BM350" s="535"/>
      <c r="BN350" s="535"/>
      <c r="BO350" s="535"/>
      <c r="BP350" s="535"/>
    </row>
    <row r="351" spans="1:68" s="533" customFormat="1" ht="15" hidden="1" customHeight="1" x14ac:dyDescent="0.3">
      <c r="A351" s="345" t="s">
        <v>366</v>
      </c>
      <c r="B351" s="553" t="s">
        <v>1410</v>
      </c>
      <c r="C351" s="348">
        <v>0</v>
      </c>
      <c r="D351" s="348">
        <f t="shared" si="37"/>
        <v>0</v>
      </c>
      <c r="E351" s="551">
        <v>0</v>
      </c>
      <c r="F351" s="552"/>
      <c r="G351" s="350">
        <f t="shared" si="38"/>
        <v>0</v>
      </c>
      <c r="H351" s="351">
        <f t="shared" si="39"/>
        <v>0</v>
      </c>
      <c r="I351" s="351"/>
      <c r="J351" s="689"/>
      <c r="K351" s="191"/>
      <c r="L351" s="901"/>
      <c r="M351" s="901"/>
      <c r="N351" s="538"/>
      <c r="O351" s="535"/>
      <c r="P351" s="538"/>
      <c r="Q351" s="535"/>
      <c r="R351" s="535"/>
      <c r="S351" s="535"/>
      <c r="T351" s="693"/>
      <c r="U351" s="191"/>
      <c r="V351" s="675"/>
      <c r="W351" s="871"/>
      <c r="X351" s="871"/>
      <c r="Y351" s="538"/>
      <c r="Z351" s="535"/>
      <c r="AA351" s="535"/>
      <c r="AB351" s="693"/>
      <c r="AC351" s="535"/>
      <c r="AD351" s="901"/>
      <c r="AE351" s="535"/>
      <c r="AF351" s="535"/>
      <c r="AG351" s="693"/>
      <c r="AH351" s="535"/>
      <c r="AI351" s="535"/>
      <c r="AJ351" s="535"/>
      <c r="AK351" s="535"/>
      <c r="AL351" s="535"/>
      <c r="AM351" s="693"/>
      <c r="AN351" s="535"/>
      <c r="AO351" s="535"/>
      <c r="AP351" s="535"/>
      <c r="AQ351" s="535"/>
      <c r="AR351" s="535"/>
      <c r="AS351" s="535"/>
      <c r="AT351" s="535"/>
      <c r="AU351" s="535"/>
      <c r="AV351" s="535"/>
      <c r="AW351" s="535"/>
      <c r="AX351" s="535"/>
      <c r="AY351" s="535"/>
      <c r="AZ351" s="535"/>
      <c r="BA351" s="535"/>
      <c r="BB351" s="535"/>
      <c r="BC351" s="535"/>
      <c r="BD351" s="535"/>
      <c r="BE351" s="535"/>
      <c r="BF351" s="535"/>
      <c r="BG351" s="535"/>
      <c r="BH351" s="535"/>
      <c r="BI351" s="535"/>
      <c r="BJ351" s="535"/>
      <c r="BK351" s="535"/>
      <c r="BL351" s="535"/>
      <c r="BM351" s="535"/>
      <c r="BN351" s="535"/>
      <c r="BO351" s="535"/>
      <c r="BP351" s="535"/>
    </row>
    <row r="352" spans="1:68" s="533" customFormat="1" ht="15" hidden="1" customHeight="1" x14ac:dyDescent="0.3">
      <c r="A352" s="345" t="s">
        <v>366</v>
      </c>
      <c r="B352" s="553" t="s">
        <v>543</v>
      </c>
      <c r="C352" s="348">
        <v>0</v>
      </c>
      <c r="D352" s="348">
        <f t="shared" si="37"/>
        <v>0</v>
      </c>
      <c r="E352" s="868"/>
      <c r="F352" s="555"/>
      <c r="G352" s="350">
        <f t="shared" si="38"/>
        <v>0</v>
      </c>
      <c r="H352" s="351">
        <f t="shared" si="39"/>
        <v>0</v>
      </c>
      <c r="I352" s="351"/>
      <c r="J352" s="191"/>
      <c r="K352" s="191"/>
      <c r="L352" s="901"/>
      <c r="M352" s="901"/>
      <c r="N352" s="538"/>
      <c r="O352" s="535"/>
      <c r="P352" s="538"/>
      <c r="Q352" s="535"/>
      <c r="R352" s="535"/>
      <c r="S352" s="535"/>
      <c r="T352" s="693"/>
      <c r="U352" s="191"/>
      <c r="V352" s="675"/>
      <c r="W352" s="871"/>
      <c r="X352" s="871"/>
      <c r="Y352" s="538"/>
      <c r="Z352" s="535"/>
      <c r="AA352" s="535"/>
      <c r="AB352" s="693"/>
      <c r="AC352" s="535"/>
      <c r="AD352" s="901"/>
      <c r="AE352" s="535"/>
      <c r="AF352" s="535"/>
      <c r="AG352" s="693"/>
      <c r="AH352" s="535"/>
      <c r="AI352" s="535"/>
      <c r="AJ352" s="535"/>
      <c r="AK352" s="535"/>
      <c r="AL352" s="535"/>
      <c r="AM352" s="693"/>
      <c r="AN352" s="535"/>
      <c r="AO352" s="535"/>
      <c r="AP352" s="535"/>
      <c r="AQ352" s="535"/>
      <c r="AR352" s="535"/>
      <c r="AS352" s="535"/>
      <c r="AT352" s="535"/>
      <c r="AU352" s="535"/>
      <c r="AV352" s="535"/>
      <c r="AW352" s="535"/>
      <c r="AX352" s="535"/>
      <c r="AY352" s="535"/>
      <c r="AZ352" s="535"/>
      <c r="BA352" s="535"/>
      <c r="BB352" s="535"/>
      <c r="BC352" s="535"/>
      <c r="BD352" s="535"/>
      <c r="BE352" s="535"/>
      <c r="BF352" s="535"/>
      <c r="BG352" s="535"/>
      <c r="BH352" s="535"/>
      <c r="BI352" s="535"/>
      <c r="BJ352" s="535"/>
      <c r="BK352" s="535"/>
      <c r="BL352" s="535"/>
      <c r="BM352" s="535"/>
      <c r="BN352" s="535"/>
      <c r="BO352" s="535"/>
      <c r="BP352" s="535"/>
    </row>
    <row r="353" spans="1:68" s="533" customFormat="1" ht="15" hidden="1" customHeight="1" thickBot="1" x14ac:dyDescent="0.35">
      <c r="A353" s="600"/>
      <c r="B353" s="601" t="s">
        <v>1842</v>
      </c>
      <c r="C353" s="602"/>
      <c r="D353" s="602"/>
      <c r="E353" s="603">
        <v>0</v>
      </c>
      <c r="F353" s="590"/>
      <c r="G353" s="591"/>
      <c r="H353" s="668">
        <f>+P353</f>
        <v>0</v>
      </c>
      <c r="I353" s="668"/>
      <c r="J353" s="535"/>
      <c r="K353" s="535"/>
      <c r="L353" s="535"/>
      <c r="M353" s="535"/>
      <c r="N353" s="538"/>
      <c r="O353" s="535"/>
      <c r="P353" s="901"/>
      <c r="Q353" s="535"/>
      <c r="R353" s="535"/>
      <c r="S353" s="535"/>
      <c r="T353" s="693"/>
      <c r="U353" s="535"/>
      <c r="V353" s="675"/>
      <c r="W353" s="871"/>
      <c r="X353" s="871"/>
      <c r="Y353" s="538"/>
      <c r="Z353" s="535"/>
      <c r="AA353" s="535"/>
      <c r="AB353" s="693"/>
      <c r="AC353" s="535"/>
      <c r="AD353" s="535"/>
      <c r="AE353" s="901"/>
      <c r="AF353" s="535"/>
      <c r="AG353" s="693"/>
      <c r="AH353" s="535"/>
      <c r="AI353" s="535"/>
      <c r="AJ353" s="535"/>
      <c r="AK353" s="535"/>
      <c r="AL353" s="535"/>
      <c r="AM353" s="693"/>
      <c r="AN353" s="535"/>
      <c r="AO353" s="535"/>
      <c r="AP353" s="535"/>
      <c r="AQ353" s="535"/>
      <c r="AR353" s="535"/>
      <c r="AS353" s="535"/>
      <c r="AT353" s="535"/>
      <c r="AU353" s="535"/>
      <c r="AV353" s="535"/>
      <c r="AW353" s="535"/>
      <c r="AX353" s="535"/>
      <c r="AY353" s="535"/>
      <c r="AZ353" s="535"/>
      <c r="BA353" s="535"/>
      <c r="BB353" s="535"/>
      <c r="BC353" s="535"/>
      <c r="BD353" s="535"/>
      <c r="BE353" s="535"/>
      <c r="BF353" s="535"/>
      <c r="BG353" s="535"/>
      <c r="BH353" s="535"/>
      <c r="BI353" s="535"/>
      <c r="BJ353" s="535"/>
      <c r="BK353" s="535"/>
      <c r="BL353" s="535"/>
      <c r="BM353" s="535"/>
      <c r="BN353" s="535"/>
      <c r="BO353" s="535"/>
      <c r="BP353" s="535"/>
    </row>
    <row r="354" spans="1:68" s="533" customFormat="1" ht="18" hidden="1" customHeight="1" x14ac:dyDescent="0.3">
      <c r="A354" s="604"/>
      <c r="B354" s="605"/>
      <c r="C354" s="605"/>
      <c r="D354" s="560"/>
      <c r="E354" s="561" t="s">
        <v>224</v>
      </c>
      <c r="F354" s="565"/>
      <c r="G354" s="565"/>
      <c r="H354" s="564">
        <f>'Revenue Projection'!H40</f>
        <v>65000</v>
      </c>
      <c r="I354" s="564"/>
      <c r="J354" s="535"/>
      <c r="K354" s="535"/>
      <c r="L354" s="535"/>
      <c r="M354" s="535"/>
      <c r="N354" s="538"/>
      <c r="O354" s="535"/>
      <c r="P354" s="535"/>
      <c r="Q354" s="535"/>
      <c r="R354" s="535"/>
      <c r="S354" s="535"/>
      <c r="T354" s="693"/>
      <c r="U354" s="535"/>
      <c r="V354" s="675"/>
      <c r="W354" s="871"/>
      <c r="X354" s="871"/>
      <c r="Y354" s="538"/>
      <c r="Z354" s="535"/>
      <c r="AA354" s="535"/>
      <c r="AB354" s="693"/>
      <c r="AC354" s="535"/>
      <c r="AD354" s="535"/>
      <c r="AE354" s="535"/>
      <c r="AF354" s="535"/>
      <c r="AG354" s="693"/>
      <c r="AH354" s="535"/>
      <c r="AI354" s="535"/>
      <c r="AJ354" s="535"/>
      <c r="AK354" s="535"/>
      <c r="AL354" s="535"/>
      <c r="AM354" s="693"/>
      <c r="AN354" s="535"/>
      <c r="AO354" s="535"/>
      <c r="AP354" s="535"/>
      <c r="AQ354" s="535"/>
      <c r="AR354" s="535"/>
      <c r="AS354" s="535"/>
      <c r="AT354" s="535"/>
      <c r="AU354" s="535"/>
      <c r="AV354" s="535"/>
      <c r="AW354" s="535"/>
      <c r="AX354" s="535"/>
      <c r="AY354" s="535"/>
      <c r="AZ354" s="535"/>
      <c r="BA354" s="535"/>
      <c r="BB354" s="535"/>
      <c r="BC354" s="535"/>
      <c r="BD354" s="535"/>
      <c r="BE354" s="535"/>
      <c r="BF354" s="535"/>
      <c r="BG354" s="535"/>
      <c r="BH354" s="535"/>
      <c r="BI354" s="535"/>
      <c r="BJ354" s="535"/>
      <c r="BK354" s="535"/>
      <c r="BL354" s="535"/>
      <c r="BM354" s="535"/>
      <c r="BN354" s="535"/>
      <c r="BO354" s="535"/>
      <c r="BP354" s="535"/>
    </row>
    <row r="355" spans="1:68" s="533" customFormat="1" ht="15" hidden="1" customHeight="1" thickBot="1" x14ac:dyDescent="0.35">
      <c r="A355" s="480"/>
      <c r="B355" s="481"/>
      <c r="C355" s="481"/>
      <c r="D355" s="482"/>
      <c r="E355" s="483" t="s">
        <v>1976</v>
      </c>
      <c r="F355" s="565"/>
      <c r="G355" s="565"/>
      <c r="H355" s="566">
        <f>SUM(H338:H353)</f>
        <v>65000</v>
      </c>
      <c r="I355" s="566"/>
      <c r="J355" s="535"/>
      <c r="K355" s="535"/>
      <c r="L355" s="535"/>
      <c r="M355" s="535"/>
      <c r="N355" s="538"/>
      <c r="O355" s="535"/>
      <c r="P355" s="535"/>
      <c r="Q355" s="535"/>
      <c r="R355" s="535"/>
      <c r="S355" s="535"/>
      <c r="T355" s="535"/>
      <c r="U355" s="535"/>
      <c r="V355" s="675"/>
      <c r="W355" s="871"/>
      <c r="X355" s="871"/>
      <c r="Y355" s="538"/>
      <c r="Z355" s="535"/>
      <c r="AA355" s="535"/>
      <c r="AB355" s="693"/>
      <c r="AC355" s="535"/>
      <c r="AD355" s="535"/>
      <c r="AE355" s="535"/>
      <c r="AF355" s="535"/>
      <c r="AG355" s="2317"/>
      <c r="AH355" s="2317"/>
      <c r="AI355" s="535"/>
      <c r="AJ355" s="535"/>
      <c r="AK355" s="535"/>
      <c r="AL355" s="535"/>
      <c r="AM355" s="693"/>
      <c r="AN355" s="535"/>
      <c r="AO355" s="535"/>
      <c r="AP355" s="535"/>
      <c r="AQ355" s="535"/>
      <c r="AR355" s="535"/>
      <c r="AS355" s="535"/>
      <c r="AT355" s="535"/>
      <c r="AU355" s="535"/>
      <c r="AV355" s="535"/>
      <c r="AW355" s="535"/>
      <c r="AX355" s="535"/>
      <c r="AY355" s="535"/>
      <c r="AZ355" s="535"/>
      <c r="BA355" s="535"/>
      <c r="BB355" s="535"/>
      <c r="BC355" s="535"/>
      <c r="BD355" s="535"/>
      <c r="BE355" s="535"/>
      <c r="BF355" s="535"/>
      <c r="BG355" s="535"/>
      <c r="BH355" s="535"/>
      <c r="BI355" s="535"/>
      <c r="BJ355" s="535"/>
      <c r="BK355" s="535"/>
      <c r="BL355" s="535"/>
      <c r="BM355" s="535"/>
      <c r="BN355" s="535"/>
      <c r="BO355" s="535"/>
      <c r="BP355" s="535"/>
    </row>
    <row r="356" spans="1:68" s="533" customFormat="1" ht="15" hidden="1" customHeight="1" thickBot="1" x14ac:dyDescent="0.35">
      <c r="A356" s="567"/>
      <c r="B356" s="568"/>
      <c r="C356" s="568"/>
      <c r="D356" s="569"/>
      <c r="E356" s="571" t="s">
        <v>1558</v>
      </c>
      <c r="F356" s="571"/>
      <c r="G356" s="571"/>
      <c r="H356" s="572">
        <f>H354-H355</f>
        <v>0</v>
      </c>
      <c r="I356" s="572"/>
      <c r="J356" s="535"/>
      <c r="K356" s="535"/>
      <c r="L356" s="535"/>
      <c r="M356" s="535"/>
      <c r="N356" s="538"/>
      <c r="O356" s="535"/>
      <c r="P356" s="535"/>
      <c r="Q356" s="535"/>
      <c r="R356" s="535"/>
      <c r="S356" s="535"/>
      <c r="T356" s="535"/>
      <c r="U356" s="535"/>
      <c r="V356" s="675"/>
      <c r="W356" s="871"/>
      <c r="X356" s="871"/>
      <c r="Y356" s="538"/>
      <c r="Z356" s="535"/>
      <c r="AA356" s="535"/>
      <c r="AB356" s="693"/>
      <c r="AC356" s="933"/>
      <c r="AD356" s="535"/>
      <c r="AE356" s="535"/>
      <c r="AF356" s="535"/>
      <c r="AG356" s="902"/>
      <c r="AH356" s="538"/>
      <c r="AI356" s="535"/>
      <c r="AJ356" s="535"/>
      <c r="AK356" s="535"/>
      <c r="AL356" s="535"/>
      <c r="AM356" s="693"/>
      <c r="AN356" s="535"/>
      <c r="AO356" s="535"/>
      <c r="AP356" s="535"/>
      <c r="AQ356" s="535"/>
      <c r="AR356" s="535"/>
      <c r="AS356" s="535"/>
      <c r="AT356" s="535"/>
      <c r="AU356" s="535"/>
      <c r="AV356" s="535"/>
      <c r="AW356" s="535"/>
      <c r="AX356" s="535"/>
      <c r="AY356" s="535"/>
      <c r="AZ356" s="535"/>
      <c r="BA356" s="535"/>
      <c r="BB356" s="535"/>
      <c r="BC356" s="535"/>
      <c r="BD356" s="535"/>
      <c r="BE356" s="535"/>
      <c r="BF356" s="535"/>
      <c r="BG356" s="535"/>
      <c r="BH356" s="535"/>
      <c r="BI356" s="535"/>
      <c r="BJ356" s="535"/>
      <c r="BK356" s="535"/>
      <c r="BL356" s="535"/>
      <c r="BM356" s="535"/>
      <c r="BN356" s="535"/>
      <c r="BO356" s="535"/>
      <c r="BP356" s="535"/>
    </row>
    <row r="357" spans="1:68" s="533" customFormat="1" ht="15" hidden="1" customHeight="1" x14ac:dyDescent="0.3">
      <c r="A357" s="2185" t="s">
        <v>1850</v>
      </c>
      <c r="B357" s="596"/>
      <c r="C357" s="596"/>
      <c r="D357" s="597"/>
      <c r="E357" s="598"/>
      <c r="F357" s="598"/>
      <c r="G357" s="598"/>
      <c r="H357" s="537"/>
      <c r="I357" s="537"/>
      <c r="J357" s="535"/>
      <c r="K357" s="535"/>
      <c r="L357" s="535"/>
      <c r="M357" s="535"/>
      <c r="N357" s="538"/>
      <c r="O357" s="535"/>
      <c r="P357" s="535"/>
      <c r="Q357" s="535"/>
      <c r="R357" s="535"/>
      <c r="S357" s="535"/>
      <c r="T357" s="896"/>
      <c r="U357" s="693"/>
      <c r="V357" s="675"/>
      <c r="W357" s="902"/>
      <c r="X357" s="535"/>
      <c r="Y357" s="538"/>
      <c r="Z357" s="535"/>
      <c r="AA357" s="535"/>
      <c r="AB357" s="693"/>
      <c r="AC357" s="693"/>
      <c r="AD357" s="693"/>
      <c r="AE357" s="535"/>
      <c r="AF357" s="535"/>
      <c r="AG357" s="535"/>
      <c r="AH357" s="535"/>
      <c r="AI357" s="535"/>
      <c r="AJ357" s="535"/>
      <c r="AK357" s="535"/>
      <c r="AL357" s="535"/>
      <c r="AM357" s="693"/>
      <c r="AN357" s="535"/>
      <c r="AO357" s="535"/>
      <c r="AP357" s="535"/>
      <c r="AQ357" s="535"/>
      <c r="AR357" s="535"/>
      <c r="AS357" s="535"/>
      <c r="AT357" s="535"/>
      <c r="AU357" s="535"/>
      <c r="AV357" s="535"/>
      <c r="AW357" s="535"/>
      <c r="AX357" s="535"/>
      <c r="AY357" s="535"/>
      <c r="AZ357" s="535"/>
      <c r="BA357" s="535"/>
      <c r="BB357" s="535"/>
      <c r="BC357" s="535"/>
      <c r="BD357" s="535"/>
      <c r="BE357" s="535"/>
      <c r="BF357" s="535"/>
      <c r="BG357" s="535"/>
      <c r="BH357" s="535"/>
      <c r="BI357" s="535"/>
      <c r="BJ357" s="535"/>
      <c r="BK357" s="535"/>
      <c r="BL357" s="535"/>
      <c r="BM357" s="535"/>
      <c r="BN357" s="535"/>
      <c r="BO357" s="535"/>
      <c r="BP357" s="535"/>
    </row>
    <row r="358" spans="1:68" s="533" customFormat="1" ht="15" hidden="1" customHeight="1" thickBot="1" x14ac:dyDescent="0.35">
      <c r="A358" s="345" t="s">
        <v>377</v>
      </c>
      <c r="B358" s="446" t="s">
        <v>1830</v>
      </c>
      <c r="C358" s="350">
        <f>'Pre-Determined'!D38</f>
        <v>1</v>
      </c>
      <c r="D358" s="348">
        <f>ROUND(C358,2)</f>
        <v>1</v>
      </c>
      <c r="E358" s="349">
        <f>+'Salary Menu MIS 3382'!E362</f>
        <v>31100</v>
      </c>
      <c r="F358" s="447"/>
      <c r="G358" s="350">
        <f>D358+F358</f>
        <v>1</v>
      </c>
      <c r="H358" s="599">
        <f>ROUND(D358*E358,0)</f>
        <v>31100</v>
      </c>
      <c r="I358" s="599"/>
      <c r="J358" s="535"/>
      <c r="K358" s="535"/>
      <c r="L358" s="535"/>
      <c r="M358" s="535"/>
      <c r="N358" s="538"/>
      <c r="O358" s="535"/>
      <c r="P358" s="535"/>
      <c r="Q358" s="535"/>
      <c r="R358" s="535"/>
      <c r="S358" s="535"/>
      <c r="T358" s="693"/>
      <c r="U358" s="191"/>
      <c r="V358" s="675"/>
      <c r="W358" s="693"/>
      <c r="X358" s="908"/>
      <c r="Y358" s="538"/>
      <c r="Z358" s="535"/>
      <c r="AA358" s="535"/>
      <c r="AB358" s="693"/>
      <c r="AC358" s="535"/>
      <c r="AD358" s="901"/>
      <c r="AE358" s="535"/>
      <c r="AF358" s="535"/>
      <c r="AG358" s="693"/>
      <c r="AH358" s="671"/>
      <c r="AI358" s="903"/>
      <c r="AJ358" s="535"/>
      <c r="AK358" s="535"/>
      <c r="AL358" s="535"/>
      <c r="AM358" s="693"/>
      <c r="AN358" s="535"/>
      <c r="AO358" s="535"/>
      <c r="AP358" s="535"/>
      <c r="AQ358" s="535"/>
      <c r="AR358" s="535"/>
      <c r="AS358" s="535"/>
      <c r="AT358" s="535"/>
      <c r="AU358" s="535"/>
      <c r="AV358" s="535"/>
      <c r="AW358" s="535"/>
      <c r="AX358" s="535"/>
      <c r="AY358" s="535"/>
      <c r="AZ358" s="535"/>
      <c r="BA358" s="535"/>
      <c r="BB358" s="535"/>
      <c r="BC358" s="535"/>
      <c r="BD358" s="535"/>
      <c r="BE358" s="535"/>
      <c r="BF358" s="535"/>
      <c r="BG358" s="535"/>
      <c r="BH358" s="535"/>
      <c r="BI358" s="535"/>
      <c r="BJ358" s="535"/>
      <c r="BK358" s="535"/>
      <c r="BL358" s="535"/>
      <c r="BM358" s="535"/>
      <c r="BN358" s="535"/>
      <c r="BO358" s="535"/>
      <c r="BP358" s="535"/>
    </row>
    <row r="359" spans="1:68" s="533" customFormat="1" ht="18" hidden="1" customHeight="1" x14ac:dyDescent="0.3">
      <c r="A359" s="604"/>
      <c r="B359" s="605"/>
      <c r="C359" s="605"/>
      <c r="D359" s="560"/>
      <c r="E359" s="561" t="s">
        <v>224</v>
      </c>
      <c r="F359" s="565"/>
      <c r="G359" s="565"/>
      <c r="H359" s="870">
        <f>'Revenue Projection'!H41</f>
        <v>31100</v>
      </c>
      <c r="I359" s="870"/>
      <c r="J359" s="535"/>
      <c r="K359" s="535"/>
      <c r="L359" s="535"/>
      <c r="M359" s="535"/>
      <c r="N359" s="538"/>
      <c r="O359" s="535"/>
      <c r="P359" s="535"/>
      <c r="Q359" s="535"/>
      <c r="R359" s="535"/>
      <c r="S359" s="535"/>
      <c r="T359" s="693"/>
      <c r="U359" s="535"/>
      <c r="V359" s="675"/>
      <c r="W359" s="693"/>
      <c r="X359" s="908"/>
      <c r="Y359" s="538"/>
      <c r="Z359" s="535"/>
      <c r="AA359" s="535"/>
      <c r="AB359" s="693"/>
      <c r="AC359" s="535"/>
      <c r="AD359" s="535"/>
      <c r="AE359" s="901"/>
      <c r="AF359" s="535"/>
      <c r="AG359" s="693"/>
      <c r="AH359" s="671"/>
      <c r="AI359" s="535"/>
      <c r="AJ359" s="535"/>
      <c r="AK359" s="535"/>
      <c r="AL359" s="535"/>
      <c r="AM359" s="693"/>
      <c r="AN359" s="535"/>
      <c r="AO359" s="535"/>
      <c r="AP359" s="535"/>
      <c r="AQ359" s="535"/>
      <c r="AR359" s="535"/>
      <c r="AS359" s="535"/>
      <c r="AT359" s="535"/>
      <c r="AU359" s="535"/>
      <c r="AV359" s="535"/>
      <c r="AW359" s="535"/>
      <c r="AX359" s="535"/>
      <c r="AY359" s="535"/>
      <c r="AZ359" s="535"/>
      <c r="BA359" s="535"/>
      <c r="BB359" s="535"/>
      <c r="BC359" s="535"/>
      <c r="BD359" s="535"/>
      <c r="BE359" s="535"/>
      <c r="BF359" s="535"/>
      <c r="BG359" s="535"/>
      <c r="BH359" s="535"/>
      <c r="BI359" s="535"/>
      <c r="BJ359" s="535"/>
      <c r="BK359" s="535"/>
      <c r="BL359" s="535"/>
      <c r="BM359" s="535"/>
      <c r="BN359" s="535"/>
      <c r="BO359" s="535"/>
      <c r="BP359" s="535"/>
    </row>
    <row r="360" spans="1:68" s="533" customFormat="1" ht="18" hidden="1" customHeight="1" thickBot="1" x14ac:dyDescent="0.35">
      <c r="A360" s="480"/>
      <c r="B360" s="481"/>
      <c r="C360" s="481"/>
      <c r="D360" s="482"/>
      <c r="E360" s="483" t="s">
        <v>1851</v>
      </c>
      <c r="F360" s="565"/>
      <c r="G360" s="565"/>
      <c r="H360" s="566">
        <f>SUM(H358:H358)</f>
        <v>31100</v>
      </c>
      <c r="I360" s="566"/>
      <c r="J360" s="535"/>
      <c r="K360" s="535"/>
      <c r="L360" s="535"/>
      <c r="M360" s="535"/>
      <c r="N360" s="538"/>
      <c r="O360" s="535"/>
      <c r="P360" s="535"/>
      <c r="Q360" s="535"/>
      <c r="R360" s="535"/>
      <c r="S360" s="535"/>
      <c r="T360" s="535"/>
      <c r="U360" s="535"/>
      <c r="V360" s="675"/>
      <c r="W360" s="693"/>
      <c r="X360" s="908"/>
      <c r="Y360" s="538"/>
      <c r="Z360" s="535"/>
      <c r="AA360" s="535"/>
      <c r="AB360" s="693"/>
      <c r="AC360" s="535"/>
      <c r="AD360" s="535"/>
      <c r="AE360" s="535"/>
      <c r="AF360" s="535"/>
      <c r="AG360" s="2317"/>
      <c r="AH360" s="2317"/>
      <c r="AI360" s="535"/>
      <c r="AJ360" s="535"/>
      <c r="AK360" s="535"/>
      <c r="AL360" s="535"/>
      <c r="AM360" s="693"/>
      <c r="AN360" s="535"/>
      <c r="AO360" s="535"/>
      <c r="AP360" s="535"/>
      <c r="AQ360" s="535"/>
      <c r="AR360" s="535"/>
      <c r="AS360" s="535"/>
      <c r="AT360" s="535"/>
      <c r="AU360" s="535"/>
      <c r="AV360" s="535"/>
      <c r="AW360" s="535"/>
      <c r="AX360" s="535"/>
      <c r="AY360" s="535"/>
      <c r="AZ360" s="535"/>
      <c r="BA360" s="535"/>
      <c r="BB360" s="535"/>
      <c r="BC360" s="535"/>
      <c r="BD360" s="535"/>
      <c r="BE360" s="535"/>
      <c r="BF360" s="535"/>
      <c r="BG360" s="535"/>
      <c r="BH360" s="535"/>
      <c r="BI360" s="535"/>
      <c r="BJ360" s="535"/>
      <c r="BK360" s="535"/>
      <c r="BL360" s="535"/>
      <c r="BM360" s="535"/>
      <c r="BN360" s="535"/>
      <c r="BO360" s="535"/>
      <c r="BP360" s="535"/>
    </row>
    <row r="361" spans="1:68" s="533" customFormat="1" ht="15" hidden="1" customHeight="1" thickBot="1" x14ac:dyDescent="0.35">
      <c r="A361" s="567"/>
      <c r="B361" s="568"/>
      <c r="C361" s="568"/>
      <c r="D361" s="569"/>
      <c r="E361" s="571" t="s">
        <v>1558</v>
      </c>
      <c r="F361" s="571"/>
      <c r="G361" s="571"/>
      <c r="H361" s="572">
        <f>H359-H360</f>
        <v>0</v>
      </c>
      <c r="I361" s="572"/>
      <c r="J361" s="535"/>
      <c r="K361" s="535"/>
      <c r="L361" s="535"/>
      <c r="M361" s="535"/>
      <c r="N361" s="538"/>
      <c r="O361" s="535"/>
      <c r="P361" s="535"/>
      <c r="Q361" s="535"/>
      <c r="R361" s="535"/>
      <c r="S361" s="535"/>
      <c r="T361" s="535"/>
      <c r="U361" s="535"/>
      <c r="V361" s="675"/>
      <c r="W361" s="535"/>
      <c r="X361" s="689"/>
      <c r="Y361" s="538"/>
      <c r="Z361" s="535"/>
      <c r="AA361" s="535"/>
      <c r="AB361" s="693"/>
      <c r="AC361" s="933"/>
      <c r="AD361" s="535"/>
      <c r="AE361" s="535"/>
      <c r="AF361" s="535"/>
      <c r="AG361" s="902"/>
      <c r="AH361" s="538"/>
      <c r="AI361" s="535"/>
      <c r="AJ361" s="535"/>
      <c r="AK361" s="535"/>
      <c r="AL361" s="535"/>
      <c r="AM361" s="693"/>
      <c r="AN361" s="535"/>
      <c r="AO361" s="535"/>
      <c r="AP361" s="535"/>
      <c r="AQ361" s="535"/>
      <c r="AR361" s="535"/>
      <c r="AS361" s="535"/>
      <c r="AT361" s="535"/>
      <c r="AU361" s="535"/>
      <c r="AV361" s="535"/>
      <c r="AW361" s="535"/>
      <c r="AX361" s="535"/>
      <c r="AY361" s="535"/>
      <c r="AZ361" s="535"/>
      <c r="BA361" s="535"/>
      <c r="BB361" s="535"/>
      <c r="BC361" s="535"/>
      <c r="BD361" s="535"/>
      <c r="BE361" s="535"/>
      <c r="BF361" s="535"/>
      <c r="BG361" s="535"/>
      <c r="BH361" s="535"/>
      <c r="BI361" s="535"/>
      <c r="BJ361" s="535"/>
      <c r="BK361" s="535"/>
      <c r="BL361" s="535"/>
      <c r="BM361" s="535"/>
      <c r="BN361" s="535"/>
      <c r="BO361" s="535"/>
      <c r="BP361" s="535"/>
    </row>
    <row r="362" spans="1:68" s="533" customFormat="1" ht="15" hidden="1" customHeight="1" x14ac:dyDescent="0.3">
      <c r="A362" s="2185" t="s">
        <v>2017</v>
      </c>
      <c r="B362" s="596"/>
      <c r="C362" s="596"/>
      <c r="D362" s="597"/>
      <c r="E362" s="598"/>
      <c r="F362" s="598"/>
      <c r="G362" s="598"/>
      <c r="H362" s="537"/>
      <c r="I362" s="537"/>
      <c r="J362" s="535"/>
      <c r="K362" s="535"/>
      <c r="L362" s="535"/>
      <c r="M362" s="535"/>
      <c r="N362" s="538"/>
      <c r="O362" s="535"/>
      <c r="P362" s="535"/>
      <c r="Q362" s="535"/>
      <c r="R362" s="535"/>
      <c r="S362" s="535"/>
      <c r="T362" s="896"/>
      <c r="U362" s="693"/>
      <c r="V362" s="675"/>
      <c r="W362" s="902"/>
      <c r="X362" s="535"/>
      <c r="Y362" s="538"/>
      <c r="Z362" s="535"/>
      <c r="AA362" s="535"/>
      <c r="AB362" s="693"/>
      <c r="AC362" s="693"/>
      <c r="AD362" s="693"/>
      <c r="AE362" s="535"/>
      <c r="AF362" s="535"/>
      <c r="AG362" s="535"/>
      <c r="AH362" s="535"/>
      <c r="AI362" s="535"/>
      <c r="AJ362" s="535"/>
      <c r="AK362" s="535"/>
      <c r="AL362" s="535"/>
      <c r="AM362" s="693"/>
      <c r="AN362" s="535"/>
      <c r="AO362" s="535"/>
      <c r="AP362" s="535"/>
      <c r="AQ362" s="535"/>
      <c r="AR362" s="535"/>
      <c r="AS362" s="535"/>
      <c r="AT362" s="535"/>
      <c r="AU362" s="535"/>
      <c r="AV362" s="535"/>
      <c r="AW362" s="535"/>
      <c r="AX362" s="535"/>
      <c r="AY362" s="535"/>
      <c r="AZ362" s="535"/>
      <c r="BA362" s="535"/>
      <c r="BB362" s="535"/>
      <c r="BC362" s="535"/>
      <c r="BD362" s="535"/>
      <c r="BE362" s="535"/>
      <c r="BF362" s="535"/>
      <c r="BG362" s="535"/>
      <c r="BH362" s="535"/>
      <c r="BI362" s="535"/>
      <c r="BJ362" s="535"/>
      <c r="BK362" s="535"/>
      <c r="BL362" s="535"/>
      <c r="BM362" s="535"/>
      <c r="BN362" s="535"/>
      <c r="BO362" s="535"/>
      <c r="BP362" s="535"/>
    </row>
    <row r="363" spans="1:68" s="533" customFormat="1" ht="15" hidden="1" customHeight="1" thickBot="1" x14ac:dyDescent="0.35">
      <c r="A363" s="542" t="s">
        <v>304</v>
      </c>
      <c r="B363" s="543" t="s">
        <v>541</v>
      </c>
      <c r="C363" s="350">
        <f>'Pre-Determined'!D20</f>
        <v>0.5</v>
      </c>
      <c r="D363" s="545">
        <f>ROUND(C363,2)</f>
        <v>0.5</v>
      </c>
      <c r="E363" s="546">
        <f>+'Salary Menu MIS 3382'!E258</f>
        <v>69900</v>
      </c>
      <c r="F363" s="547"/>
      <c r="G363" s="548">
        <f>D363+F363</f>
        <v>0.5</v>
      </c>
      <c r="H363" s="599">
        <f>ROUND(D363*E363,0)</f>
        <v>34950</v>
      </c>
      <c r="I363" s="599"/>
      <c r="J363" s="689"/>
      <c r="K363" s="191"/>
      <c r="L363" s="901"/>
      <c r="M363" s="901"/>
      <c r="N363" s="538"/>
      <c r="O363" s="535"/>
      <c r="P363" s="538"/>
      <c r="Q363" s="535"/>
      <c r="R363" s="535"/>
      <c r="S363" s="535"/>
      <c r="T363" s="693"/>
      <c r="U363" s="191"/>
      <c r="V363" s="675"/>
      <c r="W363" s="693"/>
      <c r="X363" s="908"/>
      <c r="Y363" s="538"/>
      <c r="Z363" s="535"/>
      <c r="AA363" s="535"/>
      <c r="AB363" s="693"/>
      <c r="AC363" s="535"/>
      <c r="AD363" s="901"/>
      <c r="AE363" s="535"/>
      <c r="AF363" s="535"/>
      <c r="AG363" s="693"/>
      <c r="AH363" s="671"/>
      <c r="AI363" s="903"/>
      <c r="AJ363" s="535"/>
      <c r="AK363" s="535"/>
      <c r="AL363" s="535"/>
      <c r="AM363" s="693"/>
      <c r="AN363" s="535"/>
      <c r="AO363" s="535"/>
      <c r="AP363" s="535"/>
      <c r="AQ363" s="535"/>
      <c r="AR363" s="535"/>
      <c r="AS363" s="535"/>
      <c r="AT363" s="535"/>
      <c r="AU363" s="535"/>
      <c r="AV363" s="535"/>
      <c r="AW363" s="535"/>
      <c r="AX363" s="535"/>
      <c r="AY363" s="535"/>
      <c r="AZ363" s="535"/>
      <c r="BA363" s="535"/>
      <c r="BB363" s="535"/>
      <c r="BC363" s="535"/>
      <c r="BD363" s="535"/>
      <c r="BE363" s="535"/>
      <c r="BF363" s="535"/>
      <c r="BG363" s="535"/>
      <c r="BH363" s="535"/>
      <c r="BI363" s="535"/>
      <c r="BJ363" s="535"/>
      <c r="BK363" s="535"/>
      <c r="BL363" s="535"/>
      <c r="BM363" s="535"/>
      <c r="BN363" s="535"/>
      <c r="BO363" s="535"/>
      <c r="BP363" s="535"/>
    </row>
    <row r="364" spans="1:68" s="533" customFormat="1" ht="15" hidden="1" customHeight="1" thickBot="1" x14ac:dyDescent="0.35">
      <c r="A364" s="600"/>
      <c r="B364" s="601" t="s">
        <v>1842</v>
      </c>
      <c r="C364" s="602"/>
      <c r="D364" s="602"/>
      <c r="E364" s="603">
        <v>0</v>
      </c>
      <c r="F364" s="590"/>
      <c r="G364" s="591"/>
      <c r="H364" s="515">
        <f>+P364</f>
        <v>0</v>
      </c>
      <c r="I364" s="515"/>
      <c r="J364" s="535"/>
      <c r="K364" s="535"/>
      <c r="L364" s="535"/>
      <c r="M364" s="535"/>
      <c r="N364" s="538"/>
      <c r="O364" s="535"/>
      <c r="P364" s="901"/>
      <c r="Q364" s="535"/>
      <c r="R364" s="535"/>
      <c r="S364" s="535"/>
      <c r="T364" s="693"/>
      <c r="U364" s="535"/>
      <c r="V364" s="675"/>
      <c r="W364" s="693"/>
      <c r="X364" s="908"/>
      <c r="Y364" s="538"/>
      <c r="Z364" s="535"/>
      <c r="AA364" s="535"/>
      <c r="AB364" s="693"/>
      <c r="AC364" s="535"/>
      <c r="AD364" s="535"/>
      <c r="AE364" s="535"/>
      <c r="AF364" s="535"/>
      <c r="AG364" s="693"/>
      <c r="AH364" s="535"/>
      <c r="AI364" s="535"/>
      <c r="AJ364" s="535"/>
      <c r="AK364" s="535"/>
      <c r="AL364" s="535"/>
      <c r="AM364" s="693"/>
      <c r="AN364" s="535"/>
      <c r="AO364" s="535"/>
      <c r="AP364" s="535"/>
      <c r="AQ364" s="535"/>
      <c r="AR364" s="535"/>
      <c r="AS364" s="535"/>
      <c r="AT364" s="535"/>
      <c r="AU364" s="535"/>
      <c r="AV364" s="535"/>
      <c r="AW364" s="535"/>
      <c r="AX364" s="535"/>
      <c r="AY364" s="535"/>
      <c r="AZ364" s="535"/>
      <c r="BA364" s="535"/>
      <c r="BB364" s="535"/>
      <c r="BC364" s="535"/>
      <c r="BD364" s="535"/>
      <c r="BE364" s="535"/>
      <c r="BF364" s="535"/>
      <c r="BG364" s="535"/>
      <c r="BH364" s="535"/>
      <c r="BI364" s="535"/>
      <c r="BJ364" s="535"/>
      <c r="BK364" s="535"/>
      <c r="BL364" s="535"/>
      <c r="BM364" s="535"/>
      <c r="BN364" s="535"/>
      <c r="BO364" s="535"/>
      <c r="BP364" s="535"/>
    </row>
    <row r="365" spans="1:68" s="533" customFormat="1" ht="18" hidden="1" customHeight="1" x14ac:dyDescent="0.3">
      <c r="A365" s="604"/>
      <c r="B365" s="605"/>
      <c r="C365" s="605"/>
      <c r="D365" s="560"/>
      <c r="E365" s="561" t="s">
        <v>224</v>
      </c>
      <c r="F365" s="565"/>
      <c r="G365" s="565"/>
      <c r="H365" s="564" t="e">
        <f>'Revenue Projection'!#REF!</f>
        <v>#REF!</v>
      </c>
      <c r="I365" s="564"/>
      <c r="J365" s="535"/>
      <c r="K365" s="535"/>
      <c r="L365" s="535"/>
      <c r="M365" s="535"/>
      <c r="N365" s="538"/>
      <c r="O365" s="535"/>
      <c r="P365" s="535"/>
      <c r="Q365" s="535"/>
      <c r="R365" s="535"/>
      <c r="S365" s="535"/>
      <c r="T365" s="693"/>
      <c r="U365" s="535"/>
      <c r="V365" s="675"/>
      <c r="W365" s="693"/>
      <c r="X365" s="908"/>
      <c r="Y365" s="538"/>
      <c r="Z365" s="535"/>
      <c r="AA365" s="535"/>
      <c r="AB365" s="693"/>
      <c r="AC365" s="535"/>
      <c r="AD365" s="535"/>
      <c r="AE365" s="901"/>
      <c r="AF365" s="535"/>
      <c r="AG365" s="693"/>
      <c r="AH365" s="535"/>
      <c r="AI365" s="535"/>
      <c r="AJ365" s="535"/>
      <c r="AK365" s="535"/>
      <c r="AL365" s="535"/>
      <c r="AM365" s="693"/>
      <c r="AN365" s="535"/>
      <c r="AO365" s="535"/>
      <c r="AP365" s="535"/>
      <c r="AQ365" s="535"/>
      <c r="AR365" s="535"/>
      <c r="AS365" s="535"/>
      <c r="AT365" s="535"/>
      <c r="AU365" s="535"/>
      <c r="AV365" s="535"/>
      <c r="AW365" s="535"/>
      <c r="AX365" s="535"/>
      <c r="AY365" s="535"/>
      <c r="AZ365" s="535"/>
      <c r="BA365" s="535"/>
      <c r="BB365" s="535"/>
      <c r="BC365" s="535"/>
      <c r="BD365" s="535"/>
      <c r="BE365" s="535"/>
      <c r="BF365" s="535"/>
      <c r="BG365" s="535"/>
      <c r="BH365" s="535"/>
      <c r="BI365" s="535"/>
      <c r="BJ365" s="535"/>
      <c r="BK365" s="535"/>
      <c r="BL365" s="535"/>
      <c r="BM365" s="535"/>
      <c r="BN365" s="535"/>
      <c r="BO365" s="535"/>
      <c r="BP365" s="535"/>
    </row>
    <row r="366" spans="1:68" s="533" customFormat="1" ht="15" hidden="1" customHeight="1" thickBot="1" x14ac:dyDescent="0.35">
      <c r="A366" s="480"/>
      <c r="B366" s="481"/>
      <c r="C366" s="481"/>
      <c r="D366" s="482"/>
      <c r="E366" s="483" t="s">
        <v>2011</v>
      </c>
      <c r="F366" s="565"/>
      <c r="G366" s="565"/>
      <c r="H366" s="566">
        <f>SUM(H363:H364)</f>
        <v>34950</v>
      </c>
      <c r="I366" s="566"/>
      <c r="J366" s="535"/>
      <c r="K366" s="535"/>
      <c r="L366" s="535"/>
      <c r="M366" s="535"/>
      <c r="N366" s="538"/>
      <c r="O366" s="535"/>
      <c r="P366" s="535"/>
      <c r="Q366" s="535"/>
      <c r="R366" s="535"/>
      <c r="S366" s="535"/>
      <c r="T366" s="535"/>
      <c r="U366" s="535"/>
      <c r="V366" s="541"/>
      <c r="W366" s="535"/>
      <c r="X366" s="689"/>
      <c r="Y366" s="538"/>
      <c r="Z366" s="535"/>
      <c r="AA366" s="535"/>
      <c r="AB366" s="693"/>
      <c r="AC366" s="535"/>
      <c r="AD366" s="535"/>
      <c r="AE366" s="535"/>
      <c r="AF366" s="535"/>
      <c r="AG366" s="2317"/>
      <c r="AH366" s="2317"/>
      <c r="AI366" s="535"/>
      <c r="AJ366" s="535"/>
      <c r="AK366" s="535"/>
      <c r="AL366" s="535"/>
      <c r="AM366" s="693"/>
      <c r="AN366" s="535"/>
      <c r="AO366" s="535"/>
      <c r="AP366" s="535"/>
      <c r="AQ366" s="535"/>
      <c r="AR366" s="535"/>
      <c r="AS366" s="535"/>
      <c r="AT366" s="535"/>
      <c r="AU366" s="535"/>
      <c r="AV366" s="535"/>
      <c r="AW366" s="535"/>
      <c r="AX366" s="535"/>
      <c r="AY366" s="535"/>
      <c r="AZ366" s="535"/>
      <c r="BA366" s="535"/>
      <c r="BB366" s="535"/>
      <c r="BC366" s="535"/>
      <c r="BD366" s="535"/>
      <c r="BE366" s="535"/>
      <c r="BF366" s="535"/>
      <c r="BG366" s="535"/>
      <c r="BH366" s="535"/>
      <c r="BI366" s="535"/>
      <c r="BJ366" s="535"/>
      <c r="BK366" s="535"/>
      <c r="BL366" s="535"/>
      <c r="BM366" s="535"/>
      <c r="BN366" s="535"/>
      <c r="BO366" s="535"/>
      <c r="BP366" s="535"/>
    </row>
    <row r="367" spans="1:68" s="533" customFormat="1" ht="15" hidden="1" customHeight="1" thickBot="1" x14ac:dyDescent="0.35">
      <c r="A367" s="567"/>
      <c r="B367" s="568"/>
      <c r="C367" s="568"/>
      <c r="D367" s="569"/>
      <c r="E367" s="571" t="s">
        <v>1558</v>
      </c>
      <c r="F367" s="571"/>
      <c r="G367" s="571"/>
      <c r="H367" s="572" t="e">
        <f>H365-H366</f>
        <v>#REF!</v>
      </c>
      <c r="I367" s="572"/>
      <c r="J367" s="535"/>
      <c r="K367" s="535"/>
      <c r="L367" s="535"/>
      <c r="M367" s="535"/>
      <c r="N367" s="538"/>
      <c r="O367" s="535"/>
      <c r="P367" s="535"/>
      <c r="Q367" s="535"/>
      <c r="R367" s="535"/>
      <c r="S367" s="535"/>
      <c r="T367" s="535"/>
      <c r="U367" s="535"/>
      <c r="V367" s="675"/>
      <c r="W367" s="535"/>
      <c r="X367" s="689"/>
      <c r="Y367" s="538"/>
      <c r="Z367" s="535"/>
      <c r="AA367" s="535"/>
      <c r="AB367" s="693"/>
      <c r="AC367" s="933"/>
      <c r="AD367" s="535"/>
      <c r="AE367" s="535"/>
      <c r="AF367" s="535"/>
      <c r="AG367" s="902"/>
      <c r="AH367" s="538"/>
      <c r="AI367" s="535"/>
      <c r="AJ367" s="535"/>
      <c r="AK367" s="535"/>
      <c r="AL367" s="535"/>
      <c r="AM367" s="693"/>
      <c r="AN367" s="535"/>
      <c r="AO367" s="535"/>
      <c r="AP367" s="535"/>
      <c r="AQ367" s="535"/>
      <c r="AR367" s="535"/>
      <c r="AS367" s="535"/>
      <c r="AT367" s="535"/>
      <c r="AU367" s="535"/>
      <c r="AV367" s="535"/>
      <c r="AW367" s="535"/>
      <c r="AX367" s="535"/>
      <c r="AY367" s="535"/>
      <c r="AZ367" s="535"/>
      <c r="BA367" s="535"/>
      <c r="BB367" s="535"/>
      <c r="BC367" s="535"/>
      <c r="BD367" s="535"/>
      <c r="BE367" s="535"/>
      <c r="BF367" s="535"/>
      <c r="BG367" s="535"/>
      <c r="BH367" s="535"/>
      <c r="BI367" s="535"/>
      <c r="BJ367" s="535"/>
      <c r="BK367" s="535"/>
      <c r="BL367" s="535"/>
      <c r="BM367" s="535"/>
      <c r="BN367" s="535"/>
      <c r="BO367" s="535"/>
      <c r="BP367" s="535"/>
    </row>
    <row r="368" spans="1:68" s="533" customFormat="1" ht="15" hidden="1" customHeight="1" x14ac:dyDescent="0.3">
      <c r="A368" s="2185" t="s">
        <v>1991</v>
      </c>
      <c r="B368" s="596"/>
      <c r="C368" s="596"/>
      <c r="D368" s="597"/>
      <c r="E368" s="598"/>
      <c r="F368" s="598"/>
      <c r="G368" s="598"/>
      <c r="H368" s="537"/>
      <c r="I368" s="537"/>
      <c r="J368" s="535"/>
      <c r="K368" s="535"/>
      <c r="L368" s="535"/>
      <c r="M368" s="535"/>
      <c r="N368" s="538"/>
      <c r="O368" s="535"/>
      <c r="P368" s="535"/>
      <c r="Q368" s="535"/>
      <c r="R368" s="535"/>
      <c r="S368" s="535"/>
      <c r="T368" s="896"/>
      <c r="U368" s="693"/>
      <c r="V368" s="871"/>
      <c r="W368" s="902"/>
      <c r="X368" s="535"/>
      <c r="Y368" s="538"/>
      <c r="Z368" s="535"/>
      <c r="AA368" s="535"/>
      <c r="AB368" s="693"/>
      <c r="AC368" s="693"/>
      <c r="AD368" s="693"/>
      <c r="AE368" s="535"/>
      <c r="AF368" s="535"/>
      <c r="AG368" s="902"/>
      <c r="AH368" s="538"/>
      <c r="AI368" s="535"/>
      <c r="AJ368" s="535"/>
      <c r="AK368" s="535"/>
      <c r="AL368" s="535"/>
      <c r="AM368" s="693"/>
      <c r="AN368" s="535"/>
      <c r="AO368" s="535"/>
      <c r="AP368" s="535"/>
      <c r="AQ368" s="535"/>
      <c r="AR368" s="535"/>
      <c r="AS368" s="535"/>
      <c r="AT368" s="535"/>
      <c r="AU368" s="535"/>
      <c r="AV368" s="535"/>
      <c r="AW368" s="535"/>
      <c r="AX368" s="535"/>
      <c r="AY368" s="535"/>
      <c r="AZ368" s="535"/>
      <c r="BA368" s="535"/>
      <c r="BB368" s="535"/>
      <c r="BC368" s="535"/>
      <c r="BD368" s="535"/>
      <c r="BE368" s="535"/>
      <c r="BF368" s="535"/>
      <c r="BG368" s="535"/>
      <c r="BH368" s="535"/>
      <c r="BI368" s="535"/>
      <c r="BJ368" s="535"/>
      <c r="BK368" s="535"/>
      <c r="BL368" s="535"/>
      <c r="BM368" s="535"/>
      <c r="BN368" s="535"/>
      <c r="BO368" s="535"/>
      <c r="BP368" s="535"/>
    </row>
    <row r="369" spans="1:68" s="533" customFormat="1" ht="15" hidden="1" customHeight="1" x14ac:dyDescent="0.3">
      <c r="A369" s="542" t="s">
        <v>304</v>
      </c>
      <c r="B369" s="543" t="s">
        <v>541</v>
      </c>
      <c r="C369" s="545">
        <f>'Pre-Determined'!D47</f>
        <v>0</v>
      </c>
      <c r="D369" s="545">
        <f>ROUND(C369,2)</f>
        <v>0</v>
      </c>
      <c r="E369" s="900">
        <f>+'Salary Menu MIS 3382'!E367</f>
        <v>65000</v>
      </c>
      <c r="F369" s="925"/>
      <c r="G369" s="548">
        <f>D369+F369</f>
        <v>0</v>
      </c>
      <c r="H369" s="549">
        <f>ROUND(D369*E369,0)</f>
        <v>0</v>
      </c>
      <c r="I369" s="549"/>
      <c r="J369" s="689"/>
      <c r="K369" s="191"/>
      <c r="L369" s="901"/>
      <c r="M369" s="901"/>
      <c r="N369" s="538"/>
      <c r="O369" s="535"/>
      <c r="P369" s="538"/>
      <c r="Q369" s="535"/>
      <c r="R369" s="535"/>
      <c r="S369" s="535"/>
      <c r="T369" s="693"/>
      <c r="U369" s="191"/>
      <c r="V369" s="675"/>
      <c r="W369" s="693"/>
      <c r="X369" s="908"/>
      <c r="Y369" s="538"/>
      <c r="Z369" s="535"/>
      <c r="AA369" s="535"/>
      <c r="AB369" s="693"/>
      <c r="AC369" s="535"/>
      <c r="AD369" s="901"/>
      <c r="AE369" s="535"/>
      <c r="AF369" s="535"/>
      <c r="AG369" s="902"/>
      <c r="AH369" s="538"/>
      <c r="AI369" s="535"/>
      <c r="AJ369" s="535"/>
      <c r="AK369" s="535"/>
      <c r="AL369" s="535"/>
      <c r="AM369" s="693"/>
      <c r="AN369" s="535"/>
      <c r="AO369" s="535"/>
      <c r="AP369" s="535"/>
      <c r="AQ369" s="535"/>
      <c r="AR369" s="535"/>
      <c r="AS369" s="535"/>
      <c r="AT369" s="535"/>
      <c r="AU369" s="535"/>
      <c r="AV369" s="535"/>
      <c r="AW369" s="535"/>
      <c r="AX369" s="535"/>
      <c r="AY369" s="535"/>
      <c r="AZ369" s="535"/>
      <c r="BA369" s="535"/>
      <c r="BB369" s="535"/>
      <c r="BC369" s="535"/>
      <c r="BD369" s="535"/>
      <c r="BE369" s="535"/>
      <c r="BF369" s="535"/>
      <c r="BG369" s="535"/>
      <c r="BH369" s="535"/>
      <c r="BI369" s="535"/>
      <c r="BJ369" s="535"/>
      <c r="BK369" s="535"/>
      <c r="BL369" s="535"/>
      <c r="BM369" s="535"/>
      <c r="BN369" s="535"/>
      <c r="BO369" s="535"/>
      <c r="BP369" s="535"/>
    </row>
    <row r="370" spans="1:68" s="533" customFormat="1" ht="18" hidden="1" customHeight="1" thickBot="1" x14ac:dyDescent="0.35">
      <c r="A370" s="345" t="s">
        <v>368</v>
      </c>
      <c r="B370" s="446" t="s">
        <v>542</v>
      </c>
      <c r="C370" s="545">
        <f>'Pre-Determined'!D48</f>
        <v>0</v>
      </c>
      <c r="D370" s="348">
        <f>ROUND(C370,2)</f>
        <v>0</v>
      </c>
      <c r="E370" s="551">
        <f>+'Salary Menu MIS 3382'!E368</f>
        <v>30300</v>
      </c>
      <c r="F370" s="552"/>
      <c r="G370" s="350">
        <f>D370+F370</f>
        <v>0</v>
      </c>
      <c r="H370" s="556">
        <f>ROUND(D370*E370,0)</f>
        <v>0</v>
      </c>
      <c r="I370" s="556"/>
      <c r="J370" s="535"/>
      <c r="K370" s="535"/>
      <c r="L370" s="535"/>
      <c r="M370" s="535"/>
      <c r="N370" s="538"/>
      <c r="O370" s="535"/>
      <c r="P370" s="535"/>
      <c r="Q370" s="535"/>
      <c r="R370" s="535"/>
      <c r="S370" s="535"/>
      <c r="T370" s="693"/>
      <c r="U370" s="191"/>
      <c r="V370" s="871"/>
      <c r="W370" s="693"/>
      <c r="X370" s="908"/>
      <c r="Y370" s="538"/>
      <c r="Z370" s="535"/>
      <c r="AA370" s="535"/>
      <c r="AB370" s="693"/>
      <c r="AC370" s="535"/>
      <c r="AD370" s="901"/>
      <c r="AE370" s="535"/>
      <c r="AF370" s="535"/>
      <c r="AG370" s="693"/>
      <c r="AH370" s="535"/>
      <c r="AI370" s="535"/>
      <c r="AJ370" s="535"/>
      <c r="AK370" s="535"/>
      <c r="AL370" s="535"/>
      <c r="AM370" s="693"/>
      <c r="AN370" s="535"/>
      <c r="AO370" s="535"/>
      <c r="AP370" s="535"/>
      <c r="AQ370" s="535"/>
      <c r="AR370" s="535"/>
      <c r="AS370" s="535"/>
      <c r="AT370" s="535"/>
      <c r="AU370" s="535"/>
      <c r="AV370" s="535"/>
      <c r="AW370" s="535"/>
      <c r="AX370" s="535"/>
      <c r="AY370" s="535"/>
      <c r="AZ370" s="535"/>
      <c r="BA370" s="535"/>
      <c r="BB370" s="535"/>
      <c r="BC370" s="535"/>
      <c r="BD370" s="535"/>
      <c r="BE370" s="535"/>
      <c r="BF370" s="535"/>
      <c r="BG370" s="535"/>
      <c r="BH370" s="535"/>
      <c r="BI370" s="535"/>
      <c r="BJ370" s="535"/>
      <c r="BK370" s="535"/>
      <c r="BL370" s="535"/>
      <c r="BM370" s="535"/>
      <c r="BN370" s="535"/>
      <c r="BO370" s="535"/>
      <c r="BP370" s="535"/>
    </row>
    <row r="371" spans="1:68" s="533" customFormat="1" ht="15" hidden="1" customHeight="1" thickBot="1" x14ac:dyDescent="0.35">
      <c r="A371" s="600"/>
      <c r="B371" s="601" t="s">
        <v>1842</v>
      </c>
      <c r="C371" s="602"/>
      <c r="D371" s="602"/>
      <c r="E371" s="603">
        <v>0</v>
      </c>
      <c r="F371" s="590"/>
      <c r="G371" s="591">
        <f>D371+F371</f>
        <v>0</v>
      </c>
      <c r="H371" s="515">
        <f>+P371</f>
        <v>0</v>
      </c>
      <c r="I371" s="515"/>
      <c r="J371" s="535"/>
      <c r="K371" s="535"/>
      <c r="L371" s="535"/>
      <c r="M371" s="535"/>
      <c r="N371" s="538"/>
      <c r="O371" s="535"/>
      <c r="P371" s="901"/>
      <c r="Q371" s="535"/>
      <c r="R371" s="535"/>
      <c r="S371" s="535"/>
      <c r="T371" s="693"/>
      <c r="U371" s="535"/>
      <c r="V371" s="675"/>
      <c r="W371" s="693"/>
      <c r="X371" s="908"/>
      <c r="Y371" s="538"/>
      <c r="Z371" s="535"/>
      <c r="AA371" s="535"/>
      <c r="AB371" s="693"/>
      <c r="AC371" s="535"/>
      <c r="AD371" s="535"/>
      <c r="AE371" s="901"/>
      <c r="AF371" s="535"/>
      <c r="AG371" s="693"/>
      <c r="AH371" s="671"/>
      <c r="AI371" s="903"/>
      <c r="AJ371" s="535"/>
      <c r="AK371" s="535"/>
      <c r="AL371" s="535"/>
      <c r="AM371" s="693"/>
      <c r="AN371" s="535"/>
      <c r="AO371" s="535"/>
      <c r="AP371" s="535"/>
      <c r="AQ371" s="535"/>
      <c r="AR371" s="535"/>
      <c r="AS371" s="535"/>
      <c r="AT371" s="535"/>
      <c r="AU371" s="535"/>
      <c r="AV371" s="535"/>
      <c r="AW371" s="535"/>
      <c r="AX371" s="535"/>
      <c r="AY371" s="535"/>
      <c r="AZ371" s="535"/>
      <c r="BA371" s="535"/>
      <c r="BB371" s="535"/>
      <c r="BC371" s="535"/>
      <c r="BD371" s="535"/>
      <c r="BE371" s="535"/>
      <c r="BF371" s="535"/>
      <c r="BG371" s="535"/>
      <c r="BH371" s="535"/>
      <c r="BI371" s="535"/>
      <c r="BJ371" s="535"/>
      <c r="BK371" s="535"/>
      <c r="BL371" s="535"/>
      <c r="BM371" s="535"/>
      <c r="BN371" s="535"/>
      <c r="BO371" s="535"/>
      <c r="BP371" s="535"/>
    </row>
    <row r="372" spans="1:68" s="533" customFormat="1" ht="18" hidden="1" customHeight="1" x14ac:dyDescent="0.3">
      <c r="A372" s="558"/>
      <c r="B372" s="559"/>
      <c r="C372" s="559"/>
      <c r="D372" s="560"/>
      <c r="E372" s="561" t="s">
        <v>224</v>
      </c>
      <c r="F372" s="565"/>
      <c r="G372" s="565"/>
      <c r="H372" s="564">
        <f>'Revenue Projection'!H42</f>
        <v>0</v>
      </c>
      <c r="I372" s="564"/>
      <c r="J372" s="535"/>
      <c r="K372" s="535"/>
      <c r="L372" s="535"/>
      <c r="M372" s="535"/>
      <c r="N372" s="538"/>
      <c r="O372" s="535"/>
      <c r="P372" s="535"/>
      <c r="Q372" s="535"/>
      <c r="R372" s="535"/>
      <c r="S372" s="535"/>
      <c r="T372" s="693"/>
      <c r="U372" s="535"/>
      <c r="V372" s="675"/>
      <c r="W372" s="535"/>
      <c r="X372" s="689"/>
      <c r="Y372" s="538"/>
      <c r="Z372" s="535"/>
      <c r="AA372" s="535"/>
      <c r="AB372" s="693"/>
      <c r="AC372" s="535"/>
      <c r="AD372" s="535"/>
      <c r="AE372" s="535"/>
      <c r="AF372" s="535"/>
      <c r="AG372" s="693"/>
      <c r="AH372" s="535"/>
      <c r="AI372" s="535"/>
      <c r="AJ372" s="535"/>
      <c r="AK372" s="535"/>
      <c r="AL372" s="535"/>
      <c r="AM372" s="693"/>
      <c r="AN372" s="535"/>
      <c r="AO372" s="535"/>
      <c r="AP372" s="535"/>
      <c r="AQ372" s="535"/>
      <c r="AR372" s="535"/>
      <c r="AS372" s="535"/>
      <c r="AT372" s="535"/>
      <c r="AU372" s="535"/>
      <c r="AV372" s="535"/>
      <c r="AW372" s="535"/>
      <c r="AX372" s="535"/>
      <c r="AY372" s="535"/>
      <c r="AZ372" s="535"/>
      <c r="BA372" s="535"/>
      <c r="BB372" s="535"/>
      <c r="BC372" s="535"/>
      <c r="BD372" s="535"/>
      <c r="BE372" s="535"/>
      <c r="BF372" s="535"/>
      <c r="BG372" s="535"/>
      <c r="BH372" s="535"/>
      <c r="BI372" s="535"/>
      <c r="BJ372" s="535"/>
      <c r="BK372" s="535"/>
      <c r="BL372" s="535"/>
      <c r="BM372" s="535"/>
      <c r="BN372" s="535"/>
      <c r="BO372" s="535"/>
      <c r="BP372" s="535"/>
    </row>
    <row r="373" spans="1:68" s="533" customFormat="1" ht="15" hidden="1" customHeight="1" thickBot="1" x14ac:dyDescent="0.35">
      <c r="A373" s="480"/>
      <c r="B373" s="481"/>
      <c r="C373" s="481"/>
      <c r="D373" s="482"/>
      <c r="E373" s="483" t="s">
        <v>2012</v>
      </c>
      <c r="F373" s="565"/>
      <c r="G373" s="565"/>
      <c r="H373" s="566">
        <f>SUM(H369:H371)</f>
        <v>0</v>
      </c>
      <c r="I373" s="566"/>
      <c r="J373" s="535"/>
      <c r="K373" s="535"/>
      <c r="L373" s="535"/>
      <c r="M373" s="535"/>
      <c r="N373" s="538"/>
      <c r="O373" s="535"/>
      <c r="P373" s="535"/>
      <c r="Q373" s="535"/>
      <c r="R373" s="535"/>
      <c r="S373" s="535"/>
      <c r="T373" s="693"/>
      <c r="U373" s="535"/>
      <c r="V373" s="541"/>
      <c r="W373" s="535"/>
      <c r="X373" s="689"/>
      <c r="Y373" s="538"/>
      <c r="Z373" s="535"/>
      <c r="AA373" s="535"/>
      <c r="AB373" s="693"/>
      <c r="AC373" s="535"/>
      <c r="AD373" s="535"/>
      <c r="AE373" s="535"/>
      <c r="AF373" s="535"/>
      <c r="AG373" s="2317"/>
      <c r="AH373" s="2317"/>
      <c r="AI373" s="535"/>
      <c r="AJ373" s="535"/>
      <c r="AK373" s="535"/>
      <c r="AL373" s="535"/>
      <c r="AM373" s="693"/>
      <c r="AN373" s="535"/>
      <c r="AO373" s="535"/>
      <c r="AP373" s="535"/>
      <c r="AQ373" s="535"/>
      <c r="AR373" s="535"/>
      <c r="AS373" s="535"/>
      <c r="AT373" s="535"/>
      <c r="AU373" s="535"/>
      <c r="AV373" s="535"/>
      <c r="AW373" s="535"/>
      <c r="AX373" s="535"/>
      <c r="AY373" s="535"/>
      <c r="AZ373" s="535"/>
      <c r="BA373" s="535"/>
      <c r="BB373" s="535"/>
      <c r="BC373" s="535"/>
      <c r="BD373" s="535"/>
      <c r="BE373" s="535"/>
      <c r="BF373" s="535"/>
      <c r="BG373" s="535"/>
      <c r="BH373" s="535"/>
      <c r="BI373" s="535"/>
      <c r="BJ373" s="535"/>
      <c r="BK373" s="535"/>
      <c r="BL373" s="535"/>
      <c r="BM373" s="535"/>
      <c r="BN373" s="535"/>
      <c r="BO373" s="535"/>
      <c r="BP373" s="535"/>
    </row>
    <row r="374" spans="1:68" s="533" customFormat="1" ht="15" hidden="1" customHeight="1" thickBot="1" x14ac:dyDescent="0.35">
      <c r="A374" s="942"/>
      <c r="B374" s="943"/>
      <c r="C374" s="943"/>
      <c r="D374" s="944"/>
      <c r="E374" s="571" t="s">
        <v>1558</v>
      </c>
      <c r="F374" s="855"/>
      <c r="G374" s="855"/>
      <c r="H374" s="572">
        <f>H372-H373</f>
        <v>0</v>
      </c>
      <c r="I374" s="572"/>
      <c r="J374" s="535"/>
      <c r="K374" s="535"/>
      <c r="L374" s="535"/>
      <c r="M374" s="535"/>
      <c r="N374" s="538"/>
      <c r="O374" s="535"/>
      <c r="P374" s="535"/>
      <c r="Q374" s="535"/>
      <c r="R374" s="535"/>
      <c r="S374" s="535"/>
      <c r="T374" s="535"/>
      <c r="U374" s="535"/>
      <c r="V374" s="675"/>
      <c r="W374" s="541"/>
      <c r="X374" s="541"/>
      <c r="Y374" s="538"/>
      <c r="Z374" s="535"/>
      <c r="AA374" s="535"/>
      <c r="AB374" s="693"/>
      <c r="AC374" s="933"/>
      <c r="AD374" s="535"/>
      <c r="AE374" s="535"/>
      <c r="AF374" s="535"/>
      <c r="AG374" s="902"/>
      <c r="AH374" s="538"/>
      <c r="AI374" s="535"/>
      <c r="AJ374" s="535"/>
      <c r="AK374" s="535"/>
      <c r="AL374" s="535"/>
      <c r="AM374" s="693"/>
      <c r="AN374" s="535"/>
      <c r="AO374" s="535"/>
      <c r="AP374" s="535"/>
      <c r="AQ374" s="535"/>
      <c r="AR374" s="535"/>
      <c r="AS374" s="535"/>
      <c r="AT374" s="535"/>
      <c r="AU374" s="535"/>
      <c r="AV374" s="535"/>
      <c r="AW374" s="535"/>
      <c r="AX374" s="535"/>
      <c r="AY374" s="535"/>
      <c r="AZ374" s="535"/>
      <c r="BA374" s="535"/>
      <c r="BB374" s="535"/>
      <c r="BC374" s="535"/>
      <c r="BD374" s="535"/>
      <c r="BE374" s="535"/>
      <c r="BF374" s="535"/>
      <c r="BG374" s="535"/>
      <c r="BH374" s="535"/>
      <c r="BI374" s="535"/>
      <c r="BJ374" s="535"/>
      <c r="BK374" s="535"/>
      <c r="BL374" s="535"/>
      <c r="BM374" s="535"/>
      <c r="BN374" s="535"/>
      <c r="BO374" s="535"/>
      <c r="BP374" s="535"/>
    </row>
    <row r="375" spans="1:68" s="533" customFormat="1" ht="15" hidden="1" customHeight="1" x14ac:dyDescent="0.3">
      <c r="A375" s="2185" t="s">
        <v>1852</v>
      </c>
      <c r="B375" s="596"/>
      <c r="C375" s="596"/>
      <c r="D375" s="597"/>
      <c r="E375" s="598"/>
      <c r="F375" s="598"/>
      <c r="G375" s="598"/>
      <c r="H375" s="537"/>
      <c r="I375" s="537"/>
      <c r="J375" s="535"/>
      <c r="K375" s="535"/>
      <c r="L375" s="535"/>
      <c r="M375" s="535"/>
      <c r="N375" s="538"/>
      <c r="O375" s="535"/>
      <c r="P375" s="535"/>
      <c r="Q375" s="535"/>
      <c r="R375" s="535"/>
      <c r="S375" s="535"/>
      <c r="T375" s="896"/>
      <c r="U375" s="693"/>
      <c r="V375" s="541"/>
      <c r="W375" s="902"/>
      <c r="X375" s="535"/>
      <c r="Y375" s="538"/>
      <c r="Z375" s="535"/>
      <c r="AA375" s="535"/>
      <c r="AB375" s="693"/>
      <c r="AC375" s="693"/>
      <c r="AD375" s="693"/>
      <c r="AE375" s="535"/>
      <c r="AF375" s="535"/>
      <c r="AG375" s="535"/>
      <c r="AH375" s="535"/>
      <c r="AI375" s="535"/>
      <c r="AJ375" s="535"/>
      <c r="AK375" s="535"/>
      <c r="AL375" s="535"/>
      <c r="AM375" s="693"/>
      <c r="AN375" s="535"/>
      <c r="AO375" s="535"/>
      <c r="AP375" s="535"/>
      <c r="AQ375" s="535"/>
      <c r="AR375" s="535"/>
      <c r="AS375" s="535"/>
      <c r="AT375" s="535"/>
      <c r="AU375" s="535"/>
      <c r="AV375" s="535"/>
      <c r="AW375" s="535"/>
      <c r="AX375" s="535"/>
      <c r="AY375" s="535"/>
      <c r="AZ375" s="535"/>
      <c r="BA375" s="535"/>
      <c r="BB375" s="535"/>
      <c r="BC375" s="535"/>
      <c r="BD375" s="535"/>
      <c r="BE375" s="535"/>
      <c r="BF375" s="535"/>
      <c r="BG375" s="535"/>
      <c r="BH375" s="535"/>
      <c r="BI375" s="535"/>
      <c r="BJ375" s="535"/>
      <c r="BK375" s="535"/>
      <c r="BL375" s="535"/>
      <c r="BM375" s="535"/>
      <c r="BN375" s="535"/>
      <c r="BO375" s="535"/>
      <c r="BP375" s="535"/>
    </row>
    <row r="376" spans="1:68" s="533" customFormat="1" ht="15" hidden="1" customHeight="1" thickBot="1" x14ac:dyDescent="0.35">
      <c r="A376" s="345" t="s">
        <v>372</v>
      </c>
      <c r="B376" s="446" t="s">
        <v>1826</v>
      </c>
      <c r="C376" s="350">
        <f>'Pre-Determined'!D41</f>
        <v>1</v>
      </c>
      <c r="D376" s="348">
        <f>ROUND(C376,2)</f>
        <v>1</v>
      </c>
      <c r="E376" s="349">
        <f>+'Salary Menu MIS 3382'!E374</f>
        <v>32500</v>
      </c>
      <c r="F376" s="447"/>
      <c r="G376" s="350">
        <f>D376+F376</f>
        <v>1</v>
      </c>
      <c r="H376" s="599">
        <f>ROUND(D376*E376,0)</f>
        <v>32500</v>
      </c>
      <c r="I376" s="599"/>
      <c r="J376" s="535"/>
      <c r="K376" s="535"/>
      <c r="L376" s="535"/>
      <c r="M376" s="535"/>
      <c r="N376" s="538"/>
      <c r="O376" s="535"/>
      <c r="P376" s="535"/>
      <c r="Q376" s="535"/>
      <c r="R376" s="535"/>
      <c r="S376" s="535"/>
      <c r="T376" s="693"/>
      <c r="U376" s="191"/>
      <c r="V376" s="675"/>
      <c r="W376" s="693"/>
      <c r="X376" s="908"/>
      <c r="Y376" s="538"/>
      <c r="Z376" s="535"/>
      <c r="AA376" s="535"/>
      <c r="AB376" s="693"/>
      <c r="AC376" s="535"/>
      <c r="AD376" s="901"/>
      <c r="AE376" s="535"/>
      <c r="AF376" s="535"/>
      <c r="AG376" s="693"/>
      <c r="AH376" s="671"/>
      <c r="AI376" s="903"/>
      <c r="AJ376" s="535"/>
      <c r="AK376" s="535"/>
      <c r="AL376" s="535"/>
      <c r="AM376" s="693"/>
      <c r="AN376" s="535"/>
      <c r="AO376" s="535"/>
      <c r="AP376" s="535"/>
      <c r="AQ376" s="535"/>
      <c r="AR376" s="535"/>
      <c r="AS376" s="535"/>
      <c r="AT376" s="535"/>
      <c r="AU376" s="535"/>
      <c r="AV376" s="535"/>
      <c r="AW376" s="535"/>
      <c r="AX376" s="535"/>
      <c r="AY376" s="535"/>
      <c r="AZ376" s="535"/>
      <c r="BA376" s="535"/>
      <c r="BB376" s="535"/>
      <c r="BC376" s="535"/>
      <c r="BD376" s="535"/>
      <c r="BE376" s="535"/>
      <c r="BF376" s="535"/>
      <c r="BG376" s="535"/>
      <c r="BH376" s="535"/>
      <c r="BI376" s="535"/>
      <c r="BJ376" s="535"/>
      <c r="BK376" s="535"/>
      <c r="BL376" s="535"/>
      <c r="BM376" s="535"/>
      <c r="BN376" s="535"/>
      <c r="BO376" s="535"/>
      <c r="BP376" s="535"/>
    </row>
    <row r="377" spans="1:68" s="533" customFormat="1" ht="18" hidden="1" customHeight="1" x14ac:dyDescent="0.3">
      <c r="A377" s="604"/>
      <c r="B377" s="605"/>
      <c r="C377" s="605"/>
      <c r="D377" s="560"/>
      <c r="E377" s="561" t="s">
        <v>224</v>
      </c>
      <c r="F377" s="565"/>
      <c r="G377" s="565"/>
      <c r="H377" s="870">
        <f>'Revenue Projection'!H44</f>
        <v>0</v>
      </c>
      <c r="I377" s="870"/>
      <c r="J377" s="535"/>
      <c r="K377" s="535"/>
      <c r="L377" s="535"/>
      <c r="M377" s="535"/>
      <c r="N377" s="538"/>
      <c r="O377" s="535"/>
      <c r="P377" s="535"/>
      <c r="Q377" s="535"/>
      <c r="R377" s="535"/>
      <c r="S377" s="535"/>
      <c r="T377" s="693"/>
      <c r="U377" s="535"/>
      <c r="V377" s="675"/>
      <c r="W377" s="693"/>
      <c r="X377" s="908"/>
      <c r="Y377" s="538"/>
      <c r="Z377" s="535"/>
      <c r="AA377" s="535"/>
      <c r="AB377" s="693"/>
      <c r="AC377" s="535"/>
      <c r="AD377" s="535"/>
      <c r="AE377" s="901"/>
      <c r="AF377" s="535"/>
      <c r="AG377" s="693"/>
      <c r="AH377" s="671"/>
      <c r="AI377" s="535"/>
      <c r="AJ377" s="535"/>
      <c r="AK377" s="535"/>
      <c r="AL377" s="535"/>
      <c r="AM377" s="693"/>
      <c r="AN377" s="535"/>
      <c r="AO377" s="535"/>
      <c r="AP377" s="535"/>
      <c r="AQ377" s="535"/>
      <c r="AR377" s="535"/>
      <c r="AS377" s="535"/>
      <c r="AT377" s="535"/>
      <c r="AU377" s="535"/>
      <c r="AV377" s="535"/>
      <c r="AW377" s="535"/>
      <c r="AX377" s="535"/>
      <c r="AY377" s="535"/>
      <c r="AZ377" s="535"/>
      <c r="BA377" s="535"/>
      <c r="BB377" s="535"/>
      <c r="BC377" s="535"/>
      <c r="BD377" s="535"/>
      <c r="BE377" s="535"/>
      <c r="BF377" s="535"/>
      <c r="BG377" s="535"/>
      <c r="BH377" s="535"/>
      <c r="BI377" s="535"/>
      <c r="BJ377" s="535"/>
      <c r="BK377" s="535"/>
      <c r="BL377" s="535"/>
      <c r="BM377" s="535"/>
      <c r="BN377" s="535"/>
      <c r="BO377" s="535"/>
      <c r="BP377" s="535"/>
    </row>
    <row r="378" spans="1:68" s="533" customFormat="1" ht="15" hidden="1" customHeight="1" thickBot="1" x14ac:dyDescent="0.35">
      <c r="A378" s="480"/>
      <c r="B378" s="481"/>
      <c r="C378" s="481"/>
      <c r="D378" s="482"/>
      <c r="E378" s="483" t="s">
        <v>1853</v>
      </c>
      <c r="F378" s="565"/>
      <c r="G378" s="565"/>
      <c r="H378" s="566">
        <f>SUM(H376:H376)</f>
        <v>32500</v>
      </c>
      <c r="I378" s="566"/>
      <c r="J378" s="535"/>
      <c r="K378" s="535"/>
      <c r="L378" s="535"/>
      <c r="M378" s="535"/>
      <c r="N378" s="538"/>
      <c r="O378" s="535"/>
      <c r="P378" s="535"/>
      <c r="Q378" s="535"/>
      <c r="R378" s="535"/>
      <c r="S378" s="535"/>
      <c r="T378" s="535"/>
      <c r="U378" s="535"/>
      <c r="V378" s="675"/>
      <c r="W378" s="693"/>
      <c r="X378" s="908"/>
      <c r="Y378" s="538"/>
      <c r="Z378" s="535"/>
      <c r="AA378" s="535"/>
      <c r="AB378" s="693"/>
      <c r="AC378" s="535"/>
      <c r="AD378" s="535"/>
      <c r="AE378" s="535"/>
      <c r="AF378" s="535"/>
      <c r="AG378" s="2317"/>
      <c r="AH378" s="2317"/>
      <c r="AI378" s="535"/>
      <c r="AJ378" s="535"/>
      <c r="AK378" s="535"/>
      <c r="AL378" s="535"/>
      <c r="AM378" s="693"/>
      <c r="AN378" s="535"/>
      <c r="AO378" s="535"/>
      <c r="AP378" s="535"/>
      <c r="AQ378" s="535"/>
      <c r="AR378" s="535"/>
      <c r="AS378" s="535"/>
      <c r="AT378" s="535"/>
      <c r="AU378" s="535"/>
      <c r="AV378" s="535"/>
      <c r="AW378" s="535"/>
      <c r="AX378" s="535"/>
      <c r="AY378" s="535"/>
      <c r="AZ378" s="535"/>
      <c r="BA378" s="535"/>
      <c r="BB378" s="535"/>
      <c r="BC378" s="535"/>
      <c r="BD378" s="535"/>
      <c r="BE378" s="535"/>
      <c r="BF378" s="535"/>
      <c r="BG378" s="535"/>
      <c r="BH378" s="535"/>
      <c r="BI378" s="535"/>
      <c r="BJ378" s="535"/>
      <c r="BK378" s="535"/>
      <c r="BL378" s="535"/>
      <c r="BM378" s="535"/>
      <c r="BN378" s="535"/>
      <c r="BO378" s="535"/>
      <c r="BP378" s="535"/>
    </row>
    <row r="379" spans="1:68" s="533" customFormat="1" ht="15" hidden="1" customHeight="1" thickBot="1" x14ac:dyDescent="0.35">
      <c r="A379" s="567"/>
      <c r="B379" s="568"/>
      <c r="C379" s="568"/>
      <c r="D379" s="569"/>
      <c r="E379" s="571" t="s">
        <v>1558</v>
      </c>
      <c r="F379" s="571"/>
      <c r="G379" s="571"/>
      <c r="H379" s="572">
        <f>H377-H378</f>
        <v>-32500</v>
      </c>
      <c r="I379" s="572"/>
      <c r="J379" s="535"/>
      <c r="K379" s="535"/>
      <c r="L379" s="535"/>
      <c r="M379" s="535"/>
      <c r="N379" s="538"/>
      <c r="O379" s="535"/>
      <c r="P379" s="535"/>
      <c r="Q379" s="535"/>
      <c r="R379" s="535"/>
      <c r="S379" s="535"/>
      <c r="T379" s="535"/>
      <c r="U379" s="535"/>
      <c r="V379" s="675"/>
      <c r="W379" s="535"/>
      <c r="X379" s="689"/>
      <c r="Y379" s="538"/>
      <c r="Z379" s="535"/>
      <c r="AA379" s="535"/>
      <c r="AB379" s="693"/>
      <c r="AC379" s="933"/>
      <c r="AD379" s="535"/>
      <c r="AE379" s="535"/>
      <c r="AF379" s="535"/>
      <c r="AG379" s="902"/>
      <c r="AH379" s="538"/>
      <c r="AI379" s="535"/>
      <c r="AJ379" s="535"/>
      <c r="AK379" s="535"/>
      <c r="AL379" s="535"/>
      <c r="AM379" s="693"/>
      <c r="AN379" s="535"/>
      <c r="AO379" s="535"/>
      <c r="AP379" s="535"/>
      <c r="AQ379" s="535"/>
      <c r="AR379" s="535"/>
      <c r="AS379" s="535"/>
      <c r="AT379" s="535"/>
      <c r="AU379" s="535"/>
      <c r="AV379" s="535"/>
      <c r="AW379" s="535"/>
      <c r="AX379" s="535"/>
      <c r="AY379" s="535"/>
      <c r="AZ379" s="535"/>
      <c r="BA379" s="535"/>
      <c r="BB379" s="535"/>
      <c r="BC379" s="535"/>
      <c r="BD379" s="535"/>
      <c r="BE379" s="535"/>
      <c r="BF379" s="535"/>
      <c r="BG379" s="535"/>
      <c r="BH379" s="535"/>
      <c r="BI379" s="535"/>
      <c r="BJ379" s="535"/>
      <c r="BK379" s="535"/>
      <c r="BL379" s="535"/>
      <c r="BM379" s="535"/>
      <c r="BN379" s="535"/>
      <c r="BO379" s="535"/>
      <c r="BP379" s="535"/>
    </row>
    <row r="380" spans="1:68" s="533" customFormat="1" ht="15" hidden="1" customHeight="1" x14ac:dyDescent="0.3">
      <c r="A380" s="2185" t="s">
        <v>2016</v>
      </c>
      <c r="B380" s="596"/>
      <c r="C380" s="596"/>
      <c r="D380" s="597"/>
      <c r="E380" s="598"/>
      <c r="F380" s="598"/>
      <c r="G380" s="598"/>
      <c r="H380" s="537"/>
      <c r="I380" s="537"/>
      <c r="J380" s="535"/>
      <c r="K380" s="535"/>
      <c r="L380" s="535"/>
      <c r="M380" s="535"/>
      <c r="N380" s="538"/>
      <c r="O380" s="535"/>
      <c r="P380" s="535"/>
      <c r="Q380" s="535"/>
      <c r="R380" s="535"/>
      <c r="S380" s="535"/>
      <c r="T380" s="896"/>
      <c r="U380" s="693"/>
      <c r="V380" s="675"/>
      <c r="W380" s="902"/>
      <c r="X380" s="535"/>
      <c r="Y380" s="538"/>
      <c r="Z380" s="535"/>
      <c r="AA380" s="535"/>
      <c r="AB380" s="693"/>
      <c r="AC380" s="693"/>
      <c r="AD380" s="693"/>
      <c r="AE380" s="535"/>
      <c r="AF380" s="535"/>
      <c r="AG380" s="535"/>
      <c r="AH380" s="535"/>
      <c r="AI380" s="535"/>
      <c r="AJ380" s="535"/>
      <c r="AK380" s="535"/>
      <c r="AL380" s="535"/>
      <c r="AM380" s="693"/>
      <c r="AN380" s="535"/>
      <c r="AO380" s="535"/>
      <c r="AP380" s="535"/>
      <c r="AQ380" s="535"/>
      <c r="AR380" s="535"/>
      <c r="AS380" s="535"/>
      <c r="AT380" s="535"/>
      <c r="AU380" s="535"/>
      <c r="AV380" s="535"/>
      <c r="AW380" s="535"/>
      <c r="AX380" s="535"/>
      <c r="AY380" s="535"/>
      <c r="AZ380" s="535"/>
      <c r="BA380" s="535"/>
      <c r="BB380" s="535"/>
      <c r="BC380" s="535"/>
      <c r="BD380" s="535"/>
      <c r="BE380" s="535"/>
      <c r="BF380" s="535"/>
      <c r="BG380" s="535"/>
      <c r="BH380" s="535"/>
      <c r="BI380" s="535"/>
      <c r="BJ380" s="535"/>
      <c r="BK380" s="535"/>
      <c r="BL380" s="535"/>
      <c r="BM380" s="535"/>
      <c r="BN380" s="535"/>
      <c r="BO380" s="535"/>
      <c r="BP380" s="535"/>
    </row>
    <row r="381" spans="1:68" s="533" customFormat="1" ht="15" hidden="1" customHeight="1" thickBot="1" x14ac:dyDescent="0.35">
      <c r="A381" s="542" t="s">
        <v>304</v>
      </c>
      <c r="B381" s="543" t="s">
        <v>541</v>
      </c>
      <c r="C381" s="350">
        <f>'Pre-Determined'!D44</f>
        <v>0.25</v>
      </c>
      <c r="D381" s="545">
        <f>ROUND(C381,2)</f>
        <v>0.25</v>
      </c>
      <c r="E381" s="546">
        <f>+'Salary Menu MIS 3382'!E379</f>
        <v>65000</v>
      </c>
      <c r="F381" s="547"/>
      <c r="G381" s="548">
        <f>D381+F381</f>
        <v>0.25</v>
      </c>
      <c r="H381" s="599">
        <f>ROUND(D381*E381,0)</f>
        <v>16250</v>
      </c>
      <c r="I381" s="599"/>
      <c r="J381" s="689"/>
      <c r="K381" s="191"/>
      <c r="L381" s="901"/>
      <c r="M381" s="901"/>
      <c r="N381" s="538"/>
      <c r="O381" s="535"/>
      <c r="P381" s="538"/>
      <c r="Q381" s="535"/>
      <c r="R381" s="535"/>
      <c r="S381" s="535"/>
      <c r="T381" s="693"/>
      <c r="U381" s="191"/>
      <c r="V381" s="675"/>
      <c r="W381" s="693"/>
      <c r="X381" s="908"/>
      <c r="Y381" s="538"/>
      <c r="Z381" s="535"/>
      <c r="AA381" s="535"/>
      <c r="AB381" s="693"/>
      <c r="AC381" s="535"/>
      <c r="AD381" s="901"/>
      <c r="AE381" s="535"/>
      <c r="AF381" s="535"/>
      <c r="AG381" s="693"/>
      <c r="AH381" s="671"/>
      <c r="AI381" s="903"/>
      <c r="AJ381" s="535"/>
      <c r="AK381" s="535"/>
      <c r="AL381" s="535"/>
      <c r="AM381" s="693"/>
      <c r="AN381" s="535"/>
      <c r="AO381" s="535"/>
      <c r="AP381" s="535"/>
      <c r="AQ381" s="535"/>
      <c r="AR381" s="535"/>
      <c r="AS381" s="535"/>
      <c r="AT381" s="535"/>
      <c r="AU381" s="535"/>
      <c r="AV381" s="535"/>
      <c r="AW381" s="535"/>
      <c r="AX381" s="535"/>
      <c r="AY381" s="535"/>
      <c r="AZ381" s="535"/>
      <c r="BA381" s="535"/>
      <c r="BB381" s="535"/>
      <c r="BC381" s="535"/>
      <c r="BD381" s="535"/>
      <c r="BE381" s="535"/>
      <c r="BF381" s="535"/>
      <c r="BG381" s="535"/>
      <c r="BH381" s="535"/>
      <c r="BI381" s="535"/>
      <c r="BJ381" s="535"/>
      <c r="BK381" s="535"/>
      <c r="BL381" s="535"/>
      <c r="BM381" s="535"/>
      <c r="BN381" s="535"/>
      <c r="BO381" s="535"/>
      <c r="BP381" s="535"/>
    </row>
    <row r="382" spans="1:68" s="533" customFormat="1" ht="15" hidden="1" customHeight="1" thickBot="1" x14ac:dyDescent="0.35">
      <c r="A382" s="600"/>
      <c r="B382" s="601" t="s">
        <v>1842</v>
      </c>
      <c r="C382" s="602"/>
      <c r="D382" s="602"/>
      <c r="E382" s="603">
        <v>0</v>
      </c>
      <c r="F382" s="590"/>
      <c r="G382" s="591"/>
      <c r="H382" s="515">
        <f>+P382</f>
        <v>0</v>
      </c>
      <c r="I382" s="515"/>
      <c r="J382" s="535"/>
      <c r="K382" s="535"/>
      <c r="L382" s="535"/>
      <c r="M382" s="535"/>
      <c r="N382" s="538"/>
      <c r="O382" s="535"/>
      <c r="P382" s="901"/>
      <c r="Q382" s="535"/>
      <c r="R382" s="535"/>
      <c r="S382" s="535"/>
      <c r="T382" s="693"/>
      <c r="U382" s="535"/>
      <c r="V382" s="675"/>
      <c r="W382" s="693"/>
      <c r="X382" s="908"/>
      <c r="Y382" s="538"/>
      <c r="Z382" s="535"/>
      <c r="AA382" s="535"/>
      <c r="AB382" s="693"/>
      <c r="AC382" s="535"/>
      <c r="AD382" s="535"/>
      <c r="AE382" s="901"/>
      <c r="AF382" s="535"/>
      <c r="AG382" s="693"/>
      <c r="AH382" s="671"/>
      <c r="AI382" s="535"/>
      <c r="AJ382" s="535"/>
      <c r="AK382" s="535"/>
      <c r="AL382" s="535"/>
      <c r="AM382" s="693"/>
      <c r="AN382" s="535"/>
      <c r="AO382" s="535"/>
      <c r="AP382" s="535"/>
      <c r="AQ382" s="535"/>
      <c r="AR382" s="535"/>
      <c r="AS382" s="535"/>
      <c r="AT382" s="535"/>
      <c r="AU382" s="535"/>
      <c r="AV382" s="535"/>
      <c r="AW382" s="535"/>
      <c r="AX382" s="535"/>
      <c r="AY382" s="535"/>
      <c r="AZ382" s="535"/>
      <c r="BA382" s="535"/>
      <c r="BB382" s="535"/>
      <c r="BC382" s="535"/>
      <c r="BD382" s="535"/>
      <c r="BE382" s="535"/>
      <c r="BF382" s="535"/>
      <c r="BG382" s="535"/>
      <c r="BH382" s="535"/>
      <c r="BI382" s="535"/>
      <c r="BJ382" s="535"/>
      <c r="BK382" s="535"/>
      <c r="BL382" s="535"/>
      <c r="BM382" s="535"/>
      <c r="BN382" s="535"/>
      <c r="BO382" s="535"/>
      <c r="BP382" s="535"/>
    </row>
    <row r="383" spans="1:68" s="533" customFormat="1" ht="18" hidden="1" customHeight="1" x14ac:dyDescent="0.3">
      <c r="A383" s="604"/>
      <c r="B383" s="605"/>
      <c r="C383" s="605"/>
      <c r="D383" s="560"/>
      <c r="E383" s="561" t="s">
        <v>224</v>
      </c>
      <c r="F383" s="565"/>
      <c r="G383" s="565"/>
      <c r="H383" s="564">
        <f>'Revenue Projection'!H45</f>
        <v>16250</v>
      </c>
      <c r="I383" s="564"/>
      <c r="J383" s="535"/>
      <c r="K383" s="535"/>
      <c r="L383" s="535"/>
      <c r="M383" s="535"/>
      <c r="N383" s="538"/>
      <c r="O383" s="535"/>
      <c r="P383" s="535"/>
      <c r="Q383" s="535"/>
      <c r="R383" s="535"/>
      <c r="S383" s="535"/>
      <c r="T383" s="693"/>
      <c r="U383" s="535"/>
      <c r="V383" s="675"/>
      <c r="W383" s="693"/>
      <c r="X383" s="908"/>
      <c r="Y383" s="538"/>
      <c r="Z383" s="535"/>
      <c r="AA383" s="535"/>
      <c r="AB383" s="693"/>
      <c r="AC383" s="535"/>
      <c r="AD383" s="535"/>
      <c r="AE383" s="535"/>
      <c r="AF383" s="535"/>
      <c r="AG383" s="693"/>
      <c r="AH383" s="671"/>
      <c r="AI383" s="535"/>
      <c r="AJ383" s="535"/>
      <c r="AK383" s="535"/>
      <c r="AL383" s="535"/>
      <c r="AM383" s="693"/>
      <c r="AN383" s="535"/>
      <c r="AO383" s="535"/>
      <c r="AP383" s="535"/>
      <c r="AQ383" s="535"/>
      <c r="AR383" s="535"/>
      <c r="AS383" s="535"/>
      <c r="AT383" s="535"/>
      <c r="AU383" s="535"/>
      <c r="AV383" s="535"/>
      <c r="AW383" s="535"/>
      <c r="AX383" s="535"/>
      <c r="AY383" s="535"/>
      <c r="AZ383" s="535"/>
      <c r="BA383" s="535"/>
      <c r="BB383" s="535"/>
      <c r="BC383" s="535"/>
      <c r="BD383" s="535"/>
      <c r="BE383" s="535"/>
      <c r="BF383" s="535"/>
      <c r="BG383" s="535"/>
      <c r="BH383" s="535"/>
      <c r="BI383" s="535"/>
      <c r="BJ383" s="535"/>
      <c r="BK383" s="535"/>
      <c r="BL383" s="535"/>
      <c r="BM383" s="535"/>
      <c r="BN383" s="535"/>
      <c r="BO383" s="535"/>
      <c r="BP383" s="535"/>
    </row>
    <row r="384" spans="1:68" s="533" customFormat="1" ht="15" hidden="1" customHeight="1" thickBot="1" x14ac:dyDescent="0.35">
      <c r="A384" s="480"/>
      <c r="B384" s="481"/>
      <c r="C384" s="481"/>
      <c r="D384" s="482"/>
      <c r="E384" s="483" t="s">
        <v>2013</v>
      </c>
      <c r="F384" s="565"/>
      <c r="G384" s="565"/>
      <c r="H384" s="566">
        <f>SUM(H381:H382)</f>
        <v>16250</v>
      </c>
      <c r="I384" s="566"/>
      <c r="J384" s="535"/>
      <c r="K384" s="535"/>
      <c r="L384" s="535"/>
      <c r="M384" s="535"/>
      <c r="N384" s="538"/>
      <c r="O384" s="535"/>
      <c r="P384" s="535"/>
      <c r="Q384" s="535"/>
      <c r="R384" s="535"/>
      <c r="S384" s="535"/>
      <c r="T384" s="535"/>
      <c r="U384" s="535"/>
      <c r="V384" s="675"/>
      <c r="W384" s="535"/>
      <c r="X384" s="689"/>
      <c r="Y384" s="538"/>
      <c r="Z384" s="535"/>
      <c r="AA384" s="535"/>
      <c r="AB384" s="693"/>
      <c r="AC384" s="535"/>
      <c r="AD384" s="535"/>
      <c r="AE384" s="535"/>
      <c r="AF384" s="535"/>
      <c r="AG384" s="2317"/>
      <c r="AH384" s="2317"/>
      <c r="AI384" s="535"/>
      <c r="AJ384" s="535"/>
      <c r="AK384" s="535"/>
      <c r="AL384" s="535"/>
      <c r="AM384" s="693"/>
      <c r="AN384" s="535"/>
      <c r="AO384" s="535"/>
      <c r="AP384" s="535"/>
      <c r="AQ384" s="535"/>
      <c r="AR384" s="535"/>
      <c r="AS384" s="535"/>
      <c r="AT384" s="535"/>
      <c r="AU384" s="535"/>
      <c r="AV384" s="535"/>
      <c r="AW384" s="535"/>
      <c r="AX384" s="535"/>
      <c r="AY384" s="535"/>
      <c r="AZ384" s="535"/>
      <c r="BA384" s="535"/>
      <c r="BB384" s="535"/>
      <c r="BC384" s="535"/>
      <c r="BD384" s="535"/>
      <c r="BE384" s="535"/>
      <c r="BF384" s="535"/>
      <c r="BG384" s="535"/>
      <c r="BH384" s="535"/>
      <c r="BI384" s="535"/>
      <c r="BJ384" s="535"/>
      <c r="BK384" s="535"/>
      <c r="BL384" s="535"/>
      <c r="BM384" s="535"/>
      <c r="BN384" s="535"/>
      <c r="BO384" s="535"/>
      <c r="BP384" s="535"/>
    </row>
    <row r="385" spans="1:68" s="533" customFormat="1" ht="15" hidden="1" customHeight="1" thickBot="1" x14ac:dyDescent="0.35">
      <c r="A385" s="567"/>
      <c r="B385" s="568"/>
      <c r="C385" s="568"/>
      <c r="D385" s="569"/>
      <c r="E385" s="571" t="s">
        <v>1558</v>
      </c>
      <c r="F385" s="571"/>
      <c r="G385" s="571"/>
      <c r="H385" s="572">
        <f>H383-H384</f>
        <v>0</v>
      </c>
      <c r="I385" s="572"/>
      <c r="J385" s="535"/>
      <c r="K385" s="535"/>
      <c r="L385" s="535"/>
      <c r="M385" s="535"/>
      <c r="N385" s="538"/>
      <c r="O385" s="535"/>
      <c r="P385" s="535"/>
      <c r="Q385" s="535"/>
      <c r="R385" s="535"/>
      <c r="S385" s="535"/>
      <c r="T385" s="535"/>
      <c r="U385" s="535"/>
      <c r="V385" s="675"/>
      <c r="W385" s="871"/>
      <c r="X385" s="871"/>
      <c r="Y385" s="538"/>
      <c r="Z385" s="535"/>
      <c r="AA385" s="535"/>
      <c r="AB385" s="693"/>
      <c r="AC385" s="933"/>
      <c r="AD385" s="535"/>
      <c r="AE385" s="535"/>
      <c r="AF385" s="535"/>
      <c r="AG385" s="902"/>
      <c r="AH385" s="538"/>
      <c r="AI385" s="535"/>
      <c r="AJ385" s="535"/>
      <c r="AK385" s="535"/>
      <c r="AL385" s="535"/>
      <c r="AM385" s="693"/>
      <c r="AN385" s="535"/>
      <c r="AO385" s="535"/>
      <c r="AP385" s="535"/>
      <c r="AQ385" s="535"/>
      <c r="AR385" s="535"/>
      <c r="AS385" s="535"/>
      <c r="AT385" s="535"/>
      <c r="AU385" s="535"/>
      <c r="AV385" s="535"/>
      <c r="AW385" s="535"/>
      <c r="AX385" s="535"/>
      <c r="AY385" s="535"/>
      <c r="AZ385" s="535"/>
      <c r="BA385" s="535"/>
      <c r="BB385" s="535"/>
      <c r="BC385" s="535"/>
      <c r="BD385" s="535"/>
      <c r="BE385" s="535"/>
      <c r="BF385" s="535"/>
      <c r="BG385" s="535"/>
      <c r="BH385" s="535"/>
      <c r="BI385" s="535"/>
      <c r="BJ385" s="535"/>
      <c r="BK385" s="535"/>
      <c r="BL385" s="535"/>
      <c r="BM385" s="535"/>
      <c r="BN385" s="535"/>
      <c r="BO385" s="535"/>
      <c r="BP385" s="535"/>
    </row>
    <row r="386" spans="1:68" s="533" customFormat="1" ht="15" hidden="1" customHeight="1" x14ac:dyDescent="0.3">
      <c r="A386" s="2185" t="s">
        <v>1857</v>
      </c>
      <c r="B386" s="596"/>
      <c r="C386" s="596"/>
      <c r="D386" s="597"/>
      <c r="E386" s="598"/>
      <c r="F386" s="598"/>
      <c r="G386" s="598"/>
      <c r="H386" s="537"/>
      <c r="I386" s="537"/>
      <c r="J386" s="535"/>
      <c r="K386" s="535"/>
      <c r="L386" s="535"/>
      <c r="M386" s="535"/>
      <c r="N386" s="538"/>
      <c r="O386" s="535"/>
      <c r="P386" s="535"/>
      <c r="Q386" s="535"/>
      <c r="R386" s="535"/>
      <c r="S386" s="535"/>
      <c r="T386" s="896"/>
      <c r="U386" s="693"/>
      <c r="V386" s="675"/>
      <c r="W386" s="902"/>
      <c r="X386" s="535"/>
      <c r="Y386" s="538"/>
      <c r="Z386" s="535"/>
      <c r="AA386" s="535"/>
      <c r="AB386" s="693"/>
      <c r="AC386" s="693"/>
      <c r="AD386" s="693"/>
      <c r="AE386" s="535"/>
      <c r="AF386" s="535"/>
      <c r="AG386" s="535"/>
      <c r="AH386" s="535"/>
      <c r="AI386" s="535"/>
      <c r="AJ386" s="535"/>
      <c r="AK386" s="535"/>
      <c r="AL386" s="535"/>
      <c r="AM386" s="693"/>
      <c r="AN386" s="535"/>
      <c r="AO386" s="535"/>
      <c r="AP386" s="535"/>
      <c r="AQ386" s="535"/>
      <c r="AR386" s="535"/>
      <c r="AS386" s="535"/>
      <c r="AT386" s="535"/>
      <c r="AU386" s="535"/>
      <c r="AV386" s="535"/>
      <c r="AW386" s="535"/>
      <c r="AX386" s="535"/>
      <c r="AY386" s="535"/>
      <c r="AZ386" s="535"/>
      <c r="BA386" s="535"/>
      <c r="BB386" s="535"/>
      <c r="BC386" s="535"/>
      <c r="BD386" s="535"/>
      <c r="BE386" s="535"/>
      <c r="BF386" s="535"/>
      <c r="BG386" s="535"/>
      <c r="BH386" s="535"/>
      <c r="BI386" s="535"/>
      <c r="BJ386" s="535"/>
      <c r="BK386" s="535"/>
      <c r="BL386" s="535"/>
      <c r="BM386" s="535"/>
      <c r="BN386" s="535"/>
      <c r="BO386" s="535"/>
      <c r="BP386" s="535"/>
    </row>
    <row r="387" spans="1:68" s="533" customFormat="1" ht="15" hidden="1" customHeight="1" thickBot="1" x14ac:dyDescent="0.35">
      <c r="A387" s="542" t="s">
        <v>304</v>
      </c>
      <c r="B387" s="543" t="s">
        <v>541</v>
      </c>
      <c r="C387" s="350">
        <f>'Pre-Determined'!D34</f>
        <v>0</v>
      </c>
      <c r="D387" s="545">
        <f>ROUND(C387,2)</f>
        <v>0</v>
      </c>
      <c r="E387" s="546">
        <f>+'Salary Menu MIS 3382'!E385</f>
        <v>93500</v>
      </c>
      <c r="F387" s="547"/>
      <c r="G387" s="548">
        <f>D387+F387</f>
        <v>0</v>
      </c>
      <c r="H387" s="599">
        <f>ROUND(D387*E387,0)</f>
        <v>0</v>
      </c>
      <c r="I387" s="599"/>
      <c r="J387" s="689"/>
      <c r="K387" s="191"/>
      <c r="L387" s="901"/>
      <c r="M387" s="901"/>
      <c r="N387" s="538"/>
      <c r="O387" s="535"/>
      <c r="P387" s="538"/>
      <c r="Q387" s="535"/>
      <c r="R387" s="535"/>
      <c r="S387" s="535"/>
      <c r="T387" s="693"/>
      <c r="U387" s="191"/>
      <c r="V387" s="675"/>
      <c r="W387" s="693"/>
      <c r="X387" s="908"/>
      <c r="Y387" s="538"/>
      <c r="Z387" s="535"/>
      <c r="AA387" s="535"/>
      <c r="AB387" s="693"/>
      <c r="AC387" s="535"/>
      <c r="AD387" s="901"/>
      <c r="AE387" s="535"/>
      <c r="AF387" s="535"/>
      <c r="AG387" s="693"/>
      <c r="AH387" s="671"/>
      <c r="AI387" s="903"/>
      <c r="AJ387" s="535"/>
      <c r="AK387" s="535"/>
      <c r="AL387" s="535"/>
      <c r="AM387" s="693"/>
      <c r="AN387" s="535"/>
      <c r="AO387" s="535"/>
      <c r="AP387" s="535"/>
      <c r="AQ387" s="535"/>
      <c r="AR387" s="535"/>
      <c r="AS387" s="535"/>
      <c r="AT387" s="535"/>
      <c r="AU387" s="535"/>
      <c r="AV387" s="535"/>
      <c r="AW387" s="535"/>
      <c r="AX387" s="535"/>
      <c r="AY387" s="535"/>
      <c r="AZ387" s="535"/>
      <c r="BA387" s="535"/>
      <c r="BB387" s="535"/>
      <c r="BC387" s="535"/>
      <c r="BD387" s="535"/>
      <c r="BE387" s="535"/>
      <c r="BF387" s="535"/>
      <c r="BG387" s="535"/>
      <c r="BH387" s="535"/>
      <c r="BI387" s="535"/>
      <c r="BJ387" s="535"/>
      <c r="BK387" s="535"/>
      <c r="BL387" s="535"/>
      <c r="BM387" s="535"/>
      <c r="BN387" s="535"/>
      <c r="BO387" s="535"/>
      <c r="BP387" s="535"/>
    </row>
    <row r="388" spans="1:68" s="533" customFormat="1" ht="15" hidden="1" customHeight="1" thickBot="1" x14ac:dyDescent="0.35">
      <c r="A388" s="600"/>
      <c r="B388" s="601" t="s">
        <v>1842</v>
      </c>
      <c r="C388" s="602"/>
      <c r="D388" s="602"/>
      <c r="E388" s="603">
        <v>0</v>
      </c>
      <c r="F388" s="590"/>
      <c r="G388" s="591"/>
      <c r="H388" s="515">
        <f>+P388</f>
        <v>0</v>
      </c>
      <c r="I388" s="515"/>
      <c r="J388" s="535"/>
      <c r="K388" s="535"/>
      <c r="L388" s="535"/>
      <c r="M388" s="535"/>
      <c r="N388" s="538"/>
      <c r="O388" s="535"/>
      <c r="P388" s="901"/>
      <c r="Q388" s="535"/>
      <c r="R388" s="535"/>
      <c r="S388" s="535"/>
      <c r="T388" s="693"/>
      <c r="U388" s="535"/>
      <c r="V388" s="675"/>
      <c r="W388" s="693"/>
      <c r="X388" s="908"/>
      <c r="Y388" s="538"/>
      <c r="Z388" s="535"/>
      <c r="AA388" s="535"/>
      <c r="AB388" s="693"/>
      <c r="AC388" s="535"/>
      <c r="AD388" s="535"/>
      <c r="AE388" s="901"/>
      <c r="AF388" s="535"/>
      <c r="AG388" s="693"/>
      <c r="AH388" s="535"/>
      <c r="AI388" s="535"/>
      <c r="AJ388" s="535"/>
      <c r="AK388" s="535"/>
      <c r="AL388" s="535"/>
      <c r="AM388" s="693"/>
      <c r="AN388" s="535"/>
      <c r="AO388" s="535"/>
      <c r="AP388" s="535"/>
      <c r="AQ388" s="535"/>
      <c r="AR388" s="535"/>
      <c r="AS388" s="535"/>
      <c r="AT388" s="535"/>
      <c r="AU388" s="535"/>
      <c r="AV388" s="535"/>
      <c r="AW388" s="535"/>
      <c r="AX388" s="535"/>
      <c r="AY388" s="535"/>
      <c r="AZ388" s="535"/>
      <c r="BA388" s="535"/>
      <c r="BB388" s="535"/>
      <c r="BC388" s="535"/>
      <c r="BD388" s="535"/>
      <c r="BE388" s="535"/>
      <c r="BF388" s="535"/>
      <c r="BG388" s="535"/>
      <c r="BH388" s="535"/>
      <c r="BI388" s="535"/>
      <c r="BJ388" s="535"/>
      <c r="BK388" s="535"/>
      <c r="BL388" s="535"/>
      <c r="BM388" s="535"/>
      <c r="BN388" s="535"/>
      <c r="BO388" s="535"/>
      <c r="BP388" s="535"/>
    </row>
    <row r="389" spans="1:68" s="533" customFormat="1" ht="18" hidden="1" customHeight="1" x14ac:dyDescent="0.3">
      <c r="A389" s="604"/>
      <c r="B389" s="605"/>
      <c r="C389" s="605"/>
      <c r="D389" s="560"/>
      <c r="E389" s="561" t="s">
        <v>224</v>
      </c>
      <c r="F389" s="565"/>
      <c r="G389" s="565"/>
      <c r="H389" s="564" t="e">
        <f>'Revenue Projection'!#REF!</f>
        <v>#REF!</v>
      </c>
      <c r="I389" s="564"/>
      <c r="J389" s="535"/>
      <c r="K389" s="535"/>
      <c r="L389" s="535"/>
      <c r="M389" s="535"/>
      <c r="N389" s="538"/>
      <c r="O389" s="535"/>
      <c r="P389" s="535"/>
      <c r="Q389" s="535"/>
      <c r="R389" s="535"/>
      <c r="S389" s="535"/>
      <c r="T389" s="693"/>
      <c r="U389" s="535"/>
      <c r="V389" s="675"/>
      <c r="W389" s="693"/>
      <c r="X389" s="908"/>
      <c r="Y389" s="538"/>
      <c r="Z389" s="535"/>
      <c r="AA389" s="535"/>
      <c r="AB389" s="693"/>
      <c r="AC389" s="535"/>
      <c r="AD389" s="535"/>
      <c r="AE389" s="535"/>
      <c r="AF389" s="535"/>
      <c r="AG389" s="693"/>
      <c r="AH389" s="535"/>
      <c r="AI389" s="535"/>
      <c r="AJ389" s="535"/>
      <c r="AK389" s="535"/>
      <c r="AL389" s="535"/>
      <c r="AM389" s="693"/>
      <c r="AN389" s="535"/>
      <c r="AO389" s="535"/>
      <c r="AP389" s="535"/>
      <c r="AQ389" s="535"/>
      <c r="AR389" s="535"/>
      <c r="AS389" s="535"/>
      <c r="AT389" s="535"/>
      <c r="AU389" s="535"/>
      <c r="AV389" s="535"/>
      <c r="AW389" s="535"/>
      <c r="AX389" s="535"/>
      <c r="AY389" s="535"/>
      <c r="AZ389" s="535"/>
      <c r="BA389" s="535"/>
      <c r="BB389" s="535"/>
      <c r="BC389" s="535"/>
      <c r="BD389" s="535"/>
      <c r="BE389" s="535"/>
      <c r="BF389" s="535"/>
      <c r="BG389" s="535"/>
      <c r="BH389" s="535"/>
      <c r="BI389" s="535"/>
      <c r="BJ389" s="535"/>
      <c r="BK389" s="535"/>
      <c r="BL389" s="535"/>
      <c r="BM389" s="535"/>
      <c r="BN389" s="535"/>
      <c r="BO389" s="535"/>
      <c r="BP389" s="535"/>
    </row>
    <row r="390" spans="1:68" s="533" customFormat="1" ht="15" hidden="1" customHeight="1" thickBot="1" x14ac:dyDescent="0.35">
      <c r="A390" s="480"/>
      <c r="B390" s="481"/>
      <c r="C390" s="481"/>
      <c r="D390" s="482"/>
      <c r="E390" s="483" t="s">
        <v>1977</v>
      </c>
      <c r="F390" s="565"/>
      <c r="G390" s="565"/>
      <c r="H390" s="566">
        <f>SUM(H387:H388)</f>
        <v>0</v>
      </c>
      <c r="I390" s="566"/>
      <c r="J390" s="535"/>
      <c r="K390" s="535"/>
      <c r="L390" s="535"/>
      <c r="M390" s="535"/>
      <c r="N390" s="538"/>
      <c r="O390" s="535"/>
      <c r="P390" s="535"/>
      <c r="Q390" s="535"/>
      <c r="R390" s="535"/>
      <c r="S390" s="535"/>
      <c r="T390" s="535"/>
      <c r="U390" s="535"/>
      <c r="V390" s="541"/>
      <c r="W390" s="535"/>
      <c r="X390" s="689"/>
      <c r="Y390" s="538"/>
      <c r="Z390" s="535"/>
      <c r="AA390" s="535"/>
      <c r="AB390" s="693"/>
      <c r="AC390" s="535"/>
      <c r="AD390" s="535"/>
      <c r="AE390" s="535"/>
      <c r="AF390" s="535"/>
      <c r="AG390" s="2317"/>
      <c r="AH390" s="2317"/>
      <c r="AI390" s="535"/>
      <c r="AJ390" s="535"/>
      <c r="AK390" s="535"/>
      <c r="AL390" s="535"/>
      <c r="AM390" s="693"/>
      <c r="AN390" s="535"/>
      <c r="AO390" s="535"/>
      <c r="AP390" s="535"/>
      <c r="AQ390" s="535"/>
      <c r="AR390" s="535"/>
      <c r="AS390" s="535"/>
      <c r="AT390" s="535"/>
      <c r="AU390" s="535"/>
      <c r="AV390" s="535"/>
      <c r="AW390" s="535"/>
      <c r="AX390" s="535"/>
      <c r="AY390" s="535"/>
      <c r="AZ390" s="535"/>
      <c r="BA390" s="535"/>
      <c r="BB390" s="535"/>
      <c r="BC390" s="535"/>
      <c r="BD390" s="535"/>
      <c r="BE390" s="535"/>
      <c r="BF390" s="535"/>
      <c r="BG390" s="535"/>
      <c r="BH390" s="535"/>
      <c r="BI390" s="535"/>
      <c r="BJ390" s="535"/>
      <c r="BK390" s="535"/>
      <c r="BL390" s="535"/>
      <c r="BM390" s="535"/>
      <c r="BN390" s="535"/>
      <c r="BO390" s="535"/>
      <c r="BP390" s="535"/>
    </row>
    <row r="391" spans="1:68" s="533" customFormat="1" ht="15" hidden="1" customHeight="1" thickBot="1" x14ac:dyDescent="0.35">
      <c r="A391" s="567"/>
      <c r="B391" s="568"/>
      <c r="C391" s="568"/>
      <c r="D391" s="569"/>
      <c r="E391" s="571" t="s">
        <v>1558</v>
      </c>
      <c r="F391" s="571"/>
      <c r="G391" s="571"/>
      <c r="H391" s="572" t="e">
        <f>H389-H390</f>
        <v>#REF!</v>
      </c>
      <c r="I391" s="572"/>
      <c r="J391" s="535"/>
      <c r="K391" s="535"/>
      <c r="L391" s="535"/>
      <c r="M391" s="535"/>
      <c r="N391" s="538"/>
      <c r="O391" s="535"/>
      <c r="P391" s="535"/>
      <c r="Q391" s="535"/>
      <c r="R391" s="535"/>
      <c r="S391" s="535"/>
      <c r="T391" s="535"/>
      <c r="U391" s="535"/>
      <c r="V391" s="675"/>
      <c r="W391" s="541"/>
      <c r="X391" s="541"/>
      <c r="Y391" s="538"/>
      <c r="Z391" s="535"/>
      <c r="AA391" s="535"/>
      <c r="AB391" s="693"/>
      <c r="AC391" s="933"/>
      <c r="AD391" s="535"/>
      <c r="AE391" s="535"/>
      <c r="AF391" s="535"/>
      <c r="AG391" s="902"/>
      <c r="AH391" s="538"/>
      <c r="AI391" s="535"/>
      <c r="AJ391" s="535"/>
      <c r="AK391" s="535"/>
      <c r="AL391" s="535"/>
      <c r="AM391" s="693"/>
      <c r="AN391" s="535"/>
      <c r="AO391" s="535"/>
      <c r="AP391" s="535"/>
      <c r="AQ391" s="535"/>
      <c r="AR391" s="535"/>
      <c r="AS391" s="535"/>
      <c r="AT391" s="535"/>
      <c r="AU391" s="535"/>
      <c r="AV391" s="535"/>
      <c r="AW391" s="535"/>
      <c r="AX391" s="535"/>
      <c r="AY391" s="535"/>
      <c r="AZ391" s="535"/>
      <c r="BA391" s="535"/>
      <c r="BB391" s="535"/>
      <c r="BC391" s="535"/>
      <c r="BD391" s="535"/>
      <c r="BE391" s="535"/>
      <c r="BF391" s="535"/>
      <c r="BG391" s="535"/>
      <c r="BH391" s="535"/>
      <c r="BI391" s="535"/>
      <c r="BJ391" s="535"/>
      <c r="BK391" s="535"/>
      <c r="BL391" s="535"/>
      <c r="BM391" s="535"/>
      <c r="BN391" s="535"/>
      <c r="BO391" s="535"/>
      <c r="BP391" s="535"/>
    </row>
    <row r="392" spans="1:68" s="533" customFormat="1" ht="15" hidden="1" customHeight="1" x14ac:dyDescent="0.3">
      <c r="A392" s="2185" t="s">
        <v>2077</v>
      </c>
      <c r="B392" s="596"/>
      <c r="C392" s="596"/>
      <c r="D392" s="597"/>
      <c r="E392" s="598"/>
      <c r="F392" s="598"/>
      <c r="G392" s="598"/>
      <c r="H392" s="537"/>
      <c r="I392" s="537"/>
      <c r="J392" s="535"/>
      <c r="K392" s="535"/>
      <c r="L392" s="535"/>
      <c r="M392" s="535"/>
      <c r="N392" s="538"/>
      <c r="O392" s="535"/>
      <c r="P392" s="535"/>
      <c r="Q392" s="535"/>
      <c r="R392" s="535"/>
      <c r="S392" s="535"/>
      <c r="T392" s="896"/>
      <c r="U392" s="693"/>
      <c r="V392" s="541"/>
      <c r="W392" s="902"/>
      <c r="X392" s="535"/>
      <c r="Y392" s="538"/>
      <c r="Z392" s="535"/>
      <c r="AA392" s="535"/>
      <c r="AB392" s="693"/>
      <c r="AC392" s="693"/>
      <c r="AD392" s="693"/>
      <c r="AE392" s="535"/>
      <c r="AF392" s="535"/>
      <c r="AG392" s="902"/>
      <c r="AH392" s="538"/>
      <c r="AI392" s="535"/>
      <c r="AJ392" s="535"/>
      <c r="AK392" s="535"/>
      <c r="AL392" s="535"/>
      <c r="AM392" s="693"/>
      <c r="AN392" s="535"/>
      <c r="AO392" s="535"/>
      <c r="AP392" s="535"/>
      <c r="AQ392" s="535"/>
      <c r="AR392" s="535"/>
      <c r="AS392" s="535"/>
      <c r="AT392" s="535"/>
      <c r="AU392" s="535"/>
      <c r="AV392" s="535"/>
      <c r="AW392" s="535"/>
      <c r="AX392" s="535"/>
      <c r="AY392" s="535"/>
      <c r="AZ392" s="535"/>
      <c r="BA392" s="535"/>
      <c r="BB392" s="535"/>
      <c r="BC392" s="535"/>
      <c r="BD392" s="535"/>
      <c r="BE392" s="535"/>
      <c r="BF392" s="535"/>
      <c r="BG392" s="535"/>
      <c r="BH392" s="535"/>
      <c r="BI392" s="535"/>
      <c r="BJ392" s="535"/>
      <c r="BK392" s="535"/>
      <c r="BL392" s="535"/>
      <c r="BM392" s="535"/>
      <c r="BN392" s="535"/>
      <c r="BO392" s="535"/>
      <c r="BP392" s="535"/>
    </row>
    <row r="393" spans="1:68" s="533" customFormat="1" ht="15" hidden="1" customHeight="1" x14ac:dyDescent="0.3">
      <c r="A393" s="542" t="s">
        <v>2078</v>
      </c>
      <c r="B393" s="543" t="s">
        <v>2079</v>
      </c>
      <c r="C393" s="550">
        <v>0</v>
      </c>
      <c r="D393" s="545">
        <f>ROUND(C393,2)</f>
        <v>0</v>
      </c>
      <c r="E393" s="900"/>
      <c r="F393" s="925"/>
      <c r="G393" s="548">
        <f>D393+F393</f>
        <v>0</v>
      </c>
      <c r="H393" s="549">
        <f>ROUND(D393*E393,0)</f>
        <v>0</v>
      </c>
      <c r="I393" s="549"/>
      <c r="J393" s="689"/>
      <c r="K393" s="191"/>
      <c r="L393" s="901"/>
      <c r="M393" s="901"/>
      <c r="N393" s="538"/>
      <c r="O393" s="535"/>
      <c r="P393" s="538"/>
      <c r="Q393" s="535"/>
      <c r="R393" s="535"/>
      <c r="S393" s="535"/>
      <c r="T393" s="693"/>
      <c r="U393" s="191"/>
      <c r="V393" s="541"/>
      <c r="W393" s="693"/>
      <c r="X393" s="908"/>
      <c r="Y393" s="538"/>
      <c r="Z393" s="535"/>
      <c r="AA393" s="535"/>
      <c r="AB393" s="693"/>
      <c r="AC393" s="535"/>
      <c r="AD393" s="901"/>
      <c r="AE393" s="535"/>
      <c r="AF393" s="535"/>
      <c r="AG393" s="902"/>
      <c r="AH393" s="538"/>
      <c r="AI393" s="535"/>
      <c r="AJ393" s="535"/>
      <c r="AK393" s="535"/>
      <c r="AL393" s="535"/>
      <c r="AM393" s="693"/>
      <c r="AN393" s="535"/>
      <c r="AO393" s="535"/>
      <c r="AP393" s="535"/>
      <c r="AQ393" s="535"/>
      <c r="AR393" s="535"/>
      <c r="AS393" s="535"/>
      <c r="AT393" s="535"/>
      <c r="AU393" s="535"/>
      <c r="AV393" s="535"/>
      <c r="AW393" s="535"/>
      <c r="AX393" s="535"/>
      <c r="AY393" s="535"/>
      <c r="AZ393" s="535"/>
      <c r="BA393" s="535"/>
      <c r="BB393" s="535"/>
      <c r="BC393" s="535"/>
      <c r="BD393" s="535"/>
      <c r="BE393" s="535"/>
      <c r="BF393" s="535"/>
      <c r="BG393" s="535"/>
      <c r="BH393" s="535"/>
      <c r="BI393" s="535"/>
      <c r="BJ393" s="535"/>
      <c r="BK393" s="535"/>
      <c r="BL393" s="535"/>
      <c r="BM393" s="535"/>
      <c r="BN393" s="535"/>
      <c r="BO393" s="535"/>
      <c r="BP393" s="535"/>
    </row>
    <row r="394" spans="1:68" s="533" customFormat="1" ht="15" hidden="1" customHeight="1" thickBot="1" x14ac:dyDescent="0.35">
      <c r="A394" s="345" t="s">
        <v>368</v>
      </c>
      <c r="B394" s="446" t="s">
        <v>542</v>
      </c>
      <c r="C394" s="550">
        <v>0</v>
      </c>
      <c r="D394" s="348">
        <f>ROUND(C394,2)</f>
        <v>0</v>
      </c>
      <c r="E394" s="551"/>
      <c r="F394" s="552"/>
      <c r="G394" s="350">
        <f>D394+F394</f>
        <v>0</v>
      </c>
      <c r="H394" s="556">
        <f>ROUND(D394*E394,0)</f>
        <v>0</v>
      </c>
      <c r="I394" s="556"/>
      <c r="J394" s="535"/>
      <c r="K394" s="535"/>
      <c r="L394" s="535"/>
      <c r="M394" s="535"/>
      <c r="N394" s="538"/>
      <c r="O394" s="535"/>
      <c r="P394" s="535"/>
      <c r="Q394" s="535"/>
      <c r="R394" s="535"/>
      <c r="S394" s="535"/>
      <c r="T394" s="693"/>
      <c r="U394" s="191"/>
      <c r="V394" s="871"/>
      <c r="W394" s="693"/>
      <c r="X394" s="908"/>
      <c r="Y394" s="538"/>
      <c r="Z394" s="535"/>
      <c r="AA394" s="535"/>
      <c r="AB394" s="693"/>
      <c r="AC394" s="535"/>
      <c r="AD394" s="901"/>
      <c r="AE394" s="535"/>
      <c r="AF394" s="535"/>
      <c r="AG394" s="693"/>
      <c r="AH394" s="535"/>
      <c r="AI394" s="535"/>
      <c r="AJ394" s="535"/>
      <c r="AK394" s="535"/>
      <c r="AL394" s="535"/>
      <c r="AM394" s="693"/>
      <c r="AN394" s="535"/>
      <c r="AO394" s="535"/>
      <c r="AP394" s="535"/>
      <c r="AQ394" s="535"/>
      <c r="AR394" s="535"/>
      <c r="AS394" s="535"/>
      <c r="AT394" s="535"/>
      <c r="AU394" s="535"/>
      <c r="AV394" s="535"/>
      <c r="AW394" s="535"/>
      <c r="AX394" s="535"/>
      <c r="AY394" s="535"/>
      <c r="AZ394" s="535"/>
      <c r="BA394" s="535"/>
      <c r="BB394" s="535"/>
      <c r="BC394" s="535"/>
      <c r="BD394" s="535"/>
      <c r="BE394" s="535"/>
      <c r="BF394" s="535"/>
      <c r="BG394" s="535"/>
      <c r="BH394" s="535"/>
      <c r="BI394" s="535"/>
      <c r="BJ394" s="535"/>
      <c r="BK394" s="535"/>
      <c r="BL394" s="535"/>
      <c r="BM394" s="535"/>
      <c r="BN394" s="535"/>
      <c r="BO394" s="535"/>
      <c r="BP394" s="535"/>
    </row>
    <row r="395" spans="1:68" s="533" customFormat="1" ht="15" hidden="1" customHeight="1" thickBot="1" x14ac:dyDescent="0.35">
      <c r="A395" s="345" t="s">
        <v>368</v>
      </c>
      <c r="B395" s="446" t="s">
        <v>1824</v>
      </c>
      <c r="C395" s="347">
        <v>0</v>
      </c>
      <c r="D395" s="348">
        <f>ROUND(C395,2)</f>
        <v>0</v>
      </c>
      <c r="E395" s="349"/>
      <c r="F395" s="552"/>
      <c r="G395" s="350">
        <f>D395+F395</f>
        <v>0</v>
      </c>
      <c r="H395" s="556">
        <f>ROUND(D395*E395,0)</f>
        <v>0</v>
      </c>
      <c r="I395" s="556"/>
      <c r="J395" s="535"/>
      <c r="K395" s="535"/>
      <c r="L395" s="535"/>
      <c r="M395" s="535"/>
      <c r="N395" s="538"/>
      <c r="O395" s="535"/>
      <c r="P395" s="535"/>
      <c r="Q395" s="535"/>
      <c r="R395" s="535"/>
      <c r="S395" s="535"/>
      <c r="T395" s="693"/>
      <c r="U395" s="191"/>
      <c r="V395" s="871"/>
      <c r="W395" s="693"/>
      <c r="X395" s="908"/>
      <c r="Y395" s="538"/>
      <c r="Z395" s="535"/>
      <c r="AA395" s="535"/>
      <c r="AB395" s="693"/>
      <c r="AC395" s="535"/>
      <c r="AD395" s="901"/>
      <c r="AE395" s="535"/>
      <c r="AF395" s="535"/>
      <c r="AG395" s="693"/>
      <c r="AH395" s="671"/>
      <c r="AI395" s="903"/>
      <c r="AJ395" s="535"/>
      <c r="AK395" s="535"/>
      <c r="AL395" s="535"/>
      <c r="AM395" s="693"/>
      <c r="AN395" s="535"/>
      <c r="AO395" s="535"/>
      <c r="AP395" s="535"/>
      <c r="AQ395" s="535"/>
      <c r="AR395" s="535"/>
      <c r="AS395" s="535"/>
      <c r="AT395" s="535"/>
      <c r="AU395" s="535"/>
      <c r="AV395" s="535"/>
      <c r="AW395" s="535"/>
      <c r="AX395" s="535"/>
      <c r="AY395" s="535"/>
      <c r="AZ395" s="535"/>
      <c r="BA395" s="535"/>
      <c r="BB395" s="535"/>
      <c r="BC395" s="535"/>
      <c r="BD395" s="535"/>
      <c r="BE395" s="535"/>
      <c r="BF395" s="535"/>
      <c r="BG395" s="535"/>
      <c r="BH395" s="535"/>
      <c r="BI395" s="535"/>
      <c r="BJ395" s="535"/>
      <c r="BK395" s="535"/>
      <c r="BL395" s="535"/>
      <c r="BM395" s="535"/>
      <c r="BN395" s="535"/>
      <c r="BO395" s="535"/>
      <c r="BP395" s="535"/>
    </row>
    <row r="396" spans="1:68" s="533" customFormat="1" ht="15" hidden="1" customHeight="1" thickBot="1" x14ac:dyDescent="0.35">
      <c r="A396" s="600"/>
      <c r="B396" s="601" t="s">
        <v>1842</v>
      </c>
      <c r="C396" s="602"/>
      <c r="D396" s="602"/>
      <c r="E396" s="603">
        <v>0</v>
      </c>
      <c r="F396" s="590"/>
      <c r="G396" s="591">
        <f>D396+F396</f>
        <v>0</v>
      </c>
      <c r="H396" s="515">
        <f>+P396</f>
        <v>0</v>
      </c>
      <c r="I396" s="515"/>
      <c r="J396" s="535"/>
      <c r="K396" s="535"/>
      <c r="L396" s="535"/>
      <c r="M396" s="535"/>
      <c r="N396" s="538"/>
      <c r="O396" s="535"/>
      <c r="P396" s="901"/>
      <c r="Q396" s="535"/>
      <c r="R396" s="535"/>
      <c r="S396" s="535"/>
      <c r="T396" s="693"/>
      <c r="U396" s="535"/>
      <c r="V396" s="871"/>
      <c r="W396" s="535"/>
      <c r="X396" s="689"/>
      <c r="Y396" s="538"/>
      <c r="Z396" s="535"/>
      <c r="AA396" s="535"/>
      <c r="AB396" s="693"/>
      <c r="AC396" s="535"/>
      <c r="AD396" s="535"/>
      <c r="AE396" s="901"/>
      <c r="AF396" s="535"/>
      <c r="AG396" s="693"/>
      <c r="AH396" s="535"/>
      <c r="AI396" s="535"/>
      <c r="AJ396" s="535"/>
      <c r="AK396" s="535"/>
      <c r="AL396" s="535"/>
      <c r="AM396" s="693"/>
      <c r="AN396" s="535"/>
      <c r="AO396" s="535"/>
      <c r="AP396" s="535"/>
      <c r="AQ396" s="535"/>
      <c r="AR396" s="535"/>
      <c r="AS396" s="535"/>
      <c r="AT396" s="535"/>
      <c r="AU396" s="535"/>
      <c r="AV396" s="535"/>
      <c r="AW396" s="535"/>
      <c r="AX396" s="535"/>
      <c r="AY396" s="535"/>
      <c r="AZ396" s="535"/>
      <c r="BA396" s="535"/>
      <c r="BB396" s="535"/>
      <c r="BC396" s="535"/>
      <c r="BD396" s="535"/>
      <c r="BE396" s="535"/>
      <c r="BF396" s="535"/>
      <c r="BG396" s="535"/>
      <c r="BH396" s="535"/>
      <c r="BI396" s="535"/>
      <c r="BJ396" s="535"/>
      <c r="BK396" s="535"/>
      <c r="BL396" s="535"/>
      <c r="BM396" s="535"/>
      <c r="BN396" s="535"/>
      <c r="BO396" s="535"/>
      <c r="BP396" s="535"/>
    </row>
    <row r="397" spans="1:68" s="533" customFormat="1" ht="18" hidden="1" customHeight="1" x14ac:dyDescent="0.3">
      <c r="A397" s="558"/>
      <c r="B397" s="559"/>
      <c r="C397" s="559"/>
      <c r="D397" s="560"/>
      <c r="E397" s="561" t="s">
        <v>224</v>
      </c>
      <c r="F397" s="565"/>
      <c r="G397" s="565"/>
      <c r="H397" s="564">
        <f>+'Revenue Projection'!H47</f>
        <v>0</v>
      </c>
      <c r="I397" s="564"/>
      <c r="J397" s="535"/>
      <c r="K397" s="535"/>
      <c r="L397" s="535"/>
      <c r="M397" s="535"/>
      <c r="N397" s="538"/>
      <c r="O397" s="535"/>
      <c r="P397" s="535"/>
      <c r="Q397" s="535"/>
      <c r="R397" s="535"/>
      <c r="S397" s="535"/>
      <c r="T397" s="693"/>
      <c r="U397" s="535"/>
      <c r="V397" s="541"/>
      <c r="W397" s="535"/>
      <c r="X397" s="689"/>
      <c r="Y397" s="538"/>
      <c r="Z397" s="535"/>
      <c r="AA397" s="535"/>
      <c r="AB397" s="693"/>
      <c r="AC397" s="535"/>
      <c r="AD397" s="535"/>
      <c r="AE397" s="535"/>
      <c r="AF397" s="535"/>
      <c r="AG397" s="693"/>
      <c r="AH397" s="535"/>
      <c r="AI397" s="535"/>
      <c r="AJ397" s="535"/>
      <c r="AK397" s="535"/>
      <c r="AL397" s="535"/>
      <c r="AM397" s="693"/>
      <c r="AN397" s="535"/>
      <c r="AO397" s="535"/>
      <c r="AP397" s="535"/>
      <c r="AQ397" s="535"/>
      <c r="AR397" s="535"/>
      <c r="AS397" s="535"/>
      <c r="AT397" s="535"/>
      <c r="AU397" s="535"/>
      <c r="AV397" s="535"/>
      <c r="AW397" s="535"/>
      <c r="AX397" s="535"/>
      <c r="AY397" s="535"/>
      <c r="AZ397" s="535"/>
      <c r="BA397" s="535"/>
      <c r="BB397" s="535"/>
      <c r="BC397" s="535"/>
      <c r="BD397" s="535"/>
      <c r="BE397" s="535"/>
      <c r="BF397" s="535"/>
      <c r="BG397" s="535"/>
      <c r="BH397" s="535"/>
      <c r="BI397" s="535"/>
      <c r="BJ397" s="535"/>
      <c r="BK397" s="535"/>
      <c r="BL397" s="535"/>
      <c r="BM397" s="535"/>
      <c r="BN397" s="535"/>
      <c r="BO397" s="535"/>
      <c r="BP397" s="535"/>
    </row>
    <row r="398" spans="1:68" s="533" customFormat="1" ht="15" hidden="1" customHeight="1" thickBot="1" x14ac:dyDescent="0.35">
      <c r="A398" s="480"/>
      <c r="B398" s="481"/>
      <c r="C398" s="481"/>
      <c r="D398" s="482"/>
      <c r="E398" s="483" t="s">
        <v>2080</v>
      </c>
      <c r="F398" s="565"/>
      <c r="G398" s="565"/>
      <c r="H398" s="566">
        <f>SUM(H393:H396)</f>
        <v>0</v>
      </c>
      <c r="I398" s="566"/>
      <c r="J398" s="535"/>
      <c r="K398" s="535"/>
      <c r="L398" s="535"/>
      <c r="M398" s="535"/>
      <c r="N398" s="538"/>
      <c r="O398" s="535"/>
      <c r="P398" s="535"/>
      <c r="Q398" s="535"/>
      <c r="R398" s="535"/>
      <c r="S398" s="535"/>
      <c r="T398" s="693"/>
      <c r="U398" s="535"/>
      <c r="V398" s="675"/>
      <c r="W398" s="535"/>
      <c r="X398" s="689"/>
      <c r="Y398" s="538"/>
      <c r="Z398" s="535"/>
      <c r="AA398" s="535"/>
      <c r="AB398" s="693"/>
      <c r="AC398" s="535"/>
      <c r="AD398" s="535"/>
      <c r="AE398" s="535"/>
      <c r="AF398" s="535"/>
      <c r="AG398" s="693"/>
      <c r="AH398" s="535"/>
      <c r="AI398" s="535"/>
      <c r="AJ398" s="535"/>
      <c r="AK398" s="535"/>
      <c r="AL398" s="535"/>
      <c r="AM398" s="693"/>
      <c r="AN398" s="535"/>
      <c r="AO398" s="535"/>
      <c r="AP398" s="535"/>
      <c r="AQ398" s="535"/>
      <c r="AR398" s="535"/>
      <c r="AS398" s="535"/>
      <c r="AT398" s="535"/>
      <c r="AU398" s="535"/>
      <c r="AV398" s="535"/>
      <c r="AW398" s="535"/>
      <c r="AX398" s="535"/>
      <c r="AY398" s="535"/>
      <c r="AZ398" s="535"/>
      <c r="BA398" s="535"/>
      <c r="BB398" s="535"/>
      <c r="BC398" s="535"/>
      <c r="BD398" s="535"/>
      <c r="BE398" s="535"/>
      <c r="BF398" s="535"/>
      <c r="BG398" s="535"/>
      <c r="BH398" s="535"/>
      <c r="BI398" s="535"/>
      <c r="BJ398" s="535"/>
      <c r="BK398" s="535"/>
      <c r="BL398" s="535"/>
      <c r="BM398" s="535"/>
      <c r="BN398" s="535"/>
      <c r="BO398" s="535"/>
      <c r="BP398" s="535"/>
    </row>
    <row r="399" spans="1:68" s="533" customFormat="1" ht="15" hidden="1" customHeight="1" thickBot="1" x14ac:dyDescent="0.35">
      <c r="A399" s="567"/>
      <c r="B399" s="568"/>
      <c r="C399" s="568"/>
      <c r="D399" s="569"/>
      <c r="E399" s="571" t="s">
        <v>1558</v>
      </c>
      <c r="F399" s="571"/>
      <c r="G399" s="571"/>
      <c r="H399" s="572">
        <f>H397-H398</f>
        <v>0</v>
      </c>
      <c r="I399" s="572"/>
      <c r="J399" s="535"/>
      <c r="K399" s="535"/>
      <c r="L399" s="535"/>
      <c r="M399" s="535"/>
      <c r="N399" s="538"/>
      <c r="O399" s="535"/>
      <c r="P399" s="535"/>
      <c r="Q399" s="535"/>
      <c r="R399" s="535"/>
      <c r="S399" s="535"/>
      <c r="T399" s="535"/>
      <c r="U399" s="535"/>
      <c r="V399" s="675"/>
      <c r="W399" s="535"/>
      <c r="X399" s="689"/>
      <c r="Y399" s="538"/>
      <c r="Z399" s="535"/>
      <c r="AA399" s="535"/>
      <c r="AB399" s="693"/>
      <c r="AC399" s="933"/>
      <c r="AD399" s="535"/>
      <c r="AE399" s="535"/>
      <c r="AF399" s="535"/>
      <c r="AG399" s="2317"/>
      <c r="AH399" s="2317"/>
      <c r="AI399" s="535"/>
      <c r="AJ399" s="535"/>
      <c r="AK399" s="535"/>
      <c r="AL399" s="535"/>
      <c r="AM399" s="693"/>
      <c r="AN399" s="535"/>
      <c r="AO399" s="535"/>
      <c r="AP399" s="535"/>
      <c r="AQ399" s="535"/>
      <c r="AR399" s="535"/>
      <c r="AS399" s="535"/>
      <c r="AT399" s="535"/>
      <c r="AU399" s="535"/>
      <c r="AV399" s="535"/>
      <c r="AW399" s="535"/>
      <c r="AX399" s="535"/>
      <c r="AY399" s="535"/>
      <c r="AZ399" s="535"/>
      <c r="BA399" s="535"/>
      <c r="BB399" s="535"/>
      <c r="BC399" s="535"/>
      <c r="BD399" s="535"/>
      <c r="BE399" s="535"/>
      <c r="BF399" s="535"/>
      <c r="BG399" s="535"/>
      <c r="BH399" s="535"/>
      <c r="BI399" s="535"/>
      <c r="BJ399" s="535"/>
      <c r="BK399" s="535"/>
      <c r="BL399" s="535"/>
      <c r="BM399" s="535"/>
      <c r="BN399" s="535"/>
      <c r="BO399" s="535"/>
      <c r="BP399" s="535"/>
    </row>
    <row r="400" spans="1:68" s="533" customFormat="1" ht="15" customHeight="1" x14ac:dyDescent="0.3">
      <c r="A400" s="2290" t="str">
        <f>'Salary Menu MIS 3382'!A399:E399</f>
        <v>Workforce Development - Project 5110</v>
      </c>
      <c r="B400" s="2306"/>
      <c r="C400" s="2306"/>
      <c r="D400" s="2306"/>
      <c r="E400" s="2306"/>
      <c r="F400" s="2184"/>
      <c r="G400" s="2184"/>
      <c r="H400" s="382"/>
      <c r="I400" s="423"/>
      <c r="J400" s="620"/>
      <c r="K400" s="802"/>
      <c r="L400" s="621"/>
      <c r="M400" s="621"/>
      <c r="N400" s="264"/>
      <c r="O400" s="234"/>
      <c r="P400" s="264"/>
      <c r="Q400" s="234"/>
      <c r="R400" s="797"/>
      <c r="S400" s="234"/>
      <c r="T400" s="891"/>
      <c r="U400" s="301"/>
      <c r="V400" s="412"/>
      <c r="W400" s="582"/>
      <c r="X400" s="234"/>
      <c r="Y400" s="264"/>
      <c r="Z400" s="797"/>
      <c r="AA400" s="234"/>
      <c r="AB400" s="301"/>
      <c r="AC400" s="301"/>
      <c r="AD400" s="301"/>
      <c r="AE400" s="234"/>
      <c r="AF400" s="234"/>
      <c r="AG400" s="421"/>
      <c r="AH400" s="422"/>
      <c r="AI400" s="234"/>
      <c r="AJ400" s="234"/>
      <c r="AK400" s="535"/>
      <c r="AL400" s="234"/>
      <c r="AM400" s="301"/>
      <c r="AN400" s="234"/>
      <c r="AO400" s="535"/>
      <c r="AP400" s="535"/>
      <c r="AQ400" s="535"/>
      <c r="AR400" s="535"/>
      <c r="AS400" s="535"/>
      <c r="AT400" s="535"/>
      <c r="AU400" s="535"/>
      <c r="AV400" s="535"/>
      <c r="AW400" s="535"/>
      <c r="AX400" s="535"/>
      <c r="AY400" s="535"/>
      <c r="AZ400" s="535"/>
      <c r="BA400" s="535"/>
      <c r="BB400" s="535"/>
      <c r="BC400" s="535"/>
      <c r="BD400" s="535"/>
      <c r="BE400" s="535"/>
      <c r="BF400" s="535"/>
      <c r="BG400" s="535"/>
      <c r="BH400" s="535"/>
      <c r="BI400" s="535"/>
      <c r="BJ400" s="535"/>
      <c r="BK400" s="535"/>
      <c r="BL400" s="535"/>
      <c r="BM400" s="535"/>
      <c r="BN400" s="535"/>
      <c r="BO400" s="535"/>
      <c r="BP400" s="535"/>
    </row>
    <row r="401" spans="1:68" s="533" customFormat="1" ht="15" customHeight="1" x14ac:dyDescent="0.3">
      <c r="A401" s="336" t="s">
        <v>304</v>
      </c>
      <c r="B401" s="390" t="str">
        <f>'Salary Menu MIS 3382'!B400</f>
        <v>Teacher - Vocational - 10 Month</v>
      </c>
      <c r="C401" s="332">
        <v>0</v>
      </c>
      <c r="D401" s="342">
        <f t="shared" ref="D401:D433" si="40">ROUND(C401,2)</f>
        <v>0</v>
      </c>
      <c r="E401" s="341">
        <f>+'Salary Menu MIS 3382'!E400</f>
        <v>65000</v>
      </c>
      <c r="F401" s="740">
        <v>0</v>
      </c>
      <c r="G401" s="342">
        <f t="shared" ref="G401:G422" si="41">D401+F401</f>
        <v>0</v>
      </c>
      <c r="H401" s="400">
        <f t="shared" ref="H401:H422" si="42">ROUND(D401*E401,0)</f>
        <v>0</v>
      </c>
      <c r="I401" s="993"/>
      <c r="J401" s="620"/>
      <c r="K401" s="802"/>
      <c r="L401" s="621"/>
      <c r="M401" s="621"/>
      <c r="N401" s="264"/>
      <c r="O401" s="234"/>
      <c r="P401" s="264"/>
      <c r="Q401" s="234"/>
      <c r="R401" s="797"/>
      <c r="S401" s="234"/>
      <c r="T401" s="301"/>
      <c r="U401" s="802"/>
      <c r="V401" s="412"/>
      <c r="W401" s="945"/>
      <c r="X401" s="946"/>
      <c r="Y401" s="264"/>
      <c r="Z401" s="797"/>
      <c r="AA401" s="234"/>
      <c r="AB401" s="301"/>
      <c r="AC401" s="234"/>
      <c r="AD401" s="621"/>
      <c r="AE401" s="234"/>
      <c r="AF401" s="234"/>
      <c r="AG401" s="690"/>
      <c r="AH401" s="422"/>
      <c r="AI401" s="234"/>
      <c r="AJ401" s="535"/>
      <c r="AK401" s="535"/>
      <c r="AL401" s="234"/>
      <c r="AM401" s="301"/>
      <c r="AN401" s="234"/>
      <c r="AO401" s="535"/>
      <c r="AP401" s="535"/>
      <c r="AQ401" s="535"/>
      <c r="AR401" s="535"/>
      <c r="AS401" s="535"/>
      <c r="AT401" s="535"/>
      <c r="AU401" s="535"/>
      <c r="AV401" s="535"/>
      <c r="AW401" s="535"/>
      <c r="AX401" s="535"/>
      <c r="AY401" s="535"/>
      <c r="AZ401" s="535"/>
      <c r="BA401" s="535"/>
      <c r="BB401" s="535"/>
      <c r="BC401" s="535"/>
      <c r="BD401" s="535"/>
      <c r="BE401" s="535"/>
      <c r="BF401" s="535"/>
      <c r="BG401" s="535"/>
      <c r="BH401" s="535"/>
      <c r="BI401" s="535"/>
      <c r="BJ401" s="535"/>
      <c r="BK401" s="535"/>
      <c r="BL401" s="535"/>
      <c r="BM401" s="535"/>
      <c r="BN401" s="535"/>
      <c r="BO401" s="535"/>
      <c r="BP401" s="535"/>
    </row>
    <row r="402" spans="1:68" ht="15" customHeight="1" x14ac:dyDescent="0.3">
      <c r="A402" s="336" t="s">
        <v>304</v>
      </c>
      <c r="B402" s="390" t="str">
        <f>'Salary Menu MIS 3382'!B401</f>
        <v>Teacher - Vocational - 12 Month</v>
      </c>
      <c r="C402" s="332">
        <v>0</v>
      </c>
      <c r="D402" s="342">
        <f t="shared" si="40"/>
        <v>0</v>
      </c>
      <c r="E402" s="341">
        <f>+'Salary Menu MIS 3382'!E401</f>
        <v>76600</v>
      </c>
      <c r="F402" s="740">
        <v>0</v>
      </c>
      <c r="G402" s="342">
        <f t="shared" si="41"/>
        <v>0</v>
      </c>
      <c r="H402" s="400">
        <f t="shared" si="42"/>
        <v>0</v>
      </c>
      <c r="I402" s="993"/>
      <c r="J402" s="620"/>
      <c r="K402" s="802"/>
      <c r="L402" s="621"/>
      <c r="M402" s="621"/>
      <c r="P402" s="264"/>
      <c r="T402" s="301"/>
      <c r="U402" s="802"/>
      <c r="V402" s="412"/>
      <c r="W402" s="945"/>
      <c r="X402" s="946"/>
      <c r="AD402" s="621"/>
      <c r="AF402" s="535"/>
      <c r="AG402" s="690"/>
      <c r="AH402" s="422"/>
      <c r="AJ402" s="535"/>
    </row>
    <row r="403" spans="1:68" ht="15" customHeight="1" x14ac:dyDescent="0.3">
      <c r="A403" s="336" t="s">
        <v>304</v>
      </c>
      <c r="B403" s="390" t="str">
        <f>'Salary Menu MIS 3382'!B402</f>
        <v>Teacher - Less than 3.75 Hours</v>
      </c>
      <c r="C403" s="394">
        <v>0</v>
      </c>
      <c r="D403" s="340">
        <f t="shared" si="40"/>
        <v>0</v>
      </c>
      <c r="E403" s="341">
        <f>+'Salary Menu MIS 3382'!E402</f>
        <v>7800</v>
      </c>
      <c r="F403" s="740">
        <v>0</v>
      </c>
      <c r="G403" s="342">
        <f t="shared" si="41"/>
        <v>0</v>
      </c>
      <c r="H403" s="400">
        <f t="shared" si="42"/>
        <v>0</v>
      </c>
      <c r="I403" s="993"/>
      <c r="J403" s="620"/>
      <c r="K403" s="802"/>
      <c r="L403" s="621"/>
      <c r="M403" s="621"/>
      <c r="P403" s="264"/>
      <c r="T403" s="301"/>
      <c r="U403" s="802"/>
      <c r="V403" s="412"/>
      <c r="W403" s="945"/>
      <c r="X403" s="946"/>
      <c r="AD403" s="221"/>
      <c r="AF403" s="535"/>
      <c r="AG403" s="690"/>
      <c r="AH403" s="422"/>
    </row>
    <row r="404" spans="1:68" ht="15" customHeight="1" x14ac:dyDescent="0.3">
      <c r="A404" s="336" t="s">
        <v>304</v>
      </c>
      <c r="B404" s="390" t="str">
        <f>'Salary Menu MIS 3382'!B403</f>
        <v>Teacher - 12 Month</v>
      </c>
      <c r="C404" s="332">
        <v>0</v>
      </c>
      <c r="D404" s="342">
        <f t="shared" si="40"/>
        <v>0</v>
      </c>
      <c r="E404" s="341">
        <f>+'Salary Menu MIS 3382'!E403</f>
        <v>76600</v>
      </c>
      <c r="F404" s="740">
        <v>0</v>
      </c>
      <c r="G404" s="342">
        <f t="shared" si="41"/>
        <v>0</v>
      </c>
      <c r="H404" s="400">
        <f t="shared" si="42"/>
        <v>0</v>
      </c>
      <c r="I404" s="993"/>
      <c r="J404" s="620"/>
      <c r="K404" s="802"/>
      <c r="L404" s="621"/>
      <c r="M404" s="621"/>
      <c r="P404" s="264"/>
      <c r="T404" s="301"/>
      <c r="U404" s="802"/>
      <c r="V404" s="412"/>
      <c r="W404" s="691"/>
      <c r="X404" s="692"/>
      <c r="AD404" s="621"/>
      <c r="AG404" s="690"/>
      <c r="AH404" s="422"/>
    </row>
    <row r="405" spans="1:68" ht="15" customHeight="1" x14ac:dyDescent="0.3">
      <c r="A405" s="336" t="s">
        <v>316</v>
      </c>
      <c r="B405" s="390" t="str">
        <f>'Salary Menu MIS 3382'!B404</f>
        <v>Teacher - Hourly</v>
      </c>
      <c r="C405" s="409">
        <v>0</v>
      </c>
      <c r="D405" s="342">
        <f t="shared" si="40"/>
        <v>0</v>
      </c>
      <c r="E405" s="341">
        <f>+'Salary Menu MIS 3382'!E404</f>
        <v>37</v>
      </c>
      <c r="F405" s="740">
        <v>0</v>
      </c>
      <c r="G405" s="342">
        <f t="shared" si="41"/>
        <v>0</v>
      </c>
      <c r="H405" s="400">
        <f t="shared" si="42"/>
        <v>0</v>
      </c>
      <c r="I405" s="993"/>
      <c r="J405" s="802"/>
      <c r="K405" s="802"/>
      <c r="L405" s="621"/>
      <c r="M405" s="621"/>
      <c r="P405" s="264"/>
      <c r="T405" s="301"/>
      <c r="U405" s="802"/>
      <c r="V405" s="412"/>
      <c r="AD405" s="923"/>
      <c r="AG405" s="421"/>
      <c r="AH405" s="422"/>
    </row>
    <row r="406" spans="1:68" ht="15" customHeight="1" x14ac:dyDescent="0.3">
      <c r="A406" s="637" t="s">
        <v>368</v>
      </c>
      <c r="B406" s="638" t="str">
        <f>'Salary Menu MIS 3382'!B405</f>
        <v>Classroom Assistant - Full Time</v>
      </c>
      <c r="C406" s="741">
        <v>0</v>
      </c>
      <c r="D406" s="742">
        <f t="shared" si="40"/>
        <v>0</v>
      </c>
      <c r="E406" s="640">
        <f>+'Salary Menu MIS 3382'!E405</f>
        <v>30300</v>
      </c>
      <c r="F406" s="743">
        <v>0</v>
      </c>
      <c r="G406" s="743">
        <f t="shared" si="41"/>
        <v>0</v>
      </c>
      <c r="H406" s="641">
        <f t="shared" si="42"/>
        <v>0</v>
      </c>
      <c r="I406" s="1074"/>
      <c r="T406" s="301"/>
      <c r="U406" s="802"/>
      <c r="V406" s="412"/>
      <c r="AD406" s="621"/>
      <c r="AG406" s="690"/>
      <c r="AH406" s="422"/>
    </row>
    <row r="407" spans="1:68" s="745" customFormat="1" ht="15" customHeight="1" x14ac:dyDescent="0.3">
      <c r="A407" s="336" t="s">
        <v>368</v>
      </c>
      <c r="B407" s="390" t="str">
        <f>'Salary Menu MIS 3382'!B406</f>
        <v>Classroom Assistant - Less than 4 hours</v>
      </c>
      <c r="C407" s="394">
        <v>0</v>
      </c>
      <c r="D407" s="340">
        <f t="shared" si="40"/>
        <v>0</v>
      </c>
      <c r="E407" s="341">
        <f>+'Salary Menu MIS 3382'!E406</f>
        <v>3100</v>
      </c>
      <c r="F407" s="744">
        <v>0</v>
      </c>
      <c r="G407" s="744">
        <f t="shared" si="41"/>
        <v>0</v>
      </c>
      <c r="H407" s="400">
        <f t="shared" si="42"/>
        <v>0</v>
      </c>
      <c r="I407" s="993"/>
      <c r="J407" s="234"/>
      <c r="K407" s="234"/>
      <c r="L407" s="234"/>
      <c r="M407" s="234"/>
      <c r="N407" s="264"/>
      <c r="O407" s="234"/>
      <c r="P407" s="234"/>
      <c r="Q407" s="234"/>
      <c r="R407" s="797"/>
      <c r="S407" s="234"/>
      <c r="T407" s="301"/>
      <c r="U407" s="802"/>
      <c r="V407" s="388"/>
      <c r="W407" s="234"/>
      <c r="X407" s="234"/>
      <c r="Y407" s="264"/>
      <c r="Z407" s="797"/>
      <c r="AA407" s="234"/>
      <c r="AB407" s="301"/>
      <c r="AC407" s="234"/>
      <c r="AD407" s="221"/>
      <c r="AE407" s="234"/>
      <c r="AF407" s="234"/>
      <c r="AG407" s="690"/>
      <c r="AH407" s="422"/>
      <c r="AI407" s="234"/>
      <c r="AJ407" s="234"/>
      <c r="AK407" s="746"/>
      <c r="AL407" s="234"/>
      <c r="AM407" s="301"/>
      <c r="AN407" s="234"/>
      <c r="AO407" s="746"/>
      <c r="AP407" s="746"/>
      <c r="AQ407" s="746"/>
      <c r="AR407" s="746"/>
      <c r="AS407" s="746"/>
      <c r="AT407" s="746"/>
      <c r="AU407" s="746"/>
      <c r="AV407" s="746"/>
      <c r="AW407" s="746"/>
      <c r="AX407" s="746"/>
      <c r="AY407" s="746"/>
      <c r="AZ407" s="746"/>
      <c r="BA407" s="746"/>
      <c r="BB407" s="746"/>
      <c r="BC407" s="746"/>
      <c r="BD407" s="746"/>
      <c r="BE407" s="746"/>
      <c r="BF407" s="746"/>
      <c r="BG407" s="746"/>
      <c r="BH407" s="746"/>
      <c r="BI407" s="746"/>
      <c r="BJ407" s="746"/>
      <c r="BK407" s="746"/>
      <c r="BL407" s="746"/>
      <c r="BM407" s="746"/>
      <c r="BN407" s="746"/>
      <c r="BO407" s="746"/>
      <c r="BP407" s="746"/>
    </row>
    <row r="408" spans="1:68" ht="15" customHeight="1" x14ac:dyDescent="0.3">
      <c r="A408" s="336" t="s">
        <v>369</v>
      </c>
      <c r="B408" s="390" t="str">
        <f>'Salary Menu MIS 3382'!B407</f>
        <v>Classroom Assistant - Vo-Tech</v>
      </c>
      <c r="C408" s="338">
        <v>0</v>
      </c>
      <c r="D408" s="340">
        <f t="shared" si="40"/>
        <v>0</v>
      </c>
      <c r="E408" s="341">
        <f>+'Salary Menu MIS 3382'!E407</f>
        <v>42000</v>
      </c>
      <c r="F408" s="744">
        <v>0</v>
      </c>
      <c r="G408" s="744">
        <f t="shared" si="41"/>
        <v>0</v>
      </c>
      <c r="H408" s="400">
        <f t="shared" si="42"/>
        <v>0</v>
      </c>
      <c r="I408" s="993"/>
      <c r="T408" s="301"/>
      <c r="U408" s="802"/>
      <c r="V408" s="388"/>
      <c r="W408" s="389"/>
      <c r="X408" s="389"/>
      <c r="AD408" s="621"/>
      <c r="AG408" s="690"/>
      <c r="AH408" s="422"/>
      <c r="AJ408" s="746"/>
    </row>
    <row r="409" spans="1:68" ht="15" hidden="1" customHeight="1" x14ac:dyDescent="0.3">
      <c r="A409" s="336" t="s">
        <v>371</v>
      </c>
      <c r="B409" s="390" t="str">
        <f>'Salary Menu MIS 3382'!B408</f>
        <v>Custodian I - 12 Month</v>
      </c>
      <c r="C409" s="338">
        <v>0</v>
      </c>
      <c r="D409" s="340">
        <f t="shared" si="40"/>
        <v>0</v>
      </c>
      <c r="E409" s="341">
        <f>+'Salary Menu MIS 3382'!E408</f>
        <v>0</v>
      </c>
      <c r="F409" s="395"/>
      <c r="G409" s="342">
        <f t="shared" si="41"/>
        <v>0</v>
      </c>
      <c r="H409" s="400">
        <f t="shared" si="42"/>
        <v>0</v>
      </c>
      <c r="I409" s="993"/>
      <c r="T409" s="301"/>
      <c r="U409" s="802"/>
      <c r="V409" s="392"/>
      <c r="W409" s="389"/>
      <c r="X409" s="389"/>
      <c r="Z409" s="535"/>
      <c r="AD409" s="621"/>
      <c r="AF409" s="746"/>
      <c r="AG409" s="690"/>
      <c r="AH409" s="422"/>
    </row>
    <row r="410" spans="1:68" ht="15" hidden="1" customHeight="1" x14ac:dyDescent="0.3">
      <c r="A410" s="336" t="s">
        <v>371</v>
      </c>
      <c r="B410" s="390" t="str">
        <f>'Salary Menu MIS 3382'!B409</f>
        <v>Custodian - 12 Month</v>
      </c>
      <c r="C410" s="338">
        <v>0</v>
      </c>
      <c r="D410" s="340">
        <f t="shared" si="40"/>
        <v>0</v>
      </c>
      <c r="E410" s="341">
        <f>+'Salary Menu MIS 3382'!E409</f>
        <v>0</v>
      </c>
      <c r="F410" s="395"/>
      <c r="G410" s="342">
        <f t="shared" si="41"/>
        <v>0</v>
      </c>
      <c r="H410" s="400">
        <f t="shared" si="42"/>
        <v>0</v>
      </c>
      <c r="I410" s="993"/>
      <c r="T410" s="301"/>
      <c r="U410" s="802"/>
      <c r="V410" s="388"/>
      <c r="W410" s="389"/>
      <c r="X410" s="389"/>
      <c r="Y410" s="538"/>
      <c r="Z410" s="535"/>
      <c r="AA410" s="535"/>
      <c r="AD410" s="621"/>
      <c r="AG410" s="690"/>
      <c r="AH410" s="422"/>
      <c r="AP410" s="2282"/>
      <c r="AQ410" s="2282"/>
      <c r="AR410" s="2282"/>
    </row>
    <row r="411" spans="1:68" ht="15" hidden="1" customHeight="1" x14ac:dyDescent="0.3">
      <c r="A411" s="336" t="s">
        <v>371</v>
      </c>
      <c r="B411" s="390" t="str">
        <f>'Salary Menu MIS 3382'!B410</f>
        <v>Custodian - 10 Month</v>
      </c>
      <c r="C411" s="338">
        <v>0</v>
      </c>
      <c r="D411" s="340">
        <f t="shared" si="40"/>
        <v>0</v>
      </c>
      <c r="E411" s="341">
        <f>+'Salary Menu MIS 3382'!E410</f>
        <v>0</v>
      </c>
      <c r="F411" s="395"/>
      <c r="G411" s="342">
        <f t="shared" si="41"/>
        <v>0</v>
      </c>
      <c r="H411" s="400">
        <f t="shared" si="42"/>
        <v>0</v>
      </c>
      <c r="I411" s="993"/>
      <c r="T411" s="301"/>
      <c r="U411" s="802"/>
      <c r="V411" s="392"/>
      <c r="Y411" s="538"/>
      <c r="AA411" s="535"/>
      <c r="AD411" s="621"/>
      <c r="AE411" s="535"/>
      <c r="AG411" s="690"/>
      <c r="AH411" s="422"/>
      <c r="AP411" s="2282"/>
      <c r="AQ411" s="2282"/>
      <c r="AR411" s="2282"/>
    </row>
    <row r="412" spans="1:68" ht="15" hidden="1" customHeight="1" x14ac:dyDescent="0.3">
      <c r="A412" s="336" t="s">
        <v>371</v>
      </c>
      <c r="B412" s="390" t="str">
        <f>'Salary Menu MIS 3382'!B411</f>
        <v>Custodian - 9 Month</v>
      </c>
      <c r="C412" s="338">
        <v>0</v>
      </c>
      <c r="D412" s="340">
        <f t="shared" si="40"/>
        <v>0</v>
      </c>
      <c r="E412" s="341">
        <f>+'Salary Menu MIS 3382'!E411</f>
        <v>0</v>
      </c>
      <c r="F412" s="395"/>
      <c r="G412" s="342">
        <f t="shared" si="41"/>
        <v>0</v>
      </c>
      <c r="H412" s="400">
        <f t="shared" si="42"/>
        <v>0</v>
      </c>
      <c r="I412" s="993"/>
      <c r="T412" s="301"/>
      <c r="U412" s="802"/>
      <c r="V412" s="392"/>
      <c r="AD412" s="621"/>
      <c r="AE412" s="535"/>
      <c r="AG412" s="690"/>
      <c r="AH412" s="422"/>
    </row>
    <row r="413" spans="1:68" ht="15" hidden="1" customHeight="1" x14ac:dyDescent="0.3">
      <c r="A413" s="336" t="s">
        <v>371</v>
      </c>
      <c r="B413" s="390" t="str">
        <f>'Salary Menu MIS 3382'!B412</f>
        <v>Custodian - 12 Month - Less than 4 hours</v>
      </c>
      <c r="C413" s="394">
        <v>0</v>
      </c>
      <c r="D413" s="340">
        <f t="shared" si="40"/>
        <v>0</v>
      </c>
      <c r="E413" s="341">
        <f>+'Salary Menu MIS 3382'!E412</f>
        <v>0</v>
      </c>
      <c r="F413" s="395"/>
      <c r="G413" s="342">
        <f t="shared" si="41"/>
        <v>0</v>
      </c>
      <c r="H413" s="400">
        <f t="shared" si="42"/>
        <v>0</v>
      </c>
      <c r="I413" s="993"/>
      <c r="T413" s="301"/>
      <c r="U413" s="802"/>
      <c r="V413" s="392"/>
      <c r="AD413" s="221"/>
      <c r="AG413" s="421"/>
      <c r="AH413" s="422"/>
    </row>
    <row r="414" spans="1:68" ht="15" hidden="1" customHeight="1" x14ac:dyDescent="0.3">
      <c r="A414" s="336" t="s">
        <v>371</v>
      </c>
      <c r="B414" s="390" t="str">
        <f>'Salary Menu MIS 3382'!B413</f>
        <v>Custodian - 10 Month - Less than 4 hours</v>
      </c>
      <c r="C414" s="394">
        <v>0</v>
      </c>
      <c r="D414" s="340">
        <f t="shared" si="40"/>
        <v>0</v>
      </c>
      <c r="E414" s="341">
        <f>+'Salary Menu MIS 3382'!E413</f>
        <v>0</v>
      </c>
      <c r="F414" s="395"/>
      <c r="G414" s="342">
        <f t="shared" si="41"/>
        <v>0</v>
      </c>
      <c r="H414" s="400">
        <f t="shared" si="42"/>
        <v>0</v>
      </c>
      <c r="I414" s="993"/>
      <c r="T414" s="301"/>
      <c r="U414" s="802"/>
      <c r="V414" s="388"/>
      <c r="AD414" s="221"/>
      <c r="AG414" s="234"/>
      <c r="AH414" s="234"/>
    </row>
    <row r="415" spans="1:68" ht="15" hidden="1" customHeight="1" x14ac:dyDescent="0.3">
      <c r="A415" s="336" t="s">
        <v>371</v>
      </c>
      <c r="B415" s="390" t="str">
        <f>'Salary Menu MIS 3382'!B414</f>
        <v>Custodian - 9 Month - Less than 4 hours</v>
      </c>
      <c r="C415" s="394">
        <v>0</v>
      </c>
      <c r="D415" s="340">
        <f t="shared" si="40"/>
        <v>0</v>
      </c>
      <c r="E415" s="341">
        <f>+'Salary Menu MIS 3382'!E414</f>
        <v>0</v>
      </c>
      <c r="F415" s="395"/>
      <c r="G415" s="342">
        <f t="shared" si="41"/>
        <v>0</v>
      </c>
      <c r="H415" s="400">
        <f t="shared" si="42"/>
        <v>0</v>
      </c>
      <c r="I415" s="993"/>
      <c r="T415" s="301"/>
      <c r="U415" s="802"/>
      <c r="V415" s="541"/>
      <c r="AD415" s="221"/>
      <c r="AH415" s="557"/>
      <c r="AI415" s="617"/>
    </row>
    <row r="416" spans="1:68" ht="15" customHeight="1" x14ac:dyDescent="0.3">
      <c r="A416" s="336" t="s">
        <v>382</v>
      </c>
      <c r="B416" s="390" t="str">
        <f>'Salary Menu MIS 3382'!B415</f>
        <v>School Bookkeeper - 12 Month</v>
      </c>
      <c r="C416" s="338">
        <v>0</v>
      </c>
      <c r="D416" s="340">
        <f t="shared" si="40"/>
        <v>0</v>
      </c>
      <c r="E416" s="341">
        <f>+'Salary Menu MIS 3382'!E415</f>
        <v>48400</v>
      </c>
      <c r="F416" s="744">
        <v>0</v>
      </c>
      <c r="G416" s="744">
        <f t="shared" si="41"/>
        <v>0</v>
      </c>
      <c r="H416" s="400">
        <f t="shared" si="42"/>
        <v>0</v>
      </c>
      <c r="I416" s="993"/>
      <c r="T416" s="301"/>
      <c r="U416" s="802"/>
      <c r="V416" s="541"/>
      <c r="AD416" s="621"/>
    </row>
    <row r="417" spans="1:68" ht="15" customHeight="1" x14ac:dyDescent="0.3">
      <c r="A417" s="336" t="s">
        <v>384</v>
      </c>
      <c r="B417" s="390" t="str">
        <f>'Salary Menu MIS 3382'!B416</f>
        <v>School Level Clerk - 10 Month</v>
      </c>
      <c r="C417" s="338">
        <v>0</v>
      </c>
      <c r="D417" s="340">
        <f t="shared" si="40"/>
        <v>0</v>
      </c>
      <c r="E417" s="450">
        <f>+'Salary Menu MIS 3382'!E416</f>
        <v>28600</v>
      </c>
      <c r="F417" s="744">
        <v>0</v>
      </c>
      <c r="G417" s="744">
        <f t="shared" si="41"/>
        <v>0</v>
      </c>
      <c r="H417" s="400">
        <f t="shared" si="42"/>
        <v>0</v>
      </c>
      <c r="I417" s="993"/>
      <c r="T417" s="301"/>
      <c r="U417" s="802"/>
      <c r="V417" s="388"/>
      <c r="AD417" s="621"/>
    </row>
    <row r="418" spans="1:68" ht="15" customHeight="1" x14ac:dyDescent="0.3">
      <c r="A418" s="336" t="s">
        <v>386</v>
      </c>
      <c r="B418" s="390" t="str">
        <f>'Salary Menu MIS 3382'!B417</f>
        <v>Secretary - 10 Month</v>
      </c>
      <c r="C418" s="338">
        <v>0</v>
      </c>
      <c r="D418" s="340">
        <f t="shared" si="40"/>
        <v>0</v>
      </c>
      <c r="E418" s="341">
        <f>+'Salary Menu MIS 3382'!E417</f>
        <v>43000</v>
      </c>
      <c r="F418" s="744">
        <v>0</v>
      </c>
      <c r="G418" s="744">
        <f t="shared" si="41"/>
        <v>0</v>
      </c>
      <c r="H418" s="400">
        <f t="shared" si="42"/>
        <v>0</v>
      </c>
      <c r="I418" s="993"/>
      <c r="T418" s="301"/>
      <c r="U418" s="802"/>
      <c r="V418" s="388"/>
      <c r="AD418" s="621"/>
      <c r="AE418" s="746"/>
    </row>
    <row r="419" spans="1:68" ht="15" customHeight="1" x14ac:dyDescent="0.3">
      <c r="A419" s="336" t="s">
        <v>388</v>
      </c>
      <c r="B419" s="390" t="str">
        <f>'Salary Menu MIS 3382'!B418</f>
        <v>Secretary - 12 Month</v>
      </c>
      <c r="C419" s="338">
        <v>0</v>
      </c>
      <c r="D419" s="340">
        <f t="shared" si="40"/>
        <v>0</v>
      </c>
      <c r="E419" s="341">
        <f>+'Salary Menu MIS 3382'!E418</f>
        <v>50200</v>
      </c>
      <c r="F419" s="744">
        <v>0</v>
      </c>
      <c r="G419" s="744">
        <f t="shared" si="41"/>
        <v>0</v>
      </c>
      <c r="H419" s="400">
        <f t="shared" si="42"/>
        <v>0</v>
      </c>
      <c r="I419" s="993"/>
      <c r="T419" s="301"/>
      <c r="U419" s="802"/>
      <c r="V419" s="388"/>
      <c r="AD419" s="621"/>
      <c r="AG419" s="951"/>
      <c r="AH419" s="952"/>
      <c r="AI419" s="616"/>
    </row>
    <row r="420" spans="1:68" ht="15" customHeight="1" x14ac:dyDescent="0.3">
      <c r="A420" s="336" t="s">
        <v>366</v>
      </c>
      <c r="B420" s="749" t="s">
        <v>1461</v>
      </c>
      <c r="C420" s="338">
        <v>0</v>
      </c>
      <c r="D420" s="340">
        <f t="shared" si="40"/>
        <v>0</v>
      </c>
      <c r="E420" s="627"/>
      <c r="F420" s="750">
        <v>0</v>
      </c>
      <c r="G420" s="341">
        <f t="shared" si="41"/>
        <v>0</v>
      </c>
      <c r="H420" s="751">
        <f t="shared" si="42"/>
        <v>0</v>
      </c>
      <c r="I420" s="1133"/>
      <c r="J420" s="620"/>
      <c r="K420" s="802"/>
      <c r="L420" s="621"/>
      <c r="M420" s="621"/>
      <c r="P420" s="264"/>
      <c r="T420" s="301"/>
      <c r="U420" s="802"/>
      <c r="V420" s="388"/>
      <c r="AD420" s="621"/>
    </row>
    <row r="421" spans="1:68" ht="18" customHeight="1" x14ac:dyDescent="0.3">
      <c r="A421" s="336" t="s">
        <v>366</v>
      </c>
      <c r="B421" s="411" t="s">
        <v>1410</v>
      </c>
      <c r="C421" s="338">
        <v>0</v>
      </c>
      <c r="D421" s="340">
        <f t="shared" si="40"/>
        <v>0</v>
      </c>
      <c r="E421" s="627"/>
      <c r="F421" s="395">
        <v>0</v>
      </c>
      <c r="G421" s="395">
        <f t="shared" si="41"/>
        <v>0</v>
      </c>
      <c r="H421" s="400">
        <f t="shared" si="42"/>
        <v>0</v>
      </c>
      <c r="I421" s="993"/>
      <c r="J421" s="620"/>
      <c r="K421" s="802"/>
      <c r="L421" s="621"/>
      <c r="M421" s="621"/>
      <c r="P421" s="264"/>
      <c r="T421" s="301"/>
      <c r="U421" s="802"/>
      <c r="V421" s="388"/>
      <c r="AD421" s="621"/>
    </row>
    <row r="422" spans="1:68" ht="15" customHeight="1" thickBot="1" x14ac:dyDescent="0.35">
      <c r="A422" s="752" t="s">
        <v>366</v>
      </c>
      <c r="B422" s="753" t="s">
        <v>543</v>
      </c>
      <c r="C422" s="754">
        <v>0</v>
      </c>
      <c r="D422" s="755">
        <f t="shared" si="40"/>
        <v>0</v>
      </c>
      <c r="E422" s="756"/>
      <c r="F422" s="757">
        <v>0</v>
      </c>
      <c r="G422" s="757">
        <f t="shared" si="41"/>
        <v>0</v>
      </c>
      <c r="H422" s="365">
        <f t="shared" si="42"/>
        <v>0</v>
      </c>
      <c r="I422" s="2253"/>
      <c r="T422" s="301"/>
      <c r="U422" s="802"/>
      <c r="V422" s="388"/>
      <c r="AD422" s="621"/>
    </row>
    <row r="423" spans="1:68" s="533" customFormat="1" ht="15" hidden="1" customHeight="1" x14ac:dyDescent="0.3">
      <c r="A423" s="953" t="s">
        <v>223</v>
      </c>
      <c r="B423" s="189"/>
      <c r="C423" s="954"/>
      <c r="D423" s="954">
        <f t="shared" si="40"/>
        <v>0</v>
      </c>
      <c r="E423" s="955"/>
      <c r="F423" s="955"/>
      <c r="G423" s="955"/>
      <c r="H423" s="956"/>
      <c r="I423" s="956"/>
      <c r="J423" s="535"/>
      <c r="K423" s="535"/>
      <c r="L423" s="535"/>
      <c r="M423" s="535"/>
      <c r="N423" s="538"/>
      <c r="O423" s="535"/>
      <c r="P423" s="535"/>
      <c r="Q423" s="535"/>
      <c r="R423" s="535"/>
      <c r="S423" s="535"/>
      <c r="T423" s="693"/>
      <c r="U423" s="535"/>
      <c r="V423" s="541"/>
      <c r="W423" s="535"/>
      <c r="X423" s="535"/>
      <c r="Y423" s="538"/>
      <c r="Z423" s="535"/>
      <c r="AA423" s="535"/>
      <c r="AB423" s="693"/>
      <c r="AC423" s="535"/>
      <c r="AD423" s="901"/>
      <c r="AE423" s="535"/>
      <c r="AF423" s="535"/>
      <c r="AG423" s="693"/>
      <c r="AH423" s="535"/>
      <c r="AI423" s="535"/>
      <c r="AJ423" s="535"/>
      <c r="AK423" s="535"/>
      <c r="AL423" s="535"/>
      <c r="AM423" s="693"/>
      <c r="AN423" s="535"/>
      <c r="AO423" s="535"/>
      <c r="AP423" s="535"/>
      <c r="AQ423" s="535"/>
      <c r="AR423" s="535"/>
      <c r="AS423" s="535"/>
      <c r="AT423" s="535"/>
      <c r="AU423" s="535"/>
      <c r="AV423" s="535"/>
      <c r="AW423" s="535"/>
      <c r="AX423" s="535"/>
      <c r="AY423" s="535"/>
      <c r="AZ423" s="535"/>
      <c r="BA423" s="535"/>
      <c r="BB423" s="535"/>
      <c r="BC423" s="535"/>
      <c r="BD423" s="535"/>
      <c r="BE423" s="535"/>
      <c r="BF423" s="535"/>
      <c r="BG423" s="535"/>
      <c r="BH423" s="535"/>
      <c r="BI423" s="535"/>
      <c r="BJ423" s="535"/>
      <c r="BK423" s="535"/>
      <c r="BL423" s="535"/>
      <c r="BM423" s="535"/>
      <c r="BN423" s="535"/>
      <c r="BO423" s="535"/>
      <c r="BP423" s="535"/>
    </row>
    <row r="424" spans="1:68" s="533" customFormat="1" ht="15" hidden="1" customHeight="1" x14ac:dyDescent="0.3">
      <c r="A424" s="542" t="s">
        <v>393</v>
      </c>
      <c r="B424" s="930" t="s">
        <v>1505</v>
      </c>
      <c r="C424" s="544">
        <v>0</v>
      </c>
      <c r="D424" s="545">
        <f t="shared" si="40"/>
        <v>0</v>
      </c>
      <c r="E424" s="931">
        <f>+'Salary Menu MIS 3382'!E423</f>
        <v>1465</v>
      </c>
      <c r="F424" s="957">
        <v>0</v>
      </c>
      <c r="G424" s="957">
        <f t="shared" ref="G424:G433" si="43">D424+F424</f>
        <v>0</v>
      </c>
      <c r="H424" s="549">
        <f t="shared" ref="H424:H432" si="44">ROUND(D424*E424,0)</f>
        <v>0</v>
      </c>
      <c r="I424" s="549"/>
      <c r="J424" s="535"/>
      <c r="K424" s="535"/>
      <c r="L424" s="535"/>
      <c r="M424" s="535"/>
      <c r="N424" s="538"/>
      <c r="O424" s="535"/>
      <c r="P424" s="535"/>
      <c r="Q424" s="535"/>
      <c r="R424" s="535"/>
      <c r="S424" s="535"/>
      <c r="T424" s="693"/>
      <c r="U424" s="191"/>
      <c r="V424" s="541"/>
      <c r="W424" s="535"/>
      <c r="X424" s="535"/>
      <c r="Y424" s="538"/>
      <c r="Z424" s="535"/>
      <c r="AA424" s="535"/>
      <c r="AB424" s="693"/>
      <c r="AC424" s="535"/>
      <c r="AD424" s="535"/>
      <c r="AE424" s="901"/>
      <c r="AF424" s="535"/>
      <c r="AG424" s="693"/>
      <c r="AH424" s="535"/>
      <c r="AI424" s="535"/>
      <c r="AJ424" s="535"/>
      <c r="AK424" s="535"/>
      <c r="AL424" s="535"/>
      <c r="AM424" s="693"/>
      <c r="AN424" s="535"/>
      <c r="AO424" s="535"/>
      <c r="AP424" s="535"/>
      <c r="AQ424" s="535"/>
      <c r="AR424" s="535"/>
      <c r="AS424" s="535"/>
      <c r="AT424" s="535"/>
      <c r="AU424" s="535"/>
      <c r="AV424" s="535"/>
      <c r="AW424" s="535"/>
      <c r="AX424" s="535"/>
      <c r="AY424" s="535"/>
      <c r="AZ424" s="535"/>
      <c r="BA424" s="535"/>
      <c r="BB424" s="535"/>
      <c r="BC424" s="535"/>
      <c r="BD424" s="535"/>
      <c r="BE424" s="535"/>
      <c r="BF424" s="535"/>
      <c r="BG424" s="535"/>
      <c r="BH424" s="535"/>
      <c r="BI424" s="535"/>
      <c r="BJ424" s="535"/>
      <c r="BK424" s="535"/>
      <c r="BL424" s="535"/>
      <c r="BM424" s="535"/>
      <c r="BN424" s="535"/>
      <c r="BO424" s="535"/>
      <c r="BP424" s="535"/>
    </row>
    <row r="425" spans="1:68" s="533" customFormat="1" ht="15" hidden="1" customHeight="1" x14ac:dyDescent="0.3">
      <c r="A425" s="345" t="s">
        <v>394</v>
      </c>
      <c r="B425" s="934" t="s">
        <v>395</v>
      </c>
      <c r="C425" s="347">
        <v>0</v>
      </c>
      <c r="D425" s="348">
        <f t="shared" si="40"/>
        <v>0</v>
      </c>
      <c r="E425" s="935">
        <f>+'Salary Menu MIS 3382'!E424</f>
        <v>1465</v>
      </c>
      <c r="F425" s="958">
        <v>0</v>
      </c>
      <c r="G425" s="958">
        <f t="shared" si="43"/>
        <v>0</v>
      </c>
      <c r="H425" s="351">
        <f t="shared" si="44"/>
        <v>0</v>
      </c>
      <c r="I425" s="351"/>
      <c r="J425" s="535"/>
      <c r="K425" s="535"/>
      <c r="L425" s="535"/>
      <c r="M425" s="535"/>
      <c r="N425" s="538"/>
      <c r="O425" s="535"/>
      <c r="P425" s="535"/>
      <c r="Q425" s="535"/>
      <c r="R425" s="535"/>
      <c r="S425" s="535"/>
      <c r="T425" s="693"/>
      <c r="U425" s="191"/>
      <c r="V425" s="541"/>
      <c r="W425" s="535"/>
      <c r="X425" s="535"/>
      <c r="Y425" s="538"/>
      <c r="Z425" s="535"/>
      <c r="AA425" s="535"/>
      <c r="AB425" s="693"/>
      <c r="AC425" s="535"/>
      <c r="AD425" s="535"/>
      <c r="AE425" s="535"/>
      <c r="AF425" s="535"/>
      <c r="AG425" s="693"/>
      <c r="AH425" s="535"/>
      <c r="AI425" s="535"/>
      <c r="AJ425" s="535"/>
      <c r="AK425" s="535"/>
      <c r="AL425" s="535"/>
      <c r="AM425" s="693"/>
      <c r="AN425" s="535"/>
      <c r="AO425" s="535"/>
      <c r="AP425" s="535"/>
      <c r="AQ425" s="535"/>
      <c r="AR425" s="535"/>
      <c r="AS425" s="535"/>
      <c r="AT425" s="535"/>
      <c r="AU425" s="535"/>
      <c r="AV425" s="535"/>
      <c r="AW425" s="535"/>
      <c r="AX425" s="535"/>
      <c r="AY425" s="535"/>
      <c r="AZ425" s="535"/>
      <c r="BA425" s="535"/>
      <c r="BB425" s="535"/>
      <c r="BC425" s="535"/>
      <c r="BD425" s="535"/>
      <c r="BE425" s="535"/>
      <c r="BF425" s="535"/>
      <c r="BG425" s="535"/>
      <c r="BH425" s="535"/>
      <c r="BI425" s="535"/>
      <c r="BJ425" s="535"/>
      <c r="BK425" s="535"/>
      <c r="BL425" s="535"/>
      <c r="BM425" s="535"/>
      <c r="BN425" s="535"/>
      <c r="BO425" s="535"/>
      <c r="BP425" s="535"/>
    </row>
    <row r="426" spans="1:68" s="533" customFormat="1" ht="15" hidden="1" customHeight="1" x14ac:dyDescent="0.3">
      <c r="A426" s="345" t="s">
        <v>404</v>
      </c>
      <c r="B426" s="446" t="s">
        <v>405</v>
      </c>
      <c r="C426" s="347">
        <v>0</v>
      </c>
      <c r="D426" s="348">
        <f t="shared" si="40"/>
        <v>0</v>
      </c>
      <c r="E426" s="935">
        <f>+'Salary Menu MIS 3382'!E425</f>
        <v>3760</v>
      </c>
      <c r="F426" s="958">
        <v>0</v>
      </c>
      <c r="G426" s="958">
        <f t="shared" si="43"/>
        <v>0</v>
      </c>
      <c r="H426" s="351">
        <f t="shared" si="44"/>
        <v>0</v>
      </c>
      <c r="I426" s="351"/>
      <c r="J426" s="535"/>
      <c r="K426" s="535"/>
      <c r="L426" s="535"/>
      <c r="M426" s="535"/>
      <c r="N426" s="538"/>
      <c r="O426" s="535"/>
      <c r="P426" s="535"/>
      <c r="Q426" s="535"/>
      <c r="R426" s="535"/>
      <c r="S426" s="535"/>
      <c r="T426" s="693"/>
      <c r="U426" s="191"/>
      <c r="V426" s="675"/>
      <c r="W426" s="535"/>
      <c r="X426" s="535"/>
      <c r="Y426" s="538"/>
      <c r="Z426" s="535"/>
      <c r="AA426" s="535"/>
      <c r="AB426" s="693"/>
      <c r="AC426" s="959"/>
      <c r="AD426" s="933"/>
      <c r="AE426" s="671"/>
      <c r="AF426" s="535"/>
      <c r="AG426" s="693"/>
      <c r="AH426" s="535"/>
      <c r="AI426" s="535"/>
      <c r="AJ426" s="535"/>
      <c r="AK426" s="535"/>
      <c r="AL426" s="535"/>
      <c r="AM426" s="693"/>
      <c r="AN426" s="535"/>
      <c r="AO426" s="535"/>
      <c r="AP426" s="535"/>
      <c r="AQ426" s="535"/>
      <c r="AR426" s="535"/>
      <c r="AS426" s="535"/>
      <c r="AT426" s="535"/>
      <c r="AU426" s="535"/>
      <c r="AV426" s="535"/>
      <c r="AW426" s="535"/>
      <c r="AX426" s="535"/>
      <c r="AY426" s="535"/>
      <c r="AZ426" s="535"/>
      <c r="BA426" s="535"/>
      <c r="BB426" s="535"/>
      <c r="BC426" s="535"/>
      <c r="BD426" s="535"/>
      <c r="BE426" s="535"/>
      <c r="BF426" s="535"/>
      <c r="BG426" s="535"/>
      <c r="BH426" s="535"/>
      <c r="BI426" s="535"/>
      <c r="BJ426" s="535"/>
      <c r="BK426" s="535"/>
      <c r="BL426" s="535"/>
      <c r="BM426" s="535"/>
      <c r="BN426" s="535"/>
      <c r="BO426" s="535"/>
      <c r="BP426" s="535"/>
    </row>
    <row r="427" spans="1:68" s="533" customFormat="1" ht="15" hidden="1" customHeight="1" x14ac:dyDescent="0.3">
      <c r="A427" s="345" t="s">
        <v>406</v>
      </c>
      <c r="B427" s="446" t="s">
        <v>407</v>
      </c>
      <c r="C427" s="347">
        <v>0</v>
      </c>
      <c r="D427" s="348">
        <f t="shared" si="40"/>
        <v>0</v>
      </c>
      <c r="E427" s="935">
        <f>+'Salary Menu MIS 3382'!E426</f>
        <v>6965</v>
      </c>
      <c r="F427" s="958">
        <v>0</v>
      </c>
      <c r="G427" s="958">
        <f t="shared" si="43"/>
        <v>0</v>
      </c>
      <c r="H427" s="351">
        <f t="shared" si="44"/>
        <v>0</v>
      </c>
      <c r="I427" s="351"/>
      <c r="J427" s="535"/>
      <c r="K427" s="535"/>
      <c r="L427" s="535"/>
      <c r="M427" s="535"/>
      <c r="N427" s="538"/>
      <c r="O427" s="535"/>
      <c r="P427" s="535"/>
      <c r="Q427" s="535"/>
      <c r="R427" s="535"/>
      <c r="S427" s="535"/>
      <c r="T427" s="693"/>
      <c r="U427" s="191"/>
      <c r="V427" s="871"/>
      <c r="W427" s="535"/>
      <c r="X427" s="535"/>
      <c r="Y427" s="538"/>
      <c r="Z427" s="535"/>
      <c r="AA427" s="535"/>
      <c r="AB427" s="693"/>
      <c r="AC427" s="535"/>
      <c r="AD427" s="535"/>
      <c r="AE427" s="535"/>
      <c r="AF427" s="535"/>
      <c r="AG427" s="693"/>
      <c r="AH427" s="535"/>
      <c r="AI427" s="535"/>
      <c r="AJ427" s="535"/>
      <c r="AK427" s="535"/>
      <c r="AL427" s="535"/>
      <c r="AM427" s="693"/>
      <c r="AN427" s="535"/>
      <c r="AO427" s="535"/>
      <c r="AP427" s="535"/>
      <c r="AQ427" s="535"/>
      <c r="AR427" s="535"/>
      <c r="AS427" s="535"/>
      <c r="AT427" s="535"/>
      <c r="AU427" s="535"/>
      <c r="AV427" s="535"/>
      <c r="AW427" s="535"/>
      <c r="AX427" s="535"/>
      <c r="AY427" s="535"/>
      <c r="AZ427" s="535"/>
      <c r="BA427" s="535"/>
      <c r="BB427" s="535"/>
      <c r="BC427" s="535"/>
      <c r="BD427" s="535"/>
      <c r="BE427" s="535"/>
      <c r="BF427" s="535"/>
      <c r="BG427" s="535"/>
      <c r="BH427" s="535"/>
      <c r="BI427" s="535"/>
      <c r="BJ427" s="535"/>
      <c r="BK427" s="535"/>
      <c r="BL427" s="535"/>
      <c r="BM427" s="535"/>
      <c r="BN427" s="535"/>
      <c r="BO427" s="535"/>
      <c r="BP427" s="535"/>
    </row>
    <row r="428" spans="1:68" s="533" customFormat="1" ht="15" hidden="1" customHeight="1" x14ac:dyDescent="0.3">
      <c r="A428" s="345" t="s">
        <v>408</v>
      </c>
      <c r="B428" s="446" t="s">
        <v>409</v>
      </c>
      <c r="C428" s="347">
        <v>0</v>
      </c>
      <c r="D428" s="348">
        <f t="shared" si="40"/>
        <v>0</v>
      </c>
      <c r="E428" s="935">
        <f>+'Salary Menu MIS 3382'!E427</f>
        <v>2452</v>
      </c>
      <c r="F428" s="958">
        <v>0</v>
      </c>
      <c r="G428" s="958">
        <f t="shared" si="43"/>
        <v>0</v>
      </c>
      <c r="H428" s="351">
        <f t="shared" si="44"/>
        <v>0</v>
      </c>
      <c r="I428" s="351"/>
      <c r="J428" s="535"/>
      <c r="K428" s="535"/>
      <c r="L428" s="535"/>
      <c r="M428" s="535"/>
      <c r="N428" s="538"/>
      <c r="O428" s="535"/>
      <c r="P428" s="535"/>
      <c r="Q428" s="535"/>
      <c r="R428" s="535"/>
      <c r="S428" s="535"/>
      <c r="T428" s="693"/>
      <c r="U428" s="191"/>
      <c r="V428" s="535"/>
      <c r="W428" s="535"/>
      <c r="X428" s="535"/>
      <c r="Y428" s="538"/>
      <c r="Z428" s="535"/>
      <c r="AA428" s="535"/>
      <c r="AB428" s="693"/>
      <c r="AC428" s="535"/>
      <c r="AD428" s="535"/>
      <c r="AE428" s="535"/>
      <c r="AF428" s="535"/>
      <c r="AG428" s="693"/>
      <c r="AH428" s="535"/>
      <c r="AI428" s="535"/>
      <c r="AJ428" s="535"/>
      <c r="AK428" s="535"/>
      <c r="AL428" s="535"/>
      <c r="AM428" s="693"/>
      <c r="AN428" s="535"/>
      <c r="AO428" s="535"/>
      <c r="AP428" s="535"/>
      <c r="AQ428" s="535"/>
      <c r="AR428" s="535"/>
      <c r="AS428" s="535"/>
      <c r="AT428" s="535"/>
      <c r="AU428" s="535"/>
      <c r="AV428" s="535"/>
      <c r="AW428" s="535"/>
      <c r="AX428" s="535"/>
      <c r="AY428" s="535"/>
      <c r="AZ428" s="535"/>
      <c r="BA428" s="535"/>
      <c r="BB428" s="535"/>
      <c r="BC428" s="535"/>
      <c r="BD428" s="535"/>
      <c r="BE428" s="535"/>
      <c r="BF428" s="535"/>
      <c r="BG428" s="535"/>
      <c r="BH428" s="535"/>
      <c r="BI428" s="535"/>
      <c r="BJ428" s="535"/>
      <c r="BK428" s="535"/>
      <c r="BL428" s="535"/>
      <c r="BM428" s="535"/>
      <c r="BN428" s="535"/>
      <c r="BO428" s="535"/>
      <c r="BP428" s="535"/>
    </row>
    <row r="429" spans="1:68" s="533" customFormat="1" ht="15" hidden="1" customHeight="1" x14ac:dyDescent="0.3">
      <c r="A429" s="345" t="s">
        <v>510</v>
      </c>
      <c r="B429" s="446" t="s">
        <v>1508</v>
      </c>
      <c r="C429" s="347">
        <v>0</v>
      </c>
      <c r="D429" s="348">
        <f t="shared" si="40"/>
        <v>0</v>
      </c>
      <c r="E429" s="761">
        <f>+'Salary Menu MIS 3382'!E428</f>
        <v>275</v>
      </c>
      <c r="F429" s="762">
        <v>0</v>
      </c>
      <c r="G429" s="762">
        <f t="shared" si="43"/>
        <v>0</v>
      </c>
      <c r="H429" s="351">
        <f t="shared" si="44"/>
        <v>0</v>
      </c>
      <c r="I429" s="351"/>
      <c r="J429" s="535"/>
      <c r="K429" s="535"/>
      <c r="L429" s="535"/>
      <c r="M429" s="535"/>
      <c r="N429" s="538"/>
      <c r="O429" s="535"/>
      <c r="P429" s="535"/>
      <c r="Q429" s="535"/>
      <c r="R429" s="535"/>
      <c r="S429" s="535"/>
      <c r="T429" s="693"/>
      <c r="U429" s="191"/>
      <c r="V429" s="535"/>
      <c r="W429" s="535"/>
      <c r="X429" s="535"/>
      <c r="Y429" s="538"/>
      <c r="Z429" s="535"/>
      <c r="AA429" s="535"/>
      <c r="AB429" s="693"/>
      <c r="AC429" s="535"/>
      <c r="AD429" s="535"/>
      <c r="AE429" s="535"/>
      <c r="AF429" s="535"/>
      <c r="AG429" s="693"/>
      <c r="AH429" s="535"/>
      <c r="AI429" s="535"/>
      <c r="AJ429" s="535"/>
      <c r="AK429" s="535"/>
      <c r="AL429" s="535"/>
      <c r="AM429" s="693"/>
      <c r="AN429" s="535"/>
      <c r="AO429" s="535"/>
      <c r="AP429" s="535"/>
      <c r="AQ429" s="535"/>
      <c r="AR429" s="535"/>
      <c r="AS429" s="535"/>
      <c r="AT429" s="535"/>
      <c r="AU429" s="535"/>
      <c r="AV429" s="535"/>
      <c r="AW429" s="535"/>
      <c r="AX429" s="535"/>
      <c r="AY429" s="535"/>
      <c r="AZ429" s="535"/>
      <c r="BA429" s="535"/>
      <c r="BB429" s="535"/>
      <c r="BC429" s="535"/>
      <c r="BD429" s="535"/>
      <c r="BE429" s="535"/>
      <c r="BF429" s="535"/>
      <c r="BG429" s="535"/>
      <c r="BH429" s="535"/>
      <c r="BI429" s="535"/>
      <c r="BJ429" s="535"/>
      <c r="BK429" s="535"/>
      <c r="BL429" s="535"/>
      <c r="BM429" s="535"/>
      <c r="BN429" s="535"/>
      <c r="BO429" s="535"/>
      <c r="BP429" s="535"/>
    </row>
    <row r="430" spans="1:68" s="533" customFormat="1" ht="15" hidden="1" customHeight="1" x14ac:dyDescent="0.3">
      <c r="A430" s="345" t="s">
        <v>511</v>
      </c>
      <c r="B430" s="446" t="s">
        <v>512</v>
      </c>
      <c r="C430" s="347">
        <v>0</v>
      </c>
      <c r="D430" s="348">
        <f t="shared" si="40"/>
        <v>0</v>
      </c>
      <c r="E430" s="761">
        <f>+'Salary Menu MIS 3382'!E429</f>
        <v>1718</v>
      </c>
      <c r="F430" s="762">
        <v>0</v>
      </c>
      <c r="G430" s="762">
        <f t="shared" si="43"/>
        <v>0</v>
      </c>
      <c r="H430" s="351">
        <f t="shared" si="44"/>
        <v>0</v>
      </c>
      <c r="I430" s="351"/>
      <c r="J430" s="535"/>
      <c r="K430" s="535"/>
      <c r="L430" s="535"/>
      <c r="M430" s="535"/>
      <c r="N430" s="538"/>
      <c r="O430" s="535"/>
      <c r="P430" s="535"/>
      <c r="Q430" s="535"/>
      <c r="R430" s="535"/>
      <c r="S430" s="535"/>
      <c r="T430" s="693"/>
      <c r="U430" s="191"/>
      <c r="V430" s="535"/>
      <c r="W430" s="535"/>
      <c r="X430" s="535"/>
      <c r="Y430" s="538"/>
      <c r="Z430" s="535"/>
      <c r="AA430" s="535"/>
      <c r="AB430" s="693"/>
      <c r="AC430" s="535"/>
      <c r="AD430" s="535"/>
      <c r="AE430" s="535"/>
      <c r="AF430" s="535"/>
      <c r="AG430" s="693"/>
      <c r="AH430" s="535"/>
      <c r="AI430" s="535"/>
      <c r="AJ430" s="535"/>
      <c r="AK430" s="535"/>
      <c r="AL430" s="535"/>
      <c r="AM430" s="693"/>
      <c r="AN430" s="535"/>
      <c r="AO430" s="535"/>
      <c r="AP430" s="535"/>
      <c r="AQ430" s="535"/>
      <c r="AR430" s="535"/>
      <c r="AS430" s="535"/>
      <c r="AT430" s="535"/>
      <c r="AU430" s="535"/>
      <c r="AV430" s="535"/>
      <c r="AW430" s="535"/>
      <c r="AX430" s="535"/>
      <c r="AY430" s="535"/>
      <c r="AZ430" s="535"/>
      <c r="BA430" s="535"/>
      <c r="BB430" s="535"/>
      <c r="BC430" s="535"/>
      <c r="BD430" s="535"/>
      <c r="BE430" s="535"/>
      <c r="BF430" s="535"/>
      <c r="BG430" s="535"/>
      <c r="BH430" s="535"/>
      <c r="BI430" s="535"/>
      <c r="BJ430" s="535"/>
      <c r="BK430" s="535"/>
      <c r="BL430" s="535"/>
      <c r="BM430" s="535"/>
      <c r="BN430" s="535"/>
      <c r="BO430" s="535"/>
      <c r="BP430" s="535"/>
    </row>
    <row r="431" spans="1:68" s="533" customFormat="1" ht="15" hidden="1" customHeight="1" x14ac:dyDescent="0.3">
      <c r="A431" s="345" t="s">
        <v>513</v>
      </c>
      <c r="B431" s="446" t="s">
        <v>514</v>
      </c>
      <c r="C431" s="347">
        <v>0</v>
      </c>
      <c r="D431" s="348">
        <f t="shared" si="40"/>
        <v>0</v>
      </c>
      <c r="E431" s="761">
        <f>+'Salary Menu MIS 3382'!E430</f>
        <v>2405</v>
      </c>
      <c r="F431" s="762">
        <v>0</v>
      </c>
      <c r="G431" s="762">
        <f t="shared" si="43"/>
        <v>0</v>
      </c>
      <c r="H431" s="351">
        <f t="shared" si="44"/>
        <v>0</v>
      </c>
      <c r="I431" s="351"/>
      <c r="J431" s="535"/>
      <c r="K431" s="535"/>
      <c r="L431" s="535"/>
      <c r="M431" s="535"/>
      <c r="N431" s="538"/>
      <c r="O431" s="535"/>
      <c r="P431" s="535"/>
      <c r="Q431" s="535"/>
      <c r="R431" s="535"/>
      <c r="S431" s="535"/>
      <c r="T431" s="693"/>
      <c r="U431" s="191"/>
      <c r="V431" s="535"/>
      <c r="W431" s="535"/>
      <c r="X431" s="535"/>
      <c r="Y431" s="538"/>
      <c r="Z431" s="535"/>
      <c r="AA431" s="535"/>
      <c r="AB431" s="693"/>
      <c r="AC431" s="535"/>
      <c r="AD431" s="535"/>
      <c r="AE431" s="535"/>
      <c r="AF431" s="535"/>
      <c r="AG431" s="693"/>
      <c r="AH431" s="535"/>
      <c r="AI431" s="535"/>
      <c r="AJ431" s="535"/>
      <c r="AK431" s="535"/>
      <c r="AL431" s="535"/>
      <c r="AM431" s="693"/>
      <c r="AN431" s="535"/>
      <c r="AO431" s="535"/>
      <c r="AP431" s="535"/>
      <c r="AQ431" s="535"/>
      <c r="AR431" s="535"/>
      <c r="AS431" s="535"/>
      <c r="AT431" s="535"/>
      <c r="AU431" s="535"/>
      <c r="AV431" s="535"/>
      <c r="AW431" s="535"/>
      <c r="AX431" s="535"/>
      <c r="AY431" s="535"/>
      <c r="AZ431" s="535"/>
      <c r="BA431" s="535"/>
      <c r="BB431" s="535"/>
      <c r="BC431" s="535"/>
      <c r="BD431" s="535"/>
      <c r="BE431" s="535"/>
      <c r="BF431" s="535"/>
      <c r="BG431" s="535"/>
      <c r="BH431" s="535"/>
      <c r="BI431" s="535"/>
      <c r="BJ431" s="535"/>
      <c r="BK431" s="535"/>
      <c r="BL431" s="535"/>
      <c r="BM431" s="535"/>
      <c r="BN431" s="535"/>
      <c r="BO431" s="535"/>
      <c r="BP431" s="535"/>
    </row>
    <row r="432" spans="1:68" s="533" customFormat="1" ht="15" hidden="1" customHeight="1" thickBot="1" x14ac:dyDescent="0.35">
      <c r="A432" s="345" t="s">
        <v>515</v>
      </c>
      <c r="B432" s="446" t="s">
        <v>516</v>
      </c>
      <c r="C432" s="347">
        <v>0</v>
      </c>
      <c r="D432" s="348">
        <f t="shared" si="40"/>
        <v>0</v>
      </c>
      <c r="E432" s="761">
        <f>+'Salary Menu MIS 3382'!E431</f>
        <v>3092</v>
      </c>
      <c r="F432" s="762">
        <v>0</v>
      </c>
      <c r="G432" s="762">
        <f t="shared" si="43"/>
        <v>0</v>
      </c>
      <c r="H432" s="556">
        <f t="shared" si="44"/>
        <v>0</v>
      </c>
      <c r="I432" s="556"/>
      <c r="J432" s="535"/>
      <c r="K432" s="535"/>
      <c r="L432" s="535"/>
      <c r="M432" s="535"/>
      <c r="N432" s="538"/>
      <c r="O432" s="535"/>
      <c r="P432" s="535"/>
      <c r="Q432" s="535"/>
      <c r="R432" s="535"/>
      <c r="S432" s="535"/>
      <c r="T432" s="693"/>
      <c r="U432" s="191"/>
      <c r="V432" s="535"/>
      <c r="W432" s="535"/>
      <c r="X432" s="535"/>
      <c r="Y432" s="538"/>
      <c r="Z432" s="535"/>
      <c r="AA432" s="535"/>
      <c r="AB432" s="693"/>
      <c r="AC432" s="535"/>
      <c r="AD432" s="535"/>
      <c r="AE432" s="535"/>
      <c r="AF432" s="535"/>
      <c r="AG432" s="693"/>
      <c r="AH432" s="535"/>
      <c r="AI432" s="535"/>
      <c r="AJ432" s="535"/>
      <c r="AK432" s="535"/>
      <c r="AL432" s="535"/>
      <c r="AM432" s="693"/>
      <c r="AN432" s="535"/>
      <c r="AO432" s="535"/>
      <c r="AP432" s="535"/>
      <c r="AQ432" s="535"/>
      <c r="AR432" s="535"/>
      <c r="AS432" s="535"/>
      <c r="AT432" s="535"/>
      <c r="AU432" s="535"/>
      <c r="AV432" s="535"/>
      <c r="AW432" s="535"/>
      <c r="AX432" s="535"/>
      <c r="AY432" s="535"/>
      <c r="AZ432" s="535"/>
      <c r="BA432" s="535"/>
      <c r="BB432" s="535"/>
      <c r="BC432" s="535"/>
      <c r="BD432" s="535"/>
      <c r="BE432" s="535"/>
      <c r="BF432" s="535"/>
      <c r="BG432" s="535"/>
      <c r="BH432" s="535"/>
      <c r="BI432" s="535"/>
      <c r="BJ432" s="535"/>
      <c r="BK432" s="535"/>
      <c r="BL432" s="535"/>
      <c r="BM432" s="535"/>
      <c r="BN432" s="535"/>
      <c r="BO432" s="535"/>
      <c r="BP432" s="535"/>
    </row>
    <row r="433" spans="1:68" s="533" customFormat="1" ht="15" hidden="1" customHeight="1" thickBot="1" x14ac:dyDescent="0.35">
      <c r="A433" s="600"/>
      <c r="B433" s="601" t="s">
        <v>1842</v>
      </c>
      <c r="C433" s="602"/>
      <c r="D433" s="602">
        <f t="shared" si="40"/>
        <v>0</v>
      </c>
      <c r="E433" s="603">
        <v>0</v>
      </c>
      <c r="F433" s="590">
        <v>0</v>
      </c>
      <c r="G433" s="591">
        <f t="shared" si="43"/>
        <v>0</v>
      </c>
      <c r="H433" s="515">
        <f>+P433</f>
        <v>0</v>
      </c>
      <c r="I433" s="515"/>
      <c r="J433" s="535"/>
      <c r="K433" s="535"/>
      <c r="L433" s="535"/>
      <c r="M433" s="535"/>
      <c r="N433" s="538"/>
      <c r="O433" s="535"/>
      <c r="P433" s="901"/>
      <c r="Q433" s="535"/>
      <c r="R433" s="535"/>
      <c r="S433" s="535"/>
      <c r="T433" s="693"/>
      <c r="U433" s="535"/>
      <c r="V433" s="535"/>
      <c r="W433" s="535"/>
      <c r="X433" s="535"/>
      <c r="Y433" s="538"/>
      <c r="Z433" s="535"/>
      <c r="AA433" s="535"/>
      <c r="AB433" s="693"/>
      <c r="AC433" s="535"/>
      <c r="AD433" s="535"/>
      <c r="AE433" s="535"/>
      <c r="AF433" s="535"/>
      <c r="AG433" s="693"/>
      <c r="AH433" s="535"/>
      <c r="AI433" s="535"/>
      <c r="AJ433" s="535"/>
      <c r="AK433" s="535"/>
      <c r="AL433" s="535"/>
      <c r="AM433" s="693"/>
      <c r="AN433" s="535"/>
      <c r="AO433" s="535"/>
      <c r="AP433" s="535"/>
      <c r="AQ433" s="535"/>
      <c r="AR433" s="535"/>
      <c r="AS433" s="535"/>
      <c r="AT433" s="535"/>
      <c r="AU433" s="535"/>
      <c r="AV433" s="535"/>
      <c r="AW433" s="535"/>
      <c r="AX433" s="535"/>
      <c r="AY433" s="535"/>
      <c r="AZ433" s="535"/>
      <c r="BA433" s="535"/>
      <c r="BB433" s="535"/>
      <c r="BC433" s="535"/>
      <c r="BD433" s="535"/>
      <c r="BE433" s="535"/>
      <c r="BF433" s="535"/>
      <c r="BG433" s="535"/>
      <c r="BH433" s="535"/>
      <c r="BI433" s="535"/>
      <c r="BJ433" s="535"/>
      <c r="BK433" s="535"/>
      <c r="BL433" s="535"/>
      <c r="BM433" s="535"/>
      <c r="BN433" s="535"/>
      <c r="BO433" s="535"/>
      <c r="BP433" s="535"/>
    </row>
    <row r="434" spans="1:68" ht="18" customHeight="1" thickBot="1" x14ac:dyDescent="0.35">
      <c r="A434" s="466"/>
      <c r="B434" s="467"/>
      <c r="C434" s="763"/>
      <c r="D434" s="763"/>
      <c r="E434" s="574" t="s">
        <v>224</v>
      </c>
      <c r="F434" s="764"/>
      <c r="G434" s="520"/>
      <c r="H434" s="521"/>
      <c r="I434" s="521"/>
      <c r="J434" s="473"/>
      <c r="K434" s="473"/>
      <c r="T434" s="301"/>
      <c r="AG434" s="301"/>
      <c r="AH434" s="234"/>
    </row>
    <row r="435" spans="1:68" ht="18" customHeight="1" thickBot="1" x14ac:dyDescent="0.35">
      <c r="A435" s="474" t="s">
        <v>1613</v>
      </c>
      <c r="B435" s="475"/>
      <c r="C435" s="575"/>
      <c r="D435" s="575"/>
      <c r="E435" s="576" t="s">
        <v>1462</v>
      </c>
      <c r="F435" s="765"/>
      <c r="G435" s="766"/>
      <c r="H435" s="523">
        <f>SUM(H401:H433)</f>
        <v>0</v>
      </c>
      <c r="I435" s="523"/>
      <c r="T435" s="301"/>
      <c r="AG435" s="301"/>
      <c r="AH435" s="234"/>
    </row>
    <row r="436" spans="1:68" ht="16.2" thickBot="1" x14ac:dyDescent="0.35">
      <c r="A436" s="487"/>
      <c r="B436" s="488"/>
      <c r="C436" s="768"/>
      <c r="D436" s="768"/>
      <c r="E436" s="577" t="s">
        <v>1558</v>
      </c>
      <c r="F436" s="769"/>
      <c r="G436" s="770"/>
      <c r="H436" s="494">
        <f>H434-H435</f>
        <v>0</v>
      </c>
      <c r="I436" s="494"/>
      <c r="T436" s="301"/>
      <c r="V436" s="388"/>
      <c r="AG436" s="301"/>
      <c r="AH436" s="234"/>
    </row>
    <row r="437" spans="1:68" s="533" customFormat="1" ht="18.600000000000001" hidden="1" thickBot="1" x14ac:dyDescent="0.4">
      <c r="A437" s="960" t="s">
        <v>1596</v>
      </c>
      <c r="B437" s="961"/>
      <c r="C437" s="961"/>
      <c r="D437" s="962"/>
      <c r="E437" s="963"/>
      <c r="F437" s="963"/>
      <c r="G437" s="964"/>
      <c r="H437" s="965"/>
      <c r="I437" s="965"/>
      <c r="J437" s="535"/>
      <c r="K437" s="535"/>
      <c r="L437" s="535"/>
      <c r="M437" s="535"/>
      <c r="N437" s="538"/>
      <c r="O437" s="535"/>
      <c r="P437" s="535"/>
      <c r="Q437" s="535"/>
      <c r="R437" s="535"/>
      <c r="S437" s="535"/>
      <c r="T437" s="535"/>
      <c r="U437" s="535"/>
      <c r="V437" s="541"/>
      <c r="W437" s="535"/>
      <c r="X437" s="535"/>
      <c r="Y437" s="538"/>
      <c r="Z437" s="535"/>
      <c r="AA437" s="535"/>
      <c r="AB437" s="693"/>
      <c r="AC437" s="933"/>
      <c r="AD437" s="535"/>
      <c r="AE437" s="535"/>
      <c r="AF437" s="535"/>
      <c r="AG437" s="2317"/>
      <c r="AH437" s="2317"/>
      <c r="AI437" s="535"/>
      <c r="AJ437" s="535"/>
      <c r="AK437" s="535"/>
      <c r="AL437" s="535"/>
      <c r="AM437" s="693"/>
      <c r="AN437" s="535"/>
      <c r="AO437" s="535"/>
      <c r="AP437" s="535"/>
      <c r="AQ437" s="535"/>
      <c r="AR437" s="535"/>
      <c r="AS437" s="535"/>
      <c r="AT437" s="535"/>
      <c r="AU437" s="535"/>
      <c r="AV437" s="535"/>
      <c r="AW437" s="535"/>
      <c r="AX437" s="535"/>
      <c r="AY437" s="535"/>
      <c r="AZ437" s="535"/>
      <c r="BA437" s="535"/>
      <c r="BB437" s="535"/>
      <c r="BC437" s="535"/>
      <c r="BD437" s="535"/>
      <c r="BE437" s="535"/>
      <c r="BF437" s="535"/>
      <c r="BG437" s="535"/>
      <c r="BH437" s="535"/>
      <c r="BI437" s="535"/>
      <c r="BJ437" s="535"/>
      <c r="BK437" s="535"/>
      <c r="BL437" s="535"/>
      <c r="BM437" s="535"/>
      <c r="BN437" s="535"/>
      <c r="BO437" s="535"/>
      <c r="BP437" s="535"/>
    </row>
    <row r="438" spans="1:68" s="533" customFormat="1" ht="15" hidden="1" customHeight="1" x14ac:dyDescent="0.3">
      <c r="A438" s="2185" t="str">
        <f>'Salary Menu MIS 3382'!A437</f>
        <v xml:space="preserve">IDEA - Project 4475 </v>
      </c>
      <c r="B438" s="596"/>
      <c r="C438" s="596"/>
      <c r="D438" s="597"/>
      <c r="E438" s="598"/>
      <c r="F438" s="598"/>
      <c r="G438" s="598"/>
      <c r="H438" s="537"/>
      <c r="I438" s="537"/>
      <c r="J438" s="535"/>
      <c r="K438" s="535"/>
      <c r="L438" s="535"/>
      <c r="M438" s="535"/>
      <c r="N438" s="538"/>
      <c r="O438" s="535"/>
      <c r="P438" s="535"/>
      <c r="Q438" s="535"/>
      <c r="R438" s="535"/>
      <c r="S438" s="535"/>
      <c r="T438" s="896"/>
      <c r="U438" s="693"/>
      <c r="V438" s="541"/>
      <c r="W438" s="902"/>
      <c r="X438" s="535"/>
      <c r="Y438" s="538"/>
      <c r="Z438" s="535"/>
      <c r="AA438" s="535"/>
      <c r="AB438" s="693"/>
      <c r="AC438" s="693"/>
      <c r="AD438" s="693"/>
      <c r="AE438" s="535"/>
      <c r="AF438" s="535"/>
      <c r="AG438" s="902"/>
      <c r="AH438" s="538"/>
      <c r="AI438" s="535"/>
      <c r="AJ438" s="535"/>
      <c r="AK438" s="535"/>
      <c r="AL438" s="535"/>
      <c r="AM438" s="693"/>
      <c r="AN438" s="535"/>
      <c r="AO438" s="535"/>
      <c r="AP438" s="535"/>
      <c r="AQ438" s="535"/>
      <c r="AR438" s="535"/>
      <c r="AS438" s="535"/>
      <c r="AT438" s="535"/>
      <c r="AU438" s="535"/>
      <c r="AV438" s="535"/>
      <c r="AW438" s="535"/>
      <c r="AX438" s="535"/>
      <c r="AY438" s="535"/>
      <c r="AZ438" s="535"/>
      <c r="BA438" s="535"/>
      <c r="BB438" s="535"/>
      <c r="BC438" s="535"/>
      <c r="BD438" s="535"/>
      <c r="BE438" s="535"/>
      <c r="BF438" s="535"/>
      <c r="BG438" s="535"/>
      <c r="BH438" s="535"/>
      <c r="BI438" s="535"/>
      <c r="BJ438" s="535"/>
      <c r="BK438" s="535"/>
      <c r="BL438" s="535"/>
      <c r="BM438" s="535"/>
      <c r="BN438" s="535"/>
      <c r="BO438" s="535"/>
      <c r="BP438" s="535"/>
    </row>
    <row r="439" spans="1:68" s="533" customFormat="1" ht="15" hidden="1" customHeight="1" x14ac:dyDescent="0.3">
      <c r="A439" s="345" t="s">
        <v>350</v>
      </c>
      <c r="B439" s="446" t="s">
        <v>351</v>
      </c>
      <c r="C439" s="350">
        <f>'Pre-Determined'!D54</f>
        <v>0</v>
      </c>
      <c r="D439" s="350">
        <f t="shared" ref="D439:D446" si="45">ROUND(C439,2)</f>
        <v>0</v>
      </c>
      <c r="E439" s="349">
        <f>+'Salary Menu MIS 3382'!E438</f>
        <v>65000</v>
      </c>
      <c r="F439" s="447"/>
      <c r="G439" s="548">
        <f t="shared" ref="G439:G447" si="46">D439+F439</f>
        <v>0</v>
      </c>
      <c r="H439" s="351">
        <f t="shared" ref="H439:H446" si="47">ROUND(D439*E439,0)</f>
        <v>0</v>
      </c>
      <c r="I439" s="351"/>
      <c r="J439" s="689"/>
      <c r="K439" s="191"/>
      <c r="L439" s="901"/>
      <c r="M439" s="901"/>
      <c r="N439" s="538"/>
      <c r="O439" s="535"/>
      <c r="P439" s="538"/>
      <c r="Q439" s="535"/>
      <c r="R439" s="535"/>
      <c r="S439" s="535"/>
      <c r="T439" s="693"/>
      <c r="U439" s="191"/>
      <c r="V439" s="541"/>
      <c r="W439" s="693"/>
      <c r="X439" s="908"/>
      <c r="Y439" s="538"/>
      <c r="Z439" s="535"/>
      <c r="AA439" s="535"/>
      <c r="AB439" s="693"/>
      <c r="AC439" s="535"/>
      <c r="AD439" s="901"/>
      <c r="AE439" s="535"/>
      <c r="AF439" s="535"/>
      <c r="AG439" s="902"/>
      <c r="AH439" s="538"/>
      <c r="AI439" s="535"/>
      <c r="AJ439" s="535"/>
      <c r="AK439" s="535"/>
      <c r="AL439" s="535"/>
      <c r="AM439" s="693"/>
      <c r="AN439" s="535"/>
      <c r="AO439" s="535"/>
      <c r="AP439" s="535"/>
      <c r="AQ439" s="535"/>
      <c r="AR439" s="535"/>
      <c r="AS439" s="535"/>
      <c r="AT439" s="535"/>
      <c r="AU439" s="535"/>
      <c r="AV439" s="535"/>
      <c r="AW439" s="535"/>
      <c r="AX439" s="535"/>
      <c r="AY439" s="535"/>
      <c r="AZ439" s="535"/>
      <c r="BA439" s="535"/>
      <c r="BB439" s="535"/>
      <c r="BC439" s="535"/>
      <c r="BD439" s="535"/>
      <c r="BE439" s="535"/>
      <c r="BF439" s="535"/>
      <c r="BG439" s="535"/>
      <c r="BH439" s="535"/>
      <c r="BI439" s="535"/>
      <c r="BJ439" s="535"/>
      <c r="BK439" s="535"/>
      <c r="BL439" s="535"/>
      <c r="BM439" s="535"/>
      <c r="BN439" s="535"/>
      <c r="BO439" s="535"/>
      <c r="BP439" s="535"/>
    </row>
    <row r="440" spans="1:68" s="533" customFormat="1" ht="15.6" hidden="1" x14ac:dyDescent="0.3">
      <c r="A440" s="345" t="s">
        <v>348</v>
      </c>
      <c r="B440" s="446" t="s">
        <v>349</v>
      </c>
      <c r="C440" s="350">
        <f>'Pre-Determined'!D55</f>
        <v>0</v>
      </c>
      <c r="D440" s="350">
        <f t="shared" si="45"/>
        <v>0</v>
      </c>
      <c r="E440" s="349">
        <f>+'Salary Menu MIS 3382'!E439</f>
        <v>65000</v>
      </c>
      <c r="F440" s="447"/>
      <c r="G440" s="350">
        <f t="shared" si="46"/>
        <v>0</v>
      </c>
      <c r="H440" s="351">
        <f t="shared" si="47"/>
        <v>0</v>
      </c>
      <c r="I440" s="351"/>
      <c r="J440" s="689"/>
      <c r="K440" s="191"/>
      <c r="L440" s="901"/>
      <c r="M440" s="901"/>
      <c r="N440" s="538"/>
      <c r="O440" s="535"/>
      <c r="P440" s="538"/>
      <c r="Q440" s="535"/>
      <c r="R440" s="535"/>
      <c r="S440" s="535"/>
      <c r="T440" s="693"/>
      <c r="U440" s="191"/>
      <c r="V440" s="541"/>
      <c r="W440" s="693"/>
      <c r="X440" s="908"/>
      <c r="Y440" s="538"/>
      <c r="Z440" s="535"/>
      <c r="AA440" s="535"/>
      <c r="AB440" s="693"/>
      <c r="AC440" s="535"/>
      <c r="AD440" s="901"/>
      <c r="AE440" s="535"/>
      <c r="AF440" s="535"/>
      <c r="AG440" s="902"/>
      <c r="AH440" s="538"/>
      <c r="AI440" s="535"/>
      <c r="AJ440" s="535"/>
      <c r="AK440" s="535"/>
      <c r="AL440" s="535"/>
      <c r="AM440" s="693"/>
      <c r="AN440" s="535"/>
      <c r="AO440" s="535"/>
      <c r="AP440" s="535"/>
      <c r="AQ440" s="535"/>
      <c r="AR440" s="535"/>
      <c r="AS440" s="535"/>
      <c r="AT440" s="535"/>
      <c r="AU440" s="535"/>
      <c r="AV440" s="535"/>
      <c r="AW440" s="535"/>
      <c r="AX440" s="535"/>
      <c r="AY440" s="535"/>
      <c r="AZ440" s="535"/>
      <c r="BA440" s="535"/>
      <c r="BB440" s="535"/>
      <c r="BC440" s="535"/>
      <c r="BD440" s="535"/>
      <c r="BE440" s="535"/>
      <c r="BF440" s="535"/>
      <c r="BG440" s="535"/>
      <c r="BH440" s="535"/>
      <c r="BI440" s="535"/>
      <c r="BJ440" s="535"/>
      <c r="BK440" s="535"/>
      <c r="BL440" s="535"/>
      <c r="BM440" s="535"/>
      <c r="BN440" s="535"/>
      <c r="BO440" s="535"/>
      <c r="BP440" s="535"/>
    </row>
    <row r="441" spans="1:68" s="533" customFormat="1" ht="15" hidden="1" customHeight="1" x14ac:dyDescent="0.3">
      <c r="A441" s="345" t="s">
        <v>1597</v>
      </c>
      <c r="B441" s="446" t="s">
        <v>1598</v>
      </c>
      <c r="C441" s="850">
        <f>'Pre-Determined'!D56</f>
        <v>0.22500000000000001</v>
      </c>
      <c r="D441" s="850">
        <f>ROUND(C441,3)</f>
        <v>0.22500000000000001</v>
      </c>
      <c r="E441" s="551">
        <f>+'Salary Menu MIS 3382'!E440</f>
        <v>75200</v>
      </c>
      <c r="F441" s="552"/>
      <c r="G441" s="350">
        <f t="shared" si="46"/>
        <v>0.22500000000000001</v>
      </c>
      <c r="H441" s="351">
        <f t="shared" si="47"/>
        <v>16920</v>
      </c>
      <c r="I441" s="351"/>
      <c r="J441" s="689"/>
      <c r="K441" s="191"/>
      <c r="L441" s="901"/>
      <c r="M441" s="901"/>
      <c r="N441" s="538"/>
      <c r="O441" s="535"/>
      <c r="P441" s="538"/>
      <c r="Q441" s="535"/>
      <c r="R441" s="535"/>
      <c r="S441" s="535"/>
      <c r="T441" s="693"/>
      <c r="U441" s="191"/>
      <c r="V441" s="541"/>
      <c r="W441" s="693"/>
      <c r="X441" s="908"/>
      <c r="Y441" s="538"/>
      <c r="Z441" s="535"/>
      <c r="AA441" s="535"/>
      <c r="AB441" s="693"/>
      <c r="AC441" s="535"/>
      <c r="AD441" s="901"/>
      <c r="AE441" s="535"/>
      <c r="AF441" s="535"/>
      <c r="AG441" s="902"/>
      <c r="AH441" s="538"/>
      <c r="AI441" s="535"/>
      <c r="AJ441" s="535"/>
      <c r="AK441" s="535"/>
      <c r="AL441" s="535"/>
      <c r="AM441" s="693"/>
      <c r="AN441" s="535"/>
      <c r="AO441" s="535"/>
      <c r="AP441" s="535"/>
      <c r="AQ441" s="535"/>
      <c r="AR441" s="535"/>
      <c r="AS441" s="535"/>
      <c r="AT441" s="535"/>
      <c r="AU441" s="535"/>
      <c r="AV441" s="535"/>
      <c r="AW441" s="535"/>
      <c r="AX441" s="535"/>
      <c r="AY441" s="535"/>
      <c r="AZ441" s="535"/>
      <c r="BA441" s="535"/>
      <c r="BB441" s="535"/>
      <c r="BC441" s="535"/>
      <c r="BD441" s="535"/>
      <c r="BE441" s="535"/>
      <c r="BF441" s="535"/>
      <c r="BG441" s="535"/>
      <c r="BH441" s="535"/>
      <c r="BI441" s="535"/>
      <c r="BJ441" s="535"/>
      <c r="BK441" s="535"/>
      <c r="BL441" s="535"/>
      <c r="BM441" s="535"/>
      <c r="BN441" s="535"/>
      <c r="BO441" s="535"/>
      <c r="BP441" s="535"/>
    </row>
    <row r="442" spans="1:68" s="533" customFormat="1" ht="15" hidden="1" customHeight="1" x14ac:dyDescent="0.3">
      <c r="A442" s="345" t="s">
        <v>1597</v>
      </c>
      <c r="B442" s="446" t="s">
        <v>1599</v>
      </c>
      <c r="C442" s="348">
        <f>'Pre-Determined'!D57</f>
        <v>0</v>
      </c>
      <c r="D442" s="348">
        <f t="shared" si="45"/>
        <v>0</v>
      </c>
      <c r="E442" s="551">
        <f>+'Salary Menu MIS 3382'!E441</f>
        <v>88900</v>
      </c>
      <c r="F442" s="552"/>
      <c r="G442" s="350">
        <f t="shared" si="46"/>
        <v>0</v>
      </c>
      <c r="H442" s="351">
        <f t="shared" si="47"/>
        <v>0</v>
      </c>
      <c r="I442" s="351"/>
      <c r="J442" s="689"/>
      <c r="K442" s="191"/>
      <c r="L442" s="901"/>
      <c r="M442" s="901"/>
      <c r="N442" s="538"/>
      <c r="O442" s="535"/>
      <c r="P442" s="538"/>
      <c r="Q442" s="535"/>
      <c r="R442" s="535"/>
      <c r="S442" s="535"/>
      <c r="T442" s="693"/>
      <c r="U442" s="191"/>
      <c r="V442" s="541"/>
      <c r="W442" s="535"/>
      <c r="X442" s="689"/>
      <c r="Y442" s="538"/>
      <c r="Z442" s="535"/>
      <c r="AA442" s="535"/>
      <c r="AB442" s="693"/>
      <c r="AC442" s="535"/>
      <c r="AD442" s="901"/>
      <c r="AE442" s="535"/>
      <c r="AF442" s="535"/>
      <c r="AG442" s="902"/>
      <c r="AH442" s="538"/>
      <c r="AI442" s="535"/>
      <c r="AJ442" s="535"/>
      <c r="AK442" s="535"/>
      <c r="AL442" s="535"/>
      <c r="AM442" s="693"/>
      <c r="AN442" s="535"/>
      <c r="AO442" s="535"/>
      <c r="AP442" s="535"/>
      <c r="AQ442" s="535"/>
      <c r="AR442" s="535"/>
      <c r="AS442" s="535"/>
      <c r="AT442" s="535"/>
      <c r="AU442" s="535"/>
      <c r="AV442" s="535"/>
      <c r="AW442" s="535"/>
      <c r="AX442" s="535"/>
      <c r="AY442" s="535"/>
      <c r="AZ442" s="535"/>
      <c r="BA442" s="535"/>
      <c r="BB442" s="535"/>
      <c r="BC442" s="535"/>
      <c r="BD442" s="535"/>
      <c r="BE442" s="535"/>
      <c r="BF442" s="535"/>
      <c r="BG442" s="535"/>
      <c r="BH442" s="535"/>
      <c r="BI442" s="535"/>
      <c r="BJ442" s="535"/>
      <c r="BK442" s="535"/>
      <c r="BL442" s="535"/>
      <c r="BM442" s="535"/>
      <c r="BN442" s="535"/>
      <c r="BO442" s="535"/>
      <c r="BP442" s="535"/>
    </row>
    <row r="443" spans="1:68" s="533" customFormat="1" ht="15" hidden="1" customHeight="1" x14ac:dyDescent="0.3">
      <c r="A443" s="345" t="s">
        <v>372</v>
      </c>
      <c r="B443" s="446" t="s">
        <v>1826</v>
      </c>
      <c r="C443" s="348">
        <f>'Pre-Determined'!D59+'Pre-Determined'!D58</f>
        <v>4.88</v>
      </c>
      <c r="D443" s="348">
        <f t="shared" si="45"/>
        <v>4.88</v>
      </c>
      <c r="E443" s="349">
        <f>+'Salary Menu MIS 3382'!E443</f>
        <v>32300</v>
      </c>
      <c r="F443" s="447"/>
      <c r="G443" s="350">
        <f t="shared" si="46"/>
        <v>4.88</v>
      </c>
      <c r="H443" s="351">
        <f t="shared" si="47"/>
        <v>157624</v>
      </c>
      <c r="I443" s="351"/>
      <c r="J443" s="191"/>
      <c r="K443" s="191"/>
      <c r="L443" s="901"/>
      <c r="M443" s="901"/>
      <c r="N443" s="538"/>
      <c r="O443" s="535"/>
      <c r="P443" s="535"/>
      <c r="Q443" s="535"/>
      <c r="R443" s="535"/>
      <c r="S443" s="535"/>
      <c r="T443" s="693"/>
      <c r="U443" s="191"/>
      <c r="V443" s="535"/>
      <c r="W443" s="535"/>
      <c r="X443" s="535"/>
      <c r="Y443" s="538"/>
      <c r="Z443" s="535"/>
      <c r="AA443" s="535"/>
      <c r="AB443" s="693"/>
      <c r="AC443" s="535"/>
      <c r="AD443" s="901"/>
      <c r="AE443" s="535"/>
      <c r="AF443" s="535"/>
      <c r="AG443" s="535"/>
      <c r="AH443" s="535"/>
      <c r="AI443" s="535"/>
      <c r="AJ443" s="535"/>
      <c r="AK443" s="535"/>
      <c r="AL443" s="535"/>
      <c r="AM443" s="693"/>
      <c r="AN443" s="535"/>
      <c r="AO443" s="535"/>
      <c r="AP443" s="535"/>
      <c r="AQ443" s="535"/>
      <c r="AR443" s="535"/>
      <c r="AS443" s="535"/>
      <c r="AT443" s="535"/>
      <c r="AU443" s="535"/>
      <c r="AV443" s="535"/>
      <c r="AW443" s="535"/>
      <c r="AX443" s="535"/>
      <c r="AY443" s="535"/>
      <c r="AZ443" s="535"/>
      <c r="BA443" s="535"/>
      <c r="BB443" s="535"/>
      <c r="BC443" s="535"/>
      <c r="BD443" s="535"/>
      <c r="BE443" s="535"/>
      <c r="BF443" s="535"/>
      <c r="BG443" s="535"/>
      <c r="BH443" s="535"/>
      <c r="BI443" s="535"/>
      <c r="BJ443" s="535"/>
      <c r="BK443" s="535"/>
      <c r="BL443" s="535"/>
      <c r="BM443" s="535"/>
      <c r="BN443" s="535"/>
      <c r="BO443" s="535"/>
      <c r="BP443" s="535"/>
    </row>
    <row r="444" spans="1:68" s="533" customFormat="1" ht="15" hidden="1" customHeight="1" x14ac:dyDescent="0.3">
      <c r="A444" s="345" t="s">
        <v>372</v>
      </c>
      <c r="B444" s="446" t="s">
        <v>1827</v>
      </c>
      <c r="C444" s="348">
        <f>'Pre-Determined'!D60</f>
        <v>0</v>
      </c>
      <c r="D444" s="348">
        <f t="shared" si="45"/>
        <v>0</v>
      </c>
      <c r="E444" s="349">
        <f>+'Salary Menu MIS 3382'!E444</f>
        <v>3400</v>
      </c>
      <c r="F444" s="447"/>
      <c r="G444" s="350">
        <f t="shared" si="46"/>
        <v>0</v>
      </c>
      <c r="H444" s="351">
        <f t="shared" si="47"/>
        <v>0</v>
      </c>
      <c r="I444" s="351"/>
      <c r="J444" s="535"/>
      <c r="K444" s="535"/>
      <c r="L444" s="535"/>
      <c r="M444" s="535"/>
      <c r="N444" s="538"/>
      <c r="O444" s="535"/>
      <c r="P444" s="535"/>
      <c r="Q444" s="535"/>
      <c r="R444" s="535"/>
      <c r="S444" s="535"/>
      <c r="T444" s="693"/>
      <c r="U444" s="191"/>
      <c r="V444" s="535"/>
      <c r="W444" s="535"/>
      <c r="X444" s="535"/>
      <c r="Y444" s="538"/>
      <c r="Z444" s="535"/>
      <c r="AA444" s="535"/>
      <c r="AB444" s="693"/>
      <c r="AC444" s="535"/>
      <c r="AD444" s="901"/>
      <c r="AE444" s="535"/>
      <c r="AF444" s="535"/>
      <c r="AG444" s="693"/>
      <c r="AH444" s="671"/>
      <c r="AI444" s="903"/>
      <c r="AJ444" s="535"/>
      <c r="AK444" s="535"/>
      <c r="AL444" s="535"/>
      <c r="AM444" s="693"/>
      <c r="AN444" s="535"/>
      <c r="AO444" s="535"/>
      <c r="AP444" s="535"/>
      <c r="AQ444" s="535"/>
      <c r="AR444" s="535"/>
      <c r="AS444" s="535"/>
      <c r="AT444" s="535"/>
      <c r="AU444" s="535"/>
      <c r="AV444" s="535"/>
      <c r="AW444" s="535"/>
      <c r="AX444" s="535"/>
      <c r="AY444" s="535"/>
      <c r="AZ444" s="535"/>
      <c r="BA444" s="535"/>
      <c r="BB444" s="535"/>
      <c r="BC444" s="535"/>
      <c r="BD444" s="535"/>
      <c r="BE444" s="535"/>
      <c r="BF444" s="535"/>
      <c r="BG444" s="535"/>
      <c r="BH444" s="535"/>
      <c r="BI444" s="535"/>
      <c r="BJ444" s="535"/>
      <c r="BK444" s="535"/>
      <c r="BL444" s="535"/>
      <c r="BM444" s="535"/>
      <c r="BN444" s="535"/>
      <c r="BO444" s="535"/>
      <c r="BP444" s="535"/>
    </row>
    <row r="445" spans="1:68" s="533" customFormat="1" ht="15" hidden="1" customHeight="1" x14ac:dyDescent="0.3">
      <c r="A445" s="345" t="s">
        <v>375</v>
      </c>
      <c r="B445" s="446" t="s">
        <v>1831</v>
      </c>
      <c r="C445" s="348">
        <f>'Pre-Determined'!D61</f>
        <v>0</v>
      </c>
      <c r="D445" s="348">
        <f t="shared" si="45"/>
        <v>0</v>
      </c>
      <c r="E445" s="349">
        <f>+'Salary Menu MIS 3382'!E445</f>
        <v>37800</v>
      </c>
      <c r="F445" s="447"/>
      <c r="G445" s="350">
        <f t="shared" si="46"/>
        <v>0</v>
      </c>
      <c r="H445" s="351">
        <f t="shared" si="47"/>
        <v>0</v>
      </c>
      <c r="I445" s="351"/>
      <c r="J445" s="535"/>
      <c r="K445" s="535"/>
      <c r="L445" s="535"/>
      <c r="M445" s="535"/>
      <c r="N445" s="538"/>
      <c r="O445" s="535"/>
      <c r="P445" s="535"/>
      <c r="Q445" s="535"/>
      <c r="R445" s="535"/>
      <c r="S445" s="535"/>
      <c r="T445" s="693"/>
      <c r="U445" s="191"/>
      <c r="V445" s="535"/>
      <c r="W445" s="675"/>
      <c r="X445" s="675"/>
      <c r="Y445" s="538"/>
      <c r="Z445" s="535"/>
      <c r="AA445" s="535"/>
      <c r="AB445" s="693"/>
      <c r="AC445" s="535"/>
      <c r="AD445" s="901"/>
      <c r="AE445" s="535"/>
      <c r="AF445" s="535"/>
      <c r="AG445" s="693"/>
      <c r="AH445" s="535"/>
      <c r="AI445" s="535"/>
      <c r="AJ445" s="535"/>
      <c r="AK445" s="535"/>
      <c r="AL445" s="535"/>
      <c r="AM445" s="693"/>
      <c r="AN445" s="535"/>
      <c r="AO445" s="535"/>
      <c r="AP445" s="535"/>
      <c r="AQ445" s="535"/>
      <c r="AR445" s="535"/>
      <c r="AS445" s="535"/>
      <c r="AT445" s="535"/>
      <c r="AU445" s="535"/>
      <c r="AV445" s="535"/>
      <c r="AW445" s="535"/>
      <c r="AX445" s="535"/>
      <c r="AY445" s="535"/>
      <c r="AZ445" s="535"/>
      <c r="BA445" s="535"/>
      <c r="BB445" s="535"/>
      <c r="BC445" s="535"/>
      <c r="BD445" s="535"/>
      <c r="BE445" s="535"/>
      <c r="BF445" s="535"/>
      <c r="BG445" s="535"/>
      <c r="BH445" s="535"/>
      <c r="BI445" s="535"/>
      <c r="BJ445" s="535"/>
      <c r="BK445" s="535"/>
      <c r="BL445" s="535"/>
      <c r="BM445" s="535"/>
      <c r="BN445" s="535"/>
      <c r="BO445" s="535"/>
      <c r="BP445" s="535"/>
    </row>
    <row r="446" spans="1:68" s="533" customFormat="1" ht="15" hidden="1" customHeight="1" thickBot="1" x14ac:dyDescent="0.35">
      <c r="A446" s="345" t="s">
        <v>373</v>
      </c>
      <c r="B446" s="446" t="s">
        <v>1829</v>
      </c>
      <c r="C446" s="348">
        <f>'Pre-Determined'!D62</f>
        <v>0</v>
      </c>
      <c r="D446" s="348">
        <f t="shared" si="45"/>
        <v>0</v>
      </c>
      <c r="E446" s="349">
        <f>+'Salary Menu MIS 3382'!E446</f>
        <v>39300</v>
      </c>
      <c r="F446" s="447"/>
      <c r="G446" s="350">
        <f t="shared" si="46"/>
        <v>0</v>
      </c>
      <c r="H446" s="556">
        <f t="shared" si="47"/>
        <v>0</v>
      </c>
      <c r="I446" s="556"/>
      <c r="J446" s="191"/>
      <c r="K446" s="191"/>
      <c r="L446" s="901"/>
      <c r="M446" s="901"/>
      <c r="N446" s="538"/>
      <c r="O446" s="535"/>
      <c r="P446" s="535"/>
      <c r="Q446" s="535"/>
      <c r="R446" s="535"/>
      <c r="S446" s="535"/>
      <c r="T446" s="693"/>
      <c r="U446" s="191"/>
      <c r="V446" s="535"/>
      <c r="W446" s="675"/>
      <c r="X446" s="675"/>
      <c r="Y446" s="538"/>
      <c r="Z446" s="535"/>
      <c r="AA446" s="535"/>
      <c r="AB446" s="693"/>
      <c r="AC446" s="535"/>
      <c r="AD446" s="901"/>
      <c r="AE446" s="535"/>
      <c r="AF446" s="535"/>
      <c r="AG446" s="693"/>
      <c r="AH446" s="535"/>
      <c r="AI446" s="535"/>
      <c r="AJ446" s="535"/>
      <c r="AK446" s="535"/>
      <c r="AL446" s="535"/>
      <c r="AM446" s="693"/>
      <c r="AN446" s="535"/>
      <c r="AO446" s="535"/>
      <c r="AP446" s="535"/>
      <c r="AQ446" s="535"/>
      <c r="AR446" s="535"/>
      <c r="AS446" s="535"/>
      <c r="AT446" s="535"/>
      <c r="AU446" s="535"/>
      <c r="AV446" s="535"/>
      <c r="AW446" s="535"/>
      <c r="AX446" s="535"/>
      <c r="AY446" s="535"/>
      <c r="AZ446" s="535"/>
      <c r="BA446" s="535"/>
      <c r="BB446" s="535"/>
      <c r="BC446" s="535"/>
      <c r="BD446" s="535"/>
      <c r="BE446" s="535"/>
      <c r="BF446" s="535"/>
      <c r="BG446" s="535"/>
      <c r="BH446" s="535"/>
      <c r="BI446" s="535"/>
      <c r="BJ446" s="535"/>
      <c r="BK446" s="535"/>
      <c r="BL446" s="535"/>
      <c r="BM446" s="535"/>
      <c r="BN446" s="535"/>
      <c r="BO446" s="535"/>
      <c r="BP446" s="535"/>
    </row>
    <row r="447" spans="1:68" s="533" customFormat="1" ht="15" hidden="1" customHeight="1" thickBot="1" x14ac:dyDescent="0.35">
      <c r="A447" s="600"/>
      <c r="B447" s="601" t="s">
        <v>1842</v>
      </c>
      <c r="C447" s="602"/>
      <c r="D447" s="602"/>
      <c r="E447" s="603">
        <v>0</v>
      </c>
      <c r="F447" s="590"/>
      <c r="G447" s="591">
        <f t="shared" si="46"/>
        <v>0</v>
      </c>
      <c r="H447" s="515">
        <f>+P447</f>
        <v>0</v>
      </c>
      <c r="I447" s="515"/>
      <c r="J447" s="535"/>
      <c r="K447" s="535"/>
      <c r="L447" s="535"/>
      <c r="M447" s="535"/>
      <c r="N447" s="538"/>
      <c r="O447" s="535"/>
      <c r="P447" s="901"/>
      <c r="Q447" s="535"/>
      <c r="R447" s="535"/>
      <c r="S447" s="535"/>
      <c r="T447" s="693"/>
      <c r="U447" s="535"/>
      <c r="V447" s="535"/>
      <c r="W447" s="675"/>
      <c r="X447" s="675"/>
      <c r="Y447" s="538"/>
      <c r="Z447" s="535"/>
      <c r="AA447" s="535"/>
      <c r="AB447" s="693"/>
      <c r="AC447" s="535"/>
      <c r="AD447" s="535"/>
      <c r="AE447" s="901"/>
      <c r="AF447" s="535"/>
      <c r="AG447" s="693"/>
      <c r="AH447" s="535"/>
      <c r="AI447" s="535"/>
      <c r="AJ447" s="535"/>
      <c r="AK447" s="535"/>
      <c r="AL447" s="535"/>
      <c r="AM447" s="693"/>
      <c r="AN447" s="535"/>
      <c r="AO447" s="535"/>
      <c r="AP447" s="535"/>
      <c r="AQ447" s="535"/>
      <c r="AR447" s="535"/>
      <c r="AS447" s="535"/>
      <c r="AT447" s="535"/>
      <c r="AU447" s="535"/>
      <c r="AV447" s="535"/>
      <c r="AW447" s="535"/>
      <c r="AX447" s="535"/>
      <c r="AY447" s="535"/>
      <c r="AZ447" s="535"/>
      <c r="BA447" s="535"/>
      <c r="BB447" s="535"/>
      <c r="BC447" s="535"/>
      <c r="BD447" s="535"/>
      <c r="BE447" s="535"/>
      <c r="BF447" s="535"/>
      <c r="BG447" s="535"/>
      <c r="BH447" s="535"/>
      <c r="BI447" s="535"/>
      <c r="BJ447" s="535"/>
      <c r="BK447" s="535"/>
      <c r="BL447" s="535"/>
      <c r="BM447" s="535"/>
      <c r="BN447" s="535"/>
      <c r="BO447" s="535"/>
      <c r="BP447" s="535"/>
    </row>
    <row r="448" spans="1:68" s="533" customFormat="1" ht="18" hidden="1" customHeight="1" x14ac:dyDescent="0.3">
      <c r="A448" s="558"/>
      <c r="B448" s="559"/>
      <c r="C448" s="559"/>
      <c r="D448" s="560"/>
      <c r="E448" s="561" t="s">
        <v>224</v>
      </c>
      <c r="F448" s="565"/>
      <c r="G448" s="565"/>
      <c r="H448" s="564" t="e">
        <f>'Revenue Projection'!H89+'Revenue Projection'!#REF!+'Revenue Projection'!H90</f>
        <v>#REF!</v>
      </c>
      <c r="I448" s="564"/>
      <c r="J448" s="535"/>
      <c r="K448" s="535"/>
      <c r="L448" s="535"/>
      <c r="M448" s="535"/>
      <c r="N448" s="538"/>
      <c r="O448" s="535"/>
      <c r="P448" s="535"/>
      <c r="Q448" s="535"/>
      <c r="R448" s="535"/>
      <c r="S448" s="535"/>
      <c r="T448" s="693"/>
      <c r="U448" s="535"/>
      <c r="V448" s="535"/>
      <c r="W448" s="675"/>
      <c r="X448" s="675"/>
      <c r="Y448" s="538"/>
      <c r="Z448" s="535"/>
      <c r="AA448" s="535"/>
      <c r="AB448" s="693"/>
      <c r="AC448" s="535"/>
      <c r="AD448" s="535"/>
      <c r="AE448" s="535"/>
      <c r="AF448" s="535"/>
      <c r="AG448" s="693"/>
      <c r="AH448" s="535"/>
      <c r="AI448" s="535"/>
      <c r="AJ448" s="535"/>
      <c r="AK448" s="535"/>
      <c r="AL448" s="535"/>
      <c r="AM448" s="693"/>
      <c r="AN448" s="535"/>
      <c r="AO448" s="535"/>
      <c r="AP448" s="535"/>
      <c r="AQ448" s="535"/>
      <c r="AR448" s="535"/>
      <c r="AS448" s="535"/>
      <c r="AT448" s="535"/>
      <c r="AU448" s="535"/>
      <c r="AV448" s="535"/>
      <c r="AW448" s="535"/>
      <c r="AX448" s="535"/>
      <c r="AY448" s="535"/>
      <c r="AZ448" s="535"/>
      <c r="BA448" s="535"/>
      <c r="BB448" s="535"/>
      <c r="BC448" s="535"/>
      <c r="BD448" s="535"/>
      <c r="BE448" s="535"/>
      <c r="BF448" s="535"/>
      <c r="BG448" s="535"/>
      <c r="BH448" s="535"/>
      <c r="BI448" s="535"/>
      <c r="BJ448" s="535"/>
      <c r="BK448" s="535"/>
      <c r="BL448" s="535"/>
      <c r="BM448" s="535"/>
      <c r="BN448" s="535"/>
      <c r="BO448" s="535"/>
      <c r="BP448" s="535"/>
    </row>
    <row r="449" spans="1:68" s="533" customFormat="1" ht="15" hidden="1" customHeight="1" thickBot="1" x14ac:dyDescent="0.35">
      <c r="A449" s="480"/>
      <c r="B449" s="481"/>
      <c r="C449" s="481"/>
      <c r="D449" s="482"/>
      <c r="E449" s="483" t="s">
        <v>1600</v>
      </c>
      <c r="F449" s="565"/>
      <c r="G449" s="565"/>
      <c r="H449" s="566">
        <f>SUM(H439:H447)</f>
        <v>174544</v>
      </c>
      <c r="I449" s="566"/>
      <c r="J449" s="535"/>
      <c r="K449" s="535"/>
      <c r="L449" s="535"/>
      <c r="M449" s="535"/>
      <c r="N449" s="538"/>
      <c r="O449" s="535"/>
      <c r="P449" s="535"/>
      <c r="Q449" s="535"/>
      <c r="R449" s="535"/>
      <c r="S449" s="535"/>
      <c r="T449" s="693"/>
      <c r="U449" s="535"/>
      <c r="V449" s="535"/>
      <c r="W449" s="675"/>
      <c r="X449" s="675"/>
      <c r="Y449" s="538"/>
      <c r="Z449" s="535"/>
      <c r="AA449" s="535"/>
      <c r="AB449" s="693"/>
      <c r="AC449" s="535"/>
      <c r="AD449" s="535"/>
      <c r="AE449" s="535"/>
      <c r="AF449" s="535"/>
      <c r="AG449" s="693"/>
      <c r="AH449" s="535"/>
      <c r="AI449" s="535"/>
      <c r="AJ449" s="535"/>
      <c r="AK449" s="535"/>
      <c r="AL449" s="535"/>
      <c r="AM449" s="693"/>
      <c r="AN449" s="535"/>
      <c r="AO449" s="535"/>
      <c r="AP449" s="535"/>
      <c r="AQ449" s="535"/>
      <c r="AR449" s="535"/>
      <c r="AS449" s="535"/>
      <c r="AT449" s="535"/>
      <c r="AU449" s="535"/>
      <c r="AV449" s="535"/>
      <c r="AW449" s="535"/>
      <c r="AX449" s="535"/>
      <c r="AY449" s="535"/>
      <c r="AZ449" s="535"/>
      <c r="BA449" s="535"/>
      <c r="BB449" s="535"/>
      <c r="BC449" s="535"/>
      <c r="BD449" s="535"/>
      <c r="BE449" s="535"/>
      <c r="BF449" s="535"/>
      <c r="BG449" s="535"/>
      <c r="BH449" s="535"/>
      <c r="BI449" s="535"/>
      <c r="BJ449" s="535"/>
      <c r="BK449" s="535"/>
      <c r="BL449" s="535"/>
      <c r="BM449" s="535"/>
      <c r="BN449" s="535"/>
      <c r="BO449" s="535"/>
      <c r="BP449" s="535"/>
    </row>
    <row r="450" spans="1:68" s="533" customFormat="1" ht="15" hidden="1" customHeight="1" thickBot="1" x14ac:dyDescent="0.35">
      <c r="A450" s="840"/>
      <c r="B450" s="841"/>
      <c r="C450" s="841"/>
      <c r="D450" s="842"/>
      <c r="E450" s="570" t="s">
        <v>1558</v>
      </c>
      <c r="F450" s="855"/>
      <c r="G450" s="855"/>
      <c r="H450" s="572" t="e">
        <f>H448-H449</f>
        <v>#REF!</v>
      </c>
      <c r="I450" s="572"/>
      <c r="J450" s="535"/>
      <c r="K450" s="535"/>
      <c r="L450" s="535"/>
      <c r="M450" s="535"/>
      <c r="N450" s="538"/>
      <c r="O450" s="535"/>
      <c r="P450" s="535"/>
      <c r="Q450" s="535"/>
      <c r="R450" s="535"/>
      <c r="S450" s="535"/>
      <c r="T450" s="535"/>
      <c r="U450" s="535"/>
      <c r="V450" s="535"/>
      <c r="W450" s="675"/>
      <c r="X450" s="675"/>
      <c r="Y450" s="538"/>
      <c r="Z450" s="535"/>
      <c r="AA450" s="535"/>
      <c r="AB450" s="693"/>
      <c r="AC450" s="933"/>
      <c r="AD450" s="535"/>
      <c r="AE450" s="535"/>
      <c r="AF450" s="535"/>
      <c r="AG450" s="2317"/>
      <c r="AH450" s="2317"/>
      <c r="AI450" s="535"/>
      <c r="AJ450" s="535"/>
      <c r="AK450" s="535"/>
      <c r="AL450" s="535"/>
      <c r="AM450" s="693"/>
      <c r="AN450" s="535"/>
      <c r="AO450" s="535"/>
      <c r="AP450" s="535"/>
      <c r="AQ450" s="535"/>
      <c r="AR450" s="535"/>
      <c r="AS450" s="535"/>
      <c r="AT450" s="535"/>
      <c r="AU450" s="535"/>
      <c r="AV450" s="535"/>
      <c r="AW450" s="535"/>
      <c r="AX450" s="535"/>
      <c r="AY450" s="535"/>
      <c r="AZ450" s="535"/>
      <c r="BA450" s="535"/>
      <c r="BB450" s="535"/>
      <c r="BC450" s="535"/>
      <c r="BD450" s="535"/>
      <c r="BE450" s="535"/>
      <c r="BF450" s="535"/>
      <c r="BG450" s="535"/>
      <c r="BH450" s="535"/>
      <c r="BI450" s="535"/>
      <c r="BJ450" s="535"/>
      <c r="BK450" s="535"/>
      <c r="BL450" s="535"/>
      <c r="BM450" s="535"/>
      <c r="BN450" s="535"/>
      <c r="BO450" s="535"/>
      <c r="BP450" s="535"/>
    </row>
    <row r="451" spans="1:68" s="533" customFormat="1" ht="15" hidden="1" customHeight="1" x14ac:dyDescent="0.3">
      <c r="A451" s="2185" t="str">
        <f>'Salary Menu MIS 3382'!A451</f>
        <v>Title I - Project 4401 (Title Average)</v>
      </c>
      <c r="B451" s="596"/>
      <c r="C451" s="596"/>
      <c r="D451" s="597"/>
      <c r="E451" s="598"/>
      <c r="F451" s="598"/>
      <c r="G451" s="598"/>
      <c r="H451" s="537"/>
      <c r="I451" s="537"/>
      <c r="J451" s="535"/>
      <c r="K451" s="535"/>
      <c r="L451" s="535"/>
      <c r="M451" s="535"/>
      <c r="N451" s="538"/>
      <c r="O451" s="535"/>
      <c r="P451" s="535"/>
      <c r="Q451" s="535"/>
      <c r="R451" s="535"/>
      <c r="S451" s="535"/>
      <c r="T451" s="896"/>
      <c r="U451" s="693"/>
      <c r="V451" s="535"/>
      <c r="W451" s="902"/>
      <c r="X451" s="535"/>
      <c r="Y451" s="538"/>
      <c r="Z451" s="535"/>
      <c r="AA451" s="535"/>
      <c r="AB451" s="693"/>
      <c r="AC451" s="693"/>
      <c r="AD451" s="693"/>
      <c r="AE451" s="535"/>
      <c r="AF451" s="535"/>
      <c r="AG451" s="902"/>
      <c r="AH451" s="538"/>
      <c r="AI451" s="535"/>
      <c r="AJ451" s="535"/>
      <c r="AK451" s="535"/>
      <c r="AL451" s="535"/>
      <c r="AM451" s="693"/>
      <c r="AN451" s="535"/>
      <c r="AO451" s="535"/>
      <c r="AP451" s="535"/>
      <c r="AQ451" s="535"/>
      <c r="AR451" s="535"/>
      <c r="AS451" s="535"/>
      <c r="AT451" s="535"/>
      <c r="AU451" s="535"/>
      <c r="AV451" s="535"/>
      <c r="AW451" s="535"/>
      <c r="AX451" s="535"/>
      <c r="AY451" s="535"/>
      <c r="AZ451" s="535"/>
      <c r="BA451" s="535"/>
      <c r="BB451" s="535"/>
      <c r="BC451" s="535"/>
      <c r="BD451" s="535"/>
      <c r="BE451" s="535"/>
      <c r="BF451" s="535"/>
      <c r="BG451" s="535"/>
      <c r="BH451" s="535"/>
      <c r="BI451" s="535"/>
      <c r="BJ451" s="535"/>
      <c r="BK451" s="535"/>
      <c r="BL451" s="535"/>
      <c r="BM451" s="535"/>
      <c r="BN451" s="535"/>
      <c r="BO451" s="535"/>
      <c r="BP451" s="535"/>
    </row>
    <row r="452" spans="1:68" s="533" customFormat="1" ht="15" hidden="1" customHeight="1" x14ac:dyDescent="0.3">
      <c r="A452" s="542" t="s">
        <v>1601</v>
      </c>
      <c r="B452" s="543" t="s">
        <v>1602</v>
      </c>
      <c r="C452" s="544">
        <v>0</v>
      </c>
      <c r="D452" s="545">
        <f t="shared" ref="D452:D460" si="48">ROUND(C452,2)</f>
        <v>0</v>
      </c>
      <c r="E452" s="546">
        <f>+'Salary Menu MIS 3382'!E452</f>
        <v>71800</v>
      </c>
      <c r="F452" s="547"/>
      <c r="G452" s="548">
        <f t="shared" ref="G452:G461" si="49">D452+F452</f>
        <v>0</v>
      </c>
      <c r="H452" s="549">
        <f t="shared" ref="H452:H460" si="50">ROUND(D452*E452,0)</f>
        <v>0</v>
      </c>
      <c r="I452" s="549"/>
      <c r="J452" s="689"/>
      <c r="K452" s="191"/>
      <c r="L452" s="901"/>
      <c r="M452" s="901"/>
      <c r="N452" s="538"/>
      <c r="O452" s="535"/>
      <c r="P452" s="538"/>
      <c r="Q452" s="535"/>
      <c r="R452" s="535"/>
      <c r="S452" s="535"/>
      <c r="T452" s="693"/>
      <c r="U452" s="191"/>
      <c r="V452" s="675"/>
      <c r="W452" s="693"/>
      <c r="X452" s="908"/>
      <c r="Y452" s="538"/>
      <c r="Z452" s="535"/>
      <c r="AA452" s="535"/>
      <c r="AB452" s="693"/>
      <c r="AC452" s="535"/>
      <c r="AD452" s="901"/>
      <c r="AE452" s="535"/>
      <c r="AF452" s="535"/>
      <c r="AG452" s="902"/>
      <c r="AH452" s="538"/>
      <c r="AI452" s="535"/>
      <c r="AJ452" s="535"/>
      <c r="AK452" s="535"/>
      <c r="AL452" s="535"/>
      <c r="AM452" s="693"/>
      <c r="AN452" s="535"/>
      <c r="AO452" s="535"/>
      <c r="AP452" s="535"/>
      <c r="AQ452" s="535"/>
      <c r="AR452" s="535"/>
      <c r="AS452" s="535"/>
      <c r="AT452" s="535"/>
      <c r="AU452" s="535"/>
      <c r="AV452" s="535"/>
      <c r="AW452" s="535"/>
      <c r="AX452" s="535"/>
      <c r="AY452" s="535"/>
      <c r="AZ452" s="535"/>
      <c r="BA452" s="535"/>
      <c r="BB452" s="535"/>
      <c r="BC452" s="535"/>
      <c r="BD452" s="535"/>
      <c r="BE452" s="535"/>
      <c r="BF452" s="535"/>
      <c r="BG452" s="535"/>
      <c r="BH452" s="535"/>
      <c r="BI452" s="535"/>
      <c r="BJ452" s="535"/>
      <c r="BK452" s="535"/>
      <c r="BL452" s="535"/>
      <c r="BM452" s="535"/>
      <c r="BN452" s="535"/>
      <c r="BO452" s="535"/>
      <c r="BP452" s="535"/>
    </row>
    <row r="453" spans="1:68" s="533" customFormat="1" ht="15" hidden="1" customHeight="1" x14ac:dyDescent="0.3">
      <c r="A453" s="345" t="s">
        <v>1601</v>
      </c>
      <c r="B453" s="446" t="s">
        <v>1934</v>
      </c>
      <c r="C453" s="347">
        <v>0</v>
      </c>
      <c r="D453" s="348">
        <f>ROUND(C453,2)</f>
        <v>0</v>
      </c>
      <c r="E453" s="551">
        <f>+'Salary Menu MIS 3382'!E453</f>
        <v>69900</v>
      </c>
      <c r="F453" s="552"/>
      <c r="G453" s="350">
        <f>D453+F453</f>
        <v>0</v>
      </c>
      <c r="H453" s="351">
        <f>ROUND(D453*E453,0)</f>
        <v>0</v>
      </c>
      <c r="I453" s="351"/>
      <c r="J453" s="689"/>
      <c r="K453" s="191"/>
      <c r="L453" s="901"/>
      <c r="M453" s="901"/>
      <c r="N453" s="538"/>
      <c r="O453" s="535"/>
      <c r="P453" s="538"/>
      <c r="Q453" s="535"/>
      <c r="R453" s="535"/>
      <c r="S453" s="535"/>
      <c r="T453" s="693"/>
      <c r="U453" s="191"/>
      <c r="V453" s="535"/>
      <c r="W453" s="693"/>
      <c r="X453" s="908"/>
      <c r="Y453" s="538"/>
      <c r="Z453" s="535"/>
      <c r="AA453" s="535"/>
      <c r="AB453" s="693"/>
      <c r="AC453" s="535"/>
      <c r="AD453" s="901"/>
      <c r="AE453" s="535"/>
      <c r="AF453" s="535"/>
      <c r="AG453" s="902"/>
      <c r="AH453" s="538"/>
      <c r="AI453" s="535"/>
      <c r="AJ453" s="535"/>
      <c r="AK453" s="535"/>
      <c r="AL453" s="535"/>
      <c r="AM453" s="693"/>
      <c r="AN453" s="535"/>
      <c r="AO453" s="535"/>
      <c r="AP453" s="535"/>
      <c r="AQ453" s="535"/>
      <c r="AR453" s="535"/>
      <c r="AS453" s="535"/>
      <c r="AT453" s="535"/>
      <c r="AU453" s="535"/>
      <c r="AV453" s="535"/>
      <c r="AW453" s="535"/>
      <c r="AX453" s="535"/>
      <c r="AY453" s="535"/>
      <c r="AZ453" s="535"/>
      <c r="BA453" s="535"/>
      <c r="BB453" s="535"/>
      <c r="BC453" s="535"/>
      <c r="BD453" s="535"/>
      <c r="BE453" s="535"/>
      <c r="BF453" s="535"/>
      <c r="BG453" s="535"/>
      <c r="BH453" s="535"/>
      <c r="BI453" s="535"/>
      <c r="BJ453" s="535"/>
      <c r="BK453" s="535"/>
      <c r="BL453" s="535"/>
      <c r="BM453" s="535"/>
      <c r="BN453" s="535"/>
      <c r="BO453" s="535"/>
      <c r="BP453" s="535"/>
    </row>
    <row r="454" spans="1:68" s="533" customFormat="1" ht="15" hidden="1" customHeight="1" x14ac:dyDescent="0.3">
      <c r="A454" s="345" t="s">
        <v>316</v>
      </c>
      <c r="B454" s="446" t="s">
        <v>317</v>
      </c>
      <c r="C454" s="550">
        <v>0</v>
      </c>
      <c r="D454" s="350">
        <f t="shared" si="48"/>
        <v>0</v>
      </c>
      <c r="E454" s="349">
        <f>+'Salary Menu MIS 3382'!E454</f>
        <v>37</v>
      </c>
      <c r="F454" s="966"/>
      <c r="G454" s="350">
        <f t="shared" si="49"/>
        <v>0</v>
      </c>
      <c r="H454" s="351">
        <f t="shared" si="50"/>
        <v>0</v>
      </c>
      <c r="I454" s="351"/>
      <c r="J454" s="191"/>
      <c r="K454" s="191"/>
      <c r="L454" s="901"/>
      <c r="M454" s="901"/>
      <c r="N454" s="538"/>
      <c r="O454" s="535"/>
      <c r="P454" s="538"/>
      <c r="Q454" s="535"/>
      <c r="R454" s="535"/>
      <c r="S454" s="535"/>
      <c r="T454" s="693"/>
      <c r="U454" s="191"/>
      <c r="V454" s="535"/>
      <c r="W454" s="693"/>
      <c r="X454" s="908"/>
      <c r="Y454" s="538"/>
      <c r="Z454" s="535"/>
      <c r="AA454" s="535"/>
      <c r="AB454" s="693"/>
      <c r="AC454" s="535"/>
      <c r="AD454" s="901"/>
      <c r="AE454" s="535"/>
      <c r="AF454" s="535"/>
      <c r="AG454" s="902"/>
      <c r="AH454" s="538"/>
      <c r="AI454" s="535"/>
      <c r="AJ454" s="535"/>
      <c r="AK454" s="535"/>
      <c r="AL454" s="535"/>
      <c r="AM454" s="693"/>
      <c r="AN454" s="535"/>
      <c r="AO454" s="535"/>
      <c r="AP454" s="535"/>
      <c r="AQ454" s="535"/>
      <c r="AR454" s="535"/>
      <c r="AS454" s="535"/>
      <c r="AT454" s="535"/>
      <c r="AU454" s="535"/>
      <c r="AV454" s="535"/>
      <c r="AW454" s="535"/>
      <c r="AX454" s="535"/>
      <c r="AY454" s="535"/>
      <c r="AZ454" s="535"/>
      <c r="BA454" s="535"/>
      <c r="BB454" s="535"/>
      <c r="BC454" s="535"/>
      <c r="BD454" s="535"/>
      <c r="BE454" s="535"/>
      <c r="BF454" s="535"/>
      <c r="BG454" s="535"/>
      <c r="BH454" s="535"/>
      <c r="BI454" s="535"/>
      <c r="BJ454" s="535"/>
      <c r="BK454" s="535"/>
      <c r="BL454" s="535"/>
      <c r="BM454" s="535"/>
      <c r="BN454" s="535"/>
      <c r="BO454" s="535"/>
      <c r="BP454" s="535"/>
    </row>
    <row r="455" spans="1:68" s="533" customFormat="1" ht="15" hidden="1" customHeight="1" x14ac:dyDescent="0.3">
      <c r="A455" s="345" t="s">
        <v>1603</v>
      </c>
      <c r="B455" s="446" t="s">
        <v>1604</v>
      </c>
      <c r="C455" s="347">
        <v>0</v>
      </c>
      <c r="D455" s="348">
        <f t="shared" si="48"/>
        <v>0</v>
      </c>
      <c r="E455" s="551">
        <f>+'Salary Menu MIS 3382'!E455</f>
        <v>31600</v>
      </c>
      <c r="F455" s="552"/>
      <c r="G455" s="350">
        <f t="shared" si="49"/>
        <v>0</v>
      </c>
      <c r="H455" s="351">
        <f t="shared" si="50"/>
        <v>0</v>
      </c>
      <c r="I455" s="351"/>
      <c r="J455" s="689"/>
      <c r="K455" s="191"/>
      <c r="L455" s="901"/>
      <c r="M455" s="901"/>
      <c r="N455" s="538"/>
      <c r="O455" s="535"/>
      <c r="P455" s="538"/>
      <c r="Q455" s="535"/>
      <c r="R455" s="535"/>
      <c r="S455" s="535"/>
      <c r="T455" s="693"/>
      <c r="U455" s="191"/>
      <c r="V455" s="535"/>
      <c r="W455" s="693"/>
      <c r="X455" s="908"/>
      <c r="Y455" s="538"/>
      <c r="Z455" s="535"/>
      <c r="AA455" s="535"/>
      <c r="AB455" s="693"/>
      <c r="AC455" s="535"/>
      <c r="AD455" s="901"/>
      <c r="AE455" s="535"/>
      <c r="AF455" s="535"/>
      <c r="AG455" s="902"/>
      <c r="AH455" s="538"/>
      <c r="AI455" s="535"/>
      <c r="AJ455" s="535"/>
      <c r="AK455" s="535"/>
      <c r="AL455" s="535"/>
      <c r="AM455" s="693"/>
      <c r="AN455" s="535"/>
      <c r="AO455" s="535"/>
      <c r="AP455" s="535"/>
      <c r="AQ455" s="535"/>
      <c r="AR455" s="535"/>
      <c r="AS455" s="535"/>
      <c r="AT455" s="535"/>
      <c r="AU455" s="535"/>
      <c r="AV455" s="535"/>
      <c r="AW455" s="535"/>
      <c r="AX455" s="535"/>
      <c r="AY455" s="535"/>
      <c r="AZ455" s="535"/>
      <c r="BA455" s="535"/>
      <c r="BB455" s="535"/>
      <c r="BC455" s="535"/>
      <c r="BD455" s="535"/>
      <c r="BE455" s="535"/>
      <c r="BF455" s="535"/>
      <c r="BG455" s="535"/>
      <c r="BH455" s="535"/>
      <c r="BI455" s="535"/>
      <c r="BJ455" s="535"/>
      <c r="BK455" s="535"/>
      <c r="BL455" s="535"/>
      <c r="BM455" s="535"/>
      <c r="BN455" s="535"/>
      <c r="BO455" s="535"/>
      <c r="BP455" s="535"/>
    </row>
    <row r="456" spans="1:68" s="533" customFormat="1" ht="15" hidden="1" customHeight="1" x14ac:dyDescent="0.3">
      <c r="A456" s="345" t="s">
        <v>1603</v>
      </c>
      <c r="B456" s="446" t="s">
        <v>1935</v>
      </c>
      <c r="C456" s="347">
        <v>0</v>
      </c>
      <c r="D456" s="348">
        <f>ROUND(C456,2)</f>
        <v>0</v>
      </c>
      <c r="E456" s="551">
        <f>+'Salary Menu MIS 3382'!E456</f>
        <v>31600</v>
      </c>
      <c r="F456" s="552"/>
      <c r="G456" s="350">
        <f>D456+F456</f>
        <v>0</v>
      </c>
      <c r="H456" s="351">
        <f>ROUND(D456*E456,0)</f>
        <v>0</v>
      </c>
      <c r="I456" s="351"/>
      <c r="J456" s="689"/>
      <c r="K456" s="191"/>
      <c r="L456" s="901"/>
      <c r="M456" s="901"/>
      <c r="N456" s="538"/>
      <c r="O456" s="535"/>
      <c r="P456" s="538"/>
      <c r="Q456" s="535"/>
      <c r="R456" s="535"/>
      <c r="S456" s="535"/>
      <c r="T456" s="693"/>
      <c r="U456" s="191"/>
      <c r="V456" s="535"/>
      <c r="W456" s="693"/>
      <c r="X456" s="908"/>
      <c r="Y456" s="538"/>
      <c r="Z456" s="535"/>
      <c r="AA456" s="535"/>
      <c r="AB456" s="693"/>
      <c r="AC456" s="535"/>
      <c r="AD456" s="901"/>
      <c r="AE456" s="535"/>
      <c r="AF456" s="535"/>
      <c r="AG456" s="693"/>
      <c r="AH456" s="671"/>
      <c r="AI456" s="903"/>
      <c r="AJ456" s="535"/>
      <c r="AK456" s="535"/>
      <c r="AL456" s="535"/>
      <c r="AM456" s="693"/>
      <c r="AN456" s="535"/>
      <c r="AO456" s="535"/>
      <c r="AP456" s="535"/>
      <c r="AQ456" s="535"/>
      <c r="AR456" s="535"/>
      <c r="AS456" s="535"/>
      <c r="AT456" s="535"/>
      <c r="AU456" s="535"/>
      <c r="AV456" s="535"/>
      <c r="AW456" s="535"/>
      <c r="AX456" s="535"/>
      <c r="AY456" s="535"/>
      <c r="AZ456" s="535"/>
      <c r="BA456" s="535"/>
      <c r="BB456" s="535"/>
      <c r="BC456" s="535"/>
      <c r="BD456" s="535"/>
      <c r="BE456" s="535"/>
      <c r="BF456" s="535"/>
      <c r="BG456" s="535"/>
      <c r="BH456" s="535"/>
      <c r="BI456" s="535"/>
      <c r="BJ456" s="535"/>
      <c r="BK456" s="535"/>
      <c r="BL456" s="535"/>
      <c r="BM456" s="535"/>
      <c r="BN456" s="535"/>
      <c r="BO456" s="535"/>
      <c r="BP456" s="535"/>
    </row>
    <row r="457" spans="1:68" s="533" customFormat="1" ht="12.75" hidden="1" customHeight="1" x14ac:dyDescent="0.3">
      <c r="A457" s="345" t="s">
        <v>1603</v>
      </c>
      <c r="B457" s="446" t="s">
        <v>1392</v>
      </c>
      <c r="C457" s="347">
        <v>0</v>
      </c>
      <c r="D457" s="348">
        <f t="shared" si="48"/>
        <v>0</v>
      </c>
      <c r="E457" s="551">
        <f>+'Salary Menu MIS 3382'!E457</f>
        <v>3300</v>
      </c>
      <c r="F457" s="552"/>
      <c r="G457" s="350">
        <f t="shared" si="49"/>
        <v>0</v>
      </c>
      <c r="H457" s="351">
        <f t="shared" si="50"/>
        <v>0</v>
      </c>
      <c r="I457" s="351"/>
      <c r="J457" s="535"/>
      <c r="K457" s="535"/>
      <c r="L457" s="535"/>
      <c r="M457" s="535"/>
      <c r="N457" s="538"/>
      <c r="O457" s="535"/>
      <c r="P457" s="535"/>
      <c r="Q457" s="535"/>
      <c r="R457" s="535"/>
      <c r="S457" s="535"/>
      <c r="T457" s="693"/>
      <c r="U457" s="191"/>
      <c r="V457" s="535"/>
      <c r="W457" s="541"/>
      <c r="X457" s="541"/>
      <c r="Y457" s="538"/>
      <c r="Z457" s="535"/>
      <c r="AA457" s="535"/>
      <c r="AB457" s="693"/>
      <c r="AC457" s="535"/>
      <c r="AD457" s="901"/>
      <c r="AE457" s="535"/>
      <c r="AF457" s="535"/>
      <c r="AG457" s="693"/>
      <c r="AH457" s="535"/>
      <c r="AI457" s="535"/>
      <c r="AJ457" s="535"/>
      <c r="AK457" s="535"/>
      <c r="AL457" s="535"/>
      <c r="AM457" s="693"/>
      <c r="AN457" s="535"/>
      <c r="AO457" s="535"/>
      <c r="AP457" s="535"/>
      <c r="AQ457" s="535"/>
      <c r="AR457" s="535"/>
      <c r="AS457" s="535"/>
      <c r="AT457" s="535"/>
      <c r="AU457" s="535"/>
      <c r="AV457" s="535"/>
      <c r="AW457" s="535"/>
      <c r="AX457" s="535"/>
      <c r="AY457" s="535"/>
      <c r="AZ457" s="535"/>
      <c r="BA457" s="535"/>
      <c r="BB457" s="535"/>
      <c r="BC457" s="535"/>
      <c r="BD457" s="535"/>
      <c r="BE457" s="535"/>
      <c r="BF457" s="535"/>
      <c r="BG457" s="535"/>
      <c r="BH457" s="535"/>
      <c r="BI457" s="535"/>
      <c r="BJ457" s="535"/>
      <c r="BK457" s="535"/>
      <c r="BL457" s="535"/>
      <c r="BM457" s="535"/>
      <c r="BN457" s="535"/>
      <c r="BO457" s="535"/>
      <c r="BP457" s="535"/>
    </row>
    <row r="458" spans="1:68" s="533" customFormat="1" ht="15" hidden="1" customHeight="1" x14ac:dyDescent="0.3">
      <c r="A458" s="345" t="s">
        <v>1603</v>
      </c>
      <c r="B458" s="446" t="s">
        <v>1936</v>
      </c>
      <c r="C458" s="347">
        <v>0</v>
      </c>
      <c r="D458" s="348">
        <f>ROUND(C458,2)</f>
        <v>0</v>
      </c>
      <c r="E458" s="551">
        <f>+'Salary Menu MIS 3382'!E458</f>
        <v>3300</v>
      </c>
      <c r="F458" s="552"/>
      <c r="G458" s="350">
        <f>D458+F458</f>
        <v>0</v>
      </c>
      <c r="H458" s="351">
        <f>ROUND(D458*E458,0)</f>
        <v>0</v>
      </c>
      <c r="I458" s="351"/>
      <c r="J458" s="535"/>
      <c r="K458" s="535"/>
      <c r="L458" s="535"/>
      <c r="M458" s="535"/>
      <c r="N458" s="538"/>
      <c r="O458" s="535"/>
      <c r="P458" s="535"/>
      <c r="Q458" s="535"/>
      <c r="R458" s="535"/>
      <c r="S458" s="535"/>
      <c r="T458" s="693"/>
      <c r="U458" s="191"/>
      <c r="V458" s="535"/>
      <c r="W458" s="541"/>
      <c r="X458" s="541"/>
      <c r="Y458" s="538"/>
      <c r="Z458" s="535"/>
      <c r="AA458" s="535"/>
      <c r="AB458" s="693"/>
      <c r="AC458" s="535"/>
      <c r="AD458" s="901"/>
      <c r="AE458" s="535"/>
      <c r="AF458" s="535"/>
      <c r="AG458" s="693"/>
      <c r="AH458" s="535"/>
      <c r="AI458" s="535"/>
      <c r="AJ458" s="535"/>
      <c r="AK458" s="535"/>
      <c r="AL458" s="535"/>
      <c r="AM458" s="693"/>
      <c r="AN458" s="535"/>
      <c r="AO458" s="535"/>
      <c r="AP458" s="535"/>
      <c r="AQ458" s="535"/>
      <c r="AR458" s="535"/>
      <c r="AS458" s="535"/>
      <c r="AT458" s="535"/>
      <c r="AU458" s="535"/>
      <c r="AV458" s="535"/>
      <c r="AW458" s="535"/>
      <c r="AX458" s="535"/>
      <c r="AY458" s="535"/>
      <c r="AZ458" s="535"/>
      <c r="BA458" s="535"/>
      <c r="BB458" s="535"/>
      <c r="BC458" s="535"/>
      <c r="BD458" s="535"/>
      <c r="BE458" s="535"/>
      <c r="BF458" s="535"/>
      <c r="BG458" s="535"/>
      <c r="BH458" s="535"/>
      <c r="BI458" s="535"/>
      <c r="BJ458" s="535"/>
      <c r="BK458" s="535"/>
      <c r="BL458" s="535"/>
      <c r="BM458" s="535"/>
      <c r="BN458" s="535"/>
      <c r="BO458" s="535"/>
      <c r="BP458" s="535"/>
    </row>
    <row r="459" spans="1:68" s="533" customFormat="1" ht="15" hidden="1" customHeight="1" x14ac:dyDescent="0.3">
      <c r="A459" s="345" t="s">
        <v>1603</v>
      </c>
      <c r="B459" s="446" t="s">
        <v>1845</v>
      </c>
      <c r="C459" s="347">
        <v>0</v>
      </c>
      <c r="D459" s="348">
        <f t="shared" si="48"/>
        <v>0</v>
      </c>
      <c r="E459" s="551">
        <f>+'Salary Menu MIS 3382'!E459</f>
        <v>35200</v>
      </c>
      <c r="F459" s="552"/>
      <c r="G459" s="350">
        <f t="shared" si="49"/>
        <v>0</v>
      </c>
      <c r="H459" s="351">
        <f t="shared" si="50"/>
        <v>0</v>
      </c>
      <c r="I459" s="351"/>
      <c r="J459" s="535"/>
      <c r="K459" s="535"/>
      <c r="L459" s="535"/>
      <c r="M459" s="535"/>
      <c r="N459" s="538"/>
      <c r="O459" s="535"/>
      <c r="P459" s="535"/>
      <c r="Q459" s="535"/>
      <c r="R459" s="535"/>
      <c r="S459" s="535"/>
      <c r="T459" s="693"/>
      <c r="U459" s="191"/>
      <c r="V459" s="535"/>
      <c r="W459" s="541"/>
      <c r="X459" s="541"/>
      <c r="Y459" s="538"/>
      <c r="Z459" s="535"/>
      <c r="AA459" s="535"/>
      <c r="AB459" s="693"/>
      <c r="AC459" s="535"/>
      <c r="AD459" s="901"/>
      <c r="AE459" s="535"/>
      <c r="AF459" s="535"/>
      <c r="AG459" s="693"/>
      <c r="AH459" s="535"/>
      <c r="AI459" s="535"/>
      <c r="AJ459" s="535"/>
      <c r="AK459" s="535"/>
      <c r="AL459" s="535"/>
      <c r="AM459" s="693"/>
      <c r="AN459" s="535"/>
      <c r="AO459" s="535"/>
      <c r="AP459" s="535"/>
      <c r="AQ459" s="535"/>
      <c r="AR459" s="535"/>
      <c r="AS459" s="535"/>
      <c r="AT459" s="535"/>
      <c r="AU459" s="535"/>
      <c r="AV459" s="535"/>
      <c r="AW459" s="535"/>
      <c r="AX459" s="535"/>
      <c r="AY459" s="535"/>
      <c r="AZ459" s="535"/>
      <c r="BA459" s="535"/>
      <c r="BB459" s="535"/>
      <c r="BC459" s="535"/>
      <c r="BD459" s="535"/>
      <c r="BE459" s="535"/>
      <c r="BF459" s="535"/>
      <c r="BG459" s="535"/>
      <c r="BH459" s="535"/>
      <c r="BI459" s="535"/>
      <c r="BJ459" s="535"/>
      <c r="BK459" s="535"/>
      <c r="BL459" s="535"/>
      <c r="BM459" s="535"/>
      <c r="BN459" s="535"/>
      <c r="BO459" s="535"/>
      <c r="BP459" s="535"/>
    </row>
    <row r="460" spans="1:68" s="533" customFormat="1" ht="15" hidden="1" customHeight="1" x14ac:dyDescent="0.3">
      <c r="A460" s="345" t="s">
        <v>1603</v>
      </c>
      <c r="B460" s="446" t="s">
        <v>1872</v>
      </c>
      <c r="C460" s="347">
        <v>0</v>
      </c>
      <c r="D460" s="348">
        <f t="shared" si="48"/>
        <v>0</v>
      </c>
      <c r="E460" s="551">
        <f>+'Salary Menu MIS 3382'!E460</f>
        <v>3800</v>
      </c>
      <c r="F460" s="552"/>
      <c r="G460" s="350">
        <f>D460+F460</f>
        <v>0</v>
      </c>
      <c r="H460" s="351">
        <f t="shared" si="50"/>
        <v>0</v>
      </c>
      <c r="I460" s="351"/>
      <c r="J460" s="535"/>
      <c r="K460" s="535"/>
      <c r="L460" s="535"/>
      <c r="M460" s="535"/>
      <c r="N460" s="538"/>
      <c r="O460" s="535"/>
      <c r="P460" s="535"/>
      <c r="Q460" s="535"/>
      <c r="R460" s="535"/>
      <c r="S460" s="535"/>
      <c r="T460" s="693"/>
      <c r="U460" s="191"/>
      <c r="V460" s="535"/>
      <c r="W460" s="541"/>
      <c r="X460" s="541"/>
      <c r="Y460" s="538"/>
      <c r="Z460" s="535"/>
      <c r="AA460" s="535"/>
      <c r="AB460" s="693"/>
      <c r="AC460" s="535"/>
      <c r="AD460" s="901"/>
      <c r="AE460" s="535"/>
      <c r="AF460" s="535"/>
      <c r="AG460" s="693"/>
      <c r="AH460" s="535"/>
      <c r="AI460" s="535"/>
      <c r="AJ460" s="535"/>
      <c r="AK460" s="535"/>
      <c r="AL460" s="535"/>
      <c r="AM460" s="693"/>
      <c r="AN460" s="535"/>
      <c r="AO460" s="535"/>
      <c r="AP460" s="535"/>
      <c r="AQ460" s="535"/>
      <c r="AR460" s="535"/>
      <c r="AS460" s="535"/>
      <c r="AT460" s="535"/>
      <c r="AU460" s="535"/>
      <c r="AV460" s="535"/>
      <c r="AW460" s="535"/>
      <c r="AX460" s="535"/>
      <c r="AY460" s="535"/>
      <c r="AZ460" s="535"/>
      <c r="BA460" s="535"/>
      <c r="BB460" s="535"/>
      <c r="BC460" s="535"/>
      <c r="BD460" s="535"/>
      <c r="BE460" s="535"/>
      <c r="BF460" s="535"/>
      <c r="BG460" s="535"/>
      <c r="BH460" s="535"/>
      <c r="BI460" s="535"/>
      <c r="BJ460" s="535"/>
      <c r="BK460" s="535"/>
      <c r="BL460" s="535"/>
      <c r="BM460" s="535"/>
      <c r="BN460" s="535"/>
      <c r="BO460" s="535"/>
      <c r="BP460" s="535"/>
    </row>
    <row r="461" spans="1:68" s="533" customFormat="1" ht="15" hidden="1" customHeight="1" thickBot="1" x14ac:dyDescent="0.35">
      <c r="A461" s="909"/>
      <c r="B461" s="865" t="s">
        <v>1393</v>
      </c>
      <c r="C461" s="912"/>
      <c r="D461" s="912"/>
      <c r="E461" s="967">
        <v>0</v>
      </c>
      <c r="F461" s="867"/>
      <c r="G461" s="868">
        <f t="shared" si="49"/>
        <v>0</v>
      </c>
      <c r="H461" s="556">
        <f>ROUND(0.05*SUM(H452:H459),0)</f>
        <v>0</v>
      </c>
      <c r="I461" s="556"/>
      <c r="J461" s="191"/>
      <c r="K461" s="191"/>
      <c r="L461" s="901"/>
      <c r="M461" s="901"/>
      <c r="N461" s="538"/>
      <c r="O461" s="535"/>
      <c r="P461" s="538"/>
      <c r="Q461" s="535"/>
      <c r="R461" s="535"/>
      <c r="S461" s="535"/>
      <c r="T461" s="693"/>
      <c r="U461" s="191"/>
      <c r="V461" s="535"/>
      <c r="W461" s="541"/>
      <c r="X461" s="541"/>
      <c r="Y461" s="538"/>
      <c r="Z461" s="535"/>
      <c r="AA461" s="535"/>
      <c r="AB461" s="693"/>
      <c r="AC461" s="535"/>
      <c r="AD461" s="535"/>
      <c r="AE461" s="901"/>
      <c r="AF461" s="535"/>
      <c r="AG461" s="693"/>
      <c r="AH461" s="535"/>
      <c r="AI461" s="535"/>
      <c r="AJ461" s="535"/>
      <c r="AK461" s="535"/>
      <c r="AL461" s="535"/>
      <c r="AM461" s="693"/>
      <c r="AN461" s="535"/>
      <c r="AO461" s="535"/>
      <c r="AP461" s="535"/>
      <c r="AQ461" s="535"/>
      <c r="AR461" s="535"/>
      <c r="AS461" s="535"/>
      <c r="AT461" s="535"/>
      <c r="AU461" s="535"/>
      <c r="AV461" s="535"/>
      <c r="AW461" s="535"/>
      <c r="AX461" s="535"/>
      <c r="AY461" s="535"/>
      <c r="AZ461" s="535"/>
      <c r="BA461" s="535"/>
      <c r="BB461" s="535"/>
      <c r="BC461" s="535"/>
      <c r="BD461" s="535"/>
      <c r="BE461" s="535"/>
      <c r="BF461" s="535"/>
      <c r="BG461" s="535"/>
      <c r="BH461" s="535"/>
      <c r="BI461" s="535"/>
      <c r="BJ461" s="535"/>
      <c r="BK461" s="535"/>
      <c r="BL461" s="535"/>
      <c r="BM461" s="535"/>
      <c r="BN461" s="535"/>
      <c r="BO461" s="535"/>
      <c r="BP461" s="535"/>
    </row>
    <row r="462" spans="1:68" s="533" customFormat="1" ht="15" hidden="1" customHeight="1" thickBot="1" x14ac:dyDescent="0.35">
      <c r="A462" s="600"/>
      <c r="B462" s="968" t="s">
        <v>1842</v>
      </c>
      <c r="C462" s="602"/>
      <c r="D462" s="602"/>
      <c r="E462" s="603">
        <v>0</v>
      </c>
      <c r="F462" s="590"/>
      <c r="G462" s="591"/>
      <c r="H462" s="515">
        <f>+P462</f>
        <v>0</v>
      </c>
      <c r="I462" s="515"/>
      <c r="J462" s="191"/>
      <c r="K462" s="191"/>
      <c r="L462" s="901"/>
      <c r="M462" s="901"/>
      <c r="N462" s="538"/>
      <c r="O462" s="535"/>
      <c r="P462" s="901"/>
      <c r="Q462" s="535"/>
      <c r="R462" s="535"/>
      <c r="S462" s="535"/>
      <c r="T462" s="693"/>
      <c r="U462" s="535"/>
      <c r="V462" s="535"/>
      <c r="W462" s="541"/>
      <c r="X462" s="541"/>
      <c r="Y462" s="538"/>
      <c r="Z462" s="535"/>
      <c r="AA462" s="535"/>
      <c r="AB462" s="693"/>
      <c r="AC462" s="535"/>
      <c r="AD462" s="535"/>
      <c r="AE462" s="535"/>
      <c r="AF462" s="535"/>
      <c r="AG462" s="693"/>
      <c r="AH462" s="535"/>
      <c r="AI462" s="535"/>
      <c r="AJ462" s="535"/>
      <c r="AK462" s="535"/>
      <c r="AL462" s="535"/>
      <c r="AM462" s="693"/>
      <c r="AN462" s="535"/>
      <c r="AO462" s="535"/>
      <c r="AP462" s="535"/>
      <c r="AQ462" s="535"/>
      <c r="AR462" s="535"/>
      <c r="AS462" s="535"/>
      <c r="AT462" s="535"/>
      <c r="AU462" s="535"/>
      <c r="AV462" s="535"/>
      <c r="AW462" s="535"/>
      <c r="AX462" s="535"/>
      <c r="AY462" s="535"/>
      <c r="AZ462" s="535"/>
      <c r="BA462" s="535"/>
      <c r="BB462" s="535"/>
      <c r="BC462" s="535"/>
      <c r="BD462" s="535"/>
      <c r="BE462" s="535"/>
      <c r="BF462" s="535"/>
      <c r="BG462" s="535"/>
      <c r="BH462" s="535"/>
      <c r="BI462" s="535"/>
      <c r="BJ462" s="535"/>
      <c r="BK462" s="535"/>
      <c r="BL462" s="535"/>
      <c r="BM462" s="535"/>
      <c r="BN462" s="535"/>
      <c r="BO462" s="535"/>
      <c r="BP462" s="535"/>
    </row>
    <row r="463" spans="1:68" s="533" customFormat="1" ht="18" hidden="1" customHeight="1" x14ac:dyDescent="0.3">
      <c r="A463" s="558"/>
      <c r="B463" s="869"/>
      <c r="C463" s="559"/>
      <c r="D463" s="560"/>
      <c r="E463" s="561" t="s">
        <v>224</v>
      </c>
      <c r="F463" s="565"/>
      <c r="G463" s="565"/>
      <c r="H463" s="564">
        <f>'Revenue Projection'!H87</f>
        <v>176106</v>
      </c>
      <c r="I463" s="564"/>
      <c r="J463" s="535"/>
      <c r="K463" s="535"/>
      <c r="L463" s="535"/>
      <c r="M463" s="535"/>
      <c r="N463" s="538"/>
      <c r="O463" s="535"/>
      <c r="P463" s="535"/>
      <c r="Q463" s="535"/>
      <c r="R463" s="535"/>
      <c r="S463" s="535"/>
      <c r="T463" s="693"/>
      <c r="U463" s="535"/>
      <c r="V463" s="535"/>
      <c r="W463" s="541"/>
      <c r="X463" s="541"/>
      <c r="Y463" s="538"/>
      <c r="Z463" s="535"/>
      <c r="AA463" s="535"/>
      <c r="AB463" s="693"/>
      <c r="AC463" s="535"/>
      <c r="AD463" s="535"/>
      <c r="AE463" s="535"/>
      <c r="AF463" s="535"/>
      <c r="AG463" s="693"/>
      <c r="AH463" s="535"/>
      <c r="AI463" s="535"/>
      <c r="AJ463" s="535"/>
      <c r="AK463" s="535"/>
      <c r="AL463" s="535"/>
      <c r="AM463" s="693"/>
      <c r="AN463" s="535"/>
      <c r="AO463" s="535"/>
      <c r="AP463" s="535"/>
      <c r="AQ463" s="535"/>
      <c r="AR463" s="535"/>
      <c r="AS463" s="535"/>
      <c r="AT463" s="535"/>
      <c r="AU463" s="535"/>
      <c r="AV463" s="535"/>
      <c r="AW463" s="535"/>
      <c r="AX463" s="535"/>
      <c r="AY463" s="535"/>
      <c r="AZ463" s="535"/>
      <c r="BA463" s="535"/>
      <c r="BB463" s="535"/>
      <c r="BC463" s="535"/>
      <c r="BD463" s="535"/>
      <c r="BE463" s="535"/>
      <c r="BF463" s="535"/>
      <c r="BG463" s="535"/>
      <c r="BH463" s="535"/>
      <c r="BI463" s="535"/>
      <c r="BJ463" s="535"/>
      <c r="BK463" s="535"/>
      <c r="BL463" s="535"/>
      <c r="BM463" s="535"/>
      <c r="BN463" s="535"/>
      <c r="BO463" s="535"/>
      <c r="BP463" s="535"/>
    </row>
    <row r="464" spans="1:68" s="533" customFormat="1" ht="15" hidden="1" customHeight="1" thickBot="1" x14ac:dyDescent="0.35">
      <c r="A464" s="480"/>
      <c r="B464" s="481"/>
      <c r="C464" s="481"/>
      <c r="D464" s="482"/>
      <c r="E464" s="483" t="s">
        <v>1605</v>
      </c>
      <c r="F464" s="565"/>
      <c r="G464" s="565"/>
      <c r="H464" s="566">
        <f>SUM(H452:H462)</f>
        <v>0</v>
      </c>
      <c r="I464" s="566"/>
      <c r="J464" s="535"/>
      <c r="K464" s="535"/>
      <c r="L464" s="535"/>
      <c r="M464" s="535"/>
      <c r="N464" s="538"/>
      <c r="O464" s="535"/>
      <c r="P464" s="535"/>
      <c r="Q464" s="535"/>
      <c r="R464" s="535"/>
      <c r="S464" s="535"/>
      <c r="T464" s="693"/>
      <c r="U464" s="535"/>
      <c r="V464" s="535"/>
      <c r="W464" s="541"/>
      <c r="X464" s="541"/>
      <c r="Y464" s="538"/>
      <c r="Z464" s="535"/>
      <c r="AA464" s="535"/>
      <c r="AB464" s="693"/>
      <c r="AC464" s="535"/>
      <c r="AD464" s="535"/>
      <c r="AE464" s="535"/>
      <c r="AF464" s="535"/>
      <c r="AG464" s="693"/>
      <c r="AH464" s="535"/>
      <c r="AI464" s="535"/>
      <c r="AJ464" s="535"/>
      <c r="AK464" s="535"/>
      <c r="AL464" s="535"/>
      <c r="AM464" s="693"/>
      <c r="AN464" s="535"/>
      <c r="AO464" s="535"/>
      <c r="AP464" s="535"/>
      <c r="AQ464" s="535"/>
      <c r="AR464" s="535"/>
      <c r="AS464" s="535"/>
      <c r="AT464" s="535"/>
      <c r="AU464" s="535"/>
      <c r="AV464" s="535"/>
      <c r="AW464" s="535"/>
      <c r="AX464" s="535"/>
      <c r="AY464" s="535"/>
      <c r="AZ464" s="535"/>
      <c r="BA464" s="535"/>
      <c r="BB464" s="535"/>
      <c r="BC464" s="535"/>
      <c r="BD464" s="535"/>
      <c r="BE464" s="535"/>
      <c r="BF464" s="535"/>
      <c r="BG464" s="535"/>
      <c r="BH464" s="535"/>
      <c r="BI464" s="535"/>
      <c r="BJ464" s="535"/>
      <c r="BK464" s="535"/>
      <c r="BL464" s="535"/>
      <c r="BM464" s="535"/>
      <c r="BN464" s="535"/>
      <c r="BO464" s="535"/>
      <c r="BP464" s="535"/>
    </row>
    <row r="465" spans="1:68" s="533" customFormat="1" ht="15" hidden="1" customHeight="1" thickBot="1" x14ac:dyDescent="0.35">
      <c r="A465" s="567"/>
      <c r="B465" s="568"/>
      <c r="C465" s="568"/>
      <c r="D465" s="569"/>
      <c r="E465" s="571" t="s">
        <v>1558</v>
      </c>
      <c r="F465" s="571"/>
      <c r="G465" s="571"/>
      <c r="H465" s="572">
        <f>H463-H464</f>
        <v>176106</v>
      </c>
      <c r="I465" s="572"/>
      <c r="J465" s="535"/>
      <c r="K465" s="535"/>
      <c r="L465" s="535"/>
      <c r="M465" s="535"/>
      <c r="N465" s="538"/>
      <c r="O465" s="535"/>
      <c r="P465" s="535"/>
      <c r="Q465" s="535"/>
      <c r="R465" s="535"/>
      <c r="S465" s="535"/>
      <c r="T465" s="535"/>
      <c r="U465" s="535"/>
      <c r="V465" s="675"/>
      <c r="W465" s="541"/>
      <c r="X465" s="541"/>
      <c r="Y465" s="538"/>
      <c r="Z465" s="535"/>
      <c r="AA465" s="535"/>
      <c r="AB465" s="693"/>
      <c r="AC465" s="933"/>
      <c r="AD465" s="535"/>
      <c r="AE465" s="535"/>
      <c r="AF465" s="535"/>
      <c r="AG465" s="2317"/>
      <c r="AH465" s="2317"/>
      <c r="AI465" s="535"/>
      <c r="AJ465" s="535"/>
      <c r="AK465" s="535"/>
      <c r="AL465" s="535"/>
      <c r="AM465" s="693"/>
      <c r="AN465" s="535"/>
      <c r="AO465" s="535"/>
      <c r="AP465" s="535"/>
      <c r="AQ465" s="535"/>
      <c r="AR465" s="535"/>
      <c r="AS465" s="535"/>
      <c r="AT465" s="535"/>
      <c r="AU465" s="535"/>
      <c r="AV465" s="535"/>
      <c r="AW465" s="535"/>
      <c r="AX465" s="535"/>
      <c r="AY465" s="535"/>
      <c r="AZ465" s="535"/>
      <c r="BA465" s="535"/>
      <c r="BB465" s="535"/>
      <c r="BC465" s="535"/>
      <c r="BD465" s="535"/>
      <c r="BE465" s="535"/>
      <c r="BF465" s="535"/>
      <c r="BG465" s="535"/>
      <c r="BH465" s="535"/>
      <c r="BI465" s="535"/>
      <c r="BJ465" s="535"/>
      <c r="BK465" s="535"/>
      <c r="BL465" s="535"/>
      <c r="BM465" s="535"/>
      <c r="BN465" s="535"/>
      <c r="BO465" s="535"/>
      <c r="BP465" s="535"/>
    </row>
    <row r="466" spans="1:68" s="533" customFormat="1" ht="15" hidden="1" customHeight="1" x14ac:dyDescent="0.3">
      <c r="A466" s="2185" t="str">
        <f>'Salary Menu MIS 3382'!A466</f>
        <v>Title II - Project 4405</v>
      </c>
      <c r="B466" s="596"/>
      <c r="C466" s="596"/>
      <c r="D466" s="597"/>
      <c r="E466" s="598"/>
      <c r="F466" s="598"/>
      <c r="G466" s="598"/>
      <c r="H466" s="537"/>
      <c r="I466" s="537"/>
      <c r="J466" s="535"/>
      <c r="K466" s="535"/>
      <c r="L466" s="535"/>
      <c r="M466" s="535"/>
      <c r="N466" s="538"/>
      <c r="O466" s="535"/>
      <c r="P466" s="535"/>
      <c r="Q466" s="535"/>
      <c r="R466" s="535"/>
      <c r="S466" s="535"/>
      <c r="T466" s="896"/>
      <c r="U466" s="693"/>
      <c r="V466" s="675"/>
      <c r="W466" s="902"/>
      <c r="X466" s="535"/>
      <c r="Y466" s="538"/>
      <c r="Z466" s="535"/>
      <c r="AA466" s="535"/>
      <c r="AB466" s="693"/>
      <c r="AC466" s="693"/>
      <c r="AD466" s="693"/>
      <c r="AE466" s="535"/>
      <c r="AF466" s="535"/>
      <c r="AG466" s="902"/>
      <c r="AH466" s="538"/>
      <c r="AI466" s="535"/>
      <c r="AJ466" s="535"/>
      <c r="AK466" s="535"/>
      <c r="AL466" s="535"/>
      <c r="AM466" s="693"/>
      <c r="AN466" s="535"/>
      <c r="AO466" s="535"/>
      <c r="AP466" s="535"/>
      <c r="AQ466" s="535"/>
      <c r="AR466" s="535"/>
      <c r="AS466" s="535"/>
      <c r="AT466" s="535"/>
      <c r="AU466" s="535"/>
      <c r="AV466" s="535"/>
      <c r="AW466" s="535"/>
      <c r="AX466" s="535"/>
      <c r="AY466" s="535"/>
      <c r="AZ466" s="535"/>
      <c r="BA466" s="535"/>
      <c r="BB466" s="535"/>
      <c r="BC466" s="535"/>
      <c r="BD466" s="535"/>
      <c r="BE466" s="535"/>
      <c r="BF466" s="535"/>
      <c r="BG466" s="535"/>
      <c r="BH466" s="535"/>
      <c r="BI466" s="535"/>
      <c r="BJ466" s="535"/>
      <c r="BK466" s="535"/>
      <c r="BL466" s="535"/>
      <c r="BM466" s="535"/>
      <c r="BN466" s="535"/>
      <c r="BO466" s="535"/>
      <c r="BP466" s="535"/>
    </row>
    <row r="467" spans="1:68" s="533" customFormat="1" ht="15" hidden="1" customHeight="1" thickBot="1" x14ac:dyDescent="0.35">
      <c r="A467" s="542" t="s">
        <v>1394</v>
      </c>
      <c r="B467" s="543" t="s">
        <v>1395</v>
      </c>
      <c r="C467" s="548">
        <f>'Pre-Determined'!D65</f>
        <v>1</v>
      </c>
      <c r="D467" s="548">
        <f>ROUND(C467,2)</f>
        <v>1</v>
      </c>
      <c r="E467" s="900">
        <f>+'Salary Menu MIS 3382'!E467</f>
        <v>69900</v>
      </c>
      <c r="F467" s="925"/>
      <c r="G467" s="548">
        <f>D467+F467</f>
        <v>1</v>
      </c>
      <c r="H467" s="599">
        <f>ROUND(D467*E467,0)</f>
        <v>69900</v>
      </c>
      <c r="I467" s="599"/>
      <c r="J467" s="689"/>
      <c r="K467" s="191"/>
      <c r="L467" s="901"/>
      <c r="M467" s="901"/>
      <c r="N467" s="538"/>
      <c r="O467" s="535"/>
      <c r="P467" s="538"/>
      <c r="Q467" s="535"/>
      <c r="R467" s="535"/>
      <c r="S467" s="535"/>
      <c r="T467" s="693"/>
      <c r="U467" s="191"/>
      <c r="V467" s="675"/>
      <c r="W467" s="693"/>
      <c r="X467" s="908"/>
      <c r="Y467" s="538"/>
      <c r="Z467" s="535"/>
      <c r="AA467" s="535"/>
      <c r="AB467" s="693"/>
      <c r="AC467" s="535"/>
      <c r="AD467" s="901"/>
      <c r="AE467" s="535"/>
      <c r="AF467" s="535"/>
      <c r="AG467" s="693"/>
      <c r="AH467" s="535"/>
      <c r="AI467" s="535"/>
      <c r="AJ467" s="535"/>
      <c r="AK467" s="535"/>
      <c r="AL467" s="535"/>
      <c r="AM467" s="693"/>
      <c r="AN467" s="535"/>
      <c r="AO467" s="535"/>
      <c r="AP467" s="535"/>
      <c r="AQ467" s="535"/>
      <c r="AR467" s="535"/>
      <c r="AS467" s="535"/>
      <c r="AT467" s="535"/>
      <c r="AU467" s="535"/>
      <c r="AV467" s="535"/>
      <c r="AW467" s="535"/>
      <c r="AX467" s="535"/>
      <c r="AY467" s="535"/>
      <c r="AZ467" s="535"/>
      <c r="BA467" s="535"/>
      <c r="BB467" s="535"/>
      <c r="BC467" s="535"/>
      <c r="BD467" s="535"/>
      <c r="BE467" s="535"/>
      <c r="BF467" s="535"/>
      <c r="BG467" s="535"/>
      <c r="BH467" s="535"/>
      <c r="BI467" s="535"/>
      <c r="BJ467" s="535"/>
      <c r="BK467" s="535"/>
      <c r="BL467" s="535"/>
      <c r="BM467" s="535"/>
      <c r="BN467" s="535"/>
      <c r="BO467" s="535"/>
      <c r="BP467" s="535"/>
    </row>
    <row r="468" spans="1:68" s="533" customFormat="1" ht="15" hidden="1" customHeight="1" thickBot="1" x14ac:dyDescent="0.35">
      <c r="A468" s="600"/>
      <c r="B468" s="601" t="s">
        <v>1842</v>
      </c>
      <c r="C468" s="602"/>
      <c r="D468" s="602"/>
      <c r="E468" s="603">
        <v>0</v>
      </c>
      <c r="F468" s="590"/>
      <c r="G468" s="591"/>
      <c r="H468" s="515">
        <f>+P468</f>
        <v>0</v>
      </c>
      <c r="I468" s="515"/>
      <c r="J468" s="191"/>
      <c r="K468" s="191"/>
      <c r="L468" s="901"/>
      <c r="M468" s="901"/>
      <c r="N468" s="538"/>
      <c r="O468" s="535"/>
      <c r="P468" s="901"/>
      <c r="Q468" s="535"/>
      <c r="R468" s="535"/>
      <c r="S468" s="535"/>
      <c r="T468" s="693"/>
      <c r="U468" s="535"/>
      <c r="V468" s="675"/>
      <c r="W468" s="693"/>
      <c r="X468" s="908"/>
      <c r="Y468" s="538"/>
      <c r="Z468" s="535"/>
      <c r="AA468" s="535"/>
      <c r="AB468" s="693"/>
      <c r="AC468" s="535"/>
      <c r="AD468" s="535"/>
      <c r="AE468" s="901"/>
      <c r="AF468" s="535"/>
      <c r="AG468" s="693"/>
      <c r="AH468" s="671"/>
      <c r="AI468" s="903"/>
      <c r="AJ468" s="535"/>
      <c r="AK468" s="535"/>
      <c r="AL468" s="535"/>
      <c r="AM468" s="693"/>
      <c r="AN468" s="535"/>
      <c r="AO468" s="535"/>
      <c r="AP468" s="535"/>
      <c r="AQ468" s="535"/>
      <c r="AR468" s="535"/>
      <c r="AS468" s="535"/>
      <c r="AT468" s="535"/>
      <c r="AU468" s="535"/>
      <c r="AV468" s="535"/>
      <c r="AW468" s="535"/>
      <c r="AX468" s="535"/>
      <c r="AY468" s="535"/>
      <c r="AZ468" s="535"/>
      <c r="BA468" s="535"/>
      <c r="BB468" s="535"/>
      <c r="BC468" s="535"/>
      <c r="BD468" s="535"/>
      <c r="BE468" s="535"/>
      <c r="BF468" s="535"/>
      <c r="BG468" s="535"/>
      <c r="BH468" s="535"/>
      <c r="BI468" s="535"/>
      <c r="BJ468" s="535"/>
      <c r="BK468" s="535"/>
      <c r="BL468" s="535"/>
      <c r="BM468" s="535"/>
      <c r="BN468" s="535"/>
      <c r="BO468" s="535"/>
      <c r="BP468" s="535"/>
    </row>
    <row r="469" spans="1:68" s="533" customFormat="1" ht="18" hidden="1" customHeight="1" x14ac:dyDescent="0.3">
      <c r="A469" s="558"/>
      <c r="B469" s="559"/>
      <c r="C469" s="559"/>
      <c r="D469" s="560"/>
      <c r="E469" s="561" t="s">
        <v>224</v>
      </c>
      <c r="F469" s="565"/>
      <c r="G469" s="565"/>
      <c r="H469" s="564">
        <f>'Revenue Projection'!H88</f>
        <v>69900</v>
      </c>
      <c r="I469" s="564"/>
      <c r="J469" s="535"/>
      <c r="K469" s="535"/>
      <c r="L469" s="535"/>
      <c r="M469" s="535"/>
      <c r="N469" s="538"/>
      <c r="O469" s="535"/>
      <c r="P469" s="535"/>
      <c r="Q469" s="535"/>
      <c r="R469" s="535"/>
      <c r="S469" s="535"/>
      <c r="T469" s="693"/>
      <c r="U469" s="535"/>
      <c r="V469" s="675"/>
      <c r="W469" s="693"/>
      <c r="X469" s="908"/>
      <c r="Y469" s="538"/>
      <c r="Z469" s="535"/>
      <c r="AA469" s="535"/>
      <c r="AB469" s="693"/>
      <c r="AC469" s="535"/>
      <c r="AD469" s="535"/>
      <c r="AE469" s="535"/>
      <c r="AF469" s="535"/>
      <c r="AG469" s="693"/>
      <c r="AH469" s="535"/>
      <c r="AI469" s="535"/>
      <c r="AJ469" s="535"/>
      <c r="AK469" s="535"/>
      <c r="AL469" s="535"/>
      <c r="AM469" s="693"/>
      <c r="AN469" s="535"/>
      <c r="AO469" s="535"/>
      <c r="AP469" s="535"/>
      <c r="AQ469" s="535"/>
      <c r="AR469" s="535"/>
      <c r="AS469" s="535"/>
      <c r="AT469" s="535"/>
      <c r="AU469" s="535"/>
      <c r="AV469" s="535"/>
      <c r="AW469" s="535"/>
      <c r="AX469" s="535"/>
      <c r="AY469" s="535"/>
      <c r="AZ469" s="535"/>
      <c r="BA469" s="535"/>
      <c r="BB469" s="535"/>
      <c r="BC469" s="535"/>
      <c r="BD469" s="535"/>
      <c r="BE469" s="535"/>
      <c r="BF469" s="535"/>
      <c r="BG469" s="535"/>
      <c r="BH469" s="535"/>
      <c r="BI469" s="535"/>
      <c r="BJ469" s="535"/>
      <c r="BK469" s="535"/>
      <c r="BL469" s="535"/>
      <c r="BM469" s="535"/>
      <c r="BN469" s="535"/>
      <c r="BO469" s="535"/>
      <c r="BP469" s="535"/>
    </row>
    <row r="470" spans="1:68" s="533" customFormat="1" ht="15" hidden="1" customHeight="1" thickBot="1" x14ac:dyDescent="0.35">
      <c r="A470" s="480"/>
      <c r="B470" s="481"/>
      <c r="C470" s="481"/>
      <c r="D470" s="482"/>
      <c r="E470" s="483" t="s">
        <v>1396</v>
      </c>
      <c r="F470" s="565"/>
      <c r="G470" s="565"/>
      <c r="H470" s="566">
        <f>SUM(H467:H468)</f>
        <v>69900</v>
      </c>
      <c r="I470" s="566"/>
      <c r="J470" s="535"/>
      <c r="K470" s="535"/>
      <c r="L470" s="535"/>
      <c r="M470" s="535"/>
      <c r="N470" s="538"/>
      <c r="O470" s="535"/>
      <c r="P470" s="535"/>
      <c r="Q470" s="535"/>
      <c r="R470" s="535"/>
      <c r="S470" s="535"/>
      <c r="T470" s="693"/>
      <c r="U470" s="535"/>
      <c r="V470" s="675"/>
      <c r="W470" s="535"/>
      <c r="X470" s="689"/>
      <c r="Y470" s="538"/>
      <c r="Z470" s="535"/>
      <c r="AA470" s="535"/>
      <c r="AB470" s="693"/>
      <c r="AC470" s="535"/>
      <c r="AD470" s="535"/>
      <c r="AE470" s="535"/>
      <c r="AF470" s="535"/>
      <c r="AG470" s="693"/>
      <c r="AH470" s="535"/>
      <c r="AI470" s="535"/>
      <c r="AJ470" s="535"/>
      <c r="AK470" s="535"/>
      <c r="AL470" s="535"/>
      <c r="AM470" s="693"/>
      <c r="AN470" s="535"/>
      <c r="AO470" s="535"/>
      <c r="AP470" s="535"/>
      <c r="AQ470" s="535"/>
      <c r="AR470" s="535"/>
      <c r="AS470" s="535"/>
      <c r="AT470" s="535"/>
      <c r="AU470" s="535"/>
      <c r="AV470" s="535"/>
      <c r="AW470" s="535"/>
      <c r="AX470" s="535"/>
      <c r="AY470" s="535"/>
      <c r="AZ470" s="535"/>
      <c r="BA470" s="535"/>
      <c r="BB470" s="535"/>
      <c r="BC470" s="535"/>
      <c r="BD470" s="535"/>
      <c r="BE470" s="535"/>
      <c r="BF470" s="535"/>
      <c r="BG470" s="535"/>
      <c r="BH470" s="535"/>
      <c r="BI470" s="535"/>
      <c r="BJ470" s="535"/>
      <c r="BK470" s="535"/>
      <c r="BL470" s="535"/>
      <c r="BM470" s="535"/>
      <c r="BN470" s="535"/>
      <c r="BO470" s="535"/>
      <c r="BP470" s="535"/>
    </row>
    <row r="471" spans="1:68" s="533" customFormat="1" ht="14.4" hidden="1" thickBot="1" x14ac:dyDescent="0.35">
      <c r="A471" s="567"/>
      <c r="B471" s="568"/>
      <c r="C471" s="568"/>
      <c r="D471" s="569"/>
      <c r="E471" s="571" t="s">
        <v>1558</v>
      </c>
      <c r="F471" s="969"/>
      <c r="G471" s="571"/>
      <c r="H471" s="572">
        <f>H469-H470</f>
        <v>0</v>
      </c>
      <c r="I471" s="572"/>
      <c r="J471" s="535"/>
      <c r="K471" s="535"/>
      <c r="L471" s="535"/>
      <c r="M471" s="535"/>
      <c r="N471" s="538"/>
      <c r="O471" s="535"/>
      <c r="P471" s="535"/>
      <c r="Q471" s="535"/>
      <c r="R471" s="535"/>
      <c r="S471" s="535"/>
      <c r="T471" s="693"/>
      <c r="U471" s="535"/>
      <c r="V471" s="675"/>
      <c r="W471" s="535"/>
      <c r="X471" s="535"/>
      <c r="Y471" s="538"/>
      <c r="Z471" s="535"/>
      <c r="AA471" s="535"/>
      <c r="AB471" s="693"/>
      <c r="AC471" s="535"/>
      <c r="AD471" s="535"/>
      <c r="AE471" s="535"/>
      <c r="AF471" s="535"/>
      <c r="AG471" s="693"/>
      <c r="AH471" s="535"/>
      <c r="AI471" s="535"/>
      <c r="AJ471" s="535"/>
      <c r="AK471" s="535"/>
      <c r="AL471" s="535"/>
      <c r="AM471" s="693"/>
      <c r="AN471" s="535"/>
      <c r="AO471" s="535"/>
      <c r="AP471" s="535"/>
      <c r="AQ471" s="535"/>
      <c r="AR471" s="535"/>
      <c r="AS471" s="535"/>
      <c r="AT471" s="535"/>
      <c r="AU471" s="535"/>
      <c r="AV471" s="535"/>
      <c r="AW471" s="535"/>
      <c r="AX471" s="535"/>
      <c r="AY471" s="535"/>
      <c r="AZ471" s="535"/>
      <c r="BA471" s="535"/>
      <c r="BB471" s="535"/>
      <c r="BC471" s="535"/>
      <c r="BD471" s="535"/>
      <c r="BE471" s="535"/>
      <c r="BF471" s="535"/>
      <c r="BG471" s="535"/>
      <c r="BH471" s="535"/>
      <c r="BI471" s="535"/>
      <c r="BJ471" s="535"/>
      <c r="BK471" s="535"/>
      <c r="BL471" s="535"/>
      <c r="BM471" s="535"/>
      <c r="BN471" s="535"/>
      <c r="BO471" s="535"/>
      <c r="BP471" s="535"/>
    </row>
    <row r="472" spans="1:68" s="533" customFormat="1" hidden="1" x14ac:dyDescent="0.3">
      <c r="A472" s="2185" t="str">
        <f>'Salary Menu MIS 3382'!A472</f>
        <v>Carl D. Perkins - Secondary - Project 4422</v>
      </c>
      <c r="B472" s="596"/>
      <c r="C472" s="596"/>
      <c r="D472" s="597"/>
      <c r="E472" s="598"/>
      <c r="F472" s="598"/>
      <c r="G472" s="598"/>
      <c r="H472" s="537"/>
      <c r="I472" s="537"/>
      <c r="J472" s="535"/>
      <c r="K472" s="535"/>
      <c r="L472" s="535"/>
      <c r="M472" s="535"/>
      <c r="N472" s="538"/>
      <c r="O472" s="535"/>
      <c r="P472" s="535"/>
      <c r="Q472" s="535"/>
      <c r="R472" s="535"/>
      <c r="S472" s="535"/>
      <c r="T472" s="693"/>
      <c r="U472" s="535"/>
      <c r="V472" s="675"/>
      <c r="W472" s="535"/>
      <c r="X472" s="535"/>
      <c r="Y472" s="538"/>
      <c r="Z472" s="535"/>
      <c r="AA472" s="535"/>
      <c r="AB472" s="693"/>
      <c r="AC472" s="535"/>
      <c r="AD472" s="535"/>
      <c r="AE472" s="535"/>
      <c r="AF472" s="535"/>
      <c r="AG472" s="693"/>
      <c r="AH472" s="535"/>
      <c r="AI472" s="535"/>
      <c r="AJ472" s="535"/>
      <c r="AK472" s="535"/>
      <c r="AL472" s="535"/>
      <c r="AM472" s="693"/>
      <c r="AN472" s="535"/>
      <c r="AO472" s="535"/>
      <c r="AP472" s="535"/>
      <c r="AQ472" s="535"/>
      <c r="AR472" s="535"/>
      <c r="AS472" s="535"/>
      <c r="AT472" s="535"/>
      <c r="AU472" s="535"/>
      <c r="AV472" s="535"/>
      <c r="AW472" s="535"/>
      <c r="AX472" s="535"/>
      <c r="AY472" s="535"/>
      <c r="AZ472" s="535"/>
      <c r="BA472" s="535"/>
      <c r="BB472" s="535"/>
      <c r="BC472" s="535"/>
      <c r="BD472" s="535"/>
      <c r="BE472" s="535"/>
      <c r="BF472" s="535"/>
      <c r="BG472" s="535"/>
      <c r="BH472" s="535"/>
      <c r="BI472" s="535"/>
      <c r="BJ472" s="535"/>
      <c r="BK472" s="535"/>
      <c r="BL472" s="535"/>
      <c r="BM472" s="535"/>
      <c r="BN472" s="535"/>
      <c r="BO472" s="535"/>
      <c r="BP472" s="535"/>
    </row>
    <row r="473" spans="1:68" s="533" customFormat="1" hidden="1" x14ac:dyDescent="0.3">
      <c r="A473" s="345" t="s">
        <v>304</v>
      </c>
      <c r="B473" s="446" t="s">
        <v>315</v>
      </c>
      <c r="C473" s="550">
        <v>0</v>
      </c>
      <c r="D473" s="350">
        <f>ROUND(C473,2)</f>
        <v>0</v>
      </c>
      <c r="E473" s="349">
        <f>+'Salary Menu MIS 3382'!E473</f>
        <v>76600</v>
      </c>
      <c r="F473" s="447"/>
      <c r="G473" s="548">
        <f>D473+F473</f>
        <v>0</v>
      </c>
      <c r="H473" s="351">
        <f>ROUND(D473*E473,0)</f>
        <v>0</v>
      </c>
      <c r="I473" s="351"/>
      <c r="J473" s="689"/>
      <c r="K473" s="191"/>
      <c r="L473" s="901"/>
      <c r="M473" s="901"/>
      <c r="N473" s="538"/>
      <c r="O473" s="535"/>
      <c r="P473" s="538"/>
      <c r="Q473" s="535"/>
      <c r="R473" s="535"/>
      <c r="S473" s="535"/>
      <c r="T473" s="693"/>
      <c r="U473" s="191"/>
      <c r="V473" s="871"/>
      <c r="W473" s="675"/>
      <c r="X473" s="675"/>
      <c r="Y473" s="538"/>
      <c r="Z473" s="535"/>
      <c r="AA473" s="535"/>
      <c r="AB473" s="693"/>
      <c r="AC473" s="535"/>
      <c r="AD473" s="901"/>
      <c r="AE473" s="535"/>
      <c r="AF473" s="535"/>
      <c r="AG473" s="693"/>
      <c r="AH473" s="535"/>
      <c r="AI473" s="535"/>
      <c r="AJ473" s="535"/>
      <c r="AK473" s="535"/>
      <c r="AL473" s="535"/>
      <c r="AM473" s="693"/>
      <c r="AN473" s="535"/>
      <c r="AO473" s="535"/>
      <c r="AP473" s="535"/>
      <c r="AQ473" s="535"/>
      <c r="AR473" s="535"/>
      <c r="AS473" s="535"/>
      <c r="AT473" s="535"/>
      <c r="AU473" s="535"/>
      <c r="AV473" s="535"/>
      <c r="AW473" s="535"/>
      <c r="AX473" s="535"/>
      <c r="AY473" s="535"/>
      <c r="AZ473" s="535"/>
      <c r="BA473" s="535"/>
      <c r="BB473" s="535"/>
      <c r="BC473" s="535"/>
      <c r="BD473" s="535"/>
      <c r="BE473" s="535"/>
      <c r="BF473" s="535"/>
      <c r="BG473" s="535"/>
      <c r="BH473" s="535"/>
      <c r="BI473" s="535"/>
      <c r="BJ473" s="535"/>
      <c r="BK473" s="535"/>
      <c r="BL473" s="535"/>
      <c r="BM473" s="535"/>
      <c r="BN473" s="535"/>
      <c r="BO473" s="535"/>
      <c r="BP473" s="535"/>
    </row>
    <row r="474" spans="1:68" s="533" customFormat="1" ht="14.4" hidden="1" thickBot="1" x14ac:dyDescent="0.35">
      <c r="A474" s="345" t="s">
        <v>369</v>
      </c>
      <c r="B474" s="446" t="s">
        <v>370</v>
      </c>
      <c r="C474" s="347">
        <v>0</v>
      </c>
      <c r="D474" s="348">
        <f>ROUND(C474,2)</f>
        <v>0</v>
      </c>
      <c r="E474" s="349">
        <f>+'Salary Menu MIS 3382'!E474</f>
        <v>42000</v>
      </c>
      <c r="F474" s="447"/>
      <c r="G474" s="350">
        <f>D474+F474</f>
        <v>0</v>
      </c>
      <c r="H474" s="556">
        <f>ROUND(D474*E474,0)</f>
        <v>0</v>
      </c>
      <c r="I474" s="556"/>
      <c r="J474" s="191"/>
      <c r="K474" s="191"/>
      <c r="L474" s="901"/>
      <c r="M474" s="901"/>
      <c r="N474" s="538"/>
      <c r="O474" s="535"/>
      <c r="P474" s="535"/>
      <c r="Q474" s="535"/>
      <c r="R474" s="535"/>
      <c r="S474" s="535"/>
      <c r="T474" s="693"/>
      <c r="U474" s="191"/>
      <c r="V474" s="675"/>
      <c r="W474" s="675"/>
      <c r="X474" s="675"/>
      <c r="Y474" s="538"/>
      <c r="Z474" s="535"/>
      <c r="AA474" s="535"/>
      <c r="AB474" s="693"/>
      <c r="AC474" s="535"/>
      <c r="AD474" s="901"/>
      <c r="AE474" s="535"/>
      <c r="AF474" s="535"/>
      <c r="AG474" s="693"/>
      <c r="AH474" s="535"/>
      <c r="AI474" s="535"/>
      <c r="AJ474" s="535"/>
      <c r="AK474" s="535"/>
      <c r="AL474" s="535"/>
      <c r="AM474" s="693"/>
      <c r="AN474" s="535"/>
      <c r="AO474" s="535"/>
      <c r="AP474" s="535"/>
      <c r="AQ474" s="535"/>
      <c r="AR474" s="535"/>
      <c r="AS474" s="535"/>
      <c r="AT474" s="535"/>
      <c r="AU474" s="535"/>
      <c r="AV474" s="535"/>
      <c r="AW474" s="535"/>
      <c r="AX474" s="535"/>
      <c r="AY474" s="535"/>
      <c r="AZ474" s="535"/>
      <c r="BA474" s="535"/>
      <c r="BB474" s="535"/>
      <c r="BC474" s="535"/>
      <c r="BD474" s="535"/>
      <c r="BE474" s="535"/>
      <c r="BF474" s="535"/>
      <c r="BG474" s="535"/>
      <c r="BH474" s="535"/>
      <c r="BI474" s="535"/>
      <c r="BJ474" s="535"/>
      <c r="BK474" s="535"/>
      <c r="BL474" s="535"/>
      <c r="BM474" s="535"/>
      <c r="BN474" s="535"/>
      <c r="BO474" s="535"/>
      <c r="BP474" s="535"/>
    </row>
    <row r="475" spans="1:68" s="533" customFormat="1" ht="14.4" hidden="1" thickBot="1" x14ac:dyDescent="0.35">
      <c r="A475" s="600"/>
      <c r="B475" s="601" t="s">
        <v>1842</v>
      </c>
      <c r="C475" s="602"/>
      <c r="D475" s="602"/>
      <c r="E475" s="603">
        <v>0</v>
      </c>
      <c r="F475" s="590"/>
      <c r="G475" s="591"/>
      <c r="H475" s="515">
        <f>+P475</f>
        <v>0</v>
      </c>
      <c r="I475" s="515"/>
      <c r="J475" s="535"/>
      <c r="K475" s="535"/>
      <c r="L475" s="535"/>
      <c r="M475" s="535"/>
      <c r="N475" s="538"/>
      <c r="O475" s="535"/>
      <c r="P475" s="901"/>
      <c r="Q475" s="535"/>
      <c r="R475" s="535"/>
      <c r="S475" s="535"/>
      <c r="T475" s="693"/>
      <c r="U475" s="535"/>
      <c r="V475" s="675"/>
      <c r="W475" s="675"/>
      <c r="X475" s="675"/>
      <c r="Y475" s="538"/>
      <c r="Z475" s="535"/>
      <c r="AA475" s="535"/>
      <c r="AB475" s="693"/>
      <c r="AC475" s="535"/>
      <c r="AD475" s="535"/>
      <c r="AE475" s="535"/>
      <c r="AF475" s="535"/>
      <c r="AG475" s="693"/>
      <c r="AH475" s="535"/>
      <c r="AI475" s="535"/>
      <c r="AJ475" s="535"/>
      <c r="AK475" s="535"/>
      <c r="AL475" s="535"/>
      <c r="AM475" s="693"/>
      <c r="AN475" s="535"/>
      <c r="AO475" s="535"/>
      <c r="AP475" s="535"/>
      <c r="AQ475" s="535"/>
      <c r="AR475" s="535"/>
      <c r="AS475" s="535"/>
      <c r="AT475" s="535"/>
      <c r="AU475" s="535"/>
      <c r="AV475" s="535"/>
      <c r="AW475" s="535"/>
      <c r="AX475" s="535"/>
      <c r="AY475" s="535"/>
      <c r="AZ475" s="535"/>
      <c r="BA475" s="535"/>
      <c r="BB475" s="535"/>
      <c r="BC475" s="535"/>
      <c r="BD475" s="535"/>
      <c r="BE475" s="535"/>
      <c r="BF475" s="535"/>
      <c r="BG475" s="535"/>
      <c r="BH475" s="535"/>
      <c r="BI475" s="535"/>
      <c r="BJ475" s="535"/>
      <c r="BK475" s="535"/>
      <c r="BL475" s="535"/>
      <c r="BM475" s="535"/>
      <c r="BN475" s="535"/>
      <c r="BO475" s="535"/>
      <c r="BP475" s="535"/>
    </row>
    <row r="476" spans="1:68" s="533" customFormat="1" ht="18" hidden="1" customHeight="1" x14ac:dyDescent="0.3">
      <c r="A476" s="558"/>
      <c r="B476" s="559"/>
      <c r="C476" s="559"/>
      <c r="D476" s="560"/>
      <c r="E476" s="561" t="s">
        <v>224</v>
      </c>
      <c r="F476" s="565"/>
      <c r="G476" s="565"/>
      <c r="H476" s="564"/>
      <c r="I476" s="564"/>
      <c r="J476" s="535"/>
      <c r="K476" s="535"/>
      <c r="L476" s="535"/>
      <c r="M476" s="535"/>
      <c r="N476" s="538"/>
      <c r="O476" s="535"/>
      <c r="P476" s="535"/>
      <c r="Q476" s="535"/>
      <c r="R476" s="535"/>
      <c r="S476" s="535"/>
      <c r="T476" s="693"/>
      <c r="U476" s="871"/>
      <c r="V476" s="675"/>
      <c r="W476" s="675"/>
      <c r="X476" s="675"/>
      <c r="Y476" s="538"/>
      <c r="Z476" s="535"/>
      <c r="AA476" s="535"/>
      <c r="AB476" s="693"/>
      <c r="AC476" s="535"/>
      <c r="AD476" s="535"/>
      <c r="AE476" s="535"/>
      <c r="AF476" s="535"/>
      <c r="AG476" s="693"/>
      <c r="AH476" s="535"/>
      <c r="AI476" s="535"/>
      <c r="AJ476" s="535"/>
      <c r="AK476" s="535"/>
      <c r="AL476" s="535"/>
      <c r="AM476" s="693"/>
      <c r="AN476" s="535"/>
      <c r="AO476" s="535"/>
      <c r="AP476" s="535"/>
      <c r="AQ476" s="535"/>
      <c r="AR476" s="535"/>
      <c r="AS476" s="535"/>
      <c r="AT476" s="535"/>
      <c r="AU476" s="535"/>
      <c r="AV476" s="535"/>
      <c r="AW476" s="535"/>
      <c r="AX476" s="535"/>
      <c r="AY476" s="535"/>
      <c r="AZ476" s="535"/>
      <c r="BA476" s="535"/>
      <c r="BB476" s="535"/>
      <c r="BC476" s="535"/>
      <c r="BD476" s="535"/>
      <c r="BE476" s="535"/>
      <c r="BF476" s="535"/>
      <c r="BG476" s="535"/>
      <c r="BH476" s="535"/>
      <c r="BI476" s="535"/>
      <c r="BJ476" s="535"/>
      <c r="BK476" s="535"/>
      <c r="BL476" s="535"/>
      <c r="BM476" s="535"/>
      <c r="BN476" s="535"/>
      <c r="BO476" s="535"/>
      <c r="BP476" s="535"/>
    </row>
    <row r="477" spans="1:68" s="533" customFormat="1" ht="15" hidden="1" customHeight="1" thickBot="1" x14ac:dyDescent="0.35">
      <c r="A477" s="480"/>
      <c r="B477" s="481"/>
      <c r="C477" s="481"/>
      <c r="D477" s="482"/>
      <c r="E477" s="483" t="s">
        <v>1978</v>
      </c>
      <c r="F477" s="565"/>
      <c r="G477" s="565"/>
      <c r="H477" s="566">
        <f>SUM(H473:H475)</f>
        <v>0</v>
      </c>
      <c r="I477" s="566"/>
      <c r="J477" s="535"/>
      <c r="K477" s="535"/>
      <c r="L477" s="535"/>
      <c r="M477" s="535"/>
      <c r="N477" s="538"/>
      <c r="O477" s="535"/>
      <c r="P477" s="535"/>
      <c r="Q477" s="535"/>
      <c r="R477" s="535"/>
      <c r="S477" s="535"/>
      <c r="T477" s="693"/>
      <c r="U477" s="535"/>
      <c r="V477" s="675"/>
      <c r="W477" s="675"/>
      <c r="X477" s="675"/>
      <c r="Y477" s="538"/>
      <c r="Z477" s="535"/>
      <c r="AA477" s="535"/>
      <c r="AB477" s="693"/>
      <c r="AC477" s="535"/>
      <c r="AD477" s="535"/>
      <c r="AE477" s="535"/>
      <c r="AF477" s="535"/>
      <c r="AG477" s="693"/>
      <c r="AH477" s="535"/>
      <c r="AI477" s="535"/>
      <c r="AJ477" s="535"/>
      <c r="AK477" s="535"/>
      <c r="AL477" s="535"/>
      <c r="AM477" s="693"/>
      <c r="AN477" s="535"/>
      <c r="AO477" s="535"/>
      <c r="AP477" s="535"/>
      <c r="AQ477" s="535"/>
      <c r="AR477" s="535"/>
      <c r="AS477" s="535"/>
      <c r="AT477" s="535"/>
      <c r="AU477" s="535"/>
      <c r="AV477" s="535"/>
      <c r="AW477" s="535"/>
      <c r="AX477" s="535"/>
      <c r="AY477" s="535"/>
      <c r="AZ477" s="535"/>
      <c r="BA477" s="535"/>
      <c r="BB477" s="535"/>
      <c r="BC477" s="535"/>
      <c r="BD477" s="535"/>
      <c r="BE477" s="535"/>
      <c r="BF477" s="535"/>
      <c r="BG477" s="535"/>
      <c r="BH477" s="535"/>
      <c r="BI477" s="535"/>
      <c r="BJ477" s="535"/>
      <c r="BK477" s="535"/>
      <c r="BL477" s="535"/>
      <c r="BM477" s="535"/>
      <c r="BN477" s="535"/>
      <c r="BO477" s="535"/>
      <c r="BP477" s="535"/>
    </row>
    <row r="478" spans="1:68" s="533" customFormat="1" ht="15" hidden="1" customHeight="1" thickBot="1" x14ac:dyDescent="0.35">
      <c r="A478" s="840"/>
      <c r="B478" s="841"/>
      <c r="C478" s="841"/>
      <c r="D478" s="842"/>
      <c r="E478" s="570" t="s">
        <v>1558</v>
      </c>
      <c r="F478" s="855"/>
      <c r="G478" s="855"/>
      <c r="H478" s="572">
        <f>H476-H477</f>
        <v>0</v>
      </c>
      <c r="I478" s="572"/>
      <c r="J478" s="535"/>
      <c r="K478" s="535"/>
      <c r="L478" s="535"/>
      <c r="M478" s="535"/>
      <c r="N478" s="538"/>
      <c r="O478" s="535"/>
      <c r="P478" s="535"/>
      <c r="Q478" s="535"/>
      <c r="R478" s="535"/>
      <c r="S478" s="535"/>
      <c r="T478" s="693"/>
      <c r="U478" s="535"/>
      <c r="V478" s="675"/>
      <c r="W478" s="675"/>
      <c r="X478" s="675"/>
      <c r="Y478" s="538"/>
      <c r="Z478" s="535"/>
      <c r="AA478" s="535"/>
      <c r="AB478" s="693"/>
      <c r="AC478" s="535"/>
      <c r="AD478" s="535"/>
      <c r="AE478" s="535"/>
      <c r="AF478" s="535"/>
      <c r="AG478" s="693"/>
      <c r="AH478" s="535"/>
      <c r="AI478" s="535"/>
      <c r="AJ478" s="535"/>
      <c r="AK478" s="535"/>
      <c r="AL478" s="535"/>
      <c r="AM478" s="693"/>
      <c r="AN478" s="535"/>
      <c r="AO478" s="535"/>
      <c r="AP478" s="535"/>
      <c r="AQ478" s="535"/>
      <c r="AR478" s="535"/>
      <c r="AS478" s="535"/>
      <c r="AT478" s="535"/>
      <c r="AU478" s="535"/>
      <c r="AV478" s="535"/>
      <c r="AW478" s="535"/>
      <c r="AX478" s="535"/>
      <c r="AY478" s="535"/>
      <c r="AZ478" s="535"/>
      <c r="BA478" s="535"/>
      <c r="BB478" s="535"/>
      <c r="BC478" s="535"/>
      <c r="BD478" s="535"/>
      <c r="BE478" s="535"/>
      <c r="BF478" s="535"/>
      <c r="BG478" s="535"/>
      <c r="BH478" s="535"/>
      <c r="BI478" s="535"/>
      <c r="BJ478" s="535"/>
      <c r="BK478" s="535"/>
      <c r="BL478" s="535"/>
      <c r="BM478" s="535"/>
      <c r="BN478" s="535"/>
      <c r="BO478" s="535"/>
      <c r="BP478" s="535"/>
    </row>
    <row r="479" spans="1:68" s="533" customFormat="1" ht="15" hidden="1" customHeight="1" x14ac:dyDescent="0.3">
      <c r="A479" s="2185" t="str">
        <f>'Salary Menu MIS 3382'!A479</f>
        <v>Title I N&amp;D - Project 4409</v>
      </c>
      <c r="B479" s="596"/>
      <c r="C479" s="596"/>
      <c r="D479" s="597"/>
      <c r="E479" s="598"/>
      <c r="F479" s="598"/>
      <c r="G479" s="598"/>
      <c r="H479" s="537"/>
      <c r="I479" s="537"/>
      <c r="J479" s="535"/>
      <c r="K479" s="535"/>
      <c r="L479" s="535"/>
      <c r="M479" s="535"/>
      <c r="N479" s="538"/>
      <c r="O479" s="535"/>
      <c r="P479" s="535"/>
      <c r="Q479" s="535"/>
      <c r="R479" s="535"/>
      <c r="S479" s="535"/>
      <c r="T479" s="693"/>
      <c r="U479" s="535"/>
      <c r="V479" s="541"/>
      <c r="W479" s="675"/>
      <c r="X479" s="675"/>
      <c r="Y479" s="538"/>
      <c r="Z479" s="535"/>
      <c r="AA479" s="535"/>
      <c r="AB479" s="693"/>
      <c r="AC479" s="535"/>
      <c r="AD479" s="535"/>
      <c r="AE479" s="535"/>
      <c r="AF479" s="535"/>
      <c r="AG479" s="693"/>
      <c r="AH479" s="535"/>
      <c r="AI479" s="535"/>
      <c r="AJ479" s="535"/>
      <c r="AK479" s="535"/>
      <c r="AL479" s="535"/>
      <c r="AM479" s="693"/>
      <c r="AN479" s="535"/>
      <c r="AO479" s="535"/>
      <c r="AP479" s="535"/>
      <c r="AQ479" s="535"/>
      <c r="AR479" s="535"/>
      <c r="AS479" s="535"/>
      <c r="AT479" s="535"/>
      <c r="AU479" s="535"/>
      <c r="AV479" s="535"/>
      <c r="AW479" s="535"/>
      <c r="AX479" s="535"/>
      <c r="AY479" s="535"/>
      <c r="AZ479" s="535"/>
      <c r="BA479" s="535"/>
      <c r="BB479" s="535"/>
      <c r="BC479" s="535"/>
      <c r="BD479" s="535"/>
      <c r="BE479" s="535"/>
      <c r="BF479" s="535"/>
      <c r="BG479" s="535"/>
      <c r="BH479" s="535"/>
      <c r="BI479" s="535"/>
      <c r="BJ479" s="535"/>
      <c r="BK479" s="535"/>
      <c r="BL479" s="535"/>
      <c r="BM479" s="535"/>
      <c r="BN479" s="535"/>
      <c r="BO479" s="535"/>
      <c r="BP479" s="535"/>
    </row>
    <row r="480" spans="1:68" s="533" customFormat="1" ht="15" hidden="1" customHeight="1" x14ac:dyDescent="0.3">
      <c r="A480" s="345" t="s">
        <v>304</v>
      </c>
      <c r="B480" s="446" t="s">
        <v>318</v>
      </c>
      <c r="C480" s="550">
        <v>0</v>
      </c>
      <c r="D480" s="350">
        <f t="shared" ref="D480:D485" si="51">ROUND(C480,2)</f>
        <v>0</v>
      </c>
      <c r="E480" s="349">
        <f>+'Salary Menu MIS 3382'!E480</f>
        <v>64700</v>
      </c>
      <c r="F480" s="447"/>
      <c r="G480" s="548">
        <f t="shared" ref="G480:G486" si="52">D480+F480</f>
        <v>0</v>
      </c>
      <c r="H480" s="351">
        <f t="shared" ref="H480:H485" si="53">ROUND(D480*E480,0)</f>
        <v>0</v>
      </c>
      <c r="I480" s="351"/>
      <c r="J480" s="689"/>
      <c r="K480" s="191"/>
      <c r="L480" s="901"/>
      <c r="M480" s="901"/>
      <c r="N480" s="538"/>
      <c r="O480" s="535"/>
      <c r="P480" s="538"/>
      <c r="Q480" s="535"/>
      <c r="R480" s="535"/>
      <c r="S480" s="535"/>
      <c r="T480" s="693"/>
      <c r="U480" s="191"/>
      <c r="V480" s="541"/>
      <c r="W480" s="675"/>
      <c r="X480" s="675"/>
      <c r="Y480" s="538"/>
      <c r="Z480" s="535"/>
      <c r="AA480" s="535"/>
      <c r="AB480" s="693"/>
      <c r="AC480" s="535"/>
      <c r="AD480" s="901"/>
      <c r="AE480" s="535"/>
      <c r="AF480" s="535"/>
      <c r="AG480" s="693"/>
      <c r="AH480" s="535"/>
      <c r="AI480" s="535"/>
      <c r="AJ480" s="535"/>
      <c r="AK480" s="535"/>
      <c r="AL480" s="535"/>
      <c r="AM480" s="693"/>
      <c r="AN480" s="535"/>
      <c r="AO480" s="535"/>
      <c r="AP480" s="535"/>
      <c r="AQ480" s="535"/>
      <c r="AR480" s="535"/>
      <c r="AS480" s="535"/>
      <c r="AT480" s="535"/>
      <c r="AU480" s="535"/>
      <c r="AV480" s="535"/>
      <c r="AW480" s="535"/>
      <c r="AX480" s="535"/>
      <c r="AY480" s="535"/>
      <c r="AZ480" s="535"/>
      <c r="BA480" s="535"/>
      <c r="BB480" s="535"/>
      <c r="BC480" s="535"/>
      <c r="BD480" s="535"/>
      <c r="BE480" s="535"/>
      <c r="BF480" s="535"/>
      <c r="BG480" s="535"/>
      <c r="BH480" s="535"/>
      <c r="BI480" s="535"/>
      <c r="BJ480" s="535"/>
      <c r="BK480" s="535"/>
      <c r="BL480" s="535"/>
      <c r="BM480" s="535"/>
      <c r="BN480" s="535"/>
      <c r="BO480" s="535"/>
      <c r="BP480" s="535"/>
    </row>
    <row r="481" spans="1:68" s="533" customFormat="1" ht="15" hidden="1" customHeight="1" x14ac:dyDescent="0.3">
      <c r="A481" s="345" t="s">
        <v>304</v>
      </c>
      <c r="B481" s="446" t="s">
        <v>319</v>
      </c>
      <c r="C481" s="550">
        <v>0</v>
      </c>
      <c r="D481" s="350">
        <f t="shared" si="51"/>
        <v>0</v>
      </c>
      <c r="E481" s="349">
        <f>+'Salary Menu MIS 3382'!E481</f>
        <v>64700</v>
      </c>
      <c r="F481" s="447"/>
      <c r="G481" s="350">
        <f t="shared" si="52"/>
        <v>0</v>
      </c>
      <c r="H481" s="351">
        <f t="shared" si="53"/>
        <v>0</v>
      </c>
      <c r="I481" s="351"/>
      <c r="J481" s="689"/>
      <c r="K481" s="191"/>
      <c r="L481" s="901"/>
      <c r="M481" s="901"/>
      <c r="N481" s="538"/>
      <c r="O481" s="535"/>
      <c r="P481" s="538"/>
      <c r="Q481" s="535"/>
      <c r="R481" s="535"/>
      <c r="S481" s="535"/>
      <c r="T481" s="693"/>
      <c r="U481" s="191"/>
      <c r="V481" s="541"/>
      <c r="W481" s="675"/>
      <c r="X481" s="675"/>
      <c r="Y481" s="538"/>
      <c r="Z481" s="535"/>
      <c r="AA481" s="535"/>
      <c r="AB481" s="693"/>
      <c r="AC481" s="535"/>
      <c r="AD481" s="901"/>
      <c r="AE481" s="535"/>
      <c r="AF481" s="535"/>
      <c r="AG481" s="693"/>
      <c r="AH481" s="535"/>
      <c r="AI481" s="535"/>
      <c r="AJ481" s="535"/>
      <c r="AK481" s="535"/>
      <c r="AL481" s="535"/>
      <c r="AM481" s="693"/>
      <c r="AN481" s="535"/>
      <c r="AO481" s="535"/>
      <c r="AP481" s="535"/>
      <c r="AQ481" s="535"/>
      <c r="AR481" s="535"/>
      <c r="AS481" s="535"/>
      <c r="AT481" s="535"/>
      <c r="AU481" s="535"/>
      <c r="AV481" s="535"/>
      <c r="AW481" s="535"/>
      <c r="AX481" s="535"/>
      <c r="AY481" s="535"/>
      <c r="AZ481" s="535"/>
      <c r="BA481" s="535"/>
      <c r="BB481" s="535"/>
      <c r="BC481" s="535"/>
      <c r="BD481" s="535"/>
      <c r="BE481" s="535"/>
      <c r="BF481" s="535"/>
      <c r="BG481" s="535"/>
      <c r="BH481" s="535"/>
      <c r="BI481" s="535"/>
      <c r="BJ481" s="535"/>
      <c r="BK481" s="535"/>
      <c r="BL481" s="535"/>
      <c r="BM481" s="535"/>
      <c r="BN481" s="535"/>
      <c r="BO481" s="535"/>
      <c r="BP481" s="535"/>
    </row>
    <row r="482" spans="1:68" s="533" customFormat="1" ht="15" hidden="1" customHeight="1" x14ac:dyDescent="0.3">
      <c r="A482" s="345" t="s">
        <v>316</v>
      </c>
      <c r="B482" s="446" t="s">
        <v>317</v>
      </c>
      <c r="C482" s="550">
        <v>0</v>
      </c>
      <c r="D482" s="350">
        <f t="shared" si="51"/>
        <v>0</v>
      </c>
      <c r="E482" s="551">
        <f>+'Salary Menu MIS 3382'!E482</f>
        <v>37</v>
      </c>
      <c r="F482" s="552"/>
      <c r="G482" s="350">
        <f t="shared" si="52"/>
        <v>0</v>
      </c>
      <c r="H482" s="351">
        <f t="shared" si="53"/>
        <v>0</v>
      </c>
      <c r="I482" s="351"/>
      <c r="J482" s="191"/>
      <c r="K482" s="191"/>
      <c r="L482" s="901"/>
      <c r="M482" s="901"/>
      <c r="N482" s="538"/>
      <c r="O482" s="535"/>
      <c r="P482" s="538"/>
      <c r="Q482" s="535"/>
      <c r="R482" s="535"/>
      <c r="S482" s="535"/>
      <c r="T482" s="693"/>
      <c r="U482" s="191"/>
      <c r="V482" s="541"/>
      <c r="W482" s="675"/>
      <c r="X482" s="675"/>
      <c r="Y482" s="538"/>
      <c r="Z482" s="535"/>
      <c r="AA482" s="535"/>
      <c r="AB482" s="693"/>
      <c r="AC482" s="535"/>
      <c r="AD482" s="901"/>
      <c r="AE482" s="535"/>
      <c r="AF482" s="535"/>
      <c r="AG482" s="693"/>
      <c r="AH482" s="535"/>
      <c r="AI482" s="535"/>
      <c r="AJ482" s="535"/>
      <c r="AK482" s="535"/>
      <c r="AL482" s="535"/>
      <c r="AM482" s="693"/>
      <c r="AN482" s="535"/>
      <c r="AO482" s="535"/>
      <c r="AP482" s="535"/>
      <c r="AQ482" s="535"/>
      <c r="AR482" s="535"/>
      <c r="AS482" s="535"/>
      <c r="AT482" s="535"/>
      <c r="AU482" s="535"/>
      <c r="AV482" s="535"/>
      <c r="AW482" s="535"/>
      <c r="AX482" s="535"/>
      <c r="AY482" s="535"/>
      <c r="AZ482" s="535"/>
      <c r="BA482" s="535"/>
      <c r="BB482" s="535"/>
      <c r="BC482" s="535"/>
      <c r="BD482" s="535"/>
      <c r="BE482" s="535"/>
      <c r="BF482" s="535"/>
      <c r="BG482" s="535"/>
      <c r="BH482" s="535"/>
      <c r="BI482" s="535"/>
      <c r="BJ482" s="535"/>
      <c r="BK482" s="535"/>
      <c r="BL482" s="535"/>
      <c r="BM482" s="535"/>
      <c r="BN482" s="535"/>
      <c r="BO482" s="535"/>
      <c r="BP482" s="535"/>
    </row>
    <row r="483" spans="1:68" s="533" customFormat="1" ht="15" hidden="1" customHeight="1" x14ac:dyDescent="0.3">
      <c r="A483" s="345" t="s">
        <v>361</v>
      </c>
      <c r="B483" s="446" t="s">
        <v>363</v>
      </c>
      <c r="C483" s="347">
        <v>0</v>
      </c>
      <c r="D483" s="348">
        <f t="shared" si="51"/>
        <v>0</v>
      </c>
      <c r="E483" s="349">
        <f>+'Salary Menu MIS 3382'!E483</f>
        <v>91900</v>
      </c>
      <c r="F483" s="447"/>
      <c r="G483" s="350">
        <f t="shared" si="52"/>
        <v>0</v>
      </c>
      <c r="H483" s="351">
        <f t="shared" si="53"/>
        <v>0</v>
      </c>
      <c r="I483" s="351"/>
      <c r="J483" s="191"/>
      <c r="K483" s="191"/>
      <c r="L483" s="901"/>
      <c r="M483" s="901"/>
      <c r="N483" s="538"/>
      <c r="O483" s="535"/>
      <c r="P483" s="535"/>
      <c r="Q483" s="535"/>
      <c r="R483" s="535"/>
      <c r="S483" s="535"/>
      <c r="T483" s="693"/>
      <c r="U483" s="191"/>
      <c r="V483" s="541"/>
      <c r="W483" s="675"/>
      <c r="X483" s="675"/>
      <c r="Y483" s="538"/>
      <c r="Z483" s="535"/>
      <c r="AA483" s="535"/>
      <c r="AB483" s="693"/>
      <c r="AC483" s="535"/>
      <c r="AD483" s="535"/>
      <c r="AE483" s="535"/>
      <c r="AF483" s="535"/>
      <c r="AG483" s="693"/>
      <c r="AH483" s="535"/>
      <c r="AI483" s="535"/>
      <c r="AJ483" s="535"/>
      <c r="AK483" s="535"/>
      <c r="AL483" s="535"/>
      <c r="AM483" s="693"/>
      <c r="AN483" s="535"/>
      <c r="AO483" s="535"/>
      <c r="AP483" s="535"/>
      <c r="AQ483" s="535"/>
      <c r="AR483" s="535"/>
      <c r="AS483" s="535"/>
      <c r="AT483" s="535"/>
      <c r="AU483" s="535"/>
      <c r="AV483" s="535"/>
      <c r="AW483" s="535"/>
      <c r="AX483" s="535"/>
      <c r="AY483" s="535"/>
      <c r="AZ483" s="535"/>
      <c r="BA483" s="535"/>
      <c r="BB483" s="535"/>
      <c r="BC483" s="535"/>
      <c r="BD483" s="535"/>
      <c r="BE483" s="535"/>
      <c r="BF483" s="535"/>
      <c r="BG483" s="535"/>
      <c r="BH483" s="535"/>
      <c r="BI483" s="535"/>
      <c r="BJ483" s="535"/>
      <c r="BK483" s="535"/>
      <c r="BL483" s="535"/>
      <c r="BM483" s="535"/>
      <c r="BN483" s="535"/>
      <c r="BO483" s="535"/>
      <c r="BP483" s="535"/>
    </row>
    <row r="484" spans="1:68" s="533" customFormat="1" ht="15" hidden="1" customHeight="1" x14ac:dyDescent="0.3">
      <c r="A484" s="345" t="s">
        <v>368</v>
      </c>
      <c r="B484" s="446" t="s">
        <v>1825</v>
      </c>
      <c r="C484" s="347">
        <v>0</v>
      </c>
      <c r="D484" s="348">
        <f t="shared" si="51"/>
        <v>0</v>
      </c>
      <c r="E484" s="349">
        <f>+'Salary Menu MIS 3382'!E484</f>
        <v>34900</v>
      </c>
      <c r="F484" s="447"/>
      <c r="G484" s="350">
        <f t="shared" si="52"/>
        <v>0</v>
      </c>
      <c r="H484" s="351">
        <f t="shared" si="53"/>
        <v>0</v>
      </c>
      <c r="I484" s="351"/>
      <c r="J484" s="191"/>
      <c r="K484" s="191"/>
      <c r="L484" s="901"/>
      <c r="M484" s="901"/>
      <c r="N484" s="538"/>
      <c r="O484" s="535"/>
      <c r="P484" s="535"/>
      <c r="Q484" s="535"/>
      <c r="R484" s="535"/>
      <c r="S484" s="535"/>
      <c r="T484" s="693"/>
      <c r="U484" s="191"/>
      <c r="V484" s="541"/>
      <c r="W484" s="675"/>
      <c r="X484" s="675"/>
      <c r="Y484" s="538"/>
      <c r="Z484" s="535"/>
      <c r="AA484" s="535"/>
      <c r="AB484" s="693"/>
      <c r="AC484" s="535"/>
      <c r="AD484" s="535"/>
      <c r="AE484" s="535"/>
      <c r="AF484" s="535"/>
      <c r="AG484" s="693"/>
      <c r="AH484" s="535"/>
      <c r="AI484" s="535"/>
      <c r="AJ484" s="535"/>
      <c r="AK484" s="535"/>
      <c r="AL484" s="535"/>
      <c r="AM484" s="693"/>
      <c r="AN484" s="535"/>
      <c r="AO484" s="535"/>
      <c r="AP484" s="535"/>
      <c r="AQ484" s="535"/>
      <c r="AR484" s="535"/>
      <c r="AS484" s="535"/>
      <c r="AT484" s="535"/>
      <c r="AU484" s="535"/>
      <c r="AV484" s="535"/>
      <c r="AW484" s="535"/>
      <c r="AX484" s="535"/>
      <c r="AY484" s="535"/>
      <c r="AZ484" s="535"/>
      <c r="BA484" s="535"/>
      <c r="BB484" s="535"/>
      <c r="BC484" s="535"/>
      <c r="BD484" s="535"/>
      <c r="BE484" s="535"/>
      <c r="BF484" s="535"/>
      <c r="BG484" s="535"/>
      <c r="BH484" s="535"/>
      <c r="BI484" s="535"/>
      <c r="BJ484" s="535"/>
      <c r="BK484" s="535"/>
      <c r="BL484" s="535"/>
      <c r="BM484" s="535"/>
      <c r="BN484" s="535"/>
      <c r="BO484" s="535"/>
      <c r="BP484" s="535"/>
    </row>
    <row r="485" spans="1:68" s="535" customFormat="1" ht="15" hidden="1" customHeight="1" x14ac:dyDescent="0.3">
      <c r="A485" s="345" t="s">
        <v>368</v>
      </c>
      <c r="B485" s="446" t="s">
        <v>1832</v>
      </c>
      <c r="C485" s="347">
        <v>0</v>
      </c>
      <c r="D485" s="348">
        <f t="shared" si="51"/>
        <v>0</v>
      </c>
      <c r="E485" s="349">
        <f>+'Salary Menu MIS 3382'!E485</f>
        <v>3800</v>
      </c>
      <c r="F485" s="447"/>
      <c r="G485" s="350">
        <f t="shared" si="52"/>
        <v>0</v>
      </c>
      <c r="H485" s="351">
        <f t="shared" si="53"/>
        <v>0</v>
      </c>
      <c r="I485" s="351"/>
      <c r="N485" s="538"/>
      <c r="T485" s="693"/>
      <c r="U485" s="191"/>
      <c r="V485" s="541"/>
      <c r="W485" s="541"/>
      <c r="X485" s="541"/>
      <c r="Y485" s="538"/>
      <c r="AB485" s="693"/>
      <c r="AG485" s="693"/>
      <c r="AM485" s="693"/>
    </row>
    <row r="486" spans="1:68" s="535" customFormat="1" ht="15" hidden="1" customHeight="1" thickBot="1" x14ac:dyDescent="0.35">
      <c r="A486" s="909"/>
      <c r="B486" s="601" t="s">
        <v>1393</v>
      </c>
      <c r="C486" s="912"/>
      <c r="D486" s="912"/>
      <c r="E486" s="967">
        <v>0</v>
      </c>
      <c r="F486" s="867"/>
      <c r="G486" s="868">
        <f t="shared" si="52"/>
        <v>0</v>
      </c>
      <c r="H486" s="556">
        <f>ROUND(0.05*SUM(H479:H485),0)</f>
        <v>0</v>
      </c>
      <c r="I486" s="556"/>
      <c r="J486" s="191"/>
      <c r="K486" s="191"/>
      <c r="L486" s="901"/>
      <c r="M486" s="901"/>
      <c r="N486" s="538"/>
      <c r="T486" s="693"/>
      <c r="U486" s="191"/>
      <c r="V486" s="541"/>
      <c r="W486" s="541"/>
      <c r="X486" s="541"/>
      <c r="Y486" s="538"/>
      <c r="AB486" s="693"/>
      <c r="AG486" s="693"/>
      <c r="AM486" s="693"/>
    </row>
    <row r="487" spans="1:68" s="535" customFormat="1" ht="15" hidden="1" customHeight="1" thickBot="1" x14ac:dyDescent="0.35">
      <c r="A487" s="600"/>
      <c r="B487" s="601" t="s">
        <v>1842</v>
      </c>
      <c r="C487" s="602"/>
      <c r="D487" s="602"/>
      <c r="E487" s="603">
        <v>0</v>
      </c>
      <c r="F487" s="590"/>
      <c r="G487" s="591"/>
      <c r="H487" s="515">
        <f>+P487</f>
        <v>0</v>
      </c>
      <c r="I487" s="515"/>
      <c r="N487" s="538"/>
      <c r="P487" s="901"/>
      <c r="T487" s="693"/>
      <c r="V487" s="541"/>
      <c r="W487" s="541"/>
      <c r="X487" s="541"/>
      <c r="Y487" s="538"/>
      <c r="AB487" s="693"/>
      <c r="AE487" s="693"/>
      <c r="AG487" s="693"/>
      <c r="AM487" s="693"/>
    </row>
    <row r="488" spans="1:68" s="535" customFormat="1" ht="18" hidden="1" customHeight="1" x14ac:dyDescent="0.3">
      <c r="A488" s="558"/>
      <c r="B488" s="559"/>
      <c r="C488" s="559"/>
      <c r="D488" s="560"/>
      <c r="E488" s="561" t="s">
        <v>224</v>
      </c>
      <c r="F488" s="565"/>
      <c r="G488" s="565"/>
      <c r="H488" s="564"/>
      <c r="I488" s="564"/>
      <c r="N488" s="538"/>
      <c r="T488" s="693"/>
      <c r="V488" s="541"/>
      <c r="W488" s="675"/>
      <c r="X488" s="675"/>
      <c r="Y488" s="538"/>
      <c r="AB488" s="693"/>
      <c r="AG488" s="2317"/>
      <c r="AH488" s="2317"/>
      <c r="AM488" s="693"/>
    </row>
    <row r="489" spans="1:68" s="535" customFormat="1" ht="15" hidden="1" customHeight="1" thickBot="1" x14ac:dyDescent="0.35">
      <c r="A489" s="480"/>
      <c r="B489" s="481"/>
      <c r="C489" s="481"/>
      <c r="D489" s="482"/>
      <c r="E489" s="483" t="s">
        <v>1846</v>
      </c>
      <c r="F489" s="565"/>
      <c r="G489" s="565"/>
      <c r="H489" s="566">
        <f>SUM(H480:H487)</f>
        <v>0</v>
      </c>
      <c r="I489" s="566"/>
      <c r="N489" s="538"/>
      <c r="T489" s="693"/>
      <c r="V489" s="541"/>
      <c r="W489" s="675"/>
      <c r="X489" s="675"/>
      <c r="Y489" s="538"/>
      <c r="AB489" s="693"/>
      <c r="AG489" s="902"/>
      <c r="AH489" s="538"/>
      <c r="AM489" s="693"/>
    </row>
    <row r="490" spans="1:68" s="535" customFormat="1" ht="15" hidden="1" customHeight="1" thickBot="1" x14ac:dyDescent="0.35">
      <c r="A490" s="840"/>
      <c r="B490" s="841"/>
      <c r="C490" s="841"/>
      <c r="D490" s="842"/>
      <c r="E490" s="570" t="s">
        <v>1558</v>
      </c>
      <c r="F490" s="969"/>
      <c r="G490" s="571"/>
      <c r="H490" s="572">
        <f>H488-H489</f>
        <v>0</v>
      </c>
      <c r="I490" s="572"/>
      <c r="N490" s="538"/>
      <c r="T490" s="693"/>
      <c r="W490" s="675"/>
      <c r="X490" s="675"/>
      <c r="Y490" s="538"/>
      <c r="AB490" s="693"/>
      <c r="AG490" s="902"/>
      <c r="AH490" s="538"/>
      <c r="AM490" s="693"/>
    </row>
    <row r="491" spans="1:68" s="535" customFormat="1" ht="15" hidden="1" customHeight="1" x14ac:dyDescent="0.3">
      <c r="A491" s="2185" t="e">
        <f>'Salary Menu MIS 3382'!#REF!</f>
        <v>#REF!</v>
      </c>
      <c r="B491" s="596"/>
      <c r="C491" s="596"/>
      <c r="D491" s="597"/>
      <c r="E491" s="598"/>
      <c r="F491" s="598"/>
      <c r="G491" s="598"/>
      <c r="H491" s="537"/>
      <c r="I491" s="537"/>
      <c r="N491" s="538"/>
      <c r="T491" s="896"/>
      <c r="U491" s="693"/>
      <c r="Y491" s="538"/>
      <c r="AB491" s="693"/>
      <c r="AC491" s="693"/>
      <c r="AD491" s="693"/>
      <c r="AM491" s="693"/>
    </row>
    <row r="492" spans="1:68" s="535" customFormat="1" ht="15" hidden="1" customHeight="1" x14ac:dyDescent="0.3">
      <c r="A492" s="345" t="s">
        <v>304</v>
      </c>
      <c r="B492" s="446" t="s">
        <v>541</v>
      </c>
      <c r="C492" s="550">
        <v>0</v>
      </c>
      <c r="D492" s="350">
        <f>ROUND(C492,2)</f>
        <v>0</v>
      </c>
      <c r="E492" s="349" t="e">
        <f>+'Salary Menu MIS 3382'!#REF!</f>
        <v>#REF!</v>
      </c>
      <c r="F492" s="447"/>
      <c r="G492" s="548">
        <f>D492+F492</f>
        <v>0</v>
      </c>
      <c r="H492" s="351" t="e">
        <f>ROUND(D492*E492,0)</f>
        <v>#REF!</v>
      </c>
      <c r="I492" s="351"/>
      <c r="J492" s="191"/>
      <c r="K492" s="191"/>
      <c r="L492" s="901"/>
      <c r="M492" s="901"/>
      <c r="N492" s="538"/>
      <c r="P492" s="538"/>
      <c r="T492" s="693"/>
      <c r="U492" s="191"/>
      <c r="W492" s="693"/>
      <c r="X492" s="908"/>
      <c r="Y492" s="538"/>
      <c r="AB492" s="693"/>
      <c r="AD492" s="901"/>
      <c r="AG492" s="693"/>
      <c r="AH492" s="671"/>
      <c r="AM492" s="693"/>
    </row>
    <row r="493" spans="1:68" s="535" customFormat="1" ht="15" hidden="1" customHeight="1" thickBot="1" x14ac:dyDescent="0.35">
      <c r="A493" s="345" t="s">
        <v>350</v>
      </c>
      <c r="B493" s="446" t="s">
        <v>351</v>
      </c>
      <c r="C493" s="550">
        <v>0</v>
      </c>
      <c r="D493" s="350">
        <f>ROUND(C493,2)</f>
        <v>0</v>
      </c>
      <c r="E493" s="349" t="e">
        <f>+'Salary Menu MIS 3382'!#REF!</f>
        <v>#REF!</v>
      </c>
      <c r="F493" s="447"/>
      <c r="G493" s="350">
        <f>D493+F493</f>
        <v>0</v>
      </c>
      <c r="H493" s="351" t="e">
        <f>ROUND(D493*E493,0)</f>
        <v>#REF!</v>
      </c>
      <c r="I493" s="351"/>
      <c r="J493" s="191"/>
      <c r="K493" s="191"/>
      <c r="L493" s="901"/>
      <c r="M493" s="901"/>
      <c r="N493" s="538"/>
      <c r="P493" s="538"/>
      <c r="T493" s="693"/>
      <c r="U493" s="191"/>
      <c r="W493" s="693"/>
      <c r="X493" s="908"/>
      <c r="Y493" s="538"/>
      <c r="AB493" s="693"/>
      <c r="AD493" s="901"/>
      <c r="AG493" s="693"/>
      <c r="AM493" s="693"/>
    </row>
    <row r="494" spans="1:68" s="535" customFormat="1" ht="15" hidden="1" customHeight="1" x14ac:dyDescent="0.3">
      <c r="A494" s="833"/>
      <c r="B494" s="834"/>
      <c r="C494" s="834"/>
      <c r="D494" s="835"/>
      <c r="E494" s="561" t="s">
        <v>224</v>
      </c>
      <c r="F494" s="565"/>
      <c r="G494" s="836"/>
      <c r="H494" s="837" t="e">
        <f>+'Revenue Projection'!#REF!</f>
        <v>#REF!</v>
      </c>
      <c r="I494" s="837"/>
      <c r="J494" s="202"/>
      <c r="K494" s="202"/>
      <c r="N494" s="538"/>
      <c r="T494" s="693"/>
      <c r="W494" s="693"/>
      <c r="X494" s="908"/>
      <c r="Y494" s="538"/>
      <c r="AB494" s="693"/>
      <c r="AD494" s="901"/>
      <c r="AE494" s="671"/>
      <c r="AG494" s="693"/>
      <c r="AM494" s="693"/>
    </row>
    <row r="495" spans="1:68" s="535" customFormat="1" ht="18" hidden="1" customHeight="1" thickBot="1" x14ac:dyDescent="0.35">
      <c r="A495" s="480" t="s">
        <v>1613</v>
      </c>
      <c r="B495" s="481"/>
      <c r="C495" s="481"/>
      <c r="D495" s="482"/>
      <c r="E495" s="483" t="s">
        <v>225</v>
      </c>
      <c r="F495" s="483"/>
      <c r="G495" s="485"/>
      <c r="H495" s="839" t="e">
        <f>+H492+H493</f>
        <v>#REF!</v>
      </c>
      <c r="I495" s="839"/>
      <c r="N495" s="538"/>
      <c r="T495" s="693"/>
      <c r="X495" s="689"/>
      <c r="Y495" s="538"/>
      <c r="AB495" s="693"/>
      <c r="AC495" s="933"/>
      <c r="AG495" s="2317"/>
      <c r="AH495" s="2317"/>
      <c r="AM495" s="693"/>
    </row>
    <row r="496" spans="1:68" s="535" customFormat="1" ht="15" hidden="1" customHeight="1" thickBot="1" x14ac:dyDescent="0.35">
      <c r="A496" s="840"/>
      <c r="B496" s="841"/>
      <c r="C496" s="841"/>
      <c r="D496" s="842"/>
      <c r="E496" s="570" t="s">
        <v>1558</v>
      </c>
      <c r="F496" s="843"/>
      <c r="G496" s="844"/>
      <c r="H496" s="572" t="e">
        <f>+H494-H495</f>
        <v>#REF!</v>
      </c>
      <c r="I496" s="572"/>
      <c r="N496" s="538"/>
      <c r="T496" s="693"/>
      <c r="Y496" s="538"/>
      <c r="AB496" s="693"/>
      <c r="AG496" s="902"/>
      <c r="AH496" s="538"/>
      <c r="AM496" s="693"/>
    </row>
    <row r="497" spans="1:39" s="535" customFormat="1" ht="15" hidden="1" customHeight="1" thickBot="1" x14ac:dyDescent="0.35">
      <c r="A497" s="845"/>
      <c r="B497" s="846"/>
      <c r="C497" s="846"/>
      <c r="D497" s="847"/>
      <c r="E497" s="848"/>
      <c r="F497" s="848"/>
      <c r="G497" s="848"/>
      <c r="H497" s="849"/>
      <c r="I497" s="849"/>
      <c r="N497" s="538"/>
      <c r="T497" s="693"/>
      <c r="Y497" s="538"/>
      <c r="AB497" s="693"/>
      <c r="AC497" s="933"/>
      <c r="AG497" s="902"/>
      <c r="AH497" s="538"/>
      <c r="AM497" s="693"/>
    </row>
    <row r="498" spans="1:39" s="535" customFormat="1" ht="15" hidden="1" customHeight="1" x14ac:dyDescent="0.3">
      <c r="A498" s="2185" t="str">
        <f>'Salary Menu MIS 3382'!A492</f>
        <v>IDEA - ARRA - Project 0495</v>
      </c>
      <c r="B498" s="596"/>
      <c r="C498" s="596"/>
      <c r="D498" s="597"/>
      <c r="E498" s="598"/>
      <c r="F498" s="598"/>
      <c r="G498" s="598"/>
      <c r="H498" s="537"/>
      <c r="I498" s="537"/>
      <c r="N498" s="538"/>
      <c r="T498" s="896"/>
      <c r="U498" s="693"/>
      <c r="Y498" s="538"/>
      <c r="AB498" s="693"/>
      <c r="AC498" s="693"/>
      <c r="AD498" s="693"/>
      <c r="AG498" s="902"/>
      <c r="AH498" s="538"/>
      <c r="AM498" s="693"/>
    </row>
    <row r="499" spans="1:39" s="535" customFormat="1" ht="15" hidden="1" customHeight="1" x14ac:dyDescent="0.3">
      <c r="A499" s="345" t="s">
        <v>350</v>
      </c>
      <c r="B499" s="446" t="s">
        <v>351</v>
      </c>
      <c r="C499" s="350" t="e">
        <f>+'Pre-Determined'!#REF!</f>
        <v>#REF!</v>
      </c>
      <c r="D499" s="350" t="e">
        <f t="shared" ref="D499:D506" si="54">ROUND(C499,2)</f>
        <v>#REF!</v>
      </c>
      <c r="E499" s="349">
        <f>+'Salary Menu MIS 3382'!E493</f>
        <v>0</v>
      </c>
      <c r="F499" s="447"/>
      <c r="G499" s="548" t="e">
        <f t="shared" ref="G499:G507" si="55">D499+F499</f>
        <v>#REF!</v>
      </c>
      <c r="H499" s="351" t="e">
        <f t="shared" ref="H499:H506" si="56">ROUND(D499*E499,0)</f>
        <v>#REF!</v>
      </c>
      <c r="I499" s="351"/>
      <c r="J499" s="689"/>
      <c r="L499" s="901"/>
      <c r="M499" s="901"/>
      <c r="N499" s="538"/>
      <c r="P499" s="538"/>
      <c r="T499" s="693"/>
      <c r="U499" s="191"/>
      <c r="Y499" s="538"/>
      <c r="AB499" s="693"/>
      <c r="AD499" s="901"/>
      <c r="AG499" s="902"/>
      <c r="AH499" s="538"/>
      <c r="AM499" s="693"/>
    </row>
    <row r="500" spans="1:39" s="535" customFormat="1" ht="15" hidden="1" customHeight="1" x14ac:dyDescent="0.3">
      <c r="A500" s="345" t="s">
        <v>348</v>
      </c>
      <c r="B500" s="446" t="s">
        <v>349</v>
      </c>
      <c r="C500" s="350" t="e">
        <f>+'Pre-Determined'!#REF!</f>
        <v>#REF!</v>
      </c>
      <c r="D500" s="350" t="e">
        <f t="shared" si="54"/>
        <v>#REF!</v>
      </c>
      <c r="E500" s="349">
        <f>+'Salary Menu MIS 3382'!E494</f>
        <v>0</v>
      </c>
      <c r="F500" s="447"/>
      <c r="G500" s="350" t="e">
        <f t="shared" si="55"/>
        <v>#REF!</v>
      </c>
      <c r="H500" s="351" t="e">
        <f t="shared" si="56"/>
        <v>#REF!</v>
      </c>
      <c r="I500" s="351"/>
      <c r="J500" s="689"/>
      <c r="K500" s="191"/>
      <c r="L500" s="901"/>
      <c r="M500" s="901"/>
      <c r="N500" s="538"/>
      <c r="P500" s="538"/>
      <c r="T500" s="693"/>
      <c r="U500" s="191"/>
      <c r="Y500" s="538"/>
      <c r="AB500" s="693"/>
      <c r="AD500" s="901"/>
      <c r="AG500" s="902"/>
      <c r="AH500" s="538"/>
      <c r="AM500" s="693"/>
    </row>
    <row r="501" spans="1:39" s="535" customFormat="1" ht="15" hidden="1" customHeight="1" x14ac:dyDescent="0.3">
      <c r="A501" s="345" t="s">
        <v>1597</v>
      </c>
      <c r="B501" s="446" t="s">
        <v>1598</v>
      </c>
      <c r="C501" s="350" t="e">
        <f>+'Pre-Determined'!#REF!</f>
        <v>#REF!</v>
      </c>
      <c r="D501" s="850" t="e">
        <f>ROUND(C501,3)</f>
        <v>#REF!</v>
      </c>
      <c r="E501" s="551">
        <f>+'Salary Menu MIS 3382'!E495</f>
        <v>0</v>
      </c>
      <c r="F501" s="552"/>
      <c r="G501" s="350" t="e">
        <f t="shared" si="55"/>
        <v>#REF!</v>
      </c>
      <c r="H501" s="351" t="e">
        <f t="shared" si="56"/>
        <v>#REF!</v>
      </c>
      <c r="I501" s="351"/>
      <c r="J501" s="689"/>
      <c r="K501" s="191"/>
      <c r="L501" s="901"/>
      <c r="M501" s="901"/>
      <c r="N501" s="538"/>
      <c r="P501" s="538"/>
      <c r="T501" s="693"/>
      <c r="U501" s="191"/>
      <c r="Y501" s="538"/>
      <c r="AB501" s="693"/>
      <c r="AD501" s="901"/>
      <c r="AM501" s="693"/>
    </row>
    <row r="502" spans="1:39" s="535" customFormat="1" ht="15" hidden="1" customHeight="1" x14ac:dyDescent="0.3">
      <c r="A502" s="345" t="s">
        <v>1597</v>
      </c>
      <c r="B502" s="446" t="s">
        <v>1599</v>
      </c>
      <c r="C502" s="350" t="e">
        <f>+'Pre-Determined'!#REF!</f>
        <v>#REF!</v>
      </c>
      <c r="D502" s="348" t="e">
        <f t="shared" si="54"/>
        <v>#REF!</v>
      </c>
      <c r="E502" s="551">
        <f>+'Salary Menu MIS 3382'!E496</f>
        <v>0</v>
      </c>
      <c r="F502" s="552"/>
      <c r="G502" s="350" t="e">
        <f t="shared" si="55"/>
        <v>#REF!</v>
      </c>
      <c r="H502" s="351" t="e">
        <f t="shared" si="56"/>
        <v>#REF!</v>
      </c>
      <c r="I502" s="351"/>
      <c r="J502" s="689"/>
      <c r="K502" s="191"/>
      <c r="L502" s="901"/>
      <c r="M502" s="901"/>
      <c r="N502" s="538"/>
      <c r="P502" s="538"/>
      <c r="T502" s="693"/>
      <c r="U502" s="191"/>
      <c r="Y502" s="538"/>
      <c r="AB502" s="693"/>
      <c r="AD502" s="901"/>
      <c r="AG502" s="693"/>
      <c r="AH502" s="671"/>
      <c r="AM502" s="693"/>
    </row>
    <row r="503" spans="1:39" s="535" customFormat="1" ht="15" hidden="1" customHeight="1" x14ac:dyDescent="0.3">
      <c r="A503" s="345" t="s">
        <v>372</v>
      </c>
      <c r="B503" s="446" t="s">
        <v>1826</v>
      </c>
      <c r="C503" s="350" t="e">
        <f>+'Pre-Determined'!#REF!</f>
        <v>#REF!</v>
      </c>
      <c r="D503" s="348" t="e">
        <f t="shared" si="54"/>
        <v>#REF!</v>
      </c>
      <c r="E503" s="349">
        <f>+'Salary Menu MIS 3382'!E497</f>
        <v>0</v>
      </c>
      <c r="F503" s="447"/>
      <c r="G503" s="350" t="e">
        <f t="shared" si="55"/>
        <v>#REF!</v>
      </c>
      <c r="H503" s="351" t="e">
        <f t="shared" si="56"/>
        <v>#REF!</v>
      </c>
      <c r="I503" s="351"/>
      <c r="J503" s="191"/>
      <c r="K503" s="191"/>
      <c r="L503" s="901"/>
      <c r="M503" s="901"/>
      <c r="N503" s="538"/>
      <c r="T503" s="693"/>
      <c r="U503" s="191"/>
      <c r="Y503" s="538"/>
      <c r="AB503" s="693"/>
      <c r="AD503" s="901"/>
      <c r="AG503" s="693"/>
      <c r="AM503" s="693"/>
    </row>
    <row r="504" spans="1:39" s="535" customFormat="1" ht="15" hidden="1" customHeight="1" x14ac:dyDescent="0.3">
      <c r="A504" s="345" t="s">
        <v>372</v>
      </c>
      <c r="B504" s="446" t="s">
        <v>1827</v>
      </c>
      <c r="C504" s="350" t="e">
        <f>+'Pre-Determined'!#REF!</f>
        <v>#REF!</v>
      </c>
      <c r="D504" s="348" t="e">
        <f t="shared" si="54"/>
        <v>#REF!</v>
      </c>
      <c r="E504" s="349">
        <f>+'Salary Menu MIS 3382'!E498</f>
        <v>0</v>
      </c>
      <c r="F504" s="447"/>
      <c r="G504" s="350" t="e">
        <f t="shared" si="55"/>
        <v>#REF!</v>
      </c>
      <c r="H504" s="351" t="e">
        <f t="shared" si="56"/>
        <v>#REF!</v>
      </c>
      <c r="I504" s="351"/>
      <c r="K504" s="191"/>
      <c r="N504" s="538"/>
      <c r="T504" s="693"/>
      <c r="U504" s="191"/>
      <c r="Y504" s="538"/>
      <c r="AB504" s="693"/>
      <c r="AD504" s="901"/>
      <c r="AG504" s="693"/>
      <c r="AM504" s="693"/>
    </row>
    <row r="505" spans="1:39" s="535" customFormat="1" ht="15" hidden="1" customHeight="1" x14ac:dyDescent="0.3">
      <c r="A505" s="345" t="s">
        <v>375</v>
      </c>
      <c r="B505" s="446" t="s">
        <v>1831</v>
      </c>
      <c r="C505" s="350" t="e">
        <f>+'Pre-Determined'!#REF!</f>
        <v>#REF!</v>
      </c>
      <c r="D505" s="348" t="e">
        <f t="shared" si="54"/>
        <v>#REF!</v>
      </c>
      <c r="E505" s="349">
        <f>+'Salary Menu MIS 3382'!E499</f>
        <v>0</v>
      </c>
      <c r="F505" s="447"/>
      <c r="G505" s="350" t="e">
        <f t="shared" si="55"/>
        <v>#REF!</v>
      </c>
      <c r="H505" s="351" t="e">
        <f t="shared" si="56"/>
        <v>#REF!</v>
      </c>
      <c r="I505" s="351"/>
      <c r="N505" s="538"/>
      <c r="T505" s="693"/>
      <c r="U505" s="191"/>
      <c r="Y505" s="538"/>
      <c r="AB505" s="693"/>
      <c r="AD505" s="901"/>
      <c r="AG505" s="693"/>
      <c r="AM505" s="693"/>
    </row>
    <row r="506" spans="1:39" s="535" customFormat="1" ht="15" hidden="1" customHeight="1" thickBot="1" x14ac:dyDescent="0.35">
      <c r="A506" s="345" t="s">
        <v>373</v>
      </c>
      <c r="B506" s="446" t="s">
        <v>1829</v>
      </c>
      <c r="C506" s="350" t="e">
        <f>+'Pre-Determined'!#REF!</f>
        <v>#REF!</v>
      </c>
      <c r="D506" s="348" t="e">
        <f t="shared" si="54"/>
        <v>#REF!</v>
      </c>
      <c r="E506" s="349">
        <f>+'Salary Menu MIS 3382'!E500</f>
        <v>0</v>
      </c>
      <c r="F506" s="447"/>
      <c r="G506" s="350" t="e">
        <f t="shared" si="55"/>
        <v>#REF!</v>
      </c>
      <c r="H506" s="556" t="e">
        <f t="shared" si="56"/>
        <v>#REF!</v>
      </c>
      <c r="I506" s="556"/>
      <c r="J506" s="191"/>
      <c r="L506" s="901"/>
      <c r="M506" s="901"/>
      <c r="N506" s="538"/>
      <c r="T506" s="693"/>
      <c r="U506" s="191"/>
      <c r="Y506" s="538"/>
      <c r="AB506" s="693"/>
      <c r="AD506" s="901"/>
      <c r="AE506" s="901"/>
      <c r="AG506" s="693"/>
      <c r="AM506" s="693"/>
    </row>
    <row r="507" spans="1:39" s="535" customFormat="1" ht="15" hidden="1" customHeight="1" thickBot="1" x14ac:dyDescent="0.35">
      <c r="A507" s="600"/>
      <c r="B507" s="601" t="s">
        <v>1842</v>
      </c>
      <c r="C507" s="602"/>
      <c r="D507" s="602"/>
      <c r="E507" s="603">
        <v>0</v>
      </c>
      <c r="F507" s="590"/>
      <c r="G507" s="591">
        <f t="shared" si="55"/>
        <v>0</v>
      </c>
      <c r="H507" s="515">
        <f>+P507</f>
        <v>0</v>
      </c>
      <c r="I507" s="515"/>
      <c r="K507" s="191"/>
      <c r="N507" s="538"/>
      <c r="P507" s="901"/>
      <c r="T507" s="693"/>
      <c r="Y507" s="538"/>
      <c r="AB507" s="693"/>
      <c r="AG507" s="693"/>
      <c r="AM507" s="693"/>
    </row>
    <row r="508" spans="1:39" s="535" customFormat="1" ht="18" hidden="1" customHeight="1" x14ac:dyDescent="0.3">
      <c r="A508" s="558"/>
      <c r="B508" s="559"/>
      <c r="C508" s="559"/>
      <c r="D508" s="560"/>
      <c r="E508" s="561" t="s">
        <v>224</v>
      </c>
      <c r="F508" s="565"/>
      <c r="G508" s="565"/>
      <c r="H508" s="564" t="e">
        <f>+'Revenue Projection'!#REF!</f>
        <v>#REF!</v>
      </c>
      <c r="I508" s="564"/>
      <c r="N508" s="538"/>
      <c r="T508" s="693"/>
      <c r="Y508" s="538"/>
      <c r="AB508" s="693"/>
      <c r="AG508" s="2317"/>
      <c r="AH508" s="2317"/>
      <c r="AM508" s="693"/>
    </row>
    <row r="509" spans="1:39" s="535" customFormat="1" ht="15" hidden="1" customHeight="1" thickBot="1" x14ac:dyDescent="0.35">
      <c r="A509" s="480"/>
      <c r="B509" s="481"/>
      <c r="C509" s="481"/>
      <c r="D509" s="482"/>
      <c r="E509" s="483" t="s">
        <v>1600</v>
      </c>
      <c r="F509" s="565"/>
      <c r="G509" s="565"/>
      <c r="H509" s="566" t="e">
        <f>SUM(H499:H507)</f>
        <v>#REF!</v>
      </c>
      <c r="I509" s="566"/>
      <c r="N509" s="538"/>
      <c r="T509" s="693"/>
      <c r="Y509" s="538"/>
      <c r="AB509" s="693"/>
      <c r="AG509" s="902"/>
      <c r="AH509" s="538"/>
      <c r="AM509" s="693"/>
    </row>
    <row r="510" spans="1:39" s="535" customFormat="1" ht="15" hidden="1" customHeight="1" thickBot="1" x14ac:dyDescent="0.35">
      <c r="A510" s="840"/>
      <c r="B510" s="841"/>
      <c r="C510" s="841"/>
      <c r="D510" s="842"/>
      <c r="E510" s="570" t="s">
        <v>1558</v>
      </c>
      <c r="F510" s="855"/>
      <c r="G510" s="855"/>
      <c r="H510" s="572" t="e">
        <f>H508-H509</f>
        <v>#REF!</v>
      </c>
      <c r="I510" s="572"/>
      <c r="N510" s="538"/>
      <c r="Y510" s="538"/>
      <c r="AB510" s="693"/>
      <c r="AC510" s="933"/>
      <c r="AG510" s="902"/>
      <c r="AH510" s="538"/>
      <c r="AM510" s="693"/>
    </row>
    <row r="511" spans="1:39" s="535" customFormat="1" ht="15" hidden="1" customHeight="1" x14ac:dyDescent="0.3">
      <c r="A511" s="2185" t="str">
        <f>'Salary Menu MIS 3382'!A505</f>
        <v>Title I - ARRA - Project 0491 (Title Average)</v>
      </c>
      <c r="B511" s="596"/>
      <c r="C511" s="596"/>
      <c r="D511" s="597"/>
      <c r="E511" s="598"/>
      <c r="F511" s="598"/>
      <c r="G511" s="598"/>
      <c r="H511" s="537"/>
      <c r="I511" s="537"/>
      <c r="N511" s="538"/>
      <c r="T511" s="896"/>
      <c r="U511" s="693"/>
      <c r="Y511" s="538"/>
      <c r="AB511" s="693"/>
      <c r="AC511" s="693"/>
      <c r="AD511" s="693"/>
      <c r="AG511" s="902"/>
      <c r="AH511" s="538"/>
      <c r="AM511" s="693"/>
    </row>
    <row r="512" spans="1:39" s="535" customFormat="1" ht="15" hidden="1" customHeight="1" x14ac:dyDescent="0.3">
      <c r="A512" s="856" t="s">
        <v>1601</v>
      </c>
      <c r="B512" s="857" t="s">
        <v>1602</v>
      </c>
      <c r="C512" s="858">
        <v>0</v>
      </c>
      <c r="D512" s="859">
        <f t="shared" ref="D512:D520" si="57">ROUND(C512,2)</f>
        <v>0</v>
      </c>
      <c r="E512" s="860">
        <f>+'Salary Menu MIS 3382'!E506</f>
        <v>0</v>
      </c>
      <c r="F512" s="861"/>
      <c r="G512" s="862">
        <f t="shared" ref="G512:G521" si="58">D512+F512</f>
        <v>0</v>
      </c>
      <c r="H512" s="863">
        <f t="shared" ref="H512:H520" si="59">ROUND(D512*E512,0)</f>
        <v>0</v>
      </c>
      <c r="I512" s="863"/>
      <c r="J512" s="689"/>
      <c r="L512" s="901"/>
      <c r="M512" s="901"/>
      <c r="N512" s="538"/>
      <c r="P512" s="538"/>
      <c r="T512" s="693"/>
      <c r="U512" s="191"/>
      <c r="Y512" s="538"/>
      <c r="AB512" s="693"/>
      <c r="AD512" s="901"/>
      <c r="AG512" s="902"/>
      <c r="AH512" s="538"/>
      <c r="AM512" s="693"/>
    </row>
    <row r="513" spans="1:39" s="535" customFormat="1" ht="15" hidden="1" customHeight="1" x14ac:dyDescent="0.3">
      <c r="A513" s="345" t="s">
        <v>1601</v>
      </c>
      <c r="B513" s="446" t="s">
        <v>1934</v>
      </c>
      <c r="C513" s="347">
        <v>0</v>
      </c>
      <c r="D513" s="348">
        <f>ROUND(C513,2)</f>
        <v>0</v>
      </c>
      <c r="E513" s="551">
        <f>+'Salary Menu MIS 3382'!E507</f>
        <v>0</v>
      </c>
      <c r="F513" s="552"/>
      <c r="G513" s="350">
        <f>D513+F513</f>
        <v>0</v>
      </c>
      <c r="H513" s="351">
        <f>ROUND(D513*E513,0)</f>
        <v>0</v>
      </c>
      <c r="I513" s="351"/>
      <c r="J513" s="689"/>
      <c r="K513" s="191"/>
      <c r="L513" s="901"/>
      <c r="M513" s="901"/>
      <c r="N513" s="538"/>
      <c r="P513" s="538"/>
      <c r="T513" s="693"/>
      <c r="U513" s="191"/>
      <c r="Y513" s="538"/>
      <c r="AB513" s="693"/>
      <c r="AD513" s="901"/>
      <c r="AG513" s="693"/>
      <c r="AM513" s="693"/>
    </row>
    <row r="514" spans="1:39" s="535" customFormat="1" ht="15" hidden="1" customHeight="1" x14ac:dyDescent="0.3">
      <c r="A514" s="345" t="s">
        <v>316</v>
      </c>
      <c r="B514" s="446" t="s">
        <v>317</v>
      </c>
      <c r="C514" s="550">
        <v>0</v>
      </c>
      <c r="D514" s="350">
        <f t="shared" si="57"/>
        <v>0</v>
      </c>
      <c r="E514" s="551">
        <f>+'Salary Menu MIS 3382'!E508</f>
        <v>0</v>
      </c>
      <c r="F514" s="552"/>
      <c r="G514" s="350">
        <f t="shared" si="58"/>
        <v>0</v>
      </c>
      <c r="H514" s="351">
        <f t="shared" si="59"/>
        <v>0</v>
      </c>
      <c r="I514" s="351"/>
      <c r="J514" s="191"/>
      <c r="K514" s="191"/>
      <c r="L514" s="901"/>
      <c r="M514" s="901"/>
      <c r="N514" s="538"/>
      <c r="P514" s="538"/>
      <c r="T514" s="693"/>
      <c r="U514" s="191"/>
      <c r="Y514" s="538"/>
      <c r="AB514" s="693"/>
      <c r="AD514" s="901"/>
      <c r="AG514" s="693"/>
      <c r="AH514" s="671"/>
      <c r="AM514" s="693"/>
    </row>
    <row r="515" spans="1:39" s="535" customFormat="1" ht="15" hidden="1" customHeight="1" x14ac:dyDescent="0.3">
      <c r="A515" s="345" t="s">
        <v>1603</v>
      </c>
      <c r="B515" s="446" t="s">
        <v>1604</v>
      </c>
      <c r="C515" s="347">
        <v>0</v>
      </c>
      <c r="D515" s="348">
        <f t="shared" si="57"/>
        <v>0</v>
      </c>
      <c r="E515" s="551">
        <f>+'Salary Menu MIS 3382'!E509</f>
        <v>0</v>
      </c>
      <c r="F515" s="552"/>
      <c r="G515" s="350">
        <f t="shared" si="58"/>
        <v>0</v>
      </c>
      <c r="H515" s="351">
        <f t="shared" si="59"/>
        <v>0</v>
      </c>
      <c r="I515" s="351"/>
      <c r="K515" s="191"/>
      <c r="N515" s="538"/>
      <c r="T515" s="693"/>
      <c r="U515" s="191"/>
      <c r="V515" s="541"/>
      <c r="Y515" s="538"/>
      <c r="AB515" s="693"/>
      <c r="AD515" s="901"/>
      <c r="AG515" s="693"/>
      <c r="AM515" s="693"/>
    </row>
    <row r="516" spans="1:39" s="535" customFormat="1" ht="15" hidden="1" customHeight="1" x14ac:dyDescent="0.3">
      <c r="A516" s="345" t="s">
        <v>1603</v>
      </c>
      <c r="B516" s="446" t="s">
        <v>1935</v>
      </c>
      <c r="C516" s="347">
        <v>0</v>
      </c>
      <c r="D516" s="348">
        <f>ROUND(C516,2)</f>
        <v>0</v>
      </c>
      <c r="E516" s="551">
        <f>+'Salary Menu MIS 3382'!E510</f>
        <v>0</v>
      </c>
      <c r="F516" s="552"/>
      <c r="G516" s="350">
        <f>D516+F516</f>
        <v>0</v>
      </c>
      <c r="H516" s="351">
        <f>ROUND(D516*E516,0)</f>
        <v>0</v>
      </c>
      <c r="I516" s="351"/>
      <c r="N516" s="538"/>
      <c r="T516" s="693"/>
      <c r="U516" s="191"/>
      <c r="V516" s="541"/>
      <c r="W516" s="541"/>
      <c r="X516" s="541"/>
      <c r="Y516" s="538"/>
      <c r="AB516" s="693"/>
      <c r="AD516" s="901"/>
      <c r="AG516" s="693"/>
      <c r="AM516" s="693"/>
    </row>
    <row r="517" spans="1:39" s="535" customFormat="1" ht="15" hidden="1" customHeight="1" x14ac:dyDescent="0.3">
      <c r="A517" s="345" t="s">
        <v>1603</v>
      </c>
      <c r="B517" s="446" t="s">
        <v>1392</v>
      </c>
      <c r="C517" s="347">
        <v>0</v>
      </c>
      <c r="D517" s="348">
        <f t="shared" si="57"/>
        <v>0</v>
      </c>
      <c r="E517" s="551">
        <f>+'Salary Menu MIS 3382'!E511</f>
        <v>0</v>
      </c>
      <c r="F517" s="552"/>
      <c r="G517" s="350">
        <f t="shared" si="58"/>
        <v>0</v>
      </c>
      <c r="H517" s="351">
        <f t="shared" si="59"/>
        <v>0</v>
      </c>
      <c r="I517" s="351"/>
      <c r="N517" s="538"/>
      <c r="T517" s="693"/>
      <c r="U517" s="191"/>
      <c r="V517" s="541"/>
      <c r="W517" s="541"/>
      <c r="X517" s="541"/>
      <c r="Y517" s="538"/>
      <c r="AB517" s="693"/>
      <c r="AD517" s="901"/>
      <c r="AG517" s="693"/>
      <c r="AM517" s="693"/>
    </row>
    <row r="518" spans="1:39" s="535" customFormat="1" ht="15" hidden="1" customHeight="1" x14ac:dyDescent="0.3">
      <c r="A518" s="345" t="s">
        <v>1603</v>
      </c>
      <c r="B518" s="446" t="s">
        <v>1936</v>
      </c>
      <c r="C518" s="347">
        <v>0</v>
      </c>
      <c r="D518" s="348">
        <f>ROUND(C518,2)</f>
        <v>0</v>
      </c>
      <c r="E518" s="551">
        <f>+'Salary Menu MIS 3382'!E512</f>
        <v>0</v>
      </c>
      <c r="F518" s="552"/>
      <c r="G518" s="350">
        <f>D518+F518</f>
        <v>0</v>
      </c>
      <c r="H518" s="351">
        <f>ROUND(D518*E518,0)</f>
        <v>0</v>
      </c>
      <c r="I518" s="351"/>
      <c r="N518" s="538"/>
      <c r="T518" s="693"/>
      <c r="U518" s="191"/>
      <c r="V518" s="541"/>
      <c r="W518" s="541"/>
      <c r="X518" s="541"/>
      <c r="Y518" s="538"/>
      <c r="AB518" s="693"/>
      <c r="AD518" s="901"/>
      <c r="AG518" s="959"/>
      <c r="AH518" s="933"/>
      <c r="AM518" s="693"/>
    </row>
    <row r="519" spans="1:39" s="535" customFormat="1" ht="15" hidden="1" customHeight="1" x14ac:dyDescent="0.3">
      <c r="A519" s="345" t="s">
        <v>1603</v>
      </c>
      <c r="B519" s="446" t="s">
        <v>1845</v>
      </c>
      <c r="C519" s="347">
        <v>0</v>
      </c>
      <c r="D519" s="348">
        <f t="shared" si="57"/>
        <v>0</v>
      </c>
      <c r="E519" s="551">
        <f>+'Salary Menu MIS 3382'!E513</f>
        <v>0</v>
      </c>
      <c r="F519" s="552"/>
      <c r="G519" s="350">
        <f t="shared" si="58"/>
        <v>0</v>
      </c>
      <c r="H519" s="351">
        <f t="shared" si="59"/>
        <v>0</v>
      </c>
      <c r="I519" s="351"/>
      <c r="N519" s="538"/>
      <c r="T519" s="693"/>
      <c r="U519" s="191"/>
      <c r="V519" s="541"/>
      <c r="W519" s="541"/>
      <c r="X519" s="541"/>
      <c r="Y519" s="538"/>
      <c r="AB519" s="693"/>
      <c r="AD519" s="901"/>
      <c r="AG519" s="693"/>
      <c r="AM519" s="693"/>
    </row>
    <row r="520" spans="1:39" s="535" customFormat="1" ht="15" hidden="1" customHeight="1" x14ac:dyDescent="0.3">
      <c r="A520" s="345" t="s">
        <v>1603</v>
      </c>
      <c r="B520" s="446" t="s">
        <v>1872</v>
      </c>
      <c r="C520" s="347">
        <v>0</v>
      </c>
      <c r="D520" s="348">
        <f t="shared" si="57"/>
        <v>0</v>
      </c>
      <c r="E520" s="551">
        <f>+'Salary Menu MIS 3382'!E514</f>
        <v>0</v>
      </c>
      <c r="F520" s="552"/>
      <c r="G520" s="350">
        <f>D520+F520</f>
        <v>0</v>
      </c>
      <c r="H520" s="351">
        <f t="shared" si="59"/>
        <v>0</v>
      </c>
      <c r="I520" s="351"/>
      <c r="N520" s="538"/>
      <c r="T520" s="693"/>
      <c r="U520" s="191"/>
      <c r="V520" s="541"/>
      <c r="W520" s="541"/>
      <c r="X520" s="541"/>
      <c r="Y520" s="538"/>
      <c r="AB520" s="693"/>
      <c r="AD520" s="901"/>
      <c r="AE520" s="901"/>
      <c r="AG520" s="959"/>
      <c r="AH520" s="933"/>
      <c r="AM520" s="693"/>
    </row>
    <row r="521" spans="1:39" s="535" customFormat="1" ht="15" hidden="1" customHeight="1" thickBot="1" x14ac:dyDescent="0.35">
      <c r="A521" s="909"/>
      <c r="B521" s="865" t="s">
        <v>1393</v>
      </c>
      <c r="C521" s="912"/>
      <c r="D521" s="912"/>
      <c r="E521" s="967">
        <v>0</v>
      </c>
      <c r="F521" s="867"/>
      <c r="G521" s="868">
        <f t="shared" si="58"/>
        <v>0</v>
      </c>
      <c r="H521" s="556">
        <f>ROUND(0.05*SUM(H512:H519),0)</f>
        <v>0</v>
      </c>
      <c r="I521" s="556"/>
      <c r="J521" s="191"/>
      <c r="L521" s="901"/>
      <c r="M521" s="901"/>
      <c r="N521" s="538"/>
      <c r="P521" s="538"/>
      <c r="T521" s="693"/>
      <c r="U521" s="191"/>
      <c r="V521" s="541"/>
      <c r="W521" s="541"/>
      <c r="X521" s="541"/>
      <c r="Y521" s="538"/>
      <c r="AB521" s="693"/>
      <c r="AG521" s="693"/>
      <c r="AM521" s="693"/>
    </row>
    <row r="522" spans="1:39" s="535" customFormat="1" ht="15" hidden="1" customHeight="1" thickBot="1" x14ac:dyDescent="0.35">
      <c r="A522" s="600"/>
      <c r="B522" s="968" t="s">
        <v>1842</v>
      </c>
      <c r="C522" s="602"/>
      <c r="D522" s="602"/>
      <c r="E522" s="603">
        <v>0</v>
      </c>
      <c r="F522" s="590"/>
      <c r="G522" s="591"/>
      <c r="H522" s="814">
        <f>+P522</f>
        <v>0</v>
      </c>
      <c r="I522" s="814"/>
      <c r="J522" s="191"/>
      <c r="K522" s="191"/>
      <c r="L522" s="901"/>
      <c r="M522" s="901"/>
      <c r="N522" s="538"/>
      <c r="P522" s="901"/>
      <c r="T522" s="693"/>
      <c r="V522" s="541"/>
      <c r="W522" s="541"/>
      <c r="X522" s="541"/>
      <c r="Y522" s="538"/>
      <c r="AB522" s="693"/>
      <c r="AG522" s="693"/>
      <c r="AM522" s="693"/>
    </row>
    <row r="523" spans="1:39" s="535" customFormat="1" ht="15" hidden="1" customHeight="1" x14ac:dyDescent="0.3">
      <c r="A523" s="558"/>
      <c r="B523" s="869"/>
      <c r="C523" s="559"/>
      <c r="D523" s="560"/>
      <c r="E523" s="561" t="s">
        <v>224</v>
      </c>
      <c r="F523" s="565"/>
      <c r="G523" s="565"/>
      <c r="H523" s="870" t="e">
        <f>+'Revenue Projection'!#REF!</f>
        <v>#REF!</v>
      </c>
      <c r="I523" s="870"/>
      <c r="K523" s="191"/>
      <c r="N523" s="538"/>
      <c r="T523" s="693"/>
      <c r="V523" s="871"/>
      <c r="W523" s="541"/>
      <c r="X523" s="541"/>
      <c r="Y523" s="538"/>
      <c r="AB523" s="693"/>
      <c r="AE523" s="671"/>
      <c r="AG523" s="693"/>
      <c r="AM523" s="693"/>
    </row>
    <row r="524" spans="1:39" s="535" customFormat="1" ht="15" hidden="1" customHeight="1" thickBot="1" x14ac:dyDescent="0.35">
      <c r="A524" s="480"/>
      <c r="B524" s="481"/>
      <c r="C524" s="481"/>
      <c r="D524" s="482"/>
      <c r="E524" s="483" t="s">
        <v>1605</v>
      </c>
      <c r="F524" s="565"/>
      <c r="G524" s="565"/>
      <c r="H524" s="566">
        <f>SUM(H512:H522)</f>
        <v>0</v>
      </c>
      <c r="I524" s="566"/>
      <c r="N524" s="538"/>
      <c r="T524" s="693"/>
      <c r="V524" s="541"/>
      <c r="W524" s="871"/>
      <c r="X524" s="871"/>
      <c r="Y524" s="538"/>
      <c r="AB524" s="693"/>
      <c r="AC524" s="933"/>
      <c r="AG524" s="693"/>
      <c r="AM524" s="693"/>
    </row>
    <row r="525" spans="1:39" s="535" customFormat="1" ht="15" hidden="1" customHeight="1" thickBot="1" x14ac:dyDescent="0.35">
      <c r="A525" s="567"/>
      <c r="B525" s="568"/>
      <c r="C525" s="568"/>
      <c r="D525" s="569"/>
      <c r="E525" s="571" t="s">
        <v>1558</v>
      </c>
      <c r="F525" s="571"/>
      <c r="G525" s="571"/>
      <c r="H525" s="572" t="e">
        <f>H523-H524</f>
        <v>#REF!</v>
      </c>
      <c r="I525" s="572"/>
      <c r="N525" s="538"/>
      <c r="V525" s="541"/>
      <c r="W525" s="541"/>
      <c r="X525" s="541"/>
      <c r="Y525" s="538"/>
      <c r="AB525" s="693"/>
      <c r="AC525" s="933"/>
      <c r="AE525" s="970"/>
      <c r="AG525" s="693"/>
      <c r="AM525" s="693"/>
    </row>
    <row r="526" spans="1:39" s="234" customFormat="1" ht="15" customHeight="1" x14ac:dyDescent="0.3">
      <c r="A526" s="260"/>
      <c r="B526" s="217"/>
      <c r="C526" s="217"/>
      <c r="D526" s="261"/>
      <c r="E526" s="216"/>
      <c r="F526" s="216"/>
      <c r="G526" s="216"/>
      <c r="H526" s="261"/>
      <c r="I526" s="261"/>
      <c r="N526" s="264"/>
      <c r="R526" s="797"/>
      <c r="T526" s="301"/>
      <c r="V526" s="388"/>
      <c r="W526" s="389"/>
      <c r="X526" s="389"/>
      <c r="Y526" s="264"/>
      <c r="Z526" s="797"/>
      <c r="AB526" s="301"/>
      <c r="AC526" s="301"/>
      <c r="AD526" s="971"/>
      <c r="AG526" s="821"/>
      <c r="AH526" s="235"/>
      <c r="AM526" s="301"/>
    </row>
    <row r="527" spans="1:39" s="234" customFormat="1" ht="15" customHeight="1" x14ac:dyDescent="0.3">
      <c r="A527" s="137"/>
      <c r="B527" s="217"/>
      <c r="C527" s="217"/>
      <c r="D527" s="261"/>
      <c r="E527" s="216"/>
      <c r="F527" s="216"/>
      <c r="G527" s="216"/>
      <c r="H527" s="261"/>
      <c r="I527" s="261"/>
      <c r="N527" s="264"/>
      <c r="R527" s="797"/>
      <c r="T527" s="301"/>
      <c r="V527" s="392"/>
      <c r="W527" s="389"/>
      <c r="X527" s="389"/>
      <c r="Y527" s="264"/>
      <c r="Z527" s="797"/>
      <c r="AB527" s="301"/>
      <c r="AG527" s="821"/>
      <c r="AH527" s="235"/>
      <c r="AM527" s="301"/>
    </row>
    <row r="528" spans="1:39" s="234" customFormat="1" ht="15" customHeight="1" x14ac:dyDescent="0.3">
      <c r="A528" s="260"/>
      <c r="B528" s="217"/>
      <c r="C528" s="217"/>
      <c r="D528" s="261"/>
      <c r="E528" s="216"/>
      <c r="F528" s="216"/>
      <c r="G528" s="216"/>
      <c r="H528" s="261"/>
      <c r="I528" s="261"/>
      <c r="N528" s="264"/>
      <c r="R528" s="797"/>
      <c r="T528" s="301"/>
      <c r="V528" s="388"/>
      <c r="W528" s="393"/>
      <c r="X528" s="393"/>
      <c r="Y528" s="264"/>
      <c r="Z528" s="797"/>
      <c r="AB528" s="301"/>
      <c r="AG528" s="821"/>
      <c r="AH528" s="235"/>
      <c r="AM528" s="301"/>
    </row>
    <row r="529" spans="1:39" s="234" customFormat="1" ht="15" customHeight="1" x14ac:dyDescent="0.3">
      <c r="A529" s="2295" t="s">
        <v>228</v>
      </c>
      <c r="B529" s="2295"/>
      <c r="C529" s="2295"/>
      <c r="D529" s="2296"/>
      <c r="E529" s="2295"/>
      <c r="F529" s="2295"/>
      <c r="G529" s="2295"/>
      <c r="H529" s="2297"/>
      <c r="I529" s="825"/>
      <c r="N529" s="264"/>
      <c r="R529" s="797"/>
      <c r="T529" s="301"/>
      <c r="V529" s="388"/>
      <c r="W529" s="389"/>
      <c r="X529" s="389"/>
      <c r="Y529" s="264"/>
      <c r="Z529" s="797"/>
      <c r="AB529" s="301"/>
      <c r="AG529" s="821"/>
      <c r="AH529" s="235"/>
      <c r="AM529" s="301"/>
    </row>
    <row r="530" spans="1:39" s="234" customFormat="1" ht="15" customHeight="1" x14ac:dyDescent="0.3">
      <c r="A530" s="2292" t="s">
        <v>229</v>
      </c>
      <c r="B530" s="2292"/>
      <c r="C530" s="2292"/>
      <c r="D530" s="2293"/>
      <c r="E530" s="2292"/>
      <c r="F530" s="2292"/>
      <c r="G530" s="2292"/>
      <c r="H530" s="2294"/>
      <c r="I530" s="825"/>
      <c r="N530" s="264"/>
      <c r="R530" s="797"/>
      <c r="T530" s="301"/>
      <c r="V530" s="388"/>
      <c r="W530" s="389"/>
      <c r="X530" s="389"/>
      <c r="Y530" s="264"/>
      <c r="Z530" s="797"/>
      <c r="AB530" s="301"/>
      <c r="AG530" s="821"/>
      <c r="AH530" s="235"/>
      <c r="AM530" s="301"/>
    </row>
    <row r="531" spans="1:39" s="234" customFormat="1" ht="15" customHeight="1" x14ac:dyDescent="0.3">
      <c r="A531" s="260"/>
      <c r="B531" s="217"/>
      <c r="C531" s="217"/>
      <c r="D531" s="261"/>
      <c r="E531" s="216"/>
      <c r="F531" s="216"/>
      <c r="G531" s="216"/>
      <c r="H531" s="261"/>
      <c r="I531" s="824"/>
      <c r="N531" s="264"/>
      <c r="R531" s="797"/>
      <c r="T531" s="301"/>
      <c r="V531" s="388"/>
      <c r="W531" s="389"/>
      <c r="X531" s="389"/>
      <c r="Y531" s="264"/>
      <c r="Z531" s="797"/>
      <c r="AB531" s="301"/>
      <c r="AG531" s="821"/>
      <c r="AH531" s="235"/>
      <c r="AM531" s="301"/>
    </row>
    <row r="532" spans="1:39" s="234" customFormat="1" ht="15" customHeight="1" x14ac:dyDescent="0.3">
      <c r="A532" s="816" t="s">
        <v>2223</v>
      </c>
      <c r="B532" s="691"/>
      <c r="C532" s="217"/>
      <c r="D532" s="212"/>
      <c r="E532" s="217"/>
      <c r="F532" s="217"/>
      <c r="G532" s="217"/>
      <c r="H532" s="212"/>
      <c r="I532" s="212"/>
      <c r="N532" s="264"/>
      <c r="R532" s="797"/>
      <c r="T532" s="301"/>
      <c r="V532" s="388"/>
      <c r="W532" s="389"/>
      <c r="X532" s="389"/>
      <c r="Y532" s="264"/>
      <c r="AB532" s="301"/>
      <c r="AG532" s="821"/>
      <c r="AH532" s="235"/>
      <c r="AM532" s="301"/>
    </row>
    <row r="533" spans="1:39" ht="15.6" x14ac:dyDescent="0.3">
      <c r="A533" s="817" t="s">
        <v>2224</v>
      </c>
      <c r="B533" s="818"/>
      <c r="C533" s="217"/>
      <c r="D533" s="212"/>
      <c r="E533" s="217"/>
      <c r="F533" s="217"/>
      <c r="G533" s="217"/>
      <c r="H533" s="212"/>
      <c r="I533" s="212"/>
      <c r="T533" s="301"/>
      <c r="V533" s="406"/>
      <c r="W533" s="389"/>
      <c r="X533" s="389"/>
      <c r="Z533" s="234"/>
    </row>
    <row r="534" spans="1:39" ht="15.6" x14ac:dyDescent="0.3">
      <c r="A534" s="819" t="s">
        <v>120</v>
      </c>
      <c r="B534" s="820"/>
      <c r="C534" s="217"/>
      <c r="D534" s="212"/>
      <c r="E534" s="217"/>
      <c r="F534" s="217"/>
      <c r="G534" s="217"/>
      <c r="H534" s="212"/>
      <c r="I534" s="212"/>
      <c r="T534" s="301"/>
      <c r="V534" s="389"/>
      <c r="W534" s="393"/>
      <c r="X534" s="393"/>
    </row>
    <row r="535" spans="1:39" ht="15" customHeight="1" x14ac:dyDescent="0.3">
      <c r="A535" s="822"/>
      <c r="B535" s="823"/>
      <c r="C535" s="823"/>
      <c r="D535" s="824"/>
      <c r="E535" s="825"/>
      <c r="F535" s="825"/>
      <c r="G535" s="825"/>
      <c r="H535" s="824"/>
      <c r="I535" s="824"/>
      <c r="T535" s="301"/>
      <c r="V535" s="388"/>
      <c r="W535" s="389"/>
      <c r="X535" s="389"/>
    </row>
    <row r="536" spans="1:39" ht="15" customHeight="1" x14ac:dyDescent="0.3">
      <c r="A536" s="826" t="s">
        <v>2209</v>
      </c>
      <c r="B536" s="827"/>
      <c r="C536" s="827"/>
      <c r="D536" s="824"/>
      <c r="E536" s="825"/>
      <c r="F536" s="825"/>
      <c r="G536" s="825"/>
      <c r="H536" s="824"/>
      <c r="I536" s="824"/>
      <c r="T536" s="301"/>
      <c r="V536" s="412"/>
      <c r="W536" s="389"/>
      <c r="X536" s="389"/>
    </row>
    <row r="537" spans="1:39" ht="15" customHeight="1" x14ac:dyDescent="0.3">
      <c r="A537" s="822"/>
      <c r="B537" s="823"/>
      <c r="C537" s="823"/>
      <c r="D537" s="824"/>
      <c r="E537" s="825"/>
      <c r="F537" s="825"/>
      <c r="G537" s="825"/>
      <c r="H537" s="824"/>
      <c r="I537" s="824"/>
      <c r="T537" s="301"/>
      <c r="V537" s="388"/>
      <c r="W537" s="406"/>
      <c r="X537" s="406"/>
      <c r="AI537" s="617"/>
    </row>
    <row r="538" spans="1:39" ht="15" customHeight="1" x14ac:dyDescent="0.3">
      <c r="A538" s="822"/>
      <c r="B538" s="823"/>
      <c r="C538" s="823"/>
      <c r="D538" s="824"/>
      <c r="E538" s="825"/>
      <c r="F538" s="825"/>
      <c r="G538" s="825"/>
      <c r="H538" s="824"/>
      <c r="I538" s="824"/>
      <c r="T538" s="301"/>
      <c r="V538" s="388"/>
      <c r="W538" s="389"/>
      <c r="X538" s="389"/>
    </row>
    <row r="539" spans="1:39" ht="15" customHeight="1" x14ac:dyDescent="0.3">
      <c r="A539" s="822"/>
      <c r="B539" s="823"/>
      <c r="C539" s="823"/>
      <c r="D539" s="824"/>
      <c r="E539" s="825"/>
      <c r="F539" s="825"/>
      <c r="G539" s="825"/>
      <c r="H539" s="824"/>
      <c r="I539" s="824"/>
      <c r="T539" s="301"/>
      <c r="V539" s="388"/>
      <c r="W539" s="389"/>
      <c r="X539" s="389"/>
    </row>
    <row r="540" spans="1:39" ht="15.6" x14ac:dyDescent="0.3">
      <c r="A540" s="822"/>
      <c r="B540" s="823"/>
      <c r="C540" s="823"/>
      <c r="D540" s="824"/>
      <c r="E540" s="825"/>
      <c r="F540" s="825"/>
      <c r="G540" s="825"/>
      <c r="H540" s="824"/>
      <c r="I540" s="824"/>
      <c r="T540" s="301"/>
      <c r="V540" s="388"/>
      <c r="W540" s="389"/>
      <c r="X540" s="389"/>
    </row>
    <row r="541" spans="1:39" ht="15.6" x14ac:dyDescent="0.3">
      <c r="A541" s="822"/>
      <c r="B541" s="823"/>
      <c r="C541" s="823"/>
      <c r="D541" s="824"/>
      <c r="E541" s="825"/>
      <c r="F541" s="825"/>
      <c r="G541" s="825"/>
      <c r="H541" s="824"/>
      <c r="I541" s="824"/>
      <c r="T541" s="301"/>
      <c r="V541" s="388"/>
      <c r="W541" s="389"/>
      <c r="X541" s="389"/>
    </row>
    <row r="542" spans="1:39" ht="15" customHeight="1" x14ac:dyDescent="0.3">
      <c r="A542" s="822"/>
      <c r="B542" s="823"/>
      <c r="C542" s="823"/>
      <c r="D542" s="824"/>
      <c r="E542" s="825"/>
      <c r="F542" s="825"/>
      <c r="G542" s="825"/>
      <c r="H542" s="824"/>
      <c r="I542" s="824"/>
      <c r="T542" s="301"/>
      <c r="V542" s="388"/>
      <c r="W542" s="389"/>
      <c r="X542" s="389"/>
    </row>
    <row r="543" spans="1:39" ht="15" customHeight="1" x14ac:dyDescent="0.3">
      <c r="A543" s="822"/>
      <c r="B543" s="823"/>
      <c r="C543" s="823"/>
      <c r="D543" s="824"/>
      <c r="E543" s="825"/>
      <c r="F543" s="825"/>
      <c r="G543" s="825"/>
      <c r="H543" s="824"/>
      <c r="I543" s="824"/>
      <c r="T543" s="301"/>
      <c r="V543" s="388"/>
      <c r="W543" s="389"/>
      <c r="X543" s="389"/>
    </row>
    <row r="544" spans="1:39" ht="15" customHeight="1" x14ac:dyDescent="0.3">
      <c r="A544" s="822"/>
      <c r="B544" s="823"/>
      <c r="C544" s="823"/>
      <c r="D544" s="824"/>
      <c r="E544" s="825"/>
      <c r="F544" s="825"/>
      <c r="G544" s="825"/>
      <c r="H544" s="824"/>
      <c r="I544" s="824"/>
      <c r="S544" s="389"/>
      <c r="T544" s="301"/>
      <c r="V544" s="388"/>
      <c r="W544" s="389"/>
      <c r="X544" s="389"/>
    </row>
    <row r="545" spans="1:35" ht="15" customHeight="1" x14ac:dyDescent="0.3">
      <c r="A545" s="822"/>
      <c r="B545" s="823"/>
      <c r="C545" s="823"/>
      <c r="D545" s="824"/>
      <c r="E545" s="825"/>
      <c r="F545" s="825"/>
      <c r="G545" s="825"/>
      <c r="H545" s="824"/>
      <c r="I545" s="824"/>
      <c r="R545" s="829"/>
      <c r="S545" s="389"/>
      <c r="T545" s="301"/>
      <c r="V545" s="388"/>
      <c r="W545" s="389"/>
      <c r="X545" s="389"/>
    </row>
    <row r="546" spans="1:35" ht="15" customHeight="1" x14ac:dyDescent="0.3">
      <c r="A546" s="822"/>
      <c r="B546" s="823"/>
      <c r="C546" s="823"/>
      <c r="D546" s="824"/>
      <c r="E546" s="825"/>
      <c r="F546" s="825"/>
      <c r="G546" s="825"/>
      <c r="H546" s="824"/>
      <c r="I546" s="824"/>
      <c r="R546" s="829"/>
      <c r="T546" s="301"/>
      <c r="V546" s="412"/>
      <c r="W546" s="389"/>
      <c r="X546" s="389"/>
    </row>
    <row r="547" spans="1:35" ht="15" customHeight="1" x14ac:dyDescent="0.3">
      <c r="A547" s="822"/>
      <c r="B547" s="823"/>
      <c r="C547" s="823"/>
      <c r="D547" s="824"/>
      <c r="E547" s="825"/>
      <c r="F547" s="825"/>
      <c r="G547" s="825"/>
      <c r="H547" s="824"/>
      <c r="I547" s="824"/>
      <c r="S547" s="389"/>
      <c r="T547" s="301"/>
      <c r="V547" s="388"/>
      <c r="W547" s="406"/>
      <c r="X547" s="406"/>
      <c r="Z547" s="234"/>
      <c r="AI547" s="617"/>
    </row>
    <row r="548" spans="1:35" ht="15" customHeight="1" x14ac:dyDescent="0.3">
      <c r="A548" s="822"/>
      <c r="B548" s="823"/>
      <c r="C548" s="823"/>
      <c r="D548" s="824"/>
      <c r="E548" s="825"/>
      <c r="F548" s="825"/>
      <c r="G548" s="825"/>
      <c r="H548" s="824"/>
      <c r="I548" s="824"/>
      <c r="R548" s="829"/>
      <c r="T548" s="301"/>
      <c r="V548" s="389"/>
      <c r="W548" s="389"/>
      <c r="X548" s="389"/>
    </row>
    <row r="549" spans="1:35" ht="15" customHeight="1" x14ac:dyDescent="0.3">
      <c r="A549" s="822"/>
      <c r="B549" s="823"/>
      <c r="C549" s="823"/>
      <c r="D549" s="824"/>
      <c r="E549" s="825"/>
      <c r="F549" s="825"/>
      <c r="G549" s="825"/>
      <c r="H549" s="824"/>
      <c r="I549" s="824"/>
      <c r="T549" s="301"/>
      <c r="V549" s="412"/>
      <c r="W549" s="389"/>
      <c r="X549" s="389"/>
    </row>
    <row r="550" spans="1:35" ht="15" customHeight="1" x14ac:dyDescent="0.3">
      <c r="A550" s="822"/>
      <c r="B550" s="823"/>
      <c r="C550" s="823"/>
      <c r="D550" s="824"/>
      <c r="E550" s="825"/>
      <c r="F550" s="825"/>
      <c r="G550" s="825"/>
      <c r="H550" s="824"/>
      <c r="I550" s="824"/>
      <c r="T550" s="301"/>
      <c r="V550" s="412"/>
      <c r="W550" s="406"/>
      <c r="X550" s="406"/>
    </row>
    <row r="551" spans="1:35" ht="15" customHeight="1" x14ac:dyDescent="0.3">
      <c r="A551" s="822"/>
      <c r="B551" s="823"/>
      <c r="C551" s="823"/>
      <c r="D551" s="824"/>
      <c r="E551" s="825"/>
      <c r="F551" s="825"/>
      <c r="G551" s="825"/>
      <c r="H551" s="824"/>
      <c r="I551" s="824"/>
      <c r="T551" s="301"/>
      <c r="V551" s="388"/>
      <c r="W551" s="406"/>
      <c r="X551" s="406"/>
    </row>
    <row r="552" spans="1:35" ht="15" customHeight="1" x14ac:dyDescent="0.3">
      <c r="A552" s="822"/>
      <c r="B552" s="823"/>
      <c r="C552" s="823"/>
      <c r="D552" s="824"/>
      <c r="E552" s="825"/>
      <c r="F552" s="825"/>
      <c r="G552" s="825"/>
      <c r="H552" s="824"/>
      <c r="I552" s="824"/>
      <c r="T552" s="301"/>
      <c r="V552" s="388"/>
      <c r="W552" s="406"/>
      <c r="X552" s="406"/>
    </row>
    <row r="553" spans="1:35" ht="15.6" x14ac:dyDescent="0.3">
      <c r="A553" s="822"/>
      <c r="B553" s="823"/>
      <c r="C553" s="823"/>
      <c r="D553" s="824"/>
      <c r="E553" s="825"/>
      <c r="F553" s="825"/>
      <c r="G553" s="825"/>
      <c r="H553" s="824"/>
      <c r="I553" s="824"/>
      <c r="T553" s="301"/>
      <c r="V553" s="388"/>
      <c r="W553" s="389"/>
      <c r="X553" s="389"/>
    </row>
    <row r="554" spans="1:35" ht="15.6" x14ac:dyDescent="0.3">
      <c r="A554" s="822"/>
      <c r="B554" s="823"/>
      <c r="C554" s="823"/>
      <c r="D554" s="824"/>
      <c r="E554" s="825"/>
      <c r="F554" s="825"/>
      <c r="G554" s="825"/>
      <c r="H554" s="824"/>
      <c r="I554" s="824"/>
      <c r="T554" s="301"/>
      <c r="V554" s="388"/>
      <c r="W554" s="389"/>
      <c r="X554" s="389"/>
    </row>
    <row r="555" spans="1:35" ht="15" customHeight="1" x14ac:dyDescent="0.3">
      <c r="A555" s="828"/>
      <c r="C555" s="234"/>
      <c r="T555" s="301"/>
      <c r="V555" s="388"/>
      <c r="W555" s="389"/>
      <c r="X555" s="389"/>
    </row>
    <row r="556" spans="1:35" ht="15" customHeight="1" x14ac:dyDescent="0.3">
      <c r="A556" s="828"/>
      <c r="C556" s="234"/>
      <c r="T556" s="301"/>
      <c r="V556" s="388"/>
      <c r="W556" s="389"/>
      <c r="X556" s="389"/>
    </row>
    <row r="557" spans="1:35" ht="15" customHeight="1" x14ac:dyDescent="0.3">
      <c r="A557" s="828"/>
      <c r="C557" s="234"/>
      <c r="T557" s="301"/>
      <c r="V557" s="388"/>
      <c r="W557" s="389"/>
      <c r="X557" s="389"/>
    </row>
    <row r="558" spans="1:35" ht="15" customHeight="1" x14ac:dyDescent="0.3">
      <c r="A558" s="828"/>
      <c r="C558" s="234"/>
      <c r="T558" s="301"/>
      <c r="V558" s="388"/>
      <c r="W558" s="389"/>
      <c r="X558" s="389"/>
    </row>
    <row r="559" spans="1:35" ht="15" customHeight="1" x14ac:dyDescent="0.3">
      <c r="A559" s="828"/>
      <c r="C559" s="234"/>
      <c r="T559" s="301"/>
      <c r="V559" s="388"/>
      <c r="W559" s="389"/>
      <c r="X559" s="389"/>
      <c r="AI559" s="617"/>
    </row>
    <row r="560" spans="1:35" ht="15" customHeight="1" x14ac:dyDescent="0.3">
      <c r="A560" s="828"/>
      <c r="C560" s="234"/>
      <c r="T560" s="301"/>
      <c r="V560" s="388"/>
      <c r="W560" s="389"/>
      <c r="X560" s="389"/>
    </row>
    <row r="561" spans="1:39" ht="15" customHeight="1" x14ac:dyDescent="0.3">
      <c r="A561" s="828"/>
      <c r="C561" s="234"/>
      <c r="T561" s="301"/>
      <c r="V561" s="388"/>
      <c r="W561" s="389"/>
      <c r="X561" s="389"/>
    </row>
    <row r="562" spans="1:39" ht="15" customHeight="1" x14ac:dyDescent="0.3">
      <c r="A562" s="828"/>
      <c r="C562" s="234"/>
      <c r="T562" s="301"/>
      <c r="V562" s="388"/>
      <c r="W562" s="389"/>
      <c r="X562" s="389"/>
    </row>
    <row r="563" spans="1:39" ht="15" customHeight="1" x14ac:dyDescent="0.3">
      <c r="T563" s="301"/>
      <c r="V563" s="388"/>
      <c r="W563" s="389"/>
      <c r="X563" s="389"/>
      <c r="AI563" s="670"/>
    </row>
    <row r="564" spans="1:39" ht="15" customHeight="1" x14ac:dyDescent="0.3">
      <c r="T564" s="301"/>
      <c r="V564" s="388"/>
      <c r="W564" s="389"/>
      <c r="X564" s="389"/>
    </row>
    <row r="565" spans="1:39" s="234" customFormat="1" ht="15" customHeight="1" x14ac:dyDescent="0.3">
      <c r="A565" s="830"/>
      <c r="C565" s="691"/>
      <c r="D565" s="325"/>
      <c r="E565" s="262"/>
      <c r="F565" s="262"/>
      <c r="G565" s="262"/>
      <c r="H565" s="325"/>
      <c r="I565" s="325"/>
      <c r="N565" s="264"/>
      <c r="R565" s="797"/>
      <c r="T565" s="301"/>
      <c r="V565" s="388"/>
      <c r="W565" s="389"/>
      <c r="X565" s="389"/>
      <c r="Y565" s="264"/>
      <c r="Z565" s="797"/>
      <c r="AB565" s="301"/>
      <c r="AG565" s="821"/>
      <c r="AH565" s="235"/>
      <c r="AI565" s="670"/>
      <c r="AM565" s="301"/>
    </row>
    <row r="566" spans="1:39" s="234" customFormat="1" ht="15" customHeight="1" x14ac:dyDescent="0.3">
      <c r="A566" s="830"/>
      <c r="C566" s="691"/>
      <c r="D566" s="325"/>
      <c r="E566" s="262"/>
      <c r="F566" s="262"/>
      <c r="G566" s="262"/>
      <c r="H566" s="325"/>
      <c r="I566" s="325"/>
      <c r="N566" s="264"/>
      <c r="R566" s="797"/>
      <c r="T566" s="301"/>
      <c r="V566" s="388"/>
      <c r="W566" s="389"/>
      <c r="X566" s="389"/>
      <c r="Y566" s="264"/>
      <c r="Z566" s="797"/>
      <c r="AB566" s="301"/>
      <c r="AG566" s="821"/>
      <c r="AH566" s="235"/>
      <c r="AM566" s="301"/>
    </row>
    <row r="567" spans="1:39" s="234" customFormat="1" ht="15" customHeight="1" x14ac:dyDescent="0.3">
      <c r="A567" s="830"/>
      <c r="C567" s="691"/>
      <c r="D567" s="325"/>
      <c r="E567" s="262"/>
      <c r="F567" s="262"/>
      <c r="G567" s="262"/>
      <c r="H567" s="325"/>
      <c r="I567" s="325"/>
      <c r="N567" s="264"/>
      <c r="R567" s="797"/>
      <c r="T567" s="301"/>
      <c r="V567" s="388"/>
      <c r="W567" s="389"/>
      <c r="X567" s="389"/>
      <c r="Y567" s="264"/>
      <c r="Z567" s="797"/>
      <c r="AB567" s="301"/>
      <c r="AG567" s="821"/>
      <c r="AH567" s="235"/>
      <c r="AM567" s="301"/>
    </row>
    <row r="568" spans="1:39" s="234" customFormat="1" ht="15" customHeight="1" x14ac:dyDescent="0.3">
      <c r="A568" s="830"/>
      <c r="C568" s="691"/>
      <c r="D568" s="325"/>
      <c r="E568" s="262"/>
      <c r="F568" s="262"/>
      <c r="G568" s="262"/>
      <c r="H568" s="325"/>
      <c r="I568" s="325"/>
      <c r="N568" s="264"/>
      <c r="R568" s="797"/>
      <c r="T568" s="301"/>
      <c r="V568" s="388"/>
      <c r="W568" s="389"/>
      <c r="X568" s="389"/>
      <c r="Y568" s="264"/>
      <c r="Z568" s="797"/>
      <c r="AB568" s="301"/>
      <c r="AG568" s="821"/>
      <c r="AH568" s="235"/>
      <c r="AM568" s="301"/>
    </row>
    <row r="569" spans="1:39" s="234" customFormat="1" ht="15" customHeight="1" x14ac:dyDescent="0.3">
      <c r="A569" s="830"/>
      <c r="C569" s="691"/>
      <c r="D569" s="325"/>
      <c r="E569" s="262"/>
      <c r="F569" s="262"/>
      <c r="G569" s="262"/>
      <c r="H569" s="325"/>
      <c r="I569" s="325"/>
      <c r="N569" s="264"/>
      <c r="R569" s="797"/>
      <c r="T569" s="301"/>
      <c r="V569" s="388"/>
      <c r="W569" s="389"/>
      <c r="X569" s="389"/>
      <c r="Y569" s="264"/>
      <c r="Z569" s="797"/>
      <c r="AB569" s="301"/>
      <c r="AG569" s="821"/>
      <c r="AH569" s="235"/>
      <c r="AM569" s="301"/>
    </row>
    <row r="570" spans="1:39" s="234" customFormat="1" ht="15" customHeight="1" x14ac:dyDescent="0.3">
      <c r="A570" s="830"/>
      <c r="C570" s="691"/>
      <c r="D570" s="325"/>
      <c r="E570" s="262"/>
      <c r="F570" s="262"/>
      <c r="G570" s="262"/>
      <c r="H570" s="325"/>
      <c r="I570" s="325"/>
      <c r="N570" s="264"/>
      <c r="R570" s="797"/>
      <c r="T570" s="301"/>
      <c r="V570" s="412"/>
      <c r="W570" s="389"/>
      <c r="X570" s="389"/>
      <c r="Y570" s="264"/>
      <c r="Z570" s="797"/>
      <c r="AB570" s="301"/>
      <c r="AG570" s="821"/>
      <c r="AH570" s="235"/>
      <c r="AM570" s="301"/>
    </row>
    <row r="571" spans="1:39" s="234" customFormat="1" ht="15" customHeight="1" x14ac:dyDescent="0.3">
      <c r="A571" s="830"/>
      <c r="C571" s="691"/>
      <c r="D571" s="325"/>
      <c r="E571" s="262"/>
      <c r="F571" s="262"/>
      <c r="G571" s="262"/>
      <c r="H571" s="325"/>
      <c r="I571" s="325"/>
      <c r="N571" s="264"/>
      <c r="R571" s="797"/>
      <c r="T571" s="301"/>
      <c r="V571" s="412"/>
      <c r="W571" s="406"/>
      <c r="X571" s="406"/>
      <c r="Y571" s="264"/>
      <c r="Z571" s="797"/>
      <c r="AB571" s="301"/>
      <c r="AG571" s="821"/>
      <c r="AH571" s="235"/>
      <c r="AM571" s="301"/>
    </row>
    <row r="572" spans="1:39" s="234" customFormat="1" ht="15" customHeight="1" x14ac:dyDescent="0.3">
      <c r="A572" s="830"/>
      <c r="C572" s="691"/>
      <c r="D572" s="325"/>
      <c r="E572" s="262"/>
      <c r="F572" s="262"/>
      <c r="G572" s="262"/>
      <c r="H572" s="325"/>
      <c r="I572" s="325"/>
      <c r="N572" s="264"/>
      <c r="R572" s="797"/>
      <c r="T572" s="301"/>
      <c r="V572" s="412"/>
      <c r="W572" s="406"/>
      <c r="X572" s="406"/>
      <c r="Y572" s="264"/>
      <c r="Z572" s="797"/>
      <c r="AB572" s="301"/>
      <c r="AG572" s="821"/>
      <c r="AH572" s="235"/>
      <c r="AM572" s="301"/>
    </row>
    <row r="573" spans="1:39" s="234" customFormat="1" ht="15" customHeight="1" x14ac:dyDescent="0.3">
      <c r="A573" s="830"/>
      <c r="C573" s="691"/>
      <c r="D573" s="325"/>
      <c r="E573" s="262"/>
      <c r="F573" s="262"/>
      <c r="G573" s="262"/>
      <c r="H573" s="325"/>
      <c r="I573" s="325"/>
      <c r="N573" s="264"/>
      <c r="R573" s="797"/>
      <c r="T573" s="301"/>
      <c r="V573" s="412"/>
      <c r="W573" s="406"/>
      <c r="X573" s="406"/>
      <c r="Y573" s="264"/>
      <c r="Z573" s="797"/>
      <c r="AB573" s="301"/>
      <c r="AG573" s="821"/>
      <c r="AH573" s="235"/>
      <c r="AM573" s="301"/>
    </row>
    <row r="574" spans="1:39" s="234" customFormat="1" ht="15" customHeight="1" x14ac:dyDescent="0.3">
      <c r="A574" s="830"/>
      <c r="C574" s="691"/>
      <c r="D574" s="325"/>
      <c r="E574" s="262"/>
      <c r="F574" s="262"/>
      <c r="G574" s="262"/>
      <c r="H574" s="325"/>
      <c r="I574" s="325"/>
      <c r="N574" s="264"/>
      <c r="R574" s="797"/>
      <c r="T574" s="301"/>
      <c r="V574" s="412"/>
      <c r="W574" s="406"/>
      <c r="X574" s="406"/>
      <c r="Y574" s="264"/>
      <c r="Z574" s="797"/>
      <c r="AB574" s="301"/>
      <c r="AG574" s="821"/>
      <c r="AH574" s="235"/>
      <c r="AM574" s="301"/>
    </row>
    <row r="575" spans="1:39" s="234" customFormat="1" ht="15" customHeight="1" x14ac:dyDescent="0.3">
      <c r="A575" s="830"/>
      <c r="C575" s="691"/>
      <c r="D575" s="325"/>
      <c r="E575" s="262"/>
      <c r="F575" s="262"/>
      <c r="G575" s="262"/>
      <c r="H575" s="325"/>
      <c r="I575" s="325"/>
      <c r="N575" s="264"/>
      <c r="R575" s="797"/>
      <c r="T575" s="301"/>
      <c r="V575" s="412"/>
      <c r="W575" s="406"/>
      <c r="X575" s="406"/>
      <c r="Y575" s="264"/>
      <c r="AB575" s="301"/>
      <c r="AG575" s="821"/>
      <c r="AH575" s="235"/>
      <c r="AM575" s="301"/>
    </row>
    <row r="576" spans="1:39" s="234" customFormat="1" ht="15" customHeight="1" x14ac:dyDescent="0.3">
      <c r="A576" s="830"/>
      <c r="C576" s="691"/>
      <c r="D576" s="325"/>
      <c r="E576" s="262"/>
      <c r="F576" s="262"/>
      <c r="G576" s="262"/>
      <c r="H576" s="325"/>
      <c r="I576" s="325"/>
      <c r="N576" s="264"/>
      <c r="R576" s="797"/>
      <c r="T576" s="301"/>
      <c r="V576" s="406"/>
      <c r="W576" s="406"/>
      <c r="X576" s="406"/>
      <c r="Y576" s="264"/>
      <c r="Z576" s="797"/>
      <c r="AB576" s="301"/>
      <c r="AG576" s="821"/>
      <c r="AH576" s="235"/>
      <c r="AM576" s="301"/>
    </row>
    <row r="577" spans="1:39" s="234" customFormat="1" ht="15" customHeight="1" x14ac:dyDescent="0.3">
      <c r="A577" s="830"/>
      <c r="C577" s="691"/>
      <c r="D577" s="325"/>
      <c r="E577" s="262"/>
      <c r="F577" s="262"/>
      <c r="G577" s="262"/>
      <c r="H577" s="325"/>
      <c r="I577" s="325"/>
      <c r="N577" s="264"/>
      <c r="R577" s="797"/>
      <c r="T577" s="301"/>
      <c r="V577" s="412"/>
      <c r="W577" s="406"/>
      <c r="X577" s="406"/>
      <c r="Y577" s="264"/>
      <c r="Z577" s="797"/>
      <c r="AB577" s="301"/>
      <c r="AG577" s="821"/>
      <c r="AH577" s="235"/>
      <c r="AM577" s="301"/>
    </row>
    <row r="578" spans="1:39" s="234" customFormat="1" ht="15" customHeight="1" x14ac:dyDescent="0.3">
      <c r="A578" s="830"/>
      <c r="C578" s="691"/>
      <c r="D578" s="325"/>
      <c r="E578" s="262"/>
      <c r="F578" s="262"/>
      <c r="G578" s="262"/>
      <c r="H578" s="325"/>
      <c r="I578" s="325"/>
      <c r="N578" s="264"/>
      <c r="R578" s="797"/>
      <c r="T578" s="301"/>
      <c r="V578" s="412"/>
      <c r="W578" s="406"/>
      <c r="X578" s="406"/>
      <c r="Y578" s="264"/>
      <c r="Z578" s="797"/>
      <c r="AB578" s="301"/>
      <c r="AG578" s="821"/>
      <c r="AH578" s="235"/>
      <c r="AM578" s="301"/>
    </row>
    <row r="579" spans="1:39" s="234" customFormat="1" ht="15" customHeight="1" x14ac:dyDescent="0.3">
      <c r="A579" s="830"/>
      <c r="C579" s="691"/>
      <c r="D579" s="325"/>
      <c r="E579" s="262"/>
      <c r="F579" s="262"/>
      <c r="G579" s="262"/>
      <c r="H579" s="325"/>
      <c r="I579" s="325"/>
      <c r="N579" s="264"/>
      <c r="R579" s="797"/>
      <c r="T579" s="301"/>
      <c r="V579" s="412"/>
      <c r="W579" s="406"/>
      <c r="X579" s="406"/>
      <c r="Y579" s="264"/>
      <c r="Z579" s="797"/>
      <c r="AB579" s="301"/>
      <c r="AG579" s="821"/>
      <c r="AH579" s="235"/>
      <c r="AM579" s="301"/>
    </row>
    <row r="580" spans="1:39" s="234" customFormat="1" ht="15" customHeight="1" x14ac:dyDescent="0.3">
      <c r="A580" s="830"/>
      <c r="C580" s="691"/>
      <c r="D580" s="325"/>
      <c r="E580" s="262"/>
      <c r="F580" s="262"/>
      <c r="G580" s="262"/>
      <c r="H580" s="325"/>
      <c r="I580" s="325"/>
      <c r="N580" s="264"/>
      <c r="R580" s="797"/>
      <c r="T580" s="301"/>
      <c r="V580" s="412"/>
      <c r="W580" s="406"/>
      <c r="X580" s="406"/>
      <c r="Y580" s="264"/>
      <c r="Z580" s="797"/>
      <c r="AB580" s="301"/>
      <c r="AG580" s="821"/>
      <c r="AH580" s="235"/>
      <c r="AM580" s="301"/>
    </row>
    <row r="581" spans="1:39" s="234" customFormat="1" x14ac:dyDescent="0.3">
      <c r="A581" s="830"/>
      <c r="C581" s="691"/>
      <c r="D581" s="325"/>
      <c r="E581" s="262"/>
      <c r="F581" s="262"/>
      <c r="G581" s="262"/>
      <c r="H581" s="325"/>
      <c r="I581" s="325"/>
      <c r="N581" s="264"/>
      <c r="R581" s="797"/>
      <c r="T581" s="301"/>
      <c r="V581" s="412"/>
      <c r="W581" s="406"/>
      <c r="X581" s="406"/>
      <c r="Y581" s="264"/>
      <c r="Z581" s="797"/>
      <c r="AB581" s="301"/>
      <c r="AG581" s="821"/>
      <c r="AH581" s="235"/>
      <c r="AM581" s="301"/>
    </row>
    <row r="582" spans="1:39" s="234" customFormat="1" ht="15.6" x14ac:dyDescent="0.3">
      <c r="A582" s="830"/>
      <c r="C582" s="691"/>
      <c r="D582" s="325"/>
      <c r="E582" s="262"/>
      <c r="F582" s="262"/>
      <c r="G582" s="262"/>
      <c r="H582" s="325"/>
      <c r="I582" s="325"/>
      <c r="N582" s="264"/>
      <c r="R582" s="797"/>
      <c r="T582" s="301"/>
      <c r="V582" s="388"/>
      <c r="W582" s="406"/>
      <c r="X582" s="406"/>
      <c r="Y582" s="264"/>
      <c r="Z582" s="797"/>
      <c r="AB582" s="301"/>
      <c r="AG582" s="821"/>
      <c r="AH582" s="235"/>
      <c r="AM582" s="301"/>
    </row>
    <row r="583" spans="1:39" s="234" customFormat="1" ht="15.6" x14ac:dyDescent="0.3">
      <c r="A583" s="830"/>
      <c r="C583" s="691"/>
      <c r="D583" s="325"/>
      <c r="E583" s="262"/>
      <c r="F583" s="262"/>
      <c r="G583" s="262"/>
      <c r="H583" s="325"/>
      <c r="I583" s="325"/>
      <c r="N583" s="264"/>
      <c r="R583" s="797"/>
      <c r="T583" s="301"/>
      <c r="V583" s="388"/>
      <c r="Y583" s="264"/>
      <c r="Z583" s="797"/>
      <c r="AB583" s="301"/>
      <c r="AG583" s="821"/>
      <c r="AH583" s="235"/>
      <c r="AM583" s="301"/>
    </row>
    <row r="584" spans="1:39" s="234" customFormat="1" ht="15.6" x14ac:dyDescent="0.3">
      <c r="A584" s="830"/>
      <c r="C584" s="691"/>
      <c r="D584" s="325"/>
      <c r="E584" s="262"/>
      <c r="F584" s="262"/>
      <c r="G584" s="262"/>
      <c r="H584" s="325"/>
      <c r="I584" s="325"/>
      <c r="N584" s="264"/>
      <c r="R584" s="797"/>
      <c r="T584" s="301"/>
      <c r="V584" s="388"/>
      <c r="Y584" s="264"/>
      <c r="Z584" s="797"/>
      <c r="AB584" s="301"/>
      <c r="AG584" s="821"/>
      <c r="AH584" s="235"/>
      <c r="AM584" s="301"/>
    </row>
    <row r="585" spans="1:39" s="234" customFormat="1" ht="15.6" x14ac:dyDescent="0.3">
      <c r="A585" s="830"/>
      <c r="C585" s="691"/>
      <c r="D585" s="325"/>
      <c r="E585" s="262"/>
      <c r="F585" s="262"/>
      <c r="G585" s="262"/>
      <c r="H585" s="325"/>
      <c r="I585" s="325"/>
      <c r="N585" s="264"/>
      <c r="R585" s="797"/>
      <c r="T585" s="301"/>
      <c r="V585" s="388"/>
      <c r="Y585" s="264"/>
      <c r="Z585" s="797"/>
      <c r="AB585" s="301"/>
      <c r="AG585" s="821"/>
      <c r="AH585" s="235"/>
      <c r="AM585" s="301"/>
    </row>
    <row r="586" spans="1:39" s="234" customFormat="1" ht="15.6" x14ac:dyDescent="0.3">
      <c r="A586" s="830"/>
      <c r="C586" s="691"/>
      <c r="D586" s="325"/>
      <c r="E586" s="262"/>
      <c r="F586" s="262"/>
      <c r="G586" s="262"/>
      <c r="H586" s="325"/>
      <c r="I586" s="325"/>
      <c r="N586" s="264"/>
      <c r="R586" s="797"/>
      <c r="T586" s="301"/>
      <c r="V586" s="388"/>
      <c r="Y586" s="264"/>
      <c r="Z586" s="797"/>
      <c r="AB586" s="301"/>
      <c r="AG586" s="821"/>
      <c r="AH586" s="235"/>
      <c r="AM586" s="301"/>
    </row>
    <row r="587" spans="1:39" s="234" customFormat="1" x14ac:dyDescent="0.3">
      <c r="A587" s="830"/>
      <c r="C587" s="691"/>
      <c r="D587" s="325"/>
      <c r="E587" s="262"/>
      <c r="F587" s="262"/>
      <c r="G587" s="262"/>
      <c r="H587" s="325"/>
      <c r="I587" s="325"/>
      <c r="N587" s="264"/>
      <c r="R587" s="797"/>
      <c r="T587" s="301"/>
      <c r="V587" s="367"/>
      <c r="Y587" s="264"/>
      <c r="Z587" s="797"/>
      <c r="AB587" s="301"/>
      <c r="AG587" s="821"/>
      <c r="AH587" s="235"/>
      <c r="AM587" s="301"/>
    </row>
    <row r="588" spans="1:39" s="234" customFormat="1" ht="15" customHeight="1" x14ac:dyDescent="0.3">
      <c r="A588" s="830"/>
      <c r="C588" s="691"/>
      <c r="D588" s="325"/>
      <c r="E588" s="262"/>
      <c r="F588" s="262"/>
      <c r="G588" s="262"/>
      <c r="H588" s="325"/>
      <c r="I588" s="325"/>
      <c r="N588" s="264"/>
      <c r="R588" s="797"/>
      <c r="T588" s="301"/>
      <c r="V588" s="388"/>
      <c r="Y588" s="264"/>
      <c r="Z588" s="797"/>
      <c r="AB588" s="301"/>
      <c r="AG588" s="821"/>
      <c r="AH588" s="235"/>
      <c r="AM588" s="301"/>
    </row>
    <row r="589" spans="1:39" s="234" customFormat="1" ht="15" customHeight="1" x14ac:dyDescent="0.3">
      <c r="A589" s="830"/>
      <c r="C589" s="691"/>
      <c r="D589" s="325"/>
      <c r="E589" s="262"/>
      <c r="F589" s="262"/>
      <c r="G589" s="262"/>
      <c r="H589" s="325"/>
      <c r="I589" s="325"/>
      <c r="N589" s="264"/>
      <c r="R589" s="797"/>
      <c r="T589" s="301"/>
      <c r="V589" s="388"/>
      <c r="W589" s="582"/>
      <c r="Y589" s="264"/>
      <c r="Z589" s="797"/>
      <c r="AB589" s="301"/>
      <c r="AG589" s="821"/>
      <c r="AH589" s="235"/>
      <c r="AM589" s="301"/>
    </row>
    <row r="590" spans="1:39" s="234" customFormat="1" ht="15" customHeight="1" x14ac:dyDescent="0.3">
      <c r="A590" s="830"/>
      <c r="C590" s="691"/>
      <c r="D590" s="325"/>
      <c r="E590" s="262"/>
      <c r="F590" s="262"/>
      <c r="G590" s="262"/>
      <c r="H590" s="325"/>
      <c r="I590" s="325"/>
      <c r="N590" s="264"/>
      <c r="R590" s="797"/>
      <c r="T590" s="301"/>
      <c r="V590" s="388"/>
      <c r="W590" s="945"/>
      <c r="X590" s="946"/>
      <c r="Y590" s="264"/>
      <c r="Z590" s="797"/>
      <c r="AB590" s="301"/>
      <c r="AG590" s="821"/>
      <c r="AH590" s="235"/>
      <c r="AM590" s="301"/>
    </row>
    <row r="591" spans="1:39" s="234" customFormat="1" ht="15" customHeight="1" x14ac:dyDescent="0.3">
      <c r="A591" s="830"/>
      <c r="C591" s="691"/>
      <c r="D591" s="325"/>
      <c r="E591" s="262"/>
      <c r="F591" s="262"/>
      <c r="G591" s="262"/>
      <c r="H591" s="325"/>
      <c r="I591" s="325"/>
      <c r="N591" s="264"/>
      <c r="R591" s="797"/>
      <c r="T591" s="301"/>
      <c r="V591" s="388"/>
      <c r="W591" s="945"/>
      <c r="X591" s="946"/>
      <c r="Y591" s="264"/>
      <c r="Z591" s="797"/>
      <c r="AB591" s="301"/>
      <c r="AG591" s="821"/>
      <c r="AH591" s="235"/>
      <c r="AM591" s="301"/>
    </row>
    <row r="592" spans="1:39" s="234" customFormat="1" ht="15" customHeight="1" x14ac:dyDescent="0.3">
      <c r="A592" s="830"/>
      <c r="C592" s="691"/>
      <c r="D592" s="325"/>
      <c r="E592" s="262"/>
      <c r="F592" s="262"/>
      <c r="G592" s="262"/>
      <c r="H592" s="325"/>
      <c r="I592" s="325"/>
      <c r="N592" s="264"/>
      <c r="R592" s="797"/>
      <c r="T592" s="301"/>
      <c r="V592" s="388"/>
      <c r="W592" s="945"/>
      <c r="X592" s="946"/>
      <c r="Y592" s="264"/>
      <c r="Z592" s="797"/>
      <c r="AB592" s="301"/>
      <c r="AG592" s="821"/>
      <c r="AH592" s="235"/>
      <c r="AM592" s="301"/>
    </row>
    <row r="593" spans="1:68" s="234" customFormat="1" ht="15" customHeight="1" x14ac:dyDescent="0.3">
      <c r="A593" s="830"/>
      <c r="C593" s="691"/>
      <c r="D593" s="325"/>
      <c r="E593" s="262"/>
      <c r="F593" s="262"/>
      <c r="G593" s="262"/>
      <c r="H593" s="325"/>
      <c r="I593" s="325"/>
      <c r="N593" s="264"/>
      <c r="R593" s="797"/>
      <c r="T593" s="301"/>
      <c r="V593" s="388"/>
      <c r="W593" s="691"/>
      <c r="X593" s="692"/>
      <c r="Y593" s="264"/>
      <c r="Z593" s="797"/>
      <c r="AB593" s="301"/>
      <c r="AG593" s="821"/>
      <c r="AH593" s="235"/>
      <c r="AM593" s="301"/>
    </row>
    <row r="594" spans="1:68" s="234" customFormat="1" ht="15" customHeight="1" x14ac:dyDescent="0.3">
      <c r="A594" s="830"/>
      <c r="C594" s="691"/>
      <c r="D594" s="325"/>
      <c r="E594" s="262"/>
      <c r="F594" s="262"/>
      <c r="G594" s="262"/>
      <c r="H594" s="325"/>
      <c r="I594" s="325"/>
      <c r="N594" s="264"/>
      <c r="R594" s="797"/>
      <c r="T594" s="301"/>
      <c r="V594" s="388"/>
      <c r="Y594" s="264"/>
      <c r="Z594" s="797"/>
      <c r="AB594" s="301"/>
      <c r="AG594" s="821"/>
      <c r="AH594" s="235"/>
      <c r="AM594" s="301"/>
    </row>
    <row r="595" spans="1:68" s="234" customFormat="1" ht="15" customHeight="1" x14ac:dyDescent="0.3">
      <c r="A595" s="830"/>
      <c r="C595" s="691"/>
      <c r="D595" s="325"/>
      <c r="E595" s="262"/>
      <c r="F595" s="262"/>
      <c r="G595" s="262"/>
      <c r="H595" s="325"/>
      <c r="I595" s="325"/>
      <c r="N595" s="264"/>
      <c r="R595" s="797"/>
      <c r="T595" s="301"/>
      <c r="V595" s="367"/>
      <c r="Y595" s="264"/>
      <c r="Z595" s="797"/>
      <c r="AB595" s="301"/>
      <c r="AG595" s="821"/>
      <c r="AH595" s="235"/>
      <c r="AM595" s="301"/>
    </row>
    <row r="596" spans="1:68" s="234" customFormat="1" x14ac:dyDescent="0.3">
      <c r="A596" s="830"/>
      <c r="C596" s="691"/>
      <c r="D596" s="325"/>
      <c r="E596" s="262"/>
      <c r="F596" s="262"/>
      <c r="G596" s="262"/>
      <c r="H596" s="325"/>
      <c r="I596" s="325"/>
      <c r="N596" s="264"/>
      <c r="R596" s="797"/>
      <c r="T596" s="301"/>
      <c r="V596" s="367"/>
      <c r="W596" s="406"/>
      <c r="X596" s="406"/>
      <c r="Y596" s="264"/>
      <c r="Z596" s="797"/>
      <c r="AB596" s="301"/>
      <c r="AG596" s="821"/>
      <c r="AH596" s="235"/>
      <c r="AM596" s="301"/>
    </row>
    <row r="597" spans="1:68" s="265" customFormat="1" x14ac:dyDescent="0.3">
      <c r="A597" s="830"/>
      <c r="B597" s="234"/>
      <c r="C597" s="691"/>
      <c r="D597" s="325"/>
      <c r="E597" s="262"/>
      <c r="F597" s="262"/>
      <c r="G597" s="262"/>
      <c r="H597" s="325"/>
      <c r="I597" s="325"/>
      <c r="J597" s="234"/>
      <c r="K597" s="234"/>
      <c r="L597" s="234"/>
      <c r="M597" s="234"/>
      <c r="N597" s="264"/>
      <c r="O597" s="234"/>
      <c r="P597" s="234"/>
      <c r="Q597" s="234"/>
      <c r="R597" s="797"/>
      <c r="S597" s="234"/>
      <c r="T597" s="301"/>
      <c r="U597" s="234"/>
      <c r="V597" s="367"/>
      <c r="W597" s="406"/>
      <c r="X597" s="406"/>
      <c r="Y597" s="264"/>
      <c r="Z597" s="797"/>
      <c r="AA597" s="234"/>
      <c r="AB597" s="301"/>
      <c r="AC597" s="234"/>
      <c r="AD597" s="234"/>
      <c r="AE597" s="234"/>
      <c r="AF597" s="234"/>
      <c r="AG597" s="821"/>
      <c r="AH597" s="235"/>
      <c r="AI597" s="234"/>
      <c r="AJ597" s="234"/>
      <c r="AK597" s="234"/>
      <c r="AL597" s="234"/>
      <c r="AM597" s="301"/>
      <c r="AN597" s="234"/>
      <c r="AO597" s="234"/>
      <c r="AP597" s="234"/>
      <c r="AQ597" s="234"/>
      <c r="AR597" s="234"/>
      <c r="AS597" s="234"/>
      <c r="AT597" s="234"/>
      <c r="AU597" s="234"/>
      <c r="AV597" s="234"/>
      <c r="AW597" s="234"/>
      <c r="AX597" s="234"/>
      <c r="AY597" s="234"/>
      <c r="AZ597" s="234"/>
      <c r="BA597" s="234"/>
      <c r="BB597" s="234"/>
      <c r="BC597" s="234"/>
      <c r="BD597" s="234"/>
      <c r="BE597" s="234"/>
      <c r="BF597" s="234"/>
      <c r="BG597" s="234"/>
      <c r="BH597" s="234"/>
      <c r="BI597" s="234"/>
      <c r="BJ597" s="234"/>
      <c r="BK597" s="234"/>
      <c r="BL597" s="234"/>
      <c r="BM597" s="234"/>
      <c r="BN597" s="234"/>
      <c r="BO597" s="234"/>
      <c r="BP597" s="234"/>
    </row>
    <row r="598" spans="1:68" s="265" customFormat="1" x14ac:dyDescent="0.3">
      <c r="A598" s="830"/>
      <c r="B598" s="234"/>
      <c r="C598" s="691"/>
      <c r="D598" s="325"/>
      <c r="E598" s="262"/>
      <c r="F598" s="262"/>
      <c r="G598" s="262"/>
      <c r="H598" s="325"/>
      <c r="I598" s="325"/>
      <c r="J598" s="234"/>
      <c r="K598" s="234"/>
      <c r="L598" s="234"/>
      <c r="M598" s="234"/>
      <c r="N598" s="264"/>
      <c r="O598" s="234"/>
      <c r="P598" s="234"/>
      <c r="Q598" s="234"/>
      <c r="R598" s="797"/>
      <c r="S598" s="234"/>
      <c r="T598" s="301"/>
      <c r="U598" s="234"/>
      <c r="V598" s="367"/>
      <c r="W598" s="406"/>
      <c r="X598" s="406"/>
      <c r="Y598" s="264"/>
      <c r="Z598" s="797"/>
      <c r="AA598" s="234"/>
      <c r="AB598" s="301"/>
      <c r="AC598" s="234"/>
      <c r="AD598" s="234"/>
      <c r="AE598" s="234"/>
      <c r="AF598" s="234"/>
      <c r="AG598" s="821"/>
      <c r="AH598" s="235"/>
      <c r="AI598" s="234"/>
      <c r="AJ598" s="234"/>
      <c r="AK598" s="234"/>
      <c r="AL598" s="234"/>
      <c r="AM598" s="301"/>
      <c r="AN598" s="234"/>
      <c r="AO598" s="234"/>
      <c r="AP598" s="234"/>
      <c r="AQ598" s="234"/>
      <c r="AR598" s="234"/>
      <c r="AS598" s="234"/>
      <c r="AT598" s="234"/>
      <c r="AU598" s="234"/>
      <c r="AV598" s="234"/>
      <c r="AW598" s="234"/>
      <c r="AX598" s="234"/>
      <c r="AY598" s="234"/>
      <c r="AZ598" s="234"/>
      <c r="BA598" s="234"/>
      <c r="BB598" s="234"/>
      <c r="BC598" s="234"/>
      <c r="BD598" s="234"/>
      <c r="BE598" s="234"/>
      <c r="BF598" s="234"/>
      <c r="BG598" s="234"/>
      <c r="BH598" s="234"/>
      <c r="BI598" s="234"/>
      <c r="BJ598" s="234"/>
      <c r="BK598" s="234"/>
      <c r="BL598" s="234"/>
      <c r="BM598" s="234"/>
      <c r="BN598" s="234"/>
      <c r="BO598" s="234"/>
      <c r="BP598" s="234"/>
    </row>
    <row r="599" spans="1:68" s="265" customFormat="1" x14ac:dyDescent="0.3">
      <c r="A599" s="830"/>
      <c r="B599" s="234"/>
      <c r="C599" s="691"/>
      <c r="D599" s="325"/>
      <c r="E599" s="262"/>
      <c r="F599" s="262"/>
      <c r="G599" s="262"/>
      <c r="H599" s="325"/>
      <c r="I599" s="325"/>
      <c r="J599" s="234"/>
      <c r="K599" s="234"/>
      <c r="L599" s="234"/>
      <c r="M599" s="234"/>
      <c r="N599" s="264"/>
      <c r="O599" s="234"/>
      <c r="P599" s="234"/>
      <c r="Q599" s="234"/>
      <c r="R599" s="797"/>
      <c r="S599" s="234"/>
      <c r="T599" s="301"/>
      <c r="U599" s="234"/>
      <c r="V599" s="367"/>
      <c r="W599" s="406"/>
      <c r="X599" s="406"/>
      <c r="Y599" s="264"/>
      <c r="Z599" s="797"/>
      <c r="AA599" s="234"/>
      <c r="AB599" s="301"/>
      <c r="AC599" s="234"/>
      <c r="AD599" s="234"/>
      <c r="AE599" s="234"/>
      <c r="AF599" s="234"/>
      <c r="AG599" s="821"/>
      <c r="AH599" s="235"/>
      <c r="AI599" s="234"/>
      <c r="AJ599" s="234"/>
      <c r="AK599" s="234"/>
      <c r="AL599" s="234"/>
      <c r="AM599" s="301"/>
      <c r="AN599" s="234"/>
      <c r="AO599" s="234"/>
      <c r="AP599" s="234"/>
      <c r="AQ599" s="234"/>
      <c r="AR599" s="234"/>
      <c r="AS599" s="234"/>
      <c r="AT599" s="234"/>
      <c r="AU599" s="234"/>
      <c r="AV599" s="234"/>
      <c r="AW599" s="234"/>
      <c r="AX599" s="234"/>
      <c r="AY599" s="234"/>
      <c r="AZ599" s="234"/>
      <c r="BA599" s="234"/>
      <c r="BB599" s="234"/>
      <c r="BC599" s="234"/>
      <c r="BD599" s="234"/>
      <c r="BE599" s="234"/>
      <c r="BF599" s="234"/>
      <c r="BG599" s="234"/>
      <c r="BH599" s="234"/>
      <c r="BI599" s="234"/>
      <c r="BJ599" s="234"/>
      <c r="BK599" s="234"/>
      <c r="BL599" s="234"/>
      <c r="BM599" s="234"/>
      <c r="BN599" s="234"/>
      <c r="BO599" s="234"/>
      <c r="BP599" s="234"/>
    </row>
    <row r="600" spans="1:68" s="265" customFormat="1" x14ac:dyDescent="0.3">
      <c r="A600" s="830"/>
      <c r="B600" s="234"/>
      <c r="C600" s="691"/>
      <c r="D600" s="325"/>
      <c r="E600" s="262"/>
      <c r="F600" s="262"/>
      <c r="G600" s="262"/>
      <c r="H600" s="325"/>
      <c r="I600" s="325"/>
      <c r="J600" s="234"/>
      <c r="K600" s="234"/>
      <c r="L600" s="234"/>
      <c r="M600" s="234"/>
      <c r="N600" s="264"/>
      <c r="O600" s="234"/>
      <c r="P600" s="234"/>
      <c r="Q600" s="234"/>
      <c r="R600" s="797"/>
      <c r="S600" s="234"/>
      <c r="T600" s="301"/>
      <c r="U600" s="234"/>
      <c r="V600" s="367"/>
      <c r="W600" s="406"/>
      <c r="X600" s="406"/>
      <c r="Y600" s="264"/>
      <c r="Z600" s="797"/>
      <c r="AA600" s="234"/>
      <c r="AB600" s="301"/>
      <c r="AC600" s="234"/>
      <c r="AD600" s="234"/>
      <c r="AE600" s="234"/>
      <c r="AF600" s="234"/>
      <c r="AG600" s="821"/>
      <c r="AH600" s="235"/>
      <c r="AI600" s="234"/>
      <c r="AJ600" s="234"/>
      <c r="AK600" s="234"/>
      <c r="AL600" s="234"/>
      <c r="AM600" s="301"/>
      <c r="AN600" s="234"/>
      <c r="AO600" s="234"/>
      <c r="AP600" s="234"/>
      <c r="AQ600" s="234"/>
      <c r="AR600" s="234"/>
      <c r="AS600" s="234"/>
      <c r="AT600" s="234"/>
      <c r="AU600" s="234"/>
      <c r="AV600" s="234"/>
      <c r="AW600" s="234"/>
      <c r="AX600" s="234"/>
      <c r="AY600" s="234"/>
      <c r="AZ600" s="234"/>
      <c r="BA600" s="234"/>
      <c r="BB600" s="234"/>
      <c r="BC600" s="234"/>
      <c r="BD600" s="234"/>
      <c r="BE600" s="234"/>
      <c r="BF600" s="234"/>
      <c r="BG600" s="234"/>
      <c r="BH600" s="234"/>
      <c r="BI600" s="234"/>
      <c r="BJ600" s="234"/>
      <c r="BK600" s="234"/>
      <c r="BL600" s="234"/>
      <c r="BM600" s="234"/>
      <c r="BN600" s="234"/>
      <c r="BO600" s="234"/>
      <c r="BP600" s="234"/>
    </row>
    <row r="601" spans="1:68" s="265" customFormat="1" ht="15" customHeight="1" x14ac:dyDescent="0.3">
      <c r="A601" s="830"/>
      <c r="B601" s="234"/>
      <c r="C601" s="691"/>
      <c r="D601" s="325"/>
      <c r="E601" s="262"/>
      <c r="F601" s="262"/>
      <c r="G601" s="262"/>
      <c r="H601" s="325"/>
      <c r="I601" s="325"/>
      <c r="J601" s="234"/>
      <c r="K601" s="234"/>
      <c r="L601" s="234"/>
      <c r="M601" s="234"/>
      <c r="N601" s="264"/>
      <c r="O601" s="234"/>
      <c r="P601" s="234"/>
      <c r="Q601" s="234"/>
      <c r="R601" s="797"/>
      <c r="S601" s="234"/>
      <c r="T601" s="301"/>
      <c r="U601" s="234"/>
      <c r="V601" s="367"/>
      <c r="W601" s="406"/>
      <c r="X601" s="406"/>
      <c r="Y601" s="264"/>
      <c r="Z601" s="797"/>
      <c r="AA601" s="234"/>
      <c r="AB601" s="301"/>
      <c r="AC601" s="234"/>
      <c r="AD601" s="234"/>
      <c r="AE601" s="234"/>
      <c r="AF601" s="234"/>
      <c r="AG601" s="821"/>
      <c r="AH601" s="235"/>
      <c r="AI601" s="234"/>
      <c r="AJ601" s="234"/>
      <c r="AK601" s="234"/>
      <c r="AL601" s="234"/>
      <c r="AM601" s="301"/>
      <c r="AN601" s="234"/>
      <c r="AO601" s="234"/>
      <c r="AP601" s="234"/>
      <c r="AQ601" s="234"/>
      <c r="AR601" s="234"/>
      <c r="AS601" s="234"/>
      <c r="AT601" s="234"/>
      <c r="AU601" s="234"/>
      <c r="AV601" s="234"/>
      <c r="AW601" s="234"/>
      <c r="AX601" s="234"/>
      <c r="AY601" s="234"/>
      <c r="AZ601" s="234"/>
      <c r="BA601" s="234"/>
      <c r="BB601" s="234"/>
      <c r="BC601" s="234"/>
      <c r="BD601" s="234"/>
      <c r="BE601" s="234"/>
      <c r="BF601" s="234"/>
      <c r="BG601" s="234"/>
      <c r="BH601" s="234"/>
      <c r="BI601" s="234"/>
      <c r="BJ601" s="234"/>
      <c r="BK601" s="234"/>
      <c r="BL601" s="234"/>
      <c r="BM601" s="234"/>
      <c r="BN601" s="234"/>
      <c r="BO601" s="234"/>
      <c r="BP601" s="234"/>
    </row>
    <row r="602" spans="1:68" s="265" customFormat="1" ht="15" customHeight="1" x14ac:dyDescent="0.3">
      <c r="A602" s="830"/>
      <c r="B602" s="234"/>
      <c r="C602" s="691"/>
      <c r="D602" s="325"/>
      <c r="E602" s="262"/>
      <c r="F602" s="262"/>
      <c r="G602" s="262"/>
      <c r="H602" s="325"/>
      <c r="I602" s="325"/>
      <c r="J602" s="234"/>
      <c r="K602" s="234"/>
      <c r="L602" s="234"/>
      <c r="M602" s="234"/>
      <c r="N602" s="264"/>
      <c r="O602" s="234"/>
      <c r="P602" s="234"/>
      <c r="Q602" s="234"/>
      <c r="R602" s="797"/>
      <c r="S602" s="234"/>
      <c r="T602" s="301"/>
      <c r="U602" s="234"/>
      <c r="V602" s="367"/>
      <c r="W602" s="582"/>
      <c r="X602" s="234"/>
      <c r="Y602" s="264"/>
      <c r="Z602" s="797"/>
      <c r="AA602" s="234"/>
      <c r="AB602" s="301"/>
      <c r="AC602" s="234"/>
      <c r="AD602" s="234"/>
      <c r="AE602" s="234"/>
      <c r="AF602" s="234"/>
      <c r="AG602" s="821"/>
      <c r="AH602" s="235"/>
      <c r="AI602" s="234"/>
      <c r="AJ602" s="234"/>
      <c r="AK602" s="234"/>
      <c r="AL602" s="234"/>
      <c r="AM602" s="301"/>
      <c r="AN602" s="234"/>
      <c r="AO602" s="234"/>
      <c r="AP602" s="234"/>
      <c r="AQ602" s="234"/>
      <c r="AR602" s="234"/>
      <c r="AS602" s="234"/>
      <c r="AT602" s="234"/>
      <c r="AU602" s="234"/>
      <c r="AV602" s="234"/>
      <c r="AW602" s="234"/>
      <c r="AX602" s="234"/>
      <c r="AY602" s="234"/>
      <c r="AZ602" s="234"/>
      <c r="BA602" s="234"/>
      <c r="BB602" s="234"/>
      <c r="BC602" s="234"/>
      <c r="BD602" s="234"/>
      <c r="BE602" s="234"/>
      <c r="BF602" s="234"/>
      <c r="BG602" s="234"/>
      <c r="BH602" s="234"/>
      <c r="BI602" s="234"/>
      <c r="BJ602" s="234"/>
      <c r="BK602" s="234"/>
      <c r="BL602" s="234"/>
      <c r="BM602" s="234"/>
      <c r="BN602" s="234"/>
      <c r="BO602" s="234"/>
      <c r="BP602" s="234"/>
    </row>
    <row r="603" spans="1:68" s="265" customFormat="1" ht="15" customHeight="1" x14ac:dyDescent="0.3">
      <c r="A603" s="830"/>
      <c r="B603" s="234"/>
      <c r="C603" s="691"/>
      <c r="D603" s="325"/>
      <c r="E603" s="262"/>
      <c r="F603" s="262"/>
      <c r="G603" s="262"/>
      <c r="H603" s="325"/>
      <c r="I603" s="325"/>
      <c r="J603" s="234"/>
      <c r="K603" s="234"/>
      <c r="L603" s="234"/>
      <c r="M603" s="234"/>
      <c r="N603" s="264"/>
      <c r="O603" s="234"/>
      <c r="P603" s="234"/>
      <c r="Q603" s="234"/>
      <c r="R603" s="797"/>
      <c r="S603" s="234"/>
      <c r="T603" s="301"/>
      <c r="U603" s="234"/>
      <c r="V603" s="367"/>
      <c r="W603" s="945"/>
      <c r="X603" s="946"/>
      <c r="Y603" s="264"/>
      <c r="Z603" s="797"/>
      <c r="AA603" s="234"/>
      <c r="AB603" s="301"/>
      <c r="AC603" s="234"/>
      <c r="AD603" s="234"/>
      <c r="AE603" s="234"/>
      <c r="AF603" s="234"/>
      <c r="AG603" s="821"/>
      <c r="AH603" s="235"/>
      <c r="AI603" s="234"/>
      <c r="AJ603" s="234"/>
      <c r="AK603" s="234"/>
      <c r="AL603" s="234"/>
      <c r="AM603" s="301"/>
      <c r="AN603" s="234"/>
      <c r="AO603" s="234"/>
      <c r="AP603" s="234"/>
      <c r="AQ603" s="234"/>
      <c r="AR603" s="234"/>
      <c r="AS603" s="234"/>
      <c r="AT603" s="234"/>
      <c r="AU603" s="234"/>
      <c r="AV603" s="234"/>
      <c r="AW603" s="234"/>
      <c r="AX603" s="234"/>
      <c r="AY603" s="234"/>
      <c r="AZ603" s="234"/>
      <c r="BA603" s="234"/>
      <c r="BB603" s="234"/>
      <c r="BC603" s="234"/>
      <c r="BD603" s="234"/>
      <c r="BE603" s="234"/>
      <c r="BF603" s="234"/>
      <c r="BG603" s="234"/>
      <c r="BH603" s="234"/>
      <c r="BI603" s="234"/>
      <c r="BJ603" s="234"/>
      <c r="BK603" s="234"/>
      <c r="BL603" s="234"/>
      <c r="BM603" s="234"/>
      <c r="BN603" s="234"/>
      <c r="BO603" s="234"/>
      <c r="BP603" s="234"/>
    </row>
    <row r="604" spans="1:68" s="265" customFormat="1" ht="15" customHeight="1" x14ac:dyDescent="0.3">
      <c r="A604" s="830"/>
      <c r="B604" s="234"/>
      <c r="C604" s="691"/>
      <c r="D604" s="325"/>
      <c r="E604" s="262"/>
      <c r="F604" s="262"/>
      <c r="G604" s="262"/>
      <c r="H604" s="325"/>
      <c r="I604" s="325"/>
      <c r="J604" s="234"/>
      <c r="K604" s="234"/>
      <c r="L604" s="234"/>
      <c r="M604" s="234"/>
      <c r="N604" s="264"/>
      <c r="O604" s="234"/>
      <c r="P604" s="234"/>
      <c r="Q604" s="234"/>
      <c r="R604" s="797"/>
      <c r="S604" s="234"/>
      <c r="T604" s="301"/>
      <c r="U604" s="234"/>
      <c r="V604" s="367"/>
      <c r="W604" s="945"/>
      <c r="X604" s="946"/>
      <c r="Y604" s="264"/>
      <c r="Z604" s="797"/>
      <c r="AA604" s="234"/>
      <c r="AB604" s="301"/>
      <c r="AC604" s="234"/>
      <c r="AD604" s="234"/>
      <c r="AE604" s="234"/>
      <c r="AF604" s="234"/>
      <c r="AG604" s="821"/>
      <c r="AH604" s="235"/>
      <c r="AI604" s="234"/>
      <c r="AJ604" s="234"/>
      <c r="AK604" s="234"/>
      <c r="AL604" s="234"/>
      <c r="AM604" s="301"/>
      <c r="AN604" s="234"/>
      <c r="AO604" s="234"/>
      <c r="AP604" s="234"/>
      <c r="AQ604" s="234"/>
      <c r="AR604" s="234"/>
      <c r="AS604" s="234"/>
      <c r="AT604" s="234"/>
      <c r="AU604" s="234"/>
      <c r="AV604" s="234"/>
      <c r="AW604" s="234"/>
      <c r="AX604" s="234"/>
      <c r="AY604" s="234"/>
      <c r="AZ604" s="234"/>
      <c r="BA604" s="234"/>
      <c r="BB604" s="234"/>
      <c r="BC604" s="234"/>
      <c r="BD604" s="234"/>
      <c r="BE604" s="234"/>
      <c r="BF604" s="234"/>
      <c r="BG604" s="234"/>
      <c r="BH604" s="234"/>
      <c r="BI604" s="234"/>
      <c r="BJ604" s="234"/>
      <c r="BK604" s="234"/>
      <c r="BL604" s="234"/>
      <c r="BM604" s="234"/>
      <c r="BN604" s="234"/>
      <c r="BO604" s="234"/>
      <c r="BP604" s="234"/>
    </row>
    <row r="605" spans="1:68" s="265" customFormat="1" ht="15" customHeight="1" x14ac:dyDescent="0.3">
      <c r="A605" s="830"/>
      <c r="B605" s="234"/>
      <c r="C605" s="691"/>
      <c r="D605" s="325"/>
      <c r="E605" s="262"/>
      <c r="F605" s="262"/>
      <c r="G605" s="262"/>
      <c r="H605" s="325"/>
      <c r="I605" s="325"/>
      <c r="J605" s="234"/>
      <c r="K605" s="234"/>
      <c r="L605" s="234"/>
      <c r="M605" s="234"/>
      <c r="N605" s="264"/>
      <c r="O605" s="234"/>
      <c r="P605" s="234"/>
      <c r="Q605" s="234"/>
      <c r="R605" s="797"/>
      <c r="S605" s="234"/>
      <c r="T605" s="301"/>
      <c r="U605" s="234"/>
      <c r="V605" s="367"/>
      <c r="W605" s="945"/>
      <c r="X605" s="946"/>
      <c r="Y605" s="264"/>
      <c r="Z605" s="797"/>
      <c r="AA605" s="234"/>
      <c r="AB605" s="301"/>
      <c r="AC605" s="234"/>
      <c r="AD605" s="234"/>
      <c r="AE605" s="234"/>
      <c r="AF605" s="234"/>
      <c r="AG605" s="821"/>
      <c r="AH605" s="235"/>
      <c r="AI605" s="234"/>
      <c r="AJ605" s="234"/>
      <c r="AK605" s="234"/>
      <c r="AL605" s="234"/>
      <c r="AM605" s="301"/>
      <c r="AN605" s="234"/>
      <c r="AO605" s="234"/>
      <c r="AP605" s="234"/>
      <c r="AQ605" s="234"/>
      <c r="AR605" s="234"/>
      <c r="AS605" s="234"/>
      <c r="AT605" s="234"/>
      <c r="AU605" s="234"/>
      <c r="AV605" s="234"/>
      <c r="AW605" s="234"/>
      <c r="AX605" s="234"/>
      <c r="AY605" s="234"/>
      <c r="AZ605" s="234"/>
      <c r="BA605" s="234"/>
      <c r="BB605" s="234"/>
      <c r="BC605" s="234"/>
      <c r="BD605" s="234"/>
      <c r="BE605" s="234"/>
      <c r="BF605" s="234"/>
      <c r="BG605" s="234"/>
      <c r="BH605" s="234"/>
      <c r="BI605" s="234"/>
      <c r="BJ605" s="234"/>
      <c r="BK605" s="234"/>
      <c r="BL605" s="234"/>
      <c r="BM605" s="234"/>
      <c r="BN605" s="234"/>
      <c r="BO605" s="234"/>
      <c r="BP605" s="234"/>
    </row>
    <row r="606" spans="1:68" s="265" customFormat="1" ht="15" customHeight="1" x14ac:dyDescent="0.3">
      <c r="A606" s="830"/>
      <c r="B606" s="234"/>
      <c r="C606" s="691"/>
      <c r="D606" s="325"/>
      <c r="E606" s="262"/>
      <c r="F606" s="262"/>
      <c r="G606" s="262"/>
      <c r="H606" s="325"/>
      <c r="I606" s="325"/>
      <c r="J606" s="234"/>
      <c r="K606" s="234"/>
      <c r="L606" s="234"/>
      <c r="M606" s="234"/>
      <c r="N606" s="264"/>
      <c r="O606" s="234"/>
      <c r="P606" s="234"/>
      <c r="Q606" s="234"/>
      <c r="R606" s="797"/>
      <c r="S606" s="234"/>
      <c r="T606" s="301"/>
      <c r="U606" s="234"/>
      <c r="V606" s="367"/>
      <c r="W606" s="691"/>
      <c r="X606" s="692"/>
      <c r="Y606" s="264"/>
      <c r="Z606" s="797"/>
      <c r="AA606" s="234"/>
      <c r="AB606" s="301"/>
      <c r="AC606" s="234"/>
      <c r="AD606" s="234"/>
      <c r="AE606" s="234"/>
      <c r="AF606" s="234"/>
      <c r="AG606" s="821"/>
      <c r="AH606" s="235"/>
      <c r="AI606" s="234"/>
      <c r="AJ606" s="234"/>
      <c r="AK606" s="234"/>
      <c r="AL606" s="234"/>
      <c r="AM606" s="301"/>
      <c r="AN606" s="234"/>
      <c r="AO606" s="234"/>
      <c r="AP606" s="234"/>
      <c r="AQ606" s="234"/>
      <c r="AR606" s="234"/>
      <c r="AS606" s="234"/>
      <c r="AT606" s="234"/>
      <c r="AU606" s="234"/>
      <c r="AV606" s="234"/>
      <c r="AW606" s="234"/>
      <c r="AX606" s="234"/>
      <c r="AY606" s="234"/>
      <c r="AZ606" s="234"/>
      <c r="BA606" s="234"/>
      <c r="BB606" s="234"/>
      <c r="BC606" s="234"/>
      <c r="BD606" s="234"/>
      <c r="BE606" s="234"/>
      <c r="BF606" s="234"/>
      <c r="BG606" s="234"/>
      <c r="BH606" s="234"/>
      <c r="BI606" s="234"/>
      <c r="BJ606" s="234"/>
      <c r="BK606" s="234"/>
      <c r="BL606" s="234"/>
      <c r="BM606" s="234"/>
      <c r="BN606" s="234"/>
      <c r="BO606" s="234"/>
      <c r="BP606" s="234"/>
    </row>
    <row r="607" spans="1:68" s="265" customFormat="1" ht="15" customHeight="1" x14ac:dyDescent="0.3">
      <c r="A607" s="830"/>
      <c r="B607" s="234"/>
      <c r="C607" s="691"/>
      <c r="D607" s="325"/>
      <c r="E607" s="262"/>
      <c r="F607" s="262"/>
      <c r="G607" s="262"/>
      <c r="H607" s="325"/>
      <c r="I607" s="325"/>
      <c r="J607" s="234"/>
      <c r="K607" s="234"/>
      <c r="L607" s="234"/>
      <c r="M607" s="234"/>
      <c r="N607" s="264"/>
      <c r="O607" s="234"/>
      <c r="P607" s="234"/>
      <c r="Q607" s="234"/>
      <c r="R607" s="797"/>
      <c r="S607" s="234"/>
      <c r="T607" s="301"/>
      <c r="U607" s="234"/>
      <c r="V607" s="367"/>
      <c r="W607" s="535"/>
      <c r="X607" s="535"/>
      <c r="Y607" s="264"/>
      <c r="Z607" s="797"/>
      <c r="AA607" s="234"/>
      <c r="AB607" s="301"/>
      <c r="AC607" s="234"/>
      <c r="AD607" s="234"/>
      <c r="AE607" s="234"/>
      <c r="AF607" s="234"/>
      <c r="AG607" s="821"/>
      <c r="AH607" s="235"/>
      <c r="AI607" s="234"/>
      <c r="AJ607" s="234"/>
      <c r="AK607" s="234"/>
      <c r="AL607" s="234"/>
      <c r="AM607" s="301"/>
      <c r="AN607" s="234"/>
      <c r="AO607" s="234"/>
      <c r="AP607" s="234"/>
      <c r="AQ607" s="234"/>
      <c r="AR607" s="234"/>
      <c r="AS607" s="234"/>
      <c r="AT607" s="234"/>
      <c r="AU607" s="234"/>
      <c r="AV607" s="234"/>
      <c r="AW607" s="234"/>
      <c r="AX607" s="234"/>
      <c r="AY607" s="234"/>
      <c r="AZ607" s="234"/>
      <c r="BA607" s="234"/>
      <c r="BB607" s="234"/>
      <c r="BC607" s="234"/>
      <c r="BD607" s="234"/>
      <c r="BE607" s="234"/>
      <c r="BF607" s="234"/>
      <c r="BG607" s="234"/>
      <c r="BH607" s="234"/>
      <c r="BI607" s="234"/>
      <c r="BJ607" s="234"/>
      <c r="BK607" s="234"/>
      <c r="BL607" s="234"/>
      <c r="BM607" s="234"/>
      <c r="BN607" s="234"/>
      <c r="BO607" s="234"/>
      <c r="BP607" s="234"/>
    </row>
    <row r="608" spans="1:68" s="265" customFormat="1" ht="15" customHeight="1" x14ac:dyDescent="0.3">
      <c r="A608" s="830"/>
      <c r="B608" s="234"/>
      <c r="C608" s="691"/>
      <c r="D608" s="325"/>
      <c r="E608" s="262"/>
      <c r="F608" s="262"/>
      <c r="G608" s="262"/>
      <c r="H608" s="325"/>
      <c r="I608" s="325"/>
      <c r="J608" s="234"/>
      <c r="K608" s="234"/>
      <c r="L608" s="234"/>
      <c r="M608" s="234"/>
      <c r="N608" s="264"/>
      <c r="O608" s="234"/>
      <c r="P608" s="234"/>
      <c r="Q608" s="234"/>
      <c r="R608" s="797"/>
      <c r="S608" s="234"/>
      <c r="T608" s="301"/>
      <c r="U608" s="234"/>
      <c r="V608" s="367"/>
      <c r="W608" s="541"/>
      <c r="X608" s="541"/>
      <c r="Y608" s="264"/>
      <c r="Z608" s="797"/>
      <c r="AA608" s="234"/>
      <c r="AB608" s="301"/>
      <c r="AC608" s="234"/>
      <c r="AD608" s="234"/>
      <c r="AE608" s="234"/>
      <c r="AF608" s="234"/>
      <c r="AG608" s="821"/>
      <c r="AH608" s="235"/>
      <c r="AI608" s="234"/>
      <c r="AJ608" s="234"/>
      <c r="AK608" s="234"/>
      <c r="AL608" s="234"/>
      <c r="AM608" s="301"/>
      <c r="AN608" s="234"/>
      <c r="AO608" s="234"/>
      <c r="AP608" s="234"/>
      <c r="AQ608" s="234"/>
      <c r="AR608" s="234"/>
      <c r="AS608" s="234"/>
      <c r="AT608" s="234"/>
      <c r="AU608" s="234"/>
      <c r="AV608" s="234"/>
      <c r="AW608" s="234"/>
      <c r="AX608" s="234"/>
      <c r="AY608" s="234"/>
      <c r="AZ608" s="234"/>
      <c r="BA608" s="234"/>
      <c r="BB608" s="234"/>
      <c r="BC608" s="234"/>
      <c r="BD608" s="234"/>
      <c r="BE608" s="234"/>
      <c r="BF608" s="234"/>
      <c r="BG608" s="234"/>
      <c r="BH608" s="234"/>
      <c r="BI608" s="234"/>
      <c r="BJ608" s="234"/>
      <c r="BK608" s="234"/>
      <c r="BL608" s="234"/>
      <c r="BM608" s="234"/>
      <c r="BN608" s="234"/>
      <c r="BO608" s="234"/>
      <c r="BP608" s="234"/>
    </row>
    <row r="609" spans="1:68" s="265" customFormat="1" ht="15" customHeight="1" x14ac:dyDescent="0.3">
      <c r="A609" s="830"/>
      <c r="B609" s="234"/>
      <c r="C609" s="691"/>
      <c r="D609" s="325"/>
      <c r="E609" s="262"/>
      <c r="F609" s="262"/>
      <c r="G609" s="262"/>
      <c r="H609" s="325"/>
      <c r="I609" s="325"/>
      <c r="J609" s="234"/>
      <c r="K609" s="234"/>
      <c r="L609" s="234"/>
      <c r="M609" s="234"/>
      <c r="N609" s="264"/>
      <c r="O609" s="234"/>
      <c r="P609" s="234"/>
      <c r="Q609" s="234"/>
      <c r="R609" s="797"/>
      <c r="S609" s="234"/>
      <c r="T609" s="301"/>
      <c r="U609" s="234"/>
      <c r="V609" s="367"/>
      <c r="W609" s="389"/>
      <c r="X609" s="389"/>
      <c r="Y609" s="264"/>
      <c r="Z609" s="797"/>
      <c r="AA609" s="234"/>
      <c r="AB609" s="301"/>
      <c r="AC609" s="234"/>
      <c r="AD609" s="234"/>
      <c r="AE609" s="234"/>
      <c r="AF609" s="234"/>
      <c r="AG609" s="821"/>
      <c r="AH609" s="235"/>
      <c r="AI609" s="234"/>
      <c r="AJ609" s="234"/>
      <c r="AK609" s="234"/>
      <c r="AL609" s="234"/>
      <c r="AM609" s="301"/>
      <c r="AN609" s="234"/>
      <c r="AO609" s="234"/>
      <c r="AP609" s="234"/>
      <c r="AQ609" s="234"/>
      <c r="AR609" s="234"/>
      <c r="AS609" s="234"/>
      <c r="AT609" s="234"/>
      <c r="AU609" s="234"/>
      <c r="AV609" s="234"/>
      <c r="AW609" s="234"/>
      <c r="AX609" s="234"/>
      <c r="AY609" s="234"/>
      <c r="AZ609" s="234"/>
      <c r="BA609" s="234"/>
      <c r="BB609" s="234"/>
      <c r="BC609" s="234"/>
      <c r="BD609" s="234"/>
      <c r="BE609" s="234"/>
      <c r="BF609" s="234"/>
      <c r="BG609" s="234"/>
      <c r="BH609" s="234"/>
      <c r="BI609" s="234"/>
      <c r="BJ609" s="234"/>
      <c r="BK609" s="234"/>
      <c r="BL609" s="234"/>
      <c r="BM609" s="234"/>
      <c r="BN609" s="234"/>
      <c r="BO609" s="234"/>
      <c r="BP609" s="234"/>
    </row>
    <row r="610" spans="1:68" s="265" customFormat="1" ht="15" customHeight="1" x14ac:dyDescent="0.3">
      <c r="A610" s="830"/>
      <c r="B610" s="234"/>
      <c r="C610" s="691"/>
      <c r="D610" s="325"/>
      <c r="E610" s="262"/>
      <c r="F610" s="262"/>
      <c r="G610" s="262"/>
      <c r="H610" s="325"/>
      <c r="I610" s="325"/>
      <c r="J610" s="234"/>
      <c r="K610" s="234"/>
      <c r="L610" s="234"/>
      <c r="M610" s="234"/>
      <c r="N610" s="264"/>
      <c r="O610" s="234"/>
      <c r="P610" s="234"/>
      <c r="Q610" s="234"/>
      <c r="R610" s="797"/>
      <c r="S610" s="234"/>
      <c r="T610" s="301"/>
      <c r="U610" s="234"/>
      <c r="V610" s="367"/>
      <c r="W610" s="389"/>
      <c r="X610" s="389"/>
      <c r="Y610" s="264"/>
      <c r="Z610" s="797"/>
      <c r="AA610" s="234"/>
      <c r="AB610" s="301"/>
      <c r="AC610" s="234"/>
      <c r="AD610" s="234"/>
      <c r="AE610" s="234"/>
      <c r="AF610" s="234"/>
      <c r="AG610" s="821"/>
      <c r="AH610" s="235"/>
      <c r="AI610" s="234"/>
      <c r="AJ610" s="234"/>
      <c r="AK610" s="234"/>
      <c r="AL610" s="234"/>
      <c r="AM610" s="301"/>
      <c r="AN610" s="234"/>
      <c r="AO610" s="234"/>
      <c r="AP610" s="234"/>
      <c r="AQ610" s="234"/>
      <c r="AR610" s="234"/>
      <c r="AS610" s="234"/>
      <c r="AT610" s="234"/>
      <c r="AU610" s="234"/>
      <c r="AV610" s="234"/>
      <c r="AW610" s="234"/>
      <c r="AX610" s="234"/>
      <c r="AY610" s="234"/>
      <c r="AZ610" s="234"/>
      <c r="BA610" s="234"/>
      <c r="BB610" s="234"/>
      <c r="BC610" s="234"/>
      <c r="BD610" s="234"/>
      <c r="BE610" s="234"/>
      <c r="BF610" s="234"/>
      <c r="BG610" s="234"/>
      <c r="BH610" s="234"/>
      <c r="BI610" s="234"/>
      <c r="BJ610" s="234"/>
      <c r="BK610" s="234"/>
      <c r="BL610" s="234"/>
      <c r="BM610" s="234"/>
      <c r="BN610" s="234"/>
      <c r="BO610" s="234"/>
      <c r="BP610" s="234"/>
    </row>
    <row r="611" spans="1:68" s="265" customFormat="1" ht="15.6" x14ac:dyDescent="0.3">
      <c r="A611" s="830"/>
      <c r="B611" s="234"/>
      <c r="C611" s="691"/>
      <c r="D611" s="325"/>
      <c r="E611" s="262"/>
      <c r="F611" s="262"/>
      <c r="G611" s="262"/>
      <c r="H611" s="325"/>
      <c r="I611" s="325"/>
      <c r="J611" s="234"/>
      <c r="K611" s="234"/>
      <c r="L611" s="234"/>
      <c r="M611" s="234"/>
      <c r="N611" s="264"/>
      <c r="O611" s="234"/>
      <c r="P611" s="234"/>
      <c r="Q611" s="234"/>
      <c r="R611" s="797"/>
      <c r="S611" s="234"/>
      <c r="T611" s="301"/>
      <c r="U611" s="234"/>
      <c r="V611" s="367"/>
      <c r="W611" s="389"/>
      <c r="X611" s="389"/>
      <c r="Y611" s="264"/>
      <c r="Z611" s="797"/>
      <c r="AA611" s="234"/>
      <c r="AB611" s="301"/>
      <c r="AC611" s="234"/>
      <c r="AD611" s="234"/>
      <c r="AE611" s="234"/>
      <c r="AF611" s="234"/>
      <c r="AG611" s="821"/>
      <c r="AH611" s="235"/>
      <c r="AI611" s="234"/>
      <c r="AJ611" s="234"/>
      <c r="AK611" s="234"/>
      <c r="AL611" s="234"/>
      <c r="AM611" s="301"/>
      <c r="AN611" s="234"/>
      <c r="AO611" s="234"/>
      <c r="AP611" s="234"/>
      <c r="AQ611" s="234"/>
      <c r="AR611" s="234"/>
      <c r="AS611" s="234"/>
      <c r="AT611" s="234"/>
      <c r="AU611" s="234"/>
      <c r="AV611" s="234"/>
      <c r="AW611" s="234"/>
      <c r="AX611" s="234"/>
      <c r="AY611" s="234"/>
      <c r="AZ611" s="234"/>
      <c r="BA611" s="234"/>
      <c r="BB611" s="234"/>
      <c r="BC611" s="234"/>
      <c r="BD611" s="234"/>
      <c r="BE611" s="234"/>
      <c r="BF611" s="234"/>
      <c r="BG611" s="234"/>
      <c r="BH611" s="234"/>
      <c r="BI611" s="234"/>
      <c r="BJ611" s="234"/>
      <c r="BK611" s="234"/>
      <c r="BL611" s="234"/>
      <c r="BM611" s="234"/>
      <c r="BN611" s="234"/>
      <c r="BO611" s="234"/>
      <c r="BP611" s="234"/>
    </row>
    <row r="612" spans="1:68" s="265" customFormat="1" ht="15.6" x14ac:dyDescent="0.3">
      <c r="A612" s="830"/>
      <c r="B612" s="234"/>
      <c r="C612" s="691"/>
      <c r="D612" s="325"/>
      <c r="E612" s="262"/>
      <c r="F612" s="262"/>
      <c r="G612" s="262"/>
      <c r="H612" s="325"/>
      <c r="I612" s="325"/>
      <c r="J612" s="234"/>
      <c r="K612" s="234"/>
      <c r="L612" s="234"/>
      <c r="M612" s="234"/>
      <c r="N612" s="264"/>
      <c r="O612" s="234"/>
      <c r="P612" s="234"/>
      <c r="Q612" s="234"/>
      <c r="R612" s="797"/>
      <c r="S612" s="234"/>
      <c r="T612" s="301"/>
      <c r="U612" s="234"/>
      <c r="V612" s="367"/>
      <c r="W612" s="389"/>
      <c r="X612" s="389"/>
      <c r="Y612" s="264"/>
      <c r="Z612" s="797"/>
      <c r="AA612" s="234"/>
      <c r="AB612" s="301"/>
      <c r="AC612" s="234"/>
      <c r="AD612" s="234"/>
      <c r="AE612" s="234"/>
      <c r="AF612" s="234"/>
      <c r="AG612" s="821"/>
      <c r="AH612" s="235"/>
      <c r="AI612" s="234"/>
      <c r="AJ612" s="234"/>
      <c r="AK612" s="234"/>
      <c r="AL612" s="234"/>
      <c r="AM612" s="301"/>
      <c r="AN612" s="234"/>
      <c r="AO612" s="234"/>
      <c r="AP612" s="234"/>
      <c r="AQ612" s="234"/>
      <c r="AR612" s="234"/>
      <c r="AS612" s="234"/>
      <c r="AT612" s="234"/>
      <c r="AU612" s="234"/>
      <c r="AV612" s="234"/>
      <c r="AW612" s="234"/>
      <c r="AX612" s="234"/>
      <c r="AY612" s="234"/>
      <c r="AZ612" s="234"/>
      <c r="BA612" s="234"/>
      <c r="BB612" s="234"/>
      <c r="BC612" s="234"/>
      <c r="BD612" s="234"/>
      <c r="BE612" s="234"/>
      <c r="BF612" s="234"/>
      <c r="BG612" s="234"/>
      <c r="BH612" s="234"/>
      <c r="BI612" s="234"/>
      <c r="BJ612" s="234"/>
      <c r="BK612" s="234"/>
      <c r="BL612" s="234"/>
      <c r="BM612" s="234"/>
      <c r="BN612" s="234"/>
      <c r="BO612" s="234"/>
      <c r="BP612" s="234"/>
    </row>
    <row r="613" spans="1:68" s="266" customFormat="1" ht="15.6" x14ac:dyDescent="0.3">
      <c r="A613" s="830"/>
      <c r="B613" s="234"/>
      <c r="C613" s="691"/>
      <c r="D613" s="325"/>
      <c r="E613" s="262"/>
      <c r="F613" s="262"/>
      <c r="G613" s="262"/>
      <c r="H613" s="325"/>
      <c r="I613" s="325"/>
      <c r="J613" s="234"/>
      <c r="K613" s="234"/>
      <c r="L613" s="234"/>
      <c r="M613" s="234"/>
      <c r="N613" s="264"/>
      <c r="O613" s="234"/>
      <c r="P613" s="234"/>
      <c r="Q613" s="234"/>
      <c r="R613" s="797"/>
      <c r="S613" s="234"/>
      <c r="T613" s="301"/>
      <c r="U613" s="234"/>
      <c r="V613" s="367"/>
      <c r="W613" s="389"/>
      <c r="X613" s="389"/>
      <c r="Y613" s="264"/>
      <c r="Z613" s="797"/>
      <c r="AA613" s="234"/>
      <c r="AB613" s="301"/>
      <c r="AC613" s="234"/>
      <c r="AD613" s="234"/>
      <c r="AE613" s="234"/>
      <c r="AF613" s="234"/>
      <c r="AG613" s="821"/>
      <c r="AH613" s="235"/>
      <c r="AI613" s="234"/>
      <c r="AJ613" s="234"/>
      <c r="AK613" s="234"/>
      <c r="AL613" s="234"/>
      <c r="AM613" s="301"/>
      <c r="AN613" s="234"/>
      <c r="AO613" s="234"/>
      <c r="AP613" s="234"/>
      <c r="AQ613" s="234"/>
      <c r="AR613" s="234"/>
      <c r="AS613" s="234"/>
      <c r="AT613" s="234"/>
      <c r="AU613" s="234"/>
      <c r="AV613" s="234"/>
      <c r="AW613" s="234"/>
      <c r="AX613" s="234"/>
      <c r="AY613" s="234"/>
      <c r="AZ613" s="234"/>
      <c r="BA613" s="234"/>
      <c r="BB613" s="234"/>
      <c r="BC613" s="234"/>
      <c r="BD613" s="234"/>
      <c r="BE613" s="234"/>
      <c r="BF613" s="234"/>
      <c r="BG613" s="234"/>
      <c r="BH613" s="234"/>
      <c r="BI613" s="234"/>
      <c r="BJ613" s="234"/>
      <c r="BK613" s="234"/>
      <c r="BL613" s="234"/>
      <c r="BM613" s="234"/>
      <c r="BN613" s="234"/>
      <c r="BO613" s="234"/>
      <c r="BP613" s="234"/>
    </row>
    <row r="614" spans="1:68" s="266" customFormat="1" ht="15.6" x14ac:dyDescent="0.3">
      <c r="A614" s="830"/>
      <c r="B614" s="234"/>
      <c r="C614" s="691"/>
      <c r="D614" s="325"/>
      <c r="E614" s="262"/>
      <c r="F614" s="262"/>
      <c r="G614" s="262"/>
      <c r="H614" s="325"/>
      <c r="I614" s="325"/>
      <c r="J614" s="234"/>
      <c r="K614" s="234"/>
      <c r="L614" s="234"/>
      <c r="M614" s="234"/>
      <c r="N614" s="264"/>
      <c r="O614" s="234"/>
      <c r="P614" s="234"/>
      <c r="Q614" s="234"/>
      <c r="R614" s="797"/>
      <c r="S614" s="234"/>
      <c r="T614" s="301"/>
      <c r="U614" s="234"/>
      <c r="V614" s="367"/>
      <c r="W614" s="389"/>
      <c r="X614" s="389"/>
      <c r="Y614" s="264"/>
      <c r="Z614" s="797"/>
      <c r="AA614" s="234"/>
      <c r="AB614" s="301"/>
      <c r="AC614" s="234"/>
      <c r="AD614" s="234"/>
      <c r="AE614" s="234"/>
      <c r="AF614" s="234"/>
      <c r="AG614" s="821"/>
      <c r="AH614" s="235"/>
      <c r="AI614" s="234"/>
      <c r="AJ614" s="234"/>
      <c r="AK614" s="234"/>
      <c r="AL614" s="234"/>
      <c r="AM614" s="301"/>
      <c r="AN614" s="234"/>
      <c r="AO614" s="234"/>
      <c r="AP614" s="234"/>
      <c r="AQ614" s="234"/>
      <c r="AR614" s="234"/>
      <c r="AS614" s="234"/>
      <c r="AT614" s="234"/>
      <c r="AU614" s="234"/>
      <c r="AV614" s="234"/>
      <c r="AW614" s="234"/>
      <c r="AX614" s="234"/>
      <c r="AY614" s="234"/>
      <c r="AZ614" s="234"/>
      <c r="BA614" s="234"/>
      <c r="BB614" s="234"/>
      <c r="BC614" s="234"/>
      <c r="BD614" s="234"/>
      <c r="BE614" s="234"/>
      <c r="BF614" s="234"/>
      <c r="BG614" s="234"/>
      <c r="BH614" s="234"/>
      <c r="BI614" s="234"/>
      <c r="BJ614" s="234"/>
      <c r="BK614" s="234"/>
      <c r="BL614" s="234"/>
      <c r="BM614" s="234"/>
      <c r="BN614" s="234"/>
      <c r="BO614" s="234"/>
      <c r="BP614" s="234"/>
    </row>
    <row r="615" spans="1:68" s="266" customFormat="1" ht="15.6" x14ac:dyDescent="0.3">
      <c r="A615" s="830"/>
      <c r="B615" s="234"/>
      <c r="C615" s="691"/>
      <c r="D615" s="325"/>
      <c r="E615" s="262"/>
      <c r="F615" s="262"/>
      <c r="G615" s="262"/>
      <c r="H615" s="325"/>
      <c r="I615" s="325"/>
      <c r="J615" s="234"/>
      <c r="K615" s="234"/>
      <c r="L615" s="234"/>
      <c r="M615" s="234"/>
      <c r="N615" s="264"/>
      <c r="O615" s="234"/>
      <c r="P615" s="234"/>
      <c r="Q615" s="234"/>
      <c r="R615" s="797"/>
      <c r="S615" s="234"/>
      <c r="T615" s="301"/>
      <c r="U615" s="234"/>
      <c r="V615" s="367"/>
      <c r="W615" s="389"/>
      <c r="X615" s="389"/>
      <c r="Y615" s="264"/>
      <c r="Z615" s="797"/>
      <c r="AA615" s="234"/>
      <c r="AB615" s="301"/>
      <c r="AC615" s="234"/>
      <c r="AD615" s="234"/>
      <c r="AE615" s="234"/>
      <c r="AF615" s="234"/>
      <c r="AG615" s="821"/>
      <c r="AH615" s="235"/>
      <c r="AI615" s="234"/>
      <c r="AJ615" s="234"/>
      <c r="AK615" s="234"/>
      <c r="AL615" s="234"/>
      <c r="AM615" s="301"/>
      <c r="AN615" s="234"/>
      <c r="AO615" s="234"/>
      <c r="AP615" s="234"/>
      <c r="AQ615" s="234"/>
      <c r="AR615" s="234"/>
      <c r="AS615" s="234"/>
      <c r="AT615" s="234"/>
      <c r="AU615" s="234"/>
      <c r="AV615" s="234"/>
      <c r="AW615" s="234"/>
      <c r="AX615" s="234"/>
      <c r="AY615" s="234"/>
      <c r="AZ615" s="234"/>
      <c r="BA615" s="234"/>
      <c r="BB615" s="234"/>
      <c r="BC615" s="234"/>
      <c r="BD615" s="234"/>
      <c r="BE615" s="234"/>
      <c r="BF615" s="234"/>
      <c r="BG615" s="234"/>
      <c r="BH615" s="234"/>
      <c r="BI615" s="234"/>
      <c r="BJ615" s="234"/>
      <c r="BK615" s="234"/>
      <c r="BL615" s="234"/>
      <c r="BM615" s="234"/>
      <c r="BN615" s="234"/>
      <c r="BO615" s="234"/>
      <c r="BP615" s="234"/>
    </row>
    <row r="616" spans="1:68" s="266" customFormat="1" ht="15.6" x14ac:dyDescent="0.3">
      <c r="A616" s="830"/>
      <c r="B616" s="234"/>
      <c r="C616" s="691"/>
      <c r="D616" s="325"/>
      <c r="E616" s="262"/>
      <c r="F616" s="262"/>
      <c r="G616" s="262"/>
      <c r="H616" s="325"/>
      <c r="I616" s="325"/>
      <c r="J616" s="234"/>
      <c r="K616" s="234"/>
      <c r="L616" s="234"/>
      <c r="M616" s="234"/>
      <c r="N616" s="264"/>
      <c r="O616" s="234"/>
      <c r="P616" s="234"/>
      <c r="Q616" s="234"/>
      <c r="R616" s="797"/>
      <c r="S616" s="234"/>
      <c r="T616" s="301"/>
      <c r="U616" s="234"/>
      <c r="V616" s="367"/>
      <c r="W616" s="389"/>
      <c r="X616" s="389"/>
      <c r="Y616" s="264"/>
      <c r="Z616" s="797"/>
      <c r="AA616" s="234"/>
      <c r="AB616" s="301"/>
      <c r="AC616" s="234"/>
      <c r="AD616" s="234"/>
      <c r="AE616" s="234"/>
      <c r="AF616" s="234"/>
      <c r="AG616" s="821"/>
      <c r="AH616" s="235"/>
      <c r="AI616" s="234"/>
      <c r="AJ616" s="234"/>
      <c r="AK616" s="234"/>
      <c r="AL616" s="234"/>
      <c r="AM616" s="301"/>
      <c r="AN616" s="234"/>
      <c r="AO616" s="234"/>
      <c r="AP616" s="234"/>
      <c r="AQ616" s="234"/>
      <c r="AR616" s="234"/>
      <c r="AS616" s="234"/>
      <c r="AT616" s="234"/>
      <c r="AU616" s="234"/>
      <c r="AV616" s="234"/>
      <c r="AW616" s="234"/>
      <c r="AX616" s="234"/>
      <c r="AY616" s="234"/>
      <c r="AZ616" s="234"/>
      <c r="BA616" s="234"/>
      <c r="BB616" s="234"/>
      <c r="BC616" s="234"/>
      <c r="BD616" s="234"/>
      <c r="BE616" s="234"/>
      <c r="BF616" s="234"/>
      <c r="BG616" s="234"/>
      <c r="BH616" s="234"/>
      <c r="BI616" s="234"/>
      <c r="BJ616" s="234"/>
      <c r="BK616" s="234"/>
      <c r="BL616" s="234"/>
      <c r="BM616" s="234"/>
      <c r="BN616" s="234"/>
      <c r="BO616" s="234"/>
      <c r="BP616" s="234"/>
    </row>
    <row r="617" spans="1:68" s="266" customFormat="1" x14ac:dyDescent="0.3">
      <c r="A617" s="830"/>
      <c r="B617" s="234"/>
      <c r="C617" s="691"/>
      <c r="D617" s="325"/>
      <c r="E617" s="262"/>
      <c r="F617" s="262"/>
      <c r="G617" s="262"/>
      <c r="H617" s="325"/>
      <c r="I617" s="325"/>
      <c r="J617" s="234"/>
      <c r="K617" s="234"/>
      <c r="L617" s="234"/>
      <c r="M617" s="234"/>
      <c r="N617" s="264"/>
      <c r="O617" s="234"/>
      <c r="P617" s="234"/>
      <c r="Q617" s="234"/>
      <c r="R617" s="797"/>
      <c r="S617" s="234"/>
      <c r="T617" s="301"/>
      <c r="U617" s="234"/>
      <c r="V617" s="367"/>
      <c r="W617" s="406"/>
      <c r="X617" s="406"/>
      <c r="Y617" s="264"/>
      <c r="Z617" s="797"/>
      <c r="AA617" s="234"/>
      <c r="AB617" s="301"/>
      <c r="AC617" s="234"/>
      <c r="AD617" s="234"/>
      <c r="AE617" s="234"/>
      <c r="AF617" s="234"/>
      <c r="AG617" s="821"/>
      <c r="AH617" s="235"/>
      <c r="AI617" s="234"/>
      <c r="AJ617" s="234"/>
      <c r="AK617" s="234"/>
      <c r="AL617" s="234"/>
      <c r="AM617" s="301"/>
      <c r="AN617" s="234"/>
      <c r="AO617" s="234"/>
      <c r="AP617" s="234"/>
      <c r="AQ617" s="234"/>
      <c r="AR617" s="234"/>
      <c r="AS617" s="234"/>
      <c r="AT617" s="234"/>
      <c r="AU617" s="234"/>
      <c r="AV617" s="234"/>
      <c r="AW617" s="234"/>
      <c r="AX617" s="234"/>
      <c r="AY617" s="234"/>
      <c r="AZ617" s="234"/>
      <c r="BA617" s="234"/>
      <c r="BB617" s="234"/>
      <c r="BC617" s="234"/>
      <c r="BD617" s="234"/>
      <c r="BE617" s="234"/>
      <c r="BF617" s="234"/>
      <c r="BG617" s="234"/>
      <c r="BH617" s="234"/>
      <c r="BI617" s="234"/>
      <c r="BJ617" s="234"/>
      <c r="BK617" s="234"/>
      <c r="BL617" s="234"/>
      <c r="BM617" s="234"/>
      <c r="BN617" s="234"/>
      <c r="BO617" s="234"/>
      <c r="BP617" s="234"/>
    </row>
    <row r="618" spans="1:68" s="266" customFormat="1" x14ac:dyDescent="0.3">
      <c r="A618" s="830"/>
      <c r="B618" s="234"/>
      <c r="C618" s="691"/>
      <c r="D618" s="325"/>
      <c r="E618" s="262"/>
      <c r="F618" s="262"/>
      <c r="G618" s="262"/>
      <c r="H618" s="325"/>
      <c r="I618" s="325"/>
      <c r="J618" s="234"/>
      <c r="K618" s="234"/>
      <c r="L618" s="234"/>
      <c r="M618" s="234"/>
      <c r="N618" s="264"/>
      <c r="O618" s="234"/>
      <c r="P618" s="234"/>
      <c r="Q618" s="234"/>
      <c r="R618" s="797"/>
      <c r="S618" s="234"/>
      <c r="T618" s="301"/>
      <c r="U618" s="234"/>
      <c r="V618" s="367"/>
      <c r="W618" s="406"/>
      <c r="X618" s="406"/>
      <c r="Y618" s="264"/>
      <c r="Z618" s="797"/>
      <c r="AA618" s="234"/>
      <c r="AB618" s="301"/>
      <c r="AC618" s="234"/>
      <c r="AD618" s="234"/>
      <c r="AE618" s="234"/>
      <c r="AF618" s="234"/>
      <c r="AG618" s="821"/>
      <c r="AH618" s="235"/>
      <c r="AI618" s="234"/>
      <c r="AJ618" s="234"/>
      <c r="AK618" s="234"/>
      <c r="AL618" s="234"/>
      <c r="AM618" s="301"/>
      <c r="AN618" s="234"/>
      <c r="AO618" s="234"/>
      <c r="AP618" s="234"/>
      <c r="AQ618" s="234"/>
      <c r="AR618" s="234"/>
      <c r="AS618" s="234"/>
      <c r="AT618" s="234"/>
      <c r="AU618" s="234"/>
      <c r="AV618" s="234"/>
      <c r="AW618" s="234"/>
      <c r="AX618" s="234"/>
      <c r="AY618" s="234"/>
      <c r="AZ618" s="234"/>
      <c r="BA618" s="234"/>
      <c r="BB618" s="234"/>
      <c r="BC618" s="234"/>
      <c r="BD618" s="234"/>
      <c r="BE618" s="234"/>
      <c r="BF618" s="234"/>
      <c r="BG618" s="234"/>
      <c r="BH618" s="234"/>
      <c r="BI618" s="234"/>
      <c r="BJ618" s="234"/>
      <c r="BK618" s="234"/>
      <c r="BL618" s="234"/>
      <c r="BM618" s="234"/>
      <c r="BN618" s="234"/>
      <c r="BO618" s="234"/>
      <c r="BP618" s="234"/>
    </row>
    <row r="619" spans="1:68" s="266" customFormat="1" ht="15.6" x14ac:dyDescent="0.3">
      <c r="A619" s="830"/>
      <c r="B619" s="234"/>
      <c r="C619" s="691"/>
      <c r="D619" s="325"/>
      <c r="E619" s="262"/>
      <c r="F619" s="262"/>
      <c r="G619" s="262"/>
      <c r="H619" s="325"/>
      <c r="I619" s="325"/>
      <c r="J619" s="234"/>
      <c r="K619" s="234"/>
      <c r="L619" s="234"/>
      <c r="M619" s="234"/>
      <c r="N619" s="264"/>
      <c r="O619" s="234"/>
      <c r="P619" s="234"/>
      <c r="Q619" s="234"/>
      <c r="R619" s="797"/>
      <c r="S619" s="234"/>
      <c r="T619" s="234"/>
      <c r="U619" s="234"/>
      <c r="V619" s="367"/>
      <c r="W619" s="389"/>
      <c r="X619" s="389"/>
      <c r="Y619" s="264"/>
      <c r="Z619" s="797"/>
      <c r="AA619" s="234"/>
      <c r="AB619" s="301"/>
      <c r="AC619" s="234"/>
      <c r="AD619" s="234"/>
      <c r="AE619" s="234"/>
      <c r="AF619" s="234"/>
      <c r="AG619" s="821"/>
      <c r="AH619" s="235"/>
      <c r="AI619" s="234"/>
      <c r="AJ619" s="234"/>
      <c r="AK619" s="234"/>
      <c r="AL619" s="234"/>
      <c r="AM619" s="301"/>
      <c r="AN619" s="234"/>
      <c r="AO619" s="234"/>
      <c r="AP619" s="234"/>
      <c r="AQ619" s="234"/>
      <c r="AR619" s="234"/>
      <c r="AS619" s="234"/>
      <c r="AT619" s="234"/>
      <c r="AU619" s="234"/>
      <c r="AV619" s="234"/>
      <c r="AW619" s="234"/>
      <c r="AX619" s="234"/>
      <c r="AY619" s="234"/>
      <c r="AZ619" s="234"/>
      <c r="BA619" s="234"/>
      <c r="BB619" s="234"/>
      <c r="BC619" s="234"/>
      <c r="BD619" s="234"/>
      <c r="BE619" s="234"/>
      <c r="BF619" s="234"/>
      <c r="BG619" s="234"/>
      <c r="BH619" s="234"/>
      <c r="BI619" s="234"/>
      <c r="BJ619" s="234"/>
      <c r="BK619" s="234"/>
      <c r="BL619" s="234"/>
      <c r="BM619" s="234"/>
      <c r="BN619" s="234"/>
      <c r="BO619" s="234"/>
      <c r="BP619" s="234"/>
    </row>
    <row r="620" spans="1:68" s="266" customFormat="1" ht="15.6" x14ac:dyDescent="0.3">
      <c r="A620" s="830"/>
      <c r="B620" s="234"/>
      <c r="C620" s="691"/>
      <c r="D620" s="325"/>
      <c r="E620" s="262"/>
      <c r="F620" s="262"/>
      <c r="G620" s="262"/>
      <c r="H620" s="325"/>
      <c r="I620" s="325"/>
      <c r="J620" s="234"/>
      <c r="K620" s="234"/>
      <c r="L620" s="234"/>
      <c r="M620" s="234"/>
      <c r="N620" s="264"/>
      <c r="O620" s="234"/>
      <c r="P620" s="234"/>
      <c r="Q620" s="234"/>
      <c r="R620" s="797"/>
      <c r="S620" s="234"/>
      <c r="T620" s="234"/>
      <c r="U620" s="234"/>
      <c r="V620" s="367"/>
      <c r="W620" s="389"/>
      <c r="X620" s="389"/>
      <c r="Y620" s="264"/>
      <c r="Z620" s="797"/>
      <c r="AA620" s="234"/>
      <c r="AB620" s="301"/>
      <c r="AC620" s="234"/>
      <c r="AD620" s="234"/>
      <c r="AE620" s="234"/>
      <c r="AF620" s="234"/>
      <c r="AG620" s="821"/>
      <c r="AH620" s="235"/>
      <c r="AI620" s="234"/>
      <c r="AJ620" s="234"/>
      <c r="AK620" s="234"/>
      <c r="AL620" s="234"/>
      <c r="AM620" s="301"/>
      <c r="AN620" s="234"/>
      <c r="AO620" s="234"/>
      <c r="AP620" s="234"/>
      <c r="AQ620" s="234"/>
      <c r="AR620" s="234"/>
      <c r="AS620" s="234"/>
      <c r="AT620" s="234"/>
      <c r="AU620" s="234"/>
      <c r="AV620" s="234"/>
      <c r="AW620" s="234"/>
      <c r="AX620" s="234"/>
      <c r="AY620" s="234"/>
      <c r="AZ620" s="234"/>
      <c r="BA620" s="234"/>
      <c r="BB620" s="234"/>
      <c r="BC620" s="234"/>
      <c r="BD620" s="234"/>
      <c r="BE620" s="234"/>
      <c r="BF620" s="234"/>
      <c r="BG620" s="234"/>
      <c r="BH620" s="234"/>
      <c r="BI620" s="234"/>
      <c r="BJ620" s="234"/>
      <c r="BK620" s="234"/>
      <c r="BL620" s="234"/>
      <c r="BM620" s="234"/>
      <c r="BN620" s="234"/>
      <c r="BO620" s="234"/>
      <c r="BP620" s="234"/>
    </row>
    <row r="621" spans="1:68" s="266" customFormat="1" ht="15.6" x14ac:dyDescent="0.3">
      <c r="A621" s="830"/>
      <c r="B621" s="234"/>
      <c r="C621" s="691"/>
      <c r="D621" s="325"/>
      <c r="E621" s="262"/>
      <c r="F621" s="262"/>
      <c r="G621" s="262"/>
      <c r="H621" s="325"/>
      <c r="I621" s="325"/>
      <c r="J621" s="234"/>
      <c r="K621" s="234"/>
      <c r="L621" s="234"/>
      <c r="M621" s="234"/>
      <c r="N621" s="264"/>
      <c r="O621" s="234"/>
      <c r="P621" s="234"/>
      <c r="Q621" s="234"/>
      <c r="R621" s="797"/>
      <c r="S621" s="234"/>
      <c r="T621" s="234"/>
      <c r="U621" s="234"/>
      <c r="V621" s="367"/>
      <c r="W621" s="389"/>
      <c r="X621" s="389"/>
      <c r="Y621" s="264"/>
      <c r="Z621" s="797"/>
      <c r="AA621" s="234"/>
      <c r="AB621" s="301"/>
      <c r="AC621" s="234"/>
      <c r="AD621" s="234"/>
      <c r="AE621" s="234"/>
      <c r="AF621" s="234"/>
      <c r="AG621" s="821"/>
      <c r="AH621" s="235"/>
      <c r="AI621" s="234"/>
      <c r="AJ621" s="234"/>
      <c r="AK621" s="234"/>
      <c r="AL621" s="234"/>
      <c r="AM621" s="301"/>
      <c r="AN621" s="234"/>
      <c r="AO621" s="234"/>
      <c r="AP621" s="234"/>
      <c r="AQ621" s="234"/>
      <c r="AR621" s="234"/>
      <c r="AS621" s="234"/>
      <c r="AT621" s="234"/>
      <c r="AU621" s="234"/>
      <c r="AV621" s="234"/>
      <c r="AW621" s="234"/>
      <c r="AX621" s="234"/>
      <c r="AY621" s="234"/>
      <c r="AZ621" s="234"/>
      <c r="BA621" s="234"/>
      <c r="BB621" s="234"/>
      <c r="BC621" s="234"/>
      <c r="BD621" s="234"/>
      <c r="BE621" s="234"/>
      <c r="BF621" s="234"/>
      <c r="BG621" s="234"/>
      <c r="BH621" s="234"/>
      <c r="BI621" s="234"/>
      <c r="BJ621" s="234"/>
      <c r="BK621" s="234"/>
      <c r="BL621" s="234"/>
      <c r="BM621" s="234"/>
      <c r="BN621" s="234"/>
      <c r="BO621" s="234"/>
      <c r="BP621" s="234"/>
    </row>
    <row r="622" spans="1:68" s="266" customFormat="1" x14ac:dyDescent="0.3">
      <c r="A622" s="830"/>
      <c r="B622" s="234"/>
      <c r="C622" s="691"/>
      <c r="D622" s="325"/>
      <c r="E622" s="262"/>
      <c r="F622" s="262"/>
      <c r="G622" s="262"/>
      <c r="H622" s="325"/>
      <c r="I622" s="325"/>
      <c r="J622" s="234"/>
      <c r="K622" s="234"/>
      <c r="L622" s="234"/>
      <c r="M622" s="234"/>
      <c r="N622" s="264"/>
      <c r="O622" s="234"/>
      <c r="P622" s="234"/>
      <c r="Q622" s="234"/>
      <c r="R622" s="797"/>
      <c r="S622" s="234"/>
      <c r="T622" s="234"/>
      <c r="U622" s="234"/>
      <c r="V622" s="367"/>
      <c r="W622" s="406"/>
      <c r="X622" s="406"/>
      <c r="Y622" s="264"/>
      <c r="Z622" s="797"/>
      <c r="AA622" s="234"/>
      <c r="AB622" s="301"/>
      <c r="AC622" s="234"/>
      <c r="AD622" s="234"/>
      <c r="AE622" s="234"/>
      <c r="AF622" s="234"/>
      <c r="AG622" s="821"/>
      <c r="AH622" s="235"/>
      <c r="AI622" s="234"/>
      <c r="AJ622" s="234"/>
      <c r="AK622" s="234"/>
      <c r="AL622" s="234"/>
      <c r="AM622" s="301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4"/>
      <c r="BB622" s="234"/>
      <c r="BC622" s="234"/>
      <c r="BD622" s="234"/>
      <c r="BE622" s="234"/>
      <c r="BF622" s="234"/>
      <c r="BG622" s="234"/>
      <c r="BH622" s="234"/>
      <c r="BI622" s="234"/>
      <c r="BJ622" s="234"/>
      <c r="BK622" s="234"/>
      <c r="BL622" s="234"/>
      <c r="BM622" s="234"/>
      <c r="BN622" s="234"/>
      <c r="BO622" s="234"/>
      <c r="BP622" s="234"/>
    </row>
    <row r="623" spans="1:68" s="266" customFormat="1" x14ac:dyDescent="0.3">
      <c r="A623" s="830"/>
      <c r="B623" s="234"/>
      <c r="C623" s="691"/>
      <c r="D623" s="325"/>
      <c r="E623" s="262"/>
      <c r="F623" s="262"/>
      <c r="G623" s="262"/>
      <c r="H623" s="325"/>
      <c r="I623" s="325"/>
      <c r="J623" s="234"/>
      <c r="K623" s="234"/>
      <c r="L623" s="234"/>
      <c r="M623" s="234"/>
      <c r="N623" s="264"/>
      <c r="O623" s="234"/>
      <c r="P623" s="234"/>
      <c r="Q623" s="234"/>
      <c r="R623" s="797"/>
      <c r="S623" s="234"/>
      <c r="T623" s="234"/>
      <c r="U623" s="234"/>
      <c r="V623" s="367"/>
      <c r="W623" s="406"/>
      <c r="X623" s="406"/>
      <c r="Y623" s="264"/>
      <c r="Z623" s="797"/>
      <c r="AA623" s="234"/>
      <c r="AB623" s="301"/>
      <c r="AC623" s="234"/>
      <c r="AD623" s="234"/>
      <c r="AE623" s="234"/>
      <c r="AF623" s="234"/>
      <c r="AG623" s="821"/>
      <c r="AH623" s="235"/>
      <c r="AI623" s="234"/>
      <c r="AJ623" s="234"/>
      <c r="AK623" s="234"/>
      <c r="AL623" s="234"/>
      <c r="AM623" s="301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4"/>
      <c r="BB623" s="234"/>
      <c r="BC623" s="234"/>
      <c r="BD623" s="234"/>
      <c r="BE623" s="234"/>
      <c r="BF623" s="234"/>
      <c r="BG623" s="234"/>
      <c r="BH623" s="234"/>
      <c r="BI623" s="234"/>
      <c r="BJ623" s="234"/>
      <c r="BK623" s="234"/>
      <c r="BL623" s="234"/>
      <c r="BM623" s="234"/>
      <c r="BN623" s="234"/>
      <c r="BO623" s="234"/>
      <c r="BP623" s="234"/>
    </row>
    <row r="624" spans="1:68" s="266" customFormat="1" ht="15.6" x14ac:dyDescent="0.3">
      <c r="A624" s="830"/>
      <c r="B624" s="234"/>
      <c r="C624" s="691"/>
      <c r="D624" s="325"/>
      <c r="E624" s="262"/>
      <c r="F624" s="262"/>
      <c r="G624" s="262"/>
      <c r="H624" s="325"/>
      <c r="I624" s="325"/>
      <c r="J624" s="234"/>
      <c r="K624" s="234"/>
      <c r="L624" s="234"/>
      <c r="M624" s="234"/>
      <c r="N624" s="264"/>
      <c r="O624" s="234"/>
      <c r="P624" s="234"/>
      <c r="Q624" s="234"/>
      <c r="R624" s="797"/>
      <c r="S624" s="234"/>
      <c r="T624" s="234"/>
      <c r="U624" s="234"/>
      <c r="V624" s="412"/>
      <c r="W624" s="389"/>
      <c r="X624" s="389"/>
      <c r="Y624" s="264"/>
      <c r="Z624" s="797"/>
      <c r="AA624" s="234"/>
      <c r="AB624" s="301"/>
      <c r="AC624" s="234"/>
      <c r="AD624" s="234"/>
      <c r="AE624" s="234"/>
      <c r="AF624" s="234"/>
      <c r="AG624" s="821"/>
      <c r="AH624" s="235"/>
      <c r="AI624" s="234"/>
      <c r="AJ624" s="234"/>
      <c r="AK624" s="234"/>
      <c r="AL624" s="234"/>
      <c r="AM624" s="301"/>
      <c r="AN624" s="234"/>
      <c r="AO624" s="234"/>
      <c r="AP624" s="234"/>
      <c r="AQ624" s="234"/>
      <c r="AR624" s="234"/>
      <c r="AS624" s="234"/>
      <c r="AT624" s="234"/>
      <c r="AU624" s="234"/>
      <c r="AV624" s="234"/>
      <c r="AW624" s="234"/>
      <c r="AX624" s="234"/>
      <c r="AY624" s="234"/>
      <c r="AZ624" s="234"/>
      <c r="BA624" s="234"/>
      <c r="BB624" s="234"/>
      <c r="BC624" s="234"/>
      <c r="BD624" s="234"/>
      <c r="BE624" s="234"/>
      <c r="BF624" s="234"/>
      <c r="BG624" s="234"/>
      <c r="BH624" s="234"/>
      <c r="BI624" s="234"/>
      <c r="BJ624" s="234"/>
      <c r="BK624" s="234"/>
      <c r="BL624" s="234"/>
      <c r="BM624" s="234"/>
      <c r="BN624" s="234"/>
      <c r="BO624" s="234"/>
      <c r="BP624" s="234"/>
    </row>
    <row r="625" spans="1:68" s="266" customFormat="1" ht="15.6" x14ac:dyDescent="0.3">
      <c r="A625" s="830"/>
      <c r="B625" s="234"/>
      <c r="C625" s="691"/>
      <c r="D625" s="325"/>
      <c r="E625" s="262"/>
      <c r="F625" s="262"/>
      <c r="G625" s="262"/>
      <c r="H625" s="325"/>
      <c r="I625" s="325"/>
      <c r="J625" s="234"/>
      <c r="K625" s="234"/>
      <c r="L625" s="234"/>
      <c r="M625" s="234"/>
      <c r="N625" s="264"/>
      <c r="O625" s="234"/>
      <c r="P625" s="234"/>
      <c r="Q625" s="234"/>
      <c r="R625" s="797"/>
      <c r="S625" s="234"/>
      <c r="T625" s="234"/>
      <c r="U625" s="234"/>
      <c r="V625" s="412"/>
      <c r="W625" s="389"/>
      <c r="X625" s="389"/>
      <c r="Y625" s="264"/>
      <c r="Z625" s="797"/>
      <c r="AA625" s="234"/>
      <c r="AB625" s="301"/>
      <c r="AC625" s="234"/>
      <c r="AD625" s="234"/>
      <c r="AE625" s="234"/>
      <c r="AF625" s="234"/>
      <c r="AG625" s="821"/>
      <c r="AH625" s="235"/>
      <c r="AI625" s="234"/>
      <c r="AJ625" s="234"/>
      <c r="AK625" s="234"/>
      <c r="AL625" s="234"/>
      <c r="AM625" s="301"/>
      <c r="AN625" s="234"/>
      <c r="AO625" s="234"/>
      <c r="AP625" s="234"/>
      <c r="AQ625" s="234"/>
      <c r="AR625" s="234"/>
      <c r="AS625" s="234"/>
      <c r="AT625" s="234"/>
      <c r="AU625" s="234"/>
      <c r="AV625" s="234"/>
      <c r="AW625" s="234"/>
      <c r="AX625" s="234"/>
      <c r="AY625" s="234"/>
      <c r="AZ625" s="234"/>
      <c r="BA625" s="234"/>
      <c r="BB625" s="234"/>
      <c r="BC625" s="234"/>
      <c r="BD625" s="234"/>
      <c r="BE625" s="234"/>
      <c r="BF625" s="234"/>
      <c r="BG625" s="234"/>
      <c r="BH625" s="234"/>
      <c r="BI625" s="234"/>
      <c r="BJ625" s="234"/>
      <c r="BK625" s="234"/>
      <c r="BL625" s="234"/>
      <c r="BM625" s="234"/>
      <c r="BN625" s="234"/>
      <c r="BO625" s="234"/>
      <c r="BP625" s="234"/>
    </row>
    <row r="626" spans="1:68" s="266" customFormat="1" x14ac:dyDescent="0.3">
      <c r="A626" s="830"/>
      <c r="B626" s="234"/>
      <c r="C626" s="691"/>
      <c r="D626" s="325"/>
      <c r="E626" s="262"/>
      <c r="F626" s="262"/>
      <c r="G626" s="262"/>
      <c r="H626" s="325"/>
      <c r="I626" s="325"/>
      <c r="J626" s="234"/>
      <c r="K626" s="234"/>
      <c r="L626" s="234"/>
      <c r="M626" s="234"/>
      <c r="N626" s="264"/>
      <c r="O626" s="234"/>
      <c r="P626" s="234"/>
      <c r="Q626" s="234"/>
      <c r="R626" s="797"/>
      <c r="S626" s="234"/>
      <c r="T626" s="234"/>
      <c r="U626" s="234"/>
      <c r="V626" s="412"/>
      <c r="W626" s="234"/>
      <c r="X626" s="234"/>
      <c r="Y626" s="264"/>
      <c r="Z626" s="797"/>
      <c r="AA626" s="234"/>
      <c r="AB626" s="301"/>
      <c r="AC626" s="234"/>
      <c r="AD626" s="234"/>
      <c r="AE626" s="234"/>
      <c r="AF626" s="234"/>
      <c r="AG626" s="821"/>
      <c r="AH626" s="235"/>
      <c r="AI626" s="234"/>
      <c r="AJ626" s="234"/>
      <c r="AK626" s="234"/>
      <c r="AL626" s="234"/>
      <c r="AM626" s="301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  <c r="BG626" s="234"/>
      <c r="BH626" s="234"/>
      <c r="BI626" s="234"/>
      <c r="BJ626" s="234"/>
      <c r="BK626" s="234"/>
      <c r="BL626" s="234"/>
      <c r="BM626" s="234"/>
      <c r="BN626" s="234"/>
      <c r="BO626" s="234"/>
      <c r="BP626" s="234"/>
    </row>
    <row r="627" spans="1:68" s="266" customFormat="1" x14ac:dyDescent="0.3">
      <c r="A627" s="830"/>
      <c r="B627" s="234"/>
      <c r="C627" s="691"/>
      <c r="D627" s="325"/>
      <c r="E627" s="262"/>
      <c r="F627" s="262"/>
      <c r="G627" s="262"/>
      <c r="H627" s="325"/>
      <c r="I627" s="325"/>
      <c r="J627" s="234"/>
      <c r="K627" s="234"/>
      <c r="L627" s="234"/>
      <c r="M627" s="234"/>
      <c r="N627" s="264"/>
      <c r="O627" s="234"/>
      <c r="P627" s="234"/>
      <c r="Q627" s="234"/>
      <c r="R627" s="797"/>
      <c r="S627" s="234"/>
      <c r="T627" s="234"/>
      <c r="U627" s="234"/>
      <c r="V627" s="412"/>
      <c r="W627" s="234"/>
      <c r="X627" s="234"/>
      <c r="Y627" s="264"/>
      <c r="Z627" s="797"/>
      <c r="AA627" s="234"/>
      <c r="AB627" s="301"/>
      <c r="AC627" s="234"/>
      <c r="AD627" s="234"/>
      <c r="AE627" s="234"/>
      <c r="AF627" s="234"/>
      <c r="AG627" s="821"/>
      <c r="AH627" s="235"/>
      <c r="AI627" s="234"/>
      <c r="AJ627" s="234"/>
      <c r="AK627" s="234"/>
      <c r="AL627" s="234"/>
      <c r="AM627" s="301"/>
      <c r="AN627" s="234"/>
      <c r="AO627" s="234"/>
      <c r="AP627" s="234"/>
      <c r="AQ627" s="234"/>
      <c r="AR627" s="234"/>
      <c r="AS627" s="234"/>
      <c r="AT627" s="234"/>
      <c r="AU627" s="234"/>
      <c r="AV627" s="234"/>
      <c r="AW627" s="234"/>
      <c r="AX627" s="234"/>
      <c r="AY627" s="234"/>
      <c r="AZ627" s="234"/>
      <c r="BA627" s="234"/>
      <c r="BB627" s="234"/>
      <c r="BC627" s="234"/>
      <c r="BD627" s="234"/>
      <c r="BE627" s="234"/>
      <c r="BF627" s="234"/>
      <c r="BG627" s="234"/>
      <c r="BH627" s="234"/>
      <c r="BI627" s="234"/>
      <c r="BJ627" s="234"/>
      <c r="BK627" s="234"/>
      <c r="BL627" s="234"/>
      <c r="BM627" s="234"/>
      <c r="BN627" s="234"/>
      <c r="BO627" s="234"/>
      <c r="BP627" s="234"/>
    </row>
    <row r="628" spans="1:68" s="266" customFormat="1" x14ac:dyDescent="0.3">
      <c r="A628" s="830"/>
      <c r="B628" s="234"/>
      <c r="C628" s="691"/>
      <c r="D628" s="325"/>
      <c r="E628" s="262"/>
      <c r="F628" s="262"/>
      <c r="G628" s="262"/>
      <c r="H628" s="325"/>
      <c r="I628" s="325"/>
      <c r="J628" s="234"/>
      <c r="K628" s="234"/>
      <c r="L628" s="234"/>
      <c r="M628" s="234"/>
      <c r="N628" s="264"/>
      <c r="O628" s="234"/>
      <c r="P628" s="234"/>
      <c r="Q628" s="234"/>
      <c r="R628" s="797"/>
      <c r="S628" s="234"/>
      <c r="T628" s="234"/>
      <c r="U628" s="234"/>
      <c r="V628" s="412"/>
      <c r="W628" s="234"/>
      <c r="X628" s="234"/>
      <c r="Y628" s="264"/>
      <c r="Z628" s="797"/>
      <c r="AA628" s="234"/>
      <c r="AB628" s="301"/>
      <c r="AC628" s="234"/>
      <c r="AD628" s="234"/>
      <c r="AE628" s="234"/>
      <c r="AF628" s="234"/>
      <c r="AG628" s="821"/>
      <c r="AH628" s="235"/>
      <c r="AI628" s="234"/>
      <c r="AJ628" s="234"/>
      <c r="AK628" s="234"/>
      <c r="AL628" s="234"/>
      <c r="AM628" s="301"/>
      <c r="AN628" s="234"/>
      <c r="AO628" s="234"/>
      <c r="AP628" s="234"/>
      <c r="AQ628" s="234"/>
      <c r="AR628" s="234"/>
      <c r="AS628" s="234"/>
      <c r="AT628" s="234"/>
      <c r="AU628" s="234"/>
      <c r="AV628" s="234"/>
      <c r="AW628" s="234"/>
      <c r="AX628" s="234"/>
      <c r="AY628" s="234"/>
      <c r="AZ628" s="234"/>
      <c r="BA628" s="234"/>
      <c r="BB628" s="234"/>
      <c r="BC628" s="234"/>
      <c r="BD628" s="234"/>
      <c r="BE628" s="234"/>
      <c r="BF628" s="234"/>
      <c r="BG628" s="234"/>
      <c r="BH628" s="234"/>
      <c r="BI628" s="234"/>
      <c r="BJ628" s="234"/>
      <c r="BK628" s="234"/>
      <c r="BL628" s="234"/>
      <c r="BM628" s="234"/>
      <c r="BN628" s="234"/>
      <c r="BO628" s="234"/>
      <c r="BP628" s="234"/>
    </row>
    <row r="629" spans="1:68" s="265" customFormat="1" x14ac:dyDescent="0.3">
      <c r="A629" s="830"/>
      <c r="B629" s="234"/>
      <c r="C629" s="691"/>
      <c r="D629" s="325"/>
      <c r="E629" s="262"/>
      <c r="F629" s="262"/>
      <c r="G629" s="262"/>
      <c r="H629" s="325"/>
      <c r="I629" s="325"/>
      <c r="J629" s="234"/>
      <c r="K629" s="234"/>
      <c r="L629" s="234"/>
      <c r="M629" s="234"/>
      <c r="N629" s="264"/>
      <c r="O629" s="234"/>
      <c r="P629" s="234"/>
      <c r="Q629" s="234"/>
      <c r="R629" s="797"/>
      <c r="S629" s="234"/>
      <c r="T629" s="234"/>
      <c r="U629" s="234"/>
      <c r="V629" s="412"/>
      <c r="W629" s="234"/>
      <c r="X629" s="234"/>
      <c r="Y629" s="264"/>
      <c r="Z629" s="797"/>
      <c r="AA629" s="234"/>
      <c r="AB629" s="301"/>
      <c r="AC629" s="234"/>
      <c r="AD629" s="234"/>
      <c r="AE629" s="234"/>
      <c r="AF629" s="234"/>
      <c r="AG629" s="821"/>
      <c r="AH629" s="235"/>
      <c r="AI629" s="234"/>
      <c r="AJ629" s="234"/>
      <c r="AK629" s="234"/>
      <c r="AL629" s="234"/>
      <c r="AM629" s="301"/>
      <c r="AN629" s="234"/>
      <c r="AO629" s="234"/>
      <c r="AP629" s="234"/>
      <c r="AQ629" s="234"/>
      <c r="AR629" s="234"/>
      <c r="AS629" s="234"/>
      <c r="AT629" s="234"/>
      <c r="AU629" s="234"/>
      <c r="AV629" s="234"/>
      <c r="AW629" s="234"/>
      <c r="AX629" s="234"/>
      <c r="AY629" s="234"/>
      <c r="AZ629" s="234"/>
      <c r="BA629" s="234"/>
      <c r="BB629" s="234"/>
      <c r="BC629" s="234"/>
      <c r="BD629" s="234"/>
      <c r="BE629" s="234"/>
      <c r="BF629" s="234"/>
      <c r="BG629" s="234"/>
      <c r="BH629" s="234"/>
      <c r="BI629" s="234"/>
      <c r="BJ629" s="234"/>
      <c r="BK629" s="234"/>
      <c r="BL629" s="234"/>
      <c r="BM629" s="234"/>
      <c r="BN629" s="234"/>
      <c r="BO629" s="234"/>
      <c r="BP629" s="234"/>
    </row>
    <row r="630" spans="1:68" s="265" customFormat="1" x14ac:dyDescent="0.3">
      <c r="A630" s="830"/>
      <c r="B630" s="234"/>
      <c r="C630" s="691"/>
      <c r="D630" s="325"/>
      <c r="E630" s="262"/>
      <c r="F630" s="262"/>
      <c r="G630" s="262"/>
      <c r="H630" s="325"/>
      <c r="I630" s="325"/>
      <c r="J630" s="234"/>
      <c r="K630" s="234"/>
      <c r="L630" s="234"/>
      <c r="M630" s="234"/>
      <c r="N630" s="264"/>
      <c r="O630" s="234"/>
      <c r="P630" s="234"/>
      <c r="Q630" s="234"/>
      <c r="R630" s="797"/>
      <c r="S630" s="234"/>
      <c r="T630" s="234"/>
      <c r="U630" s="234"/>
      <c r="V630" s="412"/>
      <c r="W630" s="234"/>
      <c r="X630" s="234"/>
      <c r="Y630" s="264"/>
      <c r="Z630" s="797"/>
      <c r="AA630" s="234"/>
      <c r="AB630" s="301"/>
      <c r="AC630" s="234"/>
      <c r="AD630" s="234"/>
      <c r="AE630" s="234"/>
      <c r="AF630" s="234"/>
      <c r="AG630" s="821"/>
      <c r="AH630" s="235"/>
      <c r="AI630" s="234"/>
      <c r="AJ630" s="234"/>
      <c r="AK630" s="234"/>
      <c r="AL630" s="234"/>
      <c r="AM630" s="301"/>
      <c r="AN630" s="234"/>
      <c r="AO630" s="234"/>
      <c r="AP630" s="234"/>
      <c r="AQ630" s="234"/>
      <c r="AR630" s="234"/>
      <c r="AS630" s="234"/>
      <c r="AT630" s="234"/>
      <c r="AU630" s="234"/>
      <c r="AV630" s="234"/>
      <c r="AW630" s="234"/>
      <c r="AX630" s="234"/>
      <c r="AY630" s="234"/>
      <c r="AZ630" s="234"/>
      <c r="BA630" s="234"/>
      <c r="BB630" s="234"/>
      <c r="BC630" s="234"/>
      <c r="BD630" s="234"/>
      <c r="BE630" s="234"/>
      <c r="BF630" s="234"/>
      <c r="BG630" s="234"/>
      <c r="BH630" s="234"/>
      <c r="BI630" s="234"/>
      <c r="BJ630" s="234"/>
      <c r="BK630" s="234"/>
      <c r="BL630" s="234"/>
      <c r="BM630" s="234"/>
      <c r="BN630" s="234"/>
      <c r="BO630" s="234"/>
      <c r="BP630" s="234"/>
    </row>
    <row r="631" spans="1:68" s="265" customFormat="1" x14ac:dyDescent="0.3">
      <c r="A631" s="830"/>
      <c r="B631" s="234"/>
      <c r="C631" s="691"/>
      <c r="D631" s="325"/>
      <c r="E631" s="262"/>
      <c r="F631" s="262"/>
      <c r="G631" s="262"/>
      <c r="H631" s="325"/>
      <c r="I631" s="325"/>
      <c r="J631" s="234"/>
      <c r="K631" s="234"/>
      <c r="L631" s="234"/>
      <c r="M631" s="234"/>
      <c r="N631" s="264"/>
      <c r="O631" s="234"/>
      <c r="P631" s="234"/>
      <c r="Q631" s="234"/>
      <c r="R631" s="797"/>
      <c r="S631" s="234"/>
      <c r="T631" s="234"/>
      <c r="U631" s="234"/>
      <c r="V631" s="412"/>
      <c r="W631" s="234"/>
      <c r="X631" s="234"/>
      <c r="Y631" s="264"/>
      <c r="Z631" s="797"/>
      <c r="AA631" s="234"/>
      <c r="AB631" s="301"/>
      <c r="AC631" s="234"/>
      <c r="AD631" s="234"/>
      <c r="AE631" s="234"/>
      <c r="AF631" s="234"/>
      <c r="AG631" s="821"/>
      <c r="AH631" s="235"/>
      <c r="AI631" s="234"/>
      <c r="AJ631" s="234"/>
      <c r="AK631" s="234"/>
      <c r="AL631" s="234"/>
      <c r="AM631" s="301"/>
      <c r="AN631" s="234"/>
      <c r="AO631" s="234"/>
      <c r="AP631" s="234"/>
      <c r="AQ631" s="234"/>
      <c r="AR631" s="234"/>
      <c r="AS631" s="234"/>
      <c r="AT631" s="234"/>
      <c r="AU631" s="234"/>
      <c r="AV631" s="234"/>
      <c r="AW631" s="234"/>
      <c r="AX631" s="234"/>
      <c r="AY631" s="234"/>
      <c r="AZ631" s="234"/>
      <c r="BA631" s="234"/>
      <c r="BB631" s="234"/>
      <c r="BC631" s="234"/>
      <c r="BD631" s="234"/>
      <c r="BE631" s="234"/>
      <c r="BF631" s="234"/>
      <c r="BG631" s="234"/>
      <c r="BH631" s="234"/>
      <c r="BI631" s="234"/>
      <c r="BJ631" s="234"/>
      <c r="BK631" s="234"/>
      <c r="BL631" s="234"/>
      <c r="BM631" s="234"/>
      <c r="BN631" s="234"/>
      <c r="BO631" s="234"/>
      <c r="BP631" s="234"/>
    </row>
    <row r="632" spans="1:68" s="265" customFormat="1" x14ac:dyDescent="0.3">
      <c r="A632" s="830"/>
      <c r="B632" s="234"/>
      <c r="C632" s="691"/>
      <c r="D632" s="325"/>
      <c r="E632" s="262"/>
      <c r="F632" s="262"/>
      <c r="G632" s="262"/>
      <c r="H632" s="325"/>
      <c r="I632" s="325"/>
      <c r="J632" s="234"/>
      <c r="K632" s="234"/>
      <c r="L632" s="234"/>
      <c r="M632" s="234"/>
      <c r="N632" s="264"/>
      <c r="O632" s="234"/>
      <c r="P632" s="234"/>
      <c r="Q632" s="234"/>
      <c r="R632" s="797"/>
      <c r="S632" s="234"/>
      <c r="T632" s="234"/>
      <c r="U632" s="234"/>
      <c r="V632" s="412"/>
      <c r="W632" s="234"/>
      <c r="X632" s="234"/>
      <c r="Y632" s="264"/>
      <c r="Z632" s="797"/>
      <c r="AA632" s="234"/>
      <c r="AB632" s="301"/>
      <c r="AC632" s="234"/>
      <c r="AD632" s="234"/>
      <c r="AE632" s="234"/>
      <c r="AF632" s="234"/>
      <c r="AG632" s="821"/>
      <c r="AH632" s="235"/>
      <c r="AI632" s="234"/>
      <c r="AJ632" s="234"/>
      <c r="AK632" s="234"/>
      <c r="AL632" s="234"/>
      <c r="AM632" s="301"/>
      <c r="AN632" s="234"/>
      <c r="AO632" s="234"/>
      <c r="AP632" s="234"/>
      <c r="AQ632" s="234"/>
      <c r="AR632" s="234"/>
      <c r="AS632" s="234"/>
      <c r="AT632" s="234"/>
      <c r="AU632" s="234"/>
      <c r="AV632" s="234"/>
      <c r="AW632" s="234"/>
      <c r="AX632" s="234"/>
      <c r="AY632" s="234"/>
      <c r="AZ632" s="234"/>
      <c r="BA632" s="234"/>
      <c r="BB632" s="234"/>
      <c r="BC632" s="234"/>
      <c r="BD632" s="234"/>
      <c r="BE632" s="234"/>
      <c r="BF632" s="234"/>
      <c r="BG632" s="234"/>
      <c r="BH632" s="234"/>
      <c r="BI632" s="234"/>
      <c r="BJ632" s="234"/>
      <c r="BK632" s="234"/>
      <c r="BL632" s="234"/>
      <c r="BM632" s="234"/>
      <c r="BN632" s="234"/>
      <c r="BO632" s="234"/>
      <c r="BP632" s="234"/>
    </row>
    <row r="633" spans="1:68" s="265" customFormat="1" x14ac:dyDescent="0.3">
      <c r="A633" s="830"/>
      <c r="B633" s="234"/>
      <c r="C633" s="691"/>
      <c r="D633" s="325"/>
      <c r="E633" s="262"/>
      <c r="F633" s="262"/>
      <c r="G633" s="262"/>
      <c r="H633" s="325"/>
      <c r="I633" s="325"/>
      <c r="J633" s="234"/>
      <c r="K633" s="234"/>
      <c r="L633" s="234"/>
      <c r="M633" s="234"/>
      <c r="N633" s="264"/>
      <c r="O633" s="234"/>
      <c r="P633" s="234"/>
      <c r="Q633" s="234"/>
      <c r="R633" s="797"/>
      <c r="S633" s="234"/>
      <c r="T633" s="234"/>
      <c r="U633" s="234"/>
      <c r="V633" s="412"/>
      <c r="W633" s="234"/>
      <c r="X633" s="234"/>
      <c r="Y633" s="264"/>
      <c r="Z633" s="797"/>
      <c r="AA633" s="234"/>
      <c r="AB633" s="301"/>
      <c r="AC633" s="234"/>
      <c r="AD633" s="234"/>
      <c r="AE633" s="234"/>
      <c r="AF633" s="234"/>
      <c r="AG633" s="821"/>
      <c r="AH633" s="235"/>
      <c r="AI633" s="234"/>
      <c r="AJ633" s="234"/>
      <c r="AK633" s="234"/>
      <c r="AL633" s="234"/>
      <c r="AM633" s="301"/>
      <c r="AN633" s="234"/>
      <c r="AO633" s="234"/>
      <c r="AP633" s="234"/>
      <c r="AQ633" s="234"/>
      <c r="AR633" s="234"/>
      <c r="AS633" s="234"/>
      <c r="AT633" s="234"/>
      <c r="AU633" s="234"/>
      <c r="AV633" s="234"/>
      <c r="AW633" s="234"/>
      <c r="AX633" s="234"/>
      <c r="AY633" s="234"/>
      <c r="AZ633" s="234"/>
      <c r="BA633" s="234"/>
      <c r="BB633" s="234"/>
      <c r="BC633" s="234"/>
      <c r="BD633" s="234"/>
      <c r="BE633" s="234"/>
      <c r="BF633" s="234"/>
      <c r="BG633" s="234"/>
      <c r="BH633" s="234"/>
      <c r="BI633" s="234"/>
      <c r="BJ633" s="234"/>
      <c r="BK633" s="234"/>
      <c r="BL633" s="234"/>
      <c r="BM633" s="234"/>
      <c r="BN633" s="234"/>
      <c r="BO633" s="234"/>
      <c r="BP633" s="234"/>
    </row>
    <row r="634" spans="1:68" s="265" customFormat="1" ht="15.6" x14ac:dyDescent="0.3">
      <c r="A634" s="830"/>
      <c r="B634" s="234"/>
      <c r="C634" s="691"/>
      <c r="D634" s="325"/>
      <c r="E634" s="262"/>
      <c r="F634" s="262"/>
      <c r="G634" s="262"/>
      <c r="H634" s="325"/>
      <c r="I634" s="325"/>
      <c r="J634" s="234"/>
      <c r="K634" s="234"/>
      <c r="L634" s="234"/>
      <c r="M634" s="234"/>
      <c r="N634" s="264"/>
      <c r="O634" s="234"/>
      <c r="P634" s="234"/>
      <c r="Q634" s="234"/>
      <c r="R634" s="797"/>
      <c r="S634" s="234"/>
      <c r="T634" s="234"/>
      <c r="U634" s="234"/>
      <c r="V634" s="389"/>
      <c r="W634" s="234"/>
      <c r="X634" s="234"/>
      <c r="Y634" s="264"/>
      <c r="Z634" s="797"/>
      <c r="AA634" s="234"/>
      <c r="AB634" s="301"/>
      <c r="AC634" s="234"/>
      <c r="AD634" s="234"/>
      <c r="AE634" s="234"/>
      <c r="AF634" s="234"/>
      <c r="AG634" s="821"/>
      <c r="AH634" s="235"/>
      <c r="AI634" s="234"/>
      <c r="AJ634" s="234"/>
      <c r="AK634" s="234"/>
      <c r="AL634" s="234"/>
      <c r="AM634" s="301"/>
      <c r="AN634" s="234"/>
      <c r="AO634" s="234"/>
      <c r="AP634" s="234"/>
      <c r="AQ634" s="234"/>
      <c r="AR634" s="234"/>
      <c r="AS634" s="234"/>
      <c r="AT634" s="234"/>
      <c r="AU634" s="234"/>
      <c r="AV634" s="234"/>
      <c r="AW634" s="234"/>
      <c r="AX634" s="234"/>
      <c r="AY634" s="234"/>
      <c r="AZ634" s="234"/>
      <c r="BA634" s="234"/>
      <c r="BB634" s="234"/>
      <c r="BC634" s="234"/>
      <c r="BD634" s="234"/>
      <c r="BE634" s="234"/>
      <c r="BF634" s="234"/>
      <c r="BG634" s="234"/>
      <c r="BH634" s="234"/>
      <c r="BI634" s="234"/>
      <c r="BJ634" s="234"/>
      <c r="BK634" s="234"/>
      <c r="BL634" s="234"/>
      <c r="BM634" s="234"/>
      <c r="BN634" s="234"/>
      <c r="BO634" s="234"/>
      <c r="BP634" s="234"/>
    </row>
    <row r="635" spans="1:68" s="265" customFormat="1" ht="15.6" x14ac:dyDescent="0.3">
      <c r="A635" s="830"/>
      <c r="B635" s="234"/>
      <c r="C635" s="691"/>
      <c r="D635" s="325"/>
      <c r="E635" s="262"/>
      <c r="F635" s="262"/>
      <c r="G635" s="262"/>
      <c r="H635" s="325"/>
      <c r="I635" s="325"/>
      <c r="J635" s="234"/>
      <c r="K635" s="234"/>
      <c r="L635" s="234"/>
      <c r="M635" s="234"/>
      <c r="N635" s="264"/>
      <c r="O635" s="234"/>
      <c r="P635" s="234"/>
      <c r="Q635" s="234"/>
      <c r="R635" s="797"/>
      <c r="S635" s="234"/>
      <c r="T635" s="234"/>
      <c r="U635" s="234"/>
      <c r="V635" s="388"/>
      <c r="W635" s="234"/>
      <c r="X635" s="234"/>
      <c r="Y635" s="264"/>
      <c r="Z635" s="797"/>
      <c r="AA635" s="234"/>
      <c r="AB635" s="301"/>
      <c r="AC635" s="234"/>
      <c r="AD635" s="234"/>
      <c r="AE635" s="234"/>
      <c r="AF635" s="234"/>
      <c r="AG635" s="821"/>
      <c r="AH635" s="235"/>
      <c r="AI635" s="234"/>
      <c r="AJ635" s="234"/>
      <c r="AK635" s="234"/>
      <c r="AL635" s="234"/>
      <c r="AM635" s="301"/>
      <c r="AN635" s="234"/>
      <c r="AO635" s="234"/>
      <c r="AP635" s="234"/>
      <c r="AQ635" s="234"/>
      <c r="AR635" s="234"/>
      <c r="AS635" s="234"/>
      <c r="AT635" s="234"/>
      <c r="AU635" s="234"/>
      <c r="AV635" s="234"/>
      <c r="AW635" s="234"/>
      <c r="AX635" s="234"/>
      <c r="AY635" s="234"/>
      <c r="AZ635" s="234"/>
      <c r="BA635" s="234"/>
      <c r="BB635" s="234"/>
      <c r="BC635" s="234"/>
      <c r="BD635" s="234"/>
      <c r="BE635" s="234"/>
      <c r="BF635" s="234"/>
      <c r="BG635" s="234"/>
      <c r="BH635" s="234"/>
      <c r="BI635" s="234"/>
      <c r="BJ635" s="234"/>
      <c r="BK635" s="234"/>
      <c r="BL635" s="234"/>
      <c r="BM635" s="234"/>
      <c r="BN635" s="234"/>
      <c r="BO635" s="234"/>
      <c r="BP635" s="234"/>
    </row>
    <row r="636" spans="1:68" s="265" customFormat="1" x14ac:dyDescent="0.3">
      <c r="A636" s="830"/>
      <c r="B636" s="234"/>
      <c r="C636" s="691"/>
      <c r="D636" s="325"/>
      <c r="E636" s="262"/>
      <c r="F636" s="262"/>
      <c r="G636" s="262"/>
      <c r="H636" s="325"/>
      <c r="I636" s="325"/>
      <c r="J636" s="234"/>
      <c r="K636" s="234"/>
      <c r="L636" s="234"/>
      <c r="M636" s="234"/>
      <c r="N636" s="264"/>
      <c r="O636" s="234"/>
      <c r="P636" s="234"/>
      <c r="Q636" s="234"/>
      <c r="R636" s="797"/>
      <c r="S636" s="234"/>
      <c r="T636" s="234"/>
      <c r="U636" s="234"/>
      <c r="V636" s="412"/>
      <c r="W636" s="234"/>
      <c r="X636" s="234"/>
      <c r="Y636" s="264"/>
      <c r="Z636" s="797"/>
      <c r="AA636" s="234"/>
      <c r="AB636" s="301"/>
      <c r="AC636" s="234"/>
      <c r="AD636" s="234"/>
      <c r="AE636" s="234"/>
      <c r="AF636" s="234"/>
      <c r="AG636" s="821"/>
      <c r="AH636" s="235"/>
      <c r="AI636" s="234"/>
      <c r="AJ636" s="234"/>
      <c r="AK636" s="234"/>
      <c r="AL636" s="234"/>
      <c r="AM636" s="301"/>
      <c r="AN636" s="234"/>
      <c r="AO636" s="234"/>
      <c r="AP636" s="234"/>
      <c r="AQ636" s="234"/>
      <c r="AR636" s="234"/>
      <c r="AS636" s="234"/>
      <c r="AT636" s="234"/>
      <c r="AU636" s="234"/>
      <c r="AV636" s="234"/>
      <c r="AW636" s="234"/>
      <c r="AX636" s="234"/>
      <c r="AY636" s="234"/>
      <c r="AZ636" s="234"/>
      <c r="BA636" s="234"/>
      <c r="BB636" s="234"/>
      <c r="BC636" s="234"/>
      <c r="BD636" s="234"/>
      <c r="BE636" s="234"/>
      <c r="BF636" s="234"/>
      <c r="BG636" s="234"/>
      <c r="BH636" s="234"/>
      <c r="BI636" s="234"/>
      <c r="BJ636" s="234"/>
      <c r="BK636" s="234"/>
      <c r="BL636" s="234"/>
      <c r="BM636" s="234"/>
      <c r="BN636" s="234"/>
      <c r="BO636" s="234"/>
      <c r="BP636" s="234"/>
    </row>
    <row r="637" spans="1:68" s="265" customFormat="1" ht="15.6" x14ac:dyDescent="0.3">
      <c r="A637" s="830"/>
      <c r="B637" s="234"/>
      <c r="C637" s="691"/>
      <c r="D637" s="325"/>
      <c r="E637" s="262"/>
      <c r="F637" s="262"/>
      <c r="G637" s="262"/>
      <c r="H637" s="325"/>
      <c r="I637" s="325"/>
      <c r="J637" s="234"/>
      <c r="K637" s="234"/>
      <c r="L637" s="234"/>
      <c r="M637" s="234"/>
      <c r="N637" s="264"/>
      <c r="O637" s="234"/>
      <c r="P637" s="234"/>
      <c r="Q637" s="234"/>
      <c r="R637" s="797"/>
      <c r="S637" s="234"/>
      <c r="T637" s="234"/>
      <c r="U637" s="234"/>
      <c r="V637" s="388"/>
      <c r="W637" s="234"/>
      <c r="X637" s="234"/>
      <c r="Y637" s="264"/>
      <c r="Z637" s="797"/>
      <c r="AA637" s="234"/>
      <c r="AB637" s="301"/>
      <c r="AC637" s="234"/>
      <c r="AD637" s="234"/>
      <c r="AE637" s="234"/>
      <c r="AF637" s="234"/>
      <c r="AG637" s="821"/>
      <c r="AH637" s="235"/>
      <c r="AI637" s="234"/>
      <c r="AJ637" s="234"/>
      <c r="AK637" s="234"/>
      <c r="AL637" s="234"/>
      <c r="AM637" s="301"/>
      <c r="AN637" s="234"/>
      <c r="AO637" s="234"/>
      <c r="AP637" s="234"/>
      <c r="AQ637" s="234"/>
      <c r="AR637" s="234"/>
      <c r="AS637" s="234"/>
      <c r="AT637" s="234"/>
      <c r="AU637" s="234"/>
      <c r="AV637" s="234"/>
      <c r="AW637" s="234"/>
      <c r="AX637" s="234"/>
      <c r="AY637" s="234"/>
      <c r="AZ637" s="234"/>
      <c r="BA637" s="234"/>
      <c r="BB637" s="234"/>
      <c r="BC637" s="234"/>
      <c r="BD637" s="234"/>
      <c r="BE637" s="234"/>
      <c r="BF637" s="234"/>
      <c r="BG637" s="234"/>
      <c r="BH637" s="234"/>
      <c r="BI637" s="234"/>
      <c r="BJ637" s="234"/>
      <c r="BK637" s="234"/>
      <c r="BL637" s="234"/>
      <c r="BM637" s="234"/>
      <c r="BN637" s="234"/>
      <c r="BO637" s="234"/>
      <c r="BP637" s="234"/>
    </row>
    <row r="638" spans="1:68" s="265" customFormat="1" x14ac:dyDescent="0.3">
      <c r="A638" s="830"/>
      <c r="B638" s="234"/>
      <c r="C638" s="691"/>
      <c r="D638" s="325"/>
      <c r="E638" s="262"/>
      <c r="F638" s="262"/>
      <c r="G638" s="262"/>
      <c r="H638" s="325"/>
      <c r="I638" s="325"/>
      <c r="J638" s="234"/>
      <c r="K638" s="234"/>
      <c r="L638" s="234"/>
      <c r="M638" s="234"/>
      <c r="N638" s="264"/>
      <c r="O638" s="234"/>
      <c r="P638" s="234"/>
      <c r="Q638" s="234"/>
      <c r="R638" s="797"/>
      <c r="S638" s="234"/>
      <c r="T638" s="234"/>
      <c r="U638" s="234"/>
      <c r="V638" s="412"/>
      <c r="W638" s="234"/>
      <c r="X638" s="234"/>
      <c r="Y638" s="264"/>
      <c r="Z638" s="797"/>
      <c r="AA638" s="234"/>
      <c r="AB638" s="301"/>
      <c r="AC638" s="234"/>
      <c r="AD638" s="234"/>
      <c r="AE638" s="234"/>
      <c r="AF638" s="234"/>
      <c r="AG638" s="821"/>
      <c r="AH638" s="235"/>
      <c r="AI638" s="234"/>
      <c r="AJ638" s="234"/>
      <c r="AK638" s="234"/>
      <c r="AL638" s="234"/>
      <c r="AM638" s="301"/>
      <c r="AN638" s="234"/>
      <c r="AO638" s="234"/>
      <c r="AP638" s="234"/>
      <c r="AQ638" s="234"/>
      <c r="AR638" s="234"/>
      <c r="AS638" s="234"/>
      <c r="AT638" s="234"/>
      <c r="AU638" s="234"/>
      <c r="AV638" s="234"/>
      <c r="AW638" s="234"/>
      <c r="AX638" s="234"/>
      <c r="AY638" s="234"/>
      <c r="AZ638" s="234"/>
      <c r="BA638" s="234"/>
      <c r="BB638" s="234"/>
      <c r="BC638" s="234"/>
      <c r="BD638" s="234"/>
      <c r="BE638" s="234"/>
      <c r="BF638" s="234"/>
      <c r="BG638" s="234"/>
      <c r="BH638" s="234"/>
      <c r="BI638" s="234"/>
      <c r="BJ638" s="234"/>
      <c r="BK638" s="234"/>
      <c r="BL638" s="234"/>
      <c r="BM638" s="234"/>
      <c r="BN638" s="234"/>
      <c r="BO638" s="234"/>
      <c r="BP638" s="234"/>
    </row>
    <row r="639" spans="1:68" s="265" customFormat="1" x14ac:dyDescent="0.3">
      <c r="A639" s="830"/>
      <c r="B639" s="234"/>
      <c r="C639" s="691"/>
      <c r="D639" s="325"/>
      <c r="E639" s="262"/>
      <c r="F639" s="262"/>
      <c r="G639" s="262"/>
      <c r="H639" s="325"/>
      <c r="I639" s="325"/>
      <c r="J639" s="234"/>
      <c r="K639" s="234"/>
      <c r="L639" s="234"/>
      <c r="M639" s="234"/>
      <c r="N639" s="264"/>
      <c r="O639" s="234"/>
      <c r="P639" s="234"/>
      <c r="Q639" s="234"/>
      <c r="R639" s="797"/>
      <c r="S639" s="234"/>
      <c r="T639" s="234"/>
      <c r="U639" s="234"/>
      <c r="V639" s="412"/>
      <c r="W639" s="234"/>
      <c r="X639" s="234"/>
      <c r="Y639" s="264"/>
      <c r="Z639" s="797"/>
      <c r="AA639" s="234"/>
      <c r="AB639" s="301"/>
      <c r="AC639" s="234"/>
      <c r="AD639" s="234"/>
      <c r="AE639" s="234"/>
      <c r="AF639" s="234"/>
      <c r="AG639" s="821"/>
      <c r="AH639" s="235"/>
      <c r="AI639" s="234"/>
      <c r="AJ639" s="234"/>
      <c r="AK639" s="234"/>
      <c r="AL639" s="234"/>
      <c r="AM639" s="301"/>
      <c r="AN639" s="234"/>
      <c r="AO639" s="234"/>
      <c r="AP639" s="234"/>
      <c r="AQ639" s="234"/>
      <c r="AR639" s="234"/>
      <c r="AS639" s="234"/>
      <c r="AT639" s="234"/>
      <c r="AU639" s="234"/>
      <c r="AV639" s="234"/>
      <c r="AW639" s="234"/>
      <c r="AX639" s="234"/>
      <c r="AY639" s="234"/>
      <c r="AZ639" s="234"/>
      <c r="BA639" s="234"/>
      <c r="BB639" s="234"/>
      <c r="BC639" s="234"/>
      <c r="BD639" s="234"/>
      <c r="BE639" s="234"/>
      <c r="BF639" s="234"/>
      <c r="BG639" s="234"/>
      <c r="BH639" s="234"/>
      <c r="BI639" s="234"/>
      <c r="BJ639" s="234"/>
      <c r="BK639" s="234"/>
      <c r="BL639" s="234"/>
      <c r="BM639" s="234"/>
      <c r="BN639" s="234"/>
      <c r="BO639" s="234"/>
      <c r="BP639" s="234"/>
    </row>
    <row r="640" spans="1:68" s="265" customFormat="1" x14ac:dyDescent="0.3">
      <c r="A640" s="830"/>
      <c r="B640" s="234"/>
      <c r="C640" s="691"/>
      <c r="D640" s="325"/>
      <c r="E640" s="262"/>
      <c r="F640" s="262"/>
      <c r="G640" s="262"/>
      <c r="H640" s="325"/>
      <c r="I640" s="325"/>
      <c r="J640" s="234"/>
      <c r="K640" s="234"/>
      <c r="L640" s="234"/>
      <c r="M640" s="234"/>
      <c r="N640" s="264"/>
      <c r="O640" s="234"/>
      <c r="P640" s="234"/>
      <c r="Q640" s="234"/>
      <c r="R640" s="797"/>
      <c r="S640" s="234"/>
      <c r="T640" s="234"/>
      <c r="U640" s="234"/>
      <c r="V640" s="412"/>
      <c r="W640" s="234"/>
      <c r="X640" s="234"/>
      <c r="Y640" s="264"/>
      <c r="Z640" s="797"/>
      <c r="AA640" s="234"/>
      <c r="AB640" s="301"/>
      <c r="AC640" s="234"/>
      <c r="AD640" s="234"/>
      <c r="AE640" s="234"/>
      <c r="AF640" s="234"/>
      <c r="AG640" s="821"/>
      <c r="AH640" s="235"/>
      <c r="AI640" s="234"/>
      <c r="AJ640" s="234"/>
      <c r="AK640" s="234"/>
      <c r="AL640" s="234"/>
      <c r="AM640" s="301"/>
      <c r="AN640" s="234"/>
      <c r="AO640" s="234"/>
      <c r="AP640" s="234"/>
      <c r="AQ640" s="234"/>
      <c r="AR640" s="234"/>
      <c r="AS640" s="234"/>
      <c r="AT640" s="234"/>
      <c r="AU640" s="234"/>
      <c r="AV640" s="234"/>
      <c r="AW640" s="234"/>
      <c r="AX640" s="234"/>
      <c r="AY640" s="234"/>
      <c r="AZ640" s="234"/>
      <c r="BA640" s="234"/>
      <c r="BB640" s="234"/>
      <c r="BC640" s="234"/>
      <c r="BD640" s="234"/>
      <c r="BE640" s="234"/>
      <c r="BF640" s="234"/>
      <c r="BG640" s="234"/>
      <c r="BH640" s="234"/>
      <c r="BI640" s="234"/>
      <c r="BJ640" s="234"/>
      <c r="BK640" s="234"/>
      <c r="BL640" s="234"/>
      <c r="BM640" s="234"/>
      <c r="BN640" s="234"/>
      <c r="BO640" s="234"/>
      <c r="BP640" s="234"/>
    </row>
    <row r="641" spans="1:68" s="265" customFormat="1" x14ac:dyDescent="0.3">
      <c r="A641" s="830"/>
      <c r="B641" s="234"/>
      <c r="C641" s="691"/>
      <c r="D641" s="325"/>
      <c r="E641" s="262"/>
      <c r="F641" s="262"/>
      <c r="G641" s="262"/>
      <c r="H641" s="325"/>
      <c r="I641" s="325"/>
      <c r="J641" s="234"/>
      <c r="K641" s="234"/>
      <c r="L641" s="234"/>
      <c r="M641" s="234"/>
      <c r="N641" s="264"/>
      <c r="O641" s="234"/>
      <c r="P641" s="234"/>
      <c r="Q641" s="234"/>
      <c r="R641" s="797"/>
      <c r="S641" s="234"/>
      <c r="T641" s="234"/>
      <c r="U641" s="234"/>
      <c r="V641" s="412"/>
      <c r="W641" s="234"/>
      <c r="X641" s="234"/>
      <c r="Y641" s="264"/>
      <c r="Z641" s="797"/>
      <c r="AA641" s="234"/>
      <c r="AB641" s="301"/>
      <c r="AC641" s="234"/>
      <c r="AD641" s="234"/>
      <c r="AE641" s="234"/>
      <c r="AF641" s="234"/>
      <c r="AG641" s="821"/>
      <c r="AH641" s="235"/>
      <c r="AI641" s="234"/>
      <c r="AJ641" s="234"/>
      <c r="AK641" s="234"/>
      <c r="AL641" s="234"/>
      <c r="AM641" s="301"/>
      <c r="AN641" s="234"/>
      <c r="AO641" s="234"/>
      <c r="AP641" s="234"/>
      <c r="AQ641" s="234"/>
      <c r="AR641" s="234"/>
      <c r="AS641" s="234"/>
      <c r="AT641" s="234"/>
      <c r="AU641" s="234"/>
      <c r="AV641" s="234"/>
      <c r="AW641" s="234"/>
      <c r="AX641" s="234"/>
      <c r="AY641" s="234"/>
      <c r="AZ641" s="234"/>
      <c r="BA641" s="234"/>
      <c r="BB641" s="234"/>
      <c r="BC641" s="234"/>
      <c r="BD641" s="234"/>
      <c r="BE641" s="234"/>
      <c r="BF641" s="234"/>
      <c r="BG641" s="234"/>
      <c r="BH641" s="234"/>
      <c r="BI641" s="234"/>
      <c r="BJ641" s="234"/>
      <c r="BK641" s="234"/>
      <c r="BL641" s="234"/>
      <c r="BM641" s="234"/>
      <c r="BN641" s="234"/>
      <c r="BO641" s="234"/>
      <c r="BP641" s="234"/>
    </row>
    <row r="642" spans="1:68" s="265" customFormat="1" x14ac:dyDescent="0.3">
      <c r="A642" s="830"/>
      <c r="B642" s="234"/>
      <c r="C642" s="691"/>
      <c r="D642" s="325"/>
      <c r="E642" s="262"/>
      <c r="F642" s="262"/>
      <c r="G642" s="262"/>
      <c r="H642" s="325"/>
      <c r="I642" s="325"/>
      <c r="J642" s="234"/>
      <c r="K642" s="234"/>
      <c r="L642" s="234"/>
      <c r="M642" s="234"/>
      <c r="N642" s="264"/>
      <c r="O642" s="234"/>
      <c r="P642" s="234"/>
      <c r="Q642" s="234"/>
      <c r="R642" s="797"/>
      <c r="S642" s="234"/>
      <c r="T642" s="234"/>
      <c r="U642" s="234"/>
      <c r="V642" s="412"/>
      <c r="W642" s="234"/>
      <c r="X642" s="234"/>
      <c r="Y642" s="264"/>
      <c r="Z642" s="797"/>
      <c r="AA642" s="234"/>
      <c r="AB642" s="301"/>
      <c r="AC642" s="234"/>
      <c r="AD642" s="234"/>
      <c r="AE642" s="234"/>
      <c r="AF642" s="234"/>
      <c r="AG642" s="821"/>
      <c r="AH642" s="235"/>
      <c r="AI642" s="234"/>
      <c r="AJ642" s="234"/>
      <c r="AK642" s="234"/>
      <c r="AL642" s="234"/>
      <c r="AM642" s="301"/>
      <c r="AN642" s="234"/>
      <c r="AO642" s="234"/>
      <c r="AP642" s="234"/>
      <c r="AQ642" s="234"/>
      <c r="AR642" s="234"/>
      <c r="AS642" s="234"/>
      <c r="AT642" s="234"/>
      <c r="AU642" s="234"/>
      <c r="AV642" s="234"/>
      <c r="AW642" s="234"/>
      <c r="AX642" s="234"/>
      <c r="AY642" s="234"/>
      <c r="AZ642" s="234"/>
      <c r="BA642" s="234"/>
      <c r="BB642" s="234"/>
      <c r="BC642" s="234"/>
      <c r="BD642" s="234"/>
      <c r="BE642" s="234"/>
      <c r="BF642" s="234"/>
      <c r="BG642" s="234"/>
      <c r="BH642" s="234"/>
      <c r="BI642" s="234"/>
      <c r="BJ642" s="234"/>
      <c r="BK642" s="234"/>
      <c r="BL642" s="234"/>
      <c r="BM642" s="234"/>
      <c r="BN642" s="234"/>
      <c r="BO642" s="234"/>
      <c r="BP642" s="234"/>
    </row>
    <row r="643" spans="1:68" s="265" customFormat="1" x14ac:dyDescent="0.3">
      <c r="A643" s="830"/>
      <c r="B643" s="234"/>
      <c r="C643" s="691"/>
      <c r="D643" s="325"/>
      <c r="E643" s="262"/>
      <c r="F643" s="262"/>
      <c r="G643" s="262"/>
      <c r="H643" s="325"/>
      <c r="I643" s="325"/>
      <c r="J643" s="234"/>
      <c r="K643" s="234"/>
      <c r="L643" s="234"/>
      <c r="M643" s="234"/>
      <c r="N643" s="264"/>
      <c r="O643" s="234"/>
      <c r="P643" s="234"/>
      <c r="Q643" s="234"/>
      <c r="R643" s="797"/>
      <c r="S643" s="234"/>
      <c r="T643" s="234"/>
      <c r="U643" s="234"/>
      <c r="V643" s="367"/>
      <c r="W643" s="234"/>
      <c r="X643" s="234"/>
      <c r="Y643" s="264"/>
      <c r="Z643" s="797"/>
      <c r="AA643" s="234"/>
      <c r="AB643" s="301"/>
      <c r="AC643" s="234"/>
      <c r="AD643" s="234"/>
      <c r="AE643" s="234"/>
      <c r="AF643" s="234"/>
      <c r="AG643" s="821"/>
      <c r="AH643" s="235"/>
      <c r="AI643" s="234"/>
      <c r="AJ643" s="234"/>
      <c r="AK643" s="234"/>
      <c r="AL643" s="234"/>
      <c r="AM643" s="301"/>
      <c r="AN643" s="234"/>
      <c r="AO643" s="234"/>
      <c r="AP643" s="234"/>
      <c r="AQ643" s="234"/>
      <c r="AR643" s="234"/>
      <c r="AS643" s="234"/>
      <c r="AT643" s="234"/>
      <c r="AU643" s="234"/>
      <c r="AV643" s="234"/>
      <c r="AW643" s="234"/>
      <c r="AX643" s="234"/>
      <c r="AY643" s="234"/>
      <c r="AZ643" s="234"/>
      <c r="BA643" s="234"/>
      <c r="BB643" s="234"/>
      <c r="BC643" s="234"/>
      <c r="BD643" s="234"/>
      <c r="BE643" s="234"/>
      <c r="BF643" s="234"/>
      <c r="BG643" s="234"/>
      <c r="BH643" s="234"/>
      <c r="BI643" s="234"/>
      <c r="BJ643" s="234"/>
      <c r="BK643" s="234"/>
      <c r="BL643" s="234"/>
      <c r="BM643" s="234"/>
      <c r="BN643" s="234"/>
      <c r="BO643" s="234"/>
      <c r="BP643" s="234"/>
    </row>
    <row r="644" spans="1:68" s="265" customFormat="1" ht="15.6" x14ac:dyDescent="0.3">
      <c r="A644" s="830"/>
      <c r="B644" s="234"/>
      <c r="C644" s="691"/>
      <c r="D644" s="325"/>
      <c r="E644" s="262"/>
      <c r="F644" s="262"/>
      <c r="G644" s="262"/>
      <c r="H644" s="325"/>
      <c r="I644" s="325"/>
      <c r="J644" s="234"/>
      <c r="K644" s="234"/>
      <c r="L644" s="234"/>
      <c r="M644" s="234"/>
      <c r="N644" s="264"/>
      <c r="O644" s="234"/>
      <c r="P644" s="234"/>
      <c r="Q644" s="234"/>
      <c r="R644" s="797"/>
      <c r="S644" s="234"/>
      <c r="T644" s="234"/>
      <c r="U644" s="234"/>
      <c r="V644" s="388"/>
      <c r="W644" s="234"/>
      <c r="X644" s="234"/>
      <c r="Y644" s="264"/>
      <c r="Z644" s="797"/>
      <c r="AA644" s="234"/>
      <c r="AB644" s="301"/>
      <c r="AC644" s="234"/>
      <c r="AD644" s="234"/>
      <c r="AE644" s="234"/>
      <c r="AF644" s="234"/>
      <c r="AG644" s="821"/>
      <c r="AH644" s="235"/>
      <c r="AI644" s="234"/>
      <c r="AJ644" s="234"/>
      <c r="AK644" s="234"/>
      <c r="AL644" s="234"/>
      <c r="AM644" s="301"/>
      <c r="AN644" s="234"/>
      <c r="AO644" s="234"/>
      <c r="AP644" s="234"/>
      <c r="AQ644" s="234"/>
      <c r="AR644" s="234"/>
      <c r="AS644" s="234"/>
      <c r="AT644" s="234"/>
      <c r="AU644" s="234"/>
      <c r="AV644" s="234"/>
      <c r="AW644" s="234"/>
      <c r="AX644" s="234"/>
      <c r="AY644" s="234"/>
      <c r="AZ644" s="234"/>
      <c r="BA644" s="234"/>
      <c r="BB644" s="234"/>
      <c r="BC644" s="234"/>
      <c r="BD644" s="234"/>
      <c r="BE644" s="234"/>
      <c r="BF644" s="234"/>
      <c r="BG644" s="234"/>
      <c r="BH644" s="234"/>
      <c r="BI644" s="234"/>
      <c r="BJ644" s="234"/>
      <c r="BK644" s="234"/>
      <c r="BL644" s="234"/>
      <c r="BM644" s="234"/>
      <c r="BN644" s="234"/>
      <c r="BO644" s="234"/>
      <c r="BP644" s="234"/>
    </row>
    <row r="645" spans="1:68" s="265" customFormat="1" ht="15.6" x14ac:dyDescent="0.3">
      <c r="A645" s="830"/>
      <c r="B645" s="234"/>
      <c r="C645" s="691"/>
      <c r="D645" s="325"/>
      <c r="E645" s="262"/>
      <c r="F645" s="262"/>
      <c r="G645" s="262"/>
      <c r="H645" s="325"/>
      <c r="I645" s="325"/>
      <c r="J645" s="234"/>
      <c r="K645" s="234"/>
      <c r="L645" s="234"/>
      <c r="M645" s="234"/>
      <c r="N645" s="264"/>
      <c r="O645" s="234"/>
      <c r="P645" s="234"/>
      <c r="Q645" s="234"/>
      <c r="R645" s="797"/>
      <c r="S645" s="234"/>
      <c r="T645" s="234"/>
      <c r="U645" s="234"/>
      <c r="V645" s="388"/>
      <c r="W645" s="234"/>
      <c r="X645" s="234"/>
      <c r="Y645" s="264"/>
      <c r="Z645" s="797"/>
      <c r="AA645" s="234"/>
      <c r="AB645" s="301"/>
      <c r="AC645" s="234"/>
      <c r="AD645" s="234"/>
      <c r="AE645" s="234"/>
      <c r="AF645" s="234"/>
      <c r="AG645" s="821"/>
      <c r="AH645" s="235"/>
      <c r="AI645" s="234"/>
      <c r="AJ645" s="234"/>
      <c r="AK645" s="234"/>
      <c r="AL645" s="234"/>
      <c r="AM645" s="301"/>
      <c r="AN645" s="234"/>
      <c r="AO645" s="234"/>
      <c r="AP645" s="234"/>
      <c r="AQ645" s="234"/>
      <c r="AR645" s="234"/>
      <c r="AS645" s="234"/>
      <c r="AT645" s="234"/>
      <c r="AU645" s="234"/>
      <c r="AV645" s="234"/>
      <c r="AW645" s="234"/>
      <c r="AX645" s="234"/>
      <c r="AY645" s="234"/>
      <c r="AZ645" s="234"/>
      <c r="BA645" s="234"/>
      <c r="BB645" s="234"/>
      <c r="BC645" s="234"/>
      <c r="BD645" s="234"/>
      <c r="BE645" s="234"/>
      <c r="BF645" s="234"/>
      <c r="BG645" s="234"/>
      <c r="BH645" s="234"/>
      <c r="BI645" s="234"/>
      <c r="BJ645" s="234"/>
      <c r="BK645" s="234"/>
      <c r="BL645" s="234"/>
      <c r="BM645" s="234"/>
      <c r="BN645" s="234"/>
      <c r="BO645" s="234"/>
      <c r="BP645" s="234"/>
    </row>
    <row r="646" spans="1:68" s="265" customFormat="1" x14ac:dyDescent="0.3">
      <c r="A646" s="830"/>
      <c r="B646" s="234"/>
      <c r="C646" s="691"/>
      <c r="D646" s="325"/>
      <c r="E646" s="262"/>
      <c r="F646" s="262"/>
      <c r="G646" s="262"/>
      <c r="H646" s="325"/>
      <c r="I646" s="325"/>
      <c r="J646" s="234"/>
      <c r="K646" s="234"/>
      <c r="L646" s="234"/>
      <c r="M646" s="234"/>
      <c r="N646" s="264"/>
      <c r="O646" s="234"/>
      <c r="P646" s="234"/>
      <c r="Q646" s="234"/>
      <c r="R646" s="797"/>
      <c r="S646" s="234"/>
      <c r="T646" s="234"/>
      <c r="U646" s="234"/>
      <c r="V646" s="367"/>
      <c r="W646" s="234"/>
      <c r="X646" s="234"/>
      <c r="Y646" s="264"/>
      <c r="Z646" s="797"/>
      <c r="AA646" s="234"/>
      <c r="AB646" s="301"/>
      <c r="AC646" s="234"/>
      <c r="AD646" s="234"/>
      <c r="AE646" s="234"/>
      <c r="AF646" s="234"/>
      <c r="AG646" s="821"/>
      <c r="AH646" s="235"/>
      <c r="AI646" s="234"/>
      <c r="AJ646" s="234"/>
      <c r="AK646" s="234"/>
      <c r="AL646" s="234"/>
      <c r="AM646" s="301"/>
      <c r="AN646" s="234"/>
      <c r="AO646" s="234"/>
      <c r="AP646" s="234"/>
      <c r="AQ646" s="234"/>
      <c r="AR646" s="234"/>
      <c r="AS646" s="234"/>
      <c r="AT646" s="234"/>
      <c r="AU646" s="234"/>
      <c r="AV646" s="234"/>
      <c r="AW646" s="234"/>
      <c r="AX646" s="234"/>
      <c r="AY646" s="234"/>
      <c r="AZ646" s="234"/>
      <c r="BA646" s="234"/>
      <c r="BB646" s="234"/>
      <c r="BC646" s="234"/>
      <c r="BD646" s="234"/>
      <c r="BE646" s="234"/>
      <c r="BF646" s="234"/>
      <c r="BG646" s="234"/>
      <c r="BH646" s="234"/>
      <c r="BI646" s="234"/>
      <c r="BJ646" s="234"/>
      <c r="BK646" s="234"/>
      <c r="BL646" s="234"/>
      <c r="BM646" s="234"/>
      <c r="BN646" s="234"/>
      <c r="BO646" s="234"/>
      <c r="BP646" s="234"/>
    </row>
    <row r="647" spans="1:68" s="265" customFormat="1" ht="15.6" x14ac:dyDescent="0.3">
      <c r="A647" s="830"/>
      <c r="B647" s="234"/>
      <c r="C647" s="691"/>
      <c r="D647" s="325"/>
      <c r="E647" s="262"/>
      <c r="F647" s="262"/>
      <c r="G647" s="262"/>
      <c r="H647" s="325"/>
      <c r="I647" s="325"/>
      <c r="J647" s="234"/>
      <c r="K647" s="234"/>
      <c r="L647" s="234"/>
      <c r="M647" s="234"/>
      <c r="N647" s="264"/>
      <c r="O647" s="234"/>
      <c r="P647" s="234"/>
      <c r="Q647" s="234"/>
      <c r="R647" s="797"/>
      <c r="S647" s="234"/>
      <c r="T647" s="234"/>
      <c r="U647" s="234"/>
      <c r="V647" s="388"/>
      <c r="W647" s="234"/>
      <c r="X647" s="234"/>
      <c r="Y647" s="264"/>
      <c r="Z647" s="797"/>
      <c r="AA647" s="234"/>
      <c r="AB647" s="301"/>
      <c r="AC647" s="234"/>
      <c r="AD647" s="234"/>
      <c r="AE647" s="234"/>
      <c r="AF647" s="234"/>
      <c r="AG647" s="821"/>
      <c r="AH647" s="235"/>
      <c r="AI647" s="234"/>
      <c r="AJ647" s="234"/>
      <c r="AK647" s="234"/>
      <c r="AL647" s="234"/>
      <c r="AM647" s="301"/>
      <c r="AN647" s="234"/>
      <c r="AO647" s="234"/>
      <c r="AP647" s="234"/>
      <c r="AQ647" s="234"/>
      <c r="AR647" s="234"/>
      <c r="AS647" s="234"/>
      <c r="AT647" s="234"/>
      <c r="AU647" s="234"/>
      <c r="AV647" s="234"/>
      <c r="AW647" s="234"/>
      <c r="AX647" s="234"/>
      <c r="AY647" s="234"/>
      <c r="AZ647" s="234"/>
      <c r="BA647" s="234"/>
      <c r="BB647" s="234"/>
      <c r="BC647" s="234"/>
      <c r="BD647" s="234"/>
      <c r="BE647" s="234"/>
      <c r="BF647" s="234"/>
      <c r="BG647" s="234"/>
      <c r="BH647" s="234"/>
      <c r="BI647" s="234"/>
      <c r="BJ647" s="234"/>
      <c r="BK647" s="234"/>
      <c r="BL647" s="234"/>
      <c r="BM647" s="234"/>
      <c r="BN647" s="234"/>
      <c r="BO647" s="234"/>
      <c r="BP647" s="234"/>
    </row>
    <row r="648" spans="1:68" s="265" customFormat="1" x14ac:dyDescent="0.3">
      <c r="A648" s="830"/>
      <c r="B648" s="234"/>
      <c r="C648" s="691"/>
      <c r="D648" s="325"/>
      <c r="E648" s="262"/>
      <c r="F648" s="262"/>
      <c r="G648" s="262"/>
      <c r="H648" s="325"/>
      <c r="I648" s="325"/>
      <c r="J648" s="234"/>
      <c r="K648" s="234"/>
      <c r="L648" s="234"/>
      <c r="M648" s="234"/>
      <c r="N648" s="264"/>
      <c r="O648" s="234"/>
      <c r="P648" s="234"/>
      <c r="Q648" s="234"/>
      <c r="R648" s="797"/>
      <c r="S648" s="234"/>
      <c r="T648" s="234"/>
      <c r="U648" s="234"/>
      <c r="V648" s="367"/>
      <c r="W648" s="234"/>
      <c r="X648" s="234"/>
      <c r="Y648" s="264"/>
      <c r="Z648" s="797"/>
      <c r="AA648" s="234"/>
      <c r="AB648" s="301"/>
      <c r="AC648" s="234"/>
      <c r="AD648" s="234"/>
      <c r="AE648" s="234"/>
      <c r="AF648" s="234"/>
      <c r="AG648" s="821"/>
      <c r="AH648" s="235"/>
      <c r="AI648" s="234"/>
      <c r="AJ648" s="234"/>
      <c r="AK648" s="234"/>
      <c r="AL648" s="234"/>
      <c r="AM648" s="301"/>
      <c r="AN648" s="234"/>
      <c r="AO648" s="234"/>
      <c r="AP648" s="234"/>
      <c r="AQ648" s="234"/>
      <c r="AR648" s="234"/>
      <c r="AS648" s="234"/>
      <c r="AT648" s="234"/>
      <c r="AU648" s="234"/>
      <c r="AV648" s="234"/>
      <c r="AW648" s="234"/>
      <c r="AX648" s="234"/>
      <c r="AY648" s="234"/>
      <c r="AZ648" s="234"/>
      <c r="BA648" s="234"/>
      <c r="BB648" s="234"/>
      <c r="BC648" s="234"/>
      <c r="BD648" s="234"/>
      <c r="BE648" s="234"/>
      <c r="BF648" s="234"/>
      <c r="BG648" s="234"/>
      <c r="BH648" s="234"/>
      <c r="BI648" s="234"/>
      <c r="BJ648" s="234"/>
      <c r="BK648" s="234"/>
      <c r="BL648" s="234"/>
      <c r="BM648" s="234"/>
      <c r="BN648" s="234"/>
      <c r="BO648" s="234"/>
      <c r="BP648" s="234"/>
    </row>
    <row r="649" spans="1:68" s="265" customFormat="1" x14ac:dyDescent="0.3">
      <c r="A649" s="830"/>
      <c r="B649" s="234"/>
      <c r="C649" s="691"/>
      <c r="D649" s="325"/>
      <c r="E649" s="262"/>
      <c r="F649" s="262"/>
      <c r="G649" s="262"/>
      <c r="H649" s="325"/>
      <c r="I649" s="325"/>
      <c r="J649" s="234"/>
      <c r="K649" s="234"/>
      <c r="L649" s="234"/>
      <c r="M649" s="234"/>
      <c r="N649" s="264"/>
      <c r="O649" s="234"/>
      <c r="P649" s="234"/>
      <c r="Q649" s="234"/>
      <c r="R649" s="797"/>
      <c r="S649" s="234"/>
      <c r="T649" s="234"/>
      <c r="U649" s="234"/>
      <c r="V649" s="367"/>
      <c r="W649" s="234"/>
      <c r="X649" s="234"/>
      <c r="Y649" s="264"/>
      <c r="Z649" s="797"/>
      <c r="AA649" s="234"/>
      <c r="AB649" s="301"/>
      <c r="AC649" s="234"/>
      <c r="AD649" s="234"/>
      <c r="AE649" s="234"/>
      <c r="AF649" s="234"/>
      <c r="AG649" s="821"/>
      <c r="AH649" s="235"/>
      <c r="AI649" s="234"/>
      <c r="AJ649" s="234"/>
      <c r="AK649" s="234"/>
      <c r="AL649" s="234"/>
      <c r="AM649" s="301"/>
      <c r="AN649" s="234"/>
      <c r="AO649" s="234"/>
      <c r="AP649" s="234"/>
      <c r="AQ649" s="234"/>
      <c r="AR649" s="234"/>
      <c r="AS649" s="234"/>
      <c r="AT649" s="234"/>
      <c r="AU649" s="234"/>
      <c r="AV649" s="234"/>
      <c r="AW649" s="234"/>
      <c r="AX649" s="234"/>
      <c r="AY649" s="234"/>
      <c r="AZ649" s="234"/>
      <c r="BA649" s="234"/>
      <c r="BB649" s="234"/>
      <c r="BC649" s="234"/>
      <c r="BD649" s="234"/>
      <c r="BE649" s="234"/>
      <c r="BF649" s="234"/>
      <c r="BG649" s="234"/>
      <c r="BH649" s="234"/>
      <c r="BI649" s="234"/>
      <c r="BJ649" s="234"/>
      <c r="BK649" s="234"/>
      <c r="BL649" s="234"/>
      <c r="BM649" s="234"/>
      <c r="BN649" s="234"/>
      <c r="BO649" s="234"/>
      <c r="BP649" s="234"/>
    </row>
    <row r="650" spans="1:68" s="265" customFormat="1" x14ac:dyDescent="0.3">
      <c r="A650" s="830"/>
      <c r="B650" s="234"/>
      <c r="C650" s="691"/>
      <c r="D650" s="325"/>
      <c r="E650" s="262"/>
      <c r="F650" s="262"/>
      <c r="G650" s="262"/>
      <c r="H650" s="325"/>
      <c r="I650" s="325"/>
      <c r="J650" s="234"/>
      <c r="K650" s="234"/>
      <c r="L650" s="234"/>
      <c r="M650" s="234"/>
      <c r="N650" s="264"/>
      <c r="O650" s="234"/>
      <c r="P650" s="234"/>
      <c r="Q650" s="234"/>
      <c r="R650" s="797"/>
      <c r="S650" s="234"/>
      <c r="T650" s="234"/>
      <c r="U650" s="234"/>
      <c r="V650" s="367"/>
      <c r="W650" s="234"/>
      <c r="X650" s="234"/>
      <c r="Y650" s="264"/>
      <c r="Z650" s="797"/>
      <c r="AA650" s="234"/>
      <c r="AB650" s="301"/>
      <c r="AC650" s="234"/>
      <c r="AD650" s="234"/>
      <c r="AE650" s="234"/>
      <c r="AF650" s="234"/>
      <c r="AG650" s="821"/>
      <c r="AH650" s="235"/>
      <c r="AI650" s="234"/>
      <c r="AJ650" s="234"/>
      <c r="AK650" s="234"/>
      <c r="AL650" s="234"/>
      <c r="AM650" s="301"/>
      <c r="AN650" s="234"/>
      <c r="AO650" s="234"/>
      <c r="AP650" s="234"/>
      <c r="AQ650" s="234"/>
      <c r="AR650" s="234"/>
      <c r="AS650" s="234"/>
      <c r="AT650" s="234"/>
      <c r="AU650" s="234"/>
      <c r="AV650" s="234"/>
      <c r="AW650" s="234"/>
      <c r="AX650" s="234"/>
      <c r="AY650" s="234"/>
      <c r="AZ650" s="234"/>
      <c r="BA650" s="234"/>
      <c r="BB650" s="234"/>
      <c r="BC650" s="234"/>
      <c r="BD650" s="234"/>
      <c r="BE650" s="234"/>
      <c r="BF650" s="234"/>
      <c r="BG650" s="234"/>
      <c r="BH650" s="234"/>
      <c r="BI650" s="234"/>
      <c r="BJ650" s="234"/>
      <c r="BK650" s="234"/>
      <c r="BL650" s="234"/>
      <c r="BM650" s="234"/>
      <c r="BN650" s="234"/>
      <c r="BO650" s="234"/>
      <c r="BP650" s="234"/>
    </row>
    <row r="651" spans="1:68" s="265" customFormat="1" x14ac:dyDescent="0.3">
      <c r="A651" s="830"/>
      <c r="B651" s="234"/>
      <c r="C651" s="691"/>
      <c r="D651" s="325"/>
      <c r="E651" s="262"/>
      <c r="F651" s="262"/>
      <c r="G651" s="262"/>
      <c r="H651" s="325"/>
      <c r="I651" s="325"/>
      <c r="J651" s="234"/>
      <c r="K651" s="234"/>
      <c r="L651" s="234"/>
      <c r="M651" s="234"/>
      <c r="N651" s="264"/>
      <c r="O651" s="234"/>
      <c r="P651" s="234"/>
      <c r="Q651" s="234"/>
      <c r="R651" s="797"/>
      <c r="S651" s="234"/>
      <c r="T651" s="234"/>
      <c r="U651" s="234"/>
      <c r="V651" s="367"/>
      <c r="W651" s="234"/>
      <c r="X651" s="234"/>
      <c r="Y651" s="264"/>
      <c r="Z651" s="797"/>
      <c r="AA651" s="234"/>
      <c r="AB651" s="301"/>
      <c r="AC651" s="234"/>
      <c r="AD651" s="234"/>
      <c r="AE651" s="234"/>
      <c r="AF651" s="234"/>
      <c r="AG651" s="821"/>
      <c r="AH651" s="235"/>
      <c r="AI651" s="234"/>
      <c r="AJ651" s="234"/>
      <c r="AK651" s="234"/>
      <c r="AL651" s="234"/>
      <c r="AM651" s="301"/>
      <c r="AN651" s="234"/>
      <c r="AO651" s="234"/>
      <c r="AP651" s="234"/>
      <c r="AQ651" s="234"/>
      <c r="AR651" s="234"/>
      <c r="AS651" s="234"/>
      <c r="AT651" s="234"/>
      <c r="AU651" s="234"/>
      <c r="AV651" s="234"/>
      <c r="AW651" s="234"/>
      <c r="AX651" s="234"/>
      <c r="AY651" s="234"/>
      <c r="AZ651" s="234"/>
      <c r="BA651" s="234"/>
      <c r="BB651" s="234"/>
      <c r="BC651" s="234"/>
      <c r="BD651" s="234"/>
      <c r="BE651" s="234"/>
      <c r="BF651" s="234"/>
      <c r="BG651" s="234"/>
      <c r="BH651" s="234"/>
      <c r="BI651" s="234"/>
      <c r="BJ651" s="234"/>
      <c r="BK651" s="234"/>
      <c r="BL651" s="234"/>
      <c r="BM651" s="234"/>
      <c r="BN651" s="234"/>
      <c r="BO651" s="234"/>
      <c r="BP651" s="234"/>
    </row>
    <row r="652" spans="1:68" s="265" customFormat="1" x14ac:dyDescent="0.3">
      <c r="A652" s="830"/>
      <c r="B652" s="234"/>
      <c r="C652" s="691"/>
      <c r="D652" s="325"/>
      <c r="E652" s="262"/>
      <c r="F652" s="262"/>
      <c r="G652" s="262"/>
      <c r="H652" s="325"/>
      <c r="I652" s="325"/>
      <c r="J652" s="234"/>
      <c r="K652" s="234"/>
      <c r="L652" s="234"/>
      <c r="M652" s="234"/>
      <c r="N652" s="264"/>
      <c r="O652" s="234"/>
      <c r="P652" s="234"/>
      <c r="Q652" s="234"/>
      <c r="R652" s="797"/>
      <c r="S652" s="234"/>
      <c r="T652" s="234"/>
      <c r="U652" s="234"/>
      <c r="V652" s="367"/>
      <c r="W652" s="234"/>
      <c r="X652" s="234"/>
      <c r="Y652" s="264"/>
      <c r="Z652" s="797"/>
      <c r="AA652" s="234"/>
      <c r="AB652" s="301"/>
      <c r="AC652" s="234"/>
      <c r="AD652" s="234"/>
      <c r="AE652" s="234"/>
      <c r="AF652" s="234"/>
      <c r="AG652" s="821"/>
      <c r="AH652" s="235"/>
      <c r="AI652" s="234"/>
      <c r="AJ652" s="234"/>
      <c r="AK652" s="234"/>
      <c r="AL652" s="234"/>
      <c r="AM652" s="301"/>
      <c r="AN652" s="234"/>
      <c r="AO652" s="234"/>
      <c r="AP652" s="234"/>
      <c r="AQ652" s="234"/>
      <c r="AR652" s="234"/>
      <c r="AS652" s="234"/>
      <c r="AT652" s="234"/>
      <c r="AU652" s="234"/>
      <c r="AV652" s="234"/>
      <c r="AW652" s="234"/>
      <c r="AX652" s="234"/>
      <c r="AY652" s="234"/>
      <c r="AZ652" s="234"/>
      <c r="BA652" s="234"/>
      <c r="BB652" s="234"/>
      <c r="BC652" s="234"/>
      <c r="BD652" s="234"/>
      <c r="BE652" s="234"/>
      <c r="BF652" s="234"/>
      <c r="BG652" s="234"/>
      <c r="BH652" s="234"/>
      <c r="BI652" s="234"/>
      <c r="BJ652" s="234"/>
      <c r="BK652" s="234"/>
      <c r="BL652" s="234"/>
      <c r="BM652" s="234"/>
      <c r="BN652" s="234"/>
      <c r="BO652" s="234"/>
      <c r="BP652" s="234"/>
    </row>
    <row r="653" spans="1:68" s="265" customFormat="1" x14ac:dyDescent="0.3">
      <c r="A653" s="830"/>
      <c r="B653" s="234"/>
      <c r="C653" s="691"/>
      <c r="D653" s="325"/>
      <c r="E653" s="262"/>
      <c r="F653" s="262"/>
      <c r="G653" s="262"/>
      <c r="H653" s="325"/>
      <c r="I653" s="325"/>
      <c r="J653" s="234"/>
      <c r="K653" s="234"/>
      <c r="L653" s="234"/>
      <c r="M653" s="234"/>
      <c r="N653" s="264"/>
      <c r="O653" s="234"/>
      <c r="P653" s="234"/>
      <c r="Q653" s="234"/>
      <c r="R653" s="797"/>
      <c r="S653" s="234"/>
      <c r="T653" s="234"/>
      <c r="U653" s="234"/>
      <c r="V653" s="367"/>
      <c r="W653" s="234"/>
      <c r="X653" s="234"/>
      <c r="Y653" s="264"/>
      <c r="Z653" s="797"/>
      <c r="AA653" s="234"/>
      <c r="AB653" s="301"/>
      <c r="AC653" s="234"/>
      <c r="AD653" s="234"/>
      <c r="AE653" s="234"/>
      <c r="AF653" s="234"/>
      <c r="AG653" s="821"/>
      <c r="AH653" s="235"/>
      <c r="AI653" s="234"/>
      <c r="AJ653" s="234"/>
      <c r="AK653" s="234"/>
      <c r="AL653" s="234"/>
      <c r="AM653" s="301"/>
      <c r="AN653" s="234"/>
      <c r="AO653" s="234"/>
      <c r="AP653" s="234"/>
      <c r="AQ653" s="234"/>
      <c r="AR653" s="234"/>
      <c r="AS653" s="234"/>
      <c r="AT653" s="234"/>
      <c r="AU653" s="234"/>
      <c r="AV653" s="234"/>
      <c r="AW653" s="234"/>
      <c r="AX653" s="234"/>
      <c r="AY653" s="234"/>
      <c r="AZ653" s="234"/>
      <c r="BA653" s="234"/>
      <c r="BB653" s="234"/>
      <c r="BC653" s="234"/>
      <c r="BD653" s="234"/>
      <c r="BE653" s="234"/>
      <c r="BF653" s="234"/>
      <c r="BG653" s="234"/>
      <c r="BH653" s="234"/>
      <c r="BI653" s="234"/>
      <c r="BJ653" s="234"/>
      <c r="BK653" s="234"/>
      <c r="BL653" s="234"/>
      <c r="BM653" s="234"/>
      <c r="BN653" s="234"/>
      <c r="BO653" s="234"/>
      <c r="BP653" s="234"/>
    </row>
    <row r="654" spans="1:68" s="265" customFormat="1" x14ac:dyDescent="0.3">
      <c r="A654" s="830"/>
      <c r="B654" s="234"/>
      <c r="C654" s="691"/>
      <c r="D654" s="325"/>
      <c r="E654" s="262"/>
      <c r="F654" s="262"/>
      <c r="G654" s="262"/>
      <c r="H654" s="325"/>
      <c r="I654" s="325"/>
      <c r="J654" s="234"/>
      <c r="K654" s="234"/>
      <c r="L654" s="234"/>
      <c r="M654" s="234"/>
      <c r="N654" s="264"/>
      <c r="O654" s="234"/>
      <c r="P654" s="234"/>
      <c r="Q654" s="234"/>
      <c r="R654" s="797"/>
      <c r="S654" s="234"/>
      <c r="T654" s="234"/>
      <c r="U654" s="234"/>
      <c r="V654" s="367"/>
      <c r="W654" s="234"/>
      <c r="X654" s="234"/>
      <c r="Y654" s="264"/>
      <c r="Z654" s="797"/>
      <c r="AA654" s="234"/>
      <c r="AB654" s="301"/>
      <c r="AC654" s="234"/>
      <c r="AD654" s="234"/>
      <c r="AE654" s="234"/>
      <c r="AF654" s="234"/>
      <c r="AG654" s="821"/>
      <c r="AH654" s="235"/>
      <c r="AI654" s="234"/>
      <c r="AJ654" s="234"/>
      <c r="AK654" s="234"/>
      <c r="AL654" s="234"/>
      <c r="AM654" s="301"/>
      <c r="AN654" s="234"/>
      <c r="AO654" s="234"/>
      <c r="AP654" s="234"/>
      <c r="AQ654" s="234"/>
      <c r="AR654" s="234"/>
      <c r="AS654" s="234"/>
      <c r="AT654" s="234"/>
      <c r="AU654" s="234"/>
      <c r="AV654" s="234"/>
      <c r="AW654" s="234"/>
      <c r="AX654" s="234"/>
      <c r="AY654" s="234"/>
      <c r="AZ654" s="234"/>
      <c r="BA654" s="234"/>
      <c r="BB654" s="234"/>
      <c r="BC654" s="234"/>
      <c r="BD654" s="234"/>
      <c r="BE654" s="234"/>
      <c r="BF654" s="234"/>
      <c r="BG654" s="234"/>
      <c r="BH654" s="234"/>
      <c r="BI654" s="234"/>
      <c r="BJ654" s="234"/>
      <c r="BK654" s="234"/>
      <c r="BL654" s="234"/>
      <c r="BM654" s="234"/>
      <c r="BN654" s="234"/>
      <c r="BO654" s="234"/>
      <c r="BP654" s="234"/>
    </row>
    <row r="655" spans="1:68" s="265" customFormat="1" x14ac:dyDescent="0.3">
      <c r="A655" s="830"/>
      <c r="B655" s="234"/>
      <c r="C655" s="691"/>
      <c r="D655" s="325"/>
      <c r="E655" s="262"/>
      <c r="F655" s="262"/>
      <c r="G655" s="262"/>
      <c r="H655" s="325"/>
      <c r="I655" s="325"/>
      <c r="J655" s="234"/>
      <c r="K655" s="234"/>
      <c r="L655" s="234"/>
      <c r="M655" s="234"/>
      <c r="N655" s="264"/>
      <c r="O655" s="234"/>
      <c r="P655" s="234"/>
      <c r="Q655" s="234"/>
      <c r="R655" s="797"/>
      <c r="S655" s="234"/>
      <c r="T655" s="234"/>
      <c r="U655" s="234"/>
      <c r="V655" s="367"/>
      <c r="W655" s="234"/>
      <c r="X655" s="234"/>
      <c r="Y655" s="264"/>
      <c r="Z655" s="797"/>
      <c r="AA655" s="234"/>
      <c r="AB655" s="301"/>
      <c r="AC655" s="234"/>
      <c r="AD655" s="234"/>
      <c r="AE655" s="234"/>
      <c r="AF655" s="234"/>
      <c r="AG655" s="821"/>
      <c r="AH655" s="235"/>
      <c r="AI655" s="234"/>
      <c r="AJ655" s="234"/>
      <c r="AK655" s="234"/>
      <c r="AL655" s="234"/>
      <c r="AM655" s="301"/>
      <c r="AN655" s="234"/>
      <c r="AO655" s="234"/>
      <c r="AP655" s="234"/>
      <c r="AQ655" s="234"/>
      <c r="AR655" s="234"/>
      <c r="AS655" s="234"/>
      <c r="AT655" s="234"/>
      <c r="AU655" s="234"/>
      <c r="AV655" s="234"/>
      <c r="AW655" s="234"/>
      <c r="AX655" s="234"/>
      <c r="AY655" s="234"/>
      <c r="AZ655" s="234"/>
      <c r="BA655" s="234"/>
      <c r="BB655" s="234"/>
      <c r="BC655" s="234"/>
      <c r="BD655" s="234"/>
      <c r="BE655" s="234"/>
      <c r="BF655" s="234"/>
      <c r="BG655" s="234"/>
      <c r="BH655" s="234"/>
      <c r="BI655" s="234"/>
      <c r="BJ655" s="234"/>
      <c r="BK655" s="234"/>
      <c r="BL655" s="234"/>
      <c r="BM655" s="234"/>
      <c r="BN655" s="234"/>
      <c r="BO655" s="234"/>
      <c r="BP655" s="234"/>
    </row>
    <row r="656" spans="1:68" s="265" customFormat="1" x14ac:dyDescent="0.3">
      <c r="A656" s="830"/>
      <c r="B656" s="234"/>
      <c r="C656" s="691"/>
      <c r="D656" s="325"/>
      <c r="E656" s="262"/>
      <c r="F656" s="262"/>
      <c r="G656" s="262"/>
      <c r="H656" s="325"/>
      <c r="I656" s="325"/>
      <c r="J656" s="234"/>
      <c r="K656" s="234"/>
      <c r="L656" s="234"/>
      <c r="M656" s="234"/>
      <c r="N656" s="264"/>
      <c r="O656" s="234"/>
      <c r="P656" s="234"/>
      <c r="Q656" s="234"/>
      <c r="R656" s="797"/>
      <c r="S656" s="234"/>
      <c r="T656" s="234"/>
      <c r="U656" s="234"/>
      <c r="V656" s="367"/>
      <c r="W656" s="234"/>
      <c r="X656" s="234"/>
      <c r="Y656" s="264"/>
      <c r="Z656" s="797"/>
      <c r="AA656" s="234"/>
      <c r="AB656" s="301"/>
      <c r="AC656" s="234"/>
      <c r="AD656" s="234"/>
      <c r="AE656" s="234"/>
      <c r="AF656" s="234"/>
      <c r="AG656" s="821"/>
      <c r="AH656" s="235"/>
      <c r="AI656" s="234"/>
      <c r="AJ656" s="234"/>
      <c r="AK656" s="234"/>
      <c r="AL656" s="234"/>
      <c r="AM656" s="301"/>
      <c r="AN656" s="234"/>
      <c r="AO656" s="234"/>
      <c r="AP656" s="234"/>
      <c r="AQ656" s="234"/>
      <c r="AR656" s="234"/>
      <c r="AS656" s="234"/>
      <c r="AT656" s="234"/>
      <c r="AU656" s="234"/>
      <c r="AV656" s="234"/>
      <c r="AW656" s="234"/>
      <c r="AX656" s="234"/>
      <c r="AY656" s="234"/>
      <c r="AZ656" s="234"/>
      <c r="BA656" s="234"/>
      <c r="BB656" s="234"/>
      <c r="BC656" s="234"/>
      <c r="BD656" s="234"/>
      <c r="BE656" s="234"/>
      <c r="BF656" s="234"/>
      <c r="BG656" s="234"/>
      <c r="BH656" s="234"/>
      <c r="BI656" s="234"/>
      <c r="BJ656" s="234"/>
      <c r="BK656" s="234"/>
      <c r="BL656" s="234"/>
      <c r="BM656" s="234"/>
      <c r="BN656" s="234"/>
      <c r="BO656" s="234"/>
      <c r="BP656" s="234"/>
    </row>
    <row r="657" spans="1:68" s="265" customFormat="1" x14ac:dyDescent="0.3">
      <c r="A657" s="830"/>
      <c r="B657" s="234"/>
      <c r="C657" s="691"/>
      <c r="D657" s="325"/>
      <c r="E657" s="262"/>
      <c r="F657" s="262"/>
      <c r="G657" s="262"/>
      <c r="H657" s="325"/>
      <c r="I657" s="325"/>
      <c r="J657" s="234"/>
      <c r="K657" s="234"/>
      <c r="L657" s="234"/>
      <c r="M657" s="234"/>
      <c r="N657" s="264"/>
      <c r="O657" s="234"/>
      <c r="P657" s="234"/>
      <c r="Q657" s="234"/>
      <c r="R657" s="797"/>
      <c r="S657" s="234"/>
      <c r="T657" s="234"/>
      <c r="U657" s="234"/>
      <c r="V657" s="367"/>
      <c r="W657" s="234"/>
      <c r="X657" s="234"/>
      <c r="Y657" s="264"/>
      <c r="Z657" s="797"/>
      <c r="AA657" s="234"/>
      <c r="AB657" s="301"/>
      <c r="AC657" s="234"/>
      <c r="AD657" s="234"/>
      <c r="AE657" s="234"/>
      <c r="AF657" s="234"/>
      <c r="AG657" s="821"/>
      <c r="AH657" s="235"/>
      <c r="AI657" s="234"/>
      <c r="AJ657" s="234"/>
      <c r="AK657" s="234"/>
      <c r="AL657" s="234"/>
      <c r="AM657" s="301"/>
      <c r="AN657" s="234"/>
      <c r="AO657" s="234"/>
      <c r="AP657" s="234"/>
      <c r="AQ657" s="234"/>
      <c r="AR657" s="234"/>
      <c r="AS657" s="234"/>
      <c r="AT657" s="234"/>
      <c r="AU657" s="234"/>
      <c r="AV657" s="234"/>
      <c r="AW657" s="234"/>
      <c r="AX657" s="234"/>
      <c r="AY657" s="234"/>
      <c r="AZ657" s="234"/>
      <c r="BA657" s="234"/>
      <c r="BB657" s="234"/>
      <c r="BC657" s="234"/>
      <c r="BD657" s="234"/>
      <c r="BE657" s="234"/>
      <c r="BF657" s="234"/>
      <c r="BG657" s="234"/>
      <c r="BH657" s="234"/>
      <c r="BI657" s="234"/>
      <c r="BJ657" s="234"/>
      <c r="BK657" s="234"/>
      <c r="BL657" s="234"/>
      <c r="BM657" s="234"/>
      <c r="BN657" s="234"/>
      <c r="BO657" s="234"/>
      <c r="BP657" s="234"/>
    </row>
    <row r="658" spans="1:68" s="265" customFormat="1" x14ac:dyDescent="0.3">
      <c r="A658" s="830"/>
      <c r="B658" s="234"/>
      <c r="C658" s="691"/>
      <c r="D658" s="325"/>
      <c r="E658" s="262"/>
      <c r="F658" s="262"/>
      <c r="G658" s="262"/>
      <c r="H658" s="325"/>
      <c r="I658" s="325"/>
      <c r="J658" s="234"/>
      <c r="K658" s="234"/>
      <c r="L658" s="234"/>
      <c r="M658" s="234"/>
      <c r="N658" s="264"/>
      <c r="O658" s="234"/>
      <c r="P658" s="234"/>
      <c r="Q658" s="234"/>
      <c r="R658" s="797"/>
      <c r="S658" s="234"/>
      <c r="T658" s="234"/>
      <c r="U658" s="234"/>
      <c r="V658" s="367"/>
      <c r="W658" s="234"/>
      <c r="X658" s="234"/>
      <c r="Y658" s="264"/>
      <c r="Z658" s="797"/>
      <c r="AA658" s="234"/>
      <c r="AB658" s="301"/>
      <c r="AC658" s="234"/>
      <c r="AD658" s="234"/>
      <c r="AE658" s="234"/>
      <c r="AF658" s="234"/>
      <c r="AG658" s="821"/>
      <c r="AH658" s="235"/>
      <c r="AI658" s="234"/>
      <c r="AJ658" s="234"/>
      <c r="AK658" s="234"/>
      <c r="AL658" s="234"/>
      <c r="AM658" s="301"/>
      <c r="AN658" s="234"/>
      <c r="AO658" s="234"/>
      <c r="AP658" s="234"/>
      <c r="AQ658" s="234"/>
      <c r="AR658" s="234"/>
      <c r="AS658" s="234"/>
      <c r="AT658" s="234"/>
      <c r="AU658" s="234"/>
      <c r="AV658" s="234"/>
      <c r="AW658" s="234"/>
      <c r="AX658" s="234"/>
      <c r="AY658" s="234"/>
      <c r="AZ658" s="234"/>
      <c r="BA658" s="234"/>
      <c r="BB658" s="234"/>
      <c r="BC658" s="234"/>
      <c r="BD658" s="234"/>
      <c r="BE658" s="234"/>
      <c r="BF658" s="234"/>
      <c r="BG658" s="234"/>
      <c r="BH658" s="234"/>
      <c r="BI658" s="234"/>
      <c r="BJ658" s="234"/>
      <c r="BK658" s="234"/>
      <c r="BL658" s="234"/>
      <c r="BM658" s="234"/>
      <c r="BN658" s="234"/>
      <c r="BO658" s="234"/>
      <c r="BP658" s="234"/>
    </row>
    <row r="659" spans="1:68" s="265" customFormat="1" x14ac:dyDescent="0.3">
      <c r="A659" s="830"/>
      <c r="B659" s="234"/>
      <c r="C659" s="691"/>
      <c r="D659" s="325"/>
      <c r="E659" s="262"/>
      <c r="F659" s="262"/>
      <c r="G659" s="262"/>
      <c r="H659" s="325"/>
      <c r="I659" s="325"/>
      <c r="J659" s="234"/>
      <c r="K659" s="234"/>
      <c r="L659" s="234"/>
      <c r="M659" s="234"/>
      <c r="N659" s="264"/>
      <c r="O659" s="234"/>
      <c r="P659" s="234"/>
      <c r="Q659" s="234"/>
      <c r="R659" s="797"/>
      <c r="S659" s="234"/>
      <c r="T659" s="234"/>
      <c r="U659" s="234"/>
      <c r="V659" s="367"/>
      <c r="W659" s="234"/>
      <c r="X659" s="234"/>
      <c r="Y659" s="264"/>
      <c r="Z659" s="797"/>
      <c r="AA659" s="234"/>
      <c r="AB659" s="301"/>
      <c r="AC659" s="234"/>
      <c r="AD659" s="234"/>
      <c r="AE659" s="234"/>
      <c r="AF659" s="234"/>
      <c r="AG659" s="821"/>
      <c r="AH659" s="235"/>
      <c r="AI659" s="234"/>
      <c r="AJ659" s="234"/>
      <c r="AK659" s="234"/>
      <c r="AL659" s="234"/>
      <c r="AM659" s="301"/>
      <c r="AN659" s="234"/>
      <c r="AO659" s="234"/>
      <c r="AP659" s="234"/>
      <c r="AQ659" s="234"/>
      <c r="AR659" s="234"/>
      <c r="AS659" s="234"/>
      <c r="AT659" s="234"/>
      <c r="AU659" s="234"/>
      <c r="AV659" s="234"/>
      <c r="AW659" s="234"/>
      <c r="AX659" s="234"/>
      <c r="AY659" s="234"/>
      <c r="AZ659" s="234"/>
      <c r="BA659" s="234"/>
      <c r="BB659" s="234"/>
      <c r="BC659" s="234"/>
      <c r="BD659" s="234"/>
      <c r="BE659" s="234"/>
      <c r="BF659" s="234"/>
      <c r="BG659" s="234"/>
      <c r="BH659" s="234"/>
      <c r="BI659" s="234"/>
      <c r="BJ659" s="234"/>
      <c r="BK659" s="234"/>
      <c r="BL659" s="234"/>
      <c r="BM659" s="234"/>
      <c r="BN659" s="234"/>
      <c r="BO659" s="234"/>
      <c r="BP659" s="234"/>
    </row>
    <row r="660" spans="1:68" s="265" customFormat="1" x14ac:dyDescent="0.3">
      <c r="A660" s="830"/>
      <c r="B660" s="234"/>
      <c r="C660" s="691"/>
      <c r="D660" s="325"/>
      <c r="E660" s="262"/>
      <c r="F660" s="262"/>
      <c r="G660" s="262"/>
      <c r="H660" s="325"/>
      <c r="I660" s="325"/>
      <c r="J660" s="234"/>
      <c r="K660" s="234"/>
      <c r="L660" s="234"/>
      <c r="M660" s="234"/>
      <c r="N660" s="264"/>
      <c r="O660" s="234"/>
      <c r="P660" s="234"/>
      <c r="Q660" s="234"/>
      <c r="R660" s="797"/>
      <c r="S660" s="234"/>
      <c r="T660" s="234"/>
      <c r="U660" s="234"/>
      <c r="V660" s="367"/>
      <c r="W660" s="234"/>
      <c r="X660" s="234"/>
      <c r="Y660" s="264"/>
      <c r="Z660" s="797"/>
      <c r="AA660" s="234"/>
      <c r="AB660" s="301"/>
      <c r="AC660" s="234"/>
      <c r="AD660" s="234"/>
      <c r="AE660" s="234"/>
      <c r="AF660" s="234"/>
      <c r="AG660" s="821"/>
      <c r="AH660" s="235"/>
      <c r="AI660" s="234"/>
      <c r="AJ660" s="234"/>
      <c r="AK660" s="234"/>
      <c r="AL660" s="234"/>
      <c r="AM660" s="301"/>
      <c r="AN660" s="234"/>
      <c r="AO660" s="234"/>
      <c r="AP660" s="234"/>
      <c r="AQ660" s="234"/>
      <c r="AR660" s="234"/>
      <c r="AS660" s="234"/>
      <c r="AT660" s="234"/>
      <c r="AU660" s="234"/>
      <c r="AV660" s="234"/>
      <c r="AW660" s="234"/>
      <c r="AX660" s="234"/>
      <c r="AY660" s="234"/>
      <c r="AZ660" s="234"/>
      <c r="BA660" s="234"/>
      <c r="BB660" s="234"/>
      <c r="BC660" s="234"/>
      <c r="BD660" s="234"/>
      <c r="BE660" s="234"/>
      <c r="BF660" s="234"/>
      <c r="BG660" s="234"/>
      <c r="BH660" s="234"/>
      <c r="BI660" s="234"/>
      <c r="BJ660" s="234"/>
      <c r="BK660" s="234"/>
      <c r="BL660" s="234"/>
      <c r="BM660" s="234"/>
      <c r="BN660" s="234"/>
      <c r="BO660" s="234"/>
      <c r="BP660" s="234"/>
    </row>
    <row r="661" spans="1:68" s="265" customFormat="1" x14ac:dyDescent="0.3">
      <c r="A661" s="830"/>
      <c r="B661" s="234"/>
      <c r="C661" s="691"/>
      <c r="D661" s="325"/>
      <c r="E661" s="262"/>
      <c r="F661" s="262"/>
      <c r="G661" s="262"/>
      <c r="H661" s="325"/>
      <c r="I661" s="325"/>
      <c r="J661" s="234"/>
      <c r="K661" s="234"/>
      <c r="L661" s="234"/>
      <c r="M661" s="234"/>
      <c r="N661" s="264"/>
      <c r="O661" s="234"/>
      <c r="P661" s="234"/>
      <c r="Q661" s="234"/>
      <c r="R661" s="797"/>
      <c r="S661" s="234"/>
      <c r="T661" s="234"/>
      <c r="U661" s="234"/>
      <c r="V661" s="367"/>
      <c r="W661" s="234"/>
      <c r="X661" s="234"/>
      <c r="Y661" s="264"/>
      <c r="Z661" s="797"/>
      <c r="AA661" s="234"/>
      <c r="AB661" s="301"/>
      <c r="AC661" s="234"/>
      <c r="AD661" s="234"/>
      <c r="AE661" s="234"/>
      <c r="AF661" s="234"/>
      <c r="AG661" s="821"/>
      <c r="AH661" s="235"/>
      <c r="AI661" s="234"/>
      <c r="AJ661" s="234"/>
      <c r="AK661" s="234"/>
      <c r="AL661" s="234"/>
      <c r="AM661" s="301"/>
      <c r="AN661" s="234"/>
      <c r="AO661" s="234"/>
      <c r="AP661" s="234"/>
      <c r="AQ661" s="234"/>
      <c r="AR661" s="234"/>
      <c r="AS661" s="234"/>
      <c r="AT661" s="234"/>
      <c r="AU661" s="234"/>
      <c r="AV661" s="234"/>
      <c r="AW661" s="234"/>
      <c r="AX661" s="234"/>
      <c r="AY661" s="234"/>
      <c r="AZ661" s="234"/>
      <c r="BA661" s="234"/>
      <c r="BB661" s="234"/>
      <c r="BC661" s="234"/>
      <c r="BD661" s="234"/>
      <c r="BE661" s="234"/>
      <c r="BF661" s="234"/>
      <c r="BG661" s="234"/>
      <c r="BH661" s="234"/>
      <c r="BI661" s="234"/>
      <c r="BJ661" s="234"/>
      <c r="BK661" s="234"/>
      <c r="BL661" s="234"/>
      <c r="BM661" s="234"/>
      <c r="BN661" s="234"/>
      <c r="BO661" s="234"/>
      <c r="BP661" s="234"/>
    </row>
    <row r="662" spans="1:68" s="265" customFormat="1" x14ac:dyDescent="0.3">
      <c r="A662" s="830"/>
      <c r="B662" s="234"/>
      <c r="C662" s="691"/>
      <c r="D662" s="325"/>
      <c r="E662" s="262"/>
      <c r="F662" s="262"/>
      <c r="G662" s="262"/>
      <c r="H662" s="325"/>
      <c r="I662" s="325"/>
      <c r="J662" s="234"/>
      <c r="K662" s="234"/>
      <c r="L662" s="234"/>
      <c r="M662" s="234"/>
      <c r="N662" s="264"/>
      <c r="O662" s="234"/>
      <c r="P662" s="234"/>
      <c r="Q662" s="234"/>
      <c r="R662" s="797"/>
      <c r="S662" s="234"/>
      <c r="T662" s="234"/>
      <c r="U662" s="234"/>
      <c r="V662" s="367"/>
      <c r="W662" s="234"/>
      <c r="X662" s="234"/>
      <c r="Y662" s="264"/>
      <c r="Z662" s="797"/>
      <c r="AA662" s="234"/>
      <c r="AB662" s="301"/>
      <c r="AC662" s="234"/>
      <c r="AD662" s="234"/>
      <c r="AE662" s="234"/>
      <c r="AF662" s="234"/>
      <c r="AG662" s="821"/>
      <c r="AH662" s="235"/>
      <c r="AI662" s="234"/>
      <c r="AJ662" s="234"/>
      <c r="AK662" s="234"/>
      <c r="AL662" s="234"/>
      <c r="AM662" s="301"/>
      <c r="AN662" s="234"/>
      <c r="AO662" s="234"/>
      <c r="AP662" s="234"/>
      <c r="AQ662" s="234"/>
      <c r="AR662" s="234"/>
      <c r="AS662" s="234"/>
      <c r="AT662" s="234"/>
      <c r="AU662" s="234"/>
      <c r="AV662" s="234"/>
      <c r="AW662" s="234"/>
      <c r="AX662" s="234"/>
      <c r="AY662" s="234"/>
      <c r="AZ662" s="234"/>
      <c r="BA662" s="234"/>
      <c r="BB662" s="234"/>
      <c r="BC662" s="234"/>
      <c r="BD662" s="234"/>
      <c r="BE662" s="234"/>
      <c r="BF662" s="234"/>
      <c r="BG662" s="234"/>
      <c r="BH662" s="234"/>
      <c r="BI662" s="234"/>
      <c r="BJ662" s="234"/>
      <c r="BK662" s="234"/>
      <c r="BL662" s="234"/>
      <c r="BM662" s="234"/>
      <c r="BN662" s="234"/>
      <c r="BO662" s="234"/>
      <c r="BP662" s="234"/>
    </row>
    <row r="663" spans="1:68" s="265" customFormat="1" x14ac:dyDescent="0.3">
      <c r="A663" s="830"/>
      <c r="B663" s="234"/>
      <c r="C663" s="691"/>
      <c r="D663" s="325"/>
      <c r="E663" s="262"/>
      <c r="F663" s="262"/>
      <c r="G663" s="262"/>
      <c r="H663" s="325"/>
      <c r="I663" s="325"/>
      <c r="J663" s="234"/>
      <c r="K663" s="234"/>
      <c r="L663" s="234"/>
      <c r="M663" s="234"/>
      <c r="N663" s="264"/>
      <c r="O663" s="234"/>
      <c r="P663" s="234"/>
      <c r="Q663" s="234"/>
      <c r="R663" s="797"/>
      <c r="S663" s="234"/>
      <c r="T663" s="234"/>
      <c r="U663" s="234"/>
      <c r="V663" s="367"/>
      <c r="W663" s="234"/>
      <c r="X663" s="234"/>
      <c r="Y663" s="264"/>
      <c r="Z663" s="797"/>
      <c r="AA663" s="234"/>
      <c r="AB663" s="301"/>
      <c r="AC663" s="234"/>
      <c r="AD663" s="234"/>
      <c r="AE663" s="234"/>
      <c r="AF663" s="234"/>
      <c r="AG663" s="821"/>
      <c r="AH663" s="235"/>
      <c r="AI663" s="234"/>
      <c r="AJ663" s="234"/>
      <c r="AK663" s="234"/>
      <c r="AL663" s="234"/>
      <c r="AM663" s="301"/>
      <c r="AN663" s="234"/>
      <c r="AO663" s="234"/>
      <c r="AP663" s="234"/>
      <c r="AQ663" s="234"/>
      <c r="AR663" s="234"/>
      <c r="AS663" s="234"/>
      <c r="AT663" s="234"/>
      <c r="AU663" s="234"/>
      <c r="AV663" s="234"/>
      <c r="AW663" s="234"/>
      <c r="AX663" s="234"/>
      <c r="AY663" s="234"/>
      <c r="AZ663" s="234"/>
      <c r="BA663" s="234"/>
      <c r="BB663" s="234"/>
      <c r="BC663" s="234"/>
      <c r="BD663" s="234"/>
      <c r="BE663" s="234"/>
      <c r="BF663" s="234"/>
      <c r="BG663" s="234"/>
      <c r="BH663" s="234"/>
      <c r="BI663" s="234"/>
      <c r="BJ663" s="234"/>
      <c r="BK663" s="234"/>
      <c r="BL663" s="234"/>
      <c r="BM663" s="234"/>
      <c r="BN663" s="234"/>
      <c r="BO663" s="234"/>
      <c r="BP663" s="234"/>
    </row>
    <row r="664" spans="1:68" s="265" customFormat="1" x14ac:dyDescent="0.3">
      <c r="A664" s="830"/>
      <c r="B664" s="234"/>
      <c r="C664" s="691"/>
      <c r="D664" s="325"/>
      <c r="E664" s="262"/>
      <c r="F664" s="262"/>
      <c r="G664" s="262"/>
      <c r="H664" s="325"/>
      <c r="I664" s="325"/>
      <c r="J664" s="234"/>
      <c r="K664" s="234"/>
      <c r="L664" s="234"/>
      <c r="M664" s="234"/>
      <c r="N664" s="264"/>
      <c r="O664" s="234"/>
      <c r="P664" s="234"/>
      <c r="Q664" s="234"/>
      <c r="R664" s="797"/>
      <c r="S664" s="234"/>
      <c r="T664" s="234"/>
      <c r="U664" s="234"/>
      <c r="V664" s="367"/>
      <c r="W664" s="234"/>
      <c r="X664" s="234"/>
      <c r="Y664" s="264"/>
      <c r="Z664" s="797"/>
      <c r="AA664" s="234"/>
      <c r="AB664" s="301"/>
      <c r="AC664" s="234"/>
      <c r="AD664" s="234"/>
      <c r="AE664" s="234"/>
      <c r="AF664" s="234"/>
      <c r="AG664" s="821"/>
      <c r="AH664" s="235"/>
      <c r="AI664" s="234"/>
      <c r="AJ664" s="234"/>
      <c r="AK664" s="234"/>
      <c r="AL664" s="234"/>
      <c r="AM664" s="301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4"/>
      <c r="BN664" s="234"/>
      <c r="BO664" s="234"/>
      <c r="BP664" s="234"/>
    </row>
    <row r="665" spans="1:68" s="265" customFormat="1" x14ac:dyDescent="0.3">
      <c r="A665" s="830"/>
      <c r="B665" s="234"/>
      <c r="C665" s="691"/>
      <c r="D665" s="325"/>
      <c r="E665" s="262"/>
      <c r="F665" s="262"/>
      <c r="G665" s="262"/>
      <c r="H665" s="325"/>
      <c r="I665" s="325"/>
      <c r="J665" s="234"/>
      <c r="K665" s="234"/>
      <c r="L665" s="234"/>
      <c r="M665" s="234"/>
      <c r="N665" s="264"/>
      <c r="O665" s="234"/>
      <c r="P665" s="234"/>
      <c r="Q665" s="234"/>
      <c r="R665" s="797"/>
      <c r="S665" s="234"/>
      <c r="T665" s="234"/>
      <c r="U665" s="234"/>
      <c r="V665" s="367"/>
      <c r="W665" s="234"/>
      <c r="X665" s="234"/>
      <c r="Y665" s="264"/>
      <c r="Z665" s="797"/>
      <c r="AA665" s="234"/>
      <c r="AB665" s="301"/>
      <c r="AC665" s="234"/>
      <c r="AD665" s="234"/>
      <c r="AE665" s="234"/>
      <c r="AF665" s="234"/>
      <c r="AG665" s="821"/>
      <c r="AH665" s="235"/>
      <c r="AI665" s="234"/>
      <c r="AJ665" s="234"/>
      <c r="AK665" s="234"/>
      <c r="AL665" s="234"/>
      <c r="AM665" s="301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  <c r="BG665" s="234"/>
      <c r="BH665" s="234"/>
      <c r="BI665" s="234"/>
      <c r="BJ665" s="234"/>
      <c r="BK665" s="234"/>
      <c r="BL665" s="234"/>
      <c r="BM665" s="234"/>
      <c r="BN665" s="234"/>
      <c r="BO665" s="234"/>
      <c r="BP665" s="234"/>
    </row>
    <row r="666" spans="1:68" s="265" customFormat="1" x14ac:dyDescent="0.3">
      <c r="A666" s="830"/>
      <c r="B666" s="234"/>
      <c r="C666" s="691"/>
      <c r="D666" s="325"/>
      <c r="E666" s="262"/>
      <c r="F666" s="262"/>
      <c r="G666" s="262"/>
      <c r="H666" s="325"/>
      <c r="I666" s="325"/>
      <c r="J666" s="234"/>
      <c r="K666" s="234"/>
      <c r="L666" s="234"/>
      <c r="M666" s="234"/>
      <c r="N666" s="264"/>
      <c r="O666" s="234"/>
      <c r="P666" s="234"/>
      <c r="Q666" s="234"/>
      <c r="R666" s="797"/>
      <c r="S666" s="234"/>
      <c r="T666" s="234"/>
      <c r="U666" s="234"/>
      <c r="V666" s="367"/>
      <c r="W666" s="234"/>
      <c r="X666" s="234"/>
      <c r="Y666" s="264"/>
      <c r="Z666" s="797"/>
      <c r="AA666" s="234"/>
      <c r="AB666" s="301"/>
      <c r="AC666" s="234"/>
      <c r="AD666" s="234"/>
      <c r="AE666" s="234"/>
      <c r="AF666" s="234"/>
      <c r="AG666" s="821"/>
      <c r="AH666" s="235"/>
      <c r="AI666" s="234"/>
      <c r="AJ666" s="234"/>
      <c r="AK666" s="234"/>
      <c r="AL666" s="234"/>
      <c r="AM666" s="301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4"/>
      <c r="BN666" s="234"/>
      <c r="BO666" s="234"/>
      <c r="BP666" s="234"/>
    </row>
    <row r="667" spans="1:68" s="265" customFormat="1" x14ac:dyDescent="0.3">
      <c r="A667" s="830"/>
      <c r="B667" s="234"/>
      <c r="C667" s="691"/>
      <c r="D667" s="325"/>
      <c r="E667" s="262"/>
      <c r="F667" s="262"/>
      <c r="G667" s="262"/>
      <c r="H667" s="325"/>
      <c r="I667" s="325"/>
      <c r="J667" s="234"/>
      <c r="K667" s="234"/>
      <c r="L667" s="234"/>
      <c r="M667" s="234"/>
      <c r="N667" s="264"/>
      <c r="O667" s="234"/>
      <c r="P667" s="234"/>
      <c r="Q667" s="234"/>
      <c r="R667" s="797"/>
      <c r="S667" s="234"/>
      <c r="T667" s="234"/>
      <c r="U667" s="234"/>
      <c r="V667" s="367"/>
      <c r="W667" s="234"/>
      <c r="X667" s="234"/>
      <c r="Y667" s="264"/>
      <c r="Z667" s="797"/>
      <c r="AA667" s="234"/>
      <c r="AB667" s="301"/>
      <c r="AC667" s="234"/>
      <c r="AD667" s="234"/>
      <c r="AE667" s="234"/>
      <c r="AF667" s="234"/>
      <c r="AG667" s="821"/>
      <c r="AH667" s="235"/>
      <c r="AI667" s="234"/>
      <c r="AJ667" s="234"/>
      <c r="AK667" s="234"/>
      <c r="AL667" s="234"/>
      <c r="AM667" s="301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4"/>
      <c r="BN667" s="234"/>
      <c r="BO667" s="234"/>
      <c r="BP667" s="234"/>
    </row>
    <row r="668" spans="1:68" s="265" customFormat="1" x14ac:dyDescent="0.3">
      <c r="A668" s="830"/>
      <c r="B668" s="234"/>
      <c r="C668" s="691"/>
      <c r="D668" s="325"/>
      <c r="E668" s="262"/>
      <c r="F668" s="262"/>
      <c r="G668" s="262"/>
      <c r="H668" s="325"/>
      <c r="I668" s="325"/>
      <c r="J668" s="234"/>
      <c r="K668" s="234"/>
      <c r="L668" s="234"/>
      <c r="M668" s="234"/>
      <c r="N668" s="264"/>
      <c r="O668" s="234"/>
      <c r="P668" s="234"/>
      <c r="Q668" s="234"/>
      <c r="R668" s="797"/>
      <c r="S668" s="234"/>
      <c r="T668" s="234"/>
      <c r="U668" s="234"/>
      <c r="V668" s="367"/>
      <c r="W668" s="234"/>
      <c r="X668" s="234"/>
      <c r="Y668" s="264"/>
      <c r="Z668" s="797"/>
      <c r="AA668" s="234"/>
      <c r="AB668" s="301"/>
      <c r="AC668" s="234"/>
      <c r="AD668" s="234"/>
      <c r="AE668" s="234"/>
      <c r="AF668" s="234"/>
      <c r="AG668" s="821"/>
      <c r="AH668" s="235"/>
      <c r="AI668" s="234"/>
      <c r="AJ668" s="234"/>
      <c r="AK668" s="234"/>
      <c r="AL668" s="234"/>
      <c r="AM668" s="301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4"/>
      <c r="BN668" s="234"/>
      <c r="BO668" s="234"/>
      <c r="BP668" s="234"/>
    </row>
    <row r="669" spans="1:68" s="265" customFormat="1" x14ac:dyDescent="0.3">
      <c r="A669" s="830"/>
      <c r="B669" s="234"/>
      <c r="C669" s="691"/>
      <c r="D669" s="325"/>
      <c r="E669" s="262"/>
      <c r="F669" s="262"/>
      <c r="G669" s="262"/>
      <c r="H669" s="325"/>
      <c r="I669" s="325"/>
      <c r="J669" s="234"/>
      <c r="K669" s="234"/>
      <c r="L669" s="234"/>
      <c r="M669" s="234"/>
      <c r="N669" s="264"/>
      <c r="O669" s="234"/>
      <c r="P669" s="234"/>
      <c r="Q669" s="234"/>
      <c r="R669" s="797"/>
      <c r="S669" s="234"/>
      <c r="T669" s="234"/>
      <c r="U669" s="234"/>
      <c r="V669" s="367"/>
      <c r="W669" s="234"/>
      <c r="X669" s="234"/>
      <c r="Y669" s="264"/>
      <c r="Z669" s="797"/>
      <c r="AA669" s="234"/>
      <c r="AB669" s="301"/>
      <c r="AC669" s="234"/>
      <c r="AD669" s="234"/>
      <c r="AE669" s="234"/>
      <c r="AF669" s="234"/>
      <c r="AG669" s="821"/>
      <c r="AH669" s="235"/>
      <c r="AI669" s="234"/>
      <c r="AJ669" s="234"/>
      <c r="AK669" s="234"/>
      <c r="AL669" s="234"/>
      <c r="AM669" s="301"/>
      <c r="AN669" s="234"/>
      <c r="AO669" s="234"/>
      <c r="AP669" s="234"/>
      <c r="AQ669" s="234"/>
      <c r="AR669" s="234"/>
      <c r="AS669" s="234"/>
      <c r="AT669" s="234"/>
      <c r="AU669" s="234"/>
      <c r="AV669" s="234"/>
      <c r="AW669" s="234"/>
      <c r="AX669" s="234"/>
      <c r="AY669" s="234"/>
      <c r="AZ669" s="234"/>
      <c r="BA669" s="234"/>
      <c r="BB669" s="234"/>
      <c r="BC669" s="234"/>
      <c r="BD669" s="234"/>
      <c r="BE669" s="234"/>
      <c r="BF669" s="234"/>
      <c r="BG669" s="234"/>
      <c r="BH669" s="234"/>
      <c r="BI669" s="234"/>
      <c r="BJ669" s="234"/>
      <c r="BK669" s="234"/>
      <c r="BL669" s="234"/>
      <c r="BM669" s="234"/>
      <c r="BN669" s="234"/>
      <c r="BO669" s="234"/>
      <c r="BP669" s="234"/>
    </row>
    <row r="670" spans="1:68" s="265" customFormat="1" x14ac:dyDescent="0.3">
      <c r="A670" s="830"/>
      <c r="B670" s="234"/>
      <c r="C670" s="691"/>
      <c r="D670" s="325"/>
      <c r="E670" s="262"/>
      <c r="F670" s="262"/>
      <c r="G670" s="262"/>
      <c r="H670" s="325"/>
      <c r="I670" s="325"/>
      <c r="J670" s="234"/>
      <c r="K670" s="234"/>
      <c r="L670" s="234"/>
      <c r="M670" s="234"/>
      <c r="N670" s="264"/>
      <c r="O670" s="234"/>
      <c r="P670" s="234"/>
      <c r="Q670" s="234"/>
      <c r="R670" s="797"/>
      <c r="S670" s="234"/>
      <c r="T670" s="234"/>
      <c r="U670" s="234"/>
      <c r="V670" s="367"/>
      <c r="W670" s="234"/>
      <c r="X670" s="234"/>
      <c r="Y670" s="264"/>
      <c r="Z670" s="797"/>
      <c r="AA670" s="234"/>
      <c r="AB670" s="301"/>
      <c r="AC670" s="234"/>
      <c r="AD670" s="234"/>
      <c r="AE670" s="234"/>
      <c r="AF670" s="234"/>
      <c r="AG670" s="821"/>
      <c r="AH670" s="235"/>
      <c r="AI670" s="234"/>
      <c r="AJ670" s="234"/>
      <c r="AK670" s="234"/>
      <c r="AL670" s="234"/>
      <c r="AM670" s="301"/>
      <c r="AN670" s="234"/>
      <c r="AO670" s="234"/>
      <c r="AP670" s="234"/>
      <c r="AQ670" s="234"/>
      <c r="AR670" s="234"/>
      <c r="AS670" s="234"/>
      <c r="AT670" s="234"/>
      <c r="AU670" s="234"/>
      <c r="AV670" s="234"/>
      <c r="AW670" s="234"/>
      <c r="AX670" s="234"/>
      <c r="AY670" s="234"/>
      <c r="AZ670" s="234"/>
      <c r="BA670" s="234"/>
      <c r="BB670" s="234"/>
      <c r="BC670" s="234"/>
      <c r="BD670" s="234"/>
      <c r="BE670" s="234"/>
      <c r="BF670" s="234"/>
      <c r="BG670" s="234"/>
      <c r="BH670" s="234"/>
      <c r="BI670" s="234"/>
      <c r="BJ670" s="234"/>
      <c r="BK670" s="234"/>
      <c r="BL670" s="234"/>
      <c r="BM670" s="234"/>
      <c r="BN670" s="234"/>
      <c r="BO670" s="234"/>
      <c r="BP670" s="234"/>
    </row>
    <row r="671" spans="1:68" s="265" customFormat="1" x14ac:dyDescent="0.3">
      <c r="A671" s="830"/>
      <c r="B671" s="234"/>
      <c r="C671" s="691"/>
      <c r="D671" s="325"/>
      <c r="E671" s="262"/>
      <c r="F671" s="262"/>
      <c r="G671" s="262"/>
      <c r="H671" s="325"/>
      <c r="I671" s="325"/>
      <c r="J671" s="234"/>
      <c r="K671" s="234"/>
      <c r="L671" s="234"/>
      <c r="M671" s="234"/>
      <c r="N671" s="264"/>
      <c r="O671" s="234"/>
      <c r="P671" s="234"/>
      <c r="Q671" s="234"/>
      <c r="R671" s="797"/>
      <c r="S671" s="234"/>
      <c r="T671" s="234"/>
      <c r="U671" s="234"/>
      <c r="V671" s="367"/>
      <c r="W671" s="234"/>
      <c r="X671" s="234"/>
      <c r="Y671" s="264"/>
      <c r="Z671" s="797"/>
      <c r="AA671" s="234"/>
      <c r="AB671" s="301"/>
      <c r="AC671" s="234"/>
      <c r="AD671" s="234"/>
      <c r="AE671" s="234"/>
      <c r="AF671" s="234"/>
      <c r="AG671" s="821"/>
      <c r="AH671" s="235"/>
      <c r="AI671" s="234"/>
      <c r="AJ671" s="234"/>
      <c r="AK671" s="234"/>
      <c r="AL671" s="234"/>
      <c r="AM671" s="301"/>
      <c r="AN671" s="234"/>
      <c r="AO671" s="234"/>
      <c r="AP671" s="234"/>
      <c r="AQ671" s="234"/>
      <c r="AR671" s="234"/>
      <c r="AS671" s="234"/>
      <c r="AT671" s="234"/>
      <c r="AU671" s="234"/>
      <c r="AV671" s="234"/>
      <c r="AW671" s="234"/>
      <c r="AX671" s="234"/>
      <c r="AY671" s="234"/>
      <c r="AZ671" s="234"/>
      <c r="BA671" s="234"/>
      <c r="BB671" s="234"/>
      <c r="BC671" s="234"/>
      <c r="BD671" s="234"/>
      <c r="BE671" s="234"/>
      <c r="BF671" s="234"/>
      <c r="BG671" s="234"/>
      <c r="BH671" s="234"/>
      <c r="BI671" s="234"/>
      <c r="BJ671" s="234"/>
      <c r="BK671" s="234"/>
      <c r="BL671" s="234"/>
      <c r="BM671" s="234"/>
      <c r="BN671" s="234"/>
      <c r="BO671" s="234"/>
      <c r="BP671" s="234"/>
    </row>
    <row r="672" spans="1:68" s="265" customFormat="1" x14ac:dyDescent="0.3">
      <c r="A672" s="830"/>
      <c r="B672" s="234"/>
      <c r="C672" s="691"/>
      <c r="D672" s="325"/>
      <c r="E672" s="262"/>
      <c r="F672" s="262"/>
      <c r="G672" s="262"/>
      <c r="H672" s="325"/>
      <c r="I672" s="325"/>
      <c r="J672" s="234"/>
      <c r="K672" s="234"/>
      <c r="L672" s="234"/>
      <c r="M672" s="234"/>
      <c r="N672" s="264"/>
      <c r="O672" s="234"/>
      <c r="P672" s="234"/>
      <c r="Q672" s="234"/>
      <c r="R672" s="797"/>
      <c r="S672" s="234"/>
      <c r="T672" s="234"/>
      <c r="U672" s="234"/>
      <c r="V672" s="367"/>
      <c r="W672" s="234"/>
      <c r="X672" s="234"/>
      <c r="Y672" s="264"/>
      <c r="Z672" s="797"/>
      <c r="AA672" s="234"/>
      <c r="AB672" s="301"/>
      <c r="AC672" s="234"/>
      <c r="AD672" s="234"/>
      <c r="AE672" s="234"/>
      <c r="AF672" s="234"/>
      <c r="AG672" s="821"/>
      <c r="AH672" s="235"/>
      <c r="AI672" s="234"/>
      <c r="AJ672" s="234"/>
      <c r="AK672" s="234"/>
      <c r="AL672" s="234"/>
      <c r="AM672" s="301"/>
      <c r="AN672" s="234"/>
      <c r="AO672" s="234"/>
      <c r="AP672" s="234"/>
      <c r="AQ672" s="234"/>
      <c r="AR672" s="234"/>
      <c r="AS672" s="234"/>
      <c r="AT672" s="234"/>
      <c r="AU672" s="234"/>
      <c r="AV672" s="234"/>
      <c r="AW672" s="234"/>
      <c r="AX672" s="234"/>
      <c r="AY672" s="234"/>
      <c r="AZ672" s="234"/>
      <c r="BA672" s="234"/>
      <c r="BB672" s="234"/>
      <c r="BC672" s="234"/>
      <c r="BD672" s="234"/>
      <c r="BE672" s="234"/>
      <c r="BF672" s="234"/>
      <c r="BG672" s="234"/>
      <c r="BH672" s="234"/>
      <c r="BI672" s="234"/>
      <c r="BJ672" s="234"/>
      <c r="BK672" s="234"/>
      <c r="BL672" s="234"/>
      <c r="BM672" s="234"/>
      <c r="BN672" s="234"/>
      <c r="BO672" s="234"/>
      <c r="BP672" s="234"/>
    </row>
    <row r="673" spans="1:68" s="265" customFormat="1" x14ac:dyDescent="0.3">
      <c r="A673" s="830"/>
      <c r="B673" s="234"/>
      <c r="C673" s="691"/>
      <c r="D673" s="325"/>
      <c r="E673" s="262"/>
      <c r="F673" s="262"/>
      <c r="G673" s="262"/>
      <c r="H673" s="325"/>
      <c r="I673" s="325"/>
      <c r="J673" s="234"/>
      <c r="K673" s="234"/>
      <c r="L673" s="234"/>
      <c r="M673" s="234"/>
      <c r="N673" s="264"/>
      <c r="O673" s="234"/>
      <c r="P673" s="234"/>
      <c r="Q673" s="234"/>
      <c r="R673" s="797"/>
      <c r="S673" s="234"/>
      <c r="T673" s="234"/>
      <c r="U673" s="234"/>
      <c r="V673" s="367"/>
      <c r="W673" s="234"/>
      <c r="X673" s="234"/>
      <c r="Y673" s="264"/>
      <c r="Z673" s="797"/>
      <c r="AA673" s="234"/>
      <c r="AB673" s="301"/>
      <c r="AC673" s="234"/>
      <c r="AD673" s="234"/>
      <c r="AE673" s="234"/>
      <c r="AF673" s="234"/>
      <c r="AG673" s="821"/>
      <c r="AH673" s="235"/>
      <c r="AI673" s="234"/>
      <c r="AJ673" s="234"/>
      <c r="AK673" s="234"/>
      <c r="AL673" s="234"/>
      <c r="AM673" s="301"/>
      <c r="AN673" s="234"/>
      <c r="AO673" s="234"/>
      <c r="AP673" s="234"/>
      <c r="AQ673" s="234"/>
      <c r="AR673" s="234"/>
      <c r="AS673" s="234"/>
      <c r="AT673" s="234"/>
      <c r="AU673" s="234"/>
      <c r="AV673" s="234"/>
      <c r="AW673" s="234"/>
      <c r="AX673" s="234"/>
      <c r="AY673" s="234"/>
      <c r="AZ673" s="234"/>
      <c r="BA673" s="234"/>
      <c r="BB673" s="234"/>
      <c r="BC673" s="234"/>
      <c r="BD673" s="234"/>
      <c r="BE673" s="234"/>
      <c r="BF673" s="234"/>
      <c r="BG673" s="234"/>
      <c r="BH673" s="234"/>
      <c r="BI673" s="234"/>
      <c r="BJ673" s="234"/>
      <c r="BK673" s="234"/>
      <c r="BL673" s="234"/>
      <c r="BM673" s="234"/>
      <c r="BN673" s="234"/>
      <c r="BO673" s="234"/>
      <c r="BP673" s="234"/>
    </row>
    <row r="674" spans="1:68" s="265" customFormat="1" x14ac:dyDescent="0.3">
      <c r="A674" s="830"/>
      <c r="B674" s="234"/>
      <c r="C674" s="691"/>
      <c r="D674" s="325"/>
      <c r="E674" s="262"/>
      <c r="F674" s="262"/>
      <c r="G674" s="262"/>
      <c r="H674" s="325"/>
      <c r="I674" s="325"/>
      <c r="J674" s="234"/>
      <c r="K674" s="234"/>
      <c r="L674" s="234"/>
      <c r="M674" s="234"/>
      <c r="N674" s="264"/>
      <c r="O674" s="234"/>
      <c r="P674" s="234"/>
      <c r="Q674" s="234"/>
      <c r="R674" s="797"/>
      <c r="S674" s="234"/>
      <c r="T674" s="234"/>
      <c r="U674" s="234"/>
      <c r="V674" s="367"/>
      <c r="W674" s="234"/>
      <c r="X674" s="234"/>
      <c r="Y674" s="264"/>
      <c r="Z674" s="797"/>
      <c r="AA674" s="234"/>
      <c r="AB674" s="301"/>
      <c r="AC674" s="234"/>
      <c r="AD674" s="234"/>
      <c r="AE674" s="234"/>
      <c r="AF674" s="234"/>
      <c r="AG674" s="821"/>
      <c r="AH674" s="235"/>
      <c r="AI674" s="234"/>
      <c r="AJ674" s="234"/>
      <c r="AK674" s="234"/>
      <c r="AL674" s="234"/>
      <c r="AM674" s="301"/>
      <c r="AN674" s="234"/>
      <c r="AO674" s="234"/>
      <c r="AP674" s="234"/>
      <c r="AQ674" s="234"/>
      <c r="AR674" s="234"/>
      <c r="AS674" s="234"/>
      <c r="AT674" s="234"/>
      <c r="AU674" s="234"/>
      <c r="AV674" s="234"/>
      <c r="AW674" s="234"/>
      <c r="AX674" s="234"/>
      <c r="AY674" s="234"/>
      <c r="AZ674" s="234"/>
      <c r="BA674" s="234"/>
      <c r="BB674" s="234"/>
      <c r="BC674" s="234"/>
      <c r="BD674" s="234"/>
      <c r="BE674" s="234"/>
      <c r="BF674" s="234"/>
      <c r="BG674" s="234"/>
      <c r="BH674" s="234"/>
      <c r="BI674" s="234"/>
      <c r="BJ674" s="234"/>
      <c r="BK674" s="234"/>
      <c r="BL674" s="234"/>
      <c r="BM674" s="234"/>
      <c r="BN674" s="234"/>
      <c r="BO674" s="234"/>
      <c r="BP674" s="234"/>
    </row>
    <row r="675" spans="1:68" s="265" customFormat="1" x14ac:dyDescent="0.3">
      <c r="A675" s="830"/>
      <c r="B675" s="234"/>
      <c r="C675" s="691"/>
      <c r="D675" s="325"/>
      <c r="E675" s="262"/>
      <c r="F675" s="262"/>
      <c r="G675" s="262"/>
      <c r="H675" s="325"/>
      <c r="I675" s="325"/>
      <c r="J675" s="234"/>
      <c r="K675" s="234"/>
      <c r="L675" s="234"/>
      <c r="M675" s="234"/>
      <c r="N675" s="264"/>
      <c r="O675" s="234"/>
      <c r="P675" s="234"/>
      <c r="Q675" s="234"/>
      <c r="R675" s="797"/>
      <c r="S675" s="234"/>
      <c r="T675" s="234"/>
      <c r="U675" s="234"/>
      <c r="V675" s="367"/>
      <c r="W675" s="234"/>
      <c r="X675" s="234"/>
      <c r="Y675" s="264"/>
      <c r="Z675" s="797"/>
      <c r="AA675" s="234"/>
      <c r="AB675" s="301"/>
      <c r="AC675" s="234"/>
      <c r="AD675" s="234"/>
      <c r="AE675" s="234"/>
      <c r="AF675" s="234"/>
      <c r="AG675" s="821"/>
      <c r="AH675" s="235"/>
      <c r="AI675" s="234"/>
      <c r="AJ675" s="234"/>
      <c r="AK675" s="234"/>
      <c r="AL675" s="234"/>
      <c r="AM675" s="301"/>
      <c r="AN675" s="234"/>
      <c r="AO675" s="234"/>
      <c r="AP675" s="234"/>
      <c r="AQ675" s="234"/>
      <c r="AR675" s="234"/>
      <c r="AS675" s="234"/>
      <c r="AT675" s="234"/>
      <c r="AU675" s="234"/>
      <c r="AV675" s="234"/>
      <c r="AW675" s="234"/>
      <c r="AX675" s="234"/>
      <c r="AY675" s="234"/>
      <c r="AZ675" s="234"/>
      <c r="BA675" s="234"/>
      <c r="BB675" s="234"/>
      <c r="BC675" s="234"/>
      <c r="BD675" s="234"/>
      <c r="BE675" s="234"/>
      <c r="BF675" s="234"/>
      <c r="BG675" s="234"/>
      <c r="BH675" s="234"/>
      <c r="BI675" s="234"/>
      <c r="BJ675" s="234"/>
      <c r="BK675" s="234"/>
      <c r="BL675" s="234"/>
      <c r="BM675" s="234"/>
      <c r="BN675" s="234"/>
      <c r="BO675" s="234"/>
      <c r="BP675" s="234"/>
    </row>
    <row r="676" spans="1:68" s="265" customFormat="1" x14ac:dyDescent="0.3">
      <c r="A676" s="830"/>
      <c r="B676" s="234"/>
      <c r="C676" s="691"/>
      <c r="D676" s="325"/>
      <c r="E676" s="262"/>
      <c r="F676" s="262"/>
      <c r="G676" s="262"/>
      <c r="H676" s="325"/>
      <c r="I676" s="325"/>
      <c r="J676" s="234"/>
      <c r="K676" s="234"/>
      <c r="L676" s="234"/>
      <c r="M676" s="234"/>
      <c r="N676" s="264"/>
      <c r="O676" s="234"/>
      <c r="P676" s="234"/>
      <c r="Q676" s="234"/>
      <c r="R676" s="797"/>
      <c r="S676" s="234"/>
      <c r="T676" s="234"/>
      <c r="U676" s="234"/>
      <c r="V676" s="367"/>
      <c r="W676" s="234"/>
      <c r="X676" s="234"/>
      <c r="Y676" s="264"/>
      <c r="Z676" s="797"/>
      <c r="AA676" s="234"/>
      <c r="AB676" s="301"/>
      <c r="AC676" s="234"/>
      <c r="AD676" s="234"/>
      <c r="AE676" s="234"/>
      <c r="AF676" s="234"/>
      <c r="AG676" s="821"/>
      <c r="AH676" s="235"/>
      <c r="AI676" s="234"/>
      <c r="AJ676" s="234"/>
      <c r="AK676" s="234"/>
      <c r="AL676" s="234"/>
      <c r="AM676" s="301"/>
      <c r="AN676" s="234"/>
      <c r="AO676" s="234"/>
      <c r="AP676" s="234"/>
      <c r="AQ676" s="234"/>
      <c r="AR676" s="234"/>
      <c r="AS676" s="234"/>
      <c r="AT676" s="234"/>
      <c r="AU676" s="234"/>
      <c r="AV676" s="234"/>
      <c r="AW676" s="234"/>
      <c r="AX676" s="234"/>
      <c r="AY676" s="234"/>
      <c r="AZ676" s="234"/>
      <c r="BA676" s="234"/>
      <c r="BB676" s="234"/>
      <c r="BC676" s="234"/>
      <c r="BD676" s="234"/>
      <c r="BE676" s="234"/>
      <c r="BF676" s="234"/>
      <c r="BG676" s="234"/>
      <c r="BH676" s="234"/>
      <c r="BI676" s="234"/>
      <c r="BJ676" s="234"/>
      <c r="BK676" s="234"/>
      <c r="BL676" s="234"/>
      <c r="BM676" s="234"/>
      <c r="BN676" s="234"/>
      <c r="BO676" s="234"/>
      <c r="BP676" s="234"/>
    </row>
    <row r="677" spans="1:68" s="265" customFormat="1" x14ac:dyDescent="0.3">
      <c r="A677" s="830"/>
      <c r="B677" s="234"/>
      <c r="C677" s="691"/>
      <c r="D677" s="325"/>
      <c r="E677" s="262"/>
      <c r="F677" s="262"/>
      <c r="G677" s="262"/>
      <c r="H677" s="325"/>
      <c r="I677" s="325"/>
      <c r="J677" s="234"/>
      <c r="K677" s="234"/>
      <c r="L677" s="234"/>
      <c r="M677" s="234"/>
      <c r="N677" s="264"/>
      <c r="O677" s="234"/>
      <c r="P677" s="234"/>
      <c r="Q677" s="234"/>
      <c r="R677" s="797"/>
      <c r="S677" s="234"/>
      <c r="T677" s="234"/>
      <c r="U677" s="234"/>
      <c r="V677" s="367"/>
      <c r="W677" s="234"/>
      <c r="X677" s="234"/>
      <c r="Y677" s="264"/>
      <c r="Z677" s="797"/>
      <c r="AA677" s="234"/>
      <c r="AB677" s="301"/>
      <c r="AC677" s="234"/>
      <c r="AD677" s="234"/>
      <c r="AE677" s="234"/>
      <c r="AF677" s="234"/>
      <c r="AG677" s="821"/>
      <c r="AH677" s="235"/>
      <c r="AI677" s="234"/>
      <c r="AJ677" s="234"/>
      <c r="AK677" s="234"/>
      <c r="AL677" s="234"/>
      <c r="AM677" s="301"/>
      <c r="AN677" s="234"/>
      <c r="AO677" s="234"/>
      <c r="AP677" s="234"/>
      <c r="AQ677" s="234"/>
      <c r="AR677" s="234"/>
      <c r="AS677" s="234"/>
      <c r="AT677" s="234"/>
      <c r="AU677" s="234"/>
      <c r="AV677" s="234"/>
      <c r="AW677" s="234"/>
      <c r="AX677" s="234"/>
      <c r="AY677" s="234"/>
      <c r="AZ677" s="234"/>
      <c r="BA677" s="234"/>
      <c r="BB677" s="234"/>
      <c r="BC677" s="234"/>
      <c r="BD677" s="234"/>
      <c r="BE677" s="234"/>
      <c r="BF677" s="234"/>
      <c r="BG677" s="234"/>
      <c r="BH677" s="234"/>
      <c r="BI677" s="234"/>
      <c r="BJ677" s="234"/>
      <c r="BK677" s="234"/>
      <c r="BL677" s="234"/>
      <c r="BM677" s="234"/>
      <c r="BN677" s="234"/>
      <c r="BO677" s="234"/>
      <c r="BP677" s="234"/>
    </row>
    <row r="678" spans="1:68" s="265" customFormat="1" x14ac:dyDescent="0.3">
      <c r="A678" s="830"/>
      <c r="B678" s="234"/>
      <c r="C678" s="691"/>
      <c r="D678" s="325"/>
      <c r="E678" s="262"/>
      <c r="F678" s="262"/>
      <c r="G678" s="262"/>
      <c r="H678" s="325"/>
      <c r="I678" s="325"/>
      <c r="J678" s="234"/>
      <c r="K678" s="234"/>
      <c r="L678" s="234"/>
      <c r="M678" s="234"/>
      <c r="N678" s="264"/>
      <c r="O678" s="234"/>
      <c r="P678" s="234"/>
      <c r="Q678" s="234"/>
      <c r="R678" s="797"/>
      <c r="S678" s="234"/>
      <c r="T678" s="234"/>
      <c r="U678" s="234"/>
      <c r="V678" s="367"/>
      <c r="W678" s="234"/>
      <c r="X678" s="234"/>
      <c r="Y678" s="264"/>
      <c r="Z678" s="797"/>
      <c r="AA678" s="234"/>
      <c r="AB678" s="301"/>
      <c r="AC678" s="234"/>
      <c r="AD678" s="234"/>
      <c r="AE678" s="234"/>
      <c r="AF678" s="234"/>
      <c r="AG678" s="821"/>
      <c r="AH678" s="235"/>
      <c r="AI678" s="234"/>
      <c r="AJ678" s="234"/>
      <c r="AK678" s="234"/>
      <c r="AL678" s="234"/>
      <c r="AM678" s="301"/>
      <c r="AN678" s="234"/>
      <c r="AO678" s="234"/>
      <c r="AP678" s="234"/>
      <c r="AQ678" s="234"/>
      <c r="AR678" s="234"/>
      <c r="AS678" s="234"/>
      <c r="AT678" s="234"/>
      <c r="AU678" s="234"/>
      <c r="AV678" s="234"/>
      <c r="AW678" s="234"/>
      <c r="AX678" s="234"/>
      <c r="AY678" s="234"/>
      <c r="AZ678" s="234"/>
      <c r="BA678" s="234"/>
      <c r="BB678" s="234"/>
      <c r="BC678" s="234"/>
      <c r="BD678" s="234"/>
      <c r="BE678" s="234"/>
      <c r="BF678" s="234"/>
      <c r="BG678" s="234"/>
      <c r="BH678" s="234"/>
      <c r="BI678" s="234"/>
      <c r="BJ678" s="234"/>
      <c r="BK678" s="234"/>
      <c r="BL678" s="234"/>
      <c r="BM678" s="234"/>
      <c r="BN678" s="234"/>
      <c r="BO678" s="234"/>
      <c r="BP678" s="234"/>
    </row>
    <row r="679" spans="1:68" s="265" customFormat="1" x14ac:dyDescent="0.3">
      <c r="A679" s="830"/>
      <c r="B679" s="234"/>
      <c r="C679" s="691"/>
      <c r="D679" s="325"/>
      <c r="E679" s="262"/>
      <c r="F679" s="262"/>
      <c r="G679" s="262"/>
      <c r="H679" s="325"/>
      <c r="I679" s="325"/>
      <c r="J679" s="234"/>
      <c r="K679" s="234"/>
      <c r="L679" s="234"/>
      <c r="M679" s="234"/>
      <c r="N679" s="264"/>
      <c r="O679" s="234"/>
      <c r="P679" s="234"/>
      <c r="Q679" s="234"/>
      <c r="R679" s="797"/>
      <c r="S679" s="234"/>
      <c r="T679" s="234"/>
      <c r="U679" s="234"/>
      <c r="V679" s="367"/>
      <c r="W679" s="234"/>
      <c r="X679" s="234"/>
      <c r="Y679" s="264"/>
      <c r="Z679" s="797"/>
      <c r="AA679" s="234"/>
      <c r="AB679" s="301"/>
      <c r="AC679" s="234"/>
      <c r="AD679" s="234"/>
      <c r="AE679" s="234"/>
      <c r="AF679" s="234"/>
      <c r="AG679" s="821"/>
      <c r="AH679" s="235"/>
      <c r="AI679" s="234"/>
      <c r="AJ679" s="234"/>
      <c r="AK679" s="234"/>
      <c r="AL679" s="234"/>
      <c r="AM679" s="301"/>
      <c r="AN679" s="234"/>
      <c r="AO679" s="234"/>
      <c r="AP679" s="234"/>
      <c r="AQ679" s="234"/>
      <c r="AR679" s="234"/>
      <c r="AS679" s="234"/>
      <c r="AT679" s="234"/>
      <c r="AU679" s="234"/>
      <c r="AV679" s="234"/>
      <c r="AW679" s="234"/>
      <c r="AX679" s="234"/>
      <c r="AY679" s="234"/>
      <c r="AZ679" s="234"/>
      <c r="BA679" s="234"/>
      <c r="BB679" s="234"/>
      <c r="BC679" s="234"/>
      <c r="BD679" s="234"/>
      <c r="BE679" s="234"/>
      <c r="BF679" s="234"/>
      <c r="BG679" s="234"/>
      <c r="BH679" s="234"/>
      <c r="BI679" s="234"/>
      <c r="BJ679" s="234"/>
      <c r="BK679" s="234"/>
      <c r="BL679" s="234"/>
      <c r="BM679" s="234"/>
      <c r="BN679" s="234"/>
      <c r="BO679" s="234"/>
      <c r="BP679" s="234"/>
    </row>
    <row r="680" spans="1:68" s="265" customFormat="1" x14ac:dyDescent="0.3">
      <c r="A680" s="830"/>
      <c r="B680" s="234"/>
      <c r="C680" s="691"/>
      <c r="D680" s="325"/>
      <c r="E680" s="262"/>
      <c r="F680" s="262"/>
      <c r="G680" s="262"/>
      <c r="H680" s="325"/>
      <c r="I680" s="325"/>
      <c r="J680" s="234"/>
      <c r="K680" s="234"/>
      <c r="L680" s="234"/>
      <c r="M680" s="234"/>
      <c r="N680" s="264"/>
      <c r="O680" s="234"/>
      <c r="P680" s="234"/>
      <c r="Q680" s="234"/>
      <c r="R680" s="797"/>
      <c r="S680" s="234"/>
      <c r="T680" s="234"/>
      <c r="U680" s="234"/>
      <c r="V680" s="367"/>
      <c r="W680" s="234"/>
      <c r="X680" s="234"/>
      <c r="Y680" s="264"/>
      <c r="Z680" s="797"/>
      <c r="AA680" s="234"/>
      <c r="AB680" s="301"/>
      <c r="AC680" s="234"/>
      <c r="AD680" s="234"/>
      <c r="AE680" s="234"/>
      <c r="AF680" s="234"/>
      <c r="AG680" s="821"/>
      <c r="AH680" s="235"/>
      <c r="AI680" s="234"/>
      <c r="AJ680" s="234"/>
      <c r="AK680" s="234"/>
      <c r="AL680" s="234"/>
      <c r="AM680" s="301"/>
      <c r="AN680" s="234"/>
      <c r="AO680" s="234"/>
      <c r="AP680" s="234"/>
      <c r="AQ680" s="234"/>
      <c r="AR680" s="234"/>
      <c r="AS680" s="234"/>
      <c r="AT680" s="234"/>
      <c r="AU680" s="234"/>
      <c r="AV680" s="234"/>
      <c r="AW680" s="234"/>
      <c r="AX680" s="234"/>
      <c r="AY680" s="234"/>
      <c r="AZ680" s="234"/>
      <c r="BA680" s="234"/>
      <c r="BB680" s="234"/>
      <c r="BC680" s="234"/>
      <c r="BD680" s="234"/>
      <c r="BE680" s="234"/>
      <c r="BF680" s="234"/>
      <c r="BG680" s="234"/>
      <c r="BH680" s="234"/>
      <c r="BI680" s="234"/>
      <c r="BJ680" s="234"/>
      <c r="BK680" s="234"/>
      <c r="BL680" s="234"/>
      <c r="BM680" s="234"/>
      <c r="BN680" s="234"/>
      <c r="BO680" s="234"/>
      <c r="BP680" s="234"/>
    </row>
    <row r="681" spans="1:68" s="265" customFormat="1" x14ac:dyDescent="0.3">
      <c r="A681" s="830"/>
      <c r="B681" s="234"/>
      <c r="C681" s="691"/>
      <c r="D681" s="325"/>
      <c r="E681" s="262"/>
      <c r="F681" s="262"/>
      <c r="G681" s="262"/>
      <c r="H681" s="325"/>
      <c r="I681" s="325"/>
      <c r="J681" s="234"/>
      <c r="K681" s="234"/>
      <c r="L681" s="234"/>
      <c r="M681" s="234"/>
      <c r="N681" s="264"/>
      <c r="O681" s="234"/>
      <c r="P681" s="234"/>
      <c r="Q681" s="234"/>
      <c r="R681" s="797"/>
      <c r="S681" s="234"/>
      <c r="T681" s="234"/>
      <c r="U681" s="234"/>
      <c r="V681" s="367"/>
      <c r="W681" s="234"/>
      <c r="X681" s="234"/>
      <c r="Y681" s="264"/>
      <c r="Z681" s="797"/>
      <c r="AA681" s="234"/>
      <c r="AB681" s="301"/>
      <c r="AC681" s="234"/>
      <c r="AD681" s="234"/>
      <c r="AE681" s="234"/>
      <c r="AF681" s="234"/>
      <c r="AG681" s="821"/>
      <c r="AH681" s="235"/>
      <c r="AI681" s="234"/>
      <c r="AJ681" s="234"/>
      <c r="AK681" s="234"/>
      <c r="AL681" s="234"/>
      <c r="AM681" s="301"/>
      <c r="AN681" s="234"/>
      <c r="AO681" s="234"/>
      <c r="AP681" s="234"/>
      <c r="AQ681" s="234"/>
      <c r="AR681" s="234"/>
      <c r="AS681" s="234"/>
      <c r="AT681" s="234"/>
      <c r="AU681" s="234"/>
      <c r="AV681" s="234"/>
      <c r="AW681" s="234"/>
      <c r="AX681" s="234"/>
      <c r="AY681" s="234"/>
      <c r="AZ681" s="234"/>
      <c r="BA681" s="234"/>
      <c r="BB681" s="234"/>
      <c r="BC681" s="234"/>
      <c r="BD681" s="234"/>
      <c r="BE681" s="234"/>
      <c r="BF681" s="234"/>
      <c r="BG681" s="234"/>
      <c r="BH681" s="234"/>
      <c r="BI681" s="234"/>
      <c r="BJ681" s="234"/>
      <c r="BK681" s="234"/>
      <c r="BL681" s="234"/>
      <c r="BM681" s="234"/>
      <c r="BN681" s="234"/>
      <c r="BO681" s="234"/>
      <c r="BP681" s="234"/>
    </row>
    <row r="682" spans="1:68" s="265" customFormat="1" x14ac:dyDescent="0.3">
      <c r="A682" s="830"/>
      <c r="B682" s="234"/>
      <c r="C682" s="691"/>
      <c r="D682" s="325"/>
      <c r="E682" s="262"/>
      <c r="F682" s="262"/>
      <c r="G682" s="262"/>
      <c r="H682" s="325"/>
      <c r="I682" s="325"/>
      <c r="J682" s="234"/>
      <c r="K682" s="234"/>
      <c r="L682" s="234"/>
      <c r="M682" s="234"/>
      <c r="N682" s="264"/>
      <c r="O682" s="234"/>
      <c r="P682" s="234"/>
      <c r="Q682" s="234"/>
      <c r="R682" s="797"/>
      <c r="S682" s="234"/>
      <c r="T682" s="234"/>
      <c r="U682" s="234"/>
      <c r="V682" s="367"/>
      <c r="W682" s="234"/>
      <c r="X682" s="234"/>
      <c r="Y682" s="264"/>
      <c r="Z682" s="797"/>
      <c r="AA682" s="234"/>
      <c r="AB682" s="301"/>
      <c r="AC682" s="234"/>
      <c r="AD682" s="234"/>
      <c r="AE682" s="234"/>
      <c r="AF682" s="234"/>
      <c r="AG682" s="821"/>
      <c r="AH682" s="235"/>
      <c r="AI682" s="234"/>
      <c r="AJ682" s="234"/>
      <c r="AK682" s="234"/>
      <c r="AL682" s="234"/>
      <c r="AM682" s="301"/>
      <c r="AN682" s="234"/>
      <c r="AO682" s="234"/>
      <c r="AP682" s="234"/>
      <c r="AQ682" s="234"/>
      <c r="AR682" s="234"/>
      <c r="AS682" s="234"/>
      <c r="AT682" s="234"/>
      <c r="AU682" s="234"/>
      <c r="AV682" s="234"/>
      <c r="AW682" s="234"/>
      <c r="AX682" s="234"/>
      <c r="AY682" s="234"/>
      <c r="AZ682" s="234"/>
      <c r="BA682" s="234"/>
      <c r="BB682" s="234"/>
      <c r="BC682" s="234"/>
      <c r="BD682" s="234"/>
      <c r="BE682" s="234"/>
      <c r="BF682" s="234"/>
      <c r="BG682" s="234"/>
      <c r="BH682" s="234"/>
      <c r="BI682" s="234"/>
      <c r="BJ682" s="234"/>
      <c r="BK682" s="234"/>
      <c r="BL682" s="234"/>
      <c r="BM682" s="234"/>
      <c r="BN682" s="234"/>
      <c r="BO682" s="234"/>
      <c r="BP682" s="234"/>
    </row>
    <row r="683" spans="1:68" s="265" customFormat="1" x14ac:dyDescent="0.3">
      <c r="A683" s="830"/>
      <c r="B683" s="234"/>
      <c r="C683" s="691"/>
      <c r="D683" s="325"/>
      <c r="E683" s="262"/>
      <c r="F683" s="262"/>
      <c r="G683" s="262"/>
      <c r="H683" s="325"/>
      <c r="I683" s="325"/>
      <c r="J683" s="234"/>
      <c r="K683" s="234"/>
      <c r="L683" s="234"/>
      <c r="M683" s="234"/>
      <c r="N683" s="264"/>
      <c r="O683" s="234"/>
      <c r="P683" s="234"/>
      <c r="Q683" s="234"/>
      <c r="R683" s="797"/>
      <c r="S683" s="234"/>
      <c r="T683" s="234"/>
      <c r="U683" s="234"/>
      <c r="V683" s="367"/>
      <c r="W683" s="234"/>
      <c r="X683" s="234"/>
      <c r="Y683" s="264"/>
      <c r="Z683" s="797"/>
      <c r="AA683" s="234"/>
      <c r="AB683" s="301"/>
      <c r="AC683" s="234"/>
      <c r="AD683" s="234"/>
      <c r="AE683" s="234"/>
      <c r="AF683" s="234"/>
      <c r="AG683" s="821"/>
      <c r="AH683" s="235"/>
      <c r="AI683" s="234"/>
      <c r="AJ683" s="234"/>
      <c r="AK683" s="234"/>
      <c r="AL683" s="234"/>
      <c r="AM683" s="301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4"/>
      <c r="BB683" s="234"/>
      <c r="BC683" s="234"/>
      <c r="BD683" s="234"/>
      <c r="BE683" s="234"/>
      <c r="BF683" s="234"/>
      <c r="BG683" s="234"/>
      <c r="BH683" s="234"/>
      <c r="BI683" s="234"/>
      <c r="BJ683" s="234"/>
      <c r="BK683" s="234"/>
      <c r="BL683" s="234"/>
      <c r="BM683" s="234"/>
      <c r="BN683" s="234"/>
      <c r="BO683" s="234"/>
      <c r="BP683" s="234"/>
    </row>
    <row r="684" spans="1:68" s="265" customFormat="1" x14ac:dyDescent="0.3">
      <c r="A684" s="830"/>
      <c r="B684" s="234"/>
      <c r="C684" s="691"/>
      <c r="D684" s="325"/>
      <c r="E684" s="262"/>
      <c r="F684" s="262"/>
      <c r="G684" s="262"/>
      <c r="H684" s="325"/>
      <c r="I684" s="325"/>
      <c r="J684" s="234"/>
      <c r="K684" s="234"/>
      <c r="L684" s="234"/>
      <c r="M684" s="234"/>
      <c r="N684" s="264"/>
      <c r="O684" s="234"/>
      <c r="P684" s="234"/>
      <c r="Q684" s="234"/>
      <c r="R684" s="797"/>
      <c r="S684" s="234"/>
      <c r="T684" s="234"/>
      <c r="U684" s="234"/>
      <c r="V684" s="367"/>
      <c r="W684" s="234"/>
      <c r="X684" s="234"/>
      <c r="Y684" s="264"/>
      <c r="Z684" s="797"/>
      <c r="AA684" s="234"/>
      <c r="AB684" s="301"/>
      <c r="AC684" s="234"/>
      <c r="AD684" s="234"/>
      <c r="AE684" s="234"/>
      <c r="AF684" s="234"/>
      <c r="AG684" s="821"/>
      <c r="AH684" s="235"/>
      <c r="AI684" s="234"/>
      <c r="AJ684" s="234"/>
      <c r="AK684" s="234"/>
      <c r="AL684" s="234"/>
      <c r="AM684" s="301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4"/>
      <c r="BB684" s="234"/>
      <c r="BC684" s="234"/>
      <c r="BD684" s="234"/>
      <c r="BE684" s="234"/>
      <c r="BF684" s="234"/>
      <c r="BG684" s="234"/>
      <c r="BH684" s="234"/>
      <c r="BI684" s="234"/>
      <c r="BJ684" s="234"/>
      <c r="BK684" s="234"/>
      <c r="BL684" s="234"/>
      <c r="BM684" s="234"/>
      <c r="BN684" s="234"/>
      <c r="BO684" s="234"/>
      <c r="BP684" s="234"/>
    </row>
    <row r="685" spans="1:68" s="265" customFormat="1" x14ac:dyDescent="0.3">
      <c r="A685" s="830"/>
      <c r="B685" s="234"/>
      <c r="C685" s="691"/>
      <c r="D685" s="325"/>
      <c r="E685" s="262"/>
      <c r="F685" s="262"/>
      <c r="G685" s="262"/>
      <c r="H685" s="325"/>
      <c r="I685" s="325"/>
      <c r="J685" s="234"/>
      <c r="K685" s="234"/>
      <c r="L685" s="234"/>
      <c r="M685" s="234"/>
      <c r="N685" s="264"/>
      <c r="O685" s="234"/>
      <c r="P685" s="234"/>
      <c r="Q685" s="234"/>
      <c r="R685" s="797"/>
      <c r="S685" s="234"/>
      <c r="T685" s="234"/>
      <c r="U685" s="234"/>
      <c r="V685" s="367"/>
      <c r="W685" s="234"/>
      <c r="X685" s="234"/>
      <c r="Y685" s="264"/>
      <c r="Z685" s="797"/>
      <c r="AA685" s="234"/>
      <c r="AB685" s="301"/>
      <c r="AC685" s="234"/>
      <c r="AD685" s="234"/>
      <c r="AE685" s="234"/>
      <c r="AF685" s="234"/>
      <c r="AG685" s="821"/>
      <c r="AH685" s="235"/>
      <c r="AI685" s="234"/>
      <c r="AJ685" s="234"/>
      <c r="AK685" s="234"/>
      <c r="AL685" s="234"/>
      <c r="AM685" s="301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4"/>
      <c r="BB685" s="234"/>
      <c r="BC685" s="234"/>
      <c r="BD685" s="234"/>
      <c r="BE685" s="234"/>
      <c r="BF685" s="234"/>
      <c r="BG685" s="234"/>
      <c r="BH685" s="234"/>
      <c r="BI685" s="234"/>
      <c r="BJ685" s="234"/>
      <c r="BK685" s="234"/>
      <c r="BL685" s="234"/>
      <c r="BM685" s="234"/>
      <c r="BN685" s="234"/>
      <c r="BO685" s="234"/>
      <c r="BP685" s="234"/>
    </row>
    <row r="686" spans="1:68" s="265" customFormat="1" x14ac:dyDescent="0.3">
      <c r="A686" s="830"/>
      <c r="B686" s="234"/>
      <c r="C686" s="691"/>
      <c r="D686" s="325"/>
      <c r="E686" s="262"/>
      <c r="F686" s="262"/>
      <c r="G686" s="262"/>
      <c r="H686" s="325"/>
      <c r="I686" s="325"/>
      <c r="J686" s="234"/>
      <c r="K686" s="234"/>
      <c r="L686" s="234"/>
      <c r="M686" s="234"/>
      <c r="N686" s="264"/>
      <c r="O686" s="234"/>
      <c r="P686" s="234"/>
      <c r="Q686" s="234"/>
      <c r="R686" s="797"/>
      <c r="S686" s="234"/>
      <c r="T686" s="234"/>
      <c r="U686" s="234"/>
      <c r="V686" s="367"/>
      <c r="W686" s="234"/>
      <c r="X686" s="234"/>
      <c r="Y686" s="264"/>
      <c r="Z686" s="797"/>
      <c r="AA686" s="234"/>
      <c r="AB686" s="301"/>
      <c r="AC686" s="234"/>
      <c r="AD686" s="234"/>
      <c r="AE686" s="234"/>
      <c r="AF686" s="234"/>
      <c r="AG686" s="821"/>
      <c r="AH686" s="235"/>
      <c r="AI686" s="234"/>
      <c r="AJ686" s="234"/>
      <c r="AK686" s="234"/>
      <c r="AL686" s="234"/>
      <c r="AM686" s="301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4"/>
      <c r="BB686" s="234"/>
      <c r="BC686" s="234"/>
      <c r="BD686" s="234"/>
      <c r="BE686" s="234"/>
      <c r="BF686" s="234"/>
      <c r="BG686" s="234"/>
      <c r="BH686" s="234"/>
      <c r="BI686" s="234"/>
      <c r="BJ686" s="234"/>
      <c r="BK686" s="234"/>
      <c r="BL686" s="234"/>
      <c r="BM686" s="234"/>
      <c r="BN686" s="234"/>
      <c r="BO686" s="234"/>
      <c r="BP686" s="234"/>
    </row>
    <row r="687" spans="1:68" s="265" customFormat="1" x14ac:dyDescent="0.3">
      <c r="A687" s="830"/>
      <c r="B687" s="234"/>
      <c r="C687" s="691"/>
      <c r="D687" s="325"/>
      <c r="E687" s="262"/>
      <c r="F687" s="262"/>
      <c r="G687" s="262"/>
      <c r="H687" s="325"/>
      <c r="I687" s="325"/>
      <c r="J687" s="234"/>
      <c r="K687" s="234"/>
      <c r="L687" s="234"/>
      <c r="M687" s="234"/>
      <c r="N687" s="264"/>
      <c r="O687" s="234"/>
      <c r="P687" s="234"/>
      <c r="Q687" s="234"/>
      <c r="R687" s="797"/>
      <c r="S687" s="234"/>
      <c r="T687" s="234"/>
      <c r="U687" s="234"/>
      <c r="V687" s="367"/>
      <c r="W687" s="234"/>
      <c r="X687" s="234"/>
      <c r="Y687" s="264"/>
      <c r="Z687" s="797"/>
      <c r="AA687" s="234"/>
      <c r="AB687" s="301"/>
      <c r="AC687" s="234"/>
      <c r="AD687" s="234"/>
      <c r="AE687" s="234"/>
      <c r="AF687" s="234"/>
      <c r="AG687" s="821"/>
      <c r="AH687" s="235"/>
      <c r="AI687" s="234"/>
      <c r="AJ687" s="234"/>
      <c r="AK687" s="234"/>
      <c r="AL687" s="234"/>
      <c r="AM687" s="301"/>
      <c r="AN687" s="234"/>
      <c r="AO687" s="234"/>
      <c r="AP687" s="234"/>
      <c r="AQ687" s="234"/>
      <c r="AR687" s="234"/>
      <c r="AS687" s="234"/>
      <c r="AT687" s="234"/>
      <c r="AU687" s="234"/>
      <c r="AV687" s="234"/>
      <c r="AW687" s="234"/>
      <c r="AX687" s="234"/>
      <c r="AY687" s="234"/>
      <c r="AZ687" s="234"/>
      <c r="BA687" s="234"/>
      <c r="BB687" s="234"/>
      <c r="BC687" s="234"/>
      <c r="BD687" s="234"/>
      <c r="BE687" s="234"/>
      <c r="BF687" s="234"/>
      <c r="BG687" s="234"/>
      <c r="BH687" s="234"/>
      <c r="BI687" s="234"/>
      <c r="BJ687" s="234"/>
      <c r="BK687" s="234"/>
      <c r="BL687" s="234"/>
      <c r="BM687" s="234"/>
      <c r="BN687" s="234"/>
      <c r="BO687" s="234"/>
      <c r="BP687" s="234"/>
    </row>
    <row r="688" spans="1:68" s="265" customFormat="1" x14ac:dyDescent="0.3">
      <c r="A688" s="830"/>
      <c r="B688" s="234"/>
      <c r="C688" s="691"/>
      <c r="D688" s="325"/>
      <c r="E688" s="262"/>
      <c r="F688" s="262"/>
      <c r="G688" s="262"/>
      <c r="H688" s="325"/>
      <c r="I688" s="325"/>
      <c r="J688" s="234"/>
      <c r="K688" s="234"/>
      <c r="L688" s="234"/>
      <c r="M688" s="234"/>
      <c r="N688" s="264"/>
      <c r="O688" s="234"/>
      <c r="P688" s="234"/>
      <c r="Q688" s="234"/>
      <c r="R688" s="797"/>
      <c r="S688" s="234"/>
      <c r="T688" s="234"/>
      <c r="U688" s="234"/>
      <c r="V688" s="367"/>
      <c r="W688" s="234"/>
      <c r="X688" s="234"/>
      <c r="Y688" s="264"/>
      <c r="Z688" s="797"/>
      <c r="AA688" s="234"/>
      <c r="AB688" s="301"/>
      <c r="AC688" s="234"/>
      <c r="AD688" s="234"/>
      <c r="AE688" s="234"/>
      <c r="AF688" s="234"/>
      <c r="AG688" s="821"/>
      <c r="AH688" s="235"/>
      <c r="AI688" s="234"/>
      <c r="AJ688" s="234"/>
      <c r="AK688" s="234"/>
      <c r="AL688" s="234"/>
      <c r="AM688" s="301"/>
      <c r="AN688" s="234"/>
      <c r="AO688" s="234"/>
      <c r="AP688" s="234"/>
      <c r="AQ688" s="234"/>
      <c r="AR688" s="234"/>
      <c r="AS688" s="234"/>
      <c r="AT688" s="234"/>
      <c r="AU688" s="234"/>
      <c r="AV688" s="234"/>
      <c r="AW688" s="234"/>
      <c r="AX688" s="234"/>
      <c r="AY688" s="234"/>
      <c r="AZ688" s="234"/>
      <c r="BA688" s="234"/>
      <c r="BB688" s="234"/>
      <c r="BC688" s="234"/>
      <c r="BD688" s="234"/>
      <c r="BE688" s="234"/>
      <c r="BF688" s="234"/>
      <c r="BG688" s="234"/>
      <c r="BH688" s="234"/>
      <c r="BI688" s="234"/>
      <c r="BJ688" s="234"/>
      <c r="BK688" s="234"/>
      <c r="BL688" s="234"/>
      <c r="BM688" s="234"/>
      <c r="BN688" s="234"/>
      <c r="BO688" s="234"/>
      <c r="BP688" s="234"/>
    </row>
    <row r="689" spans="1:68" s="265" customFormat="1" x14ac:dyDescent="0.3">
      <c r="A689" s="830"/>
      <c r="B689" s="234"/>
      <c r="C689" s="691"/>
      <c r="D689" s="325"/>
      <c r="E689" s="262"/>
      <c r="F689" s="262"/>
      <c r="G689" s="262"/>
      <c r="H689" s="325"/>
      <c r="I689" s="325"/>
      <c r="J689" s="234"/>
      <c r="K689" s="234"/>
      <c r="L689" s="234"/>
      <c r="M689" s="234"/>
      <c r="N689" s="264"/>
      <c r="O689" s="234"/>
      <c r="P689" s="234"/>
      <c r="Q689" s="234"/>
      <c r="R689" s="797"/>
      <c r="S689" s="234"/>
      <c r="T689" s="234"/>
      <c r="U689" s="234"/>
      <c r="V689" s="367"/>
      <c r="W689" s="234"/>
      <c r="X689" s="234"/>
      <c r="Y689" s="264"/>
      <c r="Z689" s="797"/>
      <c r="AA689" s="234"/>
      <c r="AB689" s="301"/>
      <c r="AC689" s="234"/>
      <c r="AD689" s="234"/>
      <c r="AE689" s="234"/>
      <c r="AF689" s="234"/>
      <c r="AG689" s="821"/>
      <c r="AH689" s="235"/>
      <c r="AI689" s="234"/>
      <c r="AJ689" s="234"/>
      <c r="AK689" s="234"/>
      <c r="AL689" s="234"/>
      <c r="AM689" s="301"/>
      <c r="AN689" s="234"/>
      <c r="AO689" s="234"/>
      <c r="AP689" s="234"/>
      <c r="AQ689" s="234"/>
      <c r="AR689" s="234"/>
      <c r="AS689" s="234"/>
      <c r="AT689" s="234"/>
      <c r="AU689" s="234"/>
      <c r="AV689" s="234"/>
      <c r="AW689" s="234"/>
      <c r="AX689" s="234"/>
      <c r="AY689" s="234"/>
      <c r="AZ689" s="234"/>
      <c r="BA689" s="234"/>
      <c r="BB689" s="234"/>
      <c r="BC689" s="234"/>
      <c r="BD689" s="234"/>
      <c r="BE689" s="234"/>
      <c r="BF689" s="234"/>
      <c r="BG689" s="234"/>
      <c r="BH689" s="234"/>
      <c r="BI689" s="234"/>
      <c r="BJ689" s="234"/>
      <c r="BK689" s="234"/>
      <c r="BL689" s="234"/>
      <c r="BM689" s="234"/>
      <c r="BN689" s="234"/>
      <c r="BO689" s="234"/>
      <c r="BP689" s="234"/>
    </row>
    <row r="690" spans="1:68" s="265" customFormat="1" x14ac:dyDescent="0.3">
      <c r="A690" s="830"/>
      <c r="B690" s="234"/>
      <c r="C690" s="691"/>
      <c r="D690" s="325"/>
      <c r="E690" s="262"/>
      <c r="F690" s="262"/>
      <c r="G690" s="262"/>
      <c r="H690" s="325"/>
      <c r="I690" s="325"/>
      <c r="J690" s="234"/>
      <c r="K690" s="234"/>
      <c r="L690" s="234"/>
      <c r="M690" s="234"/>
      <c r="N690" s="264"/>
      <c r="O690" s="234"/>
      <c r="P690" s="234"/>
      <c r="Q690" s="234"/>
      <c r="R690" s="797"/>
      <c r="S690" s="234"/>
      <c r="T690" s="234"/>
      <c r="U690" s="234"/>
      <c r="V690" s="367"/>
      <c r="W690" s="234"/>
      <c r="X690" s="234"/>
      <c r="Y690" s="264"/>
      <c r="Z690" s="797"/>
      <c r="AA690" s="234"/>
      <c r="AB690" s="301"/>
      <c r="AC690" s="234"/>
      <c r="AD690" s="234"/>
      <c r="AE690" s="234"/>
      <c r="AF690" s="234"/>
      <c r="AG690" s="821"/>
      <c r="AH690" s="235"/>
      <c r="AI690" s="234"/>
      <c r="AJ690" s="234"/>
      <c r="AK690" s="234"/>
      <c r="AL690" s="234"/>
      <c r="AM690" s="301"/>
      <c r="AN690" s="234"/>
      <c r="AO690" s="234"/>
      <c r="AP690" s="234"/>
      <c r="AQ690" s="234"/>
      <c r="AR690" s="234"/>
      <c r="AS690" s="234"/>
      <c r="AT690" s="234"/>
      <c r="AU690" s="234"/>
      <c r="AV690" s="234"/>
      <c r="AW690" s="234"/>
      <c r="AX690" s="234"/>
      <c r="AY690" s="234"/>
      <c r="AZ690" s="234"/>
      <c r="BA690" s="234"/>
      <c r="BB690" s="234"/>
      <c r="BC690" s="234"/>
      <c r="BD690" s="234"/>
      <c r="BE690" s="234"/>
      <c r="BF690" s="234"/>
      <c r="BG690" s="234"/>
      <c r="BH690" s="234"/>
      <c r="BI690" s="234"/>
      <c r="BJ690" s="234"/>
      <c r="BK690" s="234"/>
      <c r="BL690" s="234"/>
      <c r="BM690" s="234"/>
      <c r="BN690" s="234"/>
      <c r="BO690" s="234"/>
      <c r="BP690" s="234"/>
    </row>
    <row r="691" spans="1:68" s="265" customFormat="1" x14ac:dyDescent="0.3">
      <c r="A691" s="830"/>
      <c r="B691" s="234"/>
      <c r="C691" s="691"/>
      <c r="D691" s="325"/>
      <c r="E691" s="262"/>
      <c r="F691" s="262"/>
      <c r="G691" s="262"/>
      <c r="H691" s="325"/>
      <c r="I691" s="325"/>
      <c r="J691" s="234"/>
      <c r="K691" s="234"/>
      <c r="L691" s="234"/>
      <c r="M691" s="234"/>
      <c r="N691" s="264"/>
      <c r="O691" s="234"/>
      <c r="P691" s="234"/>
      <c r="Q691" s="234"/>
      <c r="R691" s="797"/>
      <c r="S691" s="234"/>
      <c r="T691" s="234"/>
      <c r="U691" s="234"/>
      <c r="V691" s="367"/>
      <c r="W691" s="234"/>
      <c r="X691" s="234"/>
      <c r="Y691" s="264"/>
      <c r="Z691" s="797"/>
      <c r="AA691" s="234"/>
      <c r="AB691" s="301"/>
      <c r="AC691" s="234"/>
      <c r="AD691" s="234"/>
      <c r="AE691" s="234"/>
      <c r="AF691" s="234"/>
      <c r="AG691" s="821"/>
      <c r="AH691" s="235"/>
      <c r="AI691" s="234"/>
      <c r="AJ691" s="234"/>
      <c r="AK691" s="234"/>
      <c r="AL691" s="234"/>
      <c r="AM691" s="301"/>
      <c r="AN691" s="234"/>
      <c r="AO691" s="234"/>
      <c r="AP691" s="234"/>
      <c r="AQ691" s="234"/>
      <c r="AR691" s="234"/>
      <c r="AS691" s="234"/>
      <c r="AT691" s="234"/>
      <c r="AU691" s="234"/>
      <c r="AV691" s="234"/>
      <c r="AW691" s="234"/>
      <c r="AX691" s="234"/>
      <c r="AY691" s="234"/>
      <c r="AZ691" s="234"/>
      <c r="BA691" s="234"/>
      <c r="BB691" s="234"/>
      <c r="BC691" s="234"/>
      <c r="BD691" s="234"/>
      <c r="BE691" s="234"/>
      <c r="BF691" s="234"/>
      <c r="BG691" s="234"/>
      <c r="BH691" s="234"/>
      <c r="BI691" s="234"/>
      <c r="BJ691" s="234"/>
      <c r="BK691" s="234"/>
      <c r="BL691" s="234"/>
      <c r="BM691" s="234"/>
      <c r="BN691" s="234"/>
      <c r="BO691" s="234"/>
      <c r="BP691" s="234"/>
    </row>
    <row r="692" spans="1:68" s="265" customFormat="1" x14ac:dyDescent="0.3">
      <c r="A692" s="830"/>
      <c r="B692" s="234"/>
      <c r="C692" s="691"/>
      <c r="D692" s="325"/>
      <c r="E692" s="262"/>
      <c r="F692" s="262"/>
      <c r="G692" s="262"/>
      <c r="H692" s="325"/>
      <c r="I692" s="325"/>
      <c r="J692" s="234"/>
      <c r="K692" s="234"/>
      <c r="L692" s="234"/>
      <c r="M692" s="234"/>
      <c r="N692" s="264"/>
      <c r="O692" s="234"/>
      <c r="P692" s="234"/>
      <c r="Q692" s="234"/>
      <c r="R692" s="797"/>
      <c r="S692" s="234"/>
      <c r="T692" s="234"/>
      <c r="U692" s="234"/>
      <c r="V692" s="367"/>
      <c r="W692" s="234"/>
      <c r="X692" s="234"/>
      <c r="Y692" s="264"/>
      <c r="Z692" s="797"/>
      <c r="AA692" s="234"/>
      <c r="AB692" s="301"/>
      <c r="AC692" s="234"/>
      <c r="AD692" s="234"/>
      <c r="AE692" s="234"/>
      <c r="AF692" s="234"/>
      <c r="AG692" s="821"/>
      <c r="AH692" s="235"/>
      <c r="AI692" s="234"/>
      <c r="AJ692" s="234"/>
      <c r="AK692" s="234"/>
      <c r="AL692" s="234"/>
      <c r="AM692" s="301"/>
      <c r="AN692" s="234"/>
      <c r="AO692" s="234"/>
      <c r="AP692" s="234"/>
      <c r="AQ692" s="234"/>
      <c r="AR692" s="234"/>
      <c r="AS692" s="234"/>
      <c r="AT692" s="234"/>
      <c r="AU692" s="234"/>
      <c r="AV692" s="234"/>
      <c r="AW692" s="234"/>
      <c r="AX692" s="234"/>
      <c r="AY692" s="234"/>
      <c r="AZ692" s="234"/>
      <c r="BA692" s="234"/>
      <c r="BB692" s="234"/>
      <c r="BC692" s="234"/>
      <c r="BD692" s="234"/>
      <c r="BE692" s="234"/>
      <c r="BF692" s="234"/>
      <c r="BG692" s="234"/>
      <c r="BH692" s="234"/>
      <c r="BI692" s="234"/>
      <c r="BJ692" s="234"/>
      <c r="BK692" s="234"/>
      <c r="BL692" s="234"/>
      <c r="BM692" s="234"/>
      <c r="BN692" s="234"/>
      <c r="BO692" s="234"/>
      <c r="BP692" s="234"/>
    </row>
  </sheetData>
  <sheetProtection password="F723" sheet="1" objects="1" scenarios="1" selectLockedCells="1"/>
  <mergeCells count="52">
    <mergeCell ref="T3:U3"/>
    <mergeCell ref="C5:C6"/>
    <mergeCell ref="D5:D6"/>
    <mergeCell ref="E5:E6"/>
    <mergeCell ref="F5:F6"/>
    <mergeCell ref="G5:G6"/>
    <mergeCell ref="H5:H6"/>
    <mergeCell ref="I5:I6"/>
    <mergeCell ref="AG8:AH8"/>
    <mergeCell ref="AG63:AH63"/>
    <mergeCell ref="AG117:AH117"/>
    <mergeCell ref="AG194:AH194"/>
    <mergeCell ref="A197:E197"/>
    <mergeCell ref="AG204:AH204"/>
    <mergeCell ref="A207:E207"/>
    <mergeCell ref="AG214:AH214"/>
    <mergeCell ref="A217:E217"/>
    <mergeCell ref="AG224:AH224"/>
    <mergeCell ref="A227:E227"/>
    <mergeCell ref="AG234:AH234"/>
    <mergeCell ref="AG241:AH241"/>
    <mergeCell ref="AG247:AH247"/>
    <mergeCell ref="AG252:AH252"/>
    <mergeCell ref="A7:H7"/>
    <mergeCell ref="A196:H196"/>
    <mergeCell ref="AG399:AH399"/>
    <mergeCell ref="A400:E400"/>
    <mergeCell ref="AG307:AH307"/>
    <mergeCell ref="AG260:AH260"/>
    <mergeCell ref="AG284:AH284"/>
    <mergeCell ref="AG294:AH294"/>
    <mergeCell ref="AG390:AH390"/>
    <mergeCell ref="AG322:AH322"/>
    <mergeCell ref="AG328:AH328"/>
    <mergeCell ref="AG335:AH335"/>
    <mergeCell ref="AG338:AH338"/>
    <mergeCell ref="AG355:AH355"/>
    <mergeCell ref="AG331:AH331"/>
    <mergeCell ref="AG384:AH384"/>
    <mergeCell ref="AG508:AH508"/>
    <mergeCell ref="A529:H529"/>
    <mergeCell ref="A530:H530"/>
    <mergeCell ref="AP410:AR411"/>
    <mergeCell ref="AG360:AH360"/>
    <mergeCell ref="AG366:AH366"/>
    <mergeCell ref="AG373:AH373"/>
    <mergeCell ref="AG378:AH378"/>
    <mergeCell ref="AG437:AH437"/>
    <mergeCell ref="AG450:AH450"/>
    <mergeCell ref="AG465:AH465"/>
    <mergeCell ref="AG488:AH488"/>
    <mergeCell ref="AG495:AH495"/>
  </mergeCells>
  <conditionalFormatting sqref="C30">
    <cfRule type="cellIs" dxfId="89" priority="18" stopIfTrue="1" operator="greaterThan">
      <formula>0</formula>
    </cfRule>
  </conditionalFormatting>
  <conditionalFormatting sqref="C420:C422 C351:C352 C319 C304 C282 C232 C58:C59 C69 C82 C110 C212 C222 C202">
    <cfRule type="cellIs" dxfId="88" priority="17" stopIfTrue="1" operator="greaterThan">
      <formula>0</formula>
    </cfRule>
  </conditionalFormatting>
  <conditionalFormatting sqref="H496:I496 H525:I525 H194:I194 H206:I206 H216:I216 H226:I226 H236:I236 H242:I242 H254:I254 H261:I261 H285:I285 H295:I295 H308:I308 H323:I323 H336:I336 H374:I374 H399:I399 H436:I436 H450:I450 H465:I465 H478:I478 H490:I490 H329:I329 H356:I356 H361:I361 H367:I367 H379:I379 H385:I385 H391:I391 H471:I471 H510:I510 H248:I248">
    <cfRule type="cellIs" dxfId="87" priority="16" stopIfTrue="1" operator="lessThan">
      <formula>0</formula>
    </cfRule>
  </conditionalFormatting>
  <conditionalFormatting sqref="H242:I242 H329:I329 H356:I356 H361:I361 H367:I367 H379:I379 H385:I385 H391:I391 H471:I471 H510:I510 H248:I248">
    <cfRule type="cellIs" dxfId="86" priority="15" stopIfTrue="1" operator="notEqual">
      <formula>0</formula>
    </cfRule>
  </conditionalFormatting>
  <conditionalFormatting sqref="C278:C282 C110 C82 C420:C422">
    <cfRule type="cellIs" dxfId="85" priority="4" stopIfTrue="1" operator="notEqual">
      <formula>0</formula>
    </cfRule>
  </conditionalFormatting>
  <printOptions horizontalCentered="1"/>
  <pageMargins left="0.5" right="0.5" top="0.25" bottom="0.5" header="0.5" footer="0.28000000000000003"/>
  <pageSetup scale="76" fitToHeight="0" orientation="portrait" horizontalDpi="300" verticalDpi="300" r:id="rId1"/>
  <headerFooter alignWithMargins="0">
    <oddHeader xml:space="preserve">&amp;R 
</oddHeader>
    <oddFooter>&amp;L&amp;D  &amp;T&amp;C  &amp;P</oddFooter>
  </headerFooter>
  <rowBreaks count="2" manualBreakCount="2">
    <brk id="83" max="8" man="1"/>
    <brk id="399" max="8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9420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45720</xdr:rowOff>
              </from>
              <to>
                <xdr:col>1</xdr:col>
                <xdr:colOff>449580</xdr:colOff>
                <xdr:row>3</xdr:row>
                <xdr:rowOff>251460</xdr:rowOff>
              </to>
            </anchor>
          </objectPr>
        </oleObject>
      </mc:Choice>
      <mc:Fallback>
        <oleObject progId="Word.Picture.8" shapeId="94209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enableFormatConditionsCalculation="0">
    <tabColor rgb="FFCC99FF"/>
  </sheetPr>
  <dimension ref="A1:R631"/>
  <sheetViews>
    <sheetView view="pageBreakPreview" topLeftCell="A503" zoomScaleNormal="100" zoomScaleSheetLayoutView="100" workbookViewId="0">
      <selection activeCell="L584" sqref="L584"/>
    </sheetView>
  </sheetViews>
  <sheetFormatPr defaultColWidth="9.109375" defaultRowHeight="13.8" x14ac:dyDescent="0.3"/>
  <cols>
    <col min="1" max="3" width="9.109375" style="1506"/>
    <col min="4" max="4" width="11.44140625" style="1506" bestFit="1" customWidth="1"/>
    <col min="5" max="5" width="9.109375" style="1506"/>
    <col min="6" max="6" width="15.5546875" style="1504" bestFit="1" customWidth="1"/>
    <col min="7" max="7" width="15" style="1505" bestFit="1" customWidth="1"/>
    <col min="8" max="8" width="3.44140625" style="92" customWidth="1"/>
    <col min="9" max="9" width="12.33203125" style="92" bestFit="1" customWidth="1"/>
    <col min="10" max="11" width="9.109375" style="92"/>
    <col min="12" max="12" width="11" style="92" bestFit="1" customWidth="1"/>
    <col min="13" max="16384" width="9.109375" style="92"/>
  </cols>
  <sheetData>
    <row r="1" spans="1:7" x14ac:dyDescent="0.3">
      <c r="A1" s="1501" t="str">
        <f>'Revenue Projection'!A1</f>
        <v>SAMPLE SCHOOL</v>
      </c>
      <c r="B1" s="1503"/>
      <c r="C1" s="1503"/>
      <c r="D1" s="1501" t="s">
        <v>1408</v>
      </c>
      <c r="E1" s="1503"/>
    </row>
    <row r="2" spans="1:7" x14ac:dyDescent="0.3">
      <c r="A2" s="1377" t="str">
        <f>'Revenue Projection'!F2</f>
        <v>0000</v>
      </c>
      <c r="B2" s="1503"/>
      <c r="C2" s="1503"/>
      <c r="D2" s="1503"/>
      <c r="E2" s="1503"/>
    </row>
    <row r="3" spans="1:7" x14ac:dyDescent="0.3">
      <c r="A3" s="1501" t="str">
        <f>'Revenue Projection'!A4</f>
        <v>FISCAL YEAR 2013-2014</v>
      </c>
      <c r="B3" s="1503"/>
      <c r="C3" s="1503"/>
      <c r="D3" s="1503"/>
      <c r="E3" s="1503"/>
    </row>
    <row r="4" spans="1:7" x14ac:dyDescent="0.3">
      <c r="A4" s="1297" t="str">
        <f>'Matrix-Discretionary'!B2</f>
        <v>Discretionary</v>
      </c>
    </row>
    <row r="5" spans="1:7" s="230" customFormat="1" x14ac:dyDescent="0.3">
      <c r="A5" s="1502" t="s">
        <v>242</v>
      </c>
      <c r="B5" s="1502" t="s">
        <v>243</v>
      </c>
      <c r="C5" s="1502" t="s">
        <v>244</v>
      </c>
      <c r="D5" s="1502" t="s">
        <v>245</v>
      </c>
      <c r="E5" s="1502" t="s">
        <v>246</v>
      </c>
      <c r="F5" s="1507" t="s">
        <v>247</v>
      </c>
      <c r="G5" s="1508" t="s">
        <v>248</v>
      </c>
    </row>
    <row r="6" spans="1:7" x14ac:dyDescent="0.3">
      <c r="A6" s="1506">
        <f>'Matrix-Discretionary'!C481</f>
        <v>1010</v>
      </c>
      <c r="B6" s="1506">
        <f>'Matrix-Discretionary'!D481</f>
        <v>5100</v>
      </c>
      <c r="C6" s="1506" t="str">
        <f>'Matrix-Discretionary'!E481</f>
        <v>0103</v>
      </c>
      <c r="D6" s="1506" t="str">
        <f>'Matrix-Discretionary'!F481</f>
        <v>0000</v>
      </c>
      <c r="E6" s="1506" t="str">
        <f>'Matrix-Discretionary'!G481</f>
        <v>--</v>
      </c>
      <c r="F6" s="1504">
        <f>'Matrix-Discretionary'!H481</f>
        <v>0</v>
      </c>
    </row>
    <row r="7" spans="1:7" x14ac:dyDescent="0.3">
      <c r="A7" s="1506">
        <f>'Matrix-Discretionary'!C482</f>
        <v>1010</v>
      </c>
      <c r="B7" s="1506">
        <f>'Matrix-Discretionary'!D482</f>
        <v>5100</v>
      </c>
      <c r="C7" s="1506" t="str">
        <f>'Matrix-Discretionary'!E482</f>
        <v>0104</v>
      </c>
      <c r="D7" s="1506" t="str">
        <f>'Matrix-Discretionary'!F482</f>
        <v>0000</v>
      </c>
      <c r="E7" s="1506" t="str">
        <f>'Matrix-Discretionary'!G482</f>
        <v>--</v>
      </c>
      <c r="F7" s="1504">
        <f>'Matrix-Discretionary'!H482</f>
        <v>0</v>
      </c>
    </row>
    <row r="8" spans="1:7" x14ac:dyDescent="0.3">
      <c r="A8" s="1506">
        <f>'Matrix-Discretionary'!C483</f>
        <v>1010</v>
      </c>
      <c r="B8" s="1506">
        <f>'Matrix-Discretionary'!D483</f>
        <v>5100</v>
      </c>
      <c r="C8" s="1506" t="str">
        <f>'Matrix-Discretionary'!E483</f>
        <v>0100</v>
      </c>
      <c r="D8" s="1506" t="str">
        <f>'Matrix-Discretionary'!F483</f>
        <v>0000</v>
      </c>
      <c r="E8" s="1506" t="str">
        <f>'Matrix-Discretionary'!G483</f>
        <v>--</v>
      </c>
      <c r="F8" s="1504">
        <f>'Matrix-Discretionary'!H483</f>
        <v>0</v>
      </c>
    </row>
    <row r="9" spans="1:7" x14ac:dyDescent="0.3">
      <c r="A9" s="1506">
        <f>'Matrix-Discretionary'!C484</f>
        <v>1010</v>
      </c>
      <c r="B9" s="1506">
        <f>'Matrix-Discretionary'!D484</f>
        <v>5100</v>
      </c>
      <c r="C9" s="1506" t="str">
        <f>'Matrix-Discretionary'!E484</f>
        <v>0131</v>
      </c>
      <c r="D9" s="1506" t="str">
        <f>'Matrix-Discretionary'!F484</f>
        <v>0000</v>
      </c>
      <c r="E9" s="1506" t="str">
        <f>'Matrix-Discretionary'!G484</f>
        <v>--</v>
      </c>
      <c r="F9" s="1504">
        <f>'Matrix-Discretionary'!H484</f>
        <v>0</v>
      </c>
    </row>
    <row r="10" spans="1:7" s="251" customFormat="1" x14ac:dyDescent="0.3">
      <c r="A10" s="1509">
        <f>'Matrix-Discretionary'!C485</f>
        <v>1010</v>
      </c>
      <c r="B10" s="1509">
        <f>'Matrix-Discretionary'!D485</f>
        <v>5100</v>
      </c>
      <c r="C10" s="1509" t="str">
        <f>'Matrix-Discretionary'!E485</f>
        <v>0132</v>
      </c>
      <c r="D10" s="1509" t="str">
        <f>'Matrix-Discretionary'!F485</f>
        <v>0000</v>
      </c>
      <c r="E10" s="1509" t="str">
        <f>'Matrix-Discretionary'!G485</f>
        <v>--</v>
      </c>
      <c r="F10" s="1510">
        <f>'Matrix-Discretionary'!H485</f>
        <v>0</v>
      </c>
      <c r="G10" s="1511"/>
    </row>
    <row r="11" spans="1:7" s="251" customFormat="1" x14ac:dyDescent="0.3">
      <c r="A11" s="1509">
        <f>'Matrix-Discretionary'!C486</f>
        <v>1010</v>
      </c>
      <c r="B11" s="1509">
        <f>'Matrix-Discretionary'!D486</f>
        <v>5100</v>
      </c>
      <c r="C11" s="1509" t="str">
        <f>'Matrix-Discretionary'!E486</f>
        <v>0210</v>
      </c>
      <c r="D11" s="1509" t="str">
        <f>'Matrix-Discretionary'!F486</f>
        <v>0000</v>
      </c>
      <c r="E11" s="1509" t="str">
        <f>'Matrix-Discretionary'!G486</f>
        <v>--</v>
      </c>
      <c r="F11" s="1510">
        <f>'Matrix-Discretionary'!H486</f>
        <v>0</v>
      </c>
      <c r="G11" s="1511"/>
    </row>
    <row r="12" spans="1:7" s="251" customFormat="1" x14ac:dyDescent="0.3">
      <c r="A12" s="1509">
        <f>'Matrix-Discretionary'!C487</f>
        <v>1010</v>
      </c>
      <c r="B12" s="1509">
        <f>'Matrix-Discretionary'!D487</f>
        <v>5100</v>
      </c>
      <c r="C12" s="1509" t="str">
        <f>'Matrix-Discretionary'!E487</f>
        <v>0220</v>
      </c>
      <c r="D12" s="1509" t="str">
        <f>'Matrix-Discretionary'!F487</f>
        <v>0000</v>
      </c>
      <c r="E12" s="1509" t="str">
        <f>'Matrix-Discretionary'!G487</f>
        <v>--</v>
      </c>
      <c r="F12" s="1510">
        <f>'Matrix-Discretionary'!H487</f>
        <v>0</v>
      </c>
      <c r="G12" s="1511"/>
    </row>
    <row r="13" spans="1:7" s="251" customFormat="1" x14ac:dyDescent="0.3">
      <c r="A13" s="1509">
        <f>'Matrix-Discretionary'!C488</f>
        <v>1010</v>
      </c>
      <c r="B13" s="1509">
        <f>'Matrix-Discretionary'!D488</f>
        <v>5100</v>
      </c>
      <c r="C13" s="1509" t="str">
        <f>'Matrix-Discretionary'!E488</f>
        <v>0231</v>
      </c>
      <c r="D13" s="1509" t="str">
        <f>'Matrix-Discretionary'!F488</f>
        <v>0000</v>
      </c>
      <c r="E13" s="1509" t="str">
        <f>'Matrix-Discretionary'!G488</f>
        <v>--</v>
      </c>
      <c r="F13" s="1510">
        <f>'Matrix-Discretionary'!H488</f>
        <v>0</v>
      </c>
      <c r="G13" s="1511"/>
    </row>
    <row r="14" spans="1:7" s="251" customFormat="1" x14ac:dyDescent="0.3">
      <c r="A14" s="1509">
        <f>'Matrix-Discretionary'!C489</f>
        <v>1010</v>
      </c>
      <c r="B14" s="1509">
        <f>'Matrix-Discretionary'!D489</f>
        <v>5100</v>
      </c>
      <c r="C14" s="1509" t="str">
        <f>'Matrix-Discretionary'!E489</f>
        <v>0232</v>
      </c>
      <c r="D14" s="1509" t="str">
        <f>'Matrix-Discretionary'!F489</f>
        <v>0000</v>
      </c>
      <c r="E14" s="1509" t="str">
        <f>'Matrix-Discretionary'!G489</f>
        <v>--</v>
      </c>
      <c r="F14" s="1510">
        <f>'Matrix-Discretionary'!H489</f>
        <v>0</v>
      </c>
      <c r="G14" s="1511"/>
    </row>
    <row r="15" spans="1:7" s="251" customFormat="1" x14ac:dyDescent="0.3">
      <c r="A15" s="1509">
        <f>'Matrix-Discretionary'!C490</f>
        <v>1010</v>
      </c>
      <c r="B15" s="1509">
        <f>'Matrix-Discretionary'!D490</f>
        <v>5100</v>
      </c>
      <c r="C15" s="1509" t="str">
        <f>'Matrix-Discretionary'!E490</f>
        <v>0233</v>
      </c>
      <c r="D15" s="1509" t="str">
        <f>'Matrix-Discretionary'!F490</f>
        <v>0000</v>
      </c>
      <c r="E15" s="1509" t="str">
        <f>'Matrix-Discretionary'!G490</f>
        <v>--</v>
      </c>
      <c r="F15" s="1510">
        <f>'Matrix-Discretionary'!H490</f>
        <v>0</v>
      </c>
      <c r="G15" s="1511"/>
    </row>
    <row r="16" spans="1:7" s="251" customFormat="1" x14ac:dyDescent="0.3">
      <c r="A16" s="1509">
        <f>'Matrix-Discretionary'!C491</f>
        <v>1010</v>
      </c>
      <c r="B16" s="1509">
        <f>'Matrix-Discretionary'!D491</f>
        <v>5100</v>
      </c>
      <c r="C16" s="1509" t="str">
        <f>'Matrix-Discretionary'!E491</f>
        <v>0234</v>
      </c>
      <c r="D16" s="1509" t="str">
        <f>'Matrix-Discretionary'!F491</f>
        <v>0000</v>
      </c>
      <c r="E16" s="1509" t="str">
        <f>'Matrix-Discretionary'!G491</f>
        <v>--</v>
      </c>
      <c r="F16" s="1510">
        <f>'Matrix-Discretionary'!H491</f>
        <v>0</v>
      </c>
      <c r="G16" s="1511"/>
    </row>
    <row r="17" spans="1:7" s="251" customFormat="1" x14ac:dyDescent="0.3">
      <c r="A17" s="1509">
        <f>'Matrix-Discretionary'!C492</f>
        <v>1010</v>
      </c>
      <c r="B17" s="1509">
        <f>'Matrix-Discretionary'!D492</f>
        <v>5200</v>
      </c>
      <c r="C17" s="1509" t="str">
        <f>'Matrix-Discretionary'!E492</f>
        <v>0104</v>
      </c>
      <c r="D17" s="1509" t="str">
        <f>'Matrix-Discretionary'!F492</f>
        <v>0000</v>
      </c>
      <c r="E17" s="1509" t="str">
        <f>'Matrix-Discretionary'!G492</f>
        <v>--</v>
      </c>
      <c r="F17" s="1510">
        <f>'Matrix-Discretionary'!H492</f>
        <v>0</v>
      </c>
      <c r="G17" s="1511"/>
    </row>
    <row r="18" spans="1:7" x14ac:dyDescent="0.3">
      <c r="A18" s="1506">
        <f>'Matrix-Discretionary'!C493</f>
        <v>1010</v>
      </c>
      <c r="B18" s="1506">
        <f>'Matrix-Discretionary'!D493</f>
        <v>5200</v>
      </c>
      <c r="C18" s="1506" t="str">
        <f>'Matrix-Discretionary'!E493</f>
        <v>0100</v>
      </c>
      <c r="D18" s="1506" t="str">
        <f>'Matrix-Discretionary'!F493</f>
        <v>0000</v>
      </c>
      <c r="E18" s="1506" t="str">
        <f>'Matrix-Discretionary'!G493</f>
        <v>--</v>
      </c>
      <c r="F18" s="1504">
        <f>'Matrix-Discretionary'!H493</f>
        <v>0</v>
      </c>
    </row>
    <row r="19" spans="1:7" x14ac:dyDescent="0.3">
      <c r="A19" s="1506">
        <f>'Matrix-Discretionary'!C494</f>
        <v>1010</v>
      </c>
      <c r="B19" s="1506">
        <f>'Matrix-Discretionary'!D494</f>
        <v>5200</v>
      </c>
      <c r="C19" s="1506" t="str">
        <f>'Matrix-Discretionary'!E494</f>
        <v>0131</v>
      </c>
      <c r="D19" s="1506" t="str">
        <f>'Matrix-Discretionary'!F494</f>
        <v>0000</v>
      </c>
      <c r="E19" s="1506" t="str">
        <f>'Matrix-Discretionary'!G494</f>
        <v>--</v>
      </c>
      <c r="F19" s="1504">
        <f>'Matrix-Discretionary'!H494</f>
        <v>40734</v>
      </c>
    </row>
    <row r="20" spans="1:7" x14ac:dyDescent="0.3">
      <c r="A20" s="1506">
        <f>'Matrix-Discretionary'!C495</f>
        <v>1010</v>
      </c>
      <c r="B20" s="1506">
        <f>'Matrix-Discretionary'!D495</f>
        <v>5200</v>
      </c>
      <c r="C20" s="1506" t="str">
        <f>'Matrix-Discretionary'!E495</f>
        <v>0132</v>
      </c>
      <c r="D20" s="1506" t="str">
        <f>'Matrix-Discretionary'!F495</f>
        <v>0000</v>
      </c>
      <c r="E20" s="1506" t="str">
        <f>'Matrix-Discretionary'!G495</f>
        <v>--</v>
      </c>
      <c r="F20" s="1504">
        <f>'Matrix-Discretionary'!H495</f>
        <v>0</v>
      </c>
    </row>
    <row r="21" spans="1:7" x14ac:dyDescent="0.3">
      <c r="A21" s="1506">
        <f>'Matrix-Discretionary'!C496</f>
        <v>1010</v>
      </c>
      <c r="B21" s="1506">
        <f>'Matrix-Discretionary'!D496</f>
        <v>5200</v>
      </c>
      <c r="C21" s="1506" t="str">
        <f>'Matrix-Discretionary'!E496</f>
        <v>0210</v>
      </c>
      <c r="D21" s="1506" t="str">
        <f>'Matrix-Discretionary'!F496</f>
        <v>0000</v>
      </c>
      <c r="E21" s="1506" t="str">
        <f>'Matrix-Discretionary'!G496</f>
        <v>--</v>
      </c>
      <c r="F21" s="1504">
        <f>'Matrix-Discretionary'!H496</f>
        <v>2799</v>
      </c>
    </row>
    <row r="22" spans="1:7" x14ac:dyDescent="0.3">
      <c r="A22" s="1506">
        <f>'Matrix-Discretionary'!C497</f>
        <v>1010</v>
      </c>
      <c r="B22" s="1506">
        <f>'Matrix-Discretionary'!D497</f>
        <v>5200</v>
      </c>
      <c r="C22" s="1506" t="str">
        <f>'Matrix-Discretionary'!E497</f>
        <v>0220</v>
      </c>
      <c r="D22" s="1506" t="str">
        <f>'Matrix-Discretionary'!F497</f>
        <v>0000</v>
      </c>
      <c r="E22" s="1506" t="str">
        <f>'Matrix-Discretionary'!G497</f>
        <v>--</v>
      </c>
      <c r="F22" s="1504">
        <f>'Matrix-Discretionary'!H497</f>
        <v>3116</v>
      </c>
    </row>
    <row r="23" spans="1:7" x14ac:dyDescent="0.3">
      <c r="A23" s="1506">
        <f>'Matrix-Discretionary'!C498</f>
        <v>1010</v>
      </c>
      <c r="B23" s="1506">
        <f>'Matrix-Discretionary'!D498</f>
        <v>5200</v>
      </c>
      <c r="C23" s="1506" t="str">
        <f>'Matrix-Discretionary'!E498</f>
        <v>0231</v>
      </c>
      <c r="D23" s="1506" t="str">
        <f>'Matrix-Discretionary'!F498</f>
        <v>0000</v>
      </c>
      <c r="E23" s="1506" t="str">
        <f>'Matrix-Discretionary'!G498</f>
        <v>--</v>
      </c>
      <c r="F23" s="1504">
        <f>'Matrix-Discretionary'!H498</f>
        <v>5166</v>
      </c>
    </row>
    <row r="24" spans="1:7" x14ac:dyDescent="0.3">
      <c r="A24" s="1506">
        <f>'Matrix-Discretionary'!C499</f>
        <v>1010</v>
      </c>
      <c r="B24" s="1506">
        <f>'Matrix-Discretionary'!D499</f>
        <v>5200</v>
      </c>
      <c r="C24" s="1506" t="str">
        <f>'Matrix-Discretionary'!E499</f>
        <v>0232</v>
      </c>
      <c r="D24" s="1506" t="str">
        <f>'Matrix-Discretionary'!F499</f>
        <v>0000</v>
      </c>
      <c r="E24" s="1506" t="str">
        <f>'Matrix-Discretionary'!G499</f>
        <v>--</v>
      </c>
      <c r="F24" s="1504">
        <f>'Matrix-Discretionary'!H499</f>
        <v>22</v>
      </c>
    </row>
    <row r="25" spans="1:7" x14ac:dyDescent="0.3">
      <c r="A25" s="1506">
        <f>'Matrix-Discretionary'!C500</f>
        <v>1010</v>
      </c>
      <c r="B25" s="1506">
        <f>'Matrix-Discretionary'!D500</f>
        <v>5200</v>
      </c>
      <c r="C25" s="1506" t="str">
        <f>'Matrix-Discretionary'!E500</f>
        <v>0233</v>
      </c>
      <c r="D25" s="1506" t="str">
        <f>'Matrix-Discretionary'!F500</f>
        <v>0000</v>
      </c>
      <c r="E25" s="1506" t="str">
        <f>'Matrix-Discretionary'!G500</f>
        <v>--</v>
      </c>
      <c r="F25" s="1504">
        <f>'Matrix-Discretionary'!H500</f>
        <v>163</v>
      </c>
    </row>
    <row r="26" spans="1:7" x14ac:dyDescent="0.3">
      <c r="A26" s="1506">
        <f>'Matrix-Discretionary'!C501</f>
        <v>1010</v>
      </c>
      <c r="B26" s="1506">
        <f>'Matrix-Discretionary'!D501</f>
        <v>5200</v>
      </c>
      <c r="C26" s="1506" t="str">
        <f>'Matrix-Discretionary'!E501</f>
        <v>0234</v>
      </c>
      <c r="D26" s="1506" t="str">
        <f>'Matrix-Discretionary'!F501</f>
        <v>0000</v>
      </c>
      <c r="E26" s="1506" t="str">
        <f>'Matrix-Discretionary'!G501</f>
        <v>--</v>
      </c>
      <c r="F26" s="1504">
        <f>'Matrix-Discretionary'!H501</f>
        <v>0</v>
      </c>
    </row>
    <row r="27" spans="1:7" x14ac:dyDescent="0.3">
      <c r="A27" s="1506">
        <f>'Matrix-Discretionary'!C502</f>
        <v>1010</v>
      </c>
      <c r="B27" s="1506">
        <f>'Matrix-Discretionary'!D502</f>
        <v>5300</v>
      </c>
      <c r="C27" s="1506" t="str">
        <f>'Matrix-Discretionary'!E502</f>
        <v>0103</v>
      </c>
      <c r="D27" s="1506" t="str">
        <f>'Matrix-Discretionary'!F502</f>
        <v>0000</v>
      </c>
      <c r="E27" s="1506" t="str">
        <f>'Matrix-Discretionary'!G502</f>
        <v>--</v>
      </c>
      <c r="F27" s="1504">
        <f>'Matrix-Discretionary'!H502</f>
        <v>0</v>
      </c>
    </row>
    <row r="28" spans="1:7" x14ac:dyDescent="0.3">
      <c r="A28" s="1506">
        <f>'Matrix-Discretionary'!C503</f>
        <v>1010</v>
      </c>
      <c r="B28" s="1506">
        <f>'Matrix-Discretionary'!D503</f>
        <v>5300</v>
      </c>
      <c r="C28" s="1506" t="str">
        <f>'Matrix-Discretionary'!E503</f>
        <v>0104</v>
      </c>
      <c r="D28" s="1506" t="str">
        <f>'Matrix-Discretionary'!F503</f>
        <v>0000</v>
      </c>
      <c r="E28" s="1506" t="str">
        <f>'Matrix-Discretionary'!G503</f>
        <v>--</v>
      </c>
      <c r="F28" s="1504">
        <f>'Matrix-Discretionary'!H503</f>
        <v>0</v>
      </c>
    </row>
    <row r="29" spans="1:7" x14ac:dyDescent="0.3">
      <c r="A29" s="1506">
        <f>'Matrix-Discretionary'!C504</f>
        <v>1010</v>
      </c>
      <c r="B29" s="1506">
        <f>'Matrix-Discretionary'!D504</f>
        <v>5300</v>
      </c>
      <c r="C29" s="1506" t="str">
        <f>'Matrix-Discretionary'!E504</f>
        <v>0100</v>
      </c>
      <c r="D29" s="1506" t="str">
        <f>'Matrix-Discretionary'!F504</f>
        <v>0000</v>
      </c>
      <c r="E29" s="1506" t="str">
        <f>'Matrix-Discretionary'!G504</f>
        <v>--</v>
      </c>
      <c r="F29" s="1504">
        <f>'Matrix-Discretionary'!H504</f>
        <v>0</v>
      </c>
    </row>
    <row r="30" spans="1:7" x14ac:dyDescent="0.3">
      <c r="A30" s="1506">
        <f>'Matrix-Discretionary'!C505</f>
        <v>1010</v>
      </c>
      <c r="B30" s="1506">
        <f>'Matrix-Discretionary'!D505</f>
        <v>5300</v>
      </c>
      <c r="C30" s="1506" t="str">
        <f>'Matrix-Discretionary'!E505</f>
        <v>0131</v>
      </c>
      <c r="D30" s="1506" t="str">
        <f>'Matrix-Discretionary'!F505</f>
        <v>0000</v>
      </c>
      <c r="E30" s="1506" t="str">
        <f>'Matrix-Discretionary'!G505</f>
        <v>--</v>
      </c>
      <c r="F30" s="1504">
        <f>'Matrix-Discretionary'!H505</f>
        <v>0</v>
      </c>
    </row>
    <row r="31" spans="1:7" x14ac:dyDescent="0.3">
      <c r="A31" s="1506">
        <f>'Matrix-Discretionary'!C506</f>
        <v>1010</v>
      </c>
      <c r="B31" s="1506">
        <f>'Matrix-Discretionary'!D506</f>
        <v>5300</v>
      </c>
      <c r="C31" s="1506" t="str">
        <f>'Matrix-Discretionary'!E506</f>
        <v>0132</v>
      </c>
      <c r="D31" s="1506" t="str">
        <f>'Matrix-Discretionary'!F506</f>
        <v>0000</v>
      </c>
      <c r="E31" s="1506" t="str">
        <f>'Matrix-Discretionary'!G506</f>
        <v>--</v>
      </c>
      <c r="F31" s="1504">
        <f>'Matrix-Discretionary'!H506</f>
        <v>0</v>
      </c>
    </row>
    <row r="32" spans="1:7" x14ac:dyDescent="0.3">
      <c r="A32" s="1506">
        <f>'Matrix-Discretionary'!C507</f>
        <v>1010</v>
      </c>
      <c r="B32" s="1506">
        <f>'Matrix-Discretionary'!D507</f>
        <v>5300</v>
      </c>
      <c r="C32" s="1506" t="str">
        <f>'Matrix-Discretionary'!E507</f>
        <v>0210</v>
      </c>
      <c r="D32" s="1506" t="str">
        <f>'Matrix-Discretionary'!F507</f>
        <v>0000</v>
      </c>
      <c r="E32" s="1506" t="str">
        <f>'Matrix-Discretionary'!G507</f>
        <v>--</v>
      </c>
      <c r="F32" s="1504">
        <f>'Matrix-Discretionary'!H507</f>
        <v>0</v>
      </c>
    </row>
    <row r="33" spans="1:6" x14ac:dyDescent="0.3">
      <c r="A33" s="1506">
        <f>'Matrix-Discretionary'!C508</f>
        <v>1010</v>
      </c>
      <c r="B33" s="1506">
        <f>'Matrix-Discretionary'!D508</f>
        <v>5300</v>
      </c>
      <c r="C33" s="1506" t="str">
        <f>'Matrix-Discretionary'!E508</f>
        <v>0220</v>
      </c>
      <c r="D33" s="1506" t="str">
        <f>'Matrix-Discretionary'!F508</f>
        <v>0000</v>
      </c>
      <c r="E33" s="1506" t="str">
        <f>'Matrix-Discretionary'!G508</f>
        <v>--</v>
      </c>
      <c r="F33" s="1504">
        <f>'Matrix-Discretionary'!H508</f>
        <v>0</v>
      </c>
    </row>
    <row r="34" spans="1:6" x14ac:dyDescent="0.3">
      <c r="A34" s="1506">
        <f>'Matrix-Discretionary'!C509</f>
        <v>1010</v>
      </c>
      <c r="B34" s="1506">
        <f>'Matrix-Discretionary'!D509</f>
        <v>5300</v>
      </c>
      <c r="C34" s="1506" t="str">
        <f>'Matrix-Discretionary'!E509</f>
        <v>0231</v>
      </c>
      <c r="D34" s="1506" t="str">
        <f>'Matrix-Discretionary'!F509</f>
        <v>0000</v>
      </c>
      <c r="E34" s="1506" t="str">
        <f>'Matrix-Discretionary'!G509</f>
        <v>--</v>
      </c>
      <c r="F34" s="1504">
        <f>'Matrix-Discretionary'!H509</f>
        <v>0</v>
      </c>
    </row>
    <row r="35" spans="1:6" x14ac:dyDescent="0.3">
      <c r="A35" s="1506">
        <f>'Matrix-Discretionary'!C510</f>
        <v>1010</v>
      </c>
      <c r="B35" s="1506">
        <f>'Matrix-Discretionary'!D510</f>
        <v>5300</v>
      </c>
      <c r="C35" s="1506" t="str">
        <f>'Matrix-Discretionary'!E510</f>
        <v>0232</v>
      </c>
      <c r="D35" s="1506" t="str">
        <f>'Matrix-Discretionary'!F510</f>
        <v>0000</v>
      </c>
      <c r="E35" s="1506" t="str">
        <f>'Matrix-Discretionary'!G510</f>
        <v>--</v>
      </c>
      <c r="F35" s="1504">
        <f>'Matrix-Discretionary'!H510</f>
        <v>0</v>
      </c>
    </row>
    <row r="36" spans="1:6" x14ac:dyDescent="0.3">
      <c r="A36" s="1506">
        <f>'Matrix-Discretionary'!C511</f>
        <v>1010</v>
      </c>
      <c r="B36" s="1506">
        <f>'Matrix-Discretionary'!D511</f>
        <v>5300</v>
      </c>
      <c r="C36" s="1506" t="str">
        <f>'Matrix-Discretionary'!E511</f>
        <v>0233</v>
      </c>
      <c r="D36" s="1506" t="str">
        <f>'Matrix-Discretionary'!F511</f>
        <v>0000</v>
      </c>
      <c r="E36" s="1506" t="str">
        <f>'Matrix-Discretionary'!G511</f>
        <v>--</v>
      </c>
      <c r="F36" s="1504">
        <f>'Matrix-Discretionary'!H511</f>
        <v>0</v>
      </c>
    </row>
    <row r="37" spans="1:6" x14ac:dyDescent="0.3">
      <c r="A37" s="1506">
        <f>'Matrix-Discretionary'!C512</f>
        <v>1010</v>
      </c>
      <c r="B37" s="1506">
        <f>'Matrix-Discretionary'!D512</f>
        <v>5300</v>
      </c>
      <c r="C37" s="1506" t="str">
        <f>'Matrix-Discretionary'!E512</f>
        <v>0234</v>
      </c>
      <c r="D37" s="1506" t="str">
        <f>'Matrix-Discretionary'!F512</f>
        <v>0000</v>
      </c>
      <c r="E37" s="1506" t="str">
        <f>'Matrix-Discretionary'!G512</f>
        <v>--</v>
      </c>
      <c r="F37" s="1504">
        <f>'Matrix-Discretionary'!H512</f>
        <v>0</v>
      </c>
    </row>
    <row r="38" spans="1:6" x14ac:dyDescent="0.3">
      <c r="A38" s="1506">
        <f>'Matrix-Discretionary'!C513</f>
        <v>1010</v>
      </c>
      <c r="B38" s="1506">
        <f>'Matrix-Discretionary'!D513</f>
        <v>6100</v>
      </c>
      <c r="C38" s="1506" t="str">
        <f>'Matrix-Discretionary'!E513</f>
        <v>0104</v>
      </c>
      <c r="D38" s="1506" t="str">
        <f>'Matrix-Discretionary'!F513</f>
        <v>0000</v>
      </c>
      <c r="E38" s="1506" t="str">
        <f>'Matrix-Discretionary'!G513</f>
        <v>--</v>
      </c>
      <c r="F38" s="1504">
        <f>'Matrix-Discretionary'!H513</f>
        <v>0</v>
      </c>
    </row>
    <row r="39" spans="1:6" x14ac:dyDescent="0.3">
      <c r="A39" s="1506">
        <f>'Matrix-Discretionary'!C514</f>
        <v>1010</v>
      </c>
      <c r="B39" s="1506">
        <f>'Matrix-Discretionary'!D514</f>
        <v>6100</v>
      </c>
      <c r="C39" s="1506" t="str">
        <f>'Matrix-Discretionary'!E514</f>
        <v>0131</v>
      </c>
      <c r="D39" s="1506" t="str">
        <f>'Matrix-Discretionary'!F514</f>
        <v>0000</v>
      </c>
      <c r="E39" s="1506" t="str">
        <f>'Matrix-Discretionary'!G514</f>
        <v>--</v>
      </c>
      <c r="F39" s="1504">
        <f>'Matrix-Discretionary'!H514</f>
        <v>0</v>
      </c>
    </row>
    <row r="40" spans="1:6" x14ac:dyDescent="0.3">
      <c r="A40" s="1506">
        <f>'Matrix-Discretionary'!C515</f>
        <v>1010</v>
      </c>
      <c r="B40" s="1506">
        <f>'Matrix-Discretionary'!D515</f>
        <v>6100</v>
      </c>
      <c r="C40" s="1506" t="str">
        <f>'Matrix-Discretionary'!E515</f>
        <v>0210</v>
      </c>
      <c r="D40" s="1506" t="str">
        <f>'Matrix-Discretionary'!F515</f>
        <v>0000</v>
      </c>
      <c r="E40" s="1506" t="str">
        <f>'Matrix-Discretionary'!G515</f>
        <v>--</v>
      </c>
      <c r="F40" s="1504">
        <f>'Matrix-Discretionary'!H515</f>
        <v>0</v>
      </c>
    </row>
    <row r="41" spans="1:6" x14ac:dyDescent="0.3">
      <c r="A41" s="1506">
        <f>'Matrix-Discretionary'!C516</f>
        <v>1010</v>
      </c>
      <c r="B41" s="1506">
        <f>'Matrix-Discretionary'!D516</f>
        <v>6100</v>
      </c>
      <c r="C41" s="1506" t="str">
        <f>'Matrix-Discretionary'!E516</f>
        <v>0220</v>
      </c>
      <c r="D41" s="1506" t="str">
        <f>'Matrix-Discretionary'!F516</f>
        <v>0000</v>
      </c>
      <c r="E41" s="1506" t="str">
        <f>'Matrix-Discretionary'!G516</f>
        <v>--</v>
      </c>
      <c r="F41" s="1504">
        <f>'Matrix-Discretionary'!H516</f>
        <v>0</v>
      </c>
    </row>
    <row r="42" spans="1:6" x14ac:dyDescent="0.3">
      <c r="A42" s="1506">
        <f>'Matrix-Discretionary'!C517</f>
        <v>1010</v>
      </c>
      <c r="B42" s="1506">
        <f>'Matrix-Discretionary'!D517</f>
        <v>6100</v>
      </c>
      <c r="C42" s="1506" t="str">
        <f>'Matrix-Discretionary'!E517</f>
        <v>0231</v>
      </c>
      <c r="D42" s="1506" t="str">
        <f>'Matrix-Discretionary'!F517</f>
        <v>0000</v>
      </c>
      <c r="E42" s="1506" t="str">
        <f>'Matrix-Discretionary'!G517</f>
        <v>--</v>
      </c>
      <c r="F42" s="1504">
        <f>'Matrix-Discretionary'!H517</f>
        <v>0</v>
      </c>
    </row>
    <row r="43" spans="1:6" x14ac:dyDescent="0.3">
      <c r="A43" s="1506">
        <f>'Matrix-Discretionary'!C518</f>
        <v>1010</v>
      </c>
      <c r="B43" s="1506">
        <f>'Matrix-Discretionary'!D518</f>
        <v>6100</v>
      </c>
      <c r="C43" s="1506" t="str">
        <f>'Matrix-Discretionary'!E518</f>
        <v>0232</v>
      </c>
      <c r="D43" s="1506" t="str">
        <f>'Matrix-Discretionary'!F518</f>
        <v>0000</v>
      </c>
      <c r="E43" s="1506" t="str">
        <f>'Matrix-Discretionary'!G518</f>
        <v>--</v>
      </c>
      <c r="F43" s="1504">
        <f>'Matrix-Discretionary'!H518</f>
        <v>0</v>
      </c>
    </row>
    <row r="44" spans="1:6" x14ac:dyDescent="0.3">
      <c r="A44" s="1506">
        <f>'Matrix-Discretionary'!C519</f>
        <v>1010</v>
      </c>
      <c r="B44" s="1506">
        <f>'Matrix-Discretionary'!D519</f>
        <v>6100</v>
      </c>
      <c r="C44" s="1506" t="str">
        <f>'Matrix-Discretionary'!E519</f>
        <v>0233</v>
      </c>
      <c r="D44" s="1506" t="str">
        <f>'Matrix-Discretionary'!F519</f>
        <v>0000</v>
      </c>
      <c r="E44" s="1506" t="str">
        <f>'Matrix-Discretionary'!G519</f>
        <v>--</v>
      </c>
      <c r="F44" s="1504">
        <f>'Matrix-Discretionary'!H519</f>
        <v>0</v>
      </c>
    </row>
    <row r="45" spans="1:6" x14ac:dyDescent="0.3">
      <c r="A45" s="1506">
        <f>'Matrix-Discretionary'!C520</f>
        <v>1010</v>
      </c>
      <c r="B45" s="1506">
        <f>'Matrix-Discretionary'!D520</f>
        <v>6100</v>
      </c>
      <c r="C45" s="1506" t="str">
        <f>'Matrix-Discretionary'!E520</f>
        <v>0234</v>
      </c>
      <c r="D45" s="1506" t="str">
        <f>'Matrix-Discretionary'!F520</f>
        <v>0000</v>
      </c>
      <c r="E45" s="1506" t="str">
        <f>'Matrix-Discretionary'!G520</f>
        <v>--</v>
      </c>
      <c r="F45" s="1504">
        <f>'Matrix-Discretionary'!H520</f>
        <v>0</v>
      </c>
    </row>
    <row r="46" spans="1:6" x14ac:dyDescent="0.3">
      <c r="A46" s="1506">
        <f>'Matrix-Discretionary'!C521</f>
        <v>1010</v>
      </c>
      <c r="B46" s="1506">
        <f>'Matrix-Discretionary'!D521</f>
        <v>6120</v>
      </c>
      <c r="C46" s="1506" t="str">
        <f>'Matrix-Discretionary'!E521</f>
        <v>0104</v>
      </c>
      <c r="D46" s="1506" t="str">
        <f>'Matrix-Discretionary'!F521</f>
        <v>0000</v>
      </c>
      <c r="E46" s="1506" t="str">
        <f>'Matrix-Discretionary'!G521</f>
        <v>--</v>
      </c>
      <c r="F46" s="1504">
        <f>'Matrix-Discretionary'!H521</f>
        <v>0</v>
      </c>
    </row>
    <row r="47" spans="1:6" x14ac:dyDescent="0.3">
      <c r="A47" s="1506">
        <f>'Matrix-Discretionary'!C522</f>
        <v>1010</v>
      </c>
      <c r="B47" s="1506">
        <f>'Matrix-Discretionary'!D522</f>
        <v>6120</v>
      </c>
      <c r="C47" s="1506" t="str">
        <f>'Matrix-Discretionary'!E522</f>
        <v>0131</v>
      </c>
      <c r="D47" s="1506" t="str">
        <f>'Matrix-Discretionary'!F522</f>
        <v>0000</v>
      </c>
      <c r="E47" s="1506" t="str">
        <f>'Matrix-Discretionary'!G522</f>
        <v>--</v>
      </c>
      <c r="F47" s="1504">
        <f>'Matrix-Discretionary'!H522</f>
        <v>0</v>
      </c>
    </row>
    <row r="48" spans="1:6" x14ac:dyDescent="0.3">
      <c r="A48" s="1506">
        <f>'Matrix-Discretionary'!C523</f>
        <v>1010</v>
      </c>
      <c r="B48" s="1506">
        <f>'Matrix-Discretionary'!D523</f>
        <v>6120</v>
      </c>
      <c r="C48" s="1506" t="str">
        <f>'Matrix-Discretionary'!E523</f>
        <v>0210</v>
      </c>
      <c r="D48" s="1506" t="str">
        <f>'Matrix-Discretionary'!F523</f>
        <v>0000</v>
      </c>
      <c r="E48" s="1506" t="str">
        <f>'Matrix-Discretionary'!G523</f>
        <v>--</v>
      </c>
      <c r="F48" s="1504">
        <f>'Matrix-Discretionary'!H523</f>
        <v>0</v>
      </c>
    </row>
    <row r="49" spans="1:6" x14ac:dyDescent="0.3">
      <c r="A49" s="1506">
        <f>'Matrix-Discretionary'!C524</f>
        <v>1010</v>
      </c>
      <c r="B49" s="1506">
        <f>'Matrix-Discretionary'!D524</f>
        <v>6120</v>
      </c>
      <c r="C49" s="1506" t="str">
        <f>'Matrix-Discretionary'!E524</f>
        <v>0220</v>
      </c>
      <c r="D49" s="1506" t="str">
        <f>'Matrix-Discretionary'!F524</f>
        <v>0000</v>
      </c>
      <c r="E49" s="1506" t="str">
        <f>'Matrix-Discretionary'!G524</f>
        <v>--</v>
      </c>
      <c r="F49" s="1504">
        <f>'Matrix-Discretionary'!H524</f>
        <v>0</v>
      </c>
    </row>
    <row r="50" spans="1:6" x14ac:dyDescent="0.3">
      <c r="A50" s="1506">
        <f>'Matrix-Discretionary'!C525</f>
        <v>1010</v>
      </c>
      <c r="B50" s="1506">
        <f>'Matrix-Discretionary'!D525</f>
        <v>6120</v>
      </c>
      <c r="C50" s="1506" t="str">
        <f>'Matrix-Discretionary'!E525</f>
        <v>0231</v>
      </c>
      <c r="D50" s="1506" t="str">
        <f>'Matrix-Discretionary'!F525</f>
        <v>0000</v>
      </c>
      <c r="E50" s="1506" t="str">
        <f>'Matrix-Discretionary'!G525</f>
        <v>--</v>
      </c>
      <c r="F50" s="1504">
        <f>'Matrix-Discretionary'!H525</f>
        <v>0</v>
      </c>
    </row>
    <row r="51" spans="1:6" x14ac:dyDescent="0.3">
      <c r="A51" s="1506">
        <f>'Matrix-Discretionary'!C526</f>
        <v>1010</v>
      </c>
      <c r="B51" s="1506">
        <f>'Matrix-Discretionary'!D526</f>
        <v>6120</v>
      </c>
      <c r="C51" s="1506" t="str">
        <f>'Matrix-Discretionary'!E526</f>
        <v>0232</v>
      </c>
      <c r="D51" s="1506" t="str">
        <f>'Matrix-Discretionary'!F526</f>
        <v>0000</v>
      </c>
      <c r="E51" s="1506" t="str">
        <f>'Matrix-Discretionary'!G526</f>
        <v>--</v>
      </c>
      <c r="F51" s="1504">
        <f>'Matrix-Discretionary'!H526</f>
        <v>0</v>
      </c>
    </row>
    <row r="52" spans="1:6" x14ac:dyDescent="0.3">
      <c r="A52" s="1506">
        <f>'Matrix-Discretionary'!C527</f>
        <v>1010</v>
      </c>
      <c r="B52" s="1506">
        <f>'Matrix-Discretionary'!D527</f>
        <v>6120</v>
      </c>
      <c r="C52" s="1506" t="str">
        <f>'Matrix-Discretionary'!E527</f>
        <v>0233</v>
      </c>
      <c r="D52" s="1506" t="str">
        <f>'Matrix-Discretionary'!F527</f>
        <v>0000</v>
      </c>
      <c r="E52" s="1506" t="str">
        <f>'Matrix-Discretionary'!G527</f>
        <v>--</v>
      </c>
      <c r="F52" s="1504">
        <f>'Matrix-Discretionary'!H527</f>
        <v>0</v>
      </c>
    </row>
    <row r="53" spans="1:6" x14ac:dyDescent="0.3">
      <c r="A53" s="1506">
        <f>'Matrix-Discretionary'!C528</f>
        <v>1010</v>
      </c>
      <c r="B53" s="1506">
        <f>'Matrix-Discretionary'!D528</f>
        <v>6120</v>
      </c>
      <c r="C53" s="1506" t="str">
        <f>'Matrix-Discretionary'!E528</f>
        <v>0234</v>
      </c>
      <c r="D53" s="1506" t="str">
        <f>'Matrix-Discretionary'!F528</f>
        <v>0000</v>
      </c>
      <c r="E53" s="1506" t="str">
        <f>'Matrix-Discretionary'!G528</f>
        <v>--</v>
      </c>
      <c r="F53" s="1504">
        <f>'Matrix-Discretionary'!H528</f>
        <v>0</v>
      </c>
    </row>
    <row r="54" spans="1:6" x14ac:dyDescent="0.3">
      <c r="A54" s="1506">
        <f>'Matrix-Discretionary'!C529</f>
        <v>1010</v>
      </c>
      <c r="B54" s="1506">
        <f>'Matrix-Discretionary'!D529</f>
        <v>6200</v>
      </c>
      <c r="C54" s="1506" t="str">
        <f>'Matrix-Discretionary'!E529</f>
        <v>0104</v>
      </c>
      <c r="D54" s="1506" t="str">
        <f>'Matrix-Discretionary'!F529</f>
        <v>0000</v>
      </c>
      <c r="E54" s="1506" t="str">
        <f>'Matrix-Discretionary'!G529</f>
        <v>--</v>
      </c>
      <c r="F54" s="1504">
        <f>'Matrix-Discretionary'!H529</f>
        <v>0</v>
      </c>
    </row>
    <row r="55" spans="1:6" x14ac:dyDescent="0.3">
      <c r="A55" s="1506">
        <f>'Matrix-Discretionary'!C530</f>
        <v>1010</v>
      </c>
      <c r="B55" s="1506">
        <f>'Matrix-Discretionary'!D530</f>
        <v>6200</v>
      </c>
      <c r="C55" s="1506" t="str">
        <f>'Matrix-Discretionary'!E530</f>
        <v>0100</v>
      </c>
      <c r="D55" s="1506" t="str">
        <f>'Matrix-Discretionary'!F530</f>
        <v>0000</v>
      </c>
      <c r="E55" s="1506" t="str">
        <f>'Matrix-Discretionary'!G530</f>
        <v>--</v>
      </c>
      <c r="F55" s="1504">
        <f>'Matrix-Discretionary'!H530</f>
        <v>0</v>
      </c>
    </row>
    <row r="56" spans="1:6" x14ac:dyDescent="0.3">
      <c r="A56" s="1506">
        <f>'Matrix-Discretionary'!C531</f>
        <v>1010</v>
      </c>
      <c r="B56" s="1506">
        <f>'Matrix-Discretionary'!D531</f>
        <v>6200</v>
      </c>
      <c r="C56" s="1506" t="str">
        <f>'Matrix-Discretionary'!E531</f>
        <v>0131</v>
      </c>
      <c r="D56" s="1506" t="str">
        <f>'Matrix-Discretionary'!F531</f>
        <v>0000</v>
      </c>
      <c r="E56" s="1506" t="str">
        <f>'Matrix-Discretionary'!G531</f>
        <v>--</v>
      </c>
      <c r="F56" s="1504">
        <f>'Matrix-Discretionary'!H531</f>
        <v>0</v>
      </c>
    </row>
    <row r="57" spans="1:6" x14ac:dyDescent="0.3">
      <c r="A57" s="1506">
        <f>'Matrix-Discretionary'!C532</f>
        <v>1010</v>
      </c>
      <c r="B57" s="1506">
        <f>'Matrix-Discretionary'!D532</f>
        <v>6200</v>
      </c>
      <c r="C57" s="1506" t="str">
        <f>'Matrix-Discretionary'!E532</f>
        <v>0210</v>
      </c>
      <c r="D57" s="1506" t="str">
        <f>'Matrix-Discretionary'!F532</f>
        <v>0000</v>
      </c>
      <c r="E57" s="1506" t="str">
        <f>'Matrix-Discretionary'!G532</f>
        <v>--</v>
      </c>
      <c r="F57" s="1504">
        <f>'Matrix-Discretionary'!H532</f>
        <v>0</v>
      </c>
    </row>
    <row r="58" spans="1:6" x14ac:dyDescent="0.3">
      <c r="A58" s="1506">
        <f>'Matrix-Discretionary'!C533</f>
        <v>1010</v>
      </c>
      <c r="B58" s="1506">
        <f>'Matrix-Discretionary'!D533</f>
        <v>6200</v>
      </c>
      <c r="C58" s="1506" t="str">
        <f>'Matrix-Discretionary'!E533</f>
        <v>0220</v>
      </c>
      <c r="D58" s="1506" t="str">
        <f>'Matrix-Discretionary'!F533</f>
        <v>0000</v>
      </c>
      <c r="E58" s="1506" t="str">
        <f>'Matrix-Discretionary'!G533</f>
        <v>--</v>
      </c>
      <c r="F58" s="1504">
        <f>'Matrix-Discretionary'!H533</f>
        <v>0</v>
      </c>
    </row>
    <row r="59" spans="1:6" x14ac:dyDescent="0.3">
      <c r="A59" s="1506">
        <f>'Matrix-Discretionary'!C534</f>
        <v>1010</v>
      </c>
      <c r="B59" s="1506">
        <f>'Matrix-Discretionary'!D534</f>
        <v>6200</v>
      </c>
      <c r="C59" s="1506" t="str">
        <f>'Matrix-Discretionary'!E534</f>
        <v>0231</v>
      </c>
      <c r="D59" s="1506" t="str">
        <f>'Matrix-Discretionary'!F534</f>
        <v>0000</v>
      </c>
      <c r="E59" s="1506" t="str">
        <f>'Matrix-Discretionary'!G534</f>
        <v>--</v>
      </c>
      <c r="F59" s="1504">
        <f>'Matrix-Discretionary'!H534</f>
        <v>0</v>
      </c>
    </row>
    <row r="60" spans="1:6" x14ac:dyDescent="0.3">
      <c r="A60" s="1506">
        <f>'Matrix-Discretionary'!C535</f>
        <v>1010</v>
      </c>
      <c r="B60" s="1506">
        <f>'Matrix-Discretionary'!D535</f>
        <v>6200</v>
      </c>
      <c r="C60" s="1506" t="str">
        <f>'Matrix-Discretionary'!E535</f>
        <v>0232</v>
      </c>
      <c r="D60" s="1506" t="str">
        <f>'Matrix-Discretionary'!F535</f>
        <v>0000</v>
      </c>
      <c r="E60" s="1506" t="str">
        <f>'Matrix-Discretionary'!G535</f>
        <v>--</v>
      </c>
      <c r="F60" s="1504">
        <f>'Matrix-Discretionary'!H535</f>
        <v>0</v>
      </c>
    </row>
    <row r="61" spans="1:6" x14ac:dyDescent="0.3">
      <c r="A61" s="1506">
        <f>'Matrix-Discretionary'!C536</f>
        <v>1010</v>
      </c>
      <c r="B61" s="1506">
        <f>'Matrix-Discretionary'!D536</f>
        <v>6200</v>
      </c>
      <c r="C61" s="1506" t="str">
        <f>'Matrix-Discretionary'!E536</f>
        <v>0233</v>
      </c>
      <c r="D61" s="1506" t="str">
        <f>'Matrix-Discretionary'!F536</f>
        <v>0000</v>
      </c>
      <c r="E61" s="1506" t="str">
        <f>'Matrix-Discretionary'!G536</f>
        <v>--</v>
      </c>
      <c r="F61" s="1504">
        <f>'Matrix-Discretionary'!H536</f>
        <v>0</v>
      </c>
    </row>
    <row r="62" spans="1:6" x14ac:dyDescent="0.3">
      <c r="A62" s="1506">
        <f>'Matrix-Discretionary'!C537</f>
        <v>1010</v>
      </c>
      <c r="B62" s="1506">
        <f>'Matrix-Discretionary'!D537</f>
        <v>6200</v>
      </c>
      <c r="C62" s="1506" t="str">
        <f>'Matrix-Discretionary'!E537</f>
        <v>0234</v>
      </c>
      <c r="D62" s="1506" t="str">
        <f>'Matrix-Discretionary'!F537</f>
        <v>0000</v>
      </c>
      <c r="E62" s="1506" t="str">
        <f>'Matrix-Discretionary'!G537</f>
        <v>--</v>
      </c>
      <c r="F62" s="1504">
        <f>'Matrix-Discretionary'!H537</f>
        <v>0</v>
      </c>
    </row>
    <row r="63" spans="1:6" x14ac:dyDescent="0.3">
      <c r="A63" s="1506">
        <f>'Matrix-Discretionary'!C538</f>
        <v>1010</v>
      </c>
      <c r="B63" s="1506">
        <f>'Matrix-Discretionary'!D538</f>
        <v>6300</v>
      </c>
      <c r="C63" s="1506" t="str">
        <f>'Matrix-Discretionary'!E538</f>
        <v>0104</v>
      </c>
      <c r="D63" s="1506" t="str">
        <f>'Matrix-Discretionary'!F538</f>
        <v>0000</v>
      </c>
      <c r="E63" s="1506" t="str">
        <f>'Matrix-Discretionary'!G538</f>
        <v>--</v>
      </c>
      <c r="F63" s="1504">
        <f>'Matrix-Discretionary'!H538</f>
        <v>0</v>
      </c>
    </row>
    <row r="64" spans="1:6" x14ac:dyDescent="0.3">
      <c r="A64" s="1506">
        <f>'Matrix-Discretionary'!C539</f>
        <v>1010</v>
      </c>
      <c r="B64" s="1506">
        <f>'Matrix-Discretionary'!D539</f>
        <v>6300</v>
      </c>
      <c r="C64" s="1506" t="str">
        <f>'Matrix-Discretionary'!E539</f>
        <v>0131</v>
      </c>
      <c r="D64" s="1506" t="str">
        <f>'Matrix-Discretionary'!F539</f>
        <v>0000</v>
      </c>
      <c r="E64" s="1506" t="str">
        <f>'Matrix-Discretionary'!G539</f>
        <v>--</v>
      </c>
      <c r="F64" s="1504">
        <f>'Matrix-Discretionary'!H539</f>
        <v>0</v>
      </c>
    </row>
    <row r="65" spans="1:6" x14ac:dyDescent="0.3">
      <c r="A65" s="1506">
        <f>'Matrix-Discretionary'!C540</f>
        <v>1010</v>
      </c>
      <c r="B65" s="1506">
        <f>'Matrix-Discretionary'!D540</f>
        <v>6300</v>
      </c>
      <c r="C65" s="1506" t="str">
        <f>'Matrix-Discretionary'!E540</f>
        <v>0210</v>
      </c>
      <c r="D65" s="1506" t="str">
        <f>'Matrix-Discretionary'!F540</f>
        <v>0000</v>
      </c>
      <c r="E65" s="1506" t="str">
        <f>'Matrix-Discretionary'!G540</f>
        <v>--</v>
      </c>
      <c r="F65" s="1504">
        <f>'Matrix-Discretionary'!H540</f>
        <v>0</v>
      </c>
    </row>
    <row r="66" spans="1:6" x14ac:dyDescent="0.3">
      <c r="A66" s="1506">
        <f>'Matrix-Discretionary'!C541</f>
        <v>1010</v>
      </c>
      <c r="B66" s="1506">
        <f>'Matrix-Discretionary'!D541</f>
        <v>6300</v>
      </c>
      <c r="C66" s="1506" t="str">
        <f>'Matrix-Discretionary'!E541</f>
        <v>0220</v>
      </c>
      <c r="D66" s="1506" t="str">
        <f>'Matrix-Discretionary'!F541</f>
        <v>0000</v>
      </c>
      <c r="E66" s="1506" t="str">
        <f>'Matrix-Discretionary'!G541</f>
        <v>--</v>
      </c>
      <c r="F66" s="1504">
        <f>'Matrix-Discretionary'!H541</f>
        <v>0</v>
      </c>
    </row>
    <row r="67" spans="1:6" x14ac:dyDescent="0.3">
      <c r="A67" s="1506">
        <f>'Matrix-Discretionary'!C542</f>
        <v>1010</v>
      </c>
      <c r="B67" s="1506">
        <f>'Matrix-Discretionary'!D542</f>
        <v>6300</v>
      </c>
      <c r="C67" s="1506" t="str">
        <f>'Matrix-Discretionary'!E542</f>
        <v>0231</v>
      </c>
      <c r="D67" s="1506" t="str">
        <f>'Matrix-Discretionary'!F542</f>
        <v>0000</v>
      </c>
      <c r="E67" s="1506" t="str">
        <f>'Matrix-Discretionary'!G542</f>
        <v>--</v>
      </c>
      <c r="F67" s="1504">
        <f>'Matrix-Discretionary'!H542</f>
        <v>0</v>
      </c>
    </row>
    <row r="68" spans="1:6" x14ac:dyDescent="0.3">
      <c r="A68" s="1506">
        <f>'Matrix-Discretionary'!C543</f>
        <v>1010</v>
      </c>
      <c r="B68" s="1506">
        <f>'Matrix-Discretionary'!D543</f>
        <v>6300</v>
      </c>
      <c r="C68" s="1506" t="str">
        <f>'Matrix-Discretionary'!E543</f>
        <v>0232</v>
      </c>
      <c r="D68" s="1506" t="str">
        <f>'Matrix-Discretionary'!F543</f>
        <v>0000</v>
      </c>
      <c r="E68" s="1506" t="str">
        <f>'Matrix-Discretionary'!G543</f>
        <v>--</v>
      </c>
      <c r="F68" s="1504">
        <f>'Matrix-Discretionary'!H543</f>
        <v>0</v>
      </c>
    </row>
    <row r="69" spans="1:6" x14ac:dyDescent="0.3">
      <c r="A69" s="1506">
        <f>'Matrix-Discretionary'!C544</f>
        <v>1010</v>
      </c>
      <c r="B69" s="1506">
        <f>'Matrix-Discretionary'!D544</f>
        <v>6300</v>
      </c>
      <c r="C69" s="1506" t="str">
        <f>'Matrix-Discretionary'!E544</f>
        <v>0233</v>
      </c>
      <c r="D69" s="1506" t="str">
        <f>'Matrix-Discretionary'!F544</f>
        <v>0000</v>
      </c>
      <c r="E69" s="1506" t="str">
        <f>'Matrix-Discretionary'!G544</f>
        <v>--</v>
      </c>
      <c r="F69" s="1504">
        <f>'Matrix-Discretionary'!H544</f>
        <v>0</v>
      </c>
    </row>
    <row r="70" spans="1:6" x14ac:dyDescent="0.3">
      <c r="A70" s="1506">
        <f>'Matrix-Discretionary'!C545</f>
        <v>1010</v>
      </c>
      <c r="B70" s="1506">
        <f>'Matrix-Discretionary'!D545</f>
        <v>6300</v>
      </c>
      <c r="C70" s="1506" t="str">
        <f>'Matrix-Discretionary'!E545</f>
        <v>0234</v>
      </c>
      <c r="D70" s="1506" t="str">
        <f>'Matrix-Discretionary'!F545</f>
        <v>0000</v>
      </c>
      <c r="E70" s="1506" t="str">
        <f>'Matrix-Discretionary'!G545</f>
        <v>--</v>
      </c>
      <c r="F70" s="1504">
        <f>'Matrix-Discretionary'!H545</f>
        <v>0</v>
      </c>
    </row>
    <row r="71" spans="1:6" x14ac:dyDescent="0.3">
      <c r="A71" s="1506">
        <f>'Matrix-Discretionary'!C546</f>
        <v>1010</v>
      </c>
      <c r="B71" s="1506">
        <f>'Matrix-Discretionary'!D546</f>
        <v>7300</v>
      </c>
      <c r="C71" s="1506" t="str">
        <f>'Matrix-Discretionary'!E546</f>
        <v>0103</v>
      </c>
      <c r="D71" s="1506" t="str">
        <f>'Matrix-Discretionary'!F546</f>
        <v>0000</v>
      </c>
      <c r="E71" s="1506" t="str">
        <f>'Matrix-Discretionary'!G546</f>
        <v>--</v>
      </c>
      <c r="F71" s="1504">
        <f>'Matrix-Discretionary'!H546</f>
        <v>0</v>
      </c>
    </row>
    <row r="72" spans="1:6" x14ac:dyDescent="0.3">
      <c r="A72" s="1506">
        <f>'Matrix-Discretionary'!C547</f>
        <v>1010</v>
      </c>
      <c r="B72" s="1506">
        <f>'Matrix-Discretionary'!D547</f>
        <v>7300</v>
      </c>
      <c r="C72" s="1506" t="str">
        <f>'Matrix-Discretionary'!E547</f>
        <v>0104</v>
      </c>
      <c r="D72" s="1506" t="str">
        <f>'Matrix-Discretionary'!F547</f>
        <v>0000</v>
      </c>
      <c r="E72" s="1506" t="str">
        <f>'Matrix-Discretionary'!G547</f>
        <v>--</v>
      </c>
      <c r="F72" s="1504">
        <f>'Matrix-Discretionary'!H547</f>
        <v>0</v>
      </c>
    </row>
    <row r="73" spans="1:6" x14ac:dyDescent="0.3">
      <c r="A73" s="1506">
        <f>'Matrix-Discretionary'!C548</f>
        <v>1010</v>
      </c>
      <c r="B73" s="1506">
        <f>'Matrix-Discretionary'!D548</f>
        <v>7300</v>
      </c>
      <c r="C73" s="1506" t="str">
        <f>'Matrix-Discretionary'!E548</f>
        <v>0100</v>
      </c>
      <c r="D73" s="1506" t="str">
        <f>'Matrix-Discretionary'!F548</f>
        <v>0000</v>
      </c>
      <c r="E73" s="1506" t="str">
        <f>'Matrix-Discretionary'!G548</f>
        <v>--</v>
      </c>
      <c r="F73" s="1504">
        <f>'Matrix-Discretionary'!H548</f>
        <v>0</v>
      </c>
    </row>
    <row r="74" spans="1:6" x14ac:dyDescent="0.3">
      <c r="A74" s="1506">
        <f>'Matrix-Discretionary'!C549</f>
        <v>1010</v>
      </c>
      <c r="B74" s="1506">
        <f>'Matrix-Discretionary'!D549</f>
        <v>7300</v>
      </c>
      <c r="C74" s="1506" t="str">
        <f>'Matrix-Discretionary'!E549</f>
        <v>0111</v>
      </c>
      <c r="D74" s="1506" t="str">
        <f>'Matrix-Discretionary'!F549</f>
        <v>0000</v>
      </c>
      <c r="E74" s="1506" t="str">
        <f>'Matrix-Discretionary'!G549</f>
        <v>--</v>
      </c>
      <c r="F74" s="1504">
        <f>'Matrix-Discretionary'!H549</f>
        <v>0</v>
      </c>
    </row>
    <row r="75" spans="1:6" x14ac:dyDescent="0.3">
      <c r="A75" s="1506">
        <f>'Matrix-Discretionary'!C550</f>
        <v>1010</v>
      </c>
      <c r="B75" s="1506">
        <f>'Matrix-Discretionary'!D550</f>
        <v>7300</v>
      </c>
      <c r="C75" s="1506" t="str">
        <f>'Matrix-Discretionary'!E550</f>
        <v>0210</v>
      </c>
      <c r="D75" s="1506" t="str">
        <f>'Matrix-Discretionary'!F550</f>
        <v>0000</v>
      </c>
      <c r="E75" s="1506" t="str">
        <f>'Matrix-Discretionary'!G550</f>
        <v>--</v>
      </c>
      <c r="F75" s="1504">
        <f>'Matrix-Discretionary'!H550</f>
        <v>0</v>
      </c>
    </row>
    <row r="76" spans="1:6" x14ac:dyDescent="0.3">
      <c r="A76" s="1506">
        <f>'Matrix-Discretionary'!C551</f>
        <v>1010</v>
      </c>
      <c r="B76" s="1506">
        <f>'Matrix-Discretionary'!D551</f>
        <v>7300</v>
      </c>
      <c r="C76" s="1506" t="str">
        <f>'Matrix-Discretionary'!E551</f>
        <v>0220</v>
      </c>
      <c r="D76" s="1506" t="str">
        <f>'Matrix-Discretionary'!F551</f>
        <v>0000</v>
      </c>
      <c r="E76" s="1506" t="str">
        <f>'Matrix-Discretionary'!G551</f>
        <v>--</v>
      </c>
      <c r="F76" s="1504">
        <f>'Matrix-Discretionary'!H551</f>
        <v>0</v>
      </c>
    </row>
    <row r="77" spans="1:6" x14ac:dyDescent="0.3">
      <c r="A77" s="1506">
        <f>'Matrix-Discretionary'!C552</f>
        <v>1010</v>
      </c>
      <c r="B77" s="1506">
        <f>'Matrix-Discretionary'!D552</f>
        <v>7300</v>
      </c>
      <c r="C77" s="1506" t="str">
        <f>'Matrix-Discretionary'!E552</f>
        <v>0231</v>
      </c>
      <c r="D77" s="1506" t="str">
        <f>'Matrix-Discretionary'!F552</f>
        <v>0000</v>
      </c>
      <c r="E77" s="1506" t="str">
        <f>'Matrix-Discretionary'!G552</f>
        <v>--</v>
      </c>
      <c r="F77" s="1504">
        <f>'Matrix-Discretionary'!H552</f>
        <v>0</v>
      </c>
    </row>
    <row r="78" spans="1:6" x14ac:dyDescent="0.3">
      <c r="A78" s="1506">
        <f>'Matrix-Discretionary'!C553</f>
        <v>1010</v>
      </c>
      <c r="B78" s="1506">
        <f>'Matrix-Discretionary'!D553</f>
        <v>7300</v>
      </c>
      <c r="C78" s="1506" t="str">
        <f>'Matrix-Discretionary'!E553</f>
        <v>0232</v>
      </c>
      <c r="D78" s="1506" t="str">
        <f>'Matrix-Discretionary'!F553</f>
        <v>0000</v>
      </c>
      <c r="E78" s="1506" t="str">
        <f>'Matrix-Discretionary'!G553</f>
        <v>--</v>
      </c>
      <c r="F78" s="1504">
        <f>'Matrix-Discretionary'!H553</f>
        <v>0</v>
      </c>
    </row>
    <row r="79" spans="1:6" x14ac:dyDescent="0.3">
      <c r="A79" s="1506">
        <f>'Matrix-Discretionary'!C554</f>
        <v>1010</v>
      </c>
      <c r="B79" s="1506">
        <f>'Matrix-Discretionary'!D554</f>
        <v>7300</v>
      </c>
      <c r="C79" s="1506" t="str">
        <f>'Matrix-Discretionary'!E554</f>
        <v>0233</v>
      </c>
      <c r="D79" s="1506" t="str">
        <f>'Matrix-Discretionary'!F554</f>
        <v>0000</v>
      </c>
      <c r="E79" s="1506" t="str">
        <f>'Matrix-Discretionary'!G554</f>
        <v>--</v>
      </c>
      <c r="F79" s="1504">
        <f>'Matrix-Discretionary'!H554</f>
        <v>0</v>
      </c>
    </row>
    <row r="80" spans="1:6" x14ac:dyDescent="0.3">
      <c r="A80" s="1506">
        <f>'Matrix-Discretionary'!C555</f>
        <v>1010</v>
      </c>
      <c r="B80" s="1506">
        <f>'Matrix-Discretionary'!D555</f>
        <v>7300</v>
      </c>
      <c r="C80" s="1506" t="str">
        <f>'Matrix-Discretionary'!E555</f>
        <v>0234</v>
      </c>
      <c r="D80" s="1506" t="str">
        <f>'Matrix-Discretionary'!F555</f>
        <v>0000</v>
      </c>
      <c r="E80" s="1506" t="str">
        <f>'Matrix-Discretionary'!G555</f>
        <v>--</v>
      </c>
      <c r="F80" s="1504">
        <f>'Matrix-Discretionary'!H555</f>
        <v>0</v>
      </c>
    </row>
    <row r="81" spans="1:7" x14ac:dyDescent="0.3">
      <c r="A81" s="1506">
        <f>'Matrix-Discretionary'!C556</f>
        <v>1010</v>
      </c>
      <c r="B81" s="1506">
        <f>'Matrix-Discretionary'!D556</f>
        <v>7900</v>
      </c>
      <c r="C81" s="1506" t="str">
        <f>'Matrix-Discretionary'!E556</f>
        <v>0100</v>
      </c>
      <c r="D81" s="1506" t="str">
        <f>'Matrix-Discretionary'!F556</f>
        <v>0000</v>
      </c>
      <c r="E81" s="1506" t="str">
        <f>'Matrix-Discretionary'!G556</f>
        <v>--</v>
      </c>
      <c r="F81" s="1504">
        <f>'Matrix-Discretionary'!H556</f>
        <v>0</v>
      </c>
    </row>
    <row r="82" spans="1:7" x14ac:dyDescent="0.3">
      <c r="A82" s="1506">
        <f>'Matrix-Discretionary'!C557</f>
        <v>1010</v>
      </c>
      <c r="B82" s="1506">
        <f>'Matrix-Discretionary'!D557</f>
        <v>7900</v>
      </c>
      <c r="C82" s="1506" t="str">
        <f>'Matrix-Discretionary'!E557</f>
        <v>0210</v>
      </c>
      <c r="D82" s="1506" t="str">
        <f>'Matrix-Discretionary'!F557</f>
        <v>0000</v>
      </c>
      <c r="E82" s="1506" t="str">
        <f>'Matrix-Discretionary'!G557</f>
        <v>--</v>
      </c>
      <c r="F82" s="1504">
        <f>'Matrix-Discretionary'!H557</f>
        <v>0</v>
      </c>
    </row>
    <row r="83" spans="1:7" x14ac:dyDescent="0.3">
      <c r="A83" s="1506">
        <f>'Matrix-Discretionary'!C558</f>
        <v>1010</v>
      </c>
      <c r="B83" s="1506">
        <f>'Matrix-Discretionary'!D558</f>
        <v>7900</v>
      </c>
      <c r="C83" s="1506" t="str">
        <f>'Matrix-Discretionary'!E558</f>
        <v>0220</v>
      </c>
      <c r="D83" s="1506" t="str">
        <f>'Matrix-Discretionary'!F558</f>
        <v>0000</v>
      </c>
      <c r="E83" s="1506" t="str">
        <f>'Matrix-Discretionary'!G558</f>
        <v>--</v>
      </c>
      <c r="F83" s="1504">
        <f>'Matrix-Discretionary'!H558</f>
        <v>0</v>
      </c>
    </row>
    <row r="84" spans="1:7" x14ac:dyDescent="0.3">
      <c r="A84" s="1506">
        <f>'Matrix-Discretionary'!C559</f>
        <v>1010</v>
      </c>
      <c r="B84" s="1506">
        <f>'Matrix-Discretionary'!D559</f>
        <v>7900</v>
      </c>
      <c r="C84" s="1506" t="str">
        <f>'Matrix-Discretionary'!E559</f>
        <v>0231</v>
      </c>
      <c r="D84" s="1506" t="str">
        <f>'Matrix-Discretionary'!F559</f>
        <v>0000</v>
      </c>
      <c r="E84" s="1506" t="str">
        <f>'Matrix-Discretionary'!G559</f>
        <v>--</v>
      </c>
      <c r="F84" s="1504">
        <f>'Matrix-Discretionary'!H559</f>
        <v>0</v>
      </c>
    </row>
    <row r="85" spans="1:7" x14ac:dyDescent="0.3">
      <c r="A85" s="1506">
        <f>'Matrix-Discretionary'!C560</f>
        <v>1010</v>
      </c>
      <c r="B85" s="1506">
        <f>'Matrix-Discretionary'!D560</f>
        <v>7900</v>
      </c>
      <c r="C85" s="1506" t="str">
        <f>'Matrix-Discretionary'!E560</f>
        <v>0232</v>
      </c>
      <c r="D85" s="1506" t="str">
        <f>'Matrix-Discretionary'!F560</f>
        <v>0000</v>
      </c>
      <c r="E85" s="1506" t="str">
        <f>'Matrix-Discretionary'!G560</f>
        <v>--</v>
      </c>
      <c r="F85" s="1504">
        <f>'Matrix-Discretionary'!H560</f>
        <v>0</v>
      </c>
    </row>
    <row r="86" spans="1:7" x14ac:dyDescent="0.3">
      <c r="A86" s="1506">
        <f>'Matrix-Discretionary'!C561</f>
        <v>1010</v>
      </c>
      <c r="B86" s="1506">
        <f>'Matrix-Discretionary'!D561</f>
        <v>7900</v>
      </c>
      <c r="C86" s="1506" t="str">
        <f>'Matrix-Discretionary'!E561</f>
        <v>0233</v>
      </c>
      <c r="D86" s="1506" t="str">
        <f>'Matrix-Discretionary'!F561</f>
        <v>0000</v>
      </c>
      <c r="E86" s="1506" t="str">
        <f>'Matrix-Discretionary'!G561</f>
        <v>--</v>
      </c>
      <c r="F86" s="1504">
        <f>'Matrix-Discretionary'!H561</f>
        <v>0</v>
      </c>
    </row>
    <row r="87" spans="1:7" x14ac:dyDescent="0.3">
      <c r="A87" s="1506">
        <f>'Matrix-Discretionary'!C562</f>
        <v>1010</v>
      </c>
      <c r="B87" s="1506">
        <f>'Matrix-Discretionary'!D562</f>
        <v>7900</v>
      </c>
      <c r="C87" s="1506" t="str">
        <f>'Matrix-Discretionary'!E562</f>
        <v>0234</v>
      </c>
      <c r="D87" s="1506" t="str">
        <f>'Matrix-Discretionary'!F562</f>
        <v>0000</v>
      </c>
      <c r="E87" s="1506" t="str">
        <f>'Matrix-Discretionary'!G562</f>
        <v>--</v>
      </c>
      <c r="F87" s="1504">
        <f>'Matrix-Discretionary'!H562</f>
        <v>0</v>
      </c>
    </row>
    <row r="88" spans="1:7" x14ac:dyDescent="0.3">
      <c r="A88" s="1506">
        <f>'Matrix-Discretionary'!C563</f>
        <v>1010</v>
      </c>
      <c r="B88" s="1506">
        <f>'Matrix-Discretionary'!D563</f>
        <v>8120</v>
      </c>
      <c r="C88" s="1506" t="str">
        <f>'Matrix-Discretionary'!E563</f>
        <v>0100</v>
      </c>
      <c r="D88" s="1506" t="str">
        <f>'Matrix-Discretionary'!F563</f>
        <v>0000</v>
      </c>
      <c r="E88" s="1506" t="str">
        <f>'Matrix-Discretionary'!G563</f>
        <v>--</v>
      </c>
      <c r="F88" s="1504">
        <f>'Matrix-Discretionary'!H563</f>
        <v>0</v>
      </c>
    </row>
    <row r="89" spans="1:7" x14ac:dyDescent="0.3">
      <c r="A89" s="1506">
        <f>'Matrix-Discretionary'!C564</f>
        <v>1010</v>
      </c>
      <c r="B89" s="1506">
        <f>'Matrix-Discretionary'!D564</f>
        <v>8120</v>
      </c>
      <c r="C89" s="1506" t="str">
        <f>'Matrix-Discretionary'!E564</f>
        <v>0210</v>
      </c>
      <c r="D89" s="1506" t="str">
        <f>'Matrix-Discretionary'!F564</f>
        <v>0000</v>
      </c>
      <c r="E89" s="1506" t="str">
        <f>'Matrix-Discretionary'!G564</f>
        <v>--</v>
      </c>
      <c r="F89" s="1504">
        <f>'Matrix-Discretionary'!H564</f>
        <v>0</v>
      </c>
    </row>
    <row r="90" spans="1:7" x14ac:dyDescent="0.3">
      <c r="A90" s="1506">
        <f>'Matrix-Discretionary'!C565</f>
        <v>1010</v>
      </c>
      <c r="B90" s="1506">
        <f>'Matrix-Discretionary'!D565</f>
        <v>8120</v>
      </c>
      <c r="C90" s="1506" t="str">
        <f>'Matrix-Discretionary'!E565</f>
        <v>0220</v>
      </c>
      <c r="D90" s="1506" t="str">
        <f>'Matrix-Discretionary'!F565</f>
        <v>0000</v>
      </c>
      <c r="E90" s="1506" t="str">
        <f>'Matrix-Discretionary'!G565</f>
        <v>--</v>
      </c>
      <c r="F90" s="1504">
        <f>'Matrix-Discretionary'!H565</f>
        <v>0</v>
      </c>
    </row>
    <row r="91" spans="1:7" x14ac:dyDescent="0.3">
      <c r="A91" s="1506">
        <f>'Matrix-Discretionary'!C566</f>
        <v>1010</v>
      </c>
      <c r="B91" s="1506">
        <f>'Matrix-Discretionary'!D566</f>
        <v>8120</v>
      </c>
      <c r="C91" s="1506" t="str">
        <f>'Matrix-Discretionary'!E566</f>
        <v>0231</v>
      </c>
      <c r="D91" s="1506" t="str">
        <f>'Matrix-Discretionary'!F566</f>
        <v>0000</v>
      </c>
      <c r="E91" s="1506" t="str">
        <f>'Matrix-Discretionary'!G566</f>
        <v>--</v>
      </c>
      <c r="F91" s="1504">
        <f>'Matrix-Discretionary'!H566</f>
        <v>0</v>
      </c>
    </row>
    <row r="92" spans="1:7" x14ac:dyDescent="0.3">
      <c r="A92" s="1506">
        <f>'Matrix-Discretionary'!C567</f>
        <v>1010</v>
      </c>
      <c r="B92" s="1506">
        <f>'Matrix-Discretionary'!D567</f>
        <v>8120</v>
      </c>
      <c r="C92" s="1506" t="str">
        <f>'Matrix-Discretionary'!E567</f>
        <v>0232</v>
      </c>
      <c r="D92" s="1506" t="str">
        <f>'Matrix-Discretionary'!F567</f>
        <v>0000</v>
      </c>
      <c r="E92" s="1506" t="str">
        <f>'Matrix-Discretionary'!G567</f>
        <v>--</v>
      </c>
      <c r="F92" s="1504">
        <f>'Matrix-Discretionary'!H567</f>
        <v>0</v>
      </c>
    </row>
    <row r="93" spans="1:7" x14ac:dyDescent="0.3">
      <c r="A93" s="1506">
        <f>'Matrix-Discretionary'!C568</f>
        <v>1010</v>
      </c>
      <c r="B93" s="1506">
        <f>'Matrix-Discretionary'!D568</f>
        <v>8120</v>
      </c>
      <c r="C93" s="1506" t="str">
        <f>'Matrix-Discretionary'!E568</f>
        <v>0233</v>
      </c>
      <c r="D93" s="1506" t="str">
        <f>'Matrix-Discretionary'!F568</f>
        <v>0000</v>
      </c>
      <c r="E93" s="1506" t="str">
        <f>'Matrix-Discretionary'!G568</f>
        <v>--</v>
      </c>
      <c r="F93" s="1504">
        <f>'Matrix-Discretionary'!H568</f>
        <v>0</v>
      </c>
    </row>
    <row r="94" spans="1:7" x14ac:dyDescent="0.3">
      <c r="A94" s="1506">
        <f>'Matrix-Discretionary'!C569</f>
        <v>1010</v>
      </c>
      <c r="B94" s="1506">
        <f>'Matrix-Discretionary'!D569</f>
        <v>8120</v>
      </c>
      <c r="C94" s="1506" t="str">
        <f>'Matrix-Discretionary'!E569</f>
        <v>0234</v>
      </c>
      <c r="D94" s="1506" t="str">
        <f>'Matrix-Discretionary'!F569</f>
        <v>0000</v>
      </c>
      <c r="E94" s="1506" t="str">
        <f>'Matrix-Discretionary'!G569</f>
        <v>--</v>
      </c>
      <c r="F94" s="1504">
        <f>'Matrix-Discretionary'!H569</f>
        <v>0</v>
      </c>
    </row>
    <row r="95" spans="1:7" x14ac:dyDescent="0.3">
      <c r="G95" s="1512">
        <f>SUM(F6:F94)</f>
        <v>52000</v>
      </c>
    </row>
    <row r="97" spans="1:7" x14ac:dyDescent="0.3">
      <c r="A97" s="1374" t="str">
        <f>'Matrix-AICE 9004'!B2</f>
        <v>AICE</v>
      </c>
    </row>
    <row r="98" spans="1:7" s="230" customFormat="1" x14ac:dyDescent="0.3">
      <c r="A98" s="1502" t="s">
        <v>242</v>
      </c>
      <c r="B98" s="1502" t="s">
        <v>243</v>
      </c>
      <c r="C98" s="1502" t="s">
        <v>244</v>
      </c>
      <c r="D98" s="1502" t="s">
        <v>245</v>
      </c>
      <c r="E98" s="1502" t="s">
        <v>246</v>
      </c>
      <c r="F98" s="1507" t="s">
        <v>247</v>
      </c>
      <c r="G98" s="1508" t="s">
        <v>248</v>
      </c>
    </row>
    <row r="99" spans="1:7" x14ac:dyDescent="0.3">
      <c r="A99" s="1506">
        <f>'Matrix-AICE 9004'!C84</f>
        <v>1010</v>
      </c>
      <c r="B99" s="1506">
        <f>'Matrix-AICE 9004'!D84</f>
        <v>5100</v>
      </c>
      <c r="C99" s="1506" t="str">
        <f>'Matrix-AICE 9004'!E84</f>
        <v>0104</v>
      </c>
      <c r="D99" s="1506" t="str">
        <f>'Matrix-AICE 9004'!F84</f>
        <v>0000</v>
      </c>
      <c r="E99" s="1506">
        <f>'Matrix-AICE 9004'!G84</f>
        <v>9004</v>
      </c>
      <c r="F99" s="1504">
        <f>'Matrix-AICE 9004'!H84</f>
        <v>0</v>
      </c>
    </row>
    <row r="100" spans="1:7" x14ac:dyDescent="0.3">
      <c r="A100" s="1506">
        <f>'Matrix-AICE 9004'!C85</f>
        <v>1010</v>
      </c>
      <c r="B100" s="1506">
        <f>'Matrix-AICE 9004'!D85</f>
        <v>5100</v>
      </c>
      <c r="C100" s="1506" t="str">
        <f>'Matrix-AICE 9004'!E85</f>
        <v>0100</v>
      </c>
      <c r="D100" s="1506" t="str">
        <f>'Matrix-AICE 9004'!F85</f>
        <v>0000</v>
      </c>
      <c r="E100" s="1506">
        <f>'Matrix-AICE 9004'!G85</f>
        <v>9004</v>
      </c>
      <c r="F100" s="1504">
        <f>'Matrix-AICE 9004'!H85</f>
        <v>0</v>
      </c>
    </row>
    <row r="101" spans="1:7" x14ac:dyDescent="0.3">
      <c r="A101" s="1506">
        <f>'Matrix-AICE 9004'!C86</f>
        <v>1010</v>
      </c>
      <c r="B101" s="1506">
        <f>'Matrix-AICE 9004'!D86</f>
        <v>5100</v>
      </c>
      <c r="C101" s="1506" t="str">
        <f>'Matrix-AICE 9004'!E86</f>
        <v>0131</v>
      </c>
      <c r="D101" s="1506" t="str">
        <f>'Matrix-AICE 9004'!F86</f>
        <v>0000</v>
      </c>
      <c r="E101" s="1506">
        <f>'Matrix-AICE 9004'!G86</f>
        <v>9004</v>
      </c>
      <c r="F101" s="1504">
        <f>'Matrix-AICE 9004'!H86</f>
        <v>0</v>
      </c>
    </row>
    <row r="102" spans="1:7" x14ac:dyDescent="0.3">
      <c r="A102" s="1506">
        <f>'Matrix-AICE 9004'!C87</f>
        <v>1010</v>
      </c>
      <c r="B102" s="1506">
        <f>'Matrix-AICE 9004'!D87</f>
        <v>5100</v>
      </c>
      <c r="C102" s="1506" t="str">
        <f>'Matrix-AICE 9004'!E87</f>
        <v>0132</v>
      </c>
      <c r="D102" s="1506" t="str">
        <f>'Matrix-AICE 9004'!F87</f>
        <v>0000</v>
      </c>
      <c r="E102" s="1506">
        <f>'Matrix-AICE 9004'!G87</f>
        <v>9004</v>
      </c>
      <c r="F102" s="1504">
        <f>'Matrix-AICE 9004'!H87</f>
        <v>0</v>
      </c>
    </row>
    <row r="103" spans="1:7" x14ac:dyDescent="0.3">
      <c r="A103" s="1506">
        <f>'Matrix-AICE 9004'!C88</f>
        <v>1010</v>
      </c>
      <c r="B103" s="1506">
        <f>'Matrix-AICE 9004'!D88</f>
        <v>5100</v>
      </c>
      <c r="C103" s="1506" t="str">
        <f>'Matrix-AICE 9004'!E88</f>
        <v>0210</v>
      </c>
      <c r="D103" s="1506" t="str">
        <f>'Matrix-AICE 9004'!F88</f>
        <v>0000</v>
      </c>
      <c r="E103" s="1506">
        <f>'Matrix-AICE 9004'!G88</f>
        <v>9004</v>
      </c>
      <c r="F103" s="1504">
        <f>'Matrix-AICE 9004'!H88</f>
        <v>0</v>
      </c>
    </row>
    <row r="104" spans="1:7" x14ac:dyDescent="0.3">
      <c r="A104" s="1506">
        <f>'Matrix-AICE 9004'!C89</f>
        <v>1010</v>
      </c>
      <c r="B104" s="1506">
        <f>'Matrix-AICE 9004'!D89</f>
        <v>5100</v>
      </c>
      <c r="C104" s="1506" t="str">
        <f>'Matrix-AICE 9004'!E89</f>
        <v>0220</v>
      </c>
      <c r="D104" s="1506" t="str">
        <f>'Matrix-AICE 9004'!F89</f>
        <v>0000</v>
      </c>
      <c r="E104" s="1506">
        <f>'Matrix-AICE 9004'!G89</f>
        <v>9004</v>
      </c>
      <c r="F104" s="1504">
        <f>'Matrix-AICE 9004'!H89</f>
        <v>0</v>
      </c>
    </row>
    <row r="105" spans="1:7" x14ac:dyDescent="0.3">
      <c r="A105" s="1506">
        <f>'Matrix-AICE 9004'!C90</f>
        <v>1010</v>
      </c>
      <c r="B105" s="1506">
        <f>'Matrix-AICE 9004'!D90</f>
        <v>5100</v>
      </c>
      <c r="C105" s="1506" t="str">
        <f>'Matrix-AICE 9004'!E90</f>
        <v>0231</v>
      </c>
      <c r="D105" s="1506" t="str">
        <f>'Matrix-AICE 9004'!F90</f>
        <v>0000</v>
      </c>
      <c r="E105" s="1506">
        <f>'Matrix-AICE 9004'!G90</f>
        <v>9004</v>
      </c>
      <c r="F105" s="1504">
        <f>'Matrix-AICE 9004'!H90</f>
        <v>0</v>
      </c>
    </row>
    <row r="106" spans="1:7" x14ac:dyDescent="0.3">
      <c r="A106" s="1506">
        <f>'Matrix-AICE 9004'!C91</f>
        <v>1010</v>
      </c>
      <c r="B106" s="1506">
        <f>'Matrix-AICE 9004'!D91</f>
        <v>5100</v>
      </c>
      <c r="C106" s="1506" t="str">
        <f>'Matrix-AICE 9004'!E91</f>
        <v>0232</v>
      </c>
      <c r="D106" s="1506" t="str">
        <f>'Matrix-AICE 9004'!F91</f>
        <v>0000</v>
      </c>
      <c r="E106" s="1506">
        <f>'Matrix-AICE 9004'!G91</f>
        <v>9004</v>
      </c>
      <c r="F106" s="1504">
        <f>'Matrix-AICE 9004'!H91</f>
        <v>0</v>
      </c>
    </row>
    <row r="107" spans="1:7" x14ac:dyDescent="0.3">
      <c r="A107" s="1506">
        <f>'Matrix-AICE 9004'!C92</f>
        <v>1010</v>
      </c>
      <c r="B107" s="1506">
        <f>'Matrix-AICE 9004'!D92</f>
        <v>5100</v>
      </c>
      <c r="C107" s="1506" t="str">
        <f>'Matrix-AICE 9004'!E92</f>
        <v>0233</v>
      </c>
      <c r="D107" s="1506" t="str">
        <f>'Matrix-AICE 9004'!F92</f>
        <v>0000</v>
      </c>
      <c r="E107" s="1506">
        <f>'Matrix-AICE 9004'!G92</f>
        <v>9004</v>
      </c>
      <c r="F107" s="1504">
        <f>'Matrix-AICE 9004'!H92</f>
        <v>0</v>
      </c>
    </row>
    <row r="108" spans="1:7" x14ac:dyDescent="0.3">
      <c r="A108" s="1506">
        <f>'Matrix-AICE 9004'!C93</f>
        <v>1010</v>
      </c>
      <c r="B108" s="1506">
        <f>'Matrix-AICE 9004'!D93</f>
        <v>5100</v>
      </c>
      <c r="C108" s="1506" t="str">
        <f>'Matrix-AICE 9004'!E93</f>
        <v>0234</v>
      </c>
      <c r="D108" s="1506" t="str">
        <f>'Matrix-AICE 9004'!F93</f>
        <v>0000</v>
      </c>
      <c r="E108" s="1506">
        <f>'Matrix-AICE 9004'!G93</f>
        <v>9004</v>
      </c>
      <c r="F108" s="1504">
        <f>'Matrix-AICE 9004'!H93</f>
        <v>0</v>
      </c>
    </row>
    <row r="109" spans="1:7" x14ac:dyDescent="0.3">
      <c r="G109" s="1512">
        <f>SUM(F99:F108)</f>
        <v>0</v>
      </c>
    </row>
    <row r="111" spans="1:7" x14ac:dyDescent="0.3">
      <c r="A111" s="1374" t="str">
        <f>'Matrix-AP - 2154'!B2</f>
        <v>AP</v>
      </c>
    </row>
    <row r="112" spans="1:7" s="230" customFormat="1" x14ac:dyDescent="0.3">
      <c r="A112" s="1502" t="s">
        <v>242</v>
      </c>
      <c r="B112" s="1502" t="s">
        <v>243</v>
      </c>
      <c r="C112" s="1502" t="s">
        <v>244</v>
      </c>
      <c r="D112" s="1502" t="s">
        <v>245</v>
      </c>
      <c r="E112" s="1502" t="s">
        <v>246</v>
      </c>
      <c r="F112" s="1507" t="s">
        <v>247</v>
      </c>
      <c r="G112" s="1508" t="s">
        <v>248</v>
      </c>
    </row>
    <row r="113" spans="1:7" x14ac:dyDescent="0.3">
      <c r="A113" s="1506">
        <f>'Matrix-AP - 2154'!C84</f>
        <v>1010</v>
      </c>
      <c r="B113" s="1506">
        <f>'Matrix-AP - 2154'!D84</f>
        <v>5100</v>
      </c>
      <c r="C113" s="1506" t="str">
        <f>'Matrix-AP - 2154'!E84</f>
        <v>0104</v>
      </c>
      <c r="D113" s="1506" t="str">
        <f>'Matrix-AP - 2154'!F84</f>
        <v>0000</v>
      </c>
      <c r="E113" s="1506">
        <f>'Matrix-AP - 2154'!G84</f>
        <v>2154</v>
      </c>
      <c r="F113" s="1504">
        <f>'Matrix-AP - 2154'!H84</f>
        <v>0</v>
      </c>
    </row>
    <row r="114" spans="1:7" x14ac:dyDescent="0.3">
      <c r="A114" s="1506">
        <f>'Matrix-AP - 2154'!C85</f>
        <v>1010</v>
      </c>
      <c r="B114" s="1506">
        <f>'Matrix-AP - 2154'!D85</f>
        <v>5100</v>
      </c>
      <c r="C114" s="1506" t="str">
        <f>'Matrix-AP - 2154'!E85</f>
        <v>0100</v>
      </c>
      <c r="D114" s="1506" t="str">
        <f>'Matrix-AP - 2154'!F85</f>
        <v>0000</v>
      </c>
      <c r="E114" s="1506">
        <f>'Matrix-AP - 2154'!G85</f>
        <v>2154</v>
      </c>
      <c r="F114" s="1504">
        <f>'Matrix-AP - 2154'!H85</f>
        <v>0</v>
      </c>
    </row>
    <row r="115" spans="1:7" x14ac:dyDescent="0.3">
      <c r="A115" s="1506">
        <f>'Matrix-AP - 2154'!C86</f>
        <v>1010</v>
      </c>
      <c r="B115" s="1506">
        <f>'Matrix-AP - 2154'!D86</f>
        <v>5100</v>
      </c>
      <c r="C115" s="1506" t="str">
        <f>'Matrix-AP - 2154'!E86</f>
        <v>0131</v>
      </c>
      <c r="D115" s="1506" t="str">
        <f>'Matrix-AP - 2154'!F86</f>
        <v>0000</v>
      </c>
      <c r="E115" s="1506">
        <f>'Matrix-AP - 2154'!G86</f>
        <v>2154</v>
      </c>
      <c r="F115" s="1504">
        <f>'Matrix-AP - 2154'!H86</f>
        <v>0</v>
      </c>
    </row>
    <row r="116" spans="1:7" x14ac:dyDescent="0.3">
      <c r="A116" s="1506">
        <f>'Matrix-AP - 2154'!C87</f>
        <v>1010</v>
      </c>
      <c r="B116" s="1506">
        <f>'Matrix-AP - 2154'!D87</f>
        <v>5100</v>
      </c>
      <c r="C116" s="1506" t="str">
        <f>'Matrix-AP - 2154'!E87</f>
        <v>0132</v>
      </c>
      <c r="D116" s="1506" t="str">
        <f>'Matrix-AP - 2154'!F87</f>
        <v>0000</v>
      </c>
      <c r="E116" s="1506">
        <f>'Matrix-AP - 2154'!G87</f>
        <v>2154</v>
      </c>
      <c r="F116" s="1504">
        <f>'Matrix-AP - 2154'!H87</f>
        <v>0</v>
      </c>
    </row>
    <row r="117" spans="1:7" x14ac:dyDescent="0.3">
      <c r="A117" s="1506">
        <f>'Matrix-AP - 2154'!C88</f>
        <v>1010</v>
      </c>
      <c r="B117" s="1506">
        <f>'Matrix-AP - 2154'!D88</f>
        <v>5100</v>
      </c>
      <c r="C117" s="1506" t="str">
        <f>'Matrix-AP - 2154'!E88</f>
        <v>0210</v>
      </c>
      <c r="D117" s="1506" t="str">
        <f>'Matrix-AP - 2154'!F88</f>
        <v>0000</v>
      </c>
      <c r="E117" s="1506">
        <f>'Matrix-AP - 2154'!G88</f>
        <v>2154</v>
      </c>
      <c r="F117" s="1504">
        <f>'Matrix-AP - 2154'!H88</f>
        <v>0</v>
      </c>
    </row>
    <row r="118" spans="1:7" x14ac:dyDescent="0.3">
      <c r="A118" s="1506">
        <f>'Matrix-AP - 2154'!C89</f>
        <v>1010</v>
      </c>
      <c r="B118" s="1506">
        <f>'Matrix-AP - 2154'!D89</f>
        <v>5100</v>
      </c>
      <c r="C118" s="1506" t="str">
        <f>'Matrix-AP - 2154'!E89</f>
        <v>0220</v>
      </c>
      <c r="D118" s="1506" t="str">
        <f>'Matrix-AP - 2154'!F89</f>
        <v>0000</v>
      </c>
      <c r="E118" s="1506">
        <f>'Matrix-AP - 2154'!G89</f>
        <v>2154</v>
      </c>
      <c r="F118" s="1504">
        <f>'Matrix-AP - 2154'!H89</f>
        <v>0</v>
      </c>
    </row>
    <row r="119" spans="1:7" x14ac:dyDescent="0.3">
      <c r="A119" s="1506">
        <f>'Matrix-AP - 2154'!C90</f>
        <v>1010</v>
      </c>
      <c r="B119" s="1506">
        <f>'Matrix-AP - 2154'!D90</f>
        <v>5100</v>
      </c>
      <c r="C119" s="1506" t="str">
        <f>'Matrix-AP - 2154'!E90</f>
        <v>0231</v>
      </c>
      <c r="D119" s="1506" t="str">
        <f>'Matrix-AP - 2154'!F90</f>
        <v>0000</v>
      </c>
      <c r="E119" s="1506">
        <f>'Matrix-AP - 2154'!G90</f>
        <v>2154</v>
      </c>
      <c r="F119" s="1504">
        <f>'Matrix-AP - 2154'!H90</f>
        <v>0</v>
      </c>
    </row>
    <row r="120" spans="1:7" x14ac:dyDescent="0.3">
      <c r="A120" s="1506">
        <f>'Matrix-AP - 2154'!C91</f>
        <v>1010</v>
      </c>
      <c r="B120" s="1506">
        <f>'Matrix-AP - 2154'!D91</f>
        <v>5100</v>
      </c>
      <c r="C120" s="1506" t="str">
        <f>'Matrix-AP - 2154'!E91</f>
        <v>0232</v>
      </c>
      <c r="D120" s="1506" t="str">
        <f>'Matrix-AP - 2154'!F91</f>
        <v>0000</v>
      </c>
      <c r="E120" s="1506">
        <f>'Matrix-AP - 2154'!G91</f>
        <v>2154</v>
      </c>
      <c r="F120" s="1504">
        <f>'Matrix-AP - 2154'!H91</f>
        <v>0</v>
      </c>
    </row>
    <row r="121" spans="1:7" x14ac:dyDescent="0.3">
      <c r="A121" s="1506">
        <f>'Matrix-AP - 2154'!C92</f>
        <v>1010</v>
      </c>
      <c r="B121" s="1506">
        <f>'Matrix-AP - 2154'!D92</f>
        <v>5100</v>
      </c>
      <c r="C121" s="1506" t="str">
        <f>'Matrix-AP - 2154'!E92</f>
        <v>0233</v>
      </c>
      <c r="D121" s="1506" t="str">
        <f>'Matrix-AP - 2154'!F92</f>
        <v>0000</v>
      </c>
      <c r="E121" s="1506">
        <f>'Matrix-AP - 2154'!G92</f>
        <v>2154</v>
      </c>
      <c r="F121" s="1504">
        <f>'Matrix-AP - 2154'!H92</f>
        <v>0</v>
      </c>
    </row>
    <row r="122" spans="1:7" x14ac:dyDescent="0.3">
      <c r="A122" s="1506">
        <f>'Matrix-AP - 2154'!C93</f>
        <v>1010</v>
      </c>
      <c r="B122" s="1506">
        <f>'Matrix-AP - 2154'!D93</f>
        <v>5100</v>
      </c>
      <c r="C122" s="1506" t="str">
        <f>'Matrix-AP - 2154'!E93</f>
        <v>0234</v>
      </c>
      <c r="D122" s="1506" t="str">
        <f>'Matrix-AP - 2154'!F93</f>
        <v>0000</v>
      </c>
      <c r="E122" s="1506">
        <f>'Matrix-AP - 2154'!G93</f>
        <v>2154</v>
      </c>
      <c r="F122" s="1504">
        <f>'Matrix-AP - 2154'!H93</f>
        <v>0</v>
      </c>
    </row>
    <row r="123" spans="1:7" x14ac:dyDescent="0.3">
      <c r="G123" s="1512">
        <f>SUM(F113:F122)</f>
        <v>0</v>
      </c>
    </row>
    <row r="125" spans="1:7" x14ac:dyDescent="0.3">
      <c r="A125" s="1374" t="str">
        <f>'Matrix-CAPE - 9007'!B2</f>
        <v>CAPE</v>
      </c>
    </row>
    <row r="126" spans="1:7" s="230" customFormat="1" x14ac:dyDescent="0.3">
      <c r="A126" s="1502" t="s">
        <v>242</v>
      </c>
      <c r="B126" s="1502" t="s">
        <v>243</v>
      </c>
      <c r="C126" s="1502" t="s">
        <v>244</v>
      </c>
      <c r="D126" s="1502" t="s">
        <v>245</v>
      </c>
      <c r="E126" s="1502" t="s">
        <v>246</v>
      </c>
      <c r="F126" s="1507" t="s">
        <v>247</v>
      </c>
      <c r="G126" s="1508" t="s">
        <v>248</v>
      </c>
    </row>
    <row r="127" spans="1:7" x14ac:dyDescent="0.3">
      <c r="A127" s="1506">
        <f>'Matrix-CAPE - 9007'!C84</f>
        <v>1010</v>
      </c>
      <c r="B127" s="1506">
        <f>'Matrix-CAPE - 9007'!D84</f>
        <v>5100</v>
      </c>
      <c r="C127" s="1506" t="str">
        <f>'Matrix-CAPE - 9007'!E84</f>
        <v>0104</v>
      </c>
      <c r="D127" s="1506" t="str">
        <f>'Matrix-CAPE - 9007'!F84</f>
        <v>0000</v>
      </c>
      <c r="E127" s="1506">
        <f>'Matrix-CAPE - 9007'!G84</f>
        <v>9007</v>
      </c>
      <c r="F127" s="1504">
        <f>'Matrix-CAPE - 9007'!H84</f>
        <v>0</v>
      </c>
    </row>
    <row r="128" spans="1:7" x14ac:dyDescent="0.3">
      <c r="A128" s="1506">
        <f>'Matrix-CAPE - 9007'!C85</f>
        <v>1010</v>
      </c>
      <c r="B128" s="1506">
        <f>'Matrix-CAPE - 9007'!D85</f>
        <v>5100</v>
      </c>
      <c r="C128" s="1506" t="str">
        <f>'Matrix-CAPE - 9007'!E85</f>
        <v>0100</v>
      </c>
      <c r="D128" s="1506" t="str">
        <f>'Matrix-CAPE - 9007'!F85</f>
        <v>0000</v>
      </c>
      <c r="E128" s="1506">
        <f>'Matrix-CAPE - 9007'!G85</f>
        <v>9007</v>
      </c>
      <c r="F128" s="1504">
        <f>'Matrix-CAPE - 9007'!H85</f>
        <v>0</v>
      </c>
    </row>
    <row r="129" spans="1:7" x14ac:dyDescent="0.3">
      <c r="A129" s="1506">
        <f>'Matrix-CAPE - 9007'!C86</f>
        <v>1010</v>
      </c>
      <c r="B129" s="1506">
        <f>'Matrix-CAPE - 9007'!D86</f>
        <v>5100</v>
      </c>
      <c r="C129" s="1506" t="str">
        <f>'Matrix-CAPE - 9007'!E86</f>
        <v>0131</v>
      </c>
      <c r="D129" s="1506" t="str">
        <f>'Matrix-CAPE - 9007'!F86</f>
        <v>0000</v>
      </c>
      <c r="E129" s="1506">
        <f>'Matrix-CAPE - 9007'!G86</f>
        <v>9007</v>
      </c>
      <c r="F129" s="1504">
        <f>'Matrix-CAPE - 9007'!H86</f>
        <v>0</v>
      </c>
    </row>
    <row r="130" spans="1:7" x14ac:dyDescent="0.3">
      <c r="A130" s="1506">
        <f>'Matrix-CAPE - 9007'!C87</f>
        <v>1010</v>
      </c>
      <c r="B130" s="1506">
        <f>'Matrix-CAPE - 9007'!D87</f>
        <v>5100</v>
      </c>
      <c r="C130" s="1506" t="str">
        <f>'Matrix-CAPE - 9007'!E87</f>
        <v>0132</v>
      </c>
      <c r="D130" s="1506" t="str">
        <f>'Matrix-CAPE - 9007'!F87</f>
        <v>0000</v>
      </c>
      <c r="E130" s="1506">
        <f>'Matrix-CAPE - 9007'!G87</f>
        <v>9007</v>
      </c>
      <c r="F130" s="1504">
        <f>'Matrix-CAPE - 9007'!H87</f>
        <v>0</v>
      </c>
    </row>
    <row r="131" spans="1:7" x14ac:dyDescent="0.3">
      <c r="A131" s="1506">
        <f>'Matrix-CAPE - 9007'!C88</f>
        <v>1010</v>
      </c>
      <c r="B131" s="1506">
        <f>'Matrix-CAPE - 9007'!D88</f>
        <v>5100</v>
      </c>
      <c r="C131" s="1506" t="str">
        <f>'Matrix-CAPE - 9007'!E88</f>
        <v>0210</v>
      </c>
      <c r="D131" s="1506" t="str">
        <f>'Matrix-CAPE - 9007'!F88</f>
        <v>0000</v>
      </c>
      <c r="E131" s="1506">
        <f>'Matrix-CAPE - 9007'!G88</f>
        <v>9007</v>
      </c>
      <c r="F131" s="1504">
        <f>'Matrix-CAPE - 9007'!H88</f>
        <v>0</v>
      </c>
    </row>
    <row r="132" spans="1:7" x14ac:dyDescent="0.3">
      <c r="A132" s="1506">
        <f>'Matrix-CAPE - 9007'!C89</f>
        <v>1010</v>
      </c>
      <c r="B132" s="1506">
        <f>'Matrix-CAPE - 9007'!D89</f>
        <v>5100</v>
      </c>
      <c r="C132" s="1506" t="str">
        <f>'Matrix-CAPE - 9007'!E89</f>
        <v>0220</v>
      </c>
      <c r="D132" s="1506" t="str">
        <f>'Matrix-CAPE - 9007'!F89</f>
        <v>0000</v>
      </c>
      <c r="E132" s="1506">
        <f>'Matrix-CAPE - 9007'!G89</f>
        <v>9007</v>
      </c>
      <c r="F132" s="1504">
        <f>'Matrix-CAPE - 9007'!H89</f>
        <v>0</v>
      </c>
    </row>
    <row r="133" spans="1:7" x14ac:dyDescent="0.3">
      <c r="A133" s="1506">
        <f>'Matrix-CAPE - 9007'!C90</f>
        <v>1010</v>
      </c>
      <c r="B133" s="1506">
        <f>'Matrix-CAPE - 9007'!D90</f>
        <v>5100</v>
      </c>
      <c r="C133" s="1506" t="str">
        <f>'Matrix-CAPE - 9007'!E90</f>
        <v>0231</v>
      </c>
      <c r="D133" s="1506" t="str">
        <f>'Matrix-CAPE - 9007'!F90</f>
        <v>0000</v>
      </c>
      <c r="E133" s="1506">
        <f>'Matrix-CAPE - 9007'!G90</f>
        <v>9007</v>
      </c>
      <c r="F133" s="1504">
        <f>'Matrix-CAPE - 9007'!H90</f>
        <v>0</v>
      </c>
    </row>
    <row r="134" spans="1:7" x14ac:dyDescent="0.3">
      <c r="A134" s="1506">
        <f>'Matrix-CAPE - 9007'!C91</f>
        <v>1010</v>
      </c>
      <c r="B134" s="1506">
        <f>'Matrix-CAPE - 9007'!D91</f>
        <v>5100</v>
      </c>
      <c r="C134" s="1506" t="str">
        <f>'Matrix-CAPE - 9007'!E91</f>
        <v>0232</v>
      </c>
      <c r="D134" s="1506" t="str">
        <f>'Matrix-CAPE - 9007'!F91</f>
        <v>0000</v>
      </c>
      <c r="E134" s="1506">
        <f>'Matrix-CAPE - 9007'!G91</f>
        <v>9007</v>
      </c>
      <c r="F134" s="1504">
        <f>'Matrix-CAPE - 9007'!H91</f>
        <v>0</v>
      </c>
    </row>
    <row r="135" spans="1:7" x14ac:dyDescent="0.3">
      <c r="A135" s="1506">
        <f>'Matrix-CAPE - 9007'!C92</f>
        <v>1010</v>
      </c>
      <c r="B135" s="1506">
        <f>'Matrix-CAPE - 9007'!D92</f>
        <v>5100</v>
      </c>
      <c r="C135" s="1506" t="str">
        <f>'Matrix-CAPE - 9007'!E92</f>
        <v>0233</v>
      </c>
      <c r="D135" s="1506" t="str">
        <f>'Matrix-CAPE - 9007'!F92</f>
        <v>0000</v>
      </c>
      <c r="E135" s="1506">
        <f>'Matrix-CAPE - 9007'!G92</f>
        <v>9007</v>
      </c>
      <c r="F135" s="1504">
        <f>'Matrix-CAPE - 9007'!H92</f>
        <v>0</v>
      </c>
    </row>
    <row r="136" spans="1:7" x14ac:dyDescent="0.3">
      <c r="A136" s="1506">
        <f>'Matrix-CAPE - 9007'!C93</f>
        <v>1010</v>
      </c>
      <c r="B136" s="1506">
        <f>'Matrix-CAPE - 9007'!D93</f>
        <v>5100</v>
      </c>
      <c r="C136" s="1506" t="str">
        <f>'Matrix-CAPE - 9007'!E93</f>
        <v>0234</v>
      </c>
      <c r="D136" s="1506" t="str">
        <f>'Matrix-CAPE - 9007'!F93</f>
        <v>0000</v>
      </c>
      <c r="E136" s="1506">
        <f>'Matrix-CAPE - 9007'!G93</f>
        <v>9007</v>
      </c>
      <c r="F136" s="1504">
        <f>'Matrix-CAPE - 9007'!H93</f>
        <v>0</v>
      </c>
    </row>
    <row r="137" spans="1:7" x14ac:dyDescent="0.3">
      <c r="G137" s="1512">
        <f>SUM(F127:F136)</f>
        <v>0</v>
      </c>
    </row>
    <row r="139" spans="1:7" x14ac:dyDescent="0.3">
      <c r="A139" s="1374" t="str">
        <f>'Matrix-IB - 7055'!B2</f>
        <v>IB</v>
      </c>
    </row>
    <row r="140" spans="1:7" s="230" customFormat="1" x14ac:dyDescent="0.3">
      <c r="A140" s="1502" t="s">
        <v>242</v>
      </c>
      <c r="B140" s="1502" t="s">
        <v>243</v>
      </c>
      <c r="C140" s="1502" t="s">
        <v>244</v>
      </c>
      <c r="D140" s="1502" t="s">
        <v>245</v>
      </c>
      <c r="E140" s="1502" t="s">
        <v>246</v>
      </c>
      <c r="F140" s="1507" t="s">
        <v>247</v>
      </c>
      <c r="G140" s="1508" t="s">
        <v>248</v>
      </c>
    </row>
    <row r="141" spans="1:7" x14ac:dyDescent="0.3">
      <c r="A141" s="1506">
        <f>'Matrix-IB - 7055'!C84</f>
        <v>1010</v>
      </c>
      <c r="B141" s="1506">
        <f>'Matrix-IB - 7055'!D84</f>
        <v>5100</v>
      </c>
      <c r="C141" s="1506" t="str">
        <f>'Matrix-IB - 7055'!E84</f>
        <v>0104</v>
      </c>
      <c r="D141" s="1506" t="str">
        <f>'Matrix-IB - 7055'!F84</f>
        <v>0000</v>
      </c>
      <c r="E141" s="1506">
        <f>'Matrix-IB - 7055'!G84</f>
        <v>7055</v>
      </c>
      <c r="F141" s="1513">
        <f>'Matrix-IB - 7055'!H84</f>
        <v>0</v>
      </c>
    </row>
    <row r="142" spans="1:7" x14ac:dyDescent="0.3">
      <c r="A142" s="1506">
        <f>'Matrix-IB - 7055'!C85</f>
        <v>1010</v>
      </c>
      <c r="B142" s="1506">
        <f>'Matrix-IB - 7055'!D85</f>
        <v>5100</v>
      </c>
      <c r="C142" s="1506" t="str">
        <f>'Matrix-IB - 7055'!E85</f>
        <v>0100</v>
      </c>
      <c r="D142" s="1506" t="str">
        <f>'Matrix-IB - 7055'!F85</f>
        <v>0000</v>
      </c>
      <c r="E142" s="1506">
        <f>'Matrix-IB - 7055'!G85</f>
        <v>7055</v>
      </c>
      <c r="F142" s="1513">
        <f>'Matrix-IB - 7055'!H85</f>
        <v>0</v>
      </c>
    </row>
    <row r="143" spans="1:7" x14ac:dyDescent="0.3">
      <c r="A143" s="1506">
        <f>'Matrix-IB - 7055'!C86</f>
        <v>1010</v>
      </c>
      <c r="B143" s="1506">
        <f>'Matrix-IB - 7055'!D86</f>
        <v>5100</v>
      </c>
      <c r="C143" s="1506" t="str">
        <f>'Matrix-IB - 7055'!E86</f>
        <v>0131</v>
      </c>
      <c r="D143" s="1506" t="str">
        <f>'Matrix-IB - 7055'!F86</f>
        <v>0000</v>
      </c>
      <c r="E143" s="1506">
        <f>'Matrix-IB - 7055'!G86</f>
        <v>7055</v>
      </c>
      <c r="F143" s="1513">
        <f>'Matrix-IB - 7055'!H86</f>
        <v>0</v>
      </c>
    </row>
    <row r="144" spans="1:7" x14ac:dyDescent="0.3">
      <c r="A144" s="1506">
        <f>'Matrix-IB - 7055'!C87</f>
        <v>1010</v>
      </c>
      <c r="B144" s="1506">
        <f>'Matrix-IB - 7055'!D87</f>
        <v>5100</v>
      </c>
      <c r="C144" s="1506" t="str">
        <f>'Matrix-IB - 7055'!E87</f>
        <v>0132</v>
      </c>
      <c r="D144" s="1506" t="str">
        <f>'Matrix-IB - 7055'!F87</f>
        <v>0000</v>
      </c>
      <c r="E144" s="1506">
        <f>'Matrix-IB - 7055'!G87</f>
        <v>7055</v>
      </c>
      <c r="F144" s="1513">
        <f>'Matrix-IB - 7055'!H87</f>
        <v>0</v>
      </c>
    </row>
    <row r="145" spans="1:7" x14ac:dyDescent="0.3">
      <c r="A145" s="1506">
        <f>'Matrix-IB - 7055'!C88</f>
        <v>1010</v>
      </c>
      <c r="B145" s="1506">
        <f>'Matrix-IB - 7055'!D88</f>
        <v>5100</v>
      </c>
      <c r="C145" s="1506" t="str">
        <f>'Matrix-IB - 7055'!E88</f>
        <v>0210</v>
      </c>
      <c r="D145" s="1506" t="str">
        <f>'Matrix-IB - 7055'!F88</f>
        <v>0000</v>
      </c>
      <c r="E145" s="1506">
        <f>'Matrix-IB - 7055'!G88</f>
        <v>7055</v>
      </c>
      <c r="F145" s="1513">
        <f>'Matrix-IB - 7055'!H88</f>
        <v>0</v>
      </c>
    </row>
    <row r="146" spans="1:7" x14ac:dyDescent="0.3">
      <c r="A146" s="1506">
        <f>'Matrix-IB - 7055'!C89</f>
        <v>1010</v>
      </c>
      <c r="B146" s="1506">
        <f>'Matrix-IB - 7055'!D89</f>
        <v>5100</v>
      </c>
      <c r="C146" s="1506" t="str">
        <f>'Matrix-IB - 7055'!E89</f>
        <v>0220</v>
      </c>
      <c r="D146" s="1506" t="str">
        <f>'Matrix-IB - 7055'!F89</f>
        <v>0000</v>
      </c>
      <c r="E146" s="1506">
        <f>'Matrix-IB - 7055'!G89</f>
        <v>7055</v>
      </c>
      <c r="F146" s="1513">
        <f>'Matrix-IB - 7055'!H89</f>
        <v>0</v>
      </c>
    </row>
    <row r="147" spans="1:7" x14ac:dyDescent="0.3">
      <c r="A147" s="1506">
        <f>'Matrix-IB - 7055'!C90</f>
        <v>1010</v>
      </c>
      <c r="B147" s="1506">
        <f>'Matrix-IB - 7055'!D90</f>
        <v>5100</v>
      </c>
      <c r="C147" s="1506" t="str">
        <f>'Matrix-IB - 7055'!E90</f>
        <v>0231</v>
      </c>
      <c r="D147" s="1506" t="str">
        <f>'Matrix-IB - 7055'!F90</f>
        <v>0000</v>
      </c>
      <c r="E147" s="1506">
        <f>'Matrix-IB - 7055'!G90</f>
        <v>7055</v>
      </c>
      <c r="F147" s="1513">
        <f>'Matrix-IB - 7055'!H90</f>
        <v>0</v>
      </c>
    </row>
    <row r="148" spans="1:7" x14ac:dyDescent="0.3">
      <c r="A148" s="1506">
        <f>'Matrix-IB - 7055'!C91</f>
        <v>1010</v>
      </c>
      <c r="B148" s="1506">
        <f>'Matrix-IB - 7055'!D91</f>
        <v>5100</v>
      </c>
      <c r="C148" s="1506" t="str">
        <f>'Matrix-IB - 7055'!E91</f>
        <v>0232</v>
      </c>
      <c r="D148" s="1506" t="str">
        <f>'Matrix-IB - 7055'!F91</f>
        <v>0000</v>
      </c>
      <c r="E148" s="1506">
        <f>'Matrix-IB - 7055'!G91</f>
        <v>7055</v>
      </c>
      <c r="F148" s="1513">
        <f>'Matrix-IB - 7055'!H91</f>
        <v>0</v>
      </c>
    </row>
    <row r="149" spans="1:7" x14ac:dyDescent="0.3">
      <c r="A149" s="1506">
        <f>'Matrix-IB - 7055'!C92</f>
        <v>1010</v>
      </c>
      <c r="B149" s="1506">
        <f>'Matrix-IB - 7055'!D92</f>
        <v>5100</v>
      </c>
      <c r="C149" s="1506" t="str">
        <f>'Matrix-IB - 7055'!E92</f>
        <v>0233</v>
      </c>
      <c r="D149" s="1506" t="str">
        <f>'Matrix-IB - 7055'!F92</f>
        <v>0000</v>
      </c>
      <c r="E149" s="1506">
        <f>'Matrix-IB - 7055'!G92</f>
        <v>7055</v>
      </c>
      <c r="F149" s="1513">
        <f>'Matrix-IB - 7055'!H92</f>
        <v>0</v>
      </c>
    </row>
    <row r="150" spans="1:7" x14ac:dyDescent="0.3">
      <c r="A150" s="1506">
        <f>'Matrix-IB - 7055'!C93</f>
        <v>1010</v>
      </c>
      <c r="B150" s="1506">
        <f>'Matrix-IB - 7055'!D93</f>
        <v>5100</v>
      </c>
      <c r="C150" s="1506" t="str">
        <f>'Matrix-IB - 7055'!E93</f>
        <v>0234</v>
      </c>
      <c r="D150" s="1506" t="str">
        <f>'Matrix-IB - 7055'!F93</f>
        <v>0000</v>
      </c>
      <c r="E150" s="1506">
        <f>'Matrix-IB - 7055'!G93</f>
        <v>7055</v>
      </c>
      <c r="F150" s="1513">
        <f>'Matrix-IB - 7055'!H93</f>
        <v>0</v>
      </c>
    </row>
    <row r="151" spans="1:7" x14ac:dyDescent="0.3">
      <c r="G151" s="1512">
        <f>SUM(F141:F150)</f>
        <v>0</v>
      </c>
    </row>
    <row r="153" spans="1:7" x14ac:dyDescent="0.3">
      <c r="A153" s="1297" t="str">
        <f>'Matrix-CSR - 4125'!B2</f>
        <v>Class Size Reduction</v>
      </c>
    </row>
    <row r="154" spans="1:7" s="230" customFormat="1" x14ac:dyDescent="0.3">
      <c r="A154" s="1502" t="s">
        <v>242</v>
      </c>
      <c r="B154" s="1502" t="s">
        <v>243</v>
      </c>
      <c r="C154" s="1502" t="s">
        <v>244</v>
      </c>
      <c r="D154" s="1502" t="s">
        <v>245</v>
      </c>
      <c r="E154" s="1502" t="s">
        <v>246</v>
      </c>
      <c r="F154" s="1507" t="s">
        <v>247</v>
      </c>
      <c r="G154" s="1508" t="s">
        <v>248</v>
      </c>
    </row>
    <row r="155" spans="1:7" x14ac:dyDescent="0.3">
      <c r="A155" s="1506">
        <f>'Matrix-CSR - 4125'!C67</f>
        <v>1010</v>
      </c>
      <c r="B155" s="1506">
        <f>'Matrix-CSR - 4125'!D67</f>
        <v>5100</v>
      </c>
      <c r="C155" s="1506" t="str">
        <f>'Matrix-CSR - 4125'!E67</f>
        <v>0104</v>
      </c>
      <c r="D155" s="1506" t="str">
        <f>'Matrix-CSR - 4125'!F67</f>
        <v>0000</v>
      </c>
      <c r="E155" s="1506">
        <f>'Matrix-CSR - 4125'!G67</f>
        <v>4125</v>
      </c>
      <c r="F155" s="1504">
        <f>'Matrix-CSR - 4125'!H67</f>
        <v>0</v>
      </c>
    </row>
    <row r="156" spans="1:7" x14ac:dyDescent="0.3">
      <c r="A156" s="1506">
        <f>'Matrix-CSR - 4125'!C68</f>
        <v>1010</v>
      </c>
      <c r="B156" s="1506">
        <f>'Matrix-CSR - 4125'!D68</f>
        <v>5100</v>
      </c>
      <c r="C156" s="1506" t="str">
        <f>'Matrix-CSR - 4125'!E68</f>
        <v>0131</v>
      </c>
      <c r="D156" s="1506" t="str">
        <f>'Matrix-CSR - 4125'!F68</f>
        <v>0000</v>
      </c>
      <c r="E156" s="1506">
        <f>'Matrix-CSR - 4125'!G68</f>
        <v>4125</v>
      </c>
      <c r="F156" s="1504">
        <f>'Matrix-CSR - 4125'!H68</f>
        <v>256090</v>
      </c>
    </row>
    <row r="157" spans="1:7" x14ac:dyDescent="0.3">
      <c r="A157" s="1506">
        <f>'Matrix-CSR - 4125'!C69</f>
        <v>1010</v>
      </c>
      <c r="B157" s="1506">
        <f>'Matrix-CSR - 4125'!D69</f>
        <v>5100</v>
      </c>
      <c r="C157" s="1506" t="str">
        <f>'Matrix-CSR - 4125'!E69</f>
        <v>0210</v>
      </c>
      <c r="D157" s="1506" t="str">
        <f>'Matrix-CSR - 4125'!F69</f>
        <v>0000</v>
      </c>
      <c r="E157" s="1506">
        <f>'Matrix-CSR - 4125'!G69</f>
        <v>4125</v>
      </c>
      <c r="F157" s="1504">
        <f>'Matrix-CSR - 4125'!H69</f>
        <v>17593</v>
      </c>
    </row>
    <row r="158" spans="1:7" x14ac:dyDescent="0.3">
      <c r="A158" s="1506">
        <f>'Matrix-CSR - 4125'!C70</f>
        <v>1010</v>
      </c>
      <c r="B158" s="1506">
        <f>'Matrix-CSR - 4125'!D70</f>
        <v>5100</v>
      </c>
      <c r="C158" s="1506" t="str">
        <f>'Matrix-CSR - 4125'!E70</f>
        <v>0220</v>
      </c>
      <c r="D158" s="1506" t="str">
        <f>'Matrix-CSR - 4125'!F70</f>
        <v>0000</v>
      </c>
      <c r="E158" s="1506">
        <f>'Matrix-CSR - 4125'!G70</f>
        <v>4125</v>
      </c>
      <c r="F158" s="1504">
        <f>'Matrix-CSR - 4125'!H70</f>
        <v>19591</v>
      </c>
    </row>
    <row r="159" spans="1:7" x14ac:dyDescent="0.3">
      <c r="A159" s="1506">
        <f>'Matrix-CSR - 4125'!C71</f>
        <v>1010</v>
      </c>
      <c r="B159" s="1506">
        <f>'Matrix-CSR - 4125'!D71</f>
        <v>5100</v>
      </c>
      <c r="C159" s="1506" t="str">
        <f>'Matrix-CSR - 4125'!E71</f>
        <v>0231</v>
      </c>
      <c r="D159" s="1506" t="str">
        <f>'Matrix-CSR - 4125'!F71</f>
        <v>0000</v>
      </c>
      <c r="E159" s="1506">
        <f>'Matrix-CSR - 4125'!G71</f>
        <v>4125</v>
      </c>
      <c r="F159" s="1504">
        <f>'Matrix-CSR - 4125'!H71</f>
        <v>34873</v>
      </c>
    </row>
    <row r="160" spans="1:7" x14ac:dyDescent="0.3">
      <c r="A160" s="1506">
        <f>'Matrix-CSR - 4125'!C72</f>
        <v>1010</v>
      </c>
      <c r="B160" s="1506">
        <f>'Matrix-CSR - 4125'!D72</f>
        <v>5100</v>
      </c>
      <c r="C160" s="1506" t="str">
        <f>'Matrix-CSR - 4125'!E72</f>
        <v>0232</v>
      </c>
      <c r="D160" s="1506" t="str">
        <f>'Matrix-CSR - 4125'!F72</f>
        <v>0000</v>
      </c>
      <c r="E160" s="1506">
        <f>'Matrix-CSR - 4125'!G72</f>
        <v>4125</v>
      </c>
      <c r="F160" s="1504">
        <f>'Matrix-CSR - 4125'!H72</f>
        <v>151</v>
      </c>
    </row>
    <row r="161" spans="1:7" x14ac:dyDescent="0.3">
      <c r="A161" s="1506">
        <f>'Matrix-CSR - 4125'!C73</f>
        <v>1010</v>
      </c>
      <c r="B161" s="1506">
        <f>'Matrix-CSR - 4125'!D73</f>
        <v>5100</v>
      </c>
      <c r="C161" s="1506" t="str">
        <f>'Matrix-CSR - 4125'!E73</f>
        <v>0233</v>
      </c>
      <c r="D161" s="1506" t="str">
        <f>'Matrix-CSR - 4125'!F73</f>
        <v>0000</v>
      </c>
      <c r="E161" s="1506">
        <f>'Matrix-CSR - 4125'!G73</f>
        <v>4125</v>
      </c>
      <c r="F161" s="1504">
        <f>'Matrix-CSR - 4125'!H73</f>
        <v>1102</v>
      </c>
    </row>
    <row r="162" spans="1:7" x14ac:dyDescent="0.3">
      <c r="A162" s="1506">
        <f>'Matrix-CSR - 4125'!C74</f>
        <v>1010</v>
      </c>
      <c r="B162" s="1506">
        <f>'Matrix-CSR - 4125'!D74</f>
        <v>5100</v>
      </c>
      <c r="C162" s="1506" t="str">
        <f>'Matrix-CSR - 4125'!E74</f>
        <v>0234</v>
      </c>
      <c r="D162" s="1506" t="str">
        <f>'Matrix-CSR - 4125'!F74</f>
        <v>0000</v>
      </c>
      <c r="E162" s="1506">
        <f>'Matrix-CSR - 4125'!G74</f>
        <v>4125</v>
      </c>
      <c r="F162" s="1504">
        <f>'Matrix-CSR - 4125'!H74</f>
        <v>0</v>
      </c>
    </row>
    <row r="163" spans="1:7" x14ac:dyDescent="0.3">
      <c r="G163" s="1512">
        <f>SUM(F155:F162)</f>
        <v>329400</v>
      </c>
    </row>
    <row r="165" spans="1:7" x14ac:dyDescent="0.3">
      <c r="A165" s="1297" t="str">
        <f>'Matrix-CSR-SRI - 6120'!B2</f>
        <v>Class Size Reduction - Secondary Reading Initiative</v>
      </c>
    </row>
    <row r="166" spans="1:7" s="230" customFormat="1" x14ac:dyDescent="0.3">
      <c r="A166" s="1502" t="s">
        <v>242</v>
      </c>
      <c r="B166" s="1502" t="s">
        <v>243</v>
      </c>
      <c r="C166" s="1502" t="s">
        <v>244</v>
      </c>
      <c r="D166" s="1502" t="s">
        <v>245</v>
      </c>
      <c r="E166" s="1502" t="s">
        <v>246</v>
      </c>
      <c r="F166" s="1507" t="s">
        <v>247</v>
      </c>
      <c r="G166" s="1508" t="s">
        <v>248</v>
      </c>
    </row>
    <row r="167" spans="1:7" x14ac:dyDescent="0.3">
      <c r="A167" s="1506">
        <f>'Matrix-CSR-SRI - 6120'!C75</f>
        <v>1010</v>
      </c>
      <c r="B167" s="1506">
        <f>'Matrix-CSR-SRI - 6120'!D75</f>
        <v>5100</v>
      </c>
      <c r="C167" s="1506" t="str">
        <f>'Matrix-CSR-SRI - 6120'!E75</f>
        <v>0104</v>
      </c>
      <c r="D167" s="1506" t="str">
        <f>'Matrix-CSR-SRI - 6120'!F75</f>
        <v>0000</v>
      </c>
      <c r="E167" s="1506">
        <f>'Matrix-CSR-SRI - 6120'!G75</f>
        <v>6120</v>
      </c>
      <c r="F167" s="1504">
        <f>'Matrix-CSR-SRI - 6120'!H75</f>
        <v>0</v>
      </c>
    </row>
    <row r="168" spans="1:7" x14ac:dyDescent="0.3">
      <c r="A168" s="1506">
        <f>'Matrix-CSR-SRI - 6120'!C76</f>
        <v>1010</v>
      </c>
      <c r="B168" s="1506">
        <f>'Matrix-CSR-SRI - 6120'!D76</f>
        <v>5100</v>
      </c>
      <c r="C168" s="1506" t="str">
        <f>'Matrix-CSR-SRI - 6120'!E76</f>
        <v>0100</v>
      </c>
      <c r="D168" s="1506" t="str">
        <f>'Matrix-CSR-SRI - 6120'!F76</f>
        <v>0000</v>
      </c>
      <c r="E168" s="1506">
        <f>'Matrix-CSR-SRI - 6120'!G76</f>
        <v>6120</v>
      </c>
      <c r="F168" s="1504">
        <f>'Matrix-CSR-SRI - 6120'!H76</f>
        <v>0</v>
      </c>
    </row>
    <row r="169" spans="1:7" x14ac:dyDescent="0.3">
      <c r="A169" s="1506">
        <f>'Matrix-CSR-SRI - 6120'!C77</f>
        <v>1010</v>
      </c>
      <c r="B169" s="1506">
        <f>'Matrix-CSR-SRI - 6120'!D77</f>
        <v>5100</v>
      </c>
      <c r="C169" s="1506" t="str">
        <f>'Matrix-CSR-SRI - 6120'!E77</f>
        <v>0131</v>
      </c>
      <c r="D169" s="1506" t="str">
        <f>'Matrix-CSR-SRI - 6120'!F77</f>
        <v>0000</v>
      </c>
      <c r="E169" s="1506">
        <f>'Matrix-CSR-SRI - 6120'!G77</f>
        <v>6120</v>
      </c>
      <c r="F169" s="1504">
        <f>'Matrix-CSR-SRI - 6120'!H77</f>
        <v>0</v>
      </c>
    </row>
    <row r="170" spans="1:7" x14ac:dyDescent="0.3">
      <c r="A170" s="1506">
        <f>'Matrix-CSR-SRI - 6120'!C78</f>
        <v>1010</v>
      </c>
      <c r="B170" s="1506">
        <f>'Matrix-CSR-SRI - 6120'!D78</f>
        <v>5100</v>
      </c>
      <c r="C170" s="1506" t="str">
        <f>'Matrix-CSR-SRI - 6120'!E78</f>
        <v>0210</v>
      </c>
      <c r="D170" s="1506" t="str">
        <f>'Matrix-CSR-SRI - 6120'!F78</f>
        <v>0000</v>
      </c>
      <c r="E170" s="1506">
        <f>'Matrix-CSR-SRI - 6120'!G78</f>
        <v>6120</v>
      </c>
      <c r="F170" s="1504">
        <f>'Matrix-CSR-SRI - 6120'!H78</f>
        <v>0</v>
      </c>
    </row>
    <row r="171" spans="1:7" x14ac:dyDescent="0.3">
      <c r="A171" s="1506">
        <f>'Matrix-CSR-SRI - 6120'!C79</f>
        <v>1010</v>
      </c>
      <c r="B171" s="1506">
        <f>'Matrix-CSR-SRI - 6120'!D79</f>
        <v>5100</v>
      </c>
      <c r="C171" s="1506" t="str">
        <f>'Matrix-CSR-SRI - 6120'!E79</f>
        <v>0220</v>
      </c>
      <c r="D171" s="1506" t="str">
        <f>'Matrix-CSR-SRI - 6120'!F79</f>
        <v>0000</v>
      </c>
      <c r="E171" s="1506">
        <f>'Matrix-CSR-SRI - 6120'!G79</f>
        <v>6120</v>
      </c>
      <c r="F171" s="1504">
        <f>'Matrix-CSR-SRI - 6120'!H79</f>
        <v>0</v>
      </c>
    </row>
    <row r="172" spans="1:7" x14ac:dyDescent="0.3">
      <c r="A172" s="1506">
        <f>'Matrix-CSR-SRI - 6120'!C80</f>
        <v>1010</v>
      </c>
      <c r="B172" s="1506">
        <f>'Matrix-CSR-SRI - 6120'!D80</f>
        <v>5100</v>
      </c>
      <c r="C172" s="1506" t="str">
        <f>'Matrix-CSR-SRI - 6120'!E80</f>
        <v>0231</v>
      </c>
      <c r="D172" s="1506" t="str">
        <f>'Matrix-CSR-SRI - 6120'!F80</f>
        <v>0000</v>
      </c>
      <c r="E172" s="1506">
        <f>'Matrix-CSR-SRI - 6120'!G80</f>
        <v>6120</v>
      </c>
      <c r="F172" s="1504">
        <f>'Matrix-CSR-SRI - 6120'!H80</f>
        <v>0</v>
      </c>
    </row>
    <row r="173" spans="1:7" x14ac:dyDescent="0.3">
      <c r="A173" s="1506">
        <f>'Matrix-CSR-SRI - 6120'!C81</f>
        <v>1010</v>
      </c>
      <c r="B173" s="1506">
        <f>'Matrix-CSR-SRI - 6120'!D81</f>
        <v>5100</v>
      </c>
      <c r="C173" s="1506" t="str">
        <f>'Matrix-CSR-SRI - 6120'!E81</f>
        <v>0232</v>
      </c>
      <c r="D173" s="1506" t="str">
        <f>'Matrix-CSR-SRI - 6120'!F81</f>
        <v>0000</v>
      </c>
      <c r="E173" s="1506">
        <f>'Matrix-CSR-SRI - 6120'!G81</f>
        <v>6120</v>
      </c>
      <c r="F173" s="1504">
        <f>'Matrix-CSR-SRI - 6120'!H81</f>
        <v>0</v>
      </c>
    </row>
    <row r="174" spans="1:7" x14ac:dyDescent="0.3">
      <c r="A174" s="1506">
        <f>'Matrix-CSR-SRI - 6120'!C82</f>
        <v>1010</v>
      </c>
      <c r="B174" s="1506">
        <f>'Matrix-CSR-SRI - 6120'!D82</f>
        <v>5100</v>
      </c>
      <c r="C174" s="1506" t="str">
        <f>'Matrix-CSR-SRI - 6120'!E82</f>
        <v>0233</v>
      </c>
      <c r="D174" s="1506" t="str">
        <f>'Matrix-CSR-SRI - 6120'!F82</f>
        <v>0000</v>
      </c>
      <c r="E174" s="1506">
        <f>'Matrix-CSR-SRI - 6120'!G82</f>
        <v>6120</v>
      </c>
      <c r="F174" s="1504">
        <f>'Matrix-CSR-SRI - 6120'!H82</f>
        <v>0</v>
      </c>
    </row>
    <row r="175" spans="1:7" x14ac:dyDescent="0.3">
      <c r="A175" s="1506">
        <f>'Matrix-CSR-SRI - 6120'!C83</f>
        <v>1010</v>
      </c>
      <c r="B175" s="1506">
        <f>'Matrix-CSR-SRI - 6120'!D83</f>
        <v>5100</v>
      </c>
      <c r="C175" s="1506" t="str">
        <f>'Matrix-CSR-SRI - 6120'!E83</f>
        <v>0234</v>
      </c>
      <c r="D175" s="1506" t="str">
        <f>'Matrix-CSR-SRI - 6120'!F83</f>
        <v>0000</v>
      </c>
      <c r="E175" s="1506">
        <f>'Matrix-CSR-SRI - 6120'!G83</f>
        <v>6120</v>
      </c>
      <c r="F175" s="1504">
        <f>'Matrix-CSR-SRI - 6120'!H83</f>
        <v>0</v>
      </c>
    </row>
    <row r="176" spans="1:7" x14ac:dyDescent="0.3">
      <c r="G176" s="1512">
        <f>SUM(F167:F175)</f>
        <v>0</v>
      </c>
    </row>
    <row r="177" spans="1:7" ht="15.75" customHeight="1" x14ac:dyDescent="0.3"/>
    <row r="178" spans="1:7" ht="12" customHeight="1" x14ac:dyDescent="0.3">
      <c r="A178" s="1297" t="str">
        <f>'Matrix-CSR-7thPd-2120'!B2</f>
        <v>CSR - 7th Period</v>
      </c>
    </row>
    <row r="179" spans="1:7" s="230" customFormat="1" ht="12" customHeight="1" x14ac:dyDescent="0.3">
      <c r="A179" s="1502" t="s">
        <v>242</v>
      </c>
      <c r="B179" s="1502" t="s">
        <v>243</v>
      </c>
      <c r="C179" s="1502" t="s">
        <v>244</v>
      </c>
      <c r="D179" s="1502" t="s">
        <v>245</v>
      </c>
      <c r="E179" s="1502" t="s">
        <v>246</v>
      </c>
      <c r="F179" s="1507" t="s">
        <v>247</v>
      </c>
      <c r="G179" s="1508" t="s">
        <v>248</v>
      </c>
    </row>
    <row r="180" spans="1:7" ht="12" customHeight="1" x14ac:dyDescent="0.3">
      <c r="A180" s="1506">
        <f>'Matrix-CSR-7thPd-2120'!C73</f>
        <v>1010</v>
      </c>
      <c r="B180" s="1506">
        <f>'Matrix-CSR-7thPd-2120'!D73</f>
        <v>5100</v>
      </c>
      <c r="C180" s="1506" t="str">
        <f>'Matrix-CSR-7thPd-2120'!E73</f>
        <v>0104</v>
      </c>
      <c r="D180" s="1506" t="str">
        <f>'Matrix-CSR-7thPd-2120'!F73</f>
        <v>0000</v>
      </c>
      <c r="E180" s="1506">
        <f>'Matrix-CSR-7thPd-2120'!G73</f>
        <v>2120</v>
      </c>
      <c r="F180" s="1504">
        <f>'Matrix-CSR-7thPd-2120'!H73</f>
        <v>0</v>
      </c>
    </row>
    <row r="181" spans="1:7" ht="12" customHeight="1" x14ac:dyDescent="0.3">
      <c r="A181" s="1506">
        <f>'Matrix-CSR-7thPd-2120'!C74</f>
        <v>1010</v>
      </c>
      <c r="B181" s="1506">
        <f>'Matrix-CSR-7thPd-2120'!D74</f>
        <v>5100</v>
      </c>
      <c r="C181" s="1506" t="str">
        <f>'Matrix-CSR-7thPd-2120'!E74</f>
        <v>0131</v>
      </c>
      <c r="D181" s="1506" t="str">
        <f>'Matrix-CSR-7thPd-2120'!F74</f>
        <v>0000</v>
      </c>
      <c r="E181" s="1506">
        <f>'Matrix-CSR-7thPd-2120'!G74</f>
        <v>2120</v>
      </c>
      <c r="F181" s="1504">
        <f>'Matrix-CSR-7thPd-2120'!H74</f>
        <v>0</v>
      </c>
    </row>
    <row r="182" spans="1:7" ht="12" customHeight="1" x14ac:dyDescent="0.3">
      <c r="A182" s="1506">
        <f>'Matrix-CSR-7thPd-2120'!C75</f>
        <v>1010</v>
      </c>
      <c r="B182" s="1506">
        <f>'Matrix-CSR-7thPd-2120'!D75</f>
        <v>5100</v>
      </c>
      <c r="C182" s="1506" t="str">
        <f>'Matrix-CSR-7thPd-2120'!E75</f>
        <v>0132</v>
      </c>
      <c r="D182" s="1506" t="str">
        <f>'Matrix-CSR-7thPd-2120'!F75</f>
        <v>0000</v>
      </c>
      <c r="E182" s="1506">
        <f>'Matrix-CSR-7thPd-2120'!G75</f>
        <v>2120</v>
      </c>
      <c r="F182" s="1504">
        <f>'Matrix-CSR-7thPd-2120'!H75</f>
        <v>0</v>
      </c>
    </row>
    <row r="183" spans="1:7" ht="12" customHeight="1" x14ac:dyDescent="0.3">
      <c r="A183" s="1506">
        <f>'Matrix-CSR-7thPd-2120'!C76</f>
        <v>1010</v>
      </c>
      <c r="B183" s="1506">
        <f>'Matrix-CSR-7thPd-2120'!D76</f>
        <v>5100</v>
      </c>
      <c r="C183" s="1506" t="str">
        <f>'Matrix-CSR-7thPd-2120'!E76</f>
        <v>0210</v>
      </c>
      <c r="D183" s="1506" t="str">
        <f>'Matrix-CSR-7thPd-2120'!F76</f>
        <v>0000</v>
      </c>
      <c r="E183" s="1506">
        <f>'Matrix-CSR-7thPd-2120'!G76</f>
        <v>2120</v>
      </c>
      <c r="F183" s="1504">
        <f>'Matrix-CSR-7thPd-2120'!H76</f>
        <v>0</v>
      </c>
    </row>
    <row r="184" spans="1:7" ht="12" customHeight="1" x14ac:dyDescent="0.3">
      <c r="A184" s="1506">
        <f>'Matrix-CSR-7thPd-2120'!C77</f>
        <v>1010</v>
      </c>
      <c r="B184" s="1506">
        <f>'Matrix-CSR-7thPd-2120'!D77</f>
        <v>5100</v>
      </c>
      <c r="C184" s="1506" t="str">
        <f>'Matrix-CSR-7thPd-2120'!E77</f>
        <v>0220</v>
      </c>
      <c r="D184" s="1506" t="str">
        <f>'Matrix-CSR-7thPd-2120'!F77</f>
        <v>0000</v>
      </c>
      <c r="E184" s="1506">
        <f>'Matrix-CSR-7thPd-2120'!G77</f>
        <v>2120</v>
      </c>
      <c r="F184" s="1504">
        <f>'Matrix-CSR-7thPd-2120'!H77</f>
        <v>0</v>
      </c>
    </row>
    <row r="185" spans="1:7" ht="12" customHeight="1" x14ac:dyDescent="0.3">
      <c r="A185" s="1506">
        <f>'Matrix-CSR-7thPd-2120'!C78</f>
        <v>1010</v>
      </c>
      <c r="B185" s="1506">
        <f>'Matrix-CSR-7thPd-2120'!D78</f>
        <v>5100</v>
      </c>
      <c r="C185" s="1506" t="str">
        <f>'Matrix-CSR-7thPd-2120'!E78</f>
        <v>0231</v>
      </c>
      <c r="D185" s="1506" t="str">
        <f>'Matrix-CSR-7thPd-2120'!F78</f>
        <v>0000</v>
      </c>
      <c r="E185" s="1506">
        <f>'Matrix-CSR-7thPd-2120'!G78</f>
        <v>2120</v>
      </c>
      <c r="F185" s="1504">
        <f>'Matrix-CSR-7thPd-2120'!H78</f>
        <v>0</v>
      </c>
    </row>
    <row r="186" spans="1:7" ht="12" customHeight="1" x14ac:dyDescent="0.3">
      <c r="A186" s="1506">
        <f>'Matrix-CSR-7thPd-2120'!C79</f>
        <v>1010</v>
      </c>
      <c r="B186" s="1506">
        <f>'Matrix-CSR-7thPd-2120'!D79</f>
        <v>5100</v>
      </c>
      <c r="C186" s="1506" t="str">
        <f>'Matrix-CSR-7thPd-2120'!E79</f>
        <v>0232</v>
      </c>
      <c r="D186" s="1506" t="str">
        <f>'Matrix-CSR-7thPd-2120'!F79</f>
        <v>0000</v>
      </c>
      <c r="E186" s="1506">
        <f>'Matrix-CSR-7thPd-2120'!G79</f>
        <v>2120</v>
      </c>
      <c r="F186" s="1504">
        <f>'Matrix-CSR-7thPd-2120'!H79</f>
        <v>0</v>
      </c>
    </row>
    <row r="187" spans="1:7" ht="12" customHeight="1" x14ac:dyDescent="0.3">
      <c r="A187" s="1506">
        <f>'Matrix-CSR-7thPd-2120'!C80</f>
        <v>1010</v>
      </c>
      <c r="B187" s="1506">
        <f>'Matrix-CSR-7thPd-2120'!D80</f>
        <v>5100</v>
      </c>
      <c r="C187" s="1506" t="str">
        <f>'Matrix-CSR-7thPd-2120'!E80</f>
        <v>0233</v>
      </c>
      <c r="D187" s="1506" t="str">
        <f>'Matrix-CSR-7thPd-2120'!F80</f>
        <v>0000</v>
      </c>
      <c r="E187" s="1506">
        <f>'Matrix-CSR-7thPd-2120'!G80</f>
        <v>2120</v>
      </c>
      <c r="F187" s="1504">
        <f>'Matrix-CSR-7thPd-2120'!H80</f>
        <v>0</v>
      </c>
    </row>
    <row r="188" spans="1:7" ht="12" customHeight="1" x14ac:dyDescent="0.3">
      <c r="A188" s="1506">
        <f>'Matrix-CSR-7thPd-2120'!C81</f>
        <v>1010</v>
      </c>
      <c r="B188" s="1506">
        <f>'Matrix-CSR-7thPd-2120'!D81</f>
        <v>5100</v>
      </c>
      <c r="C188" s="1506" t="str">
        <f>'Matrix-CSR-7thPd-2120'!E81</f>
        <v>0234</v>
      </c>
      <c r="D188" s="1506" t="str">
        <f>'Matrix-CSR-7thPd-2120'!F81</f>
        <v>0000</v>
      </c>
      <c r="E188" s="1506">
        <f>'Matrix-CSR-7thPd-2120'!G81</f>
        <v>2120</v>
      </c>
      <c r="F188" s="1504">
        <f>'Matrix-CSR-7thPd-2120'!H81</f>
        <v>0</v>
      </c>
    </row>
    <row r="189" spans="1:7" ht="12" customHeight="1" x14ac:dyDescent="0.3">
      <c r="G189" s="1512">
        <f>SUM(F180:F188)</f>
        <v>0</v>
      </c>
    </row>
    <row r="190" spans="1:7" ht="12" customHeight="1" x14ac:dyDescent="0.3"/>
    <row r="191" spans="1:7" ht="12" customHeight="1" x14ac:dyDescent="0.3">
      <c r="A191" s="1297" t="str">
        <f>'Matrix-CSE-5126'!B2</f>
        <v>Class Size Equalization Allocation</v>
      </c>
    </row>
    <row r="192" spans="1:7" s="230" customFormat="1" ht="12" customHeight="1" x14ac:dyDescent="0.3">
      <c r="A192" s="1502" t="s">
        <v>242</v>
      </c>
      <c r="B192" s="1502" t="s">
        <v>243</v>
      </c>
      <c r="C192" s="1502" t="s">
        <v>244</v>
      </c>
      <c r="D192" s="1502" t="s">
        <v>245</v>
      </c>
      <c r="E192" s="1502" t="s">
        <v>246</v>
      </c>
      <c r="F192" s="1507" t="s">
        <v>247</v>
      </c>
      <c r="G192" s="1508" t="s">
        <v>248</v>
      </c>
    </row>
    <row r="193" spans="1:7" ht="12" customHeight="1" x14ac:dyDescent="0.3">
      <c r="A193" s="1506">
        <f>'Matrix-CSE-5126'!C70</f>
        <v>1010</v>
      </c>
      <c r="B193" s="1506">
        <f>'Matrix-CSE-5126'!D70</f>
        <v>5100</v>
      </c>
      <c r="C193" s="1506" t="str">
        <f>'Matrix-CSE-5126'!E70</f>
        <v>0104</v>
      </c>
      <c r="D193" s="1506" t="str">
        <f>'Matrix-CSE-5126'!F70</f>
        <v>0000</v>
      </c>
      <c r="E193" s="1506">
        <f>'Matrix-CSE-5126'!G70</f>
        <v>5126</v>
      </c>
      <c r="F193" s="1504">
        <f>'Matrix-CSE-5126'!H70</f>
        <v>0</v>
      </c>
    </row>
    <row r="194" spans="1:7" ht="12" customHeight="1" x14ac:dyDescent="0.3">
      <c r="A194" s="1506">
        <f>'Matrix-CSE-5126'!C71</f>
        <v>1010</v>
      </c>
      <c r="B194" s="1506">
        <f>'Matrix-CSE-5126'!D71</f>
        <v>5100</v>
      </c>
      <c r="C194" s="1506" t="str">
        <f>'Matrix-CSE-5126'!E71</f>
        <v>0131</v>
      </c>
      <c r="D194" s="1506" t="str">
        <f>'Matrix-CSE-5126'!F71</f>
        <v>0000</v>
      </c>
      <c r="E194" s="1506">
        <f>'Matrix-CSE-5126'!G71</f>
        <v>5126</v>
      </c>
      <c r="F194" s="1504">
        <f>'Matrix-CSE-5126'!H71</f>
        <v>0</v>
      </c>
    </row>
    <row r="195" spans="1:7" ht="12" customHeight="1" x14ac:dyDescent="0.3">
      <c r="A195" s="1506">
        <f>'Matrix-CSE-5126'!C72</f>
        <v>1010</v>
      </c>
      <c r="B195" s="1506">
        <f>'Matrix-CSE-5126'!D72</f>
        <v>5100</v>
      </c>
      <c r="C195" s="1506" t="str">
        <f>'Matrix-CSE-5126'!E72</f>
        <v>0210</v>
      </c>
      <c r="D195" s="1506" t="str">
        <f>'Matrix-CSE-5126'!F72</f>
        <v>0000</v>
      </c>
      <c r="E195" s="1506">
        <f>'Matrix-CSE-5126'!G72</f>
        <v>5126</v>
      </c>
      <c r="F195" s="1504">
        <f>'Matrix-CSE-5126'!H72</f>
        <v>0</v>
      </c>
    </row>
    <row r="196" spans="1:7" ht="12" customHeight="1" x14ac:dyDescent="0.3">
      <c r="A196" s="1506">
        <f>'Matrix-CSE-5126'!C73</f>
        <v>1010</v>
      </c>
      <c r="B196" s="1506">
        <f>'Matrix-CSE-5126'!D73</f>
        <v>5100</v>
      </c>
      <c r="C196" s="1506" t="str">
        <f>'Matrix-CSE-5126'!E73</f>
        <v>0220</v>
      </c>
      <c r="D196" s="1506" t="str">
        <f>'Matrix-CSE-5126'!F73</f>
        <v>0000</v>
      </c>
      <c r="E196" s="1506">
        <f>'Matrix-CSE-5126'!G73</f>
        <v>5126</v>
      </c>
      <c r="F196" s="1504">
        <f>'Matrix-CSE-5126'!H73</f>
        <v>0</v>
      </c>
    </row>
    <row r="197" spans="1:7" ht="12" customHeight="1" x14ac:dyDescent="0.3">
      <c r="A197" s="1506">
        <f>'Matrix-CSE-5126'!C74</f>
        <v>1010</v>
      </c>
      <c r="B197" s="1506">
        <f>'Matrix-CSE-5126'!D74</f>
        <v>5100</v>
      </c>
      <c r="C197" s="1506" t="str">
        <f>'Matrix-CSE-5126'!E74</f>
        <v>0231</v>
      </c>
      <c r="D197" s="1506" t="str">
        <f>'Matrix-CSE-5126'!F74</f>
        <v>0000</v>
      </c>
      <c r="E197" s="1506">
        <f>'Matrix-CSE-5126'!G74</f>
        <v>5126</v>
      </c>
      <c r="F197" s="1504">
        <f>'Matrix-CSE-5126'!H74</f>
        <v>0</v>
      </c>
    </row>
    <row r="198" spans="1:7" ht="12" customHeight="1" x14ac:dyDescent="0.3">
      <c r="A198" s="1506">
        <f>'Matrix-CSE-5126'!C75</f>
        <v>1010</v>
      </c>
      <c r="B198" s="1506">
        <f>'Matrix-CSE-5126'!D75</f>
        <v>5100</v>
      </c>
      <c r="C198" s="1506" t="str">
        <f>'Matrix-CSE-5126'!E75</f>
        <v>0232</v>
      </c>
      <c r="D198" s="1506" t="str">
        <f>'Matrix-CSE-5126'!F75</f>
        <v>0000</v>
      </c>
      <c r="E198" s="1506">
        <f>'Matrix-CSE-5126'!G75</f>
        <v>5126</v>
      </c>
      <c r="F198" s="1504">
        <f>'Matrix-CSE-5126'!H75</f>
        <v>0</v>
      </c>
    </row>
    <row r="199" spans="1:7" ht="12" customHeight="1" x14ac:dyDescent="0.3">
      <c r="A199" s="1506">
        <f>'Matrix-CSE-5126'!C76</f>
        <v>1010</v>
      </c>
      <c r="B199" s="1506">
        <f>'Matrix-CSE-5126'!D76</f>
        <v>5100</v>
      </c>
      <c r="C199" s="1506" t="str">
        <f>'Matrix-CSE-5126'!E76</f>
        <v>0233</v>
      </c>
      <c r="D199" s="1506" t="str">
        <f>'Matrix-CSE-5126'!F76</f>
        <v>0000</v>
      </c>
      <c r="E199" s="1506">
        <f>'Matrix-CSE-5126'!G76</f>
        <v>5126</v>
      </c>
      <c r="F199" s="1504">
        <f>'Matrix-CSE-5126'!H76</f>
        <v>0</v>
      </c>
    </row>
    <row r="200" spans="1:7" ht="12" customHeight="1" x14ac:dyDescent="0.3">
      <c r="A200" s="1506">
        <f>'Matrix-CSE-5126'!C77</f>
        <v>1010</v>
      </c>
      <c r="B200" s="1506">
        <f>'Matrix-CSE-5126'!D77</f>
        <v>5100</v>
      </c>
      <c r="C200" s="1506" t="str">
        <f>'Matrix-CSE-5126'!E77</f>
        <v>0234</v>
      </c>
      <c r="D200" s="1506" t="str">
        <f>'Matrix-CSE-5126'!F77</f>
        <v>0000</v>
      </c>
      <c r="E200" s="1506">
        <f>'Matrix-CSE-5126'!G77</f>
        <v>5126</v>
      </c>
      <c r="F200" s="1504">
        <f>'Matrix-CSE-5126'!H77</f>
        <v>0</v>
      </c>
    </row>
    <row r="201" spans="1:7" ht="12" customHeight="1" x14ac:dyDescent="0.3">
      <c r="G201" s="1512">
        <f>SUM(F193:F200)</f>
        <v>0</v>
      </c>
    </row>
    <row r="202" spans="1:7" ht="12" customHeight="1" x14ac:dyDescent="0.3"/>
    <row r="203" spans="1:7" x14ac:dyDescent="0.3">
      <c r="A203" s="1297" t="str">
        <f>'Matrix-CSR-Instr Coaches'!B2</f>
        <v>CSR - Instructional Coaches</v>
      </c>
    </row>
    <row r="204" spans="1:7" s="230" customFormat="1" x14ac:dyDescent="0.3">
      <c r="A204" s="1502" t="s">
        <v>242</v>
      </c>
      <c r="B204" s="1502" t="s">
        <v>243</v>
      </c>
      <c r="C204" s="1502" t="s">
        <v>244</v>
      </c>
      <c r="D204" s="1502" t="s">
        <v>245</v>
      </c>
      <c r="E204" s="1502" t="s">
        <v>246</v>
      </c>
      <c r="F204" s="1507" t="s">
        <v>247</v>
      </c>
      <c r="G204" s="1508" t="s">
        <v>248</v>
      </c>
    </row>
    <row r="205" spans="1:7" x14ac:dyDescent="0.3">
      <c r="A205" s="1506">
        <f>'Matrix-CSR-Instr Coaches'!C61</f>
        <v>1010</v>
      </c>
      <c r="B205" s="1506">
        <f>'Matrix-CSR-Instr Coaches'!D61</f>
        <v>6300</v>
      </c>
      <c r="C205" s="1506" t="str">
        <f>'Matrix-CSR-Instr Coaches'!E61</f>
        <v>0104</v>
      </c>
      <c r="D205" s="1506" t="str">
        <f>'Matrix-CSR-Instr Coaches'!F61</f>
        <v>0000</v>
      </c>
      <c r="E205" s="1506" t="str">
        <f>'Matrix-CSR-Instr Coaches'!G61</f>
        <v>4104</v>
      </c>
      <c r="F205" s="1504">
        <f>'Matrix-CSR-Instr Coaches'!H61</f>
        <v>0</v>
      </c>
    </row>
    <row r="206" spans="1:7" x14ac:dyDescent="0.3">
      <c r="A206" s="1506">
        <f>'Matrix-CSR-Instr Coaches'!C62</f>
        <v>1010</v>
      </c>
      <c r="B206" s="1506">
        <f>'Matrix-CSR-Instr Coaches'!D62</f>
        <v>6300</v>
      </c>
      <c r="C206" s="1506" t="str">
        <f>'Matrix-CSR-Instr Coaches'!E62</f>
        <v>0131</v>
      </c>
      <c r="D206" s="1506" t="str">
        <f>'Matrix-CSR-Instr Coaches'!F62</f>
        <v>0000</v>
      </c>
      <c r="E206" s="1506" t="str">
        <f>'Matrix-CSR-Instr Coaches'!G62</f>
        <v>4104</v>
      </c>
      <c r="F206" s="1504">
        <f>'Matrix-CSR-Instr Coaches'!H62</f>
        <v>27598</v>
      </c>
    </row>
    <row r="207" spans="1:7" x14ac:dyDescent="0.3">
      <c r="A207" s="1506">
        <f>'Matrix-CSR-Instr Coaches'!C63</f>
        <v>1010</v>
      </c>
      <c r="B207" s="1506">
        <f>'Matrix-CSR-Instr Coaches'!D63</f>
        <v>6300</v>
      </c>
      <c r="C207" s="1506" t="str">
        <f>'Matrix-CSR-Instr Coaches'!E63</f>
        <v>0210</v>
      </c>
      <c r="D207" s="1506" t="str">
        <f>'Matrix-CSR-Instr Coaches'!F63</f>
        <v>0000</v>
      </c>
      <c r="E207" s="1506" t="str">
        <f>'Matrix-CSR-Instr Coaches'!G63</f>
        <v>4104</v>
      </c>
      <c r="F207" s="1504">
        <f>'Matrix-CSR-Instr Coaches'!H63</f>
        <v>1896</v>
      </c>
    </row>
    <row r="208" spans="1:7" x14ac:dyDescent="0.3">
      <c r="A208" s="1506">
        <f>'Matrix-CSR-Instr Coaches'!C64</f>
        <v>1010</v>
      </c>
      <c r="B208" s="1506">
        <f>'Matrix-CSR-Instr Coaches'!D64</f>
        <v>6300</v>
      </c>
      <c r="C208" s="1506" t="str">
        <f>'Matrix-CSR-Instr Coaches'!E64</f>
        <v>0220</v>
      </c>
      <c r="D208" s="1506" t="str">
        <f>'Matrix-CSR-Instr Coaches'!F64</f>
        <v>0000</v>
      </c>
      <c r="E208" s="1506" t="str">
        <f>'Matrix-CSR-Instr Coaches'!G64</f>
        <v>4104</v>
      </c>
      <c r="F208" s="1504">
        <f>'Matrix-CSR-Instr Coaches'!H64</f>
        <v>2111</v>
      </c>
    </row>
    <row r="209" spans="1:7" x14ac:dyDescent="0.3">
      <c r="A209" s="1506">
        <f>'Matrix-CSR-Instr Coaches'!C65</f>
        <v>1010</v>
      </c>
      <c r="B209" s="1506">
        <f>'Matrix-CSR-Instr Coaches'!D65</f>
        <v>6300</v>
      </c>
      <c r="C209" s="1506" t="str">
        <f>'Matrix-CSR-Instr Coaches'!E65</f>
        <v>0231</v>
      </c>
      <c r="D209" s="1506" t="str">
        <f>'Matrix-CSR-Instr Coaches'!F65</f>
        <v>0000</v>
      </c>
      <c r="E209" s="1506" t="str">
        <f>'Matrix-CSR-Instr Coaches'!G65</f>
        <v>4104</v>
      </c>
      <c r="F209" s="1504">
        <f>'Matrix-CSR-Instr Coaches'!H65</f>
        <v>3229</v>
      </c>
    </row>
    <row r="210" spans="1:7" x14ac:dyDescent="0.3">
      <c r="A210" s="1506">
        <f>'Matrix-CSR-Instr Coaches'!C66</f>
        <v>1010</v>
      </c>
      <c r="B210" s="1506">
        <f>'Matrix-CSR-Instr Coaches'!D66</f>
        <v>6300</v>
      </c>
      <c r="C210" s="1506" t="str">
        <f>'Matrix-CSR-Instr Coaches'!E66</f>
        <v>0232</v>
      </c>
      <c r="D210" s="1506" t="str">
        <f>'Matrix-CSR-Instr Coaches'!F66</f>
        <v>0000</v>
      </c>
      <c r="E210" s="1506" t="str">
        <f>'Matrix-CSR-Instr Coaches'!G66</f>
        <v>4104</v>
      </c>
      <c r="F210" s="1504">
        <f>'Matrix-CSR-Instr Coaches'!H66</f>
        <v>14</v>
      </c>
    </row>
    <row r="211" spans="1:7" x14ac:dyDescent="0.3">
      <c r="A211" s="1506">
        <f>'Matrix-CSR-Instr Coaches'!C67</f>
        <v>1010</v>
      </c>
      <c r="B211" s="1506">
        <f>'Matrix-CSR-Instr Coaches'!D67</f>
        <v>6300</v>
      </c>
      <c r="C211" s="1506" t="str">
        <f>'Matrix-CSR-Instr Coaches'!E67</f>
        <v>0233</v>
      </c>
      <c r="D211" s="1506" t="str">
        <f>'Matrix-CSR-Instr Coaches'!F67</f>
        <v>0000</v>
      </c>
      <c r="E211" s="1506" t="str">
        <f>'Matrix-CSR-Instr Coaches'!G67</f>
        <v>4104</v>
      </c>
      <c r="F211" s="1504">
        <f>'Matrix-CSR-Instr Coaches'!H67</f>
        <v>102</v>
      </c>
    </row>
    <row r="212" spans="1:7" x14ac:dyDescent="0.3">
      <c r="G212" s="1512">
        <f>SUM(F205:F211)</f>
        <v>34950</v>
      </c>
    </row>
    <row r="213" spans="1:7" x14ac:dyDescent="0.3">
      <c r="F213" s="1506"/>
    </row>
    <row r="214" spans="1:7" ht="12" customHeight="1" x14ac:dyDescent="0.3">
      <c r="A214" s="1374" t="str">
        <f>'Matrix-Day Care Various'!B2</f>
        <v>Daycare</v>
      </c>
    </row>
    <row r="215" spans="1:7" s="230" customFormat="1" x14ac:dyDescent="0.3">
      <c r="A215" s="1502" t="s">
        <v>242</v>
      </c>
      <c r="B215" s="1502" t="s">
        <v>243</v>
      </c>
      <c r="C215" s="1502" t="s">
        <v>244</v>
      </c>
      <c r="D215" s="1502" t="s">
        <v>245</v>
      </c>
      <c r="E215" s="1502" t="s">
        <v>246</v>
      </c>
      <c r="F215" s="1507" t="s">
        <v>247</v>
      </c>
      <c r="G215" s="1508" t="s">
        <v>248</v>
      </c>
    </row>
    <row r="216" spans="1:7" x14ac:dyDescent="0.3">
      <c r="A216" s="1506">
        <f>'Matrix-Day Care Various'!C89</f>
        <v>1010</v>
      </c>
      <c r="B216" s="1506">
        <f>'Matrix-Day Care Various'!D89</f>
        <v>5100</v>
      </c>
      <c r="C216" s="1506" t="str">
        <f>'Matrix-Day Care Various'!E89</f>
        <v>0100</v>
      </c>
      <c r="D216" s="1506" t="str">
        <f>'Matrix-Day Care Various'!F89</f>
        <v>0000</v>
      </c>
      <c r="E216" s="1506" t="str">
        <f>'Matrix-Day Care Various'!G89</f>
        <v>Varies</v>
      </c>
      <c r="F216" s="1504">
        <f>'Matrix-Day Care Various'!H89</f>
        <v>0</v>
      </c>
    </row>
    <row r="217" spans="1:7" x14ac:dyDescent="0.3">
      <c r="A217" s="1506">
        <f>'Matrix-Day Care Various'!C90</f>
        <v>1010</v>
      </c>
      <c r="B217" s="1506">
        <f>'Matrix-Day Care Various'!D90</f>
        <v>5100</v>
      </c>
      <c r="C217" s="1506" t="str">
        <f>'Matrix-Day Care Various'!E90</f>
        <v>0210</v>
      </c>
      <c r="D217" s="1506" t="str">
        <f>'Matrix-Day Care Various'!F90</f>
        <v>0000</v>
      </c>
      <c r="E217" s="1506" t="str">
        <f>'Matrix-Day Care Various'!G90</f>
        <v>Varies</v>
      </c>
      <c r="F217" s="1504">
        <f>'Matrix-Day Care Various'!H90</f>
        <v>0</v>
      </c>
    </row>
    <row r="218" spans="1:7" x14ac:dyDescent="0.3">
      <c r="A218" s="1506">
        <f>'Matrix-Day Care Various'!C91</f>
        <v>1010</v>
      </c>
      <c r="B218" s="1506">
        <f>'Matrix-Day Care Various'!D91</f>
        <v>5100</v>
      </c>
      <c r="C218" s="1506" t="str">
        <f>'Matrix-Day Care Various'!E91</f>
        <v>0220</v>
      </c>
      <c r="D218" s="1506" t="str">
        <f>'Matrix-Day Care Various'!F91</f>
        <v>0000</v>
      </c>
      <c r="E218" s="1506" t="str">
        <f>'Matrix-Day Care Various'!G91</f>
        <v>Varies</v>
      </c>
      <c r="F218" s="1504">
        <f>'Matrix-Day Care Various'!H91</f>
        <v>0</v>
      </c>
    </row>
    <row r="219" spans="1:7" x14ac:dyDescent="0.3">
      <c r="A219" s="1506">
        <f>'Matrix-Day Care Various'!C92</f>
        <v>1010</v>
      </c>
      <c r="B219" s="1506">
        <f>'Matrix-Day Care Various'!D92</f>
        <v>5100</v>
      </c>
      <c r="C219" s="1506" t="str">
        <f>'Matrix-Day Care Various'!E92</f>
        <v>0231</v>
      </c>
      <c r="D219" s="1506" t="str">
        <f>'Matrix-Day Care Various'!F92</f>
        <v>0000</v>
      </c>
      <c r="E219" s="1506" t="str">
        <f>'Matrix-Day Care Various'!G92</f>
        <v>Varies</v>
      </c>
      <c r="F219" s="1504">
        <f>'Matrix-Day Care Various'!H92</f>
        <v>0</v>
      </c>
    </row>
    <row r="220" spans="1:7" x14ac:dyDescent="0.3">
      <c r="A220" s="1506">
        <f>'Matrix-Day Care Various'!C93</f>
        <v>1010</v>
      </c>
      <c r="B220" s="1506">
        <f>'Matrix-Day Care Various'!D93</f>
        <v>5100</v>
      </c>
      <c r="C220" s="1506" t="str">
        <f>'Matrix-Day Care Various'!E93</f>
        <v>0232</v>
      </c>
      <c r="D220" s="1506" t="str">
        <f>'Matrix-Day Care Various'!F93</f>
        <v>0000</v>
      </c>
      <c r="E220" s="1506" t="str">
        <f>'Matrix-Day Care Various'!G93</f>
        <v>Varies</v>
      </c>
      <c r="F220" s="1504">
        <f>'Matrix-Day Care Various'!H93</f>
        <v>0</v>
      </c>
    </row>
    <row r="221" spans="1:7" x14ac:dyDescent="0.3">
      <c r="A221" s="1506">
        <f>'Matrix-Day Care Various'!C94</f>
        <v>1010</v>
      </c>
      <c r="B221" s="1506">
        <f>'Matrix-Day Care Various'!D94</f>
        <v>5100</v>
      </c>
      <c r="C221" s="1506" t="str">
        <f>'Matrix-Day Care Various'!E94</f>
        <v>0233</v>
      </c>
      <c r="D221" s="1506" t="str">
        <f>'Matrix-Day Care Various'!F94</f>
        <v>0000</v>
      </c>
      <c r="E221" s="1506" t="str">
        <f>'Matrix-Day Care Various'!G94</f>
        <v>Varies</v>
      </c>
      <c r="F221" s="1504">
        <f>'Matrix-Day Care Various'!H94</f>
        <v>0</v>
      </c>
    </row>
    <row r="222" spans="1:7" x14ac:dyDescent="0.3">
      <c r="A222" s="1506">
        <f>'Matrix-Day Care Various'!C95</f>
        <v>1010</v>
      </c>
      <c r="B222" s="1506">
        <f>'Matrix-Day Care Various'!D95</f>
        <v>5100</v>
      </c>
      <c r="C222" s="1506" t="str">
        <f>'Matrix-Day Care Various'!E95</f>
        <v>0234</v>
      </c>
      <c r="D222" s="1506" t="str">
        <f>'Matrix-Day Care Various'!F95</f>
        <v>0000</v>
      </c>
      <c r="E222" s="1506" t="str">
        <f>'Matrix-Day Care Various'!G95</f>
        <v>Varies</v>
      </c>
      <c r="F222" s="1504">
        <f>'Matrix-Day Care Various'!H95</f>
        <v>0</v>
      </c>
    </row>
    <row r="223" spans="1:7" x14ac:dyDescent="0.3">
      <c r="A223" s="1506">
        <f>'Matrix-Day Care Various'!C96</f>
        <v>1010</v>
      </c>
      <c r="B223" s="1506">
        <f>'Matrix-Day Care Various'!D96</f>
        <v>7900</v>
      </c>
      <c r="C223" s="1506" t="str">
        <f>'Matrix-Day Care Various'!E96</f>
        <v>0100</v>
      </c>
      <c r="D223" s="1506" t="str">
        <f>'Matrix-Day Care Various'!F96</f>
        <v>0000</v>
      </c>
      <c r="E223" s="1506" t="str">
        <f>'Matrix-Day Care Various'!G96</f>
        <v>Varies</v>
      </c>
      <c r="F223" s="1504">
        <f>'Matrix-Day Care Various'!H96</f>
        <v>0</v>
      </c>
    </row>
    <row r="224" spans="1:7" x14ac:dyDescent="0.3">
      <c r="A224" s="1506">
        <f>'Matrix-Day Care Various'!C97</f>
        <v>1010</v>
      </c>
      <c r="B224" s="1506">
        <f>'Matrix-Day Care Various'!D97</f>
        <v>7900</v>
      </c>
      <c r="C224" s="1506" t="str">
        <f>'Matrix-Day Care Various'!E97</f>
        <v>0210</v>
      </c>
      <c r="D224" s="1506" t="str">
        <f>'Matrix-Day Care Various'!F97</f>
        <v>0000</v>
      </c>
      <c r="E224" s="1506" t="str">
        <f>'Matrix-Day Care Various'!G97</f>
        <v>Varies</v>
      </c>
      <c r="F224" s="1504">
        <f>'Matrix-Day Care Various'!H97</f>
        <v>0</v>
      </c>
    </row>
    <row r="225" spans="1:7" x14ac:dyDescent="0.3">
      <c r="A225" s="1506">
        <f>'Matrix-Day Care Various'!C98</f>
        <v>1010</v>
      </c>
      <c r="B225" s="1506">
        <f>'Matrix-Day Care Various'!D98</f>
        <v>7900</v>
      </c>
      <c r="C225" s="1506" t="str">
        <f>'Matrix-Day Care Various'!E98</f>
        <v>0220</v>
      </c>
      <c r="D225" s="1506" t="str">
        <f>'Matrix-Day Care Various'!F98</f>
        <v>0000</v>
      </c>
      <c r="E225" s="1506" t="str">
        <f>'Matrix-Day Care Various'!G98</f>
        <v>Varies</v>
      </c>
      <c r="F225" s="1504">
        <f>'Matrix-Day Care Various'!H98</f>
        <v>0</v>
      </c>
    </row>
    <row r="226" spans="1:7" x14ac:dyDescent="0.3">
      <c r="A226" s="1506">
        <f>'Matrix-Day Care Various'!C99</f>
        <v>1010</v>
      </c>
      <c r="B226" s="1506">
        <f>'Matrix-Day Care Various'!D99</f>
        <v>7900</v>
      </c>
      <c r="C226" s="1506" t="str">
        <f>'Matrix-Day Care Various'!E99</f>
        <v>0231</v>
      </c>
      <c r="D226" s="1506" t="str">
        <f>'Matrix-Day Care Various'!F99</f>
        <v>0000</v>
      </c>
      <c r="E226" s="1506" t="str">
        <f>'Matrix-Day Care Various'!G99</f>
        <v>Varies</v>
      </c>
      <c r="F226" s="1504">
        <f>'Matrix-Day Care Various'!H99</f>
        <v>0</v>
      </c>
    </row>
    <row r="227" spans="1:7" x14ac:dyDescent="0.3">
      <c r="A227" s="1506">
        <f>'Matrix-Day Care Various'!C100</f>
        <v>1010</v>
      </c>
      <c r="B227" s="1506">
        <f>'Matrix-Day Care Various'!D100</f>
        <v>7900</v>
      </c>
      <c r="C227" s="1506" t="str">
        <f>'Matrix-Day Care Various'!E100</f>
        <v>0232</v>
      </c>
      <c r="D227" s="1506" t="str">
        <f>'Matrix-Day Care Various'!F100</f>
        <v>0000</v>
      </c>
      <c r="E227" s="1506" t="str">
        <f>'Matrix-Day Care Various'!G100</f>
        <v>Varies</v>
      </c>
      <c r="F227" s="1504">
        <f>'Matrix-Day Care Various'!H100</f>
        <v>0</v>
      </c>
    </row>
    <row r="228" spans="1:7" x14ac:dyDescent="0.3">
      <c r="A228" s="1506">
        <f>'Matrix-Day Care Various'!C101</f>
        <v>1010</v>
      </c>
      <c r="B228" s="1506">
        <f>'Matrix-Day Care Various'!D101</f>
        <v>7900</v>
      </c>
      <c r="C228" s="1506" t="str">
        <f>'Matrix-Day Care Various'!E101</f>
        <v>0233</v>
      </c>
      <c r="D228" s="1506" t="str">
        <f>'Matrix-Day Care Various'!F101</f>
        <v>0000</v>
      </c>
      <c r="E228" s="1506" t="str">
        <f>'Matrix-Day Care Various'!G101</f>
        <v>Varies</v>
      </c>
      <c r="F228" s="1504">
        <f>'Matrix-Day Care Various'!H101</f>
        <v>0</v>
      </c>
    </row>
    <row r="229" spans="1:7" x14ac:dyDescent="0.3">
      <c r="A229" s="1506">
        <f>'Matrix-Day Care Various'!C102</f>
        <v>1010</v>
      </c>
      <c r="B229" s="1506">
        <f>'Matrix-Day Care Various'!D102</f>
        <v>7900</v>
      </c>
      <c r="C229" s="1506" t="str">
        <f>'Matrix-Day Care Various'!E102</f>
        <v>0234</v>
      </c>
      <c r="D229" s="1506" t="str">
        <f>'Matrix-Day Care Various'!F102</f>
        <v>0000</v>
      </c>
      <c r="E229" s="1506" t="str">
        <f>'Matrix-Day Care Various'!G102</f>
        <v>Varies</v>
      </c>
      <c r="F229" s="1504">
        <f>'Matrix-Day Care Various'!H102</f>
        <v>0</v>
      </c>
    </row>
    <row r="230" spans="1:7" x14ac:dyDescent="0.3">
      <c r="A230" s="1506">
        <f>'Matrix-Day Care Various'!C103</f>
        <v>1010</v>
      </c>
      <c r="B230" s="1506">
        <f>'Matrix-Day Care Various'!D103</f>
        <v>9100</v>
      </c>
      <c r="C230" s="1506" t="str">
        <f>'Matrix-Day Care Various'!E103</f>
        <v>0100</v>
      </c>
      <c r="D230" s="1506" t="str">
        <f>'Matrix-Day Care Various'!F103</f>
        <v>0000</v>
      </c>
      <c r="E230" s="1506" t="str">
        <f>'Matrix-Day Care Various'!G103</f>
        <v>Varies</v>
      </c>
      <c r="F230" s="1504">
        <f>'Matrix-Day Care Various'!H103</f>
        <v>0</v>
      </c>
    </row>
    <row r="231" spans="1:7" x14ac:dyDescent="0.3">
      <c r="A231" s="1506">
        <f>'Matrix-Day Care Various'!C104</f>
        <v>1010</v>
      </c>
      <c r="B231" s="1506">
        <f>'Matrix-Day Care Various'!D104</f>
        <v>9100</v>
      </c>
      <c r="C231" s="1506" t="str">
        <f>'Matrix-Day Care Various'!E104</f>
        <v>0210</v>
      </c>
      <c r="D231" s="1506" t="str">
        <f>'Matrix-Day Care Various'!F104</f>
        <v>0000</v>
      </c>
      <c r="E231" s="1506" t="str">
        <f>'Matrix-Day Care Various'!G104</f>
        <v>Varies</v>
      </c>
      <c r="F231" s="1504">
        <f>'Matrix-Day Care Various'!H104</f>
        <v>0</v>
      </c>
    </row>
    <row r="232" spans="1:7" x14ac:dyDescent="0.3">
      <c r="A232" s="1506">
        <f>'Matrix-Day Care Various'!C105</f>
        <v>1010</v>
      </c>
      <c r="B232" s="1506">
        <f>'Matrix-Day Care Various'!D105</f>
        <v>9100</v>
      </c>
      <c r="C232" s="1506" t="str">
        <f>'Matrix-Day Care Various'!E105</f>
        <v>0220</v>
      </c>
      <c r="D232" s="1506" t="str">
        <f>'Matrix-Day Care Various'!F105</f>
        <v>0000</v>
      </c>
      <c r="E232" s="1506" t="str">
        <f>'Matrix-Day Care Various'!G105</f>
        <v>Varies</v>
      </c>
      <c r="F232" s="1504">
        <f>'Matrix-Day Care Various'!H105</f>
        <v>0</v>
      </c>
    </row>
    <row r="233" spans="1:7" x14ac:dyDescent="0.3">
      <c r="A233" s="1506">
        <f>'Matrix-Day Care Various'!C106</f>
        <v>1010</v>
      </c>
      <c r="B233" s="1506">
        <f>'Matrix-Day Care Various'!D106</f>
        <v>9100</v>
      </c>
      <c r="C233" s="1506" t="str">
        <f>'Matrix-Day Care Various'!E106</f>
        <v>0231</v>
      </c>
      <c r="D233" s="1506" t="str">
        <f>'Matrix-Day Care Various'!F106</f>
        <v>0000</v>
      </c>
      <c r="E233" s="1506" t="str">
        <f>'Matrix-Day Care Various'!G106</f>
        <v>Varies</v>
      </c>
      <c r="F233" s="1504">
        <f>'Matrix-Day Care Various'!H106</f>
        <v>0</v>
      </c>
    </row>
    <row r="234" spans="1:7" x14ac:dyDescent="0.3">
      <c r="A234" s="1506">
        <f>'Matrix-Day Care Various'!C107</f>
        <v>1010</v>
      </c>
      <c r="B234" s="1506">
        <f>'Matrix-Day Care Various'!D107</f>
        <v>9100</v>
      </c>
      <c r="C234" s="1506" t="str">
        <f>'Matrix-Day Care Various'!E107</f>
        <v>0232</v>
      </c>
      <c r="D234" s="1506" t="str">
        <f>'Matrix-Day Care Various'!F107</f>
        <v>0000</v>
      </c>
      <c r="E234" s="1506" t="str">
        <f>'Matrix-Day Care Various'!G107</f>
        <v>Varies</v>
      </c>
      <c r="F234" s="1504">
        <f>'Matrix-Day Care Various'!H107</f>
        <v>0</v>
      </c>
    </row>
    <row r="235" spans="1:7" x14ac:dyDescent="0.3">
      <c r="A235" s="1506">
        <f>'Matrix-Day Care Various'!C108</f>
        <v>1010</v>
      </c>
      <c r="B235" s="1506">
        <f>'Matrix-Day Care Various'!D108</f>
        <v>9100</v>
      </c>
      <c r="C235" s="1506" t="str">
        <f>'Matrix-Day Care Various'!E108</f>
        <v>0233</v>
      </c>
      <c r="D235" s="1506" t="str">
        <f>'Matrix-Day Care Various'!F108</f>
        <v>0000</v>
      </c>
      <c r="E235" s="1506" t="str">
        <f>'Matrix-Day Care Various'!G108</f>
        <v>Varies</v>
      </c>
      <c r="F235" s="1504">
        <f>'Matrix-Day Care Various'!H108</f>
        <v>0</v>
      </c>
    </row>
    <row r="236" spans="1:7" x14ac:dyDescent="0.3">
      <c r="A236" s="1506">
        <f>'Matrix-Day Care Various'!C109</f>
        <v>1010</v>
      </c>
      <c r="B236" s="1506">
        <f>'Matrix-Day Care Various'!D109</f>
        <v>9100</v>
      </c>
      <c r="C236" s="1506" t="str">
        <f>'Matrix-Day Care Various'!E109</f>
        <v>0234</v>
      </c>
      <c r="D236" s="1506" t="str">
        <f>'Matrix-Day Care Various'!F109</f>
        <v>0000</v>
      </c>
      <c r="E236" s="1506" t="str">
        <f>'Matrix-Day Care Various'!G109</f>
        <v>Varies</v>
      </c>
      <c r="F236" s="1504">
        <f>'Matrix-Day Care Various'!H109</f>
        <v>0</v>
      </c>
    </row>
    <row r="237" spans="1:7" x14ac:dyDescent="0.3">
      <c r="G237" s="1512">
        <f>SUM(F216:F236)</f>
        <v>0</v>
      </c>
    </row>
    <row r="239" spans="1:7" x14ac:dyDescent="0.3">
      <c r="A239" s="1297" t="str">
        <f>'Matrix-DJJ Suppl'!B2</f>
        <v>DJJ Supplemental</v>
      </c>
    </row>
    <row r="240" spans="1:7" s="230" customFormat="1" x14ac:dyDescent="0.3">
      <c r="A240" s="1502" t="s">
        <v>242</v>
      </c>
      <c r="B240" s="1502" t="s">
        <v>243</v>
      </c>
      <c r="C240" s="1502" t="s">
        <v>244</v>
      </c>
      <c r="D240" s="1502" t="s">
        <v>245</v>
      </c>
      <c r="E240" s="1502" t="s">
        <v>246</v>
      </c>
      <c r="F240" s="1507" t="s">
        <v>247</v>
      </c>
      <c r="G240" s="1508" t="s">
        <v>248</v>
      </c>
    </row>
    <row r="241" spans="1:6" x14ac:dyDescent="0.3">
      <c r="A241" s="1506">
        <f>'Matrix-DJJ Suppl'!C82</f>
        <v>1010</v>
      </c>
      <c r="B241" s="1506">
        <f>'Matrix-DJJ Suppl'!D82</f>
        <v>5100</v>
      </c>
      <c r="C241" s="1506" t="str">
        <f>'Matrix-DJJ Suppl'!E82</f>
        <v>0104</v>
      </c>
      <c r="D241" s="1506" t="str">
        <f>'Matrix-DJJ Suppl'!F82</f>
        <v>0000</v>
      </c>
      <c r="E241" s="1506">
        <f>'Matrix-DJJ Suppl'!G82</f>
        <v>8110</v>
      </c>
      <c r="F241" s="1504">
        <f>'Matrix-DJJ Suppl'!H82</f>
        <v>0</v>
      </c>
    </row>
    <row r="242" spans="1:6" x14ac:dyDescent="0.3">
      <c r="A242" s="1506">
        <f>'Matrix-DJJ Suppl'!C83</f>
        <v>1010</v>
      </c>
      <c r="B242" s="1506">
        <f>'Matrix-DJJ Suppl'!D83</f>
        <v>5100</v>
      </c>
      <c r="C242" s="1506" t="str">
        <f>'Matrix-DJJ Suppl'!E83</f>
        <v>0100</v>
      </c>
      <c r="D242" s="1506" t="str">
        <f>'Matrix-DJJ Suppl'!F83</f>
        <v>0000</v>
      </c>
      <c r="E242" s="1506">
        <f>'Matrix-DJJ Suppl'!G83</f>
        <v>8110</v>
      </c>
      <c r="F242" s="1504">
        <f>'Matrix-DJJ Suppl'!H83</f>
        <v>0</v>
      </c>
    </row>
    <row r="243" spans="1:6" x14ac:dyDescent="0.3">
      <c r="A243" s="1506">
        <f>'Matrix-DJJ Suppl'!C84</f>
        <v>1010</v>
      </c>
      <c r="B243" s="1506">
        <f>'Matrix-DJJ Suppl'!D84</f>
        <v>5100</v>
      </c>
      <c r="C243" s="1506" t="str">
        <f>'Matrix-DJJ Suppl'!E84</f>
        <v>0131</v>
      </c>
      <c r="D243" s="1506" t="str">
        <f>'Matrix-DJJ Suppl'!F84</f>
        <v>0000</v>
      </c>
      <c r="E243" s="1506">
        <f>'Matrix-DJJ Suppl'!G84</f>
        <v>8110</v>
      </c>
      <c r="F243" s="1504">
        <f>'Matrix-DJJ Suppl'!H84</f>
        <v>0</v>
      </c>
    </row>
    <row r="244" spans="1:6" x14ac:dyDescent="0.3">
      <c r="A244" s="1506">
        <f>'Matrix-DJJ Suppl'!C85</f>
        <v>1010</v>
      </c>
      <c r="B244" s="1506">
        <f>'Matrix-DJJ Suppl'!D85</f>
        <v>5100</v>
      </c>
      <c r="C244" s="1506" t="str">
        <f>'Matrix-DJJ Suppl'!E85</f>
        <v>0210</v>
      </c>
      <c r="D244" s="1506" t="str">
        <f>'Matrix-DJJ Suppl'!F85</f>
        <v>0000</v>
      </c>
      <c r="E244" s="1506">
        <f>'Matrix-DJJ Suppl'!G85</f>
        <v>8110</v>
      </c>
      <c r="F244" s="1504">
        <f>'Matrix-DJJ Suppl'!H85</f>
        <v>0</v>
      </c>
    </row>
    <row r="245" spans="1:6" x14ac:dyDescent="0.3">
      <c r="A245" s="1506">
        <f>'Matrix-DJJ Suppl'!C86</f>
        <v>1010</v>
      </c>
      <c r="B245" s="1506">
        <f>'Matrix-DJJ Suppl'!D86</f>
        <v>5100</v>
      </c>
      <c r="C245" s="1506" t="str">
        <f>'Matrix-DJJ Suppl'!E86</f>
        <v>0220</v>
      </c>
      <c r="D245" s="1506" t="str">
        <f>'Matrix-DJJ Suppl'!F86</f>
        <v>0000</v>
      </c>
      <c r="E245" s="1506">
        <f>'Matrix-DJJ Suppl'!G86</f>
        <v>8110</v>
      </c>
      <c r="F245" s="1504">
        <f>'Matrix-DJJ Suppl'!H86</f>
        <v>0</v>
      </c>
    </row>
    <row r="246" spans="1:6" x14ac:dyDescent="0.3">
      <c r="A246" s="1506">
        <f>'Matrix-DJJ Suppl'!C87</f>
        <v>1010</v>
      </c>
      <c r="B246" s="1506">
        <f>'Matrix-DJJ Suppl'!D87</f>
        <v>5100</v>
      </c>
      <c r="C246" s="1506" t="str">
        <f>'Matrix-DJJ Suppl'!E87</f>
        <v>0231</v>
      </c>
      <c r="D246" s="1506" t="str">
        <f>'Matrix-DJJ Suppl'!F87</f>
        <v>0000</v>
      </c>
      <c r="E246" s="1506">
        <f>'Matrix-DJJ Suppl'!G87</f>
        <v>8110</v>
      </c>
      <c r="F246" s="1504">
        <f>'Matrix-DJJ Suppl'!H87</f>
        <v>0</v>
      </c>
    </row>
    <row r="247" spans="1:6" x14ac:dyDescent="0.3">
      <c r="A247" s="1506">
        <f>'Matrix-DJJ Suppl'!C88</f>
        <v>1010</v>
      </c>
      <c r="B247" s="1506">
        <f>'Matrix-DJJ Suppl'!D88</f>
        <v>5100</v>
      </c>
      <c r="C247" s="1506" t="str">
        <f>'Matrix-DJJ Suppl'!E88</f>
        <v>0232</v>
      </c>
      <c r="D247" s="1506" t="str">
        <f>'Matrix-DJJ Suppl'!F88</f>
        <v>0000</v>
      </c>
      <c r="E247" s="1506">
        <f>'Matrix-DJJ Suppl'!G88</f>
        <v>8110</v>
      </c>
      <c r="F247" s="1504">
        <f>'Matrix-DJJ Suppl'!H88</f>
        <v>0</v>
      </c>
    </row>
    <row r="248" spans="1:6" x14ac:dyDescent="0.3">
      <c r="A248" s="1506">
        <f>'Matrix-DJJ Suppl'!C89</f>
        <v>1010</v>
      </c>
      <c r="B248" s="1506">
        <f>'Matrix-DJJ Suppl'!D89</f>
        <v>5100</v>
      </c>
      <c r="C248" s="1506" t="str">
        <f>'Matrix-DJJ Suppl'!E89</f>
        <v>0233</v>
      </c>
      <c r="D248" s="1506" t="str">
        <f>'Matrix-DJJ Suppl'!F89</f>
        <v>0000</v>
      </c>
      <c r="E248" s="1506">
        <f>'Matrix-DJJ Suppl'!G89</f>
        <v>8110</v>
      </c>
      <c r="F248" s="1504">
        <f>'Matrix-DJJ Suppl'!H89</f>
        <v>0</v>
      </c>
    </row>
    <row r="249" spans="1:6" x14ac:dyDescent="0.3">
      <c r="A249" s="1506">
        <f>'Matrix-DJJ Suppl'!C90</f>
        <v>1010</v>
      </c>
      <c r="B249" s="1506">
        <f>'Matrix-DJJ Suppl'!D90</f>
        <v>5100</v>
      </c>
      <c r="C249" s="1506" t="str">
        <f>'Matrix-DJJ Suppl'!E90</f>
        <v>0234</v>
      </c>
      <c r="D249" s="1506" t="str">
        <f>'Matrix-DJJ Suppl'!F90</f>
        <v>0000</v>
      </c>
      <c r="E249" s="1506">
        <f>'Matrix-DJJ Suppl'!G90</f>
        <v>8110</v>
      </c>
      <c r="F249" s="1504">
        <f>'Matrix-DJJ Suppl'!H90</f>
        <v>0</v>
      </c>
    </row>
    <row r="250" spans="1:6" x14ac:dyDescent="0.3">
      <c r="A250" s="1506">
        <f>'Matrix-DJJ Suppl'!C91</f>
        <v>1010</v>
      </c>
      <c r="B250" s="1506">
        <f>'Matrix-DJJ Suppl'!D91</f>
        <v>5300</v>
      </c>
      <c r="C250" s="1506" t="str">
        <f>'Matrix-DJJ Suppl'!E91</f>
        <v>0104</v>
      </c>
      <c r="D250" s="1506" t="str">
        <f>'Matrix-DJJ Suppl'!F91</f>
        <v>0000</v>
      </c>
      <c r="E250" s="1506">
        <f>'Matrix-DJJ Suppl'!G91</f>
        <v>8110</v>
      </c>
      <c r="F250" s="1504">
        <f>'Matrix-DJJ Suppl'!H91</f>
        <v>0</v>
      </c>
    </row>
    <row r="251" spans="1:6" x14ac:dyDescent="0.3">
      <c r="A251" s="1506">
        <f>'Matrix-DJJ Suppl'!C92</f>
        <v>1010</v>
      </c>
      <c r="B251" s="1506">
        <f>'Matrix-DJJ Suppl'!D92</f>
        <v>5300</v>
      </c>
      <c r="C251" s="1506" t="str">
        <f>'Matrix-DJJ Suppl'!E92</f>
        <v>0131</v>
      </c>
      <c r="D251" s="1506" t="str">
        <f>'Matrix-DJJ Suppl'!F92</f>
        <v>0000</v>
      </c>
      <c r="E251" s="1506">
        <f>'Matrix-DJJ Suppl'!G92</f>
        <v>8110</v>
      </c>
      <c r="F251" s="1504">
        <f>'Matrix-DJJ Suppl'!H92</f>
        <v>0</v>
      </c>
    </row>
    <row r="252" spans="1:6" x14ac:dyDescent="0.3">
      <c r="A252" s="1506">
        <f>'Matrix-DJJ Suppl'!C93</f>
        <v>1010</v>
      </c>
      <c r="B252" s="1506">
        <f>'Matrix-DJJ Suppl'!D93</f>
        <v>5300</v>
      </c>
      <c r="C252" s="1506" t="str">
        <f>'Matrix-DJJ Suppl'!E93</f>
        <v>0210</v>
      </c>
      <c r="D252" s="1506" t="str">
        <f>'Matrix-DJJ Suppl'!F93</f>
        <v>0000</v>
      </c>
      <c r="E252" s="1506">
        <f>'Matrix-DJJ Suppl'!G93</f>
        <v>8110</v>
      </c>
      <c r="F252" s="1504">
        <f>'Matrix-DJJ Suppl'!H93</f>
        <v>0</v>
      </c>
    </row>
    <row r="253" spans="1:6" x14ac:dyDescent="0.3">
      <c r="A253" s="1506">
        <f>'Matrix-DJJ Suppl'!C94</f>
        <v>1010</v>
      </c>
      <c r="B253" s="1506">
        <f>'Matrix-DJJ Suppl'!D94</f>
        <v>5300</v>
      </c>
      <c r="C253" s="1506" t="str">
        <f>'Matrix-DJJ Suppl'!E94</f>
        <v>0220</v>
      </c>
      <c r="D253" s="1506" t="str">
        <f>'Matrix-DJJ Suppl'!F94</f>
        <v>0000</v>
      </c>
      <c r="E253" s="1506">
        <f>'Matrix-DJJ Suppl'!G94</f>
        <v>8110</v>
      </c>
      <c r="F253" s="1504">
        <f>'Matrix-DJJ Suppl'!H94</f>
        <v>0</v>
      </c>
    </row>
    <row r="254" spans="1:6" x14ac:dyDescent="0.3">
      <c r="A254" s="1506">
        <f>'Matrix-DJJ Suppl'!C95</f>
        <v>1010</v>
      </c>
      <c r="B254" s="1506">
        <f>'Matrix-DJJ Suppl'!D95</f>
        <v>5300</v>
      </c>
      <c r="C254" s="1506" t="str">
        <f>'Matrix-DJJ Suppl'!E95</f>
        <v>0231</v>
      </c>
      <c r="D254" s="1506" t="str">
        <f>'Matrix-DJJ Suppl'!F95</f>
        <v>0000</v>
      </c>
      <c r="E254" s="1506">
        <f>'Matrix-DJJ Suppl'!G95</f>
        <v>8110</v>
      </c>
      <c r="F254" s="1504">
        <f>'Matrix-DJJ Suppl'!H95</f>
        <v>0</v>
      </c>
    </row>
    <row r="255" spans="1:6" x14ac:dyDescent="0.3">
      <c r="A255" s="1506">
        <f>'Matrix-DJJ Suppl'!C96</f>
        <v>1010</v>
      </c>
      <c r="B255" s="1506">
        <f>'Matrix-DJJ Suppl'!D96</f>
        <v>5300</v>
      </c>
      <c r="C255" s="1506" t="str">
        <f>'Matrix-DJJ Suppl'!E96</f>
        <v>0232</v>
      </c>
      <c r="D255" s="1506" t="str">
        <f>'Matrix-DJJ Suppl'!F96</f>
        <v>0000</v>
      </c>
      <c r="E255" s="1506">
        <f>'Matrix-DJJ Suppl'!G96</f>
        <v>8110</v>
      </c>
      <c r="F255" s="1504">
        <f>'Matrix-DJJ Suppl'!H96</f>
        <v>0</v>
      </c>
    </row>
    <row r="256" spans="1:6" x14ac:dyDescent="0.3">
      <c r="A256" s="1506">
        <f>'Matrix-DJJ Suppl'!C97</f>
        <v>1010</v>
      </c>
      <c r="B256" s="1506">
        <f>'Matrix-DJJ Suppl'!D97</f>
        <v>5300</v>
      </c>
      <c r="C256" s="1506" t="str">
        <f>'Matrix-DJJ Suppl'!E97</f>
        <v>0233</v>
      </c>
      <c r="D256" s="1506" t="str">
        <f>'Matrix-DJJ Suppl'!F97</f>
        <v>0000</v>
      </c>
      <c r="E256" s="1506">
        <f>'Matrix-DJJ Suppl'!G97</f>
        <v>8110</v>
      </c>
      <c r="F256" s="1504">
        <f>'Matrix-DJJ Suppl'!H97</f>
        <v>0</v>
      </c>
    </row>
    <row r="257" spans="1:7" x14ac:dyDescent="0.3">
      <c r="A257" s="1506">
        <f>'Matrix-DJJ Suppl'!C98</f>
        <v>1010</v>
      </c>
      <c r="B257" s="1506">
        <f>'Matrix-DJJ Suppl'!D98</f>
        <v>5300</v>
      </c>
      <c r="C257" s="1506" t="str">
        <f>'Matrix-DJJ Suppl'!E98</f>
        <v>0234</v>
      </c>
      <c r="D257" s="1506" t="str">
        <f>'Matrix-DJJ Suppl'!F98</f>
        <v>0000</v>
      </c>
      <c r="E257" s="1506">
        <f>'Matrix-DJJ Suppl'!G98</f>
        <v>8110</v>
      </c>
      <c r="F257" s="1504">
        <f>'Matrix-DJJ Suppl'!H98</f>
        <v>0</v>
      </c>
    </row>
    <row r="258" spans="1:7" x14ac:dyDescent="0.3">
      <c r="F258" s="1506"/>
      <c r="G258" s="1512">
        <f>SUM(F241:F257)</f>
        <v>0</v>
      </c>
    </row>
    <row r="260" spans="1:7" x14ac:dyDescent="0.3">
      <c r="A260" s="1297" t="str">
        <f>'Matrix-ESE Guar Gftd - 3001'!B2</f>
        <v>ESE Guarantee Gifted</v>
      </c>
    </row>
    <row r="261" spans="1:7" s="230" customFormat="1" x14ac:dyDescent="0.3">
      <c r="A261" s="1502" t="s">
        <v>242</v>
      </c>
      <c r="B261" s="1502" t="s">
        <v>243</v>
      </c>
      <c r="C261" s="1502" t="s">
        <v>244</v>
      </c>
      <c r="D261" s="1502" t="s">
        <v>245</v>
      </c>
      <c r="E261" s="1502" t="s">
        <v>246</v>
      </c>
      <c r="F261" s="1507" t="s">
        <v>247</v>
      </c>
      <c r="G261" s="1508" t="s">
        <v>248</v>
      </c>
    </row>
    <row r="262" spans="1:7" x14ac:dyDescent="0.3">
      <c r="A262" s="1506">
        <f>'Matrix-ESE Guar Gftd - 3001'!C82</f>
        <v>1010</v>
      </c>
      <c r="B262" s="1506">
        <f>'Matrix-ESE Guar Gftd - 3001'!D82</f>
        <v>5200</v>
      </c>
      <c r="C262" s="1506" t="str">
        <f>'Matrix-ESE Guar Gftd - 3001'!E82</f>
        <v>0104</v>
      </c>
      <c r="D262" s="1506" t="str">
        <f>'Matrix-ESE Guar Gftd - 3001'!F82</f>
        <v>0000</v>
      </c>
      <c r="E262" s="1506">
        <f>'Matrix-ESE Guar Gftd - 3001'!G82</f>
        <v>3001</v>
      </c>
      <c r="F262" s="1504">
        <f>'Matrix-ESE Guar Gftd - 3001'!H82</f>
        <v>0</v>
      </c>
    </row>
    <row r="263" spans="1:7" x14ac:dyDescent="0.3">
      <c r="A263" s="1506">
        <f>'Matrix-ESE Guar Gftd - 3001'!C83</f>
        <v>1010</v>
      </c>
      <c r="B263" s="1506">
        <f>'Matrix-ESE Guar Gftd - 3001'!D83</f>
        <v>5200</v>
      </c>
      <c r="C263" s="1506" t="str">
        <f>'Matrix-ESE Guar Gftd - 3001'!E83</f>
        <v>0100</v>
      </c>
      <c r="D263" s="1506" t="str">
        <f>'Matrix-ESE Guar Gftd - 3001'!F83</f>
        <v>0000</v>
      </c>
      <c r="E263" s="1506">
        <f>'Matrix-ESE Guar Gftd - 3001'!G83</f>
        <v>3001</v>
      </c>
      <c r="F263" s="1504">
        <f>'Matrix-ESE Guar Gftd - 3001'!H83</f>
        <v>0</v>
      </c>
    </row>
    <row r="264" spans="1:7" x14ac:dyDescent="0.3">
      <c r="A264" s="1506">
        <f>'Matrix-ESE Guar Gftd - 3001'!C84</f>
        <v>1010</v>
      </c>
      <c r="B264" s="1506">
        <f>'Matrix-ESE Guar Gftd - 3001'!D84</f>
        <v>5200</v>
      </c>
      <c r="C264" s="1506" t="str">
        <f>'Matrix-ESE Guar Gftd - 3001'!E84</f>
        <v>0131</v>
      </c>
      <c r="D264" s="1506" t="str">
        <f>'Matrix-ESE Guar Gftd - 3001'!F84</f>
        <v>0000</v>
      </c>
      <c r="E264" s="1506">
        <f>'Matrix-ESE Guar Gftd - 3001'!G84</f>
        <v>3001</v>
      </c>
      <c r="F264" s="1504">
        <f>'Matrix-ESE Guar Gftd - 3001'!H84</f>
        <v>0</v>
      </c>
    </row>
    <row r="265" spans="1:7" x14ac:dyDescent="0.3">
      <c r="A265" s="1506">
        <f>'Matrix-ESE Guar Gftd - 3001'!C85</f>
        <v>1010</v>
      </c>
      <c r="B265" s="1506">
        <f>'Matrix-ESE Guar Gftd - 3001'!D85</f>
        <v>5200</v>
      </c>
      <c r="C265" s="1506" t="str">
        <f>'Matrix-ESE Guar Gftd - 3001'!E85</f>
        <v>0132</v>
      </c>
      <c r="D265" s="1506" t="str">
        <f>'Matrix-ESE Guar Gftd - 3001'!F85</f>
        <v>0000</v>
      </c>
      <c r="E265" s="1506">
        <f>'Matrix-ESE Guar Gftd - 3001'!G85</f>
        <v>3001</v>
      </c>
      <c r="F265" s="1504">
        <f>'Matrix-ESE Guar Gftd - 3001'!H85</f>
        <v>0</v>
      </c>
    </row>
    <row r="266" spans="1:7" x14ac:dyDescent="0.3">
      <c r="A266" s="1506">
        <f>'Matrix-ESE Guar Gftd - 3001'!C86</f>
        <v>1010</v>
      </c>
      <c r="B266" s="1506">
        <f>'Matrix-ESE Guar Gftd - 3001'!D86</f>
        <v>5200</v>
      </c>
      <c r="C266" s="1506" t="str">
        <f>'Matrix-ESE Guar Gftd - 3001'!E86</f>
        <v>0210</v>
      </c>
      <c r="D266" s="1506" t="str">
        <f>'Matrix-ESE Guar Gftd - 3001'!F86</f>
        <v>0000</v>
      </c>
      <c r="E266" s="1506">
        <f>'Matrix-ESE Guar Gftd - 3001'!G86</f>
        <v>3001</v>
      </c>
      <c r="F266" s="1504">
        <f>'Matrix-ESE Guar Gftd - 3001'!H86</f>
        <v>0</v>
      </c>
    </row>
    <row r="267" spans="1:7" x14ac:dyDescent="0.3">
      <c r="A267" s="1506">
        <f>'Matrix-ESE Guar Gftd - 3001'!C87</f>
        <v>1010</v>
      </c>
      <c r="B267" s="1506">
        <f>'Matrix-ESE Guar Gftd - 3001'!D87</f>
        <v>5200</v>
      </c>
      <c r="C267" s="1506" t="str">
        <f>'Matrix-ESE Guar Gftd - 3001'!E87</f>
        <v>0220</v>
      </c>
      <c r="D267" s="1506" t="str">
        <f>'Matrix-ESE Guar Gftd - 3001'!F87</f>
        <v>0000</v>
      </c>
      <c r="E267" s="1506">
        <f>'Matrix-ESE Guar Gftd - 3001'!G87</f>
        <v>3001</v>
      </c>
      <c r="F267" s="1504">
        <f>'Matrix-ESE Guar Gftd - 3001'!H87</f>
        <v>0</v>
      </c>
    </row>
    <row r="268" spans="1:7" x14ac:dyDescent="0.3">
      <c r="A268" s="1506">
        <f>'Matrix-ESE Guar Gftd - 3001'!C88</f>
        <v>1010</v>
      </c>
      <c r="B268" s="1506">
        <f>'Matrix-ESE Guar Gftd - 3001'!D88</f>
        <v>5200</v>
      </c>
      <c r="C268" s="1506" t="str">
        <f>'Matrix-ESE Guar Gftd - 3001'!E88</f>
        <v>0231</v>
      </c>
      <c r="D268" s="1506" t="str">
        <f>'Matrix-ESE Guar Gftd - 3001'!F88</f>
        <v>0000</v>
      </c>
      <c r="E268" s="1506">
        <f>'Matrix-ESE Guar Gftd - 3001'!G88</f>
        <v>3001</v>
      </c>
      <c r="F268" s="1504">
        <f>'Matrix-ESE Guar Gftd - 3001'!H88</f>
        <v>0</v>
      </c>
    </row>
    <row r="269" spans="1:7" x14ac:dyDescent="0.3">
      <c r="A269" s="1506">
        <f>'Matrix-ESE Guar Gftd - 3001'!C89</f>
        <v>1010</v>
      </c>
      <c r="B269" s="1506">
        <f>'Matrix-ESE Guar Gftd - 3001'!D89</f>
        <v>5200</v>
      </c>
      <c r="C269" s="1506" t="str">
        <f>'Matrix-ESE Guar Gftd - 3001'!E89</f>
        <v>0232</v>
      </c>
      <c r="D269" s="1506" t="str">
        <f>'Matrix-ESE Guar Gftd - 3001'!F89</f>
        <v>0000</v>
      </c>
      <c r="E269" s="1506">
        <f>'Matrix-ESE Guar Gftd - 3001'!G89</f>
        <v>3001</v>
      </c>
      <c r="F269" s="1504">
        <f>'Matrix-ESE Guar Gftd - 3001'!H89</f>
        <v>0</v>
      </c>
    </row>
    <row r="270" spans="1:7" x14ac:dyDescent="0.3">
      <c r="A270" s="1506">
        <f>'Matrix-ESE Guar Gftd - 3001'!C90</f>
        <v>1010</v>
      </c>
      <c r="B270" s="1506">
        <f>'Matrix-ESE Guar Gftd - 3001'!D90</f>
        <v>5200</v>
      </c>
      <c r="C270" s="1506" t="str">
        <f>'Matrix-ESE Guar Gftd - 3001'!E90</f>
        <v>0233</v>
      </c>
      <c r="D270" s="1506" t="str">
        <f>'Matrix-ESE Guar Gftd - 3001'!F90</f>
        <v>0000</v>
      </c>
      <c r="E270" s="1506">
        <f>'Matrix-ESE Guar Gftd - 3001'!G90</f>
        <v>3001</v>
      </c>
      <c r="F270" s="1504">
        <f>'Matrix-ESE Guar Gftd - 3001'!H90</f>
        <v>0</v>
      </c>
    </row>
    <row r="271" spans="1:7" x14ac:dyDescent="0.3">
      <c r="A271" s="1506">
        <f>'Matrix-ESE Guar Gftd - 3001'!C91</f>
        <v>1010</v>
      </c>
      <c r="B271" s="1506">
        <f>'Matrix-ESE Guar Gftd - 3001'!D91</f>
        <v>5200</v>
      </c>
      <c r="C271" s="1506" t="str">
        <f>'Matrix-ESE Guar Gftd - 3001'!E91</f>
        <v>0234</v>
      </c>
      <c r="D271" s="1506" t="str">
        <f>'Matrix-ESE Guar Gftd - 3001'!F91</f>
        <v>0000</v>
      </c>
      <c r="E271" s="1506">
        <f>'Matrix-ESE Guar Gftd - 3001'!G91</f>
        <v>3001</v>
      </c>
      <c r="F271" s="1504">
        <f>'Matrix-ESE Guar Gftd - 3001'!H91</f>
        <v>0</v>
      </c>
    </row>
    <row r="272" spans="1:7" x14ac:dyDescent="0.3">
      <c r="A272" s="1506">
        <f>'Matrix-ESE Guar Gftd - 3001'!C92</f>
        <v>1010</v>
      </c>
      <c r="B272" s="1506">
        <f>'Matrix-ESE Guar Gftd - 3001'!D92</f>
        <v>6120</v>
      </c>
      <c r="C272" s="1506" t="str">
        <f>'Matrix-ESE Guar Gftd - 3001'!E92</f>
        <v>0104</v>
      </c>
      <c r="D272" s="1506" t="str">
        <f>'Matrix-ESE Guar Gftd - 3001'!F92</f>
        <v>0000</v>
      </c>
      <c r="E272" s="1506">
        <f>'Matrix-ESE Guar Gftd - 3001'!G92</f>
        <v>3001</v>
      </c>
      <c r="F272" s="1504">
        <f>'Matrix-ESE Guar Gftd - 3001'!H92</f>
        <v>0</v>
      </c>
    </row>
    <row r="273" spans="1:7" x14ac:dyDescent="0.3">
      <c r="A273" s="1506">
        <f>'Matrix-ESE Guar Gftd - 3001'!C93</f>
        <v>1010</v>
      </c>
      <c r="B273" s="1506">
        <f>'Matrix-ESE Guar Gftd - 3001'!D93</f>
        <v>6120</v>
      </c>
      <c r="C273" s="1506" t="str">
        <f>'Matrix-ESE Guar Gftd - 3001'!E93</f>
        <v>0131</v>
      </c>
      <c r="D273" s="1506" t="str">
        <f>'Matrix-ESE Guar Gftd - 3001'!F93</f>
        <v>0000</v>
      </c>
      <c r="E273" s="1506">
        <f>'Matrix-ESE Guar Gftd - 3001'!G93</f>
        <v>3001</v>
      </c>
      <c r="F273" s="1504">
        <f>'Matrix-ESE Guar Gftd - 3001'!H93</f>
        <v>0</v>
      </c>
    </row>
    <row r="274" spans="1:7" x14ac:dyDescent="0.3">
      <c r="A274" s="1506">
        <f>'Matrix-ESE Guar Gftd - 3001'!C94</f>
        <v>1010</v>
      </c>
      <c r="B274" s="1506">
        <f>'Matrix-ESE Guar Gftd - 3001'!D94</f>
        <v>6120</v>
      </c>
      <c r="C274" s="1506" t="str">
        <f>'Matrix-ESE Guar Gftd - 3001'!E94</f>
        <v>0210</v>
      </c>
      <c r="D274" s="1506" t="str">
        <f>'Matrix-ESE Guar Gftd - 3001'!F94</f>
        <v>0000</v>
      </c>
      <c r="E274" s="1506">
        <f>'Matrix-ESE Guar Gftd - 3001'!G94</f>
        <v>3001</v>
      </c>
      <c r="F274" s="1504">
        <f>'Matrix-ESE Guar Gftd - 3001'!H94</f>
        <v>0</v>
      </c>
    </row>
    <row r="275" spans="1:7" x14ac:dyDescent="0.3">
      <c r="A275" s="1506">
        <f>'Matrix-ESE Guar Gftd - 3001'!C95</f>
        <v>1010</v>
      </c>
      <c r="B275" s="1506">
        <f>'Matrix-ESE Guar Gftd - 3001'!D95</f>
        <v>6120</v>
      </c>
      <c r="C275" s="1506" t="str">
        <f>'Matrix-ESE Guar Gftd - 3001'!E95</f>
        <v>0220</v>
      </c>
      <c r="D275" s="1506" t="str">
        <f>'Matrix-ESE Guar Gftd - 3001'!F95</f>
        <v>0000</v>
      </c>
      <c r="E275" s="1506">
        <f>'Matrix-ESE Guar Gftd - 3001'!G95</f>
        <v>3001</v>
      </c>
      <c r="F275" s="1504">
        <f>'Matrix-ESE Guar Gftd - 3001'!H95</f>
        <v>0</v>
      </c>
    </row>
    <row r="276" spans="1:7" x14ac:dyDescent="0.3">
      <c r="A276" s="1506">
        <f>'Matrix-ESE Guar Gftd - 3001'!C96</f>
        <v>1010</v>
      </c>
      <c r="B276" s="1506">
        <f>'Matrix-ESE Guar Gftd - 3001'!D96</f>
        <v>6120</v>
      </c>
      <c r="C276" s="1506" t="str">
        <f>'Matrix-ESE Guar Gftd - 3001'!E96</f>
        <v>0231</v>
      </c>
      <c r="D276" s="1506" t="str">
        <f>'Matrix-ESE Guar Gftd - 3001'!F96</f>
        <v>0000</v>
      </c>
      <c r="E276" s="1506">
        <f>'Matrix-ESE Guar Gftd - 3001'!G96</f>
        <v>3001</v>
      </c>
      <c r="F276" s="1504">
        <f>'Matrix-ESE Guar Gftd - 3001'!H96</f>
        <v>0</v>
      </c>
    </row>
    <row r="277" spans="1:7" x14ac:dyDescent="0.3">
      <c r="A277" s="1506">
        <f>'Matrix-ESE Guar Gftd - 3001'!C97</f>
        <v>1010</v>
      </c>
      <c r="B277" s="1506">
        <f>'Matrix-ESE Guar Gftd - 3001'!D97</f>
        <v>6120</v>
      </c>
      <c r="C277" s="1506" t="str">
        <f>'Matrix-ESE Guar Gftd - 3001'!E97</f>
        <v>0232</v>
      </c>
      <c r="D277" s="1506" t="str">
        <f>'Matrix-ESE Guar Gftd - 3001'!F97</f>
        <v>0000</v>
      </c>
      <c r="E277" s="1506">
        <f>'Matrix-ESE Guar Gftd - 3001'!G97</f>
        <v>3001</v>
      </c>
      <c r="F277" s="1504">
        <f>'Matrix-ESE Guar Gftd - 3001'!H97</f>
        <v>0</v>
      </c>
    </row>
    <row r="278" spans="1:7" x14ac:dyDescent="0.3">
      <c r="A278" s="1506">
        <f>'Matrix-ESE Guar Gftd - 3001'!C98</f>
        <v>1010</v>
      </c>
      <c r="B278" s="1506">
        <f>'Matrix-ESE Guar Gftd - 3001'!D98</f>
        <v>6120</v>
      </c>
      <c r="C278" s="1506" t="str">
        <f>'Matrix-ESE Guar Gftd - 3001'!E98</f>
        <v>0233</v>
      </c>
      <c r="D278" s="1506" t="str">
        <f>'Matrix-ESE Guar Gftd - 3001'!F98</f>
        <v>0000</v>
      </c>
      <c r="E278" s="1506">
        <f>'Matrix-ESE Guar Gftd - 3001'!G98</f>
        <v>3001</v>
      </c>
      <c r="F278" s="1504">
        <f>'Matrix-ESE Guar Gftd - 3001'!H98</f>
        <v>0</v>
      </c>
    </row>
    <row r="279" spans="1:7" x14ac:dyDescent="0.3">
      <c r="A279" s="1506">
        <f>'Matrix-ESE Guar Gftd - 3001'!C99</f>
        <v>1010</v>
      </c>
      <c r="B279" s="1506">
        <f>'Matrix-ESE Guar Gftd - 3001'!D99</f>
        <v>6120</v>
      </c>
      <c r="C279" s="1506" t="str">
        <f>'Matrix-ESE Guar Gftd - 3001'!E99</f>
        <v>0234</v>
      </c>
      <c r="D279" s="1506" t="str">
        <f>'Matrix-ESE Guar Gftd - 3001'!F99</f>
        <v>0000</v>
      </c>
      <c r="E279" s="1506">
        <f>'Matrix-ESE Guar Gftd - 3001'!G99</f>
        <v>3001</v>
      </c>
      <c r="F279" s="1504">
        <f>'Matrix-ESE Guar Gftd - 3001'!H99</f>
        <v>0</v>
      </c>
    </row>
    <row r="280" spans="1:7" x14ac:dyDescent="0.3">
      <c r="G280" s="1512">
        <f>SUM(F262:F279)</f>
        <v>0</v>
      </c>
    </row>
    <row r="282" spans="1:7" x14ac:dyDescent="0.3">
      <c r="A282" s="1297" t="str">
        <f>'Matrix-Lottery - 3101'!B2</f>
        <v>Lottery</v>
      </c>
    </row>
    <row r="283" spans="1:7" s="230" customFormat="1" x14ac:dyDescent="0.3">
      <c r="A283" s="1502" t="s">
        <v>242</v>
      </c>
      <c r="B283" s="1502" t="s">
        <v>243</v>
      </c>
      <c r="C283" s="1502" t="s">
        <v>244</v>
      </c>
      <c r="D283" s="1502" t="s">
        <v>245</v>
      </c>
      <c r="E283" s="1502" t="s">
        <v>246</v>
      </c>
      <c r="F283" s="1507" t="s">
        <v>247</v>
      </c>
      <c r="G283" s="1508" t="s">
        <v>248</v>
      </c>
    </row>
    <row r="284" spans="1:7" x14ac:dyDescent="0.3">
      <c r="A284" s="1506">
        <f>'Matrix-Lottery - 3101'!C94</f>
        <v>1010</v>
      </c>
      <c r="B284" s="1506">
        <f>'Matrix-Lottery - 3101'!D94</f>
        <v>5100</v>
      </c>
      <c r="C284" s="1506" t="str">
        <f>'Matrix-Lottery - 3101'!E94</f>
        <v>0104</v>
      </c>
      <c r="D284" s="1506" t="str">
        <f>'Matrix-Lottery - 3101'!F94</f>
        <v>0000</v>
      </c>
      <c r="E284" s="1506">
        <f>'Matrix-Lottery - 3101'!G94</f>
        <v>3101</v>
      </c>
      <c r="F284" s="1504">
        <f>'Matrix-Lottery - 3101'!H94</f>
        <v>0</v>
      </c>
    </row>
    <row r="285" spans="1:7" x14ac:dyDescent="0.3">
      <c r="A285" s="1506">
        <f>'Matrix-Lottery - 3101'!C95</f>
        <v>1010</v>
      </c>
      <c r="B285" s="1506">
        <f>'Matrix-Lottery - 3101'!D95</f>
        <v>5100</v>
      </c>
      <c r="C285" s="1506" t="str">
        <f>'Matrix-Lottery - 3101'!E95</f>
        <v>0100</v>
      </c>
      <c r="D285" s="1506" t="str">
        <f>'Matrix-Lottery - 3101'!F95</f>
        <v>0000</v>
      </c>
      <c r="E285" s="1506">
        <f>'Matrix-Lottery - 3101'!G95</f>
        <v>3101</v>
      </c>
      <c r="F285" s="1504">
        <f>'Matrix-Lottery - 3101'!H95</f>
        <v>0</v>
      </c>
    </row>
    <row r="286" spans="1:7" x14ac:dyDescent="0.3">
      <c r="A286" s="1506">
        <f>'Matrix-Lottery - 3101'!C96</f>
        <v>1010</v>
      </c>
      <c r="B286" s="1506">
        <f>'Matrix-Lottery - 3101'!D96</f>
        <v>5100</v>
      </c>
      <c r="C286" s="1506" t="str">
        <f>'Matrix-Lottery - 3101'!E96</f>
        <v>0131</v>
      </c>
      <c r="D286" s="1506" t="str">
        <f>'Matrix-Lottery - 3101'!F96</f>
        <v>0000</v>
      </c>
      <c r="E286" s="1506">
        <f>'Matrix-Lottery - 3101'!G96</f>
        <v>3101</v>
      </c>
      <c r="F286" s="1504">
        <f>'Matrix-Lottery - 3101'!H96</f>
        <v>0</v>
      </c>
    </row>
    <row r="287" spans="1:7" x14ac:dyDescent="0.3">
      <c r="A287" s="1506">
        <f>'Matrix-Lottery - 3101'!C97</f>
        <v>1010</v>
      </c>
      <c r="B287" s="1506">
        <f>'Matrix-Lottery - 3101'!D97</f>
        <v>5100</v>
      </c>
      <c r="C287" s="1506" t="str">
        <f>'Matrix-Lottery - 3101'!E97</f>
        <v>0132</v>
      </c>
      <c r="D287" s="1506" t="str">
        <f>'Matrix-Lottery - 3101'!F97</f>
        <v>0000</v>
      </c>
      <c r="E287" s="1506">
        <f>'Matrix-Lottery - 3101'!G97</f>
        <v>3101</v>
      </c>
      <c r="F287" s="1504">
        <f>'Matrix-Lottery - 3101'!H97</f>
        <v>0</v>
      </c>
    </row>
    <row r="288" spans="1:7" x14ac:dyDescent="0.3">
      <c r="A288" s="1506">
        <f>'Matrix-Lottery - 3101'!C98</f>
        <v>1010</v>
      </c>
      <c r="B288" s="1506">
        <f>'Matrix-Lottery - 3101'!D98</f>
        <v>5100</v>
      </c>
      <c r="C288" s="1506" t="str">
        <f>'Matrix-Lottery - 3101'!E98</f>
        <v>0210</v>
      </c>
      <c r="D288" s="1506" t="str">
        <f>'Matrix-Lottery - 3101'!F98</f>
        <v>0000</v>
      </c>
      <c r="E288" s="1506">
        <f>'Matrix-Lottery - 3101'!G98</f>
        <v>3101</v>
      </c>
      <c r="F288" s="1504">
        <f>'Matrix-Lottery - 3101'!H98</f>
        <v>0</v>
      </c>
    </row>
    <row r="289" spans="1:6" x14ac:dyDescent="0.3">
      <c r="A289" s="1506">
        <f>'Matrix-Lottery - 3101'!C99</f>
        <v>1010</v>
      </c>
      <c r="B289" s="1506">
        <f>'Matrix-Lottery - 3101'!D99</f>
        <v>5100</v>
      </c>
      <c r="C289" s="1506" t="str">
        <f>'Matrix-Lottery - 3101'!E99</f>
        <v>0220</v>
      </c>
      <c r="D289" s="1506" t="str">
        <f>'Matrix-Lottery - 3101'!F99</f>
        <v>0000</v>
      </c>
      <c r="E289" s="1506">
        <f>'Matrix-Lottery - 3101'!G99</f>
        <v>3101</v>
      </c>
      <c r="F289" s="1504">
        <f>'Matrix-Lottery - 3101'!H99</f>
        <v>0</v>
      </c>
    </row>
    <row r="290" spans="1:6" x14ac:dyDescent="0.3">
      <c r="A290" s="1506">
        <f>'Matrix-Lottery - 3101'!C100</f>
        <v>1010</v>
      </c>
      <c r="B290" s="1506">
        <f>'Matrix-Lottery - 3101'!D100</f>
        <v>5100</v>
      </c>
      <c r="C290" s="1506" t="str">
        <f>'Matrix-Lottery - 3101'!E100</f>
        <v>0231</v>
      </c>
      <c r="D290" s="1506" t="str">
        <f>'Matrix-Lottery - 3101'!F100</f>
        <v>0000</v>
      </c>
      <c r="E290" s="1506">
        <f>'Matrix-Lottery - 3101'!G100</f>
        <v>3101</v>
      </c>
      <c r="F290" s="1504">
        <f>'Matrix-Lottery - 3101'!H100</f>
        <v>0</v>
      </c>
    </row>
    <row r="291" spans="1:6" x14ac:dyDescent="0.3">
      <c r="A291" s="1506">
        <f>'Matrix-Lottery - 3101'!C101</f>
        <v>1010</v>
      </c>
      <c r="B291" s="1506">
        <f>'Matrix-Lottery - 3101'!D101</f>
        <v>5100</v>
      </c>
      <c r="C291" s="1506" t="str">
        <f>'Matrix-Lottery - 3101'!E101</f>
        <v>0232</v>
      </c>
      <c r="D291" s="1506" t="str">
        <f>'Matrix-Lottery - 3101'!F101</f>
        <v>0000</v>
      </c>
      <c r="E291" s="1506">
        <f>'Matrix-Lottery - 3101'!G101</f>
        <v>3101</v>
      </c>
      <c r="F291" s="1504">
        <f>'Matrix-Lottery - 3101'!H101</f>
        <v>0</v>
      </c>
    </row>
    <row r="292" spans="1:6" x14ac:dyDescent="0.3">
      <c r="A292" s="1506">
        <f>'Matrix-Lottery - 3101'!C102</f>
        <v>1010</v>
      </c>
      <c r="B292" s="1506">
        <f>'Matrix-Lottery - 3101'!D102</f>
        <v>5100</v>
      </c>
      <c r="C292" s="1506" t="str">
        <f>'Matrix-Lottery - 3101'!E102</f>
        <v>0233</v>
      </c>
      <c r="D292" s="1506" t="str">
        <f>'Matrix-Lottery - 3101'!F102</f>
        <v>0000</v>
      </c>
      <c r="E292" s="1506">
        <f>'Matrix-Lottery - 3101'!G102</f>
        <v>3101</v>
      </c>
      <c r="F292" s="1504">
        <f>'Matrix-Lottery - 3101'!H102</f>
        <v>0</v>
      </c>
    </row>
    <row r="293" spans="1:6" x14ac:dyDescent="0.3">
      <c r="A293" s="1506">
        <f>'Matrix-Lottery - 3101'!C103</f>
        <v>1010</v>
      </c>
      <c r="B293" s="1506">
        <f>'Matrix-Lottery - 3101'!D103</f>
        <v>5100</v>
      </c>
      <c r="C293" s="1506" t="str">
        <f>'Matrix-Lottery - 3101'!E103</f>
        <v>0234</v>
      </c>
      <c r="D293" s="1506" t="str">
        <f>'Matrix-Lottery - 3101'!F103</f>
        <v>0000</v>
      </c>
      <c r="E293" s="1506">
        <f>'Matrix-Lottery - 3101'!G103</f>
        <v>3101</v>
      </c>
      <c r="F293" s="1504">
        <f>'Matrix-Lottery - 3101'!H103</f>
        <v>0</v>
      </c>
    </row>
    <row r="294" spans="1:6" x14ac:dyDescent="0.3">
      <c r="A294" s="1506">
        <f>'Matrix-Lottery - 3101'!C104</f>
        <v>1010</v>
      </c>
      <c r="B294" s="1506">
        <f>'Matrix-Lottery - 3101'!D104</f>
        <v>5200</v>
      </c>
      <c r="C294" s="1506" t="str">
        <f>'Matrix-Lottery - 3101'!E104</f>
        <v>0104</v>
      </c>
      <c r="D294" s="1506" t="str">
        <f>'Matrix-Lottery - 3101'!F104</f>
        <v>0000</v>
      </c>
      <c r="E294" s="1506">
        <f>'Matrix-Lottery - 3101'!G104</f>
        <v>3101</v>
      </c>
      <c r="F294" s="1504">
        <f>'Matrix-Lottery - 3101'!H104</f>
        <v>0</v>
      </c>
    </row>
    <row r="295" spans="1:6" x14ac:dyDescent="0.3">
      <c r="A295" s="1506">
        <f>'Matrix-Lottery - 3101'!C105</f>
        <v>1010</v>
      </c>
      <c r="B295" s="1506">
        <f>'Matrix-Lottery - 3101'!D105</f>
        <v>5200</v>
      </c>
      <c r="C295" s="1506" t="str">
        <f>'Matrix-Lottery - 3101'!E105</f>
        <v>0100</v>
      </c>
      <c r="D295" s="1506" t="str">
        <f>'Matrix-Lottery - 3101'!F105</f>
        <v>0000</v>
      </c>
      <c r="E295" s="1506">
        <f>'Matrix-Lottery - 3101'!G105</f>
        <v>3101</v>
      </c>
      <c r="F295" s="1504">
        <f>'Matrix-Lottery - 3101'!H105</f>
        <v>0</v>
      </c>
    </row>
    <row r="296" spans="1:6" x14ac:dyDescent="0.3">
      <c r="A296" s="1506">
        <f>'Matrix-Lottery - 3101'!C106</f>
        <v>1010</v>
      </c>
      <c r="B296" s="1506">
        <f>'Matrix-Lottery - 3101'!D106</f>
        <v>5200</v>
      </c>
      <c r="C296" s="1506" t="str">
        <f>'Matrix-Lottery - 3101'!E106</f>
        <v>0210</v>
      </c>
      <c r="D296" s="1506" t="str">
        <f>'Matrix-Lottery - 3101'!F106</f>
        <v>0000</v>
      </c>
      <c r="E296" s="1506">
        <f>'Matrix-Lottery - 3101'!G106</f>
        <v>3101</v>
      </c>
      <c r="F296" s="1504">
        <f>'Matrix-Lottery - 3101'!H106</f>
        <v>0</v>
      </c>
    </row>
    <row r="297" spans="1:6" x14ac:dyDescent="0.3">
      <c r="A297" s="1506">
        <f>'Matrix-Lottery - 3101'!C107</f>
        <v>1010</v>
      </c>
      <c r="B297" s="1506">
        <f>'Matrix-Lottery - 3101'!D107</f>
        <v>5200</v>
      </c>
      <c r="C297" s="1506" t="str">
        <f>'Matrix-Lottery - 3101'!E107</f>
        <v>0220</v>
      </c>
      <c r="D297" s="1506" t="str">
        <f>'Matrix-Lottery - 3101'!F107</f>
        <v>0000</v>
      </c>
      <c r="E297" s="1506">
        <f>'Matrix-Lottery - 3101'!G107</f>
        <v>3101</v>
      </c>
      <c r="F297" s="1504">
        <f>'Matrix-Lottery - 3101'!H107</f>
        <v>0</v>
      </c>
    </row>
    <row r="298" spans="1:6" x14ac:dyDescent="0.3">
      <c r="A298" s="1506">
        <f>'Matrix-Lottery - 3101'!C108</f>
        <v>1010</v>
      </c>
      <c r="B298" s="1506">
        <f>'Matrix-Lottery - 3101'!D108</f>
        <v>5200</v>
      </c>
      <c r="C298" s="1506" t="str">
        <f>'Matrix-Lottery - 3101'!E108</f>
        <v>0231</v>
      </c>
      <c r="D298" s="1506" t="str">
        <f>'Matrix-Lottery - 3101'!F108</f>
        <v>0000</v>
      </c>
      <c r="E298" s="1506">
        <f>'Matrix-Lottery - 3101'!G108</f>
        <v>3101</v>
      </c>
      <c r="F298" s="1504">
        <f>'Matrix-Lottery - 3101'!H108</f>
        <v>0</v>
      </c>
    </row>
    <row r="299" spans="1:6" x14ac:dyDescent="0.3">
      <c r="A299" s="1506">
        <f>'Matrix-Lottery - 3101'!C109</f>
        <v>1010</v>
      </c>
      <c r="B299" s="1506">
        <f>'Matrix-Lottery - 3101'!D109</f>
        <v>5200</v>
      </c>
      <c r="C299" s="1506" t="str">
        <f>'Matrix-Lottery - 3101'!E109</f>
        <v>0232</v>
      </c>
      <c r="D299" s="1506" t="str">
        <f>'Matrix-Lottery - 3101'!F109</f>
        <v>0000</v>
      </c>
      <c r="E299" s="1506">
        <f>'Matrix-Lottery - 3101'!G109</f>
        <v>3101</v>
      </c>
      <c r="F299" s="1504">
        <f>'Matrix-Lottery - 3101'!H109</f>
        <v>0</v>
      </c>
    </row>
    <row r="300" spans="1:6" x14ac:dyDescent="0.3">
      <c r="A300" s="1506">
        <f>'Matrix-Lottery - 3101'!C110</f>
        <v>1010</v>
      </c>
      <c r="B300" s="1506">
        <f>'Matrix-Lottery - 3101'!D110</f>
        <v>5200</v>
      </c>
      <c r="C300" s="1506" t="str">
        <f>'Matrix-Lottery - 3101'!E110</f>
        <v>0233</v>
      </c>
      <c r="D300" s="1506" t="str">
        <f>'Matrix-Lottery - 3101'!F110</f>
        <v>0000</v>
      </c>
      <c r="E300" s="1506">
        <f>'Matrix-Lottery - 3101'!G110</f>
        <v>3101</v>
      </c>
      <c r="F300" s="1504">
        <f>'Matrix-Lottery - 3101'!H110</f>
        <v>0</v>
      </c>
    </row>
    <row r="301" spans="1:6" x14ac:dyDescent="0.3">
      <c r="A301" s="1506">
        <f>'Matrix-Lottery - 3101'!C111</f>
        <v>1010</v>
      </c>
      <c r="B301" s="1506">
        <f>'Matrix-Lottery - 3101'!D111</f>
        <v>5200</v>
      </c>
      <c r="C301" s="1506" t="str">
        <f>'Matrix-Lottery - 3101'!E111</f>
        <v>0234</v>
      </c>
      <c r="D301" s="1506" t="str">
        <f>'Matrix-Lottery - 3101'!F111</f>
        <v>0000</v>
      </c>
      <c r="E301" s="1506">
        <f>'Matrix-Lottery - 3101'!G111</f>
        <v>3101</v>
      </c>
      <c r="F301" s="1504">
        <f>'Matrix-Lottery - 3101'!H111</f>
        <v>0</v>
      </c>
    </row>
    <row r="302" spans="1:6" x14ac:dyDescent="0.3">
      <c r="A302" s="1506">
        <f>'Matrix-Lottery - 3101'!C112</f>
        <v>1010</v>
      </c>
      <c r="B302" s="1506">
        <f>'Matrix-Lottery - 3101'!D112</f>
        <v>6120</v>
      </c>
      <c r="C302" s="1506" t="str">
        <f>'Matrix-Lottery - 3101'!E112</f>
        <v>0104</v>
      </c>
      <c r="D302" s="1506" t="str">
        <f>'Matrix-Lottery - 3101'!F112</f>
        <v>0000</v>
      </c>
      <c r="E302" s="1506">
        <f>'Matrix-Lottery - 3101'!G112</f>
        <v>3101</v>
      </c>
      <c r="F302" s="1504">
        <f>'Matrix-Lottery - 3101'!H112</f>
        <v>0</v>
      </c>
    </row>
    <row r="303" spans="1:6" x14ac:dyDescent="0.3">
      <c r="A303" s="1506">
        <f>'Matrix-Lottery - 3101'!C113</f>
        <v>1010</v>
      </c>
      <c r="B303" s="1506">
        <f>'Matrix-Lottery - 3101'!D113</f>
        <v>6120</v>
      </c>
      <c r="C303" s="1506" t="str">
        <f>'Matrix-Lottery - 3101'!E113</f>
        <v>0131</v>
      </c>
      <c r="D303" s="1506" t="str">
        <f>'Matrix-Lottery - 3101'!F113</f>
        <v>0000</v>
      </c>
      <c r="E303" s="1506">
        <f>'Matrix-Lottery - 3101'!G113</f>
        <v>3101</v>
      </c>
      <c r="F303" s="1504">
        <f>'Matrix-Lottery - 3101'!H113</f>
        <v>0</v>
      </c>
    </row>
    <row r="304" spans="1:6" x14ac:dyDescent="0.3">
      <c r="A304" s="1506">
        <f>'Matrix-Lottery - 3101'!C114</f>
        <v>1010</v>
      </c>
      <c r="B304" s="1506">
        <f>'Matrix-Lottery - 3101'!D114</f>
        <v>6120</v>
      </c>
      <c r="C304" s="1506" t="str">
        <f>'Matrix-Lottery - 3101'!E114</f>
        <v>0210</v>
      </c>
      <c r="D304" s="1506" t="str">
        <f>'Matrix-Lottery - 3101'!F114</f>
        <v>0000</v>
      </c>
      <c r="E304" s="1506">
        <f>'Matrix-Lottery - 3101'!G114</f>
        <v>3101</v>
      </c>
      <c r="F304" s="1504">
        <f>'Matrix-Lottery - 3101'!H114</f>
        <v>0</v>
      </c>
    </row>
    <row r="305" spans="1:7" x14ac:dyDescent="0.3">
      <c r="A305" s="1506">
        <f>'Matrix-Lottery - 3101'!C115</f>
        <v>1010</v>
      </c>
      <c r="B305" s="1506">
        <f>'Matrix-Lottery - 3101'!D115</f>
        <v>6120</v>
      </c>
      <c r="C305" s="1506" t="str">
        <f>'Matrix-Lottery - 3101'!E115</f>
        <v>0220</v>
      </c>
      <c r="D305" s="1506" t="str">
        <f>'Matrix-Lottery - 3101'!F115</f>
        <v>0000</v>
      </c>
      <c r="E305" s="1506">
        <f>'Matrix-Lottery - 3101'!G115</f>
        <v>3101</v>
      </c>
      <c r="F305" s="1504">
        <f>'Matrix-Lottery - 3101'!H115</f>
        <v>0</v>
      </c>
    </row>
    <row r="306" spans="1:7" x14ac:dyDescent="0.3">
      <c r="A306" s="1506">
        <f>'Matrix-Lottery - 3101'!C116</f>
        <v>1010</v>
      </c>
      <c r="B306" s="1506">
        <f>'Matrix-Lottery - 3101'!D116</f>
        <v>6120</v>
      </c>
      <c r="C306" s="1506" t="str">
        <f>'Matrix-Lottery - 3101'!E116</f>
        <v>0231</v>
      </c>
      <c r="D306" s="1506" t="str">
        <f>'Matrix-Lottery - 3101'!F116</f>
        <v>0000</v>
      </c>
      <c r="E306" s="1506">
        <f>'Matrix-Lottery - 3101'!G116</f>
        <v>3101</v>
      </c>
      <c r="F306" s="1504">
        <f>'Matrix-Lottery - 3101'!H116</f>
        <v>0</v>
      </c>
    </row>
    <row r="307" spans="1:7" x14ac:dyDescent="0.3">
      <c r="A307" s="1506">
        <f>'Matrix-Lottery - 3101'!C117</f>
        <v>1010</v>
      </c>
      <c r="B307" s="1506">
        <f>'Matrix-Lottery - 3101'!D117</f>
        <v>6120</v>
      </c>
      <c r="C307" s="1506" t="str">
        <f>'Matrix-Lottery - 3101'!E117</f>
        <v>0232</v>
      </c>
      <c r="D307" s="1506" t="str">
        <f>'Matrix-Lottery - 3101'!F117</f>
        <v>0000</v>
      </c>
      <c r="E307" s="1506">
        <f>'Matrix-Lottery - 3101'!G117</f>
        <v>3101</v>
      </c>
      <c r="F307" s="1504">
        <f>'Matrix-Lottery - 3101'!H117</f>
        <v>0</v>
      </c>
    </row>
    <row r="308" spans="1:7" x14ac:dyDescent="0.3">
      <c r="A308" s="1506">
        <f>'Matrix-Lottery - 3101'!C118</f>
        <v>1010</v>
      </c>
      <c r="B308" s="1506">
        <f>'Matrix-Lottery - 3101'!D118</f>
        <v>6120</v>
      </c>
      <c r="C308" s="1506" t="str">
        <f>'Matrix-Lottery - 3101'!E118</f>
        <v>0233</v>
      </c>
      <c r="D308" s="1506" t="str">
        <f>'Matrix-Lottery - 3101'!F118</f>
        <v>0000</v>
      </c>
      <c r="E308" s="1506">
        <f>'Matrix-Lottery - 3101'!G118</f>
        <v>3101</v>
      </c>
      <c r="F308" s="1504">
        <f>'Matrix-Lottery - 3101'!H118</f>
        <v>0</v>
      </c>
    </row>
    <row r="309" spans="1:7" x14ac:dyDescent="0.3">
      <c r="A309" s="1506">
        <f>'Matrix-Lottery - 3101'!C119</f>
        <v>1010</v>
      </c>
      <c r="B309" s="1506">
        <f>'Matrix-Lottery - 3101'!D119</f>
        <v>6120</v>
      </c>
      <c r="C309" s="1506" t="str">
        <f>'Matrix-Lottery - 3101'!E119</f>
        <v>0234</v>
      </c>
      <c r="D309" s="1506" t="str">
        <f>'Matrix-Lottery - 3101'!F119</f>
        <v>0000</v>
      </c>
      <c r="E309" s="1506">
        <f>'Matrix-Lottery - 3101'!G119</f>
        <v>3101</v>
      </c>
      <c r="F309" s="1504">
        <f>'Matrix-Lottery - 3101'!H119</f>
        <v>0</v>
      </c>
    </row>
    <row r="310" spans="1:7" x14ac:dyDescent="0.3">
      <c r="G310" s="1512">
        <f>SUM(F284:F309)</f>
        <v>0</v>
      </c>
    </row>
    <row r="312" spans="1:7" x14ac:dyDescent="0.3">
      <c r="A312" s="1297" t="str">
        <f>'Matrix-Read Instr - 6123'!B2</f>
        <v>Reading Instruction</v>
      </c>
    </row>
    <row r="313" spans="1:7" s="230" customFormat="1" x14ac:dyDescent="0.3">
      <c r="A313" s="1502" t="s">
        <v>242</v>
      </c>
      <c r="B313" s="1502" t="s">
        <v>243</v>
      </c>
      <c r="C313" s="1502" t="s">
        <v>244</v>
      </c>
      <c r="D313" s="1502" t="s">
        <v>245</v>
      </c>
      <c r="E313" s="1502" t="s">
        <v>246</v>
      </c>
      <c r="F313" s="1507" t="s">
        <v>247</v>
      </c>
      <c r="G313" s="1508" t="s">
        <v>248</v>
      </c>
    </row>
    <row r="314" spans="1:7" x14ac:dyDescent="0.3">
      <c r="A314" s="1506">
        <f>'Matrix-Read Instr - 6123'!C51</f>
        <v>1010</v>
      </c>
      <c r="B314" s="1506">
        <f>'Matrix-Read Instr - 6123'!D51</f>
        <v>6300</v>
      </c>
      <c r="C314" s="1506" t="str">
        <f>'Matrix-Read Instr - 6123'!E51</f>
        <v>0104</v>
      </c>
      <c r="D314" s="1506" t="str">
        <f>'Matrix-Read Instr - 6123'!F51</f>
        <v>0000</v>
      </c>
      <c r="E314" s="1506">
        <f>'Matrix-Read Instr - 6123'!G51</f>
        <v>6123</v>
      </c>
      <c r="F314" s="1504">
        <f>'Matrix-Read Instr - 6123'!H51</f>
        <v>0</v>
      </c>
    </row>
    <row r="315" spans="1:7" x14ac:dyDescent="0.3">
      <c r="A315" s="1506">
        <f>'Matrix-Read Instr - 6123'!C52</f>
        <v>1010</v>
      </c>
      <c r="B315" s="1506">
        <f>'Matrix-Read Instr - 6123'!D52</f>
        <v>6300</v>
      </c>
      <c r="C315" s="1506" t="str">
        <f>'Matrix-Read Instr - 6123'!E52</f>
        <v>0131</v>
      </c>
      <c r="D315" s="1506" t="str">
        <f>'Matrix-Read Instr - 6123'!F52</f>
        <v>0000</v>
      </c>
      <c r="E315" s="1506">
        <f>'Matrix-Read Instr - 6123'!G52</f>
        <v>6123</v>
      </c>
      <c r="F315" s="1504">
        <f>'Matrix-Read Instr - 6123'!H52</f>
        <v>0</v>
      </c>
    </row>
    <row r="316" spans="1:7" x14ac:dyDescent="0.3">
      <c r="A316" s="1506">
        <f>'Matrix-Read Instr - 6123'!C53</f>
        <v>1010</v>
      </c>
      <c r="B316" s="1506">
        <f>'Matrix-Read Instr - 6123'!D53</f>
        <v>6300</v>
      </c>
      <c r="C316" s="1506" t="str">
        <f>'Matrix-Read Instr - 6123'!E53</f>
        <v>0210</v>
      </c>
      <c r="D316" s="1506" t="str">
        <f>'Matrix-Read Instr - 6123'!F53</f>
        <v>0000</v>
      </c>
      <c r="E316" s="1506">
        <f>'Matrix-Read Instr - 6123'!G53</f>
        <v>6123</v>
      </c>
      <c r="F316" s="1504">
        <f>'Matrix-Read Instr - 6123'!H53</f>
        <v>0</v>
      </c>
    </row>
    <row r="317" spans="1:7" x14ac:dyDescent="0.3">
      <c r="A317" s="1506">
        <f>'Matrix-Read Instr - 6123'!C54</f>
        <v>1010</v>
      </c>
      <c r="B317" s="1506">
        <f>'Matrix-Read Instr - 6123'!D54</f>
        <v>6300</v>
      </c>
      <c r="C317" s="1506" t="str">
        <f>'Matrix-Read Instr - 6123'!E54</f>
        <v>0220</v>
      </c>
      <c r="D317" s="1506" t="str">
        <f>'Matrix-Read Instr - 6123'!F54</f>
        <v>0000</v>
      </c>
      <c r="E317" s="1506">
        <f>'Matrix-Read Instr - 6123'!G54</f>
        <v>6123</v>
      </c>
      <c r="F317" s="1504">
        <f>'Matrix-Read Instr - 6123'!H54</f>
        <v>0</v>
      </c>
    </row>
    <row r="318" spans="1:7" x14ac:dyDescent="0.3">
      <c r="A318" s="1506">
        <f>'Matrix-Read Instr - 6123'!C55</f>
        <v>1010</v>
      </c>
      <c r="B318" s="1506">
        <f>'Matrix-Read Instr - 6123'!D55</f>
        <v>6300</v>
      </c>
      <c r="C318" s="1506" t="str">
        <f>'Matrix-Read Instr - 6123'!E55</f>
        <v>0231</v>
      </c>
      <c r="D318" s="1506" t="str">
        <f>'Matrix-Read Instr - 6123'!F55</f>
        <v>0000</v>
      </c>
      <c r="E318" s="1506">
        <f>'Matrix-Read Instr - 6123'!G55</f>
        <v>6123</v>
      </c>
      <c r="F318" s="1504">
        <f>'Matrix-Read Instr - 6123'!H55</f>
        <v>0</v>
      </c>
    </row>
    <row r="319" spans="1:7" x14ac:dyDescent="0.3">
      <c r="A319" s="1506">
        <f>'Matrix-Read Instr - 6123'!C56</f>
        <v>1010</v>
      </c>
      <c r="B319" s="1506">
        <f>'Matrix-Read Instr - 6123'!D56</f>
        <v>6300</v>
      </c>
      <c r="C319" s="1506" t="str">
        <f>'Matrix-Read Instr - 6123'!E56</f>
        <v>0232</v>
      </c>
      <c r="D319" s="1506" t="str">
        <f>'Matrix-Read Instr - 6123'!F56</f>
        <v>0000</v>
      </c>
      <c r="E319" s="1506">
        <f>'Matrix-Read Instr - 6123'!G56</f>
        <v>6123</v>
      </c>
      <c r="F319" s="1504">
        <f>'Matrix-Read Instr - 6123'!H56</f>
        <v>0</v>
      </c>
    </row>
    <row r="320" spans="1:7" x14ac:dyDescent="0.3">
      <c r="A320" s="1506">
        <f>'Matrix-Read Instr - 6123'!C57</f>
        <v>1010</v>
      </c>
      <c r="B320" s="1506">
        <f>'Matrix-Read Instr - 6123'!D57</f>
        <v>6300</v>
      </c>
      <c r="C320" s="1506" t="str">
        <f>'Matrix-Read Instr - 6123'!E57</f>
        <v>0233</v>
      </c>
      <c r="D320" s="1506" t="str">
        <f>'Matrix-Read Instr - 6123'!F57</f>
        <v>0000</v>
      </c>
      <c r="E320" s="1506">
        <f>'Matrix-Read Instr - 6123'!G57</f>
        <v>6123</v>
      </c>
      <c r="F320" s="1504">
        <f>'Matrix-Read Instr - 6123'!H57</f>
        <v>0</v>
      </c>
    </row>
    <row r="321" spans="1:7" x14ac:dyDescent="0.3">
      <c r="A321" s="1506">
        <f>'Matrix-Read Instr - 6123'!C58</f>
        <v>1010</v>
      </c>
      <c r="B321" s="1506">
        <f>'Matrix-Read Instr - 6123'!D58</f>
        <v>6300</v>
      </c>
      <c r="C321" s="1506" t="str">
        <f>'Matrix-Read Instr - 6123'!E58</f>
        <v>0234</v>
      </c>
      <c r="D321" s="1506" t="str">
        <f>'Matrix-Read Instr - 6123'!F58</f>
        <v>0000</v>
      </c>
      <c r="E321" s="1506">
        <f>'Matrix-Read Instr - 6123'!G58</f>
        <v>6123</v>
      </c>
      <c r="F321" s="1504">
        <f>'Matrix-Read Instr - 6123'!H58</f>
        <v>0</v>
      </c>
    </row>
    <row r="322" spans="1:7" x14ac:dyDescent="0.3">
      <c r="G322" s="1512">
        <f>SUM(F314:F321)</f>
        <v>0</v>
      </c>
    </row>
    <row r="324" spans="1:7" x14ac:dyDescent="0.3">
      <c r="A324" s="1297" t="str">
        <f>'Matrix-ROTC - 2045'!B2</f>
        <v>ROTC</v>
      </c>
    </row>
    <row r="325" spans="1:7" s="230" customFormat="1" x14ac:dyDescent="0.3">
      <c r="A325" s="1502" t="s">
        <v>242</v>
      </c>
      <c r="B325" s="1502" t="s">
        <v>243</v>
      </c>
      <c r="C325" s="1502" t="s">
        <v>244</v>
      </c>
      <c r="D325" s="1502" t="s">
        <v>245</v>
      </c>
      <c r="E325" s="1502" t="s">
        <v>246</v>
      </c>
      <c r="F325" s="1507" t="s">
        <v>247</v>
      </c>
      <c r="G325" s="1508" t="s">
        <v>248</v>
      </c>
    </row>
    <row r="326" spans="1:7" x14ac:dyDescent="0.3">
      <c r="A326" s="1506">
        <f>'Matrix-ROTC - 2045'!C54</f>
        <v>1010</v>
      </c>
      <c r="B326" s="1506">
        <f>'Matrix-ROTC - 2045'!D54</f>
        <v>5100</v>
      </c>
      <c r="C326" s="1506" t="str">
        <f>'Matrix-ROTC - 2045'!E54</f>
        <v>0104</v>
      </c>
      <c r="D326" s="1506" t="str">
        <f>'Matrix-ROTC - 2045'!F54</f>
        <v>0000</v>
      </c>
      <c r="E326" s="1506">
        <f>'Matrix-ROTC - 2045'!G54</f>
        <v>2045</v>
      </c>
      <c r="F326" s="1504">
        <f>'Matrix-ROTC - 2045'!H54</f>
        <v>0</v>
      </c>
    </row>
    <row r="327" spans="1:7" s="251" customFormat="1" x14ac:dyDescent="0.3">
      <c r="A327" s="1509">
        <f>'Matrix-ROTC - 2045'!C55</f>
        <v>1010</v>
      </c>
      <c r="B327" s="1509">
        <f>'Matrix-ROTC - 2045'!D55</f>
        <v>5100</v>
      </c>
      <c r="C327" s="1509" t="str">
        <f>'Matrix-ROTC - 2045'!E55</f>
        <v>0131</v>
      </c>
      <c r="D327" s="1509" t="str">
        <f>'Matrix-ROTC - 2045'!F55</f>
        <v>0000</v>
      </c>
      <c r="E327" s="1509">
        <f>'Matrix-ROTC - 2045'!G55</f>
        <v>2045</v>
      </c>
      <c r="F327" s="1510">
        <f>'Matrix-ROTC - 2045'!H55</f>
        <v>0</v>
      </c>
      <c r="G327" s="1511"/>
    </row>
    <row r="328" spans="1:7" s="251" customFormat="1" x14ac:dyDescent="0.3">
      <c r="A328" s="1509">
        <f>'Matrix-ROTC - 2045'!C56</f>
        <v>1010</v>
      </c>
      <c r="B328" s="1509">
        <f>'Matrix-ROTC - 2045'!D56</f>
        <v>5100</v>
      </c>
      <c r="C328" s="1509" t="str">
        <f>'Matrix-ROTC - 2045'!E56</f>
        <v>0210</v>
      </c>
      <c r="D328" s="1509" t="str">
        <f>'Matrix-ROTC - 2045'!F56</f>
        <v>0000</v>
      </c>
      <c r="E328" s="1509">
        <f>'Matrix-ROTC - 2045'!G56</f>
        <v>2045</v>
      </c>
      <c r="F328" s="1510">
        <f>'Matrix-ROTC - 2045'!H56</f>
        <v>0</v>
      </c>
      <c r="G328" s="1511"/>
    </row>
    <row r="329" spans="1:7" s="251" customFormat="1" x14ac:dyDescent="0.3">
      <c r="A329" s="1509">
        <f>'Matrix-ROTC - 2045'!C57</f>
        <v>1010</v>
      </c>
      <c r="B329" s="1509">
        <f>'Matrix-ROTC - 2045'!D57</f>
        <v>5100</v>
      </c>
      <c r="C329" s="1509" t="str">
        <f>'Matrix-ROTC - 2045'!E57</f>
        <v>0220</v>
      </c>
      <c r="D329" s="1509" t="str">
        <f>'Matrix-ROTC - 2045'!F57</f>
        <v>0000</v>
      </c>
      <c r="E329" s="1509">
        <f>'Matrix-ROTC - 2045'!G57</f>
        <v>2045</v>
      </c>
      <c r="F329" s="1510">
        <f>'Matrix-ROTC - 2045'!H57</f>
        <v>0</v>
      </c>
      <c r="G329" s="1511"/>
    </row>
    <row r="330" spans="1:7" s="251" customFormat="1" x14ac:dyDescent="0.3">
      <c r="A330" s="1509">
        <f>'Matrix-ROTC - 2045'!C58</f>
        <v>1010</v>
      </c>
      <c r="B330" s="1509">
        <f>'Matrix-ROTC - 2045'!D58</f>
        <v>5100</v>
      </c>
      <c r="C330" s="1509" t="str">
        <f>'Matrix-ROTC - 2045'!E58</f>
        <v>0231</v>
      </c>
      <c r="D330" s="1509" t="str">
        <f>'Matrix-ROTC - 2045'!F58</f>
        <v>0000</v>
      </c>
      <c r="E330" s="1509">
        <f>'Matrix-ROTC - 2045'!G58</f>
        <v>2045</v>
      </c>
      <c r="F330" s="1510">
        <f>'Matrix-ROTC - 2045'!H58</f>
        <v>0</v>
      </c>
      <c r="G330" s="1511"/>
    </row>
    <row r="331" spans="1:7" s="251" customFormat="1" x14ac:dyDescent="0.3">
      <c r="A331" s="1509">
        <f>'Matrix-ROTC - 2045'!C59</f>
        <v>1010</v>
      </c>
      <c r="B331" s="1509">
        <f>'Matrix-ROTC - 2045'!D59</f>
        <v>5100</v>
      </c>
      <c r="C331" s="1509" t="str">
        <f>'Matrix-ROTC - 2045'!E59</f>
        <v>0232</v>
      </c>
      <c r="D331" s="1509" t="str">
        <f>'Matrix-ROTC - 2045'!F59</f>
        <v>0000</v>
      </c>
      <c r="E331" s="1509">
        <f>'Matrix-ROTC - 2045'!G59</f>
        <v>2045</v>
      </c>
      <c r="F331" s="1510">
        <f>'Matrix-ROTC - 2045'!H59</f>
        <v>0</v>
      </c>
      <c r="G331" s="1511"/>
    </row>
    <row r="332" spans="1:7" s="251" customFormat="1" x14ac:dyDescent="0.3">
      <c r="A332" s="1509">
        <f>'Matrix-ROTC - 2045'!C60</f>
        <v>1010</v>
      </c>
      <c r="B332" s="1509">
        <f>'Matrix-ROTC - 2045'!D60</f>
        <v>5100</v>
      </c>
      <c r="C332" s="1509" t="str">
        <f>'Matrix-ROTC - 2045'!E60</f>
        <v>0233</v>
      </c>
      <c r="D332" s="1509" t="str">
        <f>'Matrix-ROTC - 2045'!F60</f>
        <v>0000</v>
      </c>
      <c r="E332" s="1509">
        <f>'Matrix-ROTC - 2045'!G60</f>
        <v>2045</v>
      </c>
      <c r="F332" s="1510">
        <f>'Matrix-ROTC - 2045'!H60</f>
        <v>0</v>
      </c>
      <c r="G332" s="1511"/>
    </row>
    <row r="333" spans="1:7" s="251" customFormat="1" x14ac:dyDescent="0.3">
      <c r="A333" s="1509">
        <f>'Matrix-ROTC - 2045'!C61</f>
        <v>1010</v>
      </c>
      <c r="B333" s="1509">
        <f>'Matrix-ROTC - 2045'!D61</f>
        <v>5100</v>
      </c>
      <c r="C333" s="1509" t="str">
        <f>'Matrix-ROTC - 2045'!E61</f>
        <v>0234</v>
      </c>
      <c r="D333" s="1509" t="str">
        <f>'Matrix-ROTC - 2045'!F61</f>
        <v>0000</v>
      </c>
      <c r="E333" s="1509">
        <f>'Matrix-ROTC - 2045'!G61</f>
        <v>2045</v>
      </c>
      <c r="F333" s="1510">
        <f>'Matrix-ROTC - 2045'!H61</f>
        <v>0</v>
      </c>
      <c r="G333" s="1511"/>
    </row>
    <row r="334" spans="1:7" x14ac:dyDescent="0.3">
      <c r="G334" s="1512">
        <f>SUM(F326:F333)</f>
        <v>0</v>
      </c>
    </row>
    <row r="336" spans="1:7" x14ac:dyDescent="0.3">
      <c r="A336" s="1297" t="str">
        <f>'Matrix-SAI - 3161'!B2</f>
        <v>SAI</v>
      </c>
    </row>
    <row r="337" spans="1:7" s="230" customFormat="1" x14ac:dyDescent="0.3">
      <c r="A337" s="1502" t="s">
        <v>242</v>
      </c>
      <c r="B337" s="1502" t="s">
        <v>243</v>
      </c>
      <c r="C337" s="1502" t="s">
        <v>244</v>
      </c>
      <c r="D337" s="1502" t="s">
        <v>245</v>
      </c>
      <c r="E337" s="1502" t="s">
        <v>246</v>
      </c>
      <c r="F337" s="1507" t="s">
        <v>247</v>
      </c>
      <c r="G337" s="1508" t="s">
        <v>248</v>
      </c>
    </row>
    <row r="338" spans="1:7" x14ac:dyDescent="0.3">
      <c r="A338" s="1506">
        <f>'Matrix-SAI - 3161'!C111</f>
        <v>1010</v>
      </c>
      <c r="B338" s="1506">
        <f>'Matrix-SAI - 3161'!D111</f>
        <v>5100</v>
      </c>
      <c r="C338" s="1506" t="str">
        <f>'Matrix-SAI - 3161'!E111</f>
        <v>0104</v>
      </c>
      <c r="D338" s="1506" t="str">
        <f>'Matrix-SAI - 3161'!F111</f>
        <v>0000</v>
      </c>
      <c r="E338" s="1506">
        <f>'Matrix-SAI - 3161'!G111</f>
        <v>3161</v>
      </c>
      <c r="F338" s="1504">
        <f>'Matrix-SAI - 3161'!H111</f>
        <v>0</v>
      </c>
    </row>
    <row r="339" spans="1:7" x14ac:dyDescent="0.3">
      <c r="A339" s="1506">
        <f>'Matrix-SAI - 3161'!C112</f>
        <v>1010</v>
      </c>
      <c r="B339" s="1506">
        <f>'Matrix-SAI - 3161'!D112</f>
        <v>5100</v>
      </c>
      <c r="C339" s="1506" t="str">
        <f>'Matrix-SAI - 3161'!E112</f>
        <v>0100</v>
      </c>
      <c r="D339" s="1506" t="str">
        <f>'Matrix-SAI - 3161'!F112</f>
        <v>0000</v>
      </c>
      <c r="E339" s="1506">
        <f>'Matrix-SAI - 3161'!G112</f>
        <v>3161</v>
      </c>
      <c r="F339" s="1504">
        <f>'Matrix-SAI - 3161'!H112</f>
        <v>0</v>
      </c>
    </row>
    <row r="340" spans="1:7" x14ac:dyDescent="0.3">
      <c r="A340" s="1506">
        <f>'Matrix-SAI - 3161'!C113</f>
        <v>1010</v>
      </c>
      <c r="B340" s="1506">
        <f>'Matrix-SAI - 3161'!D113</f>
        <v>5100</v>
      </c>
      <c r="C340" s="1506" t="str">
        <f>'Matrix-SAI - 3161'!E113</f>
        <v>0131</v>
      </c>
      <c r="D340" s="1506" t="str">
        <f>'Matrix-SAI - 3161'!F113</f>
        <v>0000</v>
      </c>
      <c r="E340" s="1506">
        <f>'Matrix-SAI - 3161'!G113</f>
        <v>3161</v>
      </c>
      <c r="F340" s="1504">
        <f>'Matrix-SAI - 3161'!H113</f>
        <v>50917</v>
      </c>
    </row>
    <row r="341" spans="1:7" x14ac:dyDescent="0.3">
      <c r="A341" s="1506">
        <f>'Matrix-SAI - 3161'!C114</f>
        <v>1010</v>
      </c>
      <c r="B341" s="1506">
        <f>'Matrix-SAI - 3161'!D114</f>
        <v>5100</v>
      </c>
      <c r="C341" s="1506" t="str">
        <f>'Matrix-SAI - 3161'!E114</f>
        <v>0132</v>
      </c>
      <c r="D341" s="1506" t="str">
        <f>'Matrix-SAI - 3161'!F114</f>
        <v>0000</v>
      </c>
      <c r="E341" s="1506">
        <f>'Matrix-SAI - 3161'!G114</f>
        <v>3161</v>
      </c>
      <c r="F341" s="1504">
        <f>'Matrix-SAI - 3161'!H114</f>
        <v>0</v>
      </c>
    </row>
    <row r="342" spans="1:7" x14ac:dyDescent="0.3">
      <c r="A342" s="1506">
        <f>'Matrix-SAI - 3161'!C115</f>
        <v>1010</v>
      </c>
      <c r="B342" s="1506">
        <f>'Matrix-SAI - 3161'!D115</f>
        <v>5100</v>
      </c>
      <c r="C342" s="1506" t="str">
        <f>'Matrix-SAI - 3161'!E115</f>
        <v>0210</v>
      </c>
      <c r="D342" s="1506" t="str">
        <f>'Matrix-SAI - 3161'!F115</f>
        <v>0000</v>
      </c>
      <c r="E342" s="1506">
        <f>'Matrix-SAI - 3161'!G115</f>
        <v>3161</v>
      </c>
      <c r="F342" s="1504">
        <f>'Matrix-SAI - 3161'!H115</f>
        <v>3498</v>
      </c>
    </row>
    <row r="343" spans="1:7" x14ac:dyDescent="0.3">
      <c r="A343" s="1506">
        <f>'Matrix-SAI - 3161'!C116</f>
        <v>1010</v>
      </c>
      <c r="B343" s="1506">
        <f>'Matrix-SAI - 3161'!D116</f>
        <v>5100</v>
      </c>
      <c r="C343" s="1506" t="str">
        <f>'Matrix-SAI - 3161'!E116</f>
        <v>0220</v>
      </c>
      <c r="D343" s="1506" t="str">
        <f>'Matrix-SAI - 3161'!F116</f>
        <v>0000</v>
      </c>
      <c r="E343" s="1506">
        <f>'Matrix-SAI - 3161'!G116</f>
        <v>3161</v>
      </c>
      <c r="F343" s="1504">
        <f>'Matrix-SAI - 3161'!H116</f>
        <v>3895</v>
      </c>
    </row>
    <row r="344" spans="1:7" x14ac:dyDescent="0.3">
      <c r="A344" s="1506">
        <f>'Matrix-SAI - 3161'!C117</f>
        <v>1010</v>
      </c>
      <c r="B344" s="1506">
        <f>'Matrix-SAI - 3161'!D117</f>
        <v>5100</v>
      </c>
      <c r="C344" s="1506" t="str">
        <f>'Matrix-SAI - 3161'!E117</f>
        <v>0231</v>
      </c>
      <c r="D344" s="1506" t="str">
        <f>'Matrix-SAI - 3161'!F117</f>
        <v>0000</v>
      </c>
      <c r="E344" s="1506">
        <f>'Matrix-SAI - 3161'!G117</f>
        <v>3161</v>
      </c>
      <c r="F344" s="1504">
        <f>'Matrix-SAI - 3161'!H117</f>
        <v>6458</v>
      </c>
    </row>
    <row r="345" spans="1:7" x14ac:dyDescent="0.3">
      <c r="A345" s="1506">
        <f>'Matrix-SAI - 3161'!C118</f>
        <v>1010</v>
      </c>
      <c r="B345" s="1506">
        <f>'Matrix-SAI - 3161'!D118</f>
        <v>5100</v>
      </c>
      <c r="C345" s="1506" t="str">
        <f>'Matrix-SAI - 3161'!E118</f>
        <v>0232</v>
      </c>
      <c r="D345" s="1506" t="str">
        <f>'Matrix-SAI - 3161'!F118</f>
        <v>0000</v>
      </c>
      <c r="E345" s="1506">
        <f>'Matrix-SAI - 3161'!G118</f>
        <v>3161</v>
      </c>
      <c r="F345" s="1504">
        <f>'Matrix-SAI - 3161'!H118</f>
        <v>28</v>
      </c>
    </row>
    <row r="346" spans="1:7" x14ac:dyDescent="0.3">
      <c r="A346" s="1506">
        <f>'Matrix-SAI - 3161'!C119</f>
        <v>1010</v>
      </c>
      <c r="B346" s="1506">
        <f>'Matrix-SAI - 3161'!D119</f>
        <v>5100</v>
      </c>
      <c r="C346" s="1506" t="str">
        <f>'Matrix-SAI - 3161'!E119</f>
        <v>0233</v>
      </c>
      <c r="D346" s="1506" t="str">
        <f>'Matrix-SAI - 3161'!F119</f>
        <v>0000</v>
      </c>
      <c r="E346" s="1506">
        <f>'Matrix-SAI - 3161'!G119</f>
        <v>3161</v>
      </c>
      <c r="F346" s="1504">
        <f>'Matrix-SAI - 3161'!H119</f>
        <v>204</v>
      </c>
    </row>
    <row r="347" spans="1:7" x14ac:dyDescent="0.3">
      <c r="A347" s="1506">
        <f>'Matrix-SAI - 3161'!C120</f>
        <v>1010</v>
      </c>
      <c r="B347" s="1506">
        <f>'Matrix-SAI - 3161'!D120</f>
        <v>5100</v>
      </c>
      <c r="C347" s="1506" t="str">
        <f>'Matrix-SAI - 3161'!E120</f>
        <v>0234</v>
      </c>
      <c r="D347" s="1506" t="str">
        <f>'Matrix-SAI - 3161'!F120</f>
        <v>0000</v>
      </c>
      <c r="E347" s="1506">
        <f>'Matrix-SAI - 3161'!G120</f>
        <v>3161</v>
      </c>
      <c r="F347" s="1504">
        <f>'Matrix-SAI - 3161'!H120</f>
        <v>0</v>
      </c>
    </row>
    <row r="348" spans="1:7" x14ac:dyDescent="0.3">
      <c r="A348" s="1506">
        <f>'Matrix-SAI - 3161'!C121</f>
        <v>1010</v>
      </c>
      <c r="B348" s="1506">
        <f>'Matrix-SAI - 3161'!D121</f>
        <v>5200</v>
      </c>
      <c r="C348" s="1506" t="str">
        <f>'Matrix-SAI - 3161'!E121</f>
        <v>0104</v>
      </c>
      <c r="D348" s="1506" t="str">
        <f>'Matrix-SAI - 3161'!F121</f>
        <v>0000</v>
      </c>
      <c r="E348" s="1506">
        <f>'Matrix-SAI - 3161'!G121</f>
        <v>3161</v>
      </c>
      <c r="F348" s="1504">
        <f>'Matrix-SAI - 3161'!H121</f>
        <v>0</v>
      </c>
    </row>
    <row r="349" spans="1:7" x14ac:dyDescent="0.3">
      <c r="A349" s="1506">
        <f>'Matrix-SAI - 3161'!C122</f>
        <v>1010</v>
      </c>
      <c r="B349" s="1506">
        <f>'Matrix-SAI - 3161'!D122</f>
        <v>5200</v>
      </c>
      <c r="C349" s="1506" t="str">
        <f>'Matrix-SAI - 3161'!E122</f>
        <v>0100</v>
      </c>
      <c r="D349" s="1506" t="str">
        <f>'Matrix-SAI - 3161'!F122</f>
        <v>0000</v>
      </c>
      <c r="E349" s="1506">
        <f>'Matrix-SAI - 3161'!G122</f>
        <v>3161</v>
      </c>
      <c r="F349" s="1504">
        <f>'Matrix-SAI - 3161'!H122</f>
        <v>0</v>
      </c>
    </row>
    <row r="350" spans="1:7" x14ac:dyDescent="0.3">
      <c r="A350" s="1506">
        <f>'Matrix-SAI - 3161'!C123</f>
        <v>1010</v>
      </c>
      <c r="B350" s="1506">
        <f>'Matrix-SAI - 3161'!D123</f>
        <v>5200</v>
      </c>
      <c r="C350" s="1506" t="str">
        <f>'Matrix-SAI - 3161'!E123</f>
        <v>0131</v>
      </c>
      <c r="D350" s="1506" t="str">
        <f>'Matrix-SAI - 3161'!F123</f>
        <v>0000</v>
      </c>
      <c r="E350" s="1506">
        <f>'Matrix-SAI - 3161'!G123</f>
        <v>3161</v>
      </c>
      <c r="F350" s="1504">
        <f>'Matrix-SAI - 3161'!H123</f>
        <v>0</v>
      </c>
    </row>
    <row r="351" spans="1:7" x14ac:dyDescent="0.3">
      <c r="A351" s="1506">
        <f>'Matrix-SAI - 3161'!C124</f>
        <v>1010</v>
      </c>
      <c r="B351" s="1506">
        <f>'Matrix-SAI - 3161'!D124</f>
        <v>5200</v>
      </c>
      <c r="C351" s="1506" t="str">
        <f>'Matrix-SAI - 3161'!E124</f>
        <v>0210</v>
      </c>
      <c r="D351" s="1506" t="str">
        <f>'Matrix-SAI - 3161'!F124</f>
        <v>0000</v>
      </c>
      <c r="E351" s="1506">
        <f>'Matrix-SAI - 3161'!G124</f>
        <v>3161</v>
      </c>
      <c r="F351" s="1504">
        <f>'Matrix-SAI - 3161'!H124</f>
        <v>0</v>
      </c>
    </row>
    <row r="352" spans="1:7" x14ac:dyDescent="0.3">
      <c r="A352" s="1506">
        <f>'Matrix-SAI - 3161'!C125</f>
        <v>1010</v>
      </c>
      <c r="B352" s="1506">
        <f>'Matrix-SAI - 3161'!D125</f>
        <v>5200</v>
      </c>
      <c r="C352" s="1506" t="str">
        <f>'Matrix-SAI - 3161'!E125</f>
        <v>0220</v>
      </c>
      <c r="D352" s="1506" t="str">
        <f>'Matrix-SAI - 3161'!F125</f>
        <v>0000</v>
      </c>
      <c r="E352" s="1506">
        <f>'Matrix-SAI - 3161'!G125</f>
        <v>3161</v>
      </c>
      <c r="F352" s="1504">
        <f>'Matrix-SAI - 3161'!H125</f>
        <v>0</v>
      </c>
    </row>
    <row r="353" spans="1:7" x14ac:dyDescent="0.3">
      <c r="A353" s="1506">
        <f>'Matrix-SAI - 3161'!C126</f>
        <v>1010</v>
      </c>
      <c r="B353" s="1506">
        <f>'Matrix-SAI - 3161'!D126</f>
        <v>5200</v>
      </c>
      <c r="C353" s="1506" t="str">
        <f>'Matrix-SAI - 3161'!E126</f>
        <v>0231</v>
      </c>
      <c r="D353" s="1506" t="str">
        <f>'Matrix-SAI - 3161'!F126</f>
        <v>0000</v>
      </c>
      <c r="E353" s="1506">
        <f>'Matrix-SAI - 3161'!G126</f>
        <v>3161</v>
      </c>
      <c r="F353" s="1504">
        <f>'Matrix-SAI - 3161'!H126</f>
        <v>0</v>
      </c>
    </row>
    <row r="354" spans="1:7" x14ac:dyDescent="0.3">
      <c r="A354" s="1506">
        <f>'Matrix-SAI - 3161'!C127</f>
        <v>1010</v>
      </c>
      <c r="B354" s="1506">
        <f>'Matrix-SAI - 3161'!D127</f>
        <v>5200</v>
      </c>
      <c r="C354" s="1506" t="str">
        <f>'Matrix-SAI - 3161'!E127</f>
        <v>0232</v>
      </c>
      <c r="D354" s="1506" t="str">
        <f>'Matrix-SAI - 3161'!F127</f>
        <v>0000</v>
      </c>
      <c r="E354" s="1506">
        <f>'Matrix-SAI - 3161'!G127</f>
        <v>3161</v>
      </c>
      <c r="F354" s="1504">
        <f>'Matrix-SAI - 3161'!H127</f>
        <v>0</v>
      </c>
    </row>
    <row r="355" spans="1:7" x14ac:dyDescent="0.3">
      <c r="A355" s="1506">
        <f>'Matrix-SAI - 3161'!C128</f>
        <v>1010</v>
      </c>
      <c r="B355" s="1506">
        <f>'Matrix-SAI - 3161'!D128</f>
        <v>5200</v>
      </c>
      <c r="C355" s="1506" t="str">
        <f>'Matrix-SAI - 3161'!E128</f>
        <v>0233</v>
      </c>
      <c r="D355" s="1506" t="str">
        <f>'Matrix-SAI - 3161'!F128</f>
        <v>0000</v>
      </c>
      <c r="E355" s="1506">
        <f>'Matrix-SAI - 3161'!G128</f>
        <v>3161</v>
      </c>
      <c r="F355" s="1504">
        <f>'Matrix-SAI - 3161'!H128</f>
        <v>0</v>
      </c>
    </row>
    <row r="356" spans="1:7" x14ac:dyDescent="0.3">
      <c r="A356" s="1506">
        <f>'Matrix-SAI - 3161'!C129</f>
        <v>1010</v>
      </c>
      <c r="B356" s="1506">
        <f>'Matrix-SAI - 3161'!D129</f>
        <v>5200</v>
      </c>
      <c r="C356" s="1506" t="str">
        <f>'Matrix-SAI - 3161'!E129</f>
        <v>0234</v>
      </c>
      <c r="D356" s="1506" t="str">
        <f>'Matrix-SAI - 3161'!F129</f>
        <v>0000</v>
      </c>
      <c r="E356" s="1506">
        <f>'Matrix-SAI - 3161'!G129</f>
        <v>3161</v>
      </c>
      <c r="F356" s="1504">
        <f>'Matrix-SAI - 3161'!H129</f>
        <v>0</v>
      </c>
    </row>
    <row r="357" spans="1:7" x14ac:dyDescent="0.3">
      <c r="A357" s="1506">
        <f>'Matrix-SAI - 3161'!C130</f>
        <v>1010</v>
      </c>
      <c r="B357" s="1506">
        <f>'Matrix-SAI - 3161'!D130</f>
        <v>6120</v>
      </c>
      <c r="C357" s="1506" t="str">
        <f>'Matrix-SAI - 3161'!E130</f>
        <v>0104</v>
      </c>
      <c r="D357" s="1506" t="str">
        <f>'Matrix-SAI - 3161'!F130</f>
        <v>0000</v>
      </c>
      <c r="E357" s="1506">
        <f>'Matrix-SAI - 3161'!G130</f>
        <v>3161</v>
      </c>
      <c r="F357" s="1504">
        <f>'Matrix-SAI - 3161'!H130</f>
        <v>0</v>
      </c>
    </row>
    <row r="358" spans="1:7" x14ac:dyDescent="0.3">
      <c r="A358" s="1506">
        <f>'Matrix-SAI - 3161'!C131</f>
        <v>1010</v>
      </c>
      <c r="B358" s="1506">
        <f>'Matrix-SAI - 3161'!D131</f>
        <v>6120</v>
      </c>
      <c r="C358" s="1506" t="str">
        <f>'Matrix-SAI - 3161'!E131</f>
        <v>0131</v>
      </c>
      <c r="D358" s="1506" t="str">
        <f>'Matrix-SAI - 3161'!F131</f>
        <v>0000</v>
      </c>
      <c r="E358" s="1506">
        <f>'Matrix-SAI - 3161'!G131</f>
        <v>3161</v>
      </c>
      <c r="F358" s="1504">
        <f>'Matrix-SAI - 3161'!H131</f>
        <v>0</v>
      </c>
    </row>
    <row r="359" spans="1:7" x14ac:dyDescent="0.3">
      <c r="A359" s="1506">
        <f>'Matrix-SAI - 3161'!C132</f>
        <v>1010</v>
      </c>
      <c r="B359" s="1506">
        <f>'Matrix-SAI - 3161'!D132</f>
        <v>6120</v>
      </c>
      <c r="C359" s="1506" t="str">
        <f>'Matrix-SAI - 3161'!E132</f>
        <v>0210</v>
      </c>
      <c r="D359" s="1506" t="str">
        <f>'Matrix-SAI - 3161'!F132</f>
        <v>0000</v>
      </c>
      <c r="E359" s="1506">
        <f>'Matrix-SAI - 3161'!G132</f>
        <v>3161</v>
      </c>
      <c r="F359" s="1504">
        <f>'Matrix-SAI - 3161'!H132</f>
        <v>0</v>
      </c>
    </row>
    <row r="360" spans="1:7" x14ac:dyDescent="0.3">
      <c r="A360" s="1506">
        <f>'Matrix-SAI - 3161'!C133</f>
        <v>1010</v>
      </c>
      <c r="B360" s="1506">
        <f>'Matrix-SAI - 3161'!D133</f>
        <v>6120</v>
      </c>
      <c r="C360" s="1506" t="str">
        <f>'Matrix-SAI - 3161'!E133</f>
        <v>0220</v>
      </c>
      <c r="D360" s="1506" t="str">
        <f>'Matrix-SAI - 3161'!F133</f>
        <v>0000</v>
      </c>
      <c r="E360" s="1506">
        <f>'Matrix-SAI - 3161'!G133</f>
        <v>3161</v>
      </c>
      <c r="F360" s="1504">
        <f>'Matrix-SAI - 3161'!H133</f>
        <v>0</v>
      </c>
    </row>
    <row r="361" spans="1:7" x14ac:dyDescent="0.3">
      <c r="A361" s="1506">
        <f>'Matrix-SAI - 3161'!C134</f>
        <v>1010</v>
      </c>
      <c r="B361" s="1506">
        <f>'Matrix-SAI - 3161'!D134</f>
        <v>6120</v>
      </c>
      <c r="C361" s="1506" t="str">
        <f>'Matrix-SAI - 3161'!E134</f>
        <v>0231</v>
      </c>
      <c r="D361" s="1506" t="str">
        <f>'Matrix-SAI - 3161'!F134</f>
        <v>0000</v>
      </c>
      <c r="E361" s="1506">
        <f>'Matrix-SAI - 3161'!G134</f>
        <v>3161</v>
      </c>
      <c r="F361" s="1504">
        <f>'Matrix-SAI - 3161'!H134</f>
        <v>0</v>
      </c>
    </row>
    <row r="362" spans="1:7" x14ac:dyDescent="0.3">
      <c r="A362" s="1506">
        <f>'Matrix-SAI - 3161'!C135</f>
        <v>1010</v>
      </c>
      <c r="B362" s="1506">
        <f>'Matrix-SAI - 3161'!D135</f>
        <v>6120</v>
      </c>
      <c r="C362" s="1506" t="str">
        <f>'Matrix-SAI - 3161'!E135</f>
        <v>0232</v>
      </c>
      <c r="D362" s="1506" t="str">
        <f>'Matrix-SAI - 3161'!F135</f>
        <v>0000</v>
      </c>
      <c r="E362" s="1506">
        <f>'Matrix-SAI - 3161'!G135</f>
        <v>3161</v>
      </c>
      <c r="F362" s="1504">
        <f>'Matrix-SAI - 3161'!H135</f>
        <v>0</v>
      </c>
    </row>
    <row r="363" spans="1:7" x14ac:dyDescent="0.3">
      <c r="A363" s="1506">
        <f>'Matrix-SAI - 3161'!C136</f>
        <v>1010</v>
      </c>
      <c r="B363" s="1506">
        <f>'Matrix-SAI - 3161'!D136</f>
        <v>6120</v>
      </c>
      <c r="C363" s="1506" t="str">
        <f>'Matrix-SAI - 3161'!E136</f>
        <v>0233</v>
      </c>
      <c r="D363" s="1506" t="str">
        <f>'Matrix-SAI - 3161'!F136</f>
        <v>0000</v>
      </c>
      <c r="E363" s="1506">
        <f>'Matrix-SAI - 3161'!G136</f>
        <v>3161</v>
      </c>
      <c r="F363" s="1504">
        <f>'Matrix-SAI - 3161'!H136</f>
        <v>0</v>
      </c>
    </row>
    <row r="364" spans="1:7" x14ac:dyDescent="0.3">
      <c r="A364" s="1506">
        <f>'Matrix-SAI - 3161'!C137</f>
        <v>1010</v>
      </c>
      <c r="B364" s="1506">
        <f>'Matrix-SAI - 3161'!D137</f>
        <v>6120</v>
      </c>
      <c r="C364" s="1506" t="str">
        <f>'Matrix-SAI - 3161'!E137</f>
        <v>0234</v>
      </c>
      <c r="D364" s="1506" t="str">
        <f>'Matrix-SAI - 3161'!F137</f>
        <v>0000</v>
      </c>
      <c r="E364" s="1506">
        <f>'Matrix-SAI - 3161'!G137</f>
        <v>3161</v>
      </c>
      <c r="F364" s="1504">
        <f>'Matrix-SAI - 3161'!H137</f>
        <v>0</v>
      </c>
    </row>
    <row r="365" spans="1:7" x14ac:dyDescent="0.3">
      <c r="G365" s="1512">
        <f>SUM(F338:F364)</f>
        <v>65000</v>
      </c>
    </row>
    <row r="367" spans="1:7" x14ac:dyDescent="0.3">
      <c r="A367" s="1297" t="str">
        <f>'Matrix-SchL Asst Pri - 3010'!B2</f>
        <v>School Assistant Principals - District Funded</v>
      </c>
    </row>
    <row r="368" spans="1:7" s="230" customFormat="1" x14ac:dyDescent="0.3">
      <c r="A368" s="1502" t="s">
        <v>242</v>
      </c>
      <c r="B368" s="1502" t="s">
        <v>243</v>
      </c>
      <c r="C368" s="1502" t="s">
        <v>244</v>
      </c>
      <c r="D368" s="1502" t="s">
        <v>245</v>
      </c>
      <c r="E368" s="1502" t="s">
        <v>246</v>
      </c>
      <c r="F368" s="1507" t="s">
        <v>247</v>
      </c>
      <c r="G368" s="1508" t="s">
        <v>248</v>
      </c>
    </row>
    <row r="369" spans="1:7" x14ac:dyDescent="0.3">
      <c r="A369" s="1506">
        <f>'Matrix-SchL Asst Pri - 3010'!C63</f>
        <v>1010</v>
      </c>
      <c r="B369" s="1506">
        <f>'Matrix-SchL Asst Pri - 3010'!D63</f>
        <v>7300</v>
      </c>
      <c r="C369" s="1506" t="str">
        <f>'Matrix-SchL Asst Pri - 3010'!E63</f>
        <v>0104</v>
      </c>
      <c r="D369" s="1506" t="str">
        <f>'Matrix-SchL Asst Pri - 3010'!F63</f>
        <v>0000</v>
      </c>
      <c r="E369" s="1506">
        <f>'Matrix-SchL Asst Pri - 3010'!G63</f>
        <v>3010</v>
      </c>
      <c r="F369" s="1504">
        <f>'Matrix-SchL Asst Pri - 3010'!H63</f>
        <v>0</v>
      </c>
    </row>
    <row r="370" spans="1:7" x14ac:dyDescent="0.3">
      <c r="A370" s="1506">
        <f>'Matrix-SchL Asst Pri - 3010'!C64</f>
        <v>1010</v>
      </c>
      <c r="B370" s="1506">
        <f>'Matrix-SchL Asst Pri - 3010'!D64</f>
        <v>7300</v>
      </c>
      <c r="C370" s="1506" t="str">
        <f>'Matrix-SchL Asst Pri - 3010'!E64</f>
        <v>0111</v>
      </c>
      <c r="D370" s="1506" t="str">
        <f>'Matrix-SchL Asst Pri - 3010'!F64</f>
        <v>0000</v>
      </c>
      <c r="E370" s="1506">
        <f>'Matrix-SchL Asst Pri - 3010'!G64</f>
        <v>3010</v>
      </c>
      <c r="F370" s="1504">
        <f>'Matrix-SchL Asst Pri - 3010'!H64</f>
        <v>0</v>
      </c>
    </row>
    <row r="371" spans="1:7" x14ac:dyDescent="0.3">
      <c r="A371" s="1506">
        <f>'Matrix-SchL Asst Pri - 3010'!C65</f>
        <v>1010</v>
      </c>
      <c r="B371" s="1506">
        <f>'Matrix-SchL Asst Pri - 3010'!D65</f>
        <v>7300</v>
      </c>
      <c r="C371" s="1506" t="str">
        <f>'Matrix-SchL Asst Pri - 3010'!E65</f>
        <v>0210</v>
      </c>
      <c r="D371" s="1506" t="str">
        <f>'Matrix-SchL Asst Pri - 3010'!F65</f>
        <v>0000</v>
      </c>
      <c r="E371" s="1506">
        <f>'Matrix-SchL Asst Pri - 3010'!G65</f>
        <v>3010</v>
      </c>
      <c r="F371" s="1504">
        <f>'Matrix-SchL Asst Pri - 3010'!H65</f>
        <v>0</v>
      </c>
    </row>
    <row r="372" spans="1:7" x14ac:dyDescent="0.3">
      <c r="A372" s="1506">
        <f>'Matrix-SchL Asst Pri - 3010'!C66</f>
        <v>1010</v>
      </c>
      <c r="B372" s="1506">
        <f>'Matrix-SchL Asst Pri - 3010'!D66</f>
        <v>7300</v>
      </c>
      <c r="C372" s="1506" t="str">
        <f>'Matrix-SchL Asst Pri - 3010'!E66</f>
        <v>0220</v>
      </c>
      <c r="D372" s="1506" t="str">
        <f>'Matrix-SchL Asst Pri - 3010'!F66</f>
        <v>0000</v>
      </c>
      <c r="E372" s="1506">
        <f>'Matrix-SchL Asst Pri - 3010'!G66</f>
        <v>3010</v>
      </c>
      <c r="F372" s="1504">
        <f>'Matrix-SchL Asst Pri - 3010'!H66</f>
        <v>0</v>
      </c>
    </row>
    <row r="373" spans="1:7" x14ac:dyDescent="0.3">
      <c r="A373" s="1506">
        <f>'Matrix-SchL Asst Pri - 3010'!C67</f>
        <v>1010</v>
      </c>
      <c r="B373" s="1506">
        <f>'Matrix-SchL Asst Pri - 3010'!D67</f>
        <v>7300</v>
      </c>
      <c r="C373" s="1506" t="str">
        <f>'Matrix-SchL Asst Pri - 3010'!E67</f>
        <v>0231</v>
      </c>
      <c r="D373" s="1506" t="str">
        <f>'Matrix-SchL Asst Pri - 3010'!F67</f>
        <v>0000</v>
      </c>
      <c r="E373" s="1506">
        <f>'Matrix-SchL Asst Pri - 3010'!G67</f>
        <v>3010</v>
      </c>
      <c r="F373" s="1504">
        <f>'Matrix-SchL Asst Pri - 3010'!H67</f>
        <v>0</v>
      </c>
    </row>
    <row r="374" spans="1:7" x14ac:dyDescent="0.3">
      <c r="A374" s="1506">
        <f>'Matrix-SchL Asst Pri - 3010'!C68</f>
        <v>1010</v>
      </c>
      <c r="B374" s="1506">
        <f>'Matrix-SchL Asst Pri - 3010'!D68</f>
        <v>7300</v>
      </c>
      <c r="C374" s="1506" t="str">
        <f>'Matrix-SchL Asst Pri - 3010'!E68</f>
        <v>0232</v>
      </c>
      <c r="D374" s="1506" t="str">
        <f>'Matrix-SchL Asst Pri - 3010'!F68</f>
        <v>0000</v>
      </c>
      <c r="E374" s="1506">
        <f>'Matrix-SchL Asst Pri - 3010'!G68</f>
        <v>3010</v>
      </c>
      <c r="F374" s="1504">
        <f>'Matrix-SchL Asst Pri - 3010'!H68</f>
        <v>0</v>
      </c>
    </row>
    <row r="375" spans="1:7" x14ac:dyDescent="0.3">
      <c r="A375" s="1506">
        <f>'Matrix-SchL Asst Pri - 3010'!C69</f>
        <v>1010</v>
      </c>
      <c r="B375" s="1506">
        <f>'Matrix-SchL Asst Pri - 3010'!D69</f>
        <v>7300</v>
      </c>
      <c r="C375" s="1506" t="str">
        <f>'Matrix-SchL Asst Pri - 3010'!E69</f>
        <v>0233</v>
      </c>
      <c r="D375" s="1506" t="str">
        <f>'Matrix-SchL Asst Pri - 3010'!F69</f>
        <v>0000</v>
      </c>
      <c r="E375" s="1506">
        <f>'Matrix-SchL Asst Pri - 3010'!G69</f>
        <v>3010</v>
      </c>
      <c r="F375" s="1504">
        <f>'Matrix-SchL Asst Pri - 3010'!H69</f>
        <v>0</v>
      </c>
    </row>
    <row r="376" spans="1:7" x14ac:dyDescent="0.3">
      <c r="A376" s="1506">
        <f>'Matrix-SchL Asst Pri - 3010'!C70</f>
        <v>1010</v>
      </c>
      <c r="B376" s="1506">
        <f>'Matrix-SchL Asst Pri - 3010'!D70</f>
        <v>7300</v>
      </c>
      <c r="C376" s="1506" t="str">
        <f>'Matrix-SchL Asst Pri - 3010'!E70</f>
        <v>0234</v>
      </c>
      <c r="D376" s="1506" t="str">
        <f>'Matrix-SchL Asst Pri - 3010'!F70</f>
        <v>0000</v>
      </c>
      <c r="E376" s="1506">
        <f>'Matrix-SchL Asst Pri - 3010'!G70</f>
        <v>3010</v>
      </c>
      <c r="F376" s="1504">
        <f>'Matrix-SchL Asst Pri - 3010'!H70</f>
        <v>0</v>
      </c>
    </row>
    <row r="377" spans="1:7" x14ac:dyDescent="0.3">
      <c r="G377" s="1512">
        <f>SUM(F369:F376)</f>
        <v>0</v>
      </c>
    </row>
    <row r="379" spans="1:7" x14ac:dyDescent="0.3">
      <c r="A379" s="1297" t="str">
        <f>'Matrix-SAI - ESOL 4110'!B2</f>
        <v>SAI - ESOL</v>
      </c>
    </row>
    <row r="380" spans="1:7" s="230" customFormat="1" x14ac:dyDescent="0.3">
      <c r="A380" s="1502" t="s">
        <v>242</v>
      </c>
      <c r="B380" s="1502" t="s">
        <v>243</v>
      </c>
      <c r="C380" s="1502" t="s">
        <v>244</v>
      </c>
      <c r="D380" s="1502" t="s">
        <v>245</v>
      </c>
      <c r="E380" s="1502" t="s">
        <v>246</v>
      </c>
      <c r="F380" s="1507" t="s">
        <v>247</v>
      </c>
      <c r="G380" s="1508" t="s">
        <v>248</v>
      </c>
    </row>
    <row r="381" spans="1:7" x14ac:dyDescent="0.3">
      <c r="A381" s="1506">
        <f>'Matrix-SAI - ESOL 4110'!C59</f>
        <v>1010</v>
      </c>
      <c r="B381" s="1506">
        <f>'Matrix-SAI - ESOL 4110'!D59</f>
        <v>5100</v>
      </c>
      <c r="C381" s="1506" t="str">
        <f>'Matrix-SAI - ESOL 4110'!E59</f>
        <v>0100</v>
      </c>
      <c r="D381" s="1506" t="str">
        <f>'Matrix-SAI - ESOL 4110'!F59</f>
        <v>0000</v>
      </c>
      <c r="E381" s="1506">
        <f>'Matrix-SAI - ESOL 4110'!G59</f>
        <v>4110</v>
      </c>
      <c r="F381" s="1504">
        <f>'Matrix-SAI - ESOL 4110'!H59</f>
        <v>21315</v>
      </c>
    </row>
    <row r="382" spans="1:7" x14ac:dyDescent="0.3">
      <c r="A382" s="1506">
        <f>'Matrix-SAI - ESOL 4110'!C60</f>
        <v>1010</v>
      </c>
      <c r="B382" s="1506">
        <f>'Matrix-SAI - ESOL 4110'!D60</f>
        <v>5100</v>
      </c>
      <c r="C382" s="1506" t="str">
        <f>'Matrix-SAI - ESOL 4110'!E60</f>
        <v>0210</v>
      </c>
      <c r="D382" s="1506" t="str">
        <f>'Matrix-SAI - ESOL 4110'!F60</f>
        <v>0000</v>
      </c>
      <c r="E382" s="1506">
        <f>'Matrix-SAI - ESOL 4110'!G60</f>
        <v>4110</v>
      </c>
      <c r="F382" s="1504">
        <f>'Matrix-SAI - ESOL 4110'!H60</f>
        <v>1464</v>
      </c>
    </row>
    <row r="383" spans="1:7" x14ac:dyDescent="0.3">
      <c r="A383" s="1506">
        <f>'Matrix-SAI - ESOL 4110'!C61</f>
        <v>1010</v>
      </c>
      <c r="B383" s="1506">
        <f>'Matrix-SAI - ESOL 4110'!D61</f>
        <v>5100</v>
      </c>
      <c r="C383" s="1506" t="str">
        <f>'Matrix-SAI - ESOL 4110'!E61</f>
        <v>0220</v>
      </c>
      <c r="D383" s="1506" t="str">
        <f>'Matrix-SAI - ESOL 4110'!F61</f>
        <v>0000</v>
      </c>
      <c r="E383" s="1506">
        <f>'Matrix-SAI - ESOL 4110'!G61</f>
        <v>4110</v>
      </c>
      <c r="F383" s="1504">
        <f>'Matrix-SAI - ESOL 4110'!H61</f>
        <v>1631</v>
      </c>
    </row>
    <row r="384" spans="1:7" x14ac:dyDescent="0.3">
      <c r="A384" s="1506">
        <f>'Matrix-SAI - ESOL 4110'!C62</f>
        <v>1010</v>
      </c>
      <c r="B384" s="1506">
        <f>'Matrix-SAI - ESOL 4110'!D62</f>
        <v>5100</v>
      </c>
      <c r="C384" s="1506" t="str">
        <f>'Matrix-SAI - ESOL 4110'!E62</f>
        <v>0231</v>
      </c>
      <c r="D384" s="1506" t="str">
        <f>'Matrix-SAI - ESOL 4110'!F62</f>
        <v>0000</v>
      </c>
      <c r="E384" s="1506">
        <f>'Matrix-SAI - ESOL 4110'!G62</f>
        <v>4110</v>
      </c>
      <c r="F384" s="1504">
        <f>'Matrix-SAI - ESOL 4110'!H62</f>
        <v>6458</v>
      </c>
    </row>
    <row r="385" spans="1:7" x14ac:dyDescent="0.3">
      <c r="A385" s="1506">
        <f>'Matrix-SAI - ESOL 4110'!C63</f>
        <v>1010</v>
      </c>
      <c r="B385" s="1506">
        <f>'Matrix-SAI - ESOL 4110'!D63</f>
        <v>5100</v>
      </c>
      <c r="C385" s="1506" t="str">
        <f>'Matrix-SAI - ESOL 4110'!E63</f>
        <v>0232</v>
      </c>
      <c r="D385" s="1506" t="str">
        <f>'Matrix-SAI - ESOL 4110'!F63</f>
        <v>0000</v>
      </c>
      <c r="E385" s="1506">
        <f>'Matrix-SAI - ESOL 4110'!G63</f>
        <v>4110</v>
      </c>
      <c r="F385" s="1504">
        <f>'Matrix-SAI - ESOL 4110'!H63</f>
        <v>28</v>
      </c>
    </row>
    <row r="386" spans="1:7" x14ac:dyDescent="0.3">
      <c r="A386" s="1506">
        <f>'Matrix-SAI - ESOL 4110'!C64</f>
        <v>1010</v>
      </c>
      <c r="B386" s="1506">
        <f>'Matrix-SAI - ESOL 4110'!D64</f>
        <v>5100</v>
      </c>
      <c r="C386" s="1506" t="str">
        <f>'Matrix-SAI - ESOL 4110'!E64</f>
        <v>0233</v>
      </c>
      <c r="D386" s="1506" t="str">
        <f>'Matrix-SAI - ESOL 4110'!F64</f>
        <v>0000</v>
      </c>
      <c r="E386" s="1506">
        <f>'Matrix-SAI - ESOL 4110'!G64</f>
        <v>4110</v>
      </c>
      <c r="F386" s="1504">
        <f>'Matrix-SAI - ESOL 4110'!H64</f>
        <v>204</v>
      </c>
    </row>
    <row r="387" spans="1:7" x14ac:dyDescent="0.3">
      <c r="A387" s="1506">
        <f>'Matrix-SAI - ESOL 4110'!C65</f>
        <v>1010</v>
      </c>
      <c r="B387" s="1506">
        <f>'Matrix-SAI - ESOL 4110'!D65</f>
        <v>5100</v>
      </c>
      <c r="C387" s="1506" t="str">
        <f>'Matrix-SAI - ESOL 4110'!E65</f>
        <v>0234</v>
      </c>
      <c r="D387" s="1506" t="str">
        <f>'Matrix-SAI - ESOL 4110'!F65</f>
        <v>0000</v>
      </c>
      <c r="E387" s="1506">
        <f>'Matrix-SAI - ESOL 4110'!G65</f>
        <v>4110</v>
      </c>
      <c r="F387" s="1504">
        <f>'Matrix-SAI - ESOL 4110'!H65</f>
        <v>0</v>
      </c>
    </row>
    <row r="388" spans="1:7" x14ac:dyDescent="0.3">
      <c r="G388" s="1512">
        <f>SUM(F381:F387)</f>
        <v>31100</v>
      </c>
    </row>
    <row r="389" spans="1:7" x14ac:dyDescent="0.3">
      <c r="F389" s="1506"/>
    </row>
    <row r="390" spans="1:7" x14ac:dyDescent="0.3">
      <c r="A390" s="1297" t="str">
        <f>'Matrix-SAI HS Read 0120'!B2</f>
        <v>SAI - High School Reading</v>
      </c>
    </row>
    <row r="391" spans="1:7" s="230" customFormat="1" x14ac:dyDescent="0.3">
      <c r="A391" s="1502" t="s">
        <v>242</v>
      </c>
      <c r="B391" s="1502" t="s">
        <v>243</v>
      </c>
      <c r="C391" s="1502" t="s">
        <v>244</v>
      </c>
      <c r="D391" s="1502" t="s">
        <v>245</v>
      </c>
      <c r="E391" s="1502" t="s">
        <v>246</v>
      </c>
      <c r="F391" s="1507" t="s">
        <v>247</v>
      </c>
      <c r="G391" s="1508" t="s">
        <v>248</v>
      </c>
    </row>
    <row r="392" spans="1:7" x14ac:dyDescent="0.3">
      <c r="A392" s="1506">
        <f>'Matrix-SAI HS Read 0120'!C75</f>
        <v>1010</v>
      </c>
      <c r="B392" s="1506">
        <f>'Matrix-SAI HS Read 0120'!D75</f>
        <v>5100</v>
      </c>
      <c r="C392" s="1506" t="str">
        <f>'Matrix-SAI HS Read 0120'!E75</f>
        <v>0104</v>
      </c>
      <c r="D392" s="1506" t="str">
        <f>'Matrix-SAI HS Read 0120'!F75</f>
        <v>0000</v>
      </c>
      <c r="E392" s="1506" t="str">
        <f>'Matrix-SAI HS Read 0120'!G75</f>
        <v>0120</v>
      </c>
      <c r="F392" s="1504">
        <f>'Matrix-SAI HS Read 0120'!H75</f>
        <v>0</v>
      </c>
    </row>
    <row r="393" spans="1:7" x14ac:dyDescent="0.3">
      <c r="A393" s="1506">
        <f>'Matrix-SAI HS Read 0120'!C76</f>
        <v>1010</v>
      </c>
      <c r="B393" s="1506">
        <f>'Matrix-SAI HS Read 0120'!D76</f>
        <v>5100</v>
      </c>
      <c r="C393" s="1506" t="str">
        <f>'Matrix-SAI HS Read 0120'!E76</f>
        <v>0100</v>
      </c>
      <c r="D393" s="1506" t="str">
        <f>'Matrix-SAI HS Read 0120'!F76</f>
        <v>0000</v>
      </c>
      <c r="E393" s="1506" t="str">
        <f>'Matrix-SAI HS Read 0120'!G76</f>
        <v>0120</v>
      </c>
      <c r="F393" s="1504">
        <f>'Matrix-SAI HS Read 0120'!H76</f>
        <v>0</v>
      </c>
    </row>
    <row r="394" spans="1:7" x14ac:dyDescent="0.3">
      <c r="A394" s="1506">
        <f>'Matrix-SAI HS Read 0120'!C77</f>
        <v>1010</v>
      </c>
      <c r="B394" s="1506">
        <f>'Matrix-SAI HS Read 0120'!D77</f>
        <v>5100</v>
      </c>
      <c r="C394" s="1506" t="str">
        <f>'Matrix-SAI HS Read 0120'!E77</f>
        <v>0131</v>
      </c>
      <c r="D394" s="1506" t="str">
        <f>'Matrix-SAI HS Read 0120'!F77</f>
        <v>0000</v>
      </c>
      <c r="E394" s="1506" t="str">
        <f>'Matrix-SAI HS Read 0120'!G77</f>
        <v>0120</v>
      </c>
      <c r="F394" s="1504">
        <f>'Matrix-SAI HS Read 0120'!H77</f>
        <v>0</v>
      </c>
    </row>
    <row r="395" spans="1:7" x14ac:dyDescent="0.3">
      <c r="A395" s="1506">
        <f>'Matrix-SAI HS Read 0120'!C78</f>
        <v>1010</v>
      </c>
      <c r="B395" s="1506">
        <f>'Matrix-SAI HS Read 0120'!D78</f>
        <v>5100</v>
      </c>
      <c r="C395" s="1506" t="str">
        <f>'Matrix-SAI HS Read 0120'!E78</f>
        <v>0210</v>
      </c>
      <c r="D395" s="1506" t="str">
        <f>'Matrix-SAI HS Read 0120'!F78</f>
        <v>0000</v>
      </c>
      <c r="E395" s="1506" t="str">
        <f>'Matrix-SAI HS Read 0120'!G78</f>
        <v>0120</v>
      </c>
      <c r="F395" s="1504">
        <f>'Matrix-SAI HS Read 0120'!H78</f>
        <v>0</v>
      </c>
    </row>
    <row r="396" spans="1:7" x14ac:dyDescent="0.3">
      <c r="A396" s="1506">
        <f>'Matrix-SAI HS Read 0120'!C79</f>
        <v>1010</v>
      </c>
      <c r="B396" s="1506">
        <f>'Matrix-SAI HS Read 0120'!D79</f>
        <v>5100</v>
      </c>
      <c r="C396" s="1506" t="str">
        <f>'Matrix-SAI HS Read 0120'!E79</f>
        <v>0220</v>
      </c>
      <c r="D396" s="1506" t="str">
        <f>'Matrix-SAI HS Read 0120'!F79</f>
        <v>0000</v>
      </c>
      <c r="E396" s="1506" t="str">
        <f>'Matrix-SAI HS Read 0120'!G79</f>
        <v>0120</v>
      </c>
      <c r="F396" s="1504">
        <f>'Matrix-SAI HS Read 0120'!H79</f>
        <v>0</v>
      </c>
    </row>
    <row r="397" spans="1:7" x14ac:dyDescent="0.3">
      <c r="A397" s="1506">
        <f>'Matrix-SAI HS Read 0120'!C80</f>
        <v>1010</v>
      </c>
      <c r="B397" s="1506">
        <f>'Matrix-SAI HS Read 0120'!D80</f>
        <v>5100</v>
      </c>
      <c r="C397" s="1506" t="str">
        <f>'Matrix-SAI HS Read 0120'!E80</f>
        <v>0231</v>
      </c>
      <c r="D397" s="1506" t="str">
        <f>'Matrix-SAI HS Read 0120'!F80</f>
        <v>0000</v>
      </c>
      <c r="E397" s="1506" t="str">
        <f>'Matrix-SAI HS Read 0120'!G80</f>
        <v>0120</v>
      </c>
      <c r="F397" s="1504">
        <f>'Matrix-SAI HS Read 0120'!H80</f>
        <v>0</v>
      </c>
    </row>
    <row r="398" spans="1:7" x14ac:dyDescent="0.3">
      <c r="A398" s="1506">
        <f>'Matrix-SAI HS Read 0120'!C81</f>
        <v>1010</v>
      </c>
      <c r="B398" s="1506">
        <f>'Matrix-SAI HS Read 0120'!D81</f>
        <v>5100</v>
      </c>
      <c r="C398" s="1506" t="str">
        <f>'Matrix-SAI HS Read 0120'!E81</f>
        <v>0232</v>
      </c>
      <c r="D398" s="1506" t="str">
        <f>'Matrix-SAI HS Read 0120'!F81</f>
        <v>0000</v>
      </c>
      <c r="E398" s="1506" t="str">
        <f>'Matrix-SAI HS Read 0120'!G81</f>
        <v>0120</v>
      </c>
      <c r="F398" s="1504">
        <f>'Matrix-SAI HS Read 0120'!H81</f>
        <v>0</v>
      </c>
    </row>
    <row r="399" spans="1:7" x14ac:dyDescent="0.3">
      <c r="A399" s="1506">
        <f>'Matrix-SAI HS Read 0120'!C82</f>
        <v>1010</v>
      </c>
      <c r="B399" s="1506">
        <f>'Matrix-SAI HS Read 0120'!D82</f>
        <v>5100</v>
      </c>
      <c r="C399" s="1506" t="str">
        <f>'Matrix-SAI HS Read 0120'!E82</f>
        <v>0233</v>
      </c>
      <c r="D399" s="1506" t="str">
        <f>'Matrix-SAI HS Read 0120'!F82</f>
        <v>0000</v>
      </c>
      <c r="E399" s="1506" t="str">
        <f>'Matrix-SAI HS Read 0120'!G82</f>
        <v>0120</v>
      </c>
      <c r="F399" s="1504">
        <f>'Matrix-SAI HS Read 0120'!H82</f>
        <v>0</v>
      </c>
    </row>
    <row r="400" spans="1:7" x14ac:dyDescent="0.3">
      <c r="G400" s="1512">
        <f>SUM(F392:F399)</f>
        <v>0</v>
      </c>
    </row>
    <row r="402" spans="1:7" x14ac:dyDescent="0.3">
      <c r="A402" s="1297" t="str">
        <f>'Matrix-SAI - ISS 4162'!B2</f>
        <v>SAI - In-School Suspension Program</v>
      </c>
    </row>
    <row r="403" spans="1:7" s="230" customFormat="1" x14ac:dyDescent="0.3">
      <c r="A403" s="1502" t="s">
        <v>242</v>
      </c>
      <c r="B403" s="1502" t="s">
        <v>243</v>
      </c>
      <c r="C403" s="1502" t="s">
        <v>244</v>
      </c>
      <c r="D403" s="1502" t="s">
        <v>245</v>
      </c>
      <c r="E403" s="1502" t="s">
        <v>246</v>
      </c>
      <c r="F403" s="1507" t="s">
        <v>247</v>
      </c>
      <c r="G403" s="1508" t="s">
        <v>248</v>
      </c>
    </row>
    <row r="404" spans="1:7" x14ac:dyDescent="0.3">
      <c r="A404" s="1506">
        <f>'Matrix-SAI - ISS 4162'!C59</f>
        <v>1010</v>
      </c>
      <c r="B404" s="1506">
        <f>'Matrix-SAI - ISS 4162'!D59</f>
        <v>5100</v>
      </c>
      <c r="C404" s="1506" t="str">
        <f>'Matrix-SAI - ISS 4162'!E59</f>
        <v>0100</v>
      </c>
      <c r="D404" s="1506" t="str">
        <f>'Matrix-SAI - ISS 4162'!F59</f>
        <v>0000</v>
      </c>
      <c r="E404" s="1506">
        <f>'Matrix-SAI - ISS 4162'!G59</f>
        <v>4162</v>
      </c>
      <c r="F404" s="1504">
        <f>'Matrix-SAI - ISS 4162'!H59</f>
        <v>22538</v>
      </c>
    </row>
    <row r="405" spans="1:7" x14ac:dyDescent="0.3">
      <c r="A405" s="1506">
        <f>'Matrix-SAI - ISS 4162'!C60</f>
        <v>1010</v>
      </c>
      <c r="B405" s="1506">
        <f>'Matrix-SAI - ISS 4162'!D60</f>
        <v>5100</v>
      </c>
      <c r="C405" s="1506" t="str">
        <f>'Matrix-SAI - ISS 4162'!E60</f>
        <v>0210</v>
      </c>
      <c r="D405" s="1506" t="str">
        <f>'Matrix-SAI - ISS 4162'!F60</f>
        <v>0000</v>
      </c>
      <c r="E405" s="1506">
        <f>'Matrix-SAI - ISS 4162'!G60</f>
        <v>4162</v>
      </c>
      <c r="F405" s="1504">
        <f>'Matrix-SAI - ISS 4162'!H60</f>
        <v>1548</v>
      </c>
    </row>
    <row r="406" spans="1:7" x14ac:dyDescent="0.3">
      <c r="A406" s="1506">
        <f>'Matrix-SAI - ISS 4162'!C61</f>
        <v>1010</v>
      </c>
      <c r="B406" s="1506">
        <f>'Matrix-SAI - ISS 4162'!D61</f>
        <v>5100</v>
      </c>
      <c r="C406" s="1506" t="str">
        <f>'Matrix-SAI - ISS 4162'!E61</f>
        <v>0220</v>
      </c>
      <c r="D406" s="1506" t="str">
        <f>'Matrix-SAI - ISS 4162'!F61</f>
        <v>0000</v>
      </c>
      <c r="E406" s="1506">
        <f>'Matrix-SAI - ISS 4162'!G61</f>
        <v>4162</v>
      </c>
      <c r="F406" s="1504">
        <f>'Matrix-SAI - ISS 4162'!H61</f>
        <v>1724</v>
      </c>
    </row>
    <row r="407" spans="1:7" x14ac:dyDescent="0.3">
      <c r="A407" s="1506">
        <f>'Matrix-SAI - ISS 4162'!C62</f>
        <v>1010</v>
      </c>
      <c r="B407" s="1506">
        <f>'Matrix-SAI - ISS 4162'!D62</f>
        <v>5100</v>
      </c>
      <c r="C407" s="1506" t="str">
        <f>'Matrix-SAI - ISS 4162'!E62</f>
        <v>0231</v>
      </c>
      <c r="D407" s="1506" t="str">
        <f>'Matrix-SAI - ISS 4162'!F62</f>
        <v>0000</v>
      </c>
      <c r="E407" s="1506">
        <f>'Matrix-SAI - ISS 4162'!G62</f>
        <v>4162</v>
      </c>
      <c r="F407" s="1504">
        <f>'Matrix-SAI - ISS 4162'!H62</f>
        <v>6458</v>
      </c>
    </row>
    <row r="408" spans="1:7" x14ac:dyDescent="0.3">
      <c r="A408" s="1506">
        <f>'Matrix-SAI - ISS 4162'!C63</f>
        <v>1010</v>
      </c>
      <c r="B408" s="1506">
        <f>'Matrix-SAI - ISS 4162'!D63</f>
        <v>5100</v>
      </c>
      <c r="C408" s="1506" t="str">
        <f>'Matrix-SAI - ISS 4162'!E63</f>
        <v>0232</v>
      </c>
      <c r="D408" s="1506" t="str">
        <f>'Matrix-SAI - ISS 4162'!F63</f>
        <v>0000</v>
      </c>
      <c r="E408" s="1506">
        <f>'Matrix-SAI - ISS 4162'!G63</f>
        <v>4162</v>
      </c>
      <c r="F408" s="1504">
        <f>'Matrix-SAI - ISS 4162'!H63</f>
        <v>28</v>
      </c>
    </row>
    <row r="409" spans="1:7" x14ac:dyDescent="0.3">
      <c r="A409" s="1506">
        <f>'Matrix-SAI - ISS 4162'!C64</f>
        <v>1010</v>
      </c>
      <c r="B409" s="1506">
        <f>'Matrix-SAI - ISS 4162'!D64</f>
        <v>5100</v>
      </c>
      <c r="C409" s="1506" t="str">
        <f>'Matrix-SAI - ISS 4162'!E64</f>
        <v>0233</v>
      </c>
      <c r="D409" s="1506" t="str">
        <f>'Matrix-SAI - ISS 4162'!F64</f>
        <v>0000</v>
      </c>
      <c r="E409" s="1506">
        <f>'Matrix-SAI - ISS 4162'!G64</f>
        <v>4162</v>
      </c>
      <c r="F409" s="1504">
        <f>'Matrix-SAI - ISS 4162'!H64</f>
        <v>204</v>
      </c>
    </row>
    <row r="410" spans="1:7" x14ac:dyDescent="0.3">
      <c r="A410" s="1506">
        <f>'Matrix-SAI - ISS 4162'!C65</f>
        <v>1010</v>
      </c>
      <c r="B410" s="1506">
        <f>'Matrix-SAI - ISS 4162'!D65</f>
        <v>5100</v>
      </c>
      <c r="C410" s="1506" t="str">
        <f>'Matrix-SAI - ISS 4162'!E65</f>
        <v>0234</v>
      </c>
      <c r="D410" s="1506" t="str">
        <f>'Matrix-SAI - ISS 4162'!F65</f>
        <v>0000</v>
      </c>
      <c r="E410" s="1506">
        <f>'Matrix-SAI - ISS 4162'!G65</f>
        <v>4162</v>
      </c>
      <c r="F410" s="1504">
        <f>'Matrix-SAI - ISS 4162'!H65</f>
        <v>0</v>
      </c>
    </row>
    <row r="411" spans="1:7" x14ac:dyDescent="0.3">
      <c r="G411" s="1512">
        <f>SUM(F404:F410)</f>
        <v>32500</v>
      </c>
    </row>
    <row r="413" spans="1:7" x14ac:dyDescent="0.3">
      <c r="A413" s="1297" t="str">
        <f>'Matrix-SAI RTI 0110'!B2</f>
        <v>SAI - RTI</v>
      </c>
    </row>
    <row r="414" spans="1:7" s="230" customFormat="1" x14ac:dyDescent="0.3">
      <c r="A414" s="1502" t="s">
        <v>242</v>
      </c>
      <c r="B414" s="1502" t="s">
        <v>243</v>
      </c>
      <c r="C414" s="1502" t="s">
        <v>244</v>
      </c>
      <c r="D414" s="1502" t="s">
        <v>245</v>
      </c>
      <c r="E414" s="1502" t="s">
        <v>246</v>
      </c>
      <c r="F414" s="1507" t="s">
        <v>247</v>
      </c>
      <c r="G414" s="1508" t="s">
        <v>248</v>
      </c>
    </row>
    <row r="415" spans="1:7" x14ac:dyDescent="0.3">
      <c r="A415" s="1506">
        <f>'Matrix-SAI RTI 0110'!C61</f>
        <v>1010</v>
      </c>
      <c r="B415" s="1506">
        <f>'Matrix-SAI RTI 0110'!D61</f>
        <v>6300</v>
      </c>
      <c r="C415" s="1506" t="str">
        <f>'Matrix-SAI RTI 0110'!E61</f>
        <v>0104</v>
      </c>
      <c r="D415" s="1506" t="str">
        <f>'Matrix-SAI RTI 0110'!F61</f>
        <v>0000</v>
      </c>
      <c r="E415" s="1506" t="str">
        <f>'Matrix-SAI RTI 0110'!G61</f>
        <v>0110</v>
      </c>
      <c r="F415" s="1504">
        <f>'Matrix-SAI RTI 0110'!H61</f>
        <v>0</v>
      </c>
    </row>
    <row r="416" spans="1:7" x14ac:dyDescent="0.3">
      <c r="A416" s="1506">
        <f>'Matrix-SAI RTI 0110'!C62</f>
        <v>1010</v>
      </c>
      <c r="B416" s="1506">
        <f>'Matrix-SAI RTI 0110'!D62</f>
        <v>6300</v>
      </c>
      <c r="C416" s="1506" t="str">
        <f>'Matrix-SAI RTI 0110'!E62</f>
        <v>0131</v>
      </c>
      <c r="D416" s="1506" t="str">
        <f>'Matrix-SAI RTI 0110'!F62</f>
        <v>0000</v>
      </c>
      <c r="E416" s="1506" t="str">
        <f>'Matrix-SAI RTI 0110'!G62</f>
        <v>0110</v>
      </c>
      <c r="F416" s="1504">
        <f>'Matrix-SAI RTI 0110'!H62</f>
        <v>12729</v>
      </c>
    </row>
    <row r="417" spans="1:7" x14ac:dyDescent="0.3">
      <c r="A417" s="1506">
        <f>'Matrix-SAI RTI 0110'!C63</f>
        <v>1010</v>
      </c>
      <c r="B417" s="1506">
        <f>'Matrix-SAI RTI 0110'!D63</f>
        <v>6300</v>
      </c>
      <c r="C417" s="1506" t="str">
        <f>'Matrix-SAI RTI 0110'!E63</f>
        <v>0210</v>
      </c>
      <c r="D417" s="1506" t="str">
        <f>'Matrix-SAI RTI 0110'!F63</f>
        <v>0000</v>
      </c>
      <c r="E417" s="1506" t="str">
        <f>'Matrix-SAI RTI 0110'!G63</f>
        <v>0110</v>
      </c>
      <c r="F417" s="1504">
        <f>'Matrix-SAI RTI 0110'!H63</f>
        <v>874</v>
      </c>
    </row>
    <row r="418" spans="1:7" x14ac:dyDescent="0.3">
      <c r="A418" s="1506">
        <f>'Matrix-SAI RTI 0110'!C64</f>
        <v>1010</v>
      </c>
      <c r="B418" s="1506">
        <f>'Matrix-SAI RTI 0110'!D64</f>
        <v>6300</v>
      </c>
      <c r="C418" s="1506" t="str">
        <f>'Matrix-SAI RTI 0110'!E64</f>
        <v>0220</v>
      </c>
      <c r="D418" s="1506" t="str">
        <f>'Matrix-SAI RTI 0110'!F64</f>
        <v>0000</v>
      </c>
      <c r="E418" s="1506" t="str">
        <f>'Matrix-SAI RTI 0110'!G64</f>
        <v>0110</v>
      </c>
      <c r="F418" s="1504">
        <f>'Matrix-SAI RTI 0110'!H64</f>
        <v>974</v>
      </c>
    </row>
    <row r="419" spans="1:7" x14ac:dyDescent="0.3">
      <c r="A419" s="1506">
        <f>'Matrix-SAI RTI 0110'!C65</f>
        <v>1010</v>
      </c>
      <c r="B419" s="1506">
        <f>'Matrix-SAI RTI 0110'!D65</f>
        <v>6300</v>
      </c>
      <c r="C419" s="1506" t="str">
        <f>'Matrix-SAI RTI 0110'!E65</f>
        <v>0231</v>
      </c>
      <c r="D419" s="1506" t="str">
        <f>'Matrix-SAI RTI 0110'!F65</f>
        <v>0000</v>
      </c>
      <c r="E419" s="1506" t="str">
        <f>'Matrix-SAI RTI 0110'!G65</f>
        <v>0110</v>
      </c>
      <c r="F419" s="1504">
        <f>'Matrix-SAI RTI 0110'!H65</f>
        <v>1615</v>
      </c>
    </row>
    <row r="420" spans="1:7" x14ac:dyDescent="0.3">
      <c r="A420" s="1506">
        <f>'Matrix-SAI RTI 0110'!C66</f>
        <v>1010</v>
      </c>
      <c r="B420" s="1506">
        <f>'Matrix-SAI RTI 0110'!D66</f>
        <v>6300</v>
      </c>
      <c r="C420" s="1506" t="str">
        <f>'Matrix-SAI RTI 0110'!E66</f>
        <v>0232</v>
      </c>
      <c r="D420" s="1506" t="str">
        <f>'Matrix-SAI RTI 0110'!F66</f>
        <v>0000</v>
      </c>
      <c r="E420" s="1506" t="str">
        <f>'Matrix-SAI RTI 0110'!G66</f>
        <v>0110</v>
      </c>
      <c r="F420" s="1504">
        <f>'Matrix-SAI RTI 0110'!H66</f>
        <v>7</v>
      </c>
    </row>
    <row r="421" spans="1:7" x14ac:dyDescent="0.3">
      <c r="A421" s="1506">
        <f>'Matrix-SAI RTI 0110'!C67</f>
        <v>1010</v>
      </c>
      <c r="B421" s="1506">
        <f>'Matrix-SAI RTI 0110'!D67</f>
        <v>6300</v>
      </c>
      <c r="C421" s="1506" t="str">
        <f>'Matrix-SAI RTI 0110'!E67</f>
        <v>0233</v>
      </c>
      <c r="D421" s="1506" t="str">
        <f>'Matrix-SAI RTI 0110'!F67</f>
        <v>0000</v>
      </c>
      <c r="E421" s="1506" t="str">
        <f>'Matrix-SAI RTI 0110'!G67</f>
        <v>0110</v>
      </c>
      <c r="F421" s="1504">
        <f>'Matrix-SAI RTI 0110'!H67</f>
        <v>51</v>
      </c>
    </row>
    <row r="422" spans="1:7" x14ac:dyDescent="0.3">
      <c r="G422" s="1512">
        <f>SUM(F415:F421)</f>
        <v>16250</v>
      </c>
    </row>
    <row r="424" spans="1:7" x14ac:dyDescent="0.3">
      <c r="A424" s="1297" t="str">
        <f>+'Matrix-VPK Year Long 0132'!B2</f>
        <v>VPK - Year Long</v>
      </c>
    </row>
    <row r="425" spans="1:7" s="230" customFormat="1" x14ac:dyDescent="0.3">
      <c r="A425" s="1502" t="s">
        <v>242</v>
      </c>
      <c r="B425" s="1502" t="s">
        <v>243</v>
      </c>
      <c r="C425" s="1502" t="s">
        <v>244</v>
      </c>
      <c r="D425" s="1502" t="s">
        <v>245</v>
      </c>
      <c r="E425" s="1502" t="s">
        <v>246</v>
      </c>
      <c r="F425" s="1507" t="s">
        <v>247</v>
      </c>
      <c r="G425" s="1508" t="s">
        <v>248</v>
      </c>
    </row>
    <row r="426" spans="1:7" x14ac:dyDescent="0.3">
      <c r="A426" s="1506">
        <f>+'Matrix-VPK Year Long 0132'!C73</f>
        <v>1010</v>
      </c>
      <c r="B426" s="1506">
        <f>+'Matrix-VPK Year Long 0132'!D73</f>
        <v>5100</v>
      </c>
      <c r="C426" s="1506" t="str">
        <f>+'Matrix-VPK Year Long 0132'!E73</f>
        <v>0104</v>
      </c>
      <c r="D426" s="1506" t="str">
        <f>+'Matrix-VPK Year Long 0132'!F73</f>
        <v>0000</v>
      </c>
      <c r="E426" s="1506" t="str">
        <f>+'Matrix-VPK Year Long 0132'!G73</f>
        <v>0132</v>
      </c>
      <c r="F426" s="1514">
        <f>+'Matrix-VPK Year Long 0132'!H73</f>
        <v>0</v>
      </c>
    </row>
    <row r="427" spans="1:7" x14ac:dyDescent="0.3">
      <c r="A427" s="1506">
        <f>+'Matrix-VPK Year Long 0132'!C74</f>
        <v>1010</v>
      </c>
      <c r="B427" s="1506">
        <f>+'Matrix-VPK Year Long 0132'!D74</f>
        <v>5100</v>
      </c>
      <c r="C427" s="1506" t="str">
        <f>+'Matrix-VPK Year Long 0132'!E74</f>
        <v>0100</v>
      </c>
      <c r="D427" s="1506" t="str">
        <f>+'Matrix-VPK Year Long 0132'!F74</f>
        <v>0000</v>
      </c>
      <c r="E427" s="1506" t="str">
        <f>+'Matrix-VPK Year Long 0132'!G74</f>
        <v>0132</v>
      </c>
      <c r="F427" s="1514">
        <f>+'Matrix-VPK Year Long 0132'!H74</f>
        <v>0</v>
      </c>
    </row>
    <row r="428" spans="1:7" x14ac:dyDescent="0.3">
      <c r="A428" s="1506">
        <f>+'Matrix-VPK Year Long 0132'!C75</f>
        <v>1010</v>
      </c>
      <c r="B428" s="1506">
        <f>+'Matrix-VPK Year Long 0132'!D75</f>
        <v>5100</v>
      </c>
      <c r="C428" s="1506" t="str">
        <f>+'Matrix-VPK Year Long 0132'!E75</f>
        <v>0210</v>
      </c>
      <c r="D428" s="1506" t="str">
        <f>+'Matrix-VPK Year Long 0132'!F75</f>
        <v>0000</v>
      </c>
      <c r="E428" s="1506" t="str">
        <f>+'Matrix-VPK Year Long 0132'!G75</f>
        <v>0132</v>
      </c>
      <c r="F428" s="1514">
        <f>+'Matrix-VPK Year Long 0132'!H75</f>
        <v>0</v>
      </c>
    </row>
    <row r="429" spans="1:7" x14ac:dyDescent="0.3">
      <c r="A429" s="1506">
        <f>+'Matrix-VPK Year Long 0132'!C76</f>
        <v>1010</v>
      </c>
      <c r="B429" s="1506">
        <f>+'Matrix-VPK Year Long 0132'!D76</f>
        <v>5100</v>
      </c>
      <c r="C429" s="1506" t="str">
        <f>+'Matrix-VPK Year Long 0132'!E76</f>
        <v>0220</v>
      </c>
      <c r="D429" s="1506" t="str">
        <f>+'Matrix-VPK Year Long 0132'!F76</f>
        <v>0000</v>
      </c>
      <c r="E429" s="1506" t="str">
        <f>+'Matrix-VPK Year Long 0132'!G76</f>
        <v>0132</v>
      </c>
      <c r="F429" s="1514">
        <f>+'Matrix-VPK Year Long 0132'!H76</f>
        <v>0</v>
      </c>
    </row>
    <row r="430" spans="1:7" x14ac:dyDescent="0.3">
      <c r="A430" s="1506">
        <f>+'Matrix-VPK Year Long 0132'!C77</f>
        <v>1010</v>
      </c>
      <c r="B430" s="1506">
        <f>+'Matrix-VPK Year Long 0132'!D77</f>
        <v>5100</v>
      </c>
      <c r="C430" s="1506" t="str">
        <f>+'Matrix-VPK Year Long 0132'!E77</f>
        <v>0231</v>
      </c>
      <c r="D430" s="1506" t="str">
        <f>+'Matrix-VPK Year Long 0132'!F77</f>
        <v>0000</v>
      </c>
      <c r="E430" s="1506" t="str">
        <f>+'Matrix-VPK Year Long 0132'!G77</f>
        <v>0132</v>
      </c>
      <c r="F430" s="1514">
        <f>+'Matrix-VPK Year Long 0132'!H77</f>
        <v>0</v>
      </c>
    </row>
    <row r="431" spans="1:7" x14ac:dyDescent="0.3">
      <c r="A431" s="1506">
        <f>+'Matrix-VPK Year Long 0132'!C78</f>
        <v>1010</v>
      </c>
      <c r="B431" s="1506">
        <f>+'Matrix-VPK Year Long 0132'!D78</f>
        <v>5100</v>
      </c>
      <c r="C431" s="1506" t="str">
        <f>+'Matrix-VPK Year Long 0132'!E78</f>
        <v>0232</v>
      </c>
      <c r="D431" s="1506" t="str">
        <f>+'Matrix-VPK Year Long 0132'!F78</f>
        <v>0000</v>
      </c>
      <c r="E431" s="1506" t="str">
        <f>+'Matrix-VPK Year Long 0132'!G78</f>
        <v>0132</v>
      </c>
      <c r="F431" s="1514">
        <f>+'Matrix-VPK Year Long 0132'!H78</f>
        <v>0</v>
      </c>
    </row>
    <row r="432" spans="1:7" x14ac:dyDescent="0.3">
      <c r="A432" s="1506">
        <f>+'Matrix-VPK Year Long 0132'!C79</f>
        <v>1010</v>
      </c>
      <c r="B432" s="1506">
        <f>+'Matrix-VPK Year Long 0132'!D79</f>
        <v>5100</v>
      </c>
      <c r="C432" s="1506" t="str">
        <f>+'Matrix-VPK Year Long 0132'!E79</f>
        <v>0233</v>
      </c>
      <c r="D432" s="1506" t="str">
        <f>+'Matrix-VPK Year Long 0132'!F79</f>
        <v>0000</v>
      </c>
      <c r="E432" s="1506" t="str">
        <f>+'Matrix-VPK Year Long 0132'!G79</f>
        <v>0132</v>
      </c>
      <c r="F432" s="1514">
        <f>+'Matrix-VPK Year Long 0132'!H79</f>
        <v>0</v>
      </c>
    </row>
    <row r="433" spans="1:7" x14ac:dyDescent="0.3">
      <c r="A433" s="1506">
        <f>+'Matrix-VPK Year Long 0132'!C80</f>
        <v>1010</v>
      </c>
      <c r="B433" s="1506">
        <f>+'Matrix-VPK Year Long 0132'!D80</f>
        <v>5100</v>
      </c>
      <c r="C433" s="1506" t="str">
        <f>+'Matrix-VPK Year Long 0132'!E80</f>
        <v>0234</v>
      </c>
      <c r="D433" s="1506" t="str">
        <f>+'Matrix-VPK Year Long 0132'!F80</f>
        <v>0000</v>
      </c>
      <c r="E433" s="1506" t="str">
        <f>+'Matrix-VPK Year Long 0132'!G80</f>
        <v>0132</v>
      </c>
      <c r="F433" s="1514">
        <f>+'Matrix-VPK Year Long 0132'!H80</f>
        <v>0</v>
      </c>
    </row>
    <row r="434" spans="1:7" x14ac:dyDescent="0.3">
      <c r="G434" s="1512">
        <f>SUM(F426:F433)</f>
        <v>0</v>
      </c>
    </row>
    <row r="436" spans="1:7" x14ac:dyDescent="0.3">
      <c r="A436" s="1297" t="str">
        <f>'Matrix-Discretionary Workforce'!B2</f>
        <v>Workforce Discretionary</v>
      </c>
      <c r="G436" s="1515"/>
    </row>
    <row r="437" spans="1:7" x14ac:dyDescent="0.3">
      <c r="A437" s="1502" t="s">
        <v>242</v>
      </c>
      <c r="B437" s="1502" t="s">
        <v>243</v>
      </c>
      <c r="C437" s="1502" t="s">
        <v>244</v>
      </c>
      <c r="D437" s="1502" t="s">
        <v>245</v>
      </c>
      <c r="E437" s="1502" t="s">
        <v>246</v>
      </c>
      <c r="F437" s="1507" t="s">
        <v>247</v>
      </c>
      <c r="G437" s="1508" t="s">
        <v>248</v>
      </c>
    </row>
    <row r="438" spans="1:7" x14ac:dyDescent="0.3">
      <c r="A438" s="1506">
        <f>'Matrix-Discretionary Workforce'!C146</f>
        <v>1010</v>
      </c>
      <c r="B438" s="1506">
        <f>'Matrix-Discretionary Workforce'!D146</f>
        <v>5900</v>
      </c>
      <c r="C438" s="1506" t="str">
        <f>'Matrix-Discretionary Workforce'!E146</f>
        <v>0103</v>
      </c>
      <c r="D438" s="1506" t="str">
        <f>'Matrix-Discretionary Workforce'!F146</f>
        <v>0000</v>
      </c>
      <c r="E438" s="1506">
        <f>'Matrix-Discretionary Workforce'!G146</f>
        <v>5110</v>
      </c>
      <c r="F438" s="1504">
        <f>'Matrix-Discretionary Workforce'!H146</f>
        <v>0</v>
      </c>
      <c r="G438" s="1515"/>
    </row>
    <row r="439" spans="1:7" x14ac:dyDescent="0.3">
      <c r="A439" s="1506">
        <f>'Matrix-Discretionary Workforce'!C147</f>
        <v>1010</v>
      </c>
      <c r="B439" s="1506">
        <f>'Matrix-Discretionary Workforce'!D147</f>
        <v>5900</v>
      </c>
      <c r="C439" s="1506" t="str">
        <f>'Matrix-Discretionary Workforce'!E147</f>
        <v>0104</v>
      </c>
      <c r="D439" s="1506" t="str">
        <f>'Matrix-Discretionary Workforce'!F147</f>
        <v>0000</v>
      </c>
      <c r="E439" s="1506">
        <f>'Matrix-Discretionary Workforce'!G147</f>
        <v>5110</v>
      </c>
      <c r="F439" s="1504">
        <f>'Matrix-Discretionary Workforce'!H147</f>
        <v>0</v>
      </c>
      <c r="G439" s="1515"/>
    </row>
    <row r="440" spans="1:7" x14ac:dyDescent="0.3">
      <c r="A440" s="1506">
        <f>'Matrix-Discretionary Workforce'!C148</f>
        <v>1010</v>
      </c>
      <c r="B440" s="1506">
        <f>'Matrix-Discretionary Workforce'!D148</f>
        <v>5900</v>
      </c>
      <c r="C440" s="1506" t="str">
        <f>'Matrix-Discretionary Workforce'!E148</f>
        <v>0100</v>
      </c>
      <c r="D440" s="1506" t="str">
        <f>'Matrix-Discretionary Workforce'!F148</f>
        <v>0000</v>
      </c>
      <c r="E440" s="1506">
        <f>'Matrix-Discretionary Workforce'!G148</f>
        <v>5110</v>
      </c>
      <c r="F440" s="1504">
        <f>'Matrix-Discretionary Workforce'!H148</f>
        <v>0</v>
      </c>
      <c r="G440" s="1515"/>
    </row>
    <row r="441" spans="1:7" x14ac:dyDescent="0.3">
      <c r="A441" s="1506">
        <f>'Matrix-Discretionary Workforce'!C149</f>
        <v>1010</v>
      </c>
      <c r="B441" s="1506">
        <f>'Matrix-Discretionary Workforce'!D149</f>
        <v>5900</v>
      </c>
      <c r="C441" s="1506" t="str">
        <f>'Matrix-Discretionary Workforce'!E149</f>
        <v>0131</v>
      </c>
      <c r="D441" s="1506" t="str">
        <f>'Matrix-Discretionary Workforce'!F149</f>
        <v>0000</v>
      </c>
      <c r="E441" s="1506">
        <f>'Matrix-Discretionary Workforce'!G149</f>
        <v>5110</v>
      </c>
      <c r="F441" s="1504">
        <f>'Matrix-Discretionary Workforce'!H149</f>
        <v>0</v>
      </c>
      <c r="G441" s="1515"/>
    </row>
    <row r="442" spans="1:7" x14ac:dyDescent="0.3">
      <c r="A442" s="1506">
        <f>'Matrix-Discretionary Workforce'!C150</f>
        <v>1010</v>
      </c>
      <c r="B442" s="1506">
        <f>'Matrix-Discretionary Workforce'!D150</f>
        <v>5900</v>
      </c>
      <c r="C442" s="1506" t="str">
        <f>'Matrix-Discretionary Workforce'!E150</f>
        <v>0132</v>
      </c>
      <c r="D442" s="1506" t="str">
        <f>'Matrix-Discretionary Workforce'!F150</f>
        <v>0000</v>
      </c>
      <c r="E442" s="1506">
        <f>'Matrix-Discretionary Workforce'!G150</f>
        <v>5110</v>
      </c>
      <c r="F442" s="1504">
        <f>'Matrix-Discretionary Workforce'!H150</f>
        <v>0</v>
      </c>
      <c r="G442" s="1515"/>
    </row>
    <row r="443" spans="1:7" x14ac:dyDescent="0.3">
      <c r="A443" s="1506">
        <f>'Matrix-Discretionary Workforce'!C151</f>
        <v>1010</v>
      </c>
      <c r="B443" s="1506">
        <f>'Matrix-Discretionary Workforce'!D151</f>
        <v>5900</v>
      </c>
      <c r="C443" s="1506" t="str">
        <f>'Matrix-Discretionary Workforce'!E151</f>
        <v>0210</v>
      </c>
      <c r="D443" s="1506" t="str">
        <f>'Matrix-Discretionary Workforce'!F151</f>
        <v>0000</v>
      </c>
      <c r="E443" s="1506">
        <f>'Matrix-Discretionary Workforce'!G151</f>
        <v>5110</v>
      </c>
      <c r="F443" s="1504">
        <f>'Matrix-Discretionary Workforce'!H151</f>
        <v>0</v>
      </c>
      <c r="G443" s="1515"/>
    </row>
    <row r="444" spans="1:7" x14ac:dyDescent="0.3">
      <c r="A444" s="1506">
        <f>'Matrix-Discretionary Workforce'!C152</f>
        <v>1010</v>
      </c>
      <c r="B444" s="1506">
        <f>'Matrix-Discretionary Workforce'!D152</f>
        <v>5900</v>
      </c>
      <c r="C444" s="1506" t="str">
        <f>'Matrix-Discretionary Workforce'!E152</f>
        <v>0220</v>
      </c>
      <c r="D444" s="1506" t="str">
        <f>'Matrix-Discretionary Workforce'!F152</f>
        <v>0000</v>
      </c>
      <c r="E444" s="1506">
        <f>'Matrix-Discretionary Workforce'!G152</f>
        <v>5110</v>
      </c>
      <c r="F444" s="1504">
        <f>'Matrix-Discretionary Workforce'!H152</f>
        <v>0</v>
      </c>
      <c r="G444" s="1515"/>
    </row>
    <row r="445" spans="1:7" x14ac:dyDescent="0.3">
      <c r="A445" s="1506">
        <f>'Matrix-Discretionary Workforce'!C153</f>
        <v>1010</v>
      </c>
      <c r="B445" s="1506">
        <f>'Matrix-Discretionary Workforce'!D153</f>
        <v>5900</v>
      </c>
      <c r="C445" s="1506" t="str">
        <f>'Matrix-Discretionary Workforce'!E153</f>
        <v>0231</v>
      </c>
      <c r="D445" s="1506" t="str">
        <f>'Matrix-Discretionary Workforce'!F153</f>
        <v>0000</v>
      </c>
      <c r="E445" s="1506">
        <f>'Matrix-Discretionary Workforce'!G153</f>
        <v>5110</v>
      </c>
      <c r="F445" s="1504">
        <f>'Matrix-Discretionary Workforce'!H153</f>
        <v>0</v>
      </c>
      <c r="G445" s="1515"/>
    </row>
    <row r="446" spans="1:7" x14ac:dyDescent="0.3">
      <c r="A446" s="1506">
        <f>'Matrix-Discretionary Workforce'!C154</f>
        <v>1010</v>
      </c>
      <c r="B446" s="1506">
        <f>'Matrix-Discretionary Workforce'!D154</f>
        <v>5900</v>
      </c>
      <c r="C446" s="1506" t="str">
        <f>'Matrix-Discretionary Workforce'!E154</f>
        <v>0232</v>
      </c>
      <c r="D446" s="1506" t="str">
        <f>'Matrix-Discretionary Workforce'!F154</f>
        <v>0000</v>
      </c>
      <c r="E446" s="1506">
        <f>'Matrix-Discretionary Workforce'!G154</f>
        <v>5110</v>
      </c>
      <c r="F446" s="1504">
        <f>'Matrix-Discretionary Workforce'!H154</f>
        <v>0</v>
      </c>
      <c r="G446" s="1515"/>
    </row>
    <row r="447" spans="1:7" x14ac:dyDescent="0.3">
      <c r="A447" s="1506">
        <f>'Matrix-Discretionary Workforce'!C155</f>
        <v>1010</v>
      </c>
      <c r="B447" s="1506">
        <f>'Matrix-Discretionary Workforce'!D155</f>
        <v>5900</v>
      </c>
      <c r="C447" s="1506" t="str">
        <f>'Matrix-Discretionary Workforce'!E155</f>
        <v>0233</v>
      </c>
      <c r="D447" s="1506" t="str">
        <f>'Matrix-Discretionary Workforce'!F155</f>
        <v>0000</v>
      </c>
      <c r="E447" s="1506">
        <f>'Matrix-Discretionary Workforce'!G155</f>
        <v>5110</v>
      </c>
      <c r="F447" s="1504">
        <f>'Matrix-Discretionary Workforce'!H155</f>
        <v>0</v>
      </c>
      <c r="G447" s="1515"/>
    </row>
    <row r="448" spans="1:7" x14ac:dyDescent="0.3">
      <c r="A448" s="1506">
        <f>'Matrix-Discretionary Workforce'!C156</f>
        <v>1010</v>
      </c>
      <c r="B448" s="1506">
        <f>'Matrix-Discretionary Workforce'!D156</f>
        <v>5900</v>
      </c>
      <c r="C448" s="1506" t="str">
        <f>'Matrix-Discretionary Workforce'!E156</f>
        <v>0234</v>
      </c>
      <c r="D448" s="1506" t="str">
        <f>'Matrix-Discretionary Workforce'!F156</f>
        <v>0000</v>
      </c>
      <c r="E448" s="1506">
        <f>'Matrix-Discretionary Workforce'!G156</f>
        <v>5110</v>
      </c>
      <c r="F448" s="1504">
        <f>'Matrix-Discretionary Workforce'!H156</f>
        <v>0</v>
      </c>
      <c r="G448" s="1515"/>
    </row>
    <row r="449" spans="1:7" x14ac:dyDescent="0.3">
      <c r="A449" s="1506">
        <f>'Matrix-Discretionary Workforce'!C157</f>
        <v>1010</v>
      </c>
      <c r="B449" s="1506">
        <f>'Matrix-Discretionary Workforce'!D157</f>
        <v>7300</v>
      </c>
      <c r="C449" s="1506" t="str">
        <f>'Matrix-Discretionary Workforce'!E157</f>
        <v>0103</v>
      </c>
      <c r="D449" s="1506" t="str">
        <f>'Matrix-Discretionary Workforce'!F157</f>
        <v>0000</v>
      </c>
      <c r="E449" s="1506">
        <f>'Matrix-Discretionary Workforce'!G157</f>
        <v>5110</v>
      </c>
      <c r="F449" s="1504">
        <f>'Matrix-Discretionary Workforce'!H157</f>
        <v>0</v>
      </c>
      <c r="G449" s="1515"/>
    </row>
    <row r="450" spans="1:7" x14ac:dyDescent="0.3">
      <c r="A450" s="1506">
        <f>'Matrix-Discretionary Workforce'!C158</f>
        <v>1010</v>
      </c>
      <c r="B450" s="1506">
        <f>'Matrix-Discretionary Workforce'!D158</f>
        <v>7300</v>
      </c>
      <c r="C450" s="1506" t="str">
        <f>'Matrix-Discretionary Workforce'!E158</f>
        <v>0104</v>
      </c>
      <c r="D450" s="1506" t="str">
        <f>'Matrix-Discretionary Workforce'!F158</f>
        <v>0000</v>
      </c>
      <c r="E450" s="1506">
        <f>'Matrix-Discretionary Workforce'!G158</f>
        <v>5110</v>
      </c>
      <c r="F450" s="1504">
        <f>'Matrix-Discretionary Workforce'!H158</f>
        <v>0</v>
      </c>
      <c r="G450" s="1515"/>
    </row>
    <row r="451" spans="1:7" x14ac:dyDescent="0.3">
      <c r="A451" s="1506">
        <f>'Matrix-Discretionary Workforce'!C159</f>
        <v>1010</v>
      </c>
      <c r="B451" s="1506">
        <f>'Matrix-Discretionary Workforce'!D159</f>
        <v>7300</v>
      </c>
      <c r="C451" s="1506" t="str">
        <f>'Matrix-Discretionary Workforce'!E159</f>
        <v>0100</v>
      </c>
      <c r="D451" s="1506" t="str">
        <f>'Matrix-Discretionary Workforce'!F159</f>
        <v>0000</v>
      </c>
      <c r="E451" s="1506">
        <f>'Matrix-Discretionary Workforce'!G159</f>
        <v>5110</v>
      </c>
      <c r="F451" s="1504">
        <f>'Matrix-Discretionary Workforce'!H159</f>
        <v>0</v>
      </c>
      <c r="G451" s="1515"/>
    </row>
    <row r="452" spans="1:7" x14ac:dyDescent="0.3">
      <c r="A452" s="1506">
        <f>'Matrix-Discretionary Workforce'!C160</f>
        <v>1010</v>
      </c>
      <c r="B452" s="1506">
        <f>'Matrix-Discretionary Workforce'!D160</f>
        <v>7300</v>
      </c>
      <c r="C452" s="1506" t="str">
        <f>'Matrix-Discretionary Workforce'!E160</f>
        <v>0111</v>
      </c>
      <c r="D452" s="1506" t="str">
        <f>'Matrix-Discretionary Workforce'!F160</f>
        <v>0000</v>
      </c>
      <c r="E452" s="1506">
        <f>'Matrix-Discretionary Workforce'!G160</f>
        <v>5110</v>
      </c>
      <c r="F452" s="1504">
        <f>'Matrix-Discretionary Workforce'!H160</f>
        <v>0</v>
      </c>
      <c r="G452" s="1515"/>
    </row>
    <row r="453" spans="1:7" x14ac:dyDescent="0.3">
      <c r="A453" s="1506">
        <f>'Matrix-Discretionary Workforce'!C161</f>
        <v>1010</v>
      </c>
      <c r="B453" s="1506">
        <f>'Matrix-Discretionary Workforce'!D161</f>
        <v>7300</v>
      </c>
      <c r="C453" s="1506" t="str">
        <f>'Matrix-Discretionary Workforce'!E161</f>
        <v>0210</v>
      </c>
      <c r="D453" s="1506" t="str">
        <f>'Matrix-Discretionary Workforce'!F161</f>
        <v>0000</v>
      </c>
      <c r="E453" s="1506">
        <f>'Matrix-Discretionary Workforce'!G161</f>
        <v>5110</v>
      </c>
      <c r="F453" s="1504">
        <f>'Matrix-Discretionary Workforce'!H161</f>
        <v>0</v>
      </c>
      <c r="G453" s="1515"/>
    </row>
    <row r="454" spans="1:7" x14ac:dyDescent="0.3">
      <c r="A454" s="1506">
        <f>'Matrix-Discretionary Workforce'!C162</f>
        <v>1010</v>
      </c>
      <c r="B454" s="1506">
        <f>'Matrix-Discretionary Workforce'!D162</f>
        <v>7300</v>
      </c>
      <c r="C454" s="1506" t="str">
        <f>'Matrix-Discretionary Workforce'!E162</f>
        <v>0220</v>
      </c>
      <c r="D454" s="1506" t="str">
        <f>'Matrix-Discretionary Workforce'!F162</f>
        <v>0000</v>
      </c>
      <c r="E454" s="1506">
        <f>'Matrix-Discretionary Workforce'!G162</f>
        <v>5110</v>
      </c>
      <c r="F454" s="1504">
        <f>'Matrix-Discretionary Workforce'!H162</f>
        <v>0</v>
      </c>
      <c r="G454" s="1515"/>
    </row>
    <row r="455" spans="1:7" x14ac:dyDescent="0.3">
      <c r="A455" s="1506">
        <f>'Matrix-Discretionary Workforce'!C163</f>
        <v>1010</v>
      </c>
      <c r="B455" s="1506">
        <f>'Matrix-Discretionary Workforce'!D163</f>
        <v>7300</v>
      </c>
      <c r="C455" s="1506" t="str">
        <f>'Matrix-Discretionary Workforce'!E163</f>
        <v>0231</v>
      </c>
      <c r="D455" s="1506" t="str">
        <f>'Matrix-Discretionary Workforce'!F163</f>
        <v>0000</v>
      </c>
      <c r="E455" s="1506">
        <f>'Matrix-Discretionary Workforce'!G163</f>
        <v>5110</v>
      </c>
      <c r="F455" s="1504">
        <f>'Matrix-Discretionary Workforce'!H163</f>
        <v>0</v>
      </c>
      <c r="G455" s="1515"/>
    </row>
    <row r="456" spans="1:7" x14ac:dyDescent="0.3">
      <c r="A456" s="1506">
        <f>'Matrix-Discretionary Workforce'!C164</f>
        <v>1010</v>
      </c>
      <c r="B456" s="1506">
        <f>'Matrix-Discretionary Workforce'!D164</f>
        <v>7300</v>
      </c>
      <c r="C456" s="1506" t="str">
        <f>'Matrix-Discretionary Workforce'!E164</f>
        <v>0232</v>
      </c>
      <c r="D456" s="1506" t="str">
        <f>'Matrix-Discretionary Workforce'!F164</f>
        <v>0000</v>
      </c>
      <c r="E456" s="1506">
        <f>'Matrix-Discretionary Workforce'!G164</f>
        <v>5110</v>
      </c>
      <c r="F456" s="1504">
        <f>'Matrix-Discretionary Workforce'!H164</f>
        <v>0</v>
      </c>
      <c r="G456" s="1515"/>
    </row>
    <row r="457" spans="1:7" x14ac:dyDescent="0.3">
      <c r="A457" s="1506">
        <f>'Matrix-Discretionary Workforce'!C165</f>
        <v>1010</v>
      </c>
      <c r="B457" s="1506">
        <f>'Matrix-Discretionary Workforce'!D165</f>
        <v>7300</v>
      </c>
      <c r="C457" s="1506" t="str">
        <f>'Matrix-Discretionary Workforce'!E165</f>
        <v>0233</v>
      </c>
      <c r="D457" s="1506" t="str">
        <f>'Matrix-Discretionary Workforce'!F165</f>
        <v>0000</v>
      </c>
      <c r="E457" s="1506">
        <f>'Matrix-Discretionary Workforce'!G165</f>
        <v>5110</v>
      </c>
      <c r="F457" s="1504">
        <f>'Matrix-Discretionary Workforce'!H165</f>
        <v>0</v>
      </c>
      <c r="G457" s="1515"/>
    </row>
    <row r="458" spans="1:7" x14ac:dyDescent="0.3">
      <c r="A458" s="1506">
        <f>'Matrix-Discretionary Workforce'!C166</f>
        <v>1010</v>
      </c>
      <c r="B458" s="1506">
        <f>'Matrix-Discretionary Workforce'!D166</f>
        <v>7300</v>
      </c>
      <c r="C458" s="1506" t="str">
        <f>'Matrix-Discretionary Workforce'!E166</f>
        <v>0234</v>
      </c>
      <c r="D458" s="1506" t="str">
        <f>'Matrix-Discretionary Workforce'!F166</f>
        <v>0000</v>
      </c>
      <c r="E458" s="1506">
        <f>'Matrix-Discretionary Workforce'!G166</f>
        <v>5110</v>
      </c>
      <c r="F458" s="1504">
        <f>'Matrix-Discretionary Workforce'!H166</f>
        <v>0</v>
      </c>
      <c r="G458" s="1515"/>
    </row>
    <row r="459" spans="1:7" x14ac:dyDescent="0.3">
      <c r="A459" s="1506">
        <f>'Matrix-Discretionary Workforce'!C167</f>
        <v>1010</v>
      </c>
      <c r="B459" s="1506">
        <f>'Matrix-Discretionary Workforce'!D167</f>
        <v>7900</v>
      </c>
      <c r="C459" s="1506" t="str">
        <f>'Matrix-Discretionary Workforce'!E167</f>
        <v>0100</v>
      </c>
      <c r="D459" s="1506" t="str">
        <f>'Matrix-Discretionary Workforce'!F167</f>
        <v>0000</v>
      </c>
      <c r="E459" s="1506">
        <f>'Matrix-Discretionary Workforce'!G167</f>
        <v>5110</v>
      </c>
      <c r="F459" s="1504">
        <f>'Matrix-Discretionary Workforce'!H167</f>
        <v>0</v>
      </c>
      <c r="G459" s="1515"/>
    </row>
    <row r="460" spans="1:7" x14ac:dyDescent="0.3">
      <c r="A460" s="1506">
        <f>'Matrix-Discretionary Workforce'!C168</f>
        <v>1010</v>
      </c>
      <c r="B460" s="1506">
        <f>'Matrix-Discretionary Workforce'!D168</f>
        <v>7900</v>
      </c>
      <c r="C460" s="1506" t="str">
        <f>'Matrix-Discretionary Workforce'!E168</f>
        <v>0210</v>
      </c>
      <c r="D460" s="1506" t="str">
        <f>'Matrix-Discretionary Workforce'!F168</f>
        <v>0000</v>
      </c>
      <c r="E460" s="1506">
        <f>'Matrix-Discretionary Workforce'!G168</f>
        <v>5110</v>
      </c>
      <c r="F460" s="1504">
        <f>'Matrix-Discretionary Workforce'!H168</f>
        <v>0</v>
      </c>
      <c r="G460" s="1515"/>
    </row>
    <row r="461" spans="1:7" x14ac:dyDescent="0.3">
      <c r="A461" s="1506">
        <f>'Matrix-Discretionary Workforce'!C169</f>
        <v>1010</v>
      </c>
      <c r="B461" s="1506">
        <f>'Matrix-Discretionary Workforce'!D169</f>
        <v>7900</v>
      </c>
      <c r="C461" s="1506" t="str">
        <f>'Matrix-Discretionary Workforce'!E169</f>
        <v>0220</v>
      </c>
      <c r="D461" s="1506" t="str">
        <f>'Matrix-Discretionary Workforce'!F169</f>
        <v>0000</v>
      </c>
      <c r="E461" s="1506">
        <f>'Matrix-Discretionary Workforce'!G169</f>
        <v>5110</v>
      </c>
      <c r="F461" s="1504">
        <f>'Matrix-Discretionary Workforce'!H169</f>
        <v>0</v>
      </c>
      <c r="G461" s="1515"/>
    </row>
    <row r="462" spans="1:7" x14ac:dyDescent="0.3">
      <c r="A462" s="1506">
        <f>'Matrix-Discretionary Workforce'!C170</f>
        <v>1010</v>
      </c>
      <c r="B462" s="1506">
        <f>'Matrix-Discretionary Workforce'!D170</f>
        <v>7900</v>
      </c>
      <c r="C462" s="1506" t="str">
        <f>'Matrix-Discretionary Workforce'!E170</f>
        <v>0231</v>
      </c>
      <c r="D462" s="1506" t="str">
        <f>'Matrix-Discretionary Workforce'!F170</f>
        <v>0000</v>
      </c>
      <c r="E462" s="1506">
        <f>'Matrix-Discretionary Workforce'!G170</f>
        <v>5110</v>
      </c>
      <c r="F462" s="1504">
        <f>'Matrix-Discretionary Workforce'!H170</f>
        <v>0</v>
      </c>
      <c r="G462" s="1515"/>
    </row>
    <row r="463" spans="1:7" x14ac:dyDescent="0.3">
      <c r="A463" s="1506">
        <f>'Matrix-Discretionary Workforce'!C171</f>
        <v>1010</v>
      </c>
      <c r="B463" s="1506">
        <f>'Matrix-Discretionary Workforce'!D171</f>
        <v>7900</v>
      </c>
      <c r="C463" s="1506" t="str">
        <f>'Matrix-Discretionary Workforce'!E171</f>
        <v>0232</v>
      </c>
      <c r="D463" s="1506" t="str">
        <f>'Matrix-Discretionary Workforce'!F171</f>
        <v>0000</v>
      </c>
      <c r="E463" s="1506">
        <f>'Matrix-Discretionary Workforce'!G171</f>
        <v>5110</v>
      </c>
      <c r="F463" s="1504">
        <f>'Matrix-Discretionary Workforce'!H171</f>
        <v>0</v>
      </c>
      <c r="G463" s="1515"/>
    </row>
    <row r="464" spans="1:7" x14ac:dyDescent="0.3">
      <c r="A464" s="1506">
        <f>'Matrix-Discretionary Workforce'!C172</f>
        <v>1010</v>
      </c>
      <c r="B464" s="1506">
        <f>'Matrix-Discretionary Workforce'!D172</f>
        <v>7900</v>
      </c>
      <c r="C464" s="1506" t="str">
        <f>'Matrix-Discretionary Workforce'!E172</f>
        <v>0233</v>
      </c>
      <c r="D464" s="1506" t="str">
        <f>'Matrix-Discretionary Workforce'!F172</f>
        <v>0000</v>
      </c>
      <c r="E464" s="1506">
        <f>'Matrix-Discretionary Workforce'!G172</f>
        <v>5110</v>
      </c>
      <c r="F464" s="1504">
        <f>'Matrix-Discretionary Workforce'!H172</f>
        <v>0</v>
      </c>
      <c r="G464" s="1515"/>
    </row>
    <row r="465" spans="1:7" x14ac:dyDescent="0.3">
      <c r="A465" s="1506">
        <f>'Matrix-Discretionary Workforce'!C173</f>
        <v>1010</v>
      </c>
      <c r="B465" s="1506">
        <f>'Matrix-Discretionary Workforce'!D173</f>
        <v>7900</v>
      </c>
      <c r="C465" s="1506" t="str">
        <f>'Matrix-Discretionary Workforce'!E173</f>
        <v>0234</v>
      </c>
      <c r="D465" s="1506" t="str">
        <f>'Matrix-Discretionary Workforce'!F173</f>
        <v>0000</v>
      </c>
      <c r="E465" s="1506">
        <f>'Matrix-Discretionary Workforce'!G173</f>
        <v>5110</v>
      </c>
      <c r="F465" s="1504">
        <f>'Matrix-Discretionary Workforce'!H173</f>
        <v>0</v>
      </c>
      <c r="G465" s="1515"/>
    </row>
    <row r="466" spans="1:7" x14ac:dyDescent="0.3">
      <c r="G466" s="1512">
        <f>SUM(F438:F465)</f>
        <v>0</v>
      </c>
    </row>
    <row r="467" spans="1:7" x14ac:dyDescent="0.3">
      <c r="G467" s="1515"/>
    </row>
    <row r="468" spans="1:7" x14ac:dyDescent="0.3">
      <c r="A468" s="1297" t="str">
        <f>'Matrix-IDEA - 4475'!B2</f>
        <v>IDEA</v>
      </c>
    </row>
    <row r="469" spans="1:7" s="230" customFormat="1" x14ac:dyDescent="0.3">
      <c r="A469" s="1502" t="s">
        <v>242</v>
      </c>
      <c r="B469" s="1502" t="s">
        <v>243</v>
      </c>
      <c r="C469" s="1502" t="s">
        <v>244</v>
      </c>
      <c r="D469" s="1502" t="s">
        <v>245</v>
      </c>
      <c r="E469" s="1502" t="s">
        <v>246</v>
      </c>
      <c r="F469" s="1507" t="s">
        <v>247</v>
      </c>
      <c r="G469" s="1508" t="s">
        <v>248</v>
      </c>
    </row>
    <row r="470" spans="1:7" x14ac:dyDescent="0.3">
      <c r="A470" s="1506">
        <f>'Matrix-IDEA - 4475'!C85</f>
        <v>4201</v>
      </c>
      <c r="B470" s="1506">
        <f>'Matrix-IDEA - 4475'!D85</f>
        <v>5200</v>
      </c>
      <c r="C470" s="1506" t="str">
        <f>'Matrix-IDEA - 4475'!E85</f>
        <v>0104</v>
      </c>
      <c r="D470" s="1506" t="str">
        <f>'Matrix-IDEA - 4475'!F85</f>
        <v>0000</v>
      </c>
      <c r="E470" s="1506" t="str">
        <f>'Matrix-IDEA - 4475'!G85</f>
        <v>4475</v>
      </c>
      <c r="F470" s="1504">
        <f>'Matrix-IDEA - 4475'!H85</f>
        <v>0</v>
      </c>
    </row>
    <row r="471" spans="1:7" x14ac:dyDescent="0.3">
      <c r="A471" s="1506">
        <f>'Matrix-IDEA - 4475'!C86</f>
        <v>4201</v>
      </c>
      <c r="B471" s="1506">
        <f>'Matrix-IDEA - 4475'!D86</f>
        <v>5200</v>
      </c>
      <c r="C471" s="1506" t="str">
        <f>'Matrix-IDEA - 4475'!E86</f>
        <v>0100</v>
      </c>
      <c r="D471" s="1506" t="str">
        <f>'Matrix-IDEA - 4475'!F86</f>
        <v>0000</v>
      </c>
      <c r="E471" s="1506" t="str">
        <f>'Matrix-IDEA - 4475'!G86</f>
        <v>4475</v>
      </c>
      <c r="F471" s="1504">
        <f>'Matrix-IDEA - 4475'!H86</f>
        <v>109131</v>
      </c>
    </row>
    <row r="472" spans="1:7" x14ac:dyDescent="0.3">
      <c r="A472" s="1506">
        <f>'Matrix-IDEA - 4475'!C87</f>
        <v>4201</v>
      </c>
      <c r="B472" s="1506">
        <f>'Matrix-IDEA - 4475'!D87</f>
        <v>5200</v>
      </c>
      <c r="C472" s="1506" t="str">
        <f>'Matrix-IDEA - 4475'!E87</f>
        <v>0131</v>
      </c>
      <c r="D472" s="1506" t="str">
        <f>'Matrix-IDEA - 4475'!F87</f>
        <v>0000</v>
      </c>
      <c r="E472" s="1506" t="str">
        <f>'Matrix-IDEA - 4475'!G87</f>
        <v>4475</v>
      </c>
      <c r="F472" s="1504">
        <f>'Matrix-IDEA - 4475'!H87</f>
        <v>0</v>
      </c>
    </row>
    <row r="473" spans="1:7" x14ac:dyDescent="0.3">
      <c r="A473" s="1506">
        <f>'Matrix-IDEA - 4475'!C88</f>
        <v>4201</v>
      </c>
      <c r="B473" s="1506">
        <f>'Matrix-IDEA - 4475'!D88</f>
        <v>5200</v>
      </c>
      <c r="C473" s="1506" t="str">
        <f>'Matrix-IDEA - 4475'!E88</f>
        <v>0210</v>
      </c>
      <c r="D473" s="1506" t="str">
        <f>'Matrix-IDEA - 4475'!F88</f>
        <v>0000</v>
      </c>
      <c r="E473" s="1506" t="str">
        <f>'Matrix-IDEA - 4475'!G88</f>
        <v>4475</v>
      </c>
      <c r="F473" s="1504">
        <f>'Matrix-IDEA - 4475'!H88</f>
        <v>7496</v>
      </c>
    </row>
    <row r="474" spans="1:7" x14ac:dyDescent="0.3">
      <c r="A474" s="1506">
        <f>'Matrix-IDEA - 4475'!C89</f>
        <v>4201</v>
      </c>
      <c r="B474" s="1506">
        <f>'Matrix-IDEA - 4475'!D89</f>
        <v>5200</v>
      </c>
      <c r="C474" s="1506" t="str">
        <f>'Matrix-IDEA - 4475'!E89</f>
        <v>0220</v>
      </c>
      <c r="D474" s="1506" t="str">
        <f>'Matrix-IDEA - 4475'!F89</f>
        <v>0000</v>
      </c>
      <c r="E474" s="1506" t="str">
        <f>'Matrix-IDEA - 4475'!G89</f>
        <v>4475</v>
      </c>
      <c r="F474" s="1504">
        <f>'Matrix-IDEA - 4475'!H89</f>
        <v>8349</v>
      </c>
    </row>
    <row r="475" spans="1:7" x14ac:dyDescent="0.3">
      <c r="A475" s="1506">
        <f>'Matrix-IDEA - 4475'!C90</f>
        <v>4201</v>
      </c>
      <c r="B475" s="1506">
        <f>'Matrix-IDEA - 4475'!D90</f>
        <v>5200</v>
      </c>
      <c r="C475" s="1506" t="str">
        <f>'Matrix-IDEA - 4475'!E90</f>
        <v>0231</v>
      </c>
      <c r="D475" s="1506" t="str">
        <f>'Matrix-IDEA - 4475'!F90</f>
        <v>0000</v>
      </c>
      <c r="E475" s="1506" t="str">
        <f>'Matrix-IDEA - 4475'!G90</f>
        <v>4475</v>
      </c>
      <c r="F475" s="1504">
        <f>'Matrix-IDEA - 4475'!H90</f>
        <v>31515</v>
      </c>
    </row>
    <row r="476" spans="1:7" x14ac:dyDescent="0.3">
      <c r="A476" s="1506">
        <f>'Matrix-IDEA - 4475'!C91</f>
        <v>4201</v>
      </c>
      <c r="B476" s="1506">
        <f>'Matrix-IDEA - 4475'!D91</f>
        <v>5200</v>
      </c>
      <c r="C476" s="1506" t="str">
        <f>'Matrix-IDEA - 4475'!E91</f>
        <v>0232</v>
      </c>
      <c r="D476" s="1506" t="str">
        <f>'Matrix-IDEA - 4475'!F91</f>
        <v>0000</v>
      </c>
      <c r="E476" s="1506" t="str">
        <f>'Matrix-IDEA - 4475'!G91</f>
        <v>4475</v>
      </c>
      <c r="F476" s="1504">
        <f>'Matrix-IDEA - 4475'!H91</f>
        <v>137</v>
      </c>
    </row>
    <row r="477" spans="1:7" x14ac:dyDescent="0.3">
      <c r="A477" s="1506">
        <f>'Matrix-IDEA - 4475'!C92</f>
        <v>4201</v>
      </c>
      <c r="B477" s="1506">
        <f>'Matrix-IDEA - 4475'!D92</f>
        <v>5200</v>
      </c>
      <c r="C477" s="1506" t="str">
        <f>'Matrix-IDEA - 4475'!E92</f>
        <v>0233</v>
      </c>
      <c r="D477" s="1506" t="str">
        <f>'Matrix-IDEA - 4475'!F92</f>
        <v>0000</v>
      </c>
      <c r="E477" s="1506" t="str">
        <f>'Matrix-IDEA - 4475'!G92</f>
        <v>4475</v>
      </c>
      <c r="F477" s="1504">
        <f>'Matrix-IDEA - 4475'!H92</f>
        <v>996</v>
      </c>
    </row>
    <row r="478" spans="1:7" x14ac:dyDescent="0.3">
      <c r="A478" s="1506">
        <f>'Matrix-IDEA - 4475'!C93</f>
        <v>4201</v>
      </c>
      <c r="B478" s="1506">
        <f>'Matrix-IDEA - 4475'!D93</f>
        <v>5200</v>
      </c>
      <c r="C478" s="1506" t="str">
        <f>'Matrix-IDEA - 4475'!E93</f>
        <v>0234</v>
      </c>
      <c r="D478" s="1506" t="str">
        <f>'Matrix-IDEA - 4475'!F93</f>
        <v>0000</v>
      </c>
      <c r="E478" s="1506" t="str">
        <f>'Matrix-IDEA - 4475'!G93</f>
        <v>4475</v>
      </c>
      <c r="F478" s="1504">
        <f>'Matrix-IDEA - 4475'!H93</f>
        <v>0</v>
      </c>
    </row>
    <row r="479" spans="1:7" x14ac:dyDescent="0.3">
      <c r="A479" s="1506">
        <f>'Matrix-IDEA - 4475'!C94</f>
        <v>4201</v>
      </c>
      <c r="B479" s="1506">
        <f>'Matrix-IDEA - 4475'!D94</f>
        <v>6300</v>
      </c>
      <c r="C479" s="1506" t="str">
        <f>'Matrix-IDEA - 4475'!E94</f>
        <v>0104</v>
      </c>
      <c r="D479" s="1506" t="str">
        <f>'Matrix-IDEA - 4475'!F94</f>
        <v>0000</v>
      </c>
      <c r="E479" s="1506" t="str">
        <f>'Matrix-IDEA - 4475'!G94</f>
        <v>4475</v>
      </c>
      <c r="F479" s="1504">
        <f>'Matrix-IDEA - 4475'!H94</f>
        <v>0</v>
      </c>
    </row>
    <row r="480" spans="1:7" x14ac:dyDescent="0.3">
      <c r="A480" s="1506">
        <f>'Matrix-IDEA - 4475'!C95</f>
        <v>4201</v>
      </c>
      <c r="B480" s="1506">
        <f>'Matrix-IDEA - 4475'!D95</f>
        <v>6300</v>
      </c>
      <c r="C480" s="1506" t="str">
        <f>'Matrix-IDEA - 4475'!E95</f>
        <v>0131</v>
      </c>
      <c r="D480" s="1506" t="str">
        <f>'Matrix-IDEA - 4475'!F95</f>
        <v>0000</v>
      </c>
      <c r="E480" s="1506" t="str">
        <f>'Matrix-IDEA - 4475'!G95</f>
        <v>4475</v>
      </c>
      <c r="F480" s="1504">
        <f>'Matrix-IDEA - 4475'!H95</f>
        <v>13460</v>
      </c>
    </row>
    <row r="481" spans="1:7" x14ac:dyDescent="0.3">
      <c r="A481" s="1506">
        <f>'Matrix-IDEA - 4475'!C96</f>
        <v>4201</v>
      </c>
      <c r="B481" s="1506">
        <f>'Matrix-IDEA - 4475'!D96</f>
        <v>6300</v>
      </c>
      <c r="C481" s="1506" t="str">
        <f>'Matrix-IDEA - 4475'!E96</f>
        <v>0210</v>
      </c>
      <c r="D481" s="1506" t="str">
        <f>'Matrix-IDEA - 4475'!F96</f>
        <v>0000</v>
      </c>
      <c r="E481" s="1506" t="str">
        <f>'Matrix-IDEA - 4475'!G96</f>
        <v>4475</v>
      </c>
      <c r="F481" s="1504">
        <f>'Matrix-IDEA - 4475'!H96</f>
        <v>925</v>
      </c>
    </row>
    <row r="482" spans="1:7" x14ac:dyDescent="0.3">
      <c r="A482" s="1506">
        <f>'Matrix-IDEA - 4475'!C97</f>
        <v>4201</v>
      </c>
      <c r="B482" s="1506">
        <f>'Matrix-IDEA - 4475'!D97</f>
        <v>6300</v>
      </c>
      <c r="C482" s="1506" t="str">
        <f>'Matrix-IDEA - 4475'!E97</f>
        <v>0220</v>
      </c>
      <c r="D482" s="1506" t="str">
        <f>'Matrix-IDEA - 4475'!F97</f>
        <v>0000</v>
      </c>
      <c r="E482" s="1506" t="str">
        <f>'Matrix-IDEA - 4475'!G97</f>
        <v>4475</v>
      </c>
      <c r="F482" s="1504">
        <f>'Matrix-IDEA - 4475'!H97</f>
        <v>1030</v>
      </c>
    </row>
    <row r="483" spans="1:7" x14ac:dyDescent="0.3">
      <c r="A483" s="1506">
        <f>'Matrix-IDEA - 4475'!C98</f>
        <v>4201</v>
      </c>
      <c r="B483" s="1506">
        <f>'Matrix-IDEA - 4475'!D98</f>
        <v>6300</v>
      </c>
      <c r="C483" s="1506" t="str">
        <f>'Matrix-IDEA - 4475'!E98</f>
        <v>0231</v>
      </c>
      <c r="D483" s="1506" t="str">
        <f>'Matrix-IDEA - 4475'!F98</f>
        <v>0000</v>
      </c>
      <c r="E483" s="1506" t="str">
        <f>'Matrix-IDEA - 4475'!G98</f>
        <v>4475</v>
      </c>
      <c r="F483" s="1504">
        <f>'Matrix-IDEA - 4475'!H98</f>
        <v>1453</v>
      </c>
    </row>
    <row r="484" spans="1:7" x14ac:dyDescent="0.3">
      <c r="A484" s="1506">
        <f>'Matrix-IDEA - 4475'!C99</f>
        <v>4201</v>
      </c>
      <c r="B484" s="1506">
        <f>'Matrix-IDEA - 4475'!D99</f>
        <v>6300</v>
      </c>
      <c r="C484" s="1506" t="str">
        <f>'Matrix-IDEA - 4475'!E99</f>
        <v>0232</v>
      </c>
      <c r="D484" s="1506" t="str">
        <f>'Matrix-IDEA - 4475'!F99</f>
        <v>0000</v>
      </c>
      <c r="E484" s="1506" t="str">
        <f>'Matrix-IDEA - 4475'!G99</f>
        <v>4475</v>
      </c>
      <c r="F484" s="1504">
        <f>'Matrix-IDEA - 4475'!H99</f>
        <v>6</v>
      </c>
    </row>
    <row r="485" spans="1:7" x14ac:dyDescent="0.3">
      <c r="A485" s="1506">
        <f>'Matrix-IDEA - 4475'!C100</f>
        <v>4201</v>
      </c>
      <c r="B485" s="1506">
        <f>'Matrix-IDEA - 4475'!D100</f>
        <v>6300</v>
      </c>
      <c r="C485" s="1506" t="str">
        <f>'Matrix-IDEA - 4475'!E100</f>
        <v>0233</v>
      </c>
      <c r="D485" s="1506" t="str">
        <f>'Matrix-IDEA - 4475'!F100</f>
        <v>0000</v>
      </c>
      <c r="E485" s="1506" t="str">
        <f>'Matrix-IDEA - 4475'!G100</f>
        <v>4475</v>
      </c>
      <c r="F485" s="1504">
        <f>'Matrix-IDEA - 4475'!H100</f>
        <v>46</v>
      </c>
    </row>
    <row r="486" spans="1:7" x14ac:dyDescent="0.3">
      <c r="A486" s="1506">
        <f>'Matrix-IDEA - 4475'!C101</f>
        <v>4201</v>
      </c>
      <c r="B486" s="1506">
        <f>'Matrix-IDEA - 4475'!D101</f>
        <v>6300</v>
      </c>
      <c r="C486" s="1506" t="str">
        <f>'Matrix-IDEA - 4475'!E101</f>
        <v>0234</v>
      </c>
      <c r="D486" s="1506" t="str">
        <f>'Matrix-IDEA - 4475'!F101</f>
        <v>0000</v>
      </c>
      <c r="E486" s="1506" t="str">
        <f>'Matrix-IDEA - 4475'!G101</f>
        <v>4475</v>
      </c>
      <c r="F486" s="1504">
        <f>'Matrix-IDEA - 4475'!H101</f>
        <v>0</v>
      </c>
    </row>
    <row r="487" spans="1:7" x14ac:dyDescent="0.3">
      <c r="G487" s="1512">
        <f>SUM(F470:F486)</f>
        <v>174544</v>
      </c>
    </row>
    <row r="489" spans="1:7" x14ac:dyDescent="0.3">
      <c r="A489" s="1297" t="str">
        <f>'Matrix-Title I - 4401'!B2</f>
        <v>Title I</v>
      </c>
    </row>
    <row r="490" spans="1:7" s="230" customFormat="1" x14ac:dyDescent="0.3">
      <c r="A490" s="1502" t="s">
        <v>242</v>
      </c>
      <c r="B490" s="1502" t="s">
        <v>243</v>
      </c>
      <c r="C490" s="1502" t="s">
        <v>244</v>
      </c>
      <c r="D490" s="1502" t="s">
        <v>245</v>
      </c>
      <c r="E490" s="1502" t="s">
        <v>246</v>
      </c>
      <c r="F490" s="1507" t="s">
        <v>247</v>
      </c>
      <c r="G490" s="1508" t="s">
        <v>248</v>
      </c>
    </row>
    <row r="491" spans="1:7" x14ac:dyDescent="0.3">
      <c r="A491" s="1506">
        <f>'Matrix-Title I - 4401'!C92</f>
        <v>4201</v>
      </c>
      <c r="B491" s="1506">
        <f>'Matrix-Title I - 4401'!D92</f>
        <v>5100</v>
      </c>
      <c r="C491" s="1506" t="str">
        <f>'Matrix-Title I - 4401'!E92</f>
        <v>0104</v>
      </c>
      <c r="D491" s="1506" t="str">
        <f>'Matrix-Title I - 4401'!F92</f>
        <v>0000</v>
      </c>
      <c r="E491" s="1506" t="str">
        <f>'Matrix-Title I - 4401'!G92</f>
        <v>4401</v>
      </c>
      <c r="F491" s="1504">
        <f>'Matrix-Title I - 4401'!H92</f>
        <v>0</v>
      </c>
    </row>
    <row r="492" spans="1:7" x14ac:dyDescent="0.3">
      <c r="A492" s="1506">
        <f>'Matrix-Title I - 4401'!C93</f>
        <v>4201</v>
      </c>
      <c r="B492" s="1506">
        <f>'Matrix-Title I - 4401'!D93</f>
        <v>5100</v>
      </c>
      <c r="C492" s="1506" t="str">
        <f>'Matrix-Title I - 4401'!E93</f>
        <v>0100</v>
      </c>
      <c r="D492" s="1506" t="str">
        <f>'Matrix-Title I - 4401'!F93</f>
        <v>0000</v>
      </c>
      <c r="E492" s="1506" t="str">
        <f>'Matrix-Title I - 4401'!G93</f>
        <v>4401</v>
      </c>
      <c r="F492" s="1504">
        <f>'Matrix-Title I - 4401'!H93</f>
        <v>0</v>
      </c>
    </row>
    <row r="493" spans="1:7" x14ac:dyDescent="0.3">
      <c r="A493" s="1506">
        <f>'Matrix-Title I - 4401'!C94</f>
        <v>4201</v>
      </c>
      <c r="B493" s="1506">
        <f>'Matrix-Title I - 4401'!D94</f>
        <v>5100</v>
      </c>
      <c r="C493" s="1506" t="str">
        <f>'Matrix-Title I - 4401'!E94</f>
        <v>0131</v>
      </c>
      <c r="D493" s="1506" t="str">
        <f>'Matrix-Title I - 4401'!F94</f>
        <v>0000</v>
      </c>
      <c r="E493" s="1506" t="str">
        <f>'Matrix-Title I - 4401'!G94</f>
        <v>4401</v>
      </c>
      <c r="F493" s="1504">
        <f>'Matrix-Title I - 4401'!H94</f>
        <v>0</v>
      </c>
    </row>
    <row r="494" spans="1:7" x14ac:dyDescent="0.3">
      <c r="A494" s="1506">
        <f>'Matrix-Title I - 4401'!C95</f>
        <v>4201</v>
      </c>
      <c r="B494" s="1506">
        <f>'Matrix-Title I - 4401'!D95</f>
        <v>5100</v>
      </c>
      <c r="C494" s="1506" t="str">
        <f>'Matrix-Title I - 4401'!E95</f>
        <v>0132</v>
      </c>
      <c r="D494" s="1506" t="str">
        <f>'Matrix-Title I - 4401'!F95</f>
        <v>0000</v>
      </c>
      <c r="E494" s="1506" t="str">
        <f>'Matrix-Title I - 4401'!G95</f>
        <v>4401</v>
      </c>
      <c r="F494" s="1504">
        <f>'Matrix-Title I - 4401'!H95</f>
        <v>0</v>
      </c>
    </row>
    <row r="495" spans="1:7" x14ac:dyDescent="0.3">
      <c r="A495" s="1506">
        <f>'Matrix-Title I - 4401'!C96</f>
        <v>4201</v>
      </c>
      <c r="B495" s="1506">
        <f>'Matrix-Title I - 4401'!D96</f>
        <v>5100</v>
      </c>
      <c r="C495" s="1506" t="str">
        <f>'Matrix-Title I - 4401'!E96</f>
        <v>0210</v>
      </c>
      <c r="D495" s="1506" t="str">
        <f>'Matrix-Title I - 4401'!F96</f>
        <v>0000</v>
      </c>
      <c r="E495" s="1506" t="str">
        <f>'Matrix-Title I - 4401'!G96</f>
        <v>4401</v>
      </c>
      <c r="F495" s="1504">
        <f>'Matrix-Title I - 4401'!H96</f>
        <v>0</v>
      </c>
    </row>
    <row r="496" spans="1:7" x14ac:dyDescent="0.3">
      <c r="A496" s="1506">
        <f>'Matrix-Title I - 4401'!C97</f>
        <v>4201</v>
      </c>
      <c r="B496" s="1506">
        <f>'Matrix-Title I - 4401'!D97</f>
        <v>5100</v>
      </c>
      <c r="C496" s="1506" t="str">
        <f>'Matrix-Title I - 4401'!E97</f>
        <v>0220</v>
      </c>
      <c r="D496" s="1506" t="str">
        <f>'Matrix-Title I - 4401'!F97</f>
        <v>0000</v>
      </c>
      <c r="E496" s="1506" t="str">
        <f>'Matrix-Title I - 4401'!G97</f>
        <v>4401</v>
      </c>
      <c r="F496" s="1504">
        <f>'Matrix-Title I - 4401'!H97</f>
        <v>0</v>
      </c>
    </row>
    <row r="497" spans="1:6" x14ac:dyDescent="0.3">
      <c r="A497" s="1506">
        <f>'Matrix-Title I - 4401'!C98</f>
        <v>4201</v>
      </c>
      <c r="B497" s="1506">
        <f>'Matrix-Title I - 4401'!D98</f>
        <v>5100</v>
      </c>
      <c r="C497" s="1506" t="str">
        <f>'Matrix-Title I - 4401'!E98</f>
        <v>0231</v>
      </c>
      <c r="D497" s="1506" t="str">
        <f>'Matrix-Title I - 4401'!F98</f>
        <v>0000</v>
      </c>
      <c r="E497" s="1506" t="str">
        <f>'Matrix-Title I - 4401'!G98</f>
        <v>4401</v>
      </c>
      <c r="F497" s="1504">
        <f>'Matrix-Title I - 4401'!H98</f>
        <v>0</v>
      </c>
    </row>
    <row r="498" spans="1:6" x14ac:dyDescent="0.3">
      <c r="A498" s="1506">
        <f>'Matrix-Title I - 4401'!C99</f>
        <v>4201</v>
      </c>
      <c r="B498" s="1506">
        <f>'Matrix-Title I - 4401'!D99</f>
        <v>5100</v>
      </c>
      <c r="C498" s="1506" t="str">
        <f>'Matrix-Title I - 4401'!E99</f>
        <v>0232</v>
      </c>
      <c r="D498" s="1506" t="str">
        <f>'Matrix-Title I - 4401'!F99</f>
        <v>0000</v>
      </c>
      <c r="E498" s="1506" t="str">
        <f>'Matrix-Title I - 4401'!G99</f>
        <v>4401</v>
      </c>
      <c r="F498" s="1504">
        <f>'Matrix-Title I - 4401'!H99</f>
        <v>0</v>
      </c>
    </row>
    <row r="499" spans="1:6" x14ac:dyDescent="0.3">
      <c r="A499" s="1506">
        <f>'Matrix-Title I - 4401'!C100</f>
        <v>4201</v>
      </c>
      <c r="B499" s="1506">
        <f>'Matrix-Title I - 4401'!D100</f>
        <v>5100</v>
      </c>
      <c r="C499" s="1506" t="str">
        <f>'Matrix-Title I - 4401'!E100</f>
        <v>0233</v>
      </c>
      <c r="D499" s="1506" t="str">
        <f>'Matrix-Title I - 4401'!F100</f>
        <v>0000</v>
      </c>
      <c r="E499" s="1506" t="str">
        <f>'Matrix-Title I - 4401'!G100</f>
        <v>4401</v>
      </c>
      <c r="F499" s="1504">
        <f>'Matrix-Title I - 4401'!H100</f>
        <v>0</v>
      </c>
    </row>
    <row r="500" spans="1:6" x14ac:dyDescent="0.3">
      <c r="A500" s="1506">
        <f>'Matrix-Title I - 4401'!C101</f>
        <v>4201</v>
      </c>
      <c r="B500" s="1506">
        <f>'Matrix-Title I - 4401'!D101</f>
        <v>5100</v>
      </c>
      <c r="C500" s="1506" t="str">
        <f>'Matrix-Title I - 4401'!E101</f>
        <v>0234</v>
      </c>
      <c r="D500" s="1506" t="str">
        <f>'Matrix-Title I - 4401'!F101</f>
        <v>0000</v>
      </c>
      <c r="E500" s="1506" t="str">
        <f>'Matrix-Title I - 4401'!G101</f>
        <v>4401</v>
      </c>
      <c r="F500" s="1504">
        <f>'Matrix-Title I - 4401'!H101</f>
        <v>0</v>
      </c>
    </row>
    <row r="501" spans="1:6" x14ac:dyDescent="0.3">
      <c r="A501" s="1506">
        <f>'Matrix-Title I - 4401'!C102</f>
        <v>4201</v>
      </c>
      <c r="B501" s="1506">
        <f>'Matrix-Title I - 4401'!D102</f>
        <v>6150</v>
      </c>
      <c r="C501" s="1506" t="str">
        <f>'Matrix-Title I - 4401'!E102</f>
        <v>0104</v>
      </c>
      <c r="D501" s="1506" t="str">
        <f>'Matrix-Title I - 4401'!F102</f>
        <v>0000</v>
      </c>
      <c r="E501" s="1506" t="str">
        <f>'Matrix-Title I - 4401'!G102</f>
        <v>4401</v>
      </c>
      <c r="F501" s="1504">
        <f>'Matrix-Title I - 4401'!H102</f>
        <v>0</v>
      </c>
    </row>
    <row r="502" spans="1:6" x14ac:dyDescent="0.3">
      <c r="A502" s="1506">
        <f>'Matrix-Title I - 4401'!C103</f>
        <v>4201</v>
      </c>
      <c r="B502" s="1506">
        <f>'Matrix-Title I - 4401'!D103</f>
        <v>6150</v>
      </c>
      <c r="C502" s="1506" t="str">
        <f>'Matrix-Title I - 4401'!E103</f>
        <v>0100</v>
      </c>
      <c r="D502" s="1506" t="str">
        <f>'Matrix-Title I - 4401'!F103</f>
        <v>0000</v>
      </c>
      <c r="E502" s="1506" t="str">
        <f>'Matrix-Title I - 4401'!G103</f>
        <v>4401</v>
      </c>
      <c r="F502" s="1504">
        <f>'Matrix-Title I - 4401'!H103</f>
        <v>0</v>
      </c>
    </row>
    <row r="503" spans="1:6" x14ac:dyDescent="0.3">
      <c r="A503" s="1506">
        <f>'Matrix-Title I - 4401'!C104</f>
        <v>4201</v>
      </c>
      <c r="B503" s="1506">
        <f>'Matrix-Title I - 4401'!D104</f>
        <v>6150</v>
      </c>
      <c r="C503" s="1506" t="str">
        <f>'Matrix-Title I - 4401'!E104</f>
        <v>0131</v>
      </c>
      <c r="D503" s="1506" t="str">
        <f>'Matrix-Title I - 4401'!F104</f>
        <v>0000</v>
      </c>
      <c r="E503" s="1506" t="str">
        <f>'Matrix-Title I - 4401'!G104</f>
        <v>4401</v>
      </c>
      <c r="F503" s="1504">
        <f>'Matrix-Title I - 4401'!H104</f>
        <v>0</v>
      </c>
    </row>
    <row r="504" spans="1:6" x14ac:dyDescent="0.3">
      <c r="A504" s="1506">
        <f>'Matrix-Title I - 4401'!C105</f>
        <v>4201</v>
      </c>
      <c r="B504" s="1506">
        <f>'Matrix-Title I - 4401'!D105</f>
        <v>6150</v>
      </c>
      <c r="C504" s="1506" t="str">
        <f>'Matrix-Title I - 4401'!E105</f>
        <v>0210</v>
      </c>
      <c r="D504" s="1506" t="str">
        <f>'Matrix-Title I - 4401'!F105</f>
        <v>0000</v>
      </c>
      <c r="E504" s="1506" t="str">
        <f>'Matrix-Title I - 4401'!G105</f>
        <v>4401</v>
      </c>
      <c r="F504" s="1504">
        <f>'Matrix-Title I - 4401'!H105</f>
        <v>0</v>
      </c>
    </row>
    <row r="505" spans="1:6" x14ac:dyDescent="0.3">
      <c r="A505" s="1506">
        <f>'Matrix-Title I - 4401'!C106</f>
        <v>4201</v>
      </c>
      <c r="B505" s="1506">
        <f>'Matrix-Title I - 4401'!D106</f>
        <v>6150</v>
      </c>
      <c r="C505" s="1506" t="str">
        <f>'Matrix-Title I - 4401'!E106</f>
        <v>0220</v>
      </c>
      <c r="D505" s="1506" t="str">
        <f>'Matrix-Title I - 4401'!F106</f>
        <v>0000</v>
      </c>
      <c r="E505" s="1506" t="str">
        <f>'Matrix-Title I - 4401'!G106</f>
        <v>4401</v>
      </c>
      <c r="F505" s="1504">
        <f>'Matrix-Title I - 4401'!H106</f>
        <v>0</v>
      </c>
    </row>
    <row r="506" spans="1:6" x14ac:dyDescent="0.3">
      <c r="A506" s="1506">
        <f>'Matrix-Title I - 4401'!C107</f>
        <v>4201</v>
      </c>
      <c r="B506" s="1506">
        <f>'Matrix-Title I - 4401'!D107</f>
        <v>6150</v>
      </c>
      <c r="C506" s="1506" t="str">
        <f>'Matrix-Title I - 4401'!E107</f>
        <v>0231</v>
      </c>
      <c r="D506" s="1506" t="str">
        <f>'Matrix-Title I - 4401'!F107</f>
        <v>0000</v>
      </c>
      <c r="E506" s="1506" t="str">
        <f>'Matrix-Title I - 4401'!G107</f>
        <v>4401</v>
      </c>
      <c r="F506" s="1504">
        <f>'Matrix-Title I - 4401'!H107</f>
        <v>0</v>
      </c>
    </row>
    <row r="507" spans="1:6" x14ac:dyDescent="0.3">
      <c r="A507" s="1506">
        <f>'Matrix-Title I - 4401'!C108</f>
        <v>4201</v>
      </c>
      <c r="B507" s="1506">
        <f>'Matrix-Title I - 4401'!D108</f>
        <v>6150</v>
      </c>
      <c r="C507" s="1506" t="str">
        <f>'Matrix-Title I - 4401'!E108</f>
        <v>0232</v>
      </c>
      <c r="D507" s="1506" t="str">
        <f>'Matrix-Title I - 4401'!F108</f>
        <v>0000</v>
      </c>
      <c r="E507" s="1506" t="str">
        <f>'Matrix-Title I - 4401'!G108</f>
        <v>4401</v>
      </c>
      <c r="F507" s="1504">
        <f>'Matrix-Title I - 4401'!H108</f>
        <v>0</v>
      </c>
    </row>
    <row r="508" spans="1:6" x14ac:dyDescent="0.3">
      <c r="A508" s="1506">
        <f>'Matrix-Title I - 4401'!C109</f>
        <v>4201</v>
      </c>
      <c r="B508" s="1506">
        <f>'Matrix-Title I - 4401'!D109</f>
        <v>6150</v>
      </c>
      <c r="C508" s="1506" t="str">
        <f>'Matrix-Title I - 4401'!E109</f>
        <v>0233</v>
      </c>
      <c r="D508" s="1506" t="str">
        <f>'Matrix-Title I - 4401'!F109</f>
        <v>0000</v>
      </c>
      <c r="E508" s="1506" t="str">
        <f>'Matrix-Title I - 4401'!G109</f>
        <v>4401</v>
      </c>
      <c r="F508" s="1504">
        <f>'Matrix-Title I - 4401'!H109</f>
        <v>0</v>
      </c>
    </row>
    <row r="509" spans="1:6" x14ac:dyDescent="0.3">
      <c r="A509" s="1506">
        <f>'Matrix-Title I - 4401'!C110</f>
        <v>4201</v>
      </c>
      <c r="B509" s="1506">
        <f>'Matrix-Title I - 4401'!D110</f>
        <v>6150</v>
      </c>
      <c r="C509" s="1506" t="str">
        <f>'Matrix-Title I - 4401'!E110</f>
        <v>0234</v>
      </c>
      <c r="D509" s="1506" t="str">
        <f>'Matrix-Title I - 4401'!F110</f>
        <v>0000</v>
      </c>
      <c r="E509" s="1506" t="str">
        <f>'Matrix-Title I - 4401'!G110</f>
        <v>4401</v>
      </c>
      <c r="F509" s="1513">
        <f>'Matrix-Title I - 4401'!H110</f>
        <v>0</v>
      </c>
    </row>
    <row r="510" spans="1:6" x14ac:dyDescent="0.3">
      <c r="A510" s="1506">
        <f>'Matrix-Title I - 4401'!C111</f>
        <v>4201</v>
      </c>
      <c r="B510" s="1506">
        <f>'Matrix-Title I - 4401'!D111</f>
        <v>6400</v>
      </c>
      <c r="C510" s="1506" t="str">
        <f>'Matrix-Title I - 4401'!E111</f>
        <v>0104</v>
      </c>
      <c r="D510" s="1506" t="str">
        <f>'Matrix-Title I - 4401'!F111</f>
        <v>0000</v>
      </c>
      <c r="E510" s="1506" t="str">
        <f>'Matrix-Title I - 4401'!G111</f>
        <v>4401</v>
      </c>
      <c r="F510" s="1514">
        <f>'Matrix-Title I - 4401'!H111</f>
        <v>0</v>
      </c>
    </row>
    <row r="511" spans="1:6" x14ac:dyDescent="0.3">
      <c r="A511" s="1506">
        <f>'Matrix-Title I - 4401'!C112</f>
        <v>4201</v>
      </c>
      <c r="B511" s="1506">
        <f>'Matrix-Title I - 4401'!D112</f>
        <v>6400</v>
      </c>
      <c r="C511" s="1506" t="str">
        <f>'Matrix-Title I - 4401'!E112</f>
        <v>0100</v>
      </c>
      <c r="D511" s="1506" t="str">
        <f>'Matrix-Title I - 4401'!F112</f>
        <v>0000</v>
      </c>
      <c r="E511" s="1506" t="str">
        <f>'Matrix-Title I - 4401'!G112</f>
        <v>4401</v>
      </c>
      <c r="F511" s="1514">
        <f>'Matrix-Title I - 4401'!H112</f>
        <v>0</v>
      </c>
    </row>
    <row r="512" spans="1:6" x14ac:dyDescent="0.3">
      <c r="A512" s="1506">
        <f>'Matrix-Title I - 4401'!C113</f>
        <v>4201</v>
      </c>
      <c r="B512" s="1506">
        <f>'Matrix-Title I - 4401'!D113</f>
        <v>6400</v>
      </c>
      <c r="C512" s="1506" t="str">
        <f>'Matrix-Title I - 4401'!E113</f>
        <v>0131</v>
      </c>
      <c r="D512" s="1506" t="str">
        <f>'Matrix-Title I - 4401'!F113</f>
        <v>0000</v>
      </c>
      <c r="E512" s="1506" t="str">
        <f>'Matrix-Title I - 4401'!G113</f>
        <v>4401</v>
      </c>
      <c r="F512" s="1514">
        <f>'Matrix-Title I - 4401'!H113</f>
        <v>0</v>
      </c>
    </row>
    <row r="513" spans="1:7" x14ac:dyDescent="0.3">
      <c r="A513" s="1506">
        <f>'Matrix-Title I - 4401'!C114</f>
        <v>4201</v>
      </c>
      <c r="B513" s="1506">
        <f>'Matrix-Title I - 4401'!D114</f>
        <v>6400</v>
      </c>
      <c r="C513" s="1506" t="str">
        <f>'Matrix-Title I - 4401'!E114</f>
        <v>0210</v>
      </c>
      <c r="D513" s="1506" t="str">
        <f>'Matrix-Title I - 4401'!F114</f>
        <v>0000</v>
      </c>
      <c r="E513" s="1506" t="str">
        <f>'Matrix-Title I - 4401'!G114</f>
        <v>4401</v>
      </c>
      <c r="F513" s="1514">
        <f>'Matrix-Title I - 4401'!H114</f>
        <v>0</v>
      </c>
    </row>
    <row r="514" spans="1:7" x14ac:dyDescent="0.3">
      <c r="A514" s="1506">
        <f>'Matrix-Title I - 4401'!C115</f>
        <v>4201</v>
      </c>
      <c r="B514" s="1506">
        <f>'Matrix-Title I - 4401'!D115</f>
        <v>6400</v>
      </c>
      <c r="C514" s="1506" t="str">
        <f>'Matrix-Title I - 4401'!E115</f>
        <v>0220</v>
      </c>
      <c r="D514" s="1506" t="str">
        <f>'Matrix-Title I - 4401'!F115</f>
        <v>0000</v>
      </c>
      <c r="E514" s="1506" t="str">
        <f>'Matrix-Title I - 4401'!G115</f>
        <v>4401</v>
      </c>
      <c r="F514" s="1514">
        <f>'Matrix-Title I - 4401'!H115</f>
        <v>0</v>
      </c>
    </row>
    <row r="515" spans="1:7" x14ac:dyDescent="0.3">
      <c r="A515" s="1506">
        <f>'Matrix-Title I - 4401'!C116</f>
        <v>4201</v>
      </c>
      <c r="B515" s="1506">
        <f>'Matrix-Title I - 4401'!D116</f>
        <v>6400</v>
      </c>
      <c r="C515" s="1506" t="str">
        <f>'Matrix-Title I - 4401'!E116</f>
        <v>0231</v>
      </c>
      <c r="D515" s="1506" t="str">
        <f>'Matrix-Title I - 4401'!F116</f>
        <v>0000</v>
      </c>
      <c r="E515" s="1506" t="str">
        <f>'Matrix-Title I - 4401'!G116</f>
        <v>4401</v>
      </c>
      <c r="F515" s="1514">
        <f>'Matrix-Title I - 4401'!H116</f>
        <v>0</v>
      </c>
    </row>
    <row r="516" spans="1:7" x14ac:dyDescent="0.3">
      <c r="A516" s="1506">
        <f>'Matrix-Title I - 4401'!C117</f>
        <v>4201</v>
      </c>
      <c r="B516" s="1506">
        <f>'Matrix-Title I - 4401'!D117</f>
        <v>6400</v>
      </c>
      <c r="C516" s="1506" t="str">
        <f>'Matrix-Title I - 4401'!E117</f>
        <v>0232</v>
      </c>
      <c r="D516" s="1506" t="str">
        <f>'Matrix-Title I - 4401'!F117</f>
        <v>0000</v>
      </c>
      <c r="E516" s="1506" t="str">
        <f>'Matrix-Title I - 4401'!G117</f>
        <v>4401</v>
      </c>
      <c r="F516" s="1514">
        <f>'Matrix-Title I - 4401'!H117</f>
        <v>0</v>
      </c>
    </row>
    <row r="517" spans="1:7" x14ac:dyDescent="0.3">
      <c r="A517" s="1506">
        <f>'Matrix-Title I - 4401'!C118</f>
        <v>4201</v>
      </c>
      <c r="B517" s="1506">
        <f>'Matrix-Title I - 4401'!D118</f>
        <v>6400</v>
      </c>
      <c r="C517" s="1506" t="str">
        <f>'Matrix-Title I - 4401'!E118</f>
        <v>0233</v>
      </c>
      <c r="D517" s="1506" t="str">
        <f>'Matrix-Title I - 4401'!F118</f>
        <v>0000</v>
      </c>
      <c r="E517" s="1506" t="str">
        <f>'Matrix-Title I - 4401'!G118</f>
        <v>4401</v>
      </c>
      <c r="F517" s="1514">
        <f>'Matrix-Title I - 4401'!H118</f>
        <v>0</v>
      </c>
    </row>
    <row r="518" spans="1:7" x14ac:dyDescent="0.3">
      <c r="A518" s="1506">
        <f>'Matrix-Title I - 4401'!C119</f>
        <v>4201</v>
      </c>
      <c r="B518" s="1506">
        <f>'Matrix-Title I - 4401'!D119</f>
        <v>6400</v>
      </c>
      <c r="C518" s="1506" t="str">
        <f>'Matrix-Title I - 4401'!E119</f>
        <v>0234</v>
      </c>
      <c r="D518" s="1506" t="str">
        <f>'Matrix-Title I - 4401'!F119</f>
        <v>0000</v>
      </c>
      <c r="E518" s="1506" t="str">
        <f>'Matrix-Title I - 4401'!G119</f>
        <v>4401</v>
      </c>
      <c r="F518" s="1514">
        <f>'Matrix-Title I - 4401'!H119</f>
        <v>0</v>
      </c>
    </row>
    <row r="519" spans="1:7" x14ac:dyDescent="0.3">
      <c r="G519" s="1512">
        <f>SUM(F491:F518)</f>
        <v>0</v>
      </c>
    </row>
    <row r="521" spans="1:7" x14ac:dyDescent="0.3">
      <c r="A521" s="1297" t="str">
        <f>'Matrix-Title II - 4405'!B2</f>
        <v>Title II</v>
      </c>
    </row>
    <row r="522" spans="1:7" s="230" customFormat="1" x14ac:dyDescent="0.3">
      <c r="A522" s="1502" t="s">
        <v>242</v>
      </c>
      <c r="B522" s="1502" t="s">
        <v>243</v>
      </c>
      <c r="C522" s="1502" t="s">
        <v>244</v>
      </c>
      <c r="D522" s="1502" t="s">
        <v>245</v>
      </c>
      <c r="E522" s="1502" t="s">
        <v>246</v>
      </c>
      <c r="F522" s="1507" t="s">
        <v>247</v>
      </c>
      <c r="G522" s="1508" t="s">
        <v>248</v>
      </c>
    </row>
    <row r="523" spans="1:7" x14ac:dyDescent="0.3">
      <c r="A523" s="1506">
        <f>'Matrix-Title II - 4405'!C66</f>
        <v>4201</v>
      </c>
      <c r="B523" s="1506">
        <f>'Matrix-Title II - 4405'!D66</f>
        <v>6300</v>
      </c>
      <c r="C523" s="1506" t="str">
        <f>'Matrix-Title II - 4405'!E66</f>
        <v>0104</v>
      </c>
      <c r="D523" s="1506" t="str">
        <f>'Matrix-Title II - 4405'!F66</f>
        <v>0000</v>
      </c>
      <c r="E523" s="1506" t="str">
        <f>'Matrix-Title II - 4405'!G66</f>
        <v>4405</v>
      </c>
      <c r="F523" s="1504">
        <f>'Matrix-Title II - 4405'!H66</f>
        <v>0</v>
      </c>
    </row>
    <row r="524" spans="1:7" x14ac:dyDescent="0.3">
      <c r="A524" s="1506">
        <f>'Matrix-Title II - 4405'!C67</f>
        <v>4201</v>
      </c>
      <c r="B524" s="1506">
        <f>'Matrix-Title II - 4405'!D67</f>
        <v>6300</v>
      </c>
      <c r="C524" s="1506" t="str">
        <f>'Matrix-Title II - 4405'!E67</f>
        <v>0131</v>
      </c>
      <c r="D524" s="1506" t="str">
        <f>'Matrix-Title II - 4405'!F67</f>
        <v>0000</v>
      </c>
      <c r="E524" s="1506" t="str">
        <f>'Matrix-Title II - 4405'!G67</f>
        <v>4405</v>
      </c>
      <c r="F524" s="1504">
        <f>'Matrix-Title II - 4405'!H67</f>
        <v>55196</v>
      </c>
    </row>
    <row r="525" spans="1:7" x14ac:dyDescent="0.3">
      <c r="A525" s="1506">
        <f>'Matrix-Title II - 4405'!C68</f>
        <v>4201</v>
      </c>
      <c r="B525" s="1506">
        <f>'Matrix-Title II - 4405'!D68</f>
        <v>6300</v>
      </c>
      <c r="C525" s="1506" t="str">
        <f>'Matrix-Title II - 4405'!E68</f>
        <v>0210</v>
      </c>
      <c r="D525" s="1506" t="str">
        <f>'Matrix-Title II - 4405'!F68</f>
        <v>0000</v>
      </c>
      <c r="E525" s="1506" t="str">
        <f>'Matrix-Title II - 4405'!G68</f>
        <v>4405</v>
      </c>
      <c r="F525" s="1504">
        <f>'Matrix-Title II - 4405'!H68</f>
        <v>3792</v>
      </c>
    </row>
    <row r="526" spans="1:7" x14ac:dyDescent="0.3">
      <c r="A526" s="1506">
        <f>'Matrix-Title II - 4405'!C69</f>
        <v>4201</v>
      </c>
      <c r="B526" s="1506">
        <f>'Matrix-Title II - 4405'!D69</f>
        <v>6300</v>
      </c>
      <c r="C526" s="1506" t="str">
        <f>'Matrix-Title II - 4405'!E69</f>
        <v>0220</v>
      </c>
      <c r="D526" s="1506" t="str">
        <f>'Matrix-Title II - 4405'!F69</f>
        <v>0000</v>
      </c>
      <c r="E526" s="1506" t="str">
        <f>'Matrix-Title II - 4405'!G69</f>
        <v>4405</v>
      </c>
      <c r="F526" s="1504">
        <f>'Matrix-Title II - 4405'!H69</f>
        <v>4222</v>
      </c>
    </row>
    <row r="527" spans="1:7" x14ac:dyDescent="0.3">
      <c r="A527" s="1506">
        <f>'Matrix-Title II - 4405'!C70</f>
        <v>4201</v>
      </c>
      <c r="B527" s="1506">
        <f>'Matrix-Title II - 4405'!D70</f>
        <v>6300</v>
      </c>
      <c r="C527" s="1506" t="str">
        <f>'Matrix-Title II - 4405'!E70</f>
        <v>0231</v>
      </c>
      <c r="D527" s="1506" t="str">
        <f>'Matrix-Title II - 4405'!F70</f>
        <v>0000</v>
      </c>
      <c r="E527" s="1506" t="str">
        <f>'Matrix-Title II - 4405'!G70</f>
        <v>4405</v>
      </c>
      <c r="F527" s="1504">
        <f>'Matrix-Title II - 4405'!H70</f>
        <v>6458</v>
      </c>
    </row>
    <row r="528" spans="1:7" x14ac:dyDescent="0.3">
      <c r="A528" s="1506">
        <f>'Matrix-Title II - 4405'!C71</f>
        <v>4201</v>
      </c>
      <c r="B528" s="1506">
        <f>'Matrix-Title II - 4405'!D71</f>
        <v>6300</v>
      </c>
      <c r="C528" s="1506" t="str">
        <f>'Matrix-Title II - 4405'!E71</f>
        <v>0232</v>
      </c>
      <c r="D528" s="1506" t="str">
        <f>'Matrix-Title II - 4405'!F71</f>
        <v>0000</v>
      </c>
      <c r="E528" s="1506" t="str">
        <f>'Matrix-Title II - 4405'!G71</f>
        <v>4405</v>
      </c>
      <c r="F528" s="1504">
        <f>'Matrix-Title II - 4405'!H71</f>
        <v>28</v>
      </c>
    </row>
    <row r="529" spans="1:12" x14ac:dyDescent="0.3">
      <c r="A529" s="1506">
        <f>'Matrix-Title II - 4405'!C72</f>
        <v>4201</v>
      </c>
      <c r="B529" s="1506">
        <f>'Matrix-Title II - 4405'!D72</f>
        <v>6300</v>
      </c>
      <c r="C529" s="1506" t="str">
        <f>'Matrix-Title II - 4405'!E72</f>
        <v>0233</v>
      </c>
      <c r="D529" s="1506" t="str">
        <f>'Matrix-Title II - 4405'!F72</f>
        <v>0000</v>
      </c>
      <c r="E529" s="1506" t="str">
        <f>'Matrix-Title II - 4405'!G72</f>
        <v>4405</v>
      </c>
      <c r="F529" s="1504">
        <f>'Matrix-Title II - 4405'!H72</f>
        <v>204</v>
      </c>
    </row>
    <row r="530" spans="1:12" x14ac:dyDescent="0.3">
      <c r="A530" s="1506">
        <f>'Matrix-Title II - 4405'!C73</f>
        <v>4201</v>
      </c>
      <c r="B530" s="1506">
        <f>'Matrix-Title II - 4405'!D73</f>
        <v>6300</v>
      </c>
      <c r="C530" s="1506" t="str">
        <f>'Matrix-Title II - 4405'!E73</f>
        <v>0234</v>
      </c>
      <c r="D530" s="1506" t="str">
        <f>'Matrix-Title II - 4405'!F73</f>
        <v>0000</v>
      </c>
      <c r="E530" s="1506" t="str">
        <f>'Matrix-Title II - 4405'!G73</f>
        <v>4405</v>
      </c>
      <c r="F530" s="1504">
        <f>'Matrix-Title II - 4405'!H73</f>
        <v>0</v>
      </c>
    </row>
    <row r="531" spans="1:12" x14ac:dyDescent="0.3">
      <c r="G531" s="1512">
        <f>SUM(F523:F530)</f>
        <v>69900</v>
      </c>
    </row>
    <row r="533" spans="1:12" x14ac:dyDescent="0.3">
      <c r="L533" s="1518">
        <f>+G109+G123+G151+G163+G176+G189+G201+G212+G237+G258+G280+G310+G322+G334+G365+G377+G388+G400+G411+G422+G434+G466+G487+G519+G531</f>
        <v>753644</v>
      </c>
    </row>
    <row r="534" spans="1:12" s="259" customFormat="1" hidden="1" x14ac:dyDescent="0.3">
      <c r="A534" s="1519" t="s">
        <v>2031</v>
      </c>
      <c r="B534" s="1520"/>
      <c r="C534" s="1520"/>
      <c r="D534" s="1520"/>
      <c r="E534" s="1520"/>
      <c r="F534" s="1521"/>
      <c r="G534" s="1522"/>
    </row>
    <row r="535" spans="1:12" s="259" customFormat="1" hidden="1" x14ac:dyDescent="0.3">
      <c r="A535" s="1520"/>
      <c r="B535" s="1520"/>
      <c r="C535" s="1520"/>
      <c r="D535" s="1520"/>
      <c r="E535" s="1520"/>
      <c r="F535" s="1521"/>
      <c r="G535" s="1522"/>
    </row>
    <row r="536" spans="1:12" s="259" customFormat="1" hidden="1" x14ac:dyDescent="0.3">
      <c r="A536" s="1523" t="s">
        <v>2025</v>
      </c>
      <c r="B536" s="1520"/>
      <c r="C536" s="1520"/>
      <c r="D536" s="1520"/>
      <c r="E536" s="1520"/>
      <c r="F536" s="1521"/>
      <c r="G536" s="1522"/>
    </row>
    <row r="537" spans="1:12" s="258" customFormat="1" hidden="1" x14ac:dyDescent="0.3">
      <c r="A537" s="1524" t="s">
        <v>242</v>
      </c>
      <c r="B537" s="1524" t="s">
        <v>243</v>
      </c>
      <c r="C537" s="1524" t="s">
        <v>244</v>
      </c>
      <c r="D537" s="1524" t="s">
        <v>245</v>
      </c>
      <c r="E537" s="1524" t="s">
        <v>246</v>
      </c>
      <c r="F537" s="1525" t="s">
        <v>247</v>
      </c>
      <c r="G537" s="1526" t="s">
        <v>248</v>
      </c>
    </row>
    <row r="538" spans="1:12" s="259" customFormat="1" hidden="1" x14ac:dyDescent="0.3">
      <c r="A538" s="1520">
        <f>+'Matrix-IDEA-ARRA - 0495'!C83</f>
        <v>4320</v>
      </c>
      <c r="B538" s="1520">
        <f>+'Matrix-IDEA-ARRA - 0495'!D83</f>
        <v>5200</v>
      </c>
      <c r="C538" s="1520" t="str">
        <f>+'Matrix-IDEA-ARRA - 0495'!E83</f>
        <v>0104</v>
      </c>
      <c r="D538" s="1520" t="str">
        <f>+'Matrix-IDEA-ARRA - 0495'!F83</f>
        <v>0000</v>
      </c>
      <c r="E538" s="1520" t="str">
        <f>+'Matrix-IDEA-ARRA - 0495'!G83</f>
        <v>0495</v>
      </c>
      <c r="F538" s="1521">
        <f>+'Matrix-IDEA-ARRA - 0495'!H83</f>
        <v>0</v>
      </c>
      <c r="G538" s="1522"/>
    </row>
    <row r="539" spans="1:12" s="259" customFormat="1" hidden="1" x14ac:dyDescent="0.3">
      <c r="A539" s="1520">
        <f>+'Matrix-IDEA-ARRA - 0495'!C84</f>
        <v>4320</v>
      </c>
      <c r="B539" s="1520">
        <f>+'Matrix-IDEA-ARRA - 0495'!D84</f>
        <v>5200</v>
      </c>
      <c r="C539" s="1520" t="str">
        <f>+'Matrix-IDEA-ARRA - 0495'!E84</f>
        <v>0100</v>
      </c>
      <c r="D539" s="1520" t="str">
        <f>+'Matrix-IDEA-ARRA - 0495'!F84</f>
        <v>0000</v>
      </c>
      <c r="E539" s="1520" t="str">
        <f>+'Matrix-IDEA-ARRA - 0495'!G84</f>
        <v>0495</v>
      </c>
      <c r="F539" s="1521">
        <f>+'Matrix-IDEA-ARRA - 0495'!H84</f>
        <v>0</v>
      </c>
      <c r="G539" s="1522"/>
    </row>
    <row r="540" spans="1:12" s="259" customFormat="1" hidden="1" x14ac:dyDescent="0.3">
      <c r="A540" s="1520">
        <f>+'Matrix-IDEA-ARRA - 0495'!C85</f>
        <v>4320</v>
      </c>
      <c r="B540" s="1520">
        <f>+'Matrix-IDEA-ARRA - 0495'!D85</f>
        <v>5200</v>
      </c>
      <c r="C540" s="1520" t="str">
        <f>+'Matrix-IDEA-ARRA - 0495'!E85</f>
        <v>0131</v>
      </c>
      <c r="D540" s="1520" t="str">
        <f>+'Matrix-IDEA-ARRA - 0495'!F85</f>
        <v>0000</v>
      </c>
      <c r="E540" s="1520" t="str">
        <f>+'Matrix-IDEA-ARRA - 0495'!G85</f>
        <v>0495</v>
      </c>
      <c r="F540" s="1521">
        <f>+'Matrix-IDEA-ARRA - 0495'!H85</f>
        <v>0</v>
      </c>
      <c r="G540" s="1522"/>
    </row>
    <row r="541" spans="1:12" s="259" customFormat="1" hidden="1" x14ac:dyDescent="0.3">
      <c r="A541" s="1520">
        <f>+'Matrix-IDEA-ARRA - 0495'!C86</f>
        <v>4320</v>
      </c>
      <c r="B541" s="1520">
        <f>+'Matrix-IDEA-ARRA - 0495'!D86</f>
        <v>5200</v>
      </c>
      <c r="C541" s="1520" t="str">
        <f>+'Matrix-IDEA-ARRA - 0495'!E86</f>
        <v>0210</v>
      </c>
      <c r="D541" s="1520" t="str">
        <f>+'Matrix-IDEA-ARRA - 0495'!F86</f>
        <v>0000</v>
      </c>
      <c r="E541" s="1520" t="str">
        <f>+'Matrix-IDEA-ARRA - 0495'!G86</f>
        <v>0495</v>
      </c>
      <c r="F541" s="1521">
        <f>+'Matrix-IDEA-ARRA - 0495'!H86</f>
        <v>0</v>
      </c>
      <c r="G541" s="1522"/>
    </row>
    <row r="542" spans="1:12" s="259" customFormat="1" hidden="1" x14ac:dyDescent="0.3">
      <c r="A542" s="1520">
        <f>+'Matrix-IDEA-ARRA - 0495'!C87</f>
        <v>4320</v>
      </c>
      <c r="B542" s="1520">
        <f>+'Matrix-IDEA-ARRA - 0495'!D87</f>
        <v>5200</v>
      </c>
      <c r="C542" s="1520" t="str">
        <f>+'Matrix-IDEA-ARRA - 0495'!E87</f>
        <v>0220</v>
      </c>
      <c r="D542" s="1520" t="str">
        <f>+'Matrix-IDEA-ARRA - 0495'!F87</f>
        <v>0000</v>
      </c>
      <c r="E542" s="1520" t="str">
        <f>+'Matrix-IDEA-ARRA - 0495'!G87</f>
        <v>0495</v>
      </c>
      <c r="F542" s="1521">
        <f>+'Matrix-IDEA-ARRA - 0495'!H87</f>
        <v>0</v>
      </c>
      <c r="G542" s="1522"/>
    </row>
    <row r="543" spans="1:12" s="259" customFormat="1" hidden="1" x14ac:dyDescent="0.3">
      <c r="A543" s="1520">
        <f>+'Matrix-IDEA-ARRA - 0495'!C88</f>
        <v>4320</v>
      </c>
      <c r="B543" s="1520">
        <f>+'Matrix-IDEA-ARRA - 0495'!D88</f>
        <v>5200</v>
      </c>
      <c r="C543" s="1520" t="str">
        <f>+'Matrix-IDEA-ARRA - 0495'!E88</f>
        <v>0231</v>
      </c>
      <c r="D543" s="1520" t="str">
        <f>+'Matrix-IDEA-ARRA - 0495'!F88</f>
        <v>0000</v>
      </c>
      <c r="E543" s="1520" t="str">
        <f>+'Matrix-IDEA-ARRA - 0495'!G88</f>
        <v>0495</v>
      </c>
      <c r="F543" s="1521">
        <f>+'Matrix-IDEA-ARRA - 0495'!H88</f>
        <v>0</v>
      </c>
      <c r="G543" s="1522"/>
    </row>
    <row r="544" spans="1:12" s="259" customFormat="1" hidden="1" x14ac:dyDescent="0.3">
      <c r="A544" s="1520">
        <f>+'Matrix-IDEA-ARRA - 0495'!C89</f>
        <v>4320</v>
      </c>
      <c r="B544" s="1520">
        <f>+'Matrix-IDEA-ARRA - 0495'!D89</f>
        <v>5200</v>
      </c>
      <c r="C544" s="1520" t="str">
        <f>+'Matrix-IDEA-ARRA - 0495'!E89</f>
        <v>0232</v>
      </c>
      <c r="D544" s="1520" t="str">
        <f>+'Matrix-IDEA-ARRA - 0495'!F89</f>
        <v>0000</v>
      </c>
      <c r="E544" s="1520" t="str">
        <f>+'Matrix-IDEA-ARRA - 0495'!G89</f>
        <v>0495</v>
      </c>
      <c r="F544" s="1521">
        <f>+'Matrix-IDEA-ARRA - 0495'!H89</f>
        <v>0</v>
      </c>
      <c r="G544" s="1522"/>
    </row>
    <row r="545" spans="1:7" s="259" customFormat="1" hidden="1" x14ac:dyDescent="0.3">
      <c r="A545" s="1520">
        <f>+'Matrix-IDEA-ARRA - 0495'!C90</f>
        <v>4320</v>
      </c>
      <c r="B545" s="1520">
        <f>+'Matrix-IDEA-ARRA - 0495'!D90</f>
        <v>5200</v>
      </c>
      <c r="C545" s="1520" t="str">
        <f>+'Matrix-IDEA-ARRA - 0495'!E90</f>
        <v>0233</v>
      </c>
      <c r="D545" s="1520" t="str">
        <f>+'Matrix-IDEA-ARRA - 0495'!F90</f>
        <v>0000</v>
      </c>
      <c r="E545" s="1520" t="str">
        <f>+'Matrix-IDEA-ARRA - 0495'!G90</f>
        <v>0495</v>
      </c>
      <c r="F545" s="1521">
        <f>+'Matrix-IDEA-ARRA - 0495'!H90</f>
        <v>0</v>
      </c>
      <c r="G545" s="1522"/>
    </row>
    <row r="546" spans="1:7" s="259" customFormat="1" hidden="1" x14ac:dyDescent="0.3">
      <c r="A546" s="1520">
        <f>+'Matrix-IDEA-ARRA - 0495'!C91</f>
        <v>4320</v>
      </c>
      <c r="B546" s="1520">
        <f>+'Matrix-IDEA-ARRA - 0495'!D91</f>
        <v>5200</v>
      </c>
      <c r="C546" s="1520" t="str">
        <f>+'Matrix-IDEA-ARRA - 0495'!E91</f>
        <v>0234</v>
      </c>
      <c r="D546" s="1520" t="str">
        <f>+'Matrix-IDEA-ARRA - 0495'!F91</f>
        <v>0000</v>
      </c>
      <c r="E546" s="1520" t="str">
        <f>+'Matrix-IDEA-ARRA - 0495'!G91</f>
        <v>0495</v>
      </c>
      <c r="F546" s="1521">
        <f>+'Matrix-IDEA-ARRA - 0495'!H91</f>
        <v>0</v>
      </c>
      <c r="G546" s="1522"/>
    </row>
    <row r="547" spans="1:7" s="259" customFormat="1" hidden="1" x14ac:dyDescent="0.3">
      <c r="A547" s="1520">
        <f>+'Matrix-IDEA-ARRA - 0495'!C92</f>
        <v>4320</v>
      </c>
      <c r="B547" s="1520">
        <f>+'Matrix-IDEA-ARRA - 0495'!D92</f>
        <v>6300</v>
      </c>
      <c r="C547" s="1520" t="str">
        <f>+'Matrix-IDEA-ARRA - 0495'!E92</f>
        <v>0104</v>
      </c>
      <c r="D547" s="1520" t="str">
        <f>+'Matrix-IDEA-ARRA - 0495'!F92</f>
        <v>0000</v>
      </c>
      <c r="E547" s="1520" t="str">
        <f>+'Matrix-IDEA-ARRA - 0495'!G92</f>
        <v>0495</v>
      </c>
      <c r="F547" s="1521">
        <f>+'Matrix-IDEA-ARRA - 0495'!H92</f>
        <v>0</v>
      </c>
      <c r="G547" s="1522"/>
    </row>
    <row r="548" spans="1:7" s="259" customFormat="1" hidden="1" x14ac:dyDescent="0.3">
      <c r="A548" s="1520">
        <f>+'Matrix-IDEA-ARRA - 0495'!C93</f>
        <v>4320</v>
      </c>
      <c r="B548" s="1520">
        <f>+'Matrix-IDEA-ARRA - 0495'!D93</f>
        <v>6300</v>
      </c>
      <c r="C548" s="1520" t="str">
        <f>+'Matrix-IDEA-ARRA - 0495'!E93</f>
        <v>0131</v>
      </c>
      <c r="D548" s="1520" t="str">
        <f>+'Matrix-IDEA-ARRA - 0495'!F93</f>
        <v>0000</v>
      </c>
      <c r="E548" s="1520" t="str">
        <f>+'Matrix-IDEA-ARRA - 0495'!G93</f>
        <v>0495</v>
      </c>
      <c r="F548" s="1521">
        <f>+'Matrix-IDEA-ARRA - 0495'!H93</f>
        <v>0</v>
      </c>
      <c r="G548" s="1522"/>
    </row>
    <row r="549" spans="1:7" s="259" customFormat="1" hidden="1" x14ac:dyDescent="0.3">
      <c r="A549" s="1520">
        <f>+'Matrix-IDEA-ARRA - 0495'!C94</f>
        <v>4320</v>
      </c>
      <c r="B549" s="1520">
        <f>+'Matrix-IDEA-ARRA - 0495'!D94</f>
        <v>6300</v>
      </c>
      <c r="C549" s="1520" t="str">
        <f>+'Matrix-IDEA-ARRA - 0495'!E94</f>
        <v>0210</v>
      </c>
      <c r="D549" s="1520" t="str">
        <f>+'Matrix-IDEA-ARRA - 0495'!F94</f>
        <v>0000</v>
      </c>
      <c r="E549" s="1520" t="str">
        <f>+'Matrix-IDEA-ARRA - 0495'!G94</f>
        <v>0495</v>
      </c>
      <c r="F549" s="1521">
        <f>+'Matrix-IDEA-ARRA - 0495'!H94</f>
        <v>0</v>
      </c>
      <c r="G549" s="1522"/>
    </row>
    <row r="550" spans="1:7" s="259" customFormat="1" hidden="1" x14ac:dyDescent="0.3">
      <c r="A550" s="1520">
        <f>+'Matrix-IDEA-ARRA - 0495'!C95</f>
        <v>4320</v>
      </c>
      <c r="B550" s="1520">
        <f>+'Matrix-IDEA-ARRA - 0495'!D95</f>
        <v>6300</v>
      </c>
      <c r="C550" s="1520" t="str">
        <f>+'Matrix-IDEA-ARRA - 0495'!E95</f>
        <v>0220</v>
      </c>
      <c r="D550" s="1520" t="str">
        <f>+'Matrix-IDEA-ARRA - 0495'!F95</f>
        <v>0000</v>
      </c>
      <c r="E550" s="1520" t="str">
        <f>+'Matrix-IDEA-ARRA - 0495'!G95</f>
        <v>0495</v>
      </c>
      <c r="F550" s="1521">
        <f>+'Matrix-IDEA-ARRA - 0495'!H95</f>
        <v>0</v>
      </c>
      <c r="G550" s="1522"/>
    </row>
    <row r="551" spans="1:7" s="259" customFormat="1" hidden="1" x14ac:dyDescent="0.3">
      <c r="A551" s="1520">
        <f>+'Matrix-IDEA-ARRA - 0495'!C96</f>
        <v>4320</v>
      </c>
      <c r="B551" s="1520">
        <f>+'Matrix-IDEA-ARRA - 0495'!D96</f>
        <v>6300</v>
      </c>
      <c r="C551" s="1520" t="str">
        <f>+'Matrix-IDEA-ARRA - 0495'!E96</f>
        <v>0231</v>
      </c>
      <c r="D551" s="1520" t="str">
        <f>+'Matrix-IDEA-ARRA - 0495'!F96</f>
        <v>0000</v>
      </c>
      <c r="E551" s="1520" t="str">
        <f>+'Matrix-IDEA-ARRA - 0495'!G96</f>
        <v>0495</v>
      </c>
      <c r="F551" s="1521">
        <f>+'Matrix-IDEA-ARRA - 0495'!H96</f>
        <v>0</v>
      </c>
      <c r="G551" s="1522"/>
    </row>
    <row r="552" spans="1:7" s="259" customFormat="1" hidden="1" x14ac:dyDescent="0.3">
      <c r="A552" s="1520">
        <f>+'Matrix-IDEA-ARRA - 0495'!C97</f>
        <v>4320</v>
      </c>
      <c r="B552" s="1520">
        <f>+'Matrix-IDEA-ARRA - 0495'!D97</f>
        <v>6300</v>
      </c>
      <c r="C552" s="1520" t="str">
        <f>+'Matrix-IDEA-ARRA - 0495'!E97</f>
        <v>0232</v>
      </c>
      <c r="D552" s="1520" t="str">
        <f>+'Matrix-IDEA-ARRA - 0495'!F97</f>
        <v>0000</v>
      </c>
      <c r="E552" s="1520" t="str">
        <f>+'Matrix-IDEA-ARRA - 0495'!G97</f>
        <v>0495</v>
      </c>
      <c r="F552" s="1521">
        <f>+'Matrix-IDEA-ARRA - 0495'!H97</f>
        <v>0</v>
      </c>
      <c r="G552" s="1522"/>
    </row>
    <row r="553" spans="1:7" s="259" customFormat="1" hidden="1" x14ac:dyDescent="0.3">
      <c r="A553" s="1520">
        <f>+'Matrix-IDEA-ARRA - 0495'!C98</f>
        <v>4320</v>
      </c>
      <c r="B553" s="1520">
        <f>+'Matrix-IDEA-ARRA - 0495'!D98</f>
        <v>6300</v>
      </c>
      <c r="C553" s="1520" t="str">
        <f>+'Matrix-IDEA-ARRA - 0495'!E98</f>
        <v>0233</v>
      </c>
      <c r="D553" s="1520" t="str">
        <f>+'Matrix-IDEA-ARRA - 0495'!F98</f>
        <v>0000</v>
      </c>
      <c r="E553" s="1520" t="str">
        <f>+'Matrix-IDEA-ARRA - 0495'!G98</f>
        <v>0495</v>
      </c>
      <c r="F553" s="1521">
        <f>+'Matrix-IDEA-ARRA - 0495'!H98</f>
        <v>0</v>
      </c>
      <c r="G553" s="1522"/>
    </row>
    <row r="554" spans="1:7" s="259" customFormat="1" hidden="1" x14ac:dyDescent="0.3">
      <c r="A554" s="1520">
        <f>+'Matrix-IDEA-ARRA - 0495'!C99</f>
        <v>4320</v>
      </c>
      <c r="B554" s="1520">
        <f>+'Matrix-IDEA-ARRA - 0495'!D99</f>
        <v>6300</v>
      </c>
      <c r="C554" s="1520" t="str">
        <f>+'Matrix-IDEA-ARRA - 0495'!E99</f>
        <v>0234</v>
      </c>
      <c r="D554" s="1520" t="str">
        <f>+'Matrix-IDEA-ARRA - 0495'!F99</f>
        <v>0000</v>
      </c>
      <c r="E554" s="1520" t="str">
        <f>+'Matrix-IDEA-ARRA - 0495'!G99</f>
        <v>0495</v>
      </c>
      <c r="F554" s="1521">
        <f>+'Matrix-IDEA-ARRA - 0495'!H99</f>
        <v>0</v>
      </c>
      <c r="G554" s="1522"/>
    </row>
    <row r="555" spans="1:7" s="259" customFormat="1" hidden="1" x14ac:dyDescent="0.3">
      <c r="A555" s="1520"/>
      <c r="B555" s="1520"/>
      <c r="C555" s="1520"/>
      <c r="D555" s="1520"/>
      <c r="E555" s="1520"/>
      <c r="F555" s="1521"/>
      <c r="G555" s="1527">
        <f>SUM(F538:F554)</f>
        <v>0</v>
      </c>
    </row>
    <row r="556" spans="1:7" s="259" customFormat="1" hidden="1" x14ac:dyDescent="0.3">
      <c r="A556" s="1520"/>
      <c r="B556" s="1520"/>
      <c r="C556" s="1520"/>
      <c r="D556" s="1520"/>
      <c r="E556" s="1520"/>
      <c r="F556" s="1521"/>
      <c r="G556" s="1522"/>
    </row>
    <row r="557" spans="1:7" s="259" customFormat="1" hidden="1" x14ac:dyDescent="0.3">
      <c r="A557" s="1523" t="s">
        <v>2026</v>
      </c>
      <c r="B557" s="1520"/>
      <c r="C557" s="1520"/>
      <c r="D557" s="1520"/>
      <c r="E557" s="1520"/>
      <c r="F557" s="1521"/>
      <c r="G557" s="1522"/>
    </row>
    <row r="558" spans="1:7" s="258" customFormat="1" hidden="1" x14ac:dyDescent="0.3">
      <c r="A558" s="1524" t="s">
        <v>242</v>
      </c>
      <c r="B558" s="1524" t="s">
        <v>243</v>
      </c>
      <c r="C558" s="1524" t="s">
        <v>244</v>
      </c>
      <c r="D558" s="1524" t="s">
        <v>245</v>
      </c>
      <c r="E558" s="1524" t="s">
        <v>246</v>
      </c>
      <c r="F558" s="1525" t="s">
        <v>247</v>
      </c>
      <c r="G558" s="1526" t="s">
        <v>248</v>
      </c>
    </row>
    <row r="559" spans="1:7" s="259" customFormat="1" hidden="1" x14ac:dyDescent="0.3">
      <c r="A559" s="1520">
        <f>+'Matrix-Title I-ARRA - 0491'!C90</f>
        <v>4320</v>
      </c>
      <c r="B559" s="1520">
        <f>+'Matrix-Title I-ARRA - 0491'!D90</f>
        <v>5100</v>
      </c>
      <c r="C559" s="1520" t="str">
        <f>+'Matrix-Title I-ARRA - 0491'!E90</f>
        <v>0104</v>
      </c>
      <c r="D559" s="1520" t="str">
        <f>+'Matrix-Title I-ARRA - 0491'!F90</f>
        <v>0000</v>
      </c>
      <c r="E559" s="1520" t="str">
        <f>+'Matrix-Title I-ARRA - 0491'!G90</f>
        <v>0491</v>
      </c>
      <c r="F559" s="1521">
        <f>+'Matrix-Title I-ARRA - 0491'!H90</f>
        <v>0</v>
      </c>
      <c r="G559" s="1522"/>
    </row>
    <row r="560" spans="1:7" s="259" customFormat="1" hidden="1" x14ac:dyDescent="0.3">
      <c r="A560" s="1520">
        <f>+'Matrix-Title I-ARRA - 0491'!C91</f>
        <v>4320</v>
      </c>
      <c r="B560" s="1520">
        <f>+'Matrix-Title I-ARRA - 0491'!D91</f>
        <v>5100</v>
      </c>
      <c r="C560" s="1520" t="str">
        <f>+'Matrix-Title I-ARRA - 0491'!E91</f>
        <v>0100</v>
      </c>
      <c r="D560" s="1520" t="str">
        <f>+'Matrix-Title I-ARRA - 0491'!F91</f>
        <v>0000</v>
      </c>
      <c r="E560" s="1520" t="str">
        <f>+'Matrix-Title I-ARRA - 0491'!G91</f>
        <v>0491</v>
      </c>
      <c r="F560" s="1521">
        <f>+'Matrix-Title I-ARRA - 0491'!H91</f>
        <v>0</v>
      </c>
      <c r="G560" s="1522"/>
    </row>
    <row r="561" spans="1:7" s="259" customFormat="1" hidden="1" x14ac:dyDescent="0.3">
      <c r="A561" s="1520">
        <f>+'Matrix-Title I-ARRA - 0491'!C92</f>
        <v>4320</v>
      </c>
      <c r="B561" s="1520">
        <f>+'Matrix-Title I-ARRA - 0491'!D92</f>
        <v>5100</v>
      </c>
      <c r="C561" s="1520" t="str">
        <f>+'Matrix-Title I-ARRA - 0491'!E92</f>
        <v>0131</v>
      </c>
      <c r="D561" s="1520" t="str">
        <f>+'Matrix-Title I-ARRA - 0491'!F92</f>
        <v>0000</v>
      </c>
      <c r="E561" s="1520" t="str">
        <f>+'Matrix-Title I-ARRA - 0491'!G92</f>
        <v>0491</v>
      </c>
      <c r="F561" s="1521">
        <f>+'Matrix-Title I-ARRA - 0491'!H92</f>
        <v>0</v>
      </c>
      <c r="G561" s="1522"/>
    </row>
    <row r="562" spans="1:7" s="259" customFormat="1" hidden="1" x14ac:dyDescent="0.3">
      <c r="A562" s="1520">
        <f>+'Matrix-Title I-ARRA - 0491'!C93</f>
        <v>4320</v>
      </c>
      <c r="B562" s="1520">
        <f>+'Matrix-Title I-ARRA - 0491'!D93</f>
        <v>5100</v>
      </c>
      <c r="C562" s="1520" t="str">
        <f>+'Matrix-Title I-ARRA - 0491'!E93</f>
        <v>0132</v>
      </c>
      <c r="D562" s="1520" t="str">
        <f>+'Matrix-Title I-ARRA - 0491'!F93</f>
        <v>0000</v>
      </c>
      <c r="E562" s="1520" t="str">
        <f>+'Matrix-Title I-ARRA - 0491'!G93</f>
        <v>0491</v>
      </c>
      <c r="F562" s="1521">
        <f>+'Matrix-Title I-ARRA - 0491'!H93</f>
        <v>0</v>
      </c>
      <c r="G562" s="1522"/>
    </row>
    <row r="563" spans="1:7" s="259" customFormat="1" hidden="1" x14ac:dyDescent="0.3">
      <c r="A563" s="1520">
        <f>+'Matrix-Title I-ARRA - 0491'!C94</f>
        <v>4320</v>
      </c>
      <c r="B563" s="1520">
        <f>+'Matrix-Title I-ARRA - 0491'!D94</f>
        <v>5100</v>
      </c>
      <c r="C563" s="1520" t="str">
        <f>+'Matrix-Title I-ARRA - 0491'!E94</f>
        <v>0210</v>
      </c>
      <c r="D563" s="1520" t="str">
        <f>+'Matrix-Title I-ARRA - 0491'!F94</f>
        <v>0000</v>
      </c>
      <c r="E563" s="1520" t="str">
        <f>+'Matrix-Title I-ARRA - 0491'!G94</f>
        <v>0491</v>
      </c>
      <c r="F563" s="1521">
        <f>+'Matrix-Title I-ARRA - 0491'!H94</f>
        <v>0</v>
      </c>
      <c r="G563" s="1522"/>
    </row>
    <row r="564" spans="1:7" s="259" customFormat="1" hidden="1" x14ac:dyDescent="0.3">
      <c r="A564" s="1520">
        <f>+'Matrix-Title I-ARRA - 0491'!C95</f>
        <v>4320</v>
      </c>
      <c r="B564" s="1520">
        <f>+'Matrix-Title I-ARRA - 0491'!D95</f>
        <v>5100</v>
      </c>
      <c r="C564" s="1520" t="str">
        <f>+'Matrix-Title I-ARRA - 0491'!E95</f>
        <v>0220</v>
      </c>
      <c r="D564" s="1520" t="str">
        <f>+'Matrix-Title I-ARRA - 0491'!F95</f>
        <v>0000</v>
      </c>
      <c r="E564" s="1520" t="str">
        <f>+'Matrix-Title I-ARRA - 0491'!G95</f>
        <v>0491</v>
      </c>
      <c r="F564" s="1521">
        <f>+'Matrix-Title I-ARRA - 0491'!H95</f>
        <v>0</v>
      </c>
      <c r="G564" s="1522"/>
    </row>
    <row r="565" spans="1:7" s="259" customFormat="1" hidden="1" x14ac:dyDescent="0.3">
      <c r="A565" s="1520">
        <f>+'Matrix-Title I-ARRA - 0491'!C96</f>
        <v>4320</v>
      </c>
      <c r="B565" s="1520">
        <f>+'Matrix-Title I-ARRA - 0491'!D96</f>
        <v>5100</v>
      </c>
      <c r="C565" s="1520" t="str">
        <f>+'Matrix-Title I-ARRA - 0491'!E96</f>
        <v>0231</v>
      </c>
      <c r="D565" s="1520" t="str">
        <f>+'Matrix-Title I-ARRA - 0491'!F96</f>
        <v>0000</v>
      </c>
      <c r="E565" s="1520" t="str">
        <f>+'Matrix-Title I-ARRA - 0491'!G96</f>
        <v>0491</v>
      </c>
      <c r="F565" s="1521">
        <f>+'Matrix-Title I-ARRA - 0491'!H96</f>
        <v>0</v>
      </c>
      <c r="G565" s="1522"/>
    </row>
    <row r="566" spans="1:7" s="259" customFormat="1" hidden="1" x14ac:dyDescent="0.3">
      <c r="A566" s="1520">
        <f>+'Matrix-Title I-ARRA - 0491'!C97</f>
        <v>4320</v>
      </c>
      <c r="B566" s="1520">
        <f>+'Matrix-Title I-ARRA - 0491'!D97</f>
        <v>5100</v>
      </c>
      <c r="C566" s="1520" t="str">
        <f>+'Matrix-Title I-ARRA - 0491'!E97</f>
        <v>0232</v>
      </c>
      <c r="D566" s="1520" t="str">
        <f>+'Matrix-Title I-ARRA - 0491'!F97</f>
        <v>0000</v>
      </c>
      <c r="E566" s="1520" t="str">
        <f>+'Matrix-Title I-ARRA - 0491'!G97</f>
        <v>0491</v>
      </c>
      <c r="F566" s="1521">
        <f>+'Matrix-Title I-ARRA - 0491'!H97</f>
        <v>0</v>
      </c>
      <c r="G566" s="1522"/>
    </row>
    <row r="567" spans="1:7" s="259" customFormat="1" hidden="1" x14ac:dyDescent="0.3">
      <c r="A567" s="1520">
        <f>+'Matrix-Title I-ARRA - 0491'!C98</f>
        <v>4320</v>
      </c>
      <c r="B567" s="1520">
        <f>+'Matrix-Title I-ARRA - 0491'!D98</f>
        <v>5100</v>
      </c>
      <c r="C567" s="1520" t="str">
        <f>+'Matrix-Title I-ARRA - 0491'!E98</f>
        <v>0233</v>
      </c>
      <c r="D567" s="1520" t="str">
        <f>+'Matrix-Title I-ARRA - 0491'!F98</f>
        <v>0000</v>
      </c>
      <c r="E567" s="1520" t="str">
        <f>+'Matrix-Title I-ARRA - 0491'!G98</f>
        <v>0491</v>
      </c>
      <c r="F567" s="1521">
        <f>+'Matrix-Title I-ARRA - 0491'!H98</f>
        <v>0</v>
      </c>
      <c r="G567" s="1522"/>
    </row>
    <row r="568" spans="1:7" s="259" customFormat="1" hidden="1" x14ac:dyDescent="0.3">
      <c r="A568" s="1520">
        <f>+'Matrix-Title I-ARRA - 0491'!C99</f>
        <v>4320</v>
      </c>
      <c r="B568" s="1520">
        <f>+'Matrix-Title I-ARRA - 0491'!D99</f>
        <v>5100</v>
      </c>
      <c r="C568" s="1520" t="str">
        <f>+'Matrix-Title I-ARRA - 0491'!E99</f>
        <v>0234</v>
      </c>
      <c r="D568" s="1520" t="str">
        <f>+'Matrix-Title I-ARRA - 0491'!F99</f>
        <v>0000</v>
      </c>
      <c r="E568" s="1520" t="str">
        <f>+'Matrix-Title I-ARRA - 0491'!G99</f>
        <v>0491</v>
      </c>
      <c r="F568" s="1521">
        <f>+'Matrix-Title I-ARRA - 0491'!H99</f>
        <v>0</v>
      </c>
      <c r="G568" s="1522"/>
    </row>
    <row r="569" spans="1:7" s="259" customFormat="1" hidden="1" x14ac:dyDescent="0.3">
      <c r="A569" s="1520">
        <f>+'Matrix-Title I-ARRA - 0491'!C100</f>
        <v>4320</v>
      </c>
      <c r="B569" s="1520">
        <f>+'Matrix-Title I-ARRA - 0491'!D100</f>
        <v>6150</v>
      </c>
      <c r="C569" s="1520" t="str">
        <f>+'Matrix-Title I-ARRA - 0491'!E100</f>
        <v>0104</v>
      </c>
      <c r="D569" s="1520" t="str">
        <f>+'Matrix-Title I-ARRA - 0491'!F100</f>
        <v>0000</v>
      </c>
      <c r="E569" s="1520" t="str">
        <f>+'Matrix-Title I-ARRA - 0491'!G100</f>
        <v>0491</v>
      </c>
      <c r="F569" s="1521">
        <f>+'Matrix-Title I-ARRA - 0491'!H100</f>
        <v>0</v>
      </c>
      <c r="G569" s="1522"/>
    </row>
    <row r="570" spans="1:7" s="259" customFormat="1" hidden="1" x14ac:dyDescent="0.3">
      <c r="A570" s="1520">
        <f>+'Matrix-Title I-ARRA - 0491'!C101</f>
        <v>4320</v>
      </c>
      <c r="B570" s="1520">
        <f>+'Matrix-Title I-ARRA - 0491'!D101</f>
        <v>6150</v>
      </c>
      <c r="C570" s="1520" t="str">
        <f>+'Matrix-Title I-ARRA - 0491'!E101</f>
        <v>0100</v>
      </c>
      <c r="D570" s="1520" t="str">
        <f>+'Matrix-Title I-ARRA - 0491'!F101</f>
        <v>0000</v>
      </c>
      <c r="E570" s="1520" t="str">
        <f>+'Matrix-Title I-ARRA - 0491'!G101</f>
        <v>0491</v>
      </c>
      <c r="F570" s="1521">
        <f>+'Matrix-Title I-ARRA - 0491'!H101</f>
        <v>0</v>
      </c>
      <c r="G570" s="1522"/>
    </row>
    <row r="571" spans="1:7" s="259" customFormat="1" hidden="1" x14ac:dyDescent="0.3">
      <c r="A571" s="1520">
        <f>+'Matrix-Title I-ARRA - 0491'!C102</f>
        <v>4320</v>
      </c>
      <c r="B571" s="1520">
        <f>+'Matrix-Title I-ARRA - 0491'!D102</f>
        <v>6150</v>
      </c>
      <c r="C571" s="1520" t="str">
        <f>+'Matrix-Title I-ARRA - 0491'!E102</f>
        <v>0131</v>
      </c>
      <c r="D571" s="1520" t="str">
        <f>+'Matrix-Title I-ARRA - 0491'!F102</f>
        <v>0000</v>
      </c>
      <c r="E571" s="1520" t="str">
        <f>+'Matrix-Title I-ARRA - 0491'!G102</f>
        <v>0491</v>
      </c>
      <c r="F571" s="1521">
        <f>+'Matrix-Title I-ARRA - 0491'!H102</f>
        <v>0</v>
      </c>
      <c r="G571" s="1522"/>
    </row>
    <row r="572" spans="1:7" s="259" customFormat="1" hidden="1" x14ac:dyDescent="0.3">
      <c r="A572" s="1520">
        <f>+'Matrix-Title I-ARRA - 0491'!C103</f>
        <v>4320</v>
      </c>
      <c r="B572" s="1520">
        <f>+'Matrix-Title I-ARRA - 0491'!D103</f>
        <v>6150</v>
      </c>
      <c r="C572" s="1520" t="str">
        <f>+'Matrix-Title I-ARRA - 0491'!E103</f>
        <v>0210</v>
      </c>
      <c r="D572" s="1520" t="str">
        <f>+'Matrix-Title I-ARRA - 0491'!F103</f>
        <v>0000</v>
      </c>
      <c r="E572" s="1520" t="str">
        <f>+'Matrix-Title I-ARRA - 0491'!G103</f>
        <v>0491</v>
      </c>
      <c r="F572" s="1521">
        <f>+'Matrix-Title I-ARRA - 0491'!H103</f>
        <v>0</v>
      </c>
      <c r="G572" s="1522"/>
    </row>
    <row r="573" spans="1:7" s="259" customFormat="1" hidden="1" x14ac:dyDescent="0.3">
      <c r="A573" s="1520">
        <f>+'Matrix-Title I-ARRA - 0491'!C104</f>
        <v>4320</v>
      </c>
      <c r="B573" s="1520">
        <f>+'Matrix-Title I-ARRA - 0491'!D104</f>
        <v>6150</v>
      </c>
      <c r="C573" s="1520" t="str">
        <f>+'Matrix-Title I-ARRA - 0491'!E104</f>
        <v>0220</v>
      </c>
      <c r="D573" s="1520" t="str">
        <f>+'Matrix-Title I-ARRA - 0491'!F104</f>
        <v>0000</v>
      </c>
      <c r="E573" s="1520" t="str">
        <f>+'Matrix-Title I-ARRA - 0491'!G104</f>
        <v>0491</v>
      </c>
      <c r="F573" s="1521">
        <f>+'Matrix-Title I-ARRA - 0491'!H104</f>
        <v>0</v>
      </c>
      <c r="G573" s="1522"/>
    </row>
    <row r="574" spans="1:7" s="259" customFormat="1" hidden="1" x14ac:dyDescent="0.3">
      <c r="A574" s="1520">
        <f>+'Matrix-Title I-ARRA - 0491'!C105</f>
        <v>4320</v>
      </c>
      <c r="B574" s="1520">
        <f>+'Matrix-Title I-ARRA - 0491'!D105</f>
        <v>6150</v>
      </c>
      <c r="C574" s="1520" t="str">
        <f>+'Matrix-Title I-ARRA - 0491'!E105</f>
        <v>0231</v>
      </c>
      <c r="D574" s="1520" t="str">
        <f>+'Matrix-Title I-ARRA - 0491'!F105</f>
        <v>0000</v>
      </c>
      <c r="E574" s="1520" t="str">
        <f>+'Matrix-Title I-ARRA - 0491'!G105</f>
        <v>0491</v>
      </c>
      <c r="F574" s="1521">
        <f>+'Matrix-Title I-ARRA - 0491'!H105</f>
        <v>0</v>
      </c>
      <c r="G574" s="1522"/>
    </row>
    <row r="575" spans="1:7" s="259" customFormat="1" hidden="1" x14ac:dyDescent="0.3">
      <c r="A575" s="1520">
        <f>+'Matrix-Title I-ARRA - 0491'!C106</f>
        <v>4320</v>
      </c>
      <c r="B575" s="1520">
        <f>+'Matrix-Title I-ARRA - 0491'!D106</f>
        <v>6150</v>
      </c>
      <c r="C575" s="1520" t="str">
        <f>+'Matrix-Title I-ARRA - 0491'!E106</f>
        <v>0232</v>
      </c>
      <c r="D575" s="1520" t="str">
        <f>+'Matrix-Title I-ARRA - 0491'!F106</f>
        <v>0000</v>
      </c>
      <c r="E575" s="1520" t="str">
        <f>+'Matrix-Title I-ARRA - 0491'!G106</f>
        <v>0491</v>
      </c>
      <c r="F575" s="1521">
        <f>+'Matrix-Title I-ARRA - 0491'!H106</f>
        <v>0</v>
      </c>
      <c r="G575" s="1522"/>
    </row>
    <row r="576" spans="1:7" s="259" customFormat="1" hidden="1" x14ac:dyDescent="0.3">
      <c r="A576" s="1520">
        <f>+'Matrix-Title I-ARRA - 0491'!C107</f>
        <v>4320</v>
      </c>
      <c r="B576" s="1520">
        <f>+'Matrix-Title I-ARRA - 0491'!D107</f>
        <v>6150</v>
      </c>
      <c r="C576" s="1520" t="str">
        <f>+'Matrix-Title I-ARRA - 0491'!E107</f>
        <v>0233</v>
      </c>
      <c r="D576" s="1520" t="str">
        <f>+'Matrix-Title I-ARRA - 0491'!F107</f>
        <v>0000</v>
      </c>
      <c r="E576" s="1520" t="str">
        <f>+'Matrix-Title I-ARRA - 0491'!G107</f>
        <v>0491</v>
      </c>
      <c r="F576" s="1521">
        <f>+'Matrix-Title I-ARRA - 0491'!H107</f>
        <v>0</v>
      </c>
      <c r="G576" s="1522"/>
    </row>
    <row r="577" spans="1:18" s="259" customFormat="1" hidden="1" x14ac:dyDescent="0.3">
      <c r="A577" s="1520">
        <f>+'Matrix-Title I-ARRA - 0491'!C108</f>
        <v>4320</v>
      </c>
      <c r="B577" s="1520">
        <f>+'Matrix-Title I-ARRA - 0491'!D108</f>
        <v>6150</v>
      </c>
      <c r="C577" s="1520" t="str">
        <f>+'Matrix-Title I-ARRA - 0491'!E108</f>
        <v>0234</v>
      </c>
      <c r="D577" s="1520" t="str">
        <f>+'Matrix-Title I-ARRA - 0491'!F108</f>
        <v>0000</v>
      </c>
      <c r="E577" s="1520" t="str">
        <f>+'Matrix-Title I-ARRA - 0491'!G108</f>
        <v>0491</v>
      </c>
      <c r="F577" s="1521">
        <f>+'Matrix-Title I-ARRA - 0491'!H108</f>
        <v>0</v>
      </c>
      <c r="G577" s="1522"/>
    </row>
    <row r="578" spans="1:18" s="259" customFormat="1" hidden="1" x14ac:dyDescent="0.3">
      <c r="A578" s="1520"/>
      <c r="B578" s="1520"/>
      <c r="C578" s="1520"/>
      <c r="D578" s="1520"/>
      <c r="E578" s="1520"/>
      <c r="F578" s="1521"/>
      <c r="G578" s="1527">
        <f>SUM(F559:F577)</f>
        <v>0</v>
      </c>
    </row>
    <row r="579" spans="1:18" s="259" customFormat="1" hidden="1" x14ac:dyDescent="0.3">
      <c r="A579" s="1520"/>
      <c r="B579" s="1520"/>
      <c r="C579" s="1520"/>
      <c r="D579" s="1520"/>
      <c r="E579" s="1520"/>
      <c r="F579" s="1521"/>
      <c r="G579" s="1522"/>
    </row>
    <row r="580" spans="1:18" s="259" customFormat="1" hidden="1" x14ac:dyDescent="0.3">
      <c r="A580" s="1520"/>
      <c r="B580" s="1520"/>
      <c r="C580" s="1520"/>
      <c r="D580" s="1520"/>
      <c r="E580" s="1520"/>
      <c r="F580" s="1521"/>
      <c r="G580" s="1522"/>
    </row>
    <row r="581" spans="1:18" s="259" customFormat="1" hidden="1" x14ac:dyDescent="0.3">
      <c r="A581" s="1520"/>
      <c r="B581" s="1520"/>
      <c r="C581" s="1520"/>
      <c r="D581" s="1520"/>
      <c r="E581" s="1520"/>
      <c r="F581" s="1521"/>
      <c r="G581" s="1522"/>
    </row>
    <row r="582" spans="1:18" ht="14.4" thickBot="1" x14ac:dyDescent="0.35">
      <c r="A582" s="1501" t="s">
        <v>1536</v>
      </c>
      <c r="B582" s="1329"/>
      <c r="C582" s="1329"/>
      <c r="D582" s="1329"/>
      <c r="E582" s="1329"/>
      <c r="F582" s="1516"/>
      <c r="G582" s="1517">
        <f>SUM(G6:G581)</f>
        <v>805644</v>
      </c>
      <c r="H582" s="251"/>
      <c r="I582" s="251"/>
      <c r="J582" s="251"/>
      <c r="K582" s="251"/>
      <c r="L582" s="251"/>
      <c r="M582" s="251"/>
      <c r="N582" s="251"/>
      <c r="O582" s="251"/>
      <c r="P582" s="251"/>
      <c r="Q582" s="251"/>
      <c r="R582" s="251"/>
    </row>
    <row r="583" spans="1:18" ht="14.4" thickTop="1" x14ac:dyDescent="0.3">
      <c r="H583" s="251"/>
      <c r="I583" s="1518">
        <f>G582-G584</f>
        <v>0</v>
      </c>
      <c r="J583" s="230" t="str">
        <f>IF(I583=0,"OK","OUT OF BALANCE")</f>
        <v>OK</v>
      </c>
      <c r="K583" s="251"/>
      <c r="L583" s="251"/>
      <c r="M583" s="251"/>
      <c r="N583" s="251"/>
      <c r="O583" s="251"/>
      <c r="P583" s="251"/>
      <c r="Q583" s="251"/>
      <c r="R583" s="251"/>
    </row>
    <row r="584" spans="1:18" ht="14.4" thickBot="1" x14ac:dyDescent="0.35">
      <c r="A584" s="1297" t="s">
        <v>1296</v>
      </c>
      <c r="G584" s="1517">
        <f>+'Matrix-SAI RTI 0110'!I69+'Matrix-CSR-Instr Coaches'!I69+'Matrix-SAI HS Read 0120'!I84+'Matrix-Discretionary'!I570+'Matrix-AICE 9004'!I94+'Matrix-AP - 2154'!I94+'Matrix-CAPE - 9007'!I94+'Matrix-IB - 7055'!I94+'Matrix-CSR - 4125'!I75+'Matrix-CSR-SRI - 6120'!I84+'Matrix-CSR-7thPd-2120'!I82+'Matrix-CSE-5126'!I78+'Matrix-Day Care Various'!I110+'Matrix-DJJ Suppl'!I99+'Matrix-ESE Guar Gftd - 3001'!I100+'Matrix-Read Instr - 6123'!I59+'Matrix-Lottery - 3101'!I120+'Matrix-ROTC - 2045'!I62+'Matrix-SAI - 3161'!I138+'Matrix-SchL Asst Pri - 3010'!I71+'Matrix-SAI - ESOL 4110'!I66+'Matrix-SAI - ISS 4162'!I66+'Matrix-Discretionary Workforce'!I174+'Matrix-IDEA - 4475'!I102+'Matrix-Title I - 4401'!I120+'Matrix-Title II - 4405'!I74+'Matrix-Perkins - 4422'!I76+'Matrix-VPK Year Long 0132'!I81+'Matrix-IDEA-ARRA - 0495'!I100+'Matrix-Title I-ARRA - 0491'!I109</f>
        <v>805644</v>
      </c>
      <c r="L584" s="1518">
        <f>+G582+'Finance - Budget Detail Summary'!G531</f>
        <v>1297822</v>
      </c>
    </row>
    <row r="585" spans="1:18" ht="14.4" thickTop="1" x14ac:dyDescent="0.3">
      <c r="I585" s="1518">
        <f>G584-G586</f>
        <v>0</v>
      </c>
      <c r="J585" s="230" t="str">
        <f>IF(I585=0,"OK","OUT OF BALANCE")</f>
        <v>OK</v>
      </c>
    </row>
    <row r="586" spans="1:18" ht="14.4" thickBot="1" x14ac:dyDescent="0.35">
      <c r="A586" s="1297" t="s">
        <v>1297</v>
      </c>
      <c r="G586" s="1517">
        <f>+'Salary Menu MIS 3382'!X20</f>
        <v>805644</v>
      </c>
    </row>
    <row r="587" spans="1:18" ht="14.4" thickTop="1" x14ac:dyDescent="0.3"/>
    <row r="590" spans="1:18" x14ac:dyDescent="0.3">
      <c r="A590" s="1297" t="str">
        <f>'Matrix-Perkins - 4422'!B2</f>
        <v>Carl D. Perkins - Secondary</v>
      </c>
    </row>
    <row r="591" spans="1:18" s="230" customFormat="1" x14ac:dyDescent="0.3">
      <c r="A591" s="1502" t="s">
        <v>242</v>
      </c>
      <c r="B591" s="1502" t="s">
        <v>243</v>
      </c>
      <c r="C591" s="1502" t="s">
        <v>244</v>
      </c>
      <c r="D591" s="1502" t="s">
        <v>245</v>
      </c>
      <c r="E591" s="1502" t="s">
        <v>246</v>
      </c>
      <c r="F591" s="1507" t="s">
        <v>247</v>
      </c>
      <c r="G591" s="1508" t="s">
        <v>248</v>
      </c>
    </row>
    <row r="592" spans="1:18" x14ac:dyDescent="0.3">
      <c r="A592" s="1506">
        <f>'Matrix-Perkins - 4422'!C67</f>
        <v>4201</v>
      </c>
      <c r="B592" s="1506">
        <f>'Matrix-Perkins - 4422'!D67</f>
        <v>6300</v>
      </c>
      <c r="C592" s="1506" t="str">
        <f>'Matrix-Perkins - 4422'!E67</f>
        <v>0104</v>
      </c>
      <c r="D592" s="1506" t="str">
        <f>'Matrix-Perkins - 4422'!F67</f>
        <v>0000</v>
      </c>
      <c r="E592" s="1506" t="str">
        <f>'Matrix-Perkins - 4422'!G67</f>
        <v>4422</v>
      </c>
      <c r="F592" s="1504">
        <f>'Matrix-Perkins - 4422'!H67</f>
        <v>0</v>
      </c>
    </row>
    <row r="593" spans="1:7" x14ac:dyDescent="0.3">
      <c r="A593" s="1506">
        <f>'Matrix-Perkins - 4422'!C68</f>
        <v>4201</v>
      </c>
      <c r="B593" s="1506">
        <f>'Matrix-Perkins - 4422'!D68</f>
        <v>6300</v>
      </c>
      <c r="C593" s="1506" t="str">
        <f>'Matrix-Perkins - 4422'!E68</f>
        <v>0100</v>
      </c>
      <c r="D593" s="1506" t="str">
        <f>'Matrix-Perkins - 4422'!F68</f>
        <v>0000</v>
      </c>
      <c r="E593" s="1506" t="str">
        <f>'Matrix-Perkins - 4422'!G68</f>
        <v>4422</v>
      </c>
      <c r="F593" s="1504">
        <f>'Matrix-Perkins - 4422'!H68</f>
        <v>0</v>
      </c>
    </row>
    <row r="594" spans="1:7" x14ac:dyDescent="0.3">
      <c r="A594" s="1506">
        <f>'Matrix-Perkins - 4422'!C69</f>
        <v>4201</v>
      </c>
      <c r="B594" s="1506">
        <f>'Matrix-Perkins - 4422'!D69</f>
        <v>6300</v>
      </c>
      <c r="C594" s="1506" t="str">
        <f>'Matrix-Perkins - 4422'!E69</f>
        <v>0131</v>
      </c>
      <c r="D594" s="1506" t="str">
        <f>'Matrix-Perkins - 4422'!F69</f>
        <v>0000</v>
      </c>
      <c r="E594" s="1506" t="str">
        <f>'Matrix-Perkins - 4422'!G69</f>
        <v>4422</v>
      </c>
      <c r="F594" s="1504">
        <f>'Matrix-Perkins - 4422'!H69</f>
        <v>0</v>
      </c>
    </row>
    <row r="595" spans="1:7" x14ac:dyDescent="0.3">
      <c r="A595" s="1506">
        <f>'Matrix-Perkins - 4422'!C70</f>
        <v>4201</v>
      </c>
      <c r="B595" s="1506">
        <f>'Matrix-Perkins - 4422'!D70</f>
        <v>6300</v>
      </c>
      <c r="C595" s="1506" t="str">
        <f>'Matrix-Perkins - 4422'!E70</f>
        <v>0210</v>
      </c>
      <c r="D595" s="1506" t="str">
        <f>'Matrix-Perkins - 4422'!F70</f>
        <v>0000</v>
      </c>
      <c r="E595" s="1506" t="str">
        <f>'Matrix-Perkins - 4422'!G70</f>
        <v>4422</v>
      </c>
      <c r="F595" s="1504">
        <f>'Matrix-Perkins - 4422'!H70</f>
        <v>0</v>
      </c>
    </row>
    <row r="596" spans="1:7" x14ac:dyDescent="0.3">
      <c r="A596" s="1506">
        <f>'Matrix-Perkins - 4422'!C71</f>
        <v>4201</v>
      </c>
      <c r="B596" s="1506">
        <f>'Matrix-Perkins - 4422'!D71</f>
        <v>6300</v>
      </c>
      <c r="C596" s="1506" t="str">
        <f>'Matrix-Perkins - 4422'!E71</f>
        <v>0220</v>
      </c>
      <c r="D596" s="1506" t="str">
        <f>'Matrix-Perkins - 4422'!F71</f>
        <v>0000</v>
      </c>
      <c r="E596" s="1506" t="str">
        <f>'Matrix-Perkins - 4422'!G71</f>
        <v>4422</v>
      </c>
      <c r="F596" s="1504">
        <f>'Matrix-Perkins - 4422'!H71</f>
        <v>0</v>
      </c>
    </row>
    <row r="597" spans="1:7" x14ac:dyDescent="0.3">
      <c r="A597" s="1506">
        <f>'Matrix-Perkins - 4422'!C72</f>
        <v>4201</v>
      </c>
      <c r="B597" s="1506">
        <f>'Matrix-Perkins - 4422'!D72</f>
        <v>6300</v>
      </c>
      <c r="C597" s="1506" t="str">
        <f>'Matrix-Perkins - 4422'!E72</f>
        <v>0231</v>
      </c>
      <c r="D597" s="1506" t="str">
        <f>'Matrix-Perkins - 4422'!F72</f>
        <v>0000</v>
      </c>
      <c r="E597" s="1506" t="str">
        <f>'Matrix-Perkins - 4422'!G72</f>
        <v>4422</v>
      </c>
      <c r="F597" s="1504">
        <f>'Matrix-Perkins - 4422'!H72</f>
        <v>0</v>
      </c>
    </row>
    <row r="598" spans="1:7" x14ac:dyDescent="0.3">
      <c r="A598" s="1506">
        <f>'Matrix-Perkins - 4422'!C73</f>
        <v>4201</v>
      </c>
      <c r="B598" s="1506">
        <f>'Matrix-Perkins - 4422'!D73</f>
        <v>6300</v>
      </c>
      <c r="C598" s="1506" t="str">
        <f>'Matrix-Perkins - 4422'!E73</f>
        <v>0232</v>
      </c>
      <c r="D598" s="1506" t="str">
        <f>'Matrix-Perkins - 4422'!F73</f>
        <v>0000</v>
      </c>
      <c r="E598" s="1506" t="str">
        <f>'Matrix-Perkins - 4422'!G73</f>
        <v>4422</v>
      </c>
      <c r="F598" s="1504">
        <f>'Matrix-Perkins - 4422'!H73</f>
        <v>0</v>
      </c>
    </row>
    <row r="599" spans="1:7" x14ac:dyDescent="0.3">
      <c r="A599" s="1506">
        <f>'Matrix-Perkins - 4422'!C74</f>
        <v>4201</v>
      </c>
      <c r="B599" s="1506">
        <f>'Matrix-Perkins - 4422'!D74</f>
        <v>6300</v>
      </c>
      <c r="C599" s="1506" t="str">
        <f>'Matrix-Perkins - 4422'!E74</f>
        <v>0233</v>
      </c>
      <c r="D599" s="1506" t="str">
        <f>'Matrix-Perkins - 4422'!F74</f>
        <v>0000</v>
      </c>
      <c r="E599" s="1506" t="str">
        <f>'Matrix-Perkins - 4422'!G74</f>
        <v>4422</v>
      </c>
      <c r="F599" s="1504">
        <f>'Matrix-Perkins - 4422'!H74</f>
        <v>0</v>
      </c>
    </row>
    <row r="600" spans="1:7" x14ac:dyDescent="0.3">
      <c r="A600" s="1506">
        <f>'Matrix-Perkins - 4422'!C75</f>
        <v>4201</v>
      </c>
      <c r="B600" s="1506">
        <f>'Matrix-Perkins - 4422'!D75</f>
        <v>6300</v>
      </c>
      <c r="C600" s="1506" t="str">
        <f>'Matrix-Perkins - 4422'!E75</f>
        <v>0234</v>
      </c>
      <c r="D600" s="1506" t="str">
        <f>'Matrix-Perkins - 4422'!F75</f>
        <v>0000</v>
      </c>
      <c r="E600" s="1506" t="str">
        <f>'Matrix-Perkins - 4422'!G75</f>
        <v>4422</v>
      </c>
      <c r="F600" s="1504">
        <f>'Matrix-Perkins - 4422'!H75</f>
        <v>0</v>
      </c>
    </row>
    <row r="601" spans="1:7" x14ac:dyDescent="0.3">
      <c r="G601" s="1512">
        <f>SUM(F592:F600)</f>
        <v>0</v>
      </c>
    </row>
    <row r="603" spans="1:7" x14ac:dyDescent="0.3">
      <c r="A603" s="1297" t="str">
        <f>'Matrix-Title I N&amp;D - 4409'!B2</f>
        <v>Title I N&amp;D</v>
      </c>
    </row>
    <row r="604" spans="1:7" s="230" customFormat="1" x14ac:dyDescent="0.3">
      <c r="A604" s="1502" t="s">
        <v>242</v>
      </c>
      <c r="B604" s="1502" t="s">
        <v>243</v>
      </c>
      <c r="C604" s="1502" t="s">
        <v>244</v>
      </c>
      <c r="D604" s="1502" t="s">
        <v>245</v>
      </c>
      <c r="E604" s="1502" t="s">
        <v>246</v>
      </c>
      <c r="F604" s="1507" t="s">
        <v>247</v>
      </c>
      <c r="G604" s="1508" t="s">
        <v>248</v>
      </c>
    </row>
    <row r="605" spans="1:7" x14ac:dyDescent="0.3">
      <c r="A605" s="1506">
        <f>'Matrix-Title I N&amp;D - 4409'!C86</f>
        <v>4201</v>
      </c>
      <c r="B605" s="1506">
        <f>'Matrix-Title I N&amp;D - 4409'!D86</f>
        <v>5100</v>
      </c>
      <c r="C605" s="1506" t="str">
        <f>'Matrix-Title I N&amp;D - 4409'!E86</f>
        <v>0104</v>
      </c>
      <c r="D605" s="1506" t="str">
        <f>'Matrix-Title I N&amp;D - 4409'!F86</f>
        <v>0000</v>
      </c>
      <c r="E605" s="1506" t="str">
        <f>'Matrix-Title I N&amp;D - 4409'!G86</f>
        <v>4409</v>
      </c>
      <c r="F605" s="1504">
        <f>'Matrix-Title I N&amp;D - 4409'!H86</f>
        <v>0</v>
      </c>
    </row>
    <row r="606" spans="1:7" x14ac:dyDescent="0.3">
      <c r="A606" s="1506">
        <f>'Matrix-Title I N&amp;D - 4409'!C87</f>
        <v>4201</v>
      </c>
      <c r="B606" s="1506">
        <f>'Matrix-Title I N&amp;D - 4409'!D87</f>
        <v>5100</v>
      </c>
      <c r="C606" s="1506" t="str">
        <f>'Matrix-Title I N&amp;D - 4409'!E87</f>
        <v>0100</v>
      </c>
      <c r="D606" s="1506" t="str">
        <f>'Matrix-Title I N&amp;D - 4409'!F87</f>
        <v>0000</v>
      </c>
      <c r="E606" s="1506" t="str">
        <f>'Matrix-Title I N&amp;D - 4409'!G87</f>
        <v>4409</v>
      </c>
      <c r="F606" s="1504">
        <f>'Matrix-Title I N&amp;D - 4409'!H87</f>
        <v>0</v>
      </c>
    </row>
    <row r="607" spans="1:7" x14ac:dyDescent="0.3">
      <c r="A607" s="1506">
        <f>'Matrix-Title I N&amp;D - 4409'!C88</f>
        <v>4201</v>
      </c>
      <c r="B607" s="1506">
        <f>'Matrix-Title I N&amp;D - 4409'!D88</f>
        <v>5100</v>
      </c>
      <c r="C607" s="1506" t="str">
        <f>'Matrix-Title I N&amp;D - 4409'!E88</f>
        <v>0131</v>
      </c>
      <c r="D607" s="1506" t="str">
        <f>'Matrix-Title I N&amp;D - 4409'!F88</f>
        <v>0000</v>
      </c>
      <c r="E607" s="1506" t="str">
        <f>'Matrix-Title I N&amp;D - 4409'!G88</f>
        <v>4409</v>
      </c>
      <c r="F607" s="1504">
        <f>'Matrix-Title I N&amp;D - 4409'!H88</f>
        <v>0</v>
      </c>
    </row>
    <row r="608" spans="1:7" x14ac:dyDescent="0.3">
      <c r="A608" s="1506">
        <f>'Matrix-Title I N&amp;D - 4409'!C89</f>
        <v>4201</v>
      </c>
      <c r="B608" s="1506">
        <f>'Matrix-Title I N&amp;D - 4409'!D89</f>
        <v>5100</v>
      </c>
      <c r="C608" s="1506" t="str">
        <f>'Matrix-Title I N&amp;D - 4409'!E89</f>
        <v>0132</v>
      </c>
      <c r="D608" s="1506" t="str">
        <f>'Matrix-Title I N&amp;D - 4409'!F89</f>
        <v>0000</v>
      </c>
      <c r="E608" s="1506" t="str">
        <f>'Matrix-Title I N&amp;D - 4409'!G89</f>
        <v>4409</v>
      </c>
      <c r="F608" s="1504">
        <f>'Matrix-Title I N&amp;D - 4409'!H89</f>
        <v>0</v>
      </c>
    </row>
    <row r="609" spans="1:6" x14ac:dyDescent="0.3">
      <c r="A609" s="1506">
        <f>'Matrix-Title I N&amp;D - 4409'!C90</f>
        <v>4201</v>
      </c>
      <c r="B609" s="1506">
        <f>'Matrix-Title I N&amp;D - 4409'!D90</f>
        <v>5100</v>
      </c>
      <c r="C609" s="1506" t="str">
        <f>'Matrix-Title I N&amp;D - 4409'!E90</f>
        <v>0210</v>
      </c>
      <c r="D609" s="1506" t="str">
        <f>'Matrix-Title I N&amp;D - 4409'!F90</f>
        <v>0000</v>
      </c>
      <c r="E609" s="1506" t="str">
        <f>'Matrix-Title I N&amp;D - 4409'!G90</f>
        <v>4409</v>
      </c>
      <c r="F609" s="1504">
        <f>'Matrix-Title I N&amp;D - 4409'!H90</f>
        <v>0</v>
      </c>
    </row>
    <row r="610" spans="1:6" x14ac:dyDescent="0.3">
      <c r="A610" s="1506">
        <f>'Matrix-Title I N&amp;D - 4409'!C91</f>
        <v>4201</v>
      </c>
      <c r="B610" s="1506">
        <f>'Matrix-Title I N&amp;D - 4409'!D91</f>
        <v>5100</v>
      </c>
      <c r="C610" s="1506" t="str">
        <f>'Matrix-Title I N&amp;D - 4409'!E91</f>
        <v>0220</v>
      </c>
      <c r="D610" s="1506" t="str">
        <f>'Matrix-Title I N&amp;D - 4409'!F91</f>
        <v>0000</v>
      </c>
      <c r="E610" s="1506" t="str">
        <f>'Matrix-Title I N&amp;D - 4409'!G91</f>
        <v>4409</v>
      </c>
      <c r="F610" s="1504">
        <f>'Matrix-Title I N&amp;D - 4409'!H91</f>
        <v>0</v>
      </c>
    </row>
    <row r="611" spans="1:6" x14ac:dyDescent="0.3">
      <c r="A611" s="1506">
        <f>'Matrix-Title I N&amp;D - 4409'!C92</f>
        <v>4201</v>
      </c>
      <c r="B611" s="1506">
        <f>'Matrix-Title I N&amp;D - 4409'!D92</f>
        <v>5100</v>
      </c>
      <c r="C611" s="1506" t="str">
        <f>'Matrix-Title I N&amp;D - 4409'!E92</f>
        <v>0231</v>
      </c>
      <c r="D611" s="1506" t="str">
        <f>'Matrix-Title I N&amp;D - 4409'!F92</f>
        <v>0000</v>
      </c>
      <c r="E611" s="1506" t="str">
        <f>'Matrix-Title I N&amp;D - 4409'!G92</f>
        <v>4409</v>
      </c>
      <c r="F611" s="1504">
        <f>'Matrix-Title I N&amp;D - 4409'!H92</f>
        <v>0</v>
      </c>
    </row>
    <row r="612" spans="1:6" x14ac:dyDescent="0.3">
      <c r="A612" s="1506">
        <f>'Matrix-Title I N&amp;D - 4409'!C93</f>
        <v>4201</v>
      </c>
      <c r="B612" s="1506">
        <f>'Matrix-Title I N&amp;D - 4409'!D93</f>
        <v>5100</v>
      </c>
      <c r="C612" s="1506" t="str">
        <f>'Matrix-Title I N&amp;D - 4409'!E93</f>
        <v>0232</v>
      </c>
      <c r="D612" s="1506" t="str">
        <f>'Matrix-Title I N&amp;D - 4409'!F93</f>
        <v>0000</v>
      </c>
      <c r="E612" s="1506" t="str">
        <f>'Matrix-Title I N&amp;D - 4409'!G93</f>
        <v>4409</v>
      </c>
      <c r="F612" s="1504">
        <f>'Matrix-Title I N&amp;D - 4409'!H93</f>
        <v>0</v>
      </c>
    </row>
    <row r="613" spans="1:6" x14ac:dyDescent="0.3">
      <c r="A613" s="1506">
        <f>'Matrix-Title I N&amp;D - 4409'!C94</f>
        <v>4201</v>
      </c>
      <c r="B613" s="1506">
        <f>'Matrix-Title I N&amp;D - 4409'!D94</f>
        <v>5100</v>
      </c>
      <c r="C613" s="1506" t="str">
        <f>'Matrix-Title I N&amp;D - 4409'!E94</f>
        <v>0233</v>
      </c>
      <c r="D613" s="1506" t="str">
        <f>'Matrix-Title I N&amp;D - 4409'!F94</f>
        <v>0000</v>
      </c>
      <c r="E613" s="1506" t="str">
        <f>'Matrix-Title I N&amp;D - 4409'!G94</f>
        <v>4409</v>
      </c>
      <c r="F613" s="1504">
        <f>'Matrix-Title I N&amp;D - 4409'!H94</f>
        <v>0</v>
      </c>
    </row>
    <row r="614" spans="1:6" x14ac:dyDescent="0.3">
      <c r="A614" s="1506">
        <f>'Matrix-Title I N&amp;D - 4409'!C95</f>
        <v>4201</v>
      </c>
      <c r="B614" s="1506">
        <f>'Matrix-Title I N&amp;D - 4409'!D95</f>
        <v>5100</v>
      </c>
      <c r="C614" s="1506" t="str">
        <f>'Matrix-Title I N&amp;D - 4409'!E95</f>
        <v>0234</v>
      </c>
      <c r="D614" s="1506" t="str">
        <f>'Matrix-Title I N&amp;D - 4409'!F95</f>
        <v>0000</v>
      </c>
      <c r="E614" s="1506" t="str">
        <f>'Matrix-Title I N&amp;D - 4409'!G95</f>
        <v>4409</v>
      </c>
      <c r="F614" s="1504">
        <f>'Matrix-Title I N&amp;D - 4409'!H95</f>
        <v>0</v>
      </c>
    </row>
    <row r="615" spans="1:6" x14ac:dyDescent="0.3">
      <c r="A615" s="1506">
        <f>'Matrix-Title I N&amp;D - 4409'!C96</f>
        <v>4201</v>
      </c>
      <c r="B615" s="1506">
        <f>'Matrix-Title I N&amp;D - 4409'!D96</f>
        <v>5300</v>
      </c>
      <c r="C615" s="1506" t="str">
        <f>'Matrix-Title I N&amp;D - 4409'!E96</f>
        <v>0104</v>
      </c>
      <c r="D615" s="1506" t="str">
        <f>'Matrix-Title I N&amp;D - 4409'!F96</f>
        <v>0000</v>
      </c>
      <c r="E615" s="1506" t="str">
        <f>'Matrix-Title I N&amp;D - 4409'!G96</f>
        <v>4409</v>
      </c>
      <c r="F615" s="1504">
        <f>'Matrix-Title I N&amp;D - 4409'!H96</f>
        <v>0</v>
      </c>
    </row>
    <row r="616" spans="1:6" x14ac:dyDescent="0.3">
      <c r="A616" s="1506">
        <f>'Matrix-Title I N&amp;D - 4409'!C97</f>
        <v>4201</v>
      </c>
      <c r="B616" s="1506">
        <f>'Matrix-Title I N&amp;D - 4409'!D97</f>
        <v>5300</v>
      </c>
      <c r="C616" s="1506" t="str">
        <f>'Matrix-Title I N&amp;D - 4409'!E97</f>
        <v>0131</v>
      </c>
      <c r="D616" s="1506" t="str">
        <f>'Matrix-Title I N&amp;D - 4409'!F97</f>
        <v>0000</v>
      </c>
      <c r="E616" s="1506" t="str">
        <f>'Matrix-Title I N&amp;D - 4409'!G97</f>
        <v>4409</v>
      </c>
      <c r="F616" s="1504">
        <f>'Matrix-Title I N&amp;D - 4409'!H97</f>
        <v>0</v>
      </c>
    </row>
    <row r="617" spans="1:6" x14ac:dyDescent="0.3">
      <c r="A617" s="1506">
        <f>'Matrix-Title I N&amp;D - 4409'!C98</f>
        <v>4201</v>
      </c>
      <c r="B617" s="1506">
        <f>'Matrix-Title I N&amp;D - 4409'!D98</f>
        <v>5300</v>
      </c>
      <c r="C617" s="1506" t="str">
        <f>'Matrix-Title I N&amp;D - 4409'!E98</f>
        <v>0210</v>
      </c>
      <c r="D617" s="1506" t="str">
        <f>'Matrix-Title I N&amp;D - 4409'!F98</f>
        <v>0000</v>
      </c>
      <c r="E617" s="1506" t="str">
        <f>'Matrix-Title I N&amp;D - 4409'!G98</f>
        <v>4409</v>
      </c>
      <c r="F617" s="1504">
        <f>'Matrix-Title I N&amp;D - 4409'!H98</f>
        <v>0</v>
      </c>
    </row>
    <row r="618" spans="1:6" x14ac:dyDescent="0.3">
      <c r="A618" s="1506">
        <f>'Matrix-Title I N&amp;D - 4409'!C99</f>
        <v>4201</v>
      </c>
      <c r="B618" s="1506">
        <f>'Matrix-Title I N&amp;D - 4409'!D99</f>
        <v>5300</v>
      </c>
      <c r="C618" s="1506" t="str">
        <f>'Matrix-Title I N&amp;D - 4409'!E99</f>
        <v>0220</v>
      </c>
      <c r="D618" s="1506" t="str">
        <f>'Matrix-Title I N&amp;D - 4409'!F99</f>
        <v>0000</v>
      </c>
      <c r="E618" s="1506" t="str">
        <f>'Matrix-Title I N&amp;D - 4409'!G99</f>
        <v>4409</v>
      </c>
      <c r="F618" s="1504">
        <f>'Matrix-Title I N&amp;D - 4409'!H99</f>
        <v>0</v>
      </c>
    </row>
    <row r="619" spans="1:6" x14ac:dyDescent="0.3">
      <c r="A619" s="1506">
        <f>'Matrix-Title I N&amp;D - 4409'!C100</f>
        <v>4201</v>
      </c>
      <c r="B619" s="1506">
        <f>'Matrix-Title I N&amp;D - 4409'!D100</f>
        <v>5300</v>
      </c>
      <c r="C619" s="1506" t="str">
        <f>'Matrix-Title I N&amp;D - 4409'!E100</f>
        <v>0231</v>
      </c>
      <c r="D619" s="1506" t="str">
        <f>'Matrix-Title I N&amp;D - 4409'!F100</f>
        <v>0000</v>
      </c>
      <c r="E619" s="1506" t="str">
        <f>'Matrix-Title I N&amp;D - 4409'!G100</f>
        <v>4409</v>
      </c>
      <c r="F619" s="1504">
        <f>'Matrix-Title I N&amp;D - 4409'!H100</f>
        <v>0</v>
      </c>
    </row>
    <row r="620" spans="1:6" x14ac:dyDescent="0.3">
      <c r="A620" s="1506">
        <f>'Matrix-Title I N&amp;D - 4409'!C101</f>
        <v>4201</v>
      </c>
      <c r="B620" s="1506">
        <f>'Matrix-Title I N&amp;D - 4409'!D101</f>
        <v>5300</v>
      </c>
      <c r="C620" s="1506" t="str">
        <f>'Matrix-Title I N&amp;D - 4409'!E101</f>
        <v>0232</v>
      </c>
      <c r="D620" s="1506" t="str">
        <f>'Matrix-Title I N&amp;D - 4409'!F101</f>
        <v>0000</v>
      </c>
      <c r="E620" s="1506" t="str">
        <f>'Matrix-Title I N&amp;D - 4409'!G101</f>
        <v>4409</v>
      </c>
      <c r="F620" s="1504">
        <f>'Matrix-Title I N&amp;D - 4409'!H101</f>
        <v>0</v>
      </c>
    </row>
    <row r="621" spans="1:6" x14ac:dyDescent="0.3">
      <c r="A621" s="1506">
        <f>'Matrix-Title I N&amp;D - 4409'!C102</f>
        <v>4201</v>
      </c>
      <c r="B621" s="1506">
        <f>'Matrix-Title I N&amp;D - 4409'!D102</f>
        <v>5300</v>
      </c>
      <c r="C621" s="1506" t="str">
        <f>'Matrix-Title I N&amp;D - 4409'!E102</f>
        <v>0233</v>
      </c>
      <c r="D621" s="1506" t="str">
        <f>'Matrix-Title I N&amp;D - 4409'!F102</f>
        <v>0000</v>
      </c>
      <c r="E621" s="1506" t="str">
        <f>'Matrix-Title I N&amp;D - 4409'!G102</f>
        <v>4409</v>
      </c>
      <c r="F621" s="1504">
        <f>'Matrix-Title I N&amp;D - 4409'!H102</f>
        <v>0</v>
      </c>
    </row>
    <row r="622" spans="1:6" x14ac:dyDescent="0.3">
      <c r="A622" s="1506">
        <f>'Matrix-Title I N&amp;D - 4409'!C103</f>
        <v>4201</v>
      </c>
      <c r="B622" s="1506">
        <f>'Matrix-Title I N&amp;D - 4409'!D103</f>
        <v>5300</v>
      </c>
      <c r="C622" s="1506" t="str">
        <f>'Matrix-Title I N&amp;D - 4409'!E103</f>
        <v>0234</v>
      </c>
      <c r="D622" s="1506" t="str">
        <f>'Matrix-Title I N&amp;D - 4409'!F103</f>
        <v>0000</v>
      </c>
      <c r="E622" s="1506" t="str">
        <f>'Matrix-Title I N&amp;D - 4409'!G103</f>
        <v>4409</v>
      </c>
      <c r="F622" s="1504">
        <f>'Matrix-Title I N&amp;D - 4409'!H103</f>
        <v>0</v>
      </c>
    </row>
    <row r="623" spans="1:6" x14ac:dyDescent="0.3">
      <c r="A623" s="1506">
        <f>'Matrix-Title I N&amp;D - 4409'!C104</f>
        <v>4201</v>
      </c>
      <c r="B623" s="1506">
        <f>'Matrix-Title I N&amp;D - 4409'!D104</f>
        <v>6120</v>
      </c>
      <c r="C623" s="1506" t="str">
        <f>'Matrix-Title I N&amp;D - 4409'!E104</f>
        <v>0104</v>
      </c>
      <c r="D623" s="1506" t="str">
        <f>'Matrix-Title I N&amp;D - 4409'!F104</f>
        <v>0000</v>
      </c>
      <c r="E623" s="1506" t="str">
        <f>'Matrix-Title I N&amp;D - 4409'!G104</f>
        <v>4409</v>
      </c>
      <c r="F623" s="1504">
        <f>'Matrix-Title I N&amp;D - 4409'!H104</f>
        <v>0</v>
      </c>
    </row>
    <row r="624" spans="1:6" x14ac:dyDescent="0.3">
      <c r="A624" s="1506">
        <f>'Matrix-Title I N&amp;D - 4409'!C105</f>
        <v>4201</v>
      </c>
      <c r="B624" s="1506">
        <f>'Matrix-Title I N&amp;D - 4409'!D105</f>
        <v>6120</v>
      </c>
      <c r="C624" s="1506" t="str">
        <f>'Matrix-Title I N&amp;D - 4409'!E105</f>
        <v>0131</v>
      </c>
      <c r="D624" s="1506" t="str">
        <f>'Matrix-Title I N&amp;D - 4409'!F105</f>
        <v>0000</v>
      </c>
      <c r="E624" s="1506" t="str">
        <f>'Matrix-Title I N&amp;D - 4409'!G105</f>
        <v>4409</v>
      </c>
      <c r="F624" s="1504">
        <f>'Matrix-Title I N&amp;D - 4409'!H105</f>
        <v>0</v>
      </c>
    </row>
    <row r="625" spans="1:7" x14ac:dyDescent="0.3">
      <c r="A625" s="1506">
        <f>'Matrix-Title I N&amp;D - 4409'!C106</f>
        <v>4201</v>
      </c>
      <c r="B625" s="1506">
        <f>'Matrix-Title I N&amp;D - 4409'!D106</f>
        <v>6120</v>
      </c>
      <c r="C625" s="1506" t="str">
        <f>'Matrix-Title I N&amp;D - 4409'!E106</f>
        <v>0210</v>
      </c>
      <c r="D625" s="1506" t="str">
        <f>'Matrix-Title I N&amp;D - 4409'!F106</f>
        <v>0000</v>
      </c>
      <c r="E625" s="1506" t="str">
        <f>'Matrix-Title I N&amp;D - 4409'!G106</f>
        <v>4409</v>
      </c>
      <c r="F625" s="1504">
        <f>'Matrix-Title I N&amp;D - 4409'!H106</f>
        <v>0</v>
      </c>
    </row>
    <row r="626" spans="1:7" x14ac:dyDescent="0.3">
      <c r="A626" s="1506">
        <f>'Matrix-Title I N&amp;D - 4409'!C107</f>
        <v>4201</v>
      </c>
      <c r="B626" s="1506">
        <f>'Matrix-Title I N&amp;D - 4409'!D107</f>
        <v>6120</v>
      </c>
      <c r="C626" s="1506" t="str">
        <f>'Matrix-Title I N&amp;D - 4409'!E107</f>
        <v>0220</v>
      </c>
      <c r="D626" s="1506" t="str">
        <f>'Matrix-Title I N&amp;D - 4409'!F107</f>
        <v>0000</v>
      </c>
      <c r="E626" s="1506" t="str">
        <f>'Matrix-Title I N&amp;D - 4409'!G107</f>
        <v>4409</v>
      </c>
      <c r="F626" s="1504">
        <f>'Matrix-Title I N&amp;D - 4409'!H107</f>
        <v>0</v>
      </c>
    </row>
    <row r="627" spans="1:7" x14ac:dyDescent="0.3">
      <c r="A627" s="1506">
        <f>'Matrix-Title I N&amp;D - 4409'!C108</f>
        <v>4201</v>
      </c>
      <c r="B627" s="1506">
        <f>'Matrix-Title I N&amp;D - 4409'!D108</f>
        <v>6120</v>
      </c>
      <c r="C627" s="1506" t="str">
        <f>'Matrix-Title I N&amp;D - 4409'!E108</f>
        <v>0231</v>
      </c>
      <c r="D627" s="1506" t="str">
        <f>'Matrix-Title I N&amp;D - 4409'!F108</f>
        <v>0000</v>
      </c>
      <c r="E627" s="1506" t="str">
        <f>'Matrix-Title I N&amp;D - 4409'!G108</f>
        <v>4409</v>
      </c>
      <c r="F627" s="1504">
        <f>'Matrix-Title I N&amp;D - 4409'!H108</f>
        <v>0</v>
      </c>
    </row>
    <row r="628" spans="1:7" x14ac:dyDescent="0.3">
      <c r="A628" s="1506">
        <f>'Matrix-Title I N&amp;D - 4409'!C109</f>
        <v>4201</v>
      </c>
      <c r="B628" s="1506">
        <f>'Matrix-Title I N&amp;D - 4409'!D109</f>
        <v>6120</v>
      </c>
      <c r="C628" s="1506" t="str">
        <f>'Matrix-Title I N&amp;D - 4409'!E109</f>
        <v>0232</v>
      </c>
      <c r="D628" s="1506" t="str">
        <f>'Matrix-Title I N&amp;D - 4409'!F109</f>
        <v>0000</v>
      </c>
      <c r="E628" s="1506" t="str">
        <f>'Matrix-Title I N&amp;D - 4409'!G109</f>
        <v>4409</v>
      </c>
      <c r="F628" s="1504">
        <f>'Matrix-Title I N&amp;D - 4409'!H109</f>
        <v>0</v>
      </c>
    </row>
    <row r="629" spans="1:7" x14ac:dyDescent="0.3">
      <c r="A629" s="1506">
        <f>'Matrix-Title I N&amp;D - 4409'!C110</f>
        <v>4201</v>
      </c>
      <c r="B629" s="1506">
        <f>'Matrix-Title I N&amp;D - 4409'!D110</f>
        <v>6120</v>
      </c>
      <c r="C629" s="1506" t="str">
        <f>'Matrix-Title I N&amp;D - 4409'!E110</f>
        <v>0233</v>
      </c>
      <c r="D629" s="1506" t="str">
        <f>'Matrix-Title I N&amp;D - 4409'!F110</f>
        <v>0000</v>
      </c>
      <c r="E629" s="1506" t="str">
        <f>'Matrix-Title I N&amp;D - 4409'!G110</f>
        <v>4409</v>
      </c>
      <c r="F629" s="1504">
        <f>'Matrix-Title I N&amp;D - 4409'!H110</f>
        <v>0</v>
      </c>
    </row>
    <row r="630" spans="1:7" x14ac:dyDescent="0.3">
      <c r="A630" s="1506">
        <f>'Matrix-Title I N&amp;D - 4409'!C111</f>
        <v>4201</v>
      </c>
      <c r="B630" s="1506">
        <f>'Matrix-Title I N&amp;D - 4409'!D111</f>
        <v>6120</v>
      </c>
      <c r="C630" s="1506" t="str">
        <f>'Matrix-Title I N&amp;D - 4409'!E111</f>
        <v>0234</v>
      </c>
      <c r="D630" s="1506" t="str">
        <f>'Matrix-Title I N&amp;D - 4409'!F111</f>
        <v>0000</v>
      </c>
      <c r="E630" s="1506" t="str">
        <f>'Matrix-Title I N&amp;D - 4409'!G111</f>
        <v>4409</v>
      </c>
      <c r="F630" s="1504">
        <f>'Matrix-Title I N&amp;D - 4409'!H111</f>
        <v>0</v>
      </c>
    </row>
    <row r="631" spans="1:7" x14ac:dyDescent="0.3">
      <c r="G631" s="1512">
        <f>SUM(F605:F630)</f>
        <v>0</v>
      </c>
    </row>
  </sheetData>
  <sheetProtection password="F723" sheet="1" objects="1" scenarios="1"/>
  <phoneticPr fontId="5" type="noConversion"/>
  <conditionalFormatting sqref="F537:F554 F558:F577 F590:F630 F390:F391 F400:F425 F434:F509 F212 F388 F259:F380 F6:F179 F189:F204 F214:F240 F519:F533">
    <cfRule type="cellIs" dxfId="3" priority="12" stopIfTrue="1" operator="lessThan">
      <formula>0</formula>
    </cfRule>
  </conditionalFormatting>
  <pageMargins left="0.75" right="0.75" top="1" bottom="1" header="0.5" footer="0.5"/>
  <pageSetup scale="88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>
    <tabColor rgb="FFCC99FF"/>
  </sheetPr>
  <dimension ref="A1:M536"/>
  <sheetViews>
    <sheetView view="pageBreakPreview" topLeftCell="A449" zoomScaleNormal="100" zoomScaleSheetLayoutView="100" workbookViewId="0">
      <selection activeCell="L584" sqref="L584"/>
    </sheetView>
  </sheetViews>
  <sheetFormatPr defaultColWidth="9.109375" defaultRowHeight="13.8" x14ac:dyDescent="0.3"/>
  <cols>
    <col min="1" max="3" width="9.109375" style="1329"/>
    <col min="4" max="4" width="11" style="1329" customWidth="1"/>
    <col min="5" max="5" width="9.109375" style="1303"/>
    <col min="6" max="6" width="13" style="1528" customWidth="1"/>
    <col min="7" max="7" width="15.44140625" style="1505" customWidth="1"/>
    <col min="8" max="8" width="2.88671875" style="1529" customWidth="1"/>
    <col min="9" max="9" width="9.6640625" style="92" bestFit="1" customWidth="1"/>
    <col min="10" max="10" width="12.44140625" style="92" customWidth="1"/>
    <col min="11" max="11" width="0.88671875" style="1530" customWidth="1"/>
    <col min="12" max="12" width="17.6640625" style="92" customWidth="1"/>
    <col min="13" max="13" width="14" style="92" bestFit="1" customWidth="1"/>
    <col min="14" max="14" width="11.6640625" style="92" bestFit="1" customWidth="1"/>
    <col min="15" max="15" width="14.5546875" style="92" customWidth="1"/>
    <col min="16" max="16384" width="9.109375" style="92"/>
  </cols>
  <sheetData>
    <row r="1" spans="1:13" x14ac:dyDescent="0.3">
      <c r="A1" s="1501" t="str">
        <f>'Revenue Projection'!A1</f>
        <v>SAMPLE SCHOOL</v>
      </c>
      <c r="D1" s="1501" t="s">
        <v>1409</v>
      </c>
    </row>
    <row r="2" spans="1:13" x14ac:dyDescent="0.3">
      <c r="A2" s="1377" t="str">
        <f>'Revenue Projection'!F2</f>
        <v>0000</v>
      </c>
    </row>
    <row r="3" spans="1:13" x14ac:dyDescent="0.3">
      <c r="A3" s="1501" t="str">
        <f>'Revenue Projection'!A4</f>
        <v>FISCAL YEAR 2013-2014</v>
      </c>
    </row>
    <row r="4" spans="1:13" x14ac:dyDescent="0.3">
      <c r="A4" s="1501"/>
    </row>
    <row r="5" spans="1:13" x14ac:dyDescent="0.3">
      <c r="A5" s="1501" t="str">
        <f>'Discretionary Pg 1'!D7</f>
        <v>Discretionary (Page 1 of 2)</v>
      </c>
    </row>
    <row r="6" spans="1:13" s="230" customFormat="1" x14ac:dyDescent="0.3">
      <c r="A6" s="1340" t="s">
        <v>242</v>
      </c>
      <c r="B6" s="1340" t="s">
        <v>243</v>
      </c>
      <c r="C6" s="1340" t="s">
        <v>244</v>
      </c>
      <c r="D6" s="1340" t="s">
        <v>245</v>
      </c>
      <c r="E6" s="1342" t="s">
        <v>246</v>
      </c>
      <c r="F6" s="1531" t="s">
        <v>247</v>
      </c>
      <c r="G6" s="1508" t="s">
        <v>248</v>
      </c>
      <c r="H6" s="1532"/>
      <c r="I6" s="230" t="s">
        <v>1424</v>
      </c>
      <c r="J6" s="230" t="s">
        <v>247</v>
      </c>
      <c r="K6" s="1533"/>
      <c r="L6" s="230" t="s">
        <v>1424</v>
      </c>
      <c r="M6" s="230" t="s">
        <v>247</v>
      </c>
    </row>
    <row r="7" spans="1:13" x14ac:dyDescent="0.3">
      <c r="A7" s="1329">
        <f>'Discretionary Pg 1'!$B$9</f>
        <v>1010</v>
      </c>
      <c r="B7" s="1329" t="str">
        <f>'Discretionary Pg 1'!A12</f>
        <v>6130</v>
      </c>
      <c r="C7" s="1329" t="str">
        <f>'Discretionary Pg 1'!B12</f>
        <v>0310</v>
      </c>
      <c r="D7" s="1303" t="str">
        <f>'Discretionary Pg 1'!$B$6</f>
        <v>0000</v>
      </c>
      <c r="F7" s="1528">
        <f>'Discretionary Pg 1'!E12</f>
        <v>5872</v>
      </c>
      <c r="I7" s="92">
        <f>IF(C7&gt;="0100",IF(C7&gt;="0300",IF(C7&gt;="0400",IF(C7&gt;="0500",IF(C7&gt;="0600",IF(C7&gt;="0700",IF(C7&gt;="0900",900,700),600),500),400),300),100),0)</f>
        <v>300</v>
      </c>
      <c r="J7" s="1534">
        <f>F7</f>
        <v>5872</v>
      </c>
      <c r="L7" s="92">
        <v>100</v>
      </c>
      <c r="M7" s="92" t="s">
        <v>727</v>
      </c>
    </row>
    <row r="8" spans="1:13" x14ac:dyDescent="0.3">
      <c r="A8" s="1329">
        <f>'Discretionary Pg 1'!$B$9</f>
        <v>1010</v>
      </c>
      <c r="B8" s="1329" t="str">
        <f>'Discretionary Pg 1'!A13</f>
        <v>7900</v>
      </c>
      <c r="C8" s="1329" t="str">
        <f>'Discretionary Pg 1'!B13</f>
        <v>0315</v>
      </c>
      <c r="D8" s="1303" t="str">
        <f>'Discretionary Pg 1'!$B$6</f>
        <v>0000</v>
      </c>
      <c r="F8" s="1528">
        <f>'Discretionary Pg 1'!E13</f>
        <v>90913</v>
      </c>
      <c r="I8" s="92">
        <f t="shared" ref="I8:I32" si="0">IF(C8&gt;="0100",IF(C8&gt;="0300",IF(C8&gt;="0400",IF(C8&gt;="0500",IF(C8&gt;="0600",IF(C8&gt;="0700",IF(C8&gt;="0900",900,700),600),500),400),300),100),0)</f>
        <v>300</v>
      </c>
      <c r="J8" s="1534">
        <f t="shared" ref="J8:J21" si="1">F8</f>
        <v>90913</v>
      </c>
    </row>
    <row r="9" spans="1:13" x14ac:dyDescent="0.3">
      <c r="A9" s="1329">
        <f>'Discretionary Pg 1'!$B$9</f>
        <v>1010</v>
      </c>
      <c r="B9" s="1329" t="str">
        <f>'Discretionary Pg 1'!A14</f>
        <v>7900</v>
      </c>
      <c r="C9" s="1329" t="str">
        <f>'Discretionary Pg 1'!B14</f>
        <v>0371</v>
      </c>
      <c r="D9" s="1303" t="str">
        <f>'Discretionary Pg 1'!$B$6</f>
        <v>0000</v>
      </c>
      <c r="F9" s="1528">
        <f>'Discretionary Pg 1'!E14</f>
        <v>0</v>
      </c>
      <c r="I9" s="92">
        <f t="shared" si="0"/>
        <v>300</v>
      </c>
      <c r="J9" s="1534">
        <f t="shared" si="1"/>
        <v>0</v>
      </c>
      <c r="L9" s="230" t="s">
        <v>1424</v>
      </c>
      <c r="M9" s="230" t="s">
        <v>247</v>
      </c>
    </row>
    <row r="10" spans="1:13" x14ac:dyDescent="0.3">
      <c r="A10" s="1329">
        <f>'Discretionary Pg 1'!$B$9</f>
        <v>1010</v>
      </c>
      <c r="B10" s="1329" t="str">
        <f>'Discretionary Pg 1'!A15</f>
        <v>7900</v>
      </c>
      <c r="C10" s="1329" t="str">
        <f>'Discretionary Pg 1'!B15</f>
        <v>0381</v>
      </c>
      <c r="D10" s="1303" t="str">
        <f>'Discretionary Pg 1'!$B$6</f>
        <v>0000</v>
      </c>
      <c r="F10" s="1528">
        <f>'Discretionary Pg 1'!E15</f>
        <v>0</v>
      </c>
      <c r="I10" s="92">
        <f t="shared" si="0"/>
        <v>300</v>
      </c>
      <c r="J10" s="1534">
        <f t="shared" si="1"/>
        <v>0</v>
      </c>
      <c r="L10" s="92">
        <v>300</v>
      </c>
      <c r="M10" s="92" t="s">
        <v>727</v>
      </c>
    </row>
    <row r="11" spans="1:13" x14ac:dyDescent="0.3">
      <c r="A11" s="1329">
        <f>'Discretionary Pg 1'!$B$9</f>
        <v>1010</v>
      </c>
      <c r="B11" s="1329" t="str">
        <f>'Discretionary Pg 1'!A16</f>
        <v>7900</v>
      </c>
      <c r="C11" s="1329" t="str">
        <f>'Discretionary Pg 1'!B16</f>
        <v>0382</v>
      </c>
      <c r="D11" s="1303" t="str">
        <f>'Discretionary Pg 1'!$B$6</f>
        <v>0000</v>
      </c>
      <c r="F11" s="1528">
        <f>'Discretionary Pg 1'!E16</f>
        <v>0</v>
      </c>
      <c r="I11" s="92">
        <f t="shared" si="0"/>
        <v>300</v>
      </c>
      <c r="J11" s="1534">
        <f t="shared" si="1"/>
        <v>0</v>
      </c>
    </row>
    <row r="12" spans="1:13" x14ac:dyDescent="0.3">
      <c r="A12" s="1329">
        <f>'Discretionary Pg 1'!$B$9</f>
        <v>1010</v>
      </c>
      <c r="B12" s="1329" t="str">
        <f>'Discretionary Pg 1'!A17</f>
        <v>7900</v>
      </c>
      <c r="C12" s="1329" t="str">
        <f>'Discretionary Pg 1'!B17</f>
        <v>0410</v>
      </c>
      <c r="D12" s="1303" t="str">
        <f>'Discretionary Pg 1'!$B$6</f>
        <v>0000</v>
      </c>
      <c r="F12" s="1528">
        <f>'Discretionary Pg 1'!E17</f>
        <v>0</v>
      </c>
      <c r="I12" s="92">
        <f t="shared" si="0"/>
        <v>400</v>
      </c>
      <c r="J12" s="1534">
        <f t="shared" si="1"/>
        <v>0</v>
      </c>
      <c r="L12" s="230" t="s">
        <v>1424</v>
      </c>
      <c r="M12" s="230" t="s">
        <v>247</v>
      </c>
    </row>
    <row r="13" spans="1:13" x14ac:dyDescent="0.3">
      <c r="A13" s="1329">
        <f>'Discretionary Pg 1'!$B$9</f>
        <v>1010</v>
      </c>
      <c r="B13" s="1329" t="str">
        <f>'Discretionary Pg 1'!A18</f>
        <v>7900</v>
      </c>
      <c r="C13" s="1329" t="str">
        <f>'Discretionary Pg 1'!B18</f>
        <v>0430</v>
      </c>
      <c r="D13" s="1303" t="str">
        <f>'Discretionary Pg 1'!$B$6</f>
        <v>0000</v>
      </c>
      <c r="F13" s="1528">
        <f>'Discretionary Pg 1'!E18</f>
        <v>0</v>
      </c>
      <c r="I13" s="92">
        <f t="shared" si="0"/>
        <v>400</v>
      </c>
      <c r="J13" s="1534">
        <f t="shared" si="1"/>
        <v>0</v>
      </c>
      <c r="L13" s="92">
        <v>400</v>
      </c>
      <c r="M13" s="92" t="s">
        <v>727</v>
      </c>
    </row>
    <row r="14" spans="1:13" x14ac:dyDescent="0.3">
      <c r="A14" s="1329">
        <f>'Discretionary Pg 1'!$B$9</f>
        <v>1010</v>
      </c>
      <c r="B14" s="1329" t="str">
        <f>'Discretionary Pg 1'!A19</f>
        <v>5100</v>
      </c>
      <c r="C14" s="1329" t="str">
        <f>'Discretionary Pg 1'!B19</f>
        <v>0510</v>
      </c>
      <c r="D14" s="1303" t="str">
        <f>'Discretionary Pg 1'!$B$6</f>
        <v>0000</v>
      </c>
      <c r="F14" s="1528">
        <f>'Discretionary Pg 1'!E19</f>
        <v>0</v>
      </c>
      <c r="I14" s="92">
        <f t="shared" si="0"/>
        <v>500</v>
      </c>
      <c r="J14" s="1534">
        <f t="shared" si="1"/>
        <v>0</v>
      </c>
    </row>
    <row r="15" spans="1:13" x14ac:dyDescent="0.3">
      <c r="A15" s="1329">
        <f>'Discretionary Pg 1'!$B$9</f>
        <v>1010</v>
      </c>
      <c r="B15" s="1329" t="str">
        <f>'Discretionary Pg 1'!A20</f>
        <v>5200</v>
      </c>
      <c r="C15" s="1329" t="str">
        <f>'Discretionary Pg 1'!B20</f>
        <v>0510</v>
      </c>
      <c r="D15" s="1303" t="str">
        <f>'Discretionary Pg 1'!$B$6</f>
        <v>0000</v>
      </c>
      <c r="F15" s="1528">
        <f>'Discretionary Pg 1'!E20</f>
        <v>0</v>
      </c>
      <c r="I15" s="92">
        <f t="shared" si="0"/>
        <v>500</v>
      </c>
      <c r="J15" s="1534">
        <f t="shared" si="1"/>
        <v>0</v>
      </c>
      <c r="L15" s="230" t="s">
        <v>1424</v>
      </c>
      <c r="M15" s="230" t="s">
        <v>247</v>
      </c>
    </row>
    <row r="16" spans="1:13" x14ac:dyDescent="0.3">
      <c r="A16" s="1329">
        <f>'Discretionary Pg 1'!$B$9</f>
        <v>1010</v>
      </c>
      <c r="B16" s="1329" t="str">
        <f>'Discretionary Pg 1'!A21</f>
        <v>5300</v>
      </c>
      <c r="C16" s="1329" t="str">
        <f>'Discretionary Pg 1'!B21</f>
        <v>0510</v>
      </c>
      <c r="D16" s="1303" t="str">
        <f>'Discretionary Pg 1'!$B$6</f>
        <v>0000</v>
      </c>
      <c r="F16" s="1528">
        <f>'Discretionary Pg 1'!E21</f>
        <v>0</v>
      </c>
      <c r="I16" s="92">
        <f t="shared" si="0"/>
        <v>500</v>
      </c>
      <c r="J16" s="1534">
        <f t="shared" si="1"/>
        <v>0</v>
      </c>
      <c r="L16" s="92">
        <v>500</v>
      </c>
      <c r="M16" s="92" t="s">
        <v>727</v>
      </c>
    </row>
    <row r="17" spans="1:13" x14ac:dyDescent="0.3">
      <c r="A17" s="1329">
        <f>'Discretionary Pg 1'!$B$9</f>
        <v>1010</v>
      </c>
      <c r="B17" s="1329" t="str">
        <f>'Discretionary Pg 1'!A22</f>
        <v>7300</v>
      </c>
      <c r="C17" s="1329" t="str">
        <f>'Discretionary Pg 1'!B22</f>
        <v>0510</v>
      </c>
      <c r="D17" s="1303" t="str">
        <f>'Discretionary Pg 1'!$B$6</f>
        <v>0000</v>
      </c>
      <c r="F17" s="1528">
        <f>'Discretionary Pg 1'!E22</f>
        <v>0</v>
      </c>
      <c r="I17" s="92">
        <f t="shared" si="0"/>
        <v>500</v>
      </c>
      <c r="J17" s="1534">
        <f t="shared" si="1"/>
        <v>0</v>
      </c>
    </row>
    <row r="18" spans="1:13" x14ac:dyDescent="0.3">
      <c r="A18" s="1329">
        <f>'Discretionary Pg 1'!$B$9</f>
        <v>1010</v>
      </c>
      <c r="B18" s="1329" t="str">
        <f>'Discretionary Pg 1'!A23</f>
        <v>5100</v>
      </c>
      <c r="C18" s="1329" t="str">
        <f>'Discretionary Pg 1'!B23</f>
        <v>0750</v>
      </c>
      <c r="D18" s="1303" t="str">
        <f>'Discretionary Pg 1'!$B$6</f>
        <v>0000</v>
      </c>
      <c r="F18" s="1528">
        <f>'Discretionary Pg 1'!E23</f>
        <v>0</v>
      </c>
      <c r="I18" s="92">
        <f t="shared" si="0"/>
        <v>700</v>
      </c>
      <c r="J18" s="1534">
        <f t="shared" si="1"/>
        <v>0</v>
      </c>
      <c r="L18" s="230" t="s">
        <v>1424</v>
      </c>
      <c r="M18" s="230" t="s">
        <v>247</v>
      </c>
    </row>
    <row r="19" spans="1:13" x14ac:dyDescent="0.3">
      <c r="A19" s="1329">
        <f>'Discretionary Pg 1'!$B$9</f>
        <v>1010</v>
      </c>
      <c r="B19" s="1329" t="str">
        <f>'Discretionary Pg 1'!A24</f>
        <v>5200</v>
      </c>
      <c r="C19" s="1329" t="str">
        <f>'Discretionary Pg 1'!B24</f>
        <v>0750</v>
      </c>
      <c r="D19" s="1303" t="str">
        <f>'Discretionary Pg 1'!$B$6</f>
        <v>0000</v>
      </c>
      <c r="F19" s="1528">
        <f>'Discretionary Pg 1'!E24</f>
        <v>0</v>
      </c>
      <c r="I19" s="92">
        <f t="shared" si="0"/>
        <v>700</v>
      </c>
      <c r="J19" s="1534">
        <f t="shared" si="1"/>
        <v>0</v>
      </c>
      <c r="L19" s="92">
        <v>600</v>
      </c>
      <c r="M19" s="92" t="s">
        <v>727</v>
      </c>
    </row>
    <row r="20" spans="1:13" x14ac:dyDescent="0.3">
      <c r="A20" s="1329">
        <f>'Discretionary Pg 1'!$B$9</f>
        <v>1010</v>
      </c>
      <c r="B20" s="1329" t="str">
        <f>'Discretionary Pg 1'!A25</f>
        <v>5300</v>
      </c>
      <c r="C20" s="1329" t="str">
        <f>'Discretionary Pg 1'!B25</f>
        <v>0750</v>
      </c>
      <c r="D20" s="1303" t="str">
        <f>'Discretionary Pg 1'!$B$6</f>
        <v>0000</v>
      </c>
      <c r="F20" s="1528">
        <f>'Discretionary Pg 1'!E25</f>
        <v>0</v>
      </c>
      <c r="I20" s="92">
        <f t="shared" si="0"/>
        <v>700</v>
      </c>
      <c r="J20" s="1534">
        <f t="shared" si="1"/>
        <v>0</v>
      </c>
    </row>
    <row r="21" spans="1:13" x14ac:dyDescent="0.3">
      <c r="A21" s="1329">
        <f>'Discretionary Pg 1'!$B$9</f>
        <v>1010</v>
      </c>
      <c r="B21" s="1329" t="str">
        <f>'Discretionary Pg 1'!A26</f>
        <v>7300</v>
      </c>
      <c r="C21" s="1329" t="str">
        <f>'Discretionary Pg 1'!B26</f>
        <v>0750</v>
      </c>
      <c r="D21" s="1303" t="str">
        <f>'Discretionary Pg 1'!$B$6</f>
        <v>0000</v>
      </c>
      <c r="F21" s="1528">
        <f>'Discretionary Pg 1'!E26</f>
        <v>0</v>
      </c>
      <c r="I21" s="92">
        <f t="shared" si="0"/>
        <v>700</v>
      </c>
      <c r="J21" s="1534">
        <f t="shared" si="1"/>
        <v>0</v>
      </c>
      <c r="L21" s="230" t="s">
        <v>1424</v>
      </c>
      <c r="M21" s="230" t="s">
        <v>247</v>
      </c>
    </row>
    <row r="22" spans="1:13" x14ac:dyDescent="0.3">
      <c r="A22" s="1329">
        <f>'Discretionary Pg 1'!$B$9</f>
        <v>1010</v>
      </c>
      <c r="B22" s="1329" t="str">
        <f>'Discretionary Pg 1'!A27</f>
        <v>9890</v>
      </c>
      <c r="C22" s="1329" t="str">
        <f>'Discretionary Pg 1'!B27</f>
        <v>0987</v>
      </c>
      <c r="D22" s="1303" t="str">
        <f>'Discretionary Pg 1'!$B$6</f>
        <v>0000</v>
      </c>
      <c r="F22" s="1528">
        <f>'Discretionary Pg 1'!E27</f>
        <v>0</v>
      </c>
      <c r="I22" s="92">
        <f t="shared" si="0"/>
        <v>900</v>
      </c>
      <c r="J22" s="1534">
        <f t="shared" ref="J22:J32" si="2">F22</f>
        <v>0</v>
      </c>
      <c r="L22" s="92">
        <v>700</v>
      </c>
      <c r="M22" s="92" t="s">
        <v>727</v>
      </c>
    </row>
    <row r="23" spans="1:13" x14ac:dyDescent="0.3">
      <c r="A23" s="1329">
        <f>'Discretionary Pg 1'!$B$9</f>
        <v>1010</v>
      </c>
      <c r="B23" s="1329" t="str">
        <f>'Discretionary Pg 1'!A28</f>
        <v xml:space="preserve"> </v>
      </c>
      <c r="C23" s="1329">
        <f>'Discretionary Pg 1'!B28</f>
        <v>0</v>
      </c>
      <c r="D23" s="1303" t="str">
        <f>'Discretionary Pg 1'!$B$6</f>
        <v>0000</v>
      </c>
      <c r="F23" s="1528">
        <f>'Discretionary Pg 1'!E28</f>
        <v>0</v>
      </c>
      <c r="I23" s="92">
        <f t="shared" si="0"/>
        <v>0</v>
      </c>
      <c r="J23" s="1534">
        <f t="shared" si="2"/>
        <v>0</v>
      </c>
    </row>
    <row r="24" spans="1:13" x14ac:dyDescent="0.3">
      <c r="A24" s="1329">
        <f>'Discretionary Pg 1'!$B$9</f>
        <v>1010</v>
      </c>
      <c r="B24" s="1329">
        <f>'Discretionary Pg 1'!A29</f>
        <v>0</v>
      </c>
      <c r="C24" s="1329">
        <f>'Discretionary Pg 1'!B29</f>
        <v>0</v>
      </c>
      <c r="D24" s="1303" t="str">
        <f>'Discretionary Pg 1'!$B$6</f>
        <v>0000</v>
      </c>
      <c r="F24" s="1528">
        <f>'Discretionary Pg 1'!E29</f>
        <v>0</v>
      </c>
      <c r="I24" s="92">
        <f t="shared" si="0"/>
        <v>0</v>
      </c>
      <c r="J24" s="1534">
        <f t="shared" si="2"/>
        <v>0</v>
      </c>
      <c r="L24" s="230" t="s">
        <v>1424</v>
      </c>
      <c r="M24" s="230" t="s">
        <v>247</v>
      </c>
    </row>
    <row r="25" spans="1:13" x14ac:dyDescent="0.3">
      <c r="A25" s="1329">
        <f>'Discretionary Pg 1'!$B$9</f>
        <v>1010</v>
      </c>
      <c r="B25" s="1329">
        <f>'Discretionary Pg 1'!A30</f>
        <v>0</v>
      </c>
      <c r="C25" s="1329">
        <f>'Discretionary Pg 1'!B30</f>
        <v>0</v>
      </c>
      <c r="D25" s="1303" t="str">
        <f>'Discretionary Pg 1'!$B$6</f>
        <v>0000</v>
      </c>
      <c r="F25" s="1528">
        <f>'Discretionary Pg 1'!E30</f>
        <v>0</v>
      </c>
      <c r="I25" s="92">
        <f t="shared" si="0"/>
        <v>0</v>
      </c>
      <c r="J25" s="1534">
        <f t="shared" si="2"/>
        <v>0</v>
      </c>
      <c r="L25" s="92">
        <v>900</v>
      </c>
      <c r="M25" s="92" t="s">
        <v>727</v>
      </c>
    </row>
    <row r="26" spans="1:13" x14ac:dyDescent="0.3">
      <c r="A26" s="1329">
        <f>'Discretionary Pg 1'!$B$9</f>
        <v>1010</v>
      </c>
      <c r="B26" s="1329">
        <f>'Discretionary Pg 1'!A31</f>
        <v>0</v>
      </c>
      <c r="C26" s="1329">
        <f>'Discretionary Pg 1'!B31</f>
        <v>0</v>
      </c>
      <c r="D26" s="1303" t="str">
        <f>'Discretionary Pg 1'!$B$6</f>
        <v>0000</v>
      </c>
      <c r="F26" s="1528">
        <f>'Discretionary Pg 1'!E31</f>
        <v>0</v>
      </c>
      <c r="I26" s="92">
        <f t="shared" si="0"/>
        <v>0</v>
      </c>
      <c r="J26" s="1534">
        <f t="shared" si="2"/>
        <v>0</v>
      </c>
    </row>
    <row r="27" spans="1:13" x14ac:dyDescent="0.3">
      <c r="A27" s="1329">
        <f>'Discretionary Pg 1'!$B$9</f>
        <v>1010</v>
      </c>
      <c r="B27" s="1329">
        <f>'Discretionary Pg 1'!A32</f>
        <v>0</v>
      </c>
      <c r="C27" s="1329">
        <f>'Discretionary Pg 1'!B32</f>
        <v>0</v>
      </c>
      <c r="D27" s="1303" t="str">
        <f>'Discretionary Pg 1'!$B$6</f>
        <v>0000</v>
      </c>
      <c r="F27" s="1528">
        <f>'Discretionary Pg 1'!E32</f>
        <v>0</v>
      </c>
      <c r="I27" s="92">
        <f t="shared" si="0"/>
        <v>0</v>
      </c>
      <c r="J27" s="1534">
        <f t="shared" si="2"/>
        <v>0</v>
      </c>
      <c r="L27" s="230"/>
      <c r="M27" s="230"/>
    </row>
    <row r="28" spans="1:13" x14ac:dyDescent="0.3">
      <c r="A28" s="1329">
        <f>'Discretionary Pg 1'!$B$9</f>
        <v>1010</v>
      </c>
      <c r="B28" s="1329">
        <f>'Discretionary Pg 1'!A33</f>
        <v>0</v>
      </c>
      <c r="C28" s="1329">
        <f>'Discretionary Pg 1'!B33</f>
        <v>0</v>
      </c>
      <c r="D28" s="1303" t="str">
        <f>'Discretionary Pg 1'!$B$6</f>
        <v>0000</v>
      </c>
      <c r="F28" s="1528">
        <f>'Discretionary Pg 1'!E33</f>
        <v>0</v>
      </c>
      <c r="I28" s="92">
        <f t="shared" si="0"/>
        <v>0</v>
      </c>
      <c r="J28" s="1534">
        <f t="shared" si="2"/>
        <v>0</v>
      </c>
    </row>
    <row r="29" spans="1:13" x14ac:dyDescent="0.3">
      <c r="A29" s="1329">
        <f>'Discretionary Pg 1'!$B$9</f>
        <v>1010</v>
      </c>
      <c r="B29" s="1329">
        <f>'Discretionary Pg 1'!A34</f>
        <v>0</v>
      </c>
      <c r="C29" s="1329">
        <f>'Discretionary Pg 1'!B34</f>
        <v>0</v>
      </c>
      <c r="D29" s="1303" t="str">
        <f>'Discretionary Pg 1'!$B$6</f>
        <v>0000</v>
      </c>
      <c r="F29" s="1528">
        <f>'Discretionary Pg 1'!E34</f>
        <v>0</v>
      </c>
      <c r="I29" s="92">
        <f t="shared" si="0"/>
        <v>0</v>
      </c>
      <c r="J29" s="1534">
        <f t="shared" si="2"/>
        <v>0</v>
      </c>
    </row>
    <row r="30" spans="1:13" x14ac:dyDescent="0.3">
      <c r="A30" s="1329">
        <f>'Discretionary Pg 1'!$B$9</f>
        <v>1010</v>
      </c>
      <c r="B30" s="1329">
        <f>'Discretionary Pg 1'!A35</f>
        <v>0</v>
      </c>
      <c r="C30" s="1329">
        <f>'Discretionary Pg 1'!B35</f>
        <v>0</v>
      </c>
      <c r="D30" s="1303" t="str">
        <f>'Discretionary Pg 1'!$B$6</f>
        <v>0000</v>
      </c>
      <c r="F30" s="1528">
        <f>'Discretionary Pg 1'!E35</f>
        <v>0</v>
      </c>
      <c r="I30" s="92">
        <f t="shared" si="0"/>
        <v>0</v>
      </c>
      <c r="J30" s="1534">
        <f t="shared" si="2"/>
        <v>0</v>
      </c>
    </row>
    <row r="31" spans="1:13" x14ac:dyDescent="0.3">
      <c r="A31" s="1329">
        <f>'Discretionary Pg 1'!$B$9</f>
        <v>1010</v>
      </c>
      <c r="B31" s="1329">
        <f>'Discretionary Pg 1'!A36</f>
        <v>0</v>
      </c>
      <c r="C31" s="1329">
        <f>'Discretionary Pg 1'!B36</f>
        <v>0</v>
      </c>
      <c r="D31" s="1303" t="str">
        <f>'Discretionary Pg 1'!$B$6</f>
        <v>0000</v>
      </c>
      <c r="F31" s="1528">
        <f>'Discretionary Pg 1'!E36</f>
        <v>0</v>
      </c>
      <c r="I31" s="92">
        <f t="shared" si="0"/>
        <v>0</v>
      </c>
      <c r="J31" s="1534">
        <f t="shared" si="2"/>
        <v>0</v>
      </c>
      <c r="L31" s="92" t="s">
        <v>321</v>
      </c>
    </row>
    <row r="32" spans="1:13" x14ac:dyDescent="0.3">
      <c r="A32" s="1329">
        <f>'Discretionary Pg 1'!$B$9</f>
        <v>1010</v>
      </c>
      <c r="B32" s="1329">
        <f>'Discretionary Pg 1'!A37</f>
        <v>0</v>
      </c>
      <c r="C32" s="1329">
        <f>'Discretionary Pg 1'!B37</f>
        <v>0</v>
      </c>
      <c r="D32" s="1303" t="str">
        <f>'Discretionary Pg 1'!$B$6</f>
        <v>0000</v>
      </c>
      <c r="F32" s="1528">
        <f>'Discretionary Pg 1'!E37</f>
        <v>0</v>
      </c>
      <c r="I32" s="92">
        <f t="shared" si="0"/>
        <v>0</v>
      </c>
      <c r="J32" s="1534">
        <f t="shared" si="2"/>
        <v>0</v>
      </c>
      <c r="L32" s="1535" t="s">
        <v>1538</v>
      </c>
      <c r="M32" s="1536">
        <f>DSUM($I$6:$K$528,"Amount",$L$6:$M$7)</f>
        <v>0</v>
      </c>
    </row>
    <row r="33" spans="1:13" x14ac:dyDescent="0.3">
      <c r="G33" s="1512">
        <f>SUM(F7:F32)</f>
        <v>96785</v>
      </c>
      <c r="L33" s="1535" t="s">
        <v>1539</v>
      </c>
      <c r="M33" s="1536">
        <f>DSUM($I$6:$K$528,"Amount",$L$9:$M$10)</f>
        <v>129966</v>
      </c>
    </row>
    <row r="34" spans="1:13" x14ac:dyDescent="0.3">
      <c r="L34" s="1535" t="s">
        <v>1540</v>
      </c>
      <c r="M34" s="1536">
        <f>DSUM($I$6:$K$528,"Amount",$L$12:$M$13)</f>
        <v>0</v>
      </c>
    </row>
    <row r="35" spans="1:13" x14ac:dyDescent="0.3">
      <c r="A35" s="1501" t="str">
        <f>'Discretionary Pg 2'!D7</f>
        <v>Discretionary (Page 2 of 2)</v>
      </c>
      <c r="L35" s="1535" t="s">
        <v>1541</v>
      </c>
      <c r="M35" s="1536">
        <f>DSUM($I$6:$K$528,"Amount",$L$15:$M$16)</f>
        <v>34195</v>
      </c>
    </row>
    <row r="36" spans="1:13" s="230" customFormat="1" x14ac:dyDescent="0.3">
      <c r="A36" s="1340" t="s">
        <v>242</v>
      </c>
      <c r="B36" s="1340" t="s">
        <v>243</v>
      </c>
      <c r="C36" s="1340" t="s">
        <v>244</v>
      </c>
      <c r="D36" s="1340" t="s">
        <v>245</v>
      </c>
      <c r="E36" s="1342" t="s">
        <v>246</v>
      </c>
      <c r="F36" s="1531" t="s">
        <v>247</v>
      </c>
      <c r="G36" s="1508" t="s">
        <v>248</v>
      </c>
      <c r="H36" s="1532"/>
      <c r="K36" s="1533"/>
      <c r="L36" s="1535" t="s">
        <v>1542</v>
      </c>
      <c r="M36" s="1536">
        <f>DSUM($I$6:$K$528,"Amount",$L$18:$M$19)</f>
        <v>1564</v>
      </c>
    </row>
    <row r="37" spans="1:13" x14ac:dyDescent="0.3">
      <c r="A37" s="1303">
        <f>'Discretionary Pg 2'!$B$9</f>
        <v>1010</v>
      </c>
      <c r="B37" s="1303">
        <f>'Discretionary Pg 2'!A12</f>
        <v>0</v>
      </c>
      <c r="C37" s="1303">
        <f>'Discretionary Pg 2'!B12</f>
        <v>0</v>
      </c>
      <c r="D37" s="1303" t="str">
        <f>'Discretionary Pg 2'!$B$6</f>
        <v>0000</v>
      </c>
      <c r="F37" s="1528">
        <f>'Discretionary Pg 2'!E12</f>
        <v>0</v>
      </c>
      <c r="I37" s="92">
        <f t="shared" ref="I37:I62" si="3">IF(C37&gt;="0100",IF(C37&gt;="0300",IF(C37&gt;="0400",IF(C37&gt;="0500",IF(C37&gt;="0600",IF(C37&gt;="0700",IF(C37&gt;="0900",900,700),600),500),400),300),100),0)</f>
        <v>0</v>
      </c>
      <c r="J37" s="1534">
        <f>F37</f>
        <v>0</v>
      </c>
      <c r="L37" s="1535" t="s">
        <v>1543</v>
      </c>
      <c r="M37" s="1536">
        <f>DSUM($I$6:$K$528,"Amount",$L$21:$M$22)</f>
        <v>254676</v>
      </c>
    </row>
    <row r="38" spans="1:13" x14ac:dyDescent="0.3">
      <c r="A38" s="1303">
        <f>'Discretionary Pg 2'!$B$9</f>
        <v>1010</v>
      </c>
      <c r="B38" s="1303">
        <f>'Discretionary Pg 2'!A13</f>
        <v>0</v>
      </c>
      <c r="C38" s="1303">
        <f>'Discretionary Pg 2'!B13</f>
        <v>0</v>
      </c>
      <c r="D38" s="1303" t="str">
        <f>'Discretionary Pg 2'!$B$6</f>
        <v>0000</v>
      </c>
      <c r="F38" s="1528">
        <f>'Discretionary Pg 2'!E13</f>
        <v>0</v>
      </c>
      <c r="I38" s="92">
        <f t="shared" si="3"/>
        <v>0</v>
      </c>
      <c r="J38" s="1534">
        <f t="shared" ref="J38:J62" si="4">F38</f>
        <v>0</v>
      </c>
      <c r="L38" s="1535" t="s">
        <v>1544</v>
      </c>
      <c r="M38" s="1536">
        <f>DSUM($I$6:$K$528,"Amount",$L$24:$M$25)</f>
        <v>71777</v>
      </c>
    </row>
    <row r="39" spans="1:13" x14ac:dyDescent="0.3">
      <c r="A39" s="1303">
        <f>'Discretionary Pg 2'!$B$9</f>
        <v>1010</v>
      </c>
      <c r="B39" s="1303">
        <f>'Discretionary Pg 2'!A14</f>
        <v>0</v>
      </c>
      <c r="C39" s="1303">
        <f>'Discretionary Pg 2'!B14</f>
        <v>0</v>
      </c>
      <c r="D39" s="1303" t="str">
        <f>'Discretionary Pg 2'!$B$6</f>
        <v>0000</v>
      </c>
      <c r="F39" s="1528">
        <f>'Discretionary Pg 2'!E14</f>
        <v>0</v>
      </c>
      <c r="I39" s="92">
        <f t="shared" si="3"/>
        <v>0</v>
      </c>
      <c r="J39" s="1534">
        <f t="shared" si="4"/>
        <v>0</v>
      </c>
      <c r="L39" s="1535" t="s">
        <v>1545</v>
      </c>
      <c r="M39" s="1537">
        <f>SUM(M32:M38)</f>
        <v>492178</v>
      </c>
    </row>
    <row r="40" spans="1:13" x14ac:dyDescent="0.3">
      <c r="A40" s="1303">
        <f>'Discretionary Pg 2'!$B$9</f>
        <v>1010</v>
      </c>
      <c r="B40" s="1303">
        <f>'Discretionary Pg 2'!A15</f>
        <v>0</v>
      </c>
      <c r="C40" s="1303">
        <f>'Discretionary Pg 2'!B15</f>
        <v>0</v>
      </c>
      <c r="D40" s="1303" t="str">
        <f>'Discretionary Pg 2'!$B$6</f>
        <v>0000</v>
      </c>
      <c r="F40" s="1528">
        <f>'Discretionary Pg 2'!E15</f>
        <v>0</v>
      </c>
      <c r="I40" s="92">
        <f t="shared" si="3"/>
        <v>0</v>
      </c>
      <c r="J40" s="1534">
        <f t="shared" si="4"/>
        <v>0</v>
      </c>
    </row>
    <row r="41" spans="1:13" x14ac:dyDescent="0.3">
      <c r="A41" s="1303">
        <f>'Discretionary Pg 2'!$B$9</f>
        <v>1010</v>
      </c>
      <c r="B41" s="1303">
        <f>'Discretionary Pg 2'!A16</f>
        <v>0</v>
      </c>
      <c r="C41" s="1303">
        <f>'Discretionary Pg 2'!B16</f>
        <v>0</v>
      </c>
      <c r="D41" s="1303" t="str">
        <f>'Discretionary Pg 2'!$B$6</f>
        <v>0000</v>
      </c>
      <c r="F41" s="1528">
        <f>'Discretionary Pg 2'!E16</f>
        <v>0</v>
      </c>
      <c r="I41" s="92">
        <f t="shared" si="3"/>
        <v>0</v>
      </c>
      <c r="J41" s="1534">
        <f t="shared" si="4"/>
        <v>0</v>
      </c>
    </row>
    <row r="42" spans="1:13" x14ac:dyDescent="0.3">
      <c r="A42" s="1303">
        <f>'Discretionary Pg 2'!$B$9</f>
        <v>1010</v>
      </c>
      <c r="B42" s="1303">
        <f>'Discretionary Pg 2'!A17</f>
        <v>0</v>
      </c>
      <c r="C42" s="1303">
        <f>'Discretionary Pg 2'!B17</f>
        <v>0</v>
      </c>
      <c r="D42" s="1303" t="str">
        <f>'Discretionary Pg 2'!$B$6</f>
        <v>0000</v>
      </c>
      <c r="F42" s="1528">
        <f>'Discretionary Pg 2'!E17</f>
        <v>0</v>
      </c>
      <c r="I42" s="92">
        <f t="shared" si="3"/>
        <v>0</v>
      </c>
      <c r="J42" s="1534">
        <f t="shared" si="4"/>
        <v>0</v>
      </c>
    </row>
    <row r="43" spans="1:13" x14ac:dyDescent="0.3">
      <c r="A43" s="1303">
        <f>'Discretionary Pg 2'!$B$9</f>
        <v>1010</v>
      </c>
      <c r="B43" s="1303">
        <f>'Discretionary Pg 2'!A18</f>
        <v>0</v>
      </c>
      <c r="C43" s="1303">
        <f>'Discretionary Pg 2'!B18</f>
        <v>0</v>
      </c>
      <c r="D43" s="1303" t="str">
        <f>'Discretionary Pg 2'!$B$6</f>
        <v>0000</v>
      </c>
      <c r="F43" s="1528">
        <f>'Discretionary Pg 2'!E18</f>
        <v>0</v>
      </c>
      <c r="I43" s="92">
        <f t="shared" si="3"/>
        <v>0</v>
      </c>
      <c r="J43" s="1534">
        <f t="shared" si="4"/>
        <v>0</v>
      </c>
      <c r="L43" s="92" t="s">
        <v>322</v>
      </c>
    </row>
    <row r="44" spans="1:13" x14ac:dyDescent="0.3">
      <c r="A44" s="1303">
        <f>'Discretionary Pg 2'!$B$9</f>
        <v>1010</v>
      </c>
      <c r="B44" s="1303">
        <f>'Discretionary Pg 2'!A19</f>
        <v>0</v>
      </c>
      <c r="C44" s="1303">
        <f>'Discretionary Pg 2'!B19</f>
        <v>0</v>
      </c>
      <c r="D44" s="1303" t="str">
        <f>'Discretionary Pg 2'!$B$6</f>
        <v>0000</v>
      </c>
      <c r="F44" s="1528">
        <f>'Discretionary Pg 2'!E19</f>
        <v>0</v>
      </c>
      <c r="I44" s="92">
        <f t="shared" si="3"/>
        <v>0</v>
      </c>
      <c r="J44" s="1534">
        <f t="shared" si="4"/>
        <v>0</v>
      </c>
      <c r="L44" s="1535" t="s">
        <v>1538</v>
      </c>
      <c r="M44" s="1536">
        <f>DSUM(I6:J62,"Amount",$L$6:$M$7)</f>
        <v>0</v>
      </c>
    </row>
    <row r="45" spans="1:13" x14ac:dyDescent="0.3">
      <c r="A45" s="1303">
        <f>'Discretionary Pg 2'!$B$9</f>
        <v>1010</v>
      </c>
      <c r="B45" s="1303">
        <f>'Discretionary Pg 2'!A20</f>
        <v>0</v>
      </c>
      <c r="C45" s="1303">
        <f>'Discretionary Pg 2'!B20</f>
        <v>0</v>
      </c>
      <c r="D45" s="1303" t="str">
        <f>'Discretionary Pg 2'!$B$6</f>
        <v>0000</v>
      </c>
      <c r="F45" s="1528">
        <f>'Discretionary Pg 2'!E20</f>
        <v>0</v>
      </c>
      <c r="I45" s="92">
        <f t="shared" si="3"/>
        <v>0</v>
      </c>
      <c r="J45" s="1534">
        <f t="shared" si="4"/>
        <v>0</v>
      </c>
      <c r="L45" s="1535" t="s">
        <v>1539</v>
      </c>
      <c r="M45" s="1536">
        <f>DSUM(I6:J62,"Amount",$L$9:$M$10)</f>
        <v>96785</v>
      </c>
    </row>
    <row r="46" spans="1:13" x14ac:dyDescent="0.3">
      <c r="A46" s="1303">
        <f>'Discretionary Pg 2'!$B$9</f>
        <v>1010</v>
      </c>
      <c r="B46" s="1303">
        <f>'Discretionary Pg 2'!A21</f>
        <v>0</v>
      </c>
      <c r="C46" s="1303">
        <f>'Discretionary Pg 2'!B21</f>
        <v>0</v>
      </c>
      <c r="D46" s="1303" t="str">
        <f>'Discretionary Pg 2'!$B$6</f>
        <v>0000</v>
      </c>
      <c r="F46" s="1528">
        <f>'Discretionary Pg 2'!E21</f>
        <v>0</v>
      </c>
      <c r="I46" s="92">
        <f t="shared" si="3"/>
        <v>0</v>
      </c>
      <c r="J46" s="1534">
        <f t="shared" si="4"/>
        <v>0</v>
      </c>
      <c r="L46" s="1535" t="s">
        <v>1540</v>
      </c>
      <c r="M46" s="1536">
        <f>DSUM(I6:J62,"Amount",$L$12:$M$13)</f>
        <v>0</v>
      </c>
    </row>
    <row r="47" spans="1:13" x14ac:dyDescent="0.3">
      <c r="A47" s="1303">
        <f>'Discretionary Pg 2'!$B$9</f>
        <v>1010</v>
      </c>
      <c r="B47" s="1303">
        <f>'Discretionary Pg 2'!A22</f>
        <v>0</v>
      </c>
      <c r="C47" s="1303">
        <f>'Discretionary Pg 2'!B22</f>
        <v>0</v>
      </c>
      <c r="D47" s="1303" t="str">
        <f>'Discretionary Pg 2'!$B$6</f>
        <v>0000</v>
      </c>
      <c r="F47" s="1528">
        <f>'Discretionary Pg 2'!E22</f>
        <v>0</v>
      </c>
      <c r="I47" s="92">
        <f t="shared" si="3"/>
        <v>0</v>
      </c>
      <c r="J47" s="1534">
        <f t="shared" si="4"/>
        <v>0</v>
      </c>
      <c r="L47" s="1535" t="s">
        <v>1541</v>
      </c>
      <c r="M47" s="1536">
        <f>DSUM(I6:J62,"Amount",$L$15:$M$16)</f>
        <v>0</v>
      </c>
    </row>
    <row r="48" spans="1:13" x14ac:dyDescent="0.3">
      <c r="A48" s="1303">
        <f>'Discretionary Pg 2'!$B$9</f>
        <v>1010</v>
      </c>
      <c r="B48" s="1303">
        <f>'Discretionary Pg 2'!A23</f>
        <v>0</v>
      </c>
      <c r="C48" s="1303">
        <f>'Discretionary Pg 2'!B23</f>
        <v>0</v>
      </c>
      <c r="D48" s="1303" t="str">
        <f>'Discretionary Pg 2'!$B$6</f>
        <v>0000</v>
      </c>
      <c r="F48" s="1528">
        <f>'Discretionary Pg 2'!E23</f>
        <v>0</v>
      </c>
      <c r="I48" s="92">
        <f t="shared" si="3"/>
        <v>0</v>
      </c>
      <c r="J48" s="1534">
        <f t="shared" si="4"/>
        <v>0</v>
      </c>
      <c r="L48" s="1535" t="s">
        <v>1542</v>
      </c>
      <c r="M48" s="1536">
        <f>DSUM(I6:J62,"Amount",$L$18:$M$19)</f>
        <v>0</v>
      </c>
    </row>
    <row r="49" spans="1:13" x14ac:dyDescent="0.3">
      <c r="A49" s="1303">
        <f>'Discretionary Pg 2'!$B$9</f>
        <v>1010</v>
      </c>
      <c r="B49" s="1303">
        <f>'Discretionary Pg 2'!A24</f>
        <v>0</v>
      </c>
      <c r="C49" s="1303">
        <f>'Discretionary Pg 2'!B24</f>
        <v>0</v>
      </c>
      <c r="D49" s="1303" t="str">
        <f>'Discretionary Pg 2'!$B$6</f>
        <v>0000</v>
      </c>
      <c r="F49" s="1528">
        <f>'Discretionary Pg 2'!E24</f>
        <v>0</v>
      </c>
      <c r="I49" s="92">
        <f t="shared" si="3"/>
        <v>0</v>
      </c>
      <c r="J49" s="1534">
        <f t="shared" si="4"/>
        <v>0</v>
      </c>
      <c r="L49" s="1535" t="s">
        <v>1543</v>
      </c>
      <c r="M49" s="1536">
        <f>DSUM(I6:J62,"Amount",$L$21:$M$22)</f>
        <v>0</v>
      </c>
    </row>
    <row r="50" spans="1:13" x14ac:dyDescent="0.3">
      <c r="A50" s="1303">
        <f>'Discretionary Pg 2'!$B$9</f>
        <v>1010</v>
      </c>
      <c r="B50" s="1303">
        <f>'Discretionary Pg 2'!A25</f>
        <v>0</v>
      </c>
      <c r="C50" s="1303">
        <f>'Discretionary Pg 2'!B25</f>
        <v>0</v>
      </c>
      <c r="D50" s="1303" t="str">
        <f>'Discretionary Pg 2'!$B$6</f>
        <v>0000</v>
      </c>
      <c r="F50" s="1528">
        <f>'Discretionary Pg 2'!E25</f>
        <v>0</v>
      </c>
      <c r="I50" s="92">
        <f t="shared" si="3"/>
        <v>0</v>
      </c>
      <c r="J50" s="1534">
        <f t="shared" si="4"/>
        <v>0</v>
      </c>
      <c r="L50" s="1535" t="s">
        <v>1544</v>
      </c>
      <c r="M50" s="1536">
        <f>DSUM(I6:J62,"Amount",$L$24:$M$25)</f>
        <v>0</v>
      </c>
    </row>
    <row r="51" spans="1:13" x14ac:dyDescent="0.3">
      <c r="A51" s="1303">
        <f>'Discretionary Pg 2'!$B$9</f>
        <v>1010</v>
      </c>
      <c r="B51" s="1303">
        <f>'Discretionary Pg 2'!A26</f>
        <v>0</v>
      </c>
      <c r="C51" s="1303">
        <f>'Discretionary Pg 2'!B26</f>
        <v>0</v>
      </c>
      <c r="D51" s="1303" t="str">
        <f>'Discretionary Pg 2'!$B$6</f>
        <v>0000</v>
      </c>
      <c r="F51" s="1528">
        <f>'Discretionary Pg 2'!E26</f>
        <v>0</v>
      </c>
      <c r="I51" s="92">
        <f t="shared" si="3"/>
        <v>0</v>
      </c>
      <c r="J51" s="1534">
        <f t="shared" si="4"/>
        <v>0</v>
      </c>
      <c r="L51" s="1535" t="s">
        <v>1545</v>
      </c>
      <c r="M51" s="1537">
        <f>SUM(M44:M50)</f>
        <v>96785</v>
      </c>
    </row>
    <row r="52" spans="1:13" x14ac:dyDescent="0.3">
      <c r="A52" s="1303">
        <f>'Discretionary Pg 2'!$B$9</f>
        <v>1010</v>
      </c>
      <c r="B52" s="1303">
        <f>'Discretionary Pg 2'!A27</f>
        <v>0</v>
      </c>
      <c r="C52" s="1303">
        <f>'Discretionary Pg 2'!B27</f>
        <v>0</v>
      </c>
      <c r="D52" s="1303" t="str">
        <f>'Discretionary Pg 2'!$B$6</f>
        <v>0000</v>
      </c>
      <c r="F52" s="1528">
        <f>'Discretionary Pg 2'!E27</f>
        <v>0</v>
      </c>
      <c r="I52" s="92">
        <f t="shared" si="3"/>
        <v>0</v>
      </c>
      <c r="J52" s="1534">
        <f t="shared" si="4"/>
        <v>0</v>
      </c>
    </row>
    <row r="53" spans="1:13" x14ac:dyDescent="0.3">
      <c r="A53" s="1303">
        <f>'Discretionary Pg 2'!$B$9</f>
        <v>1010</v>
      </c>
      <c r="B53" s="1303">
        <f>'Discretionary Pg 2'!A28</f>
        <v>0</v>
      </c>
      <c r="C53" s="1303">
        <f>'Discretionary Pg 2'!B28</f>
        <v>0</v>
      </c>
      <c r="D53" s="1303" t="str">
        <f>'Discretionary Pg 2'!$B$6</f>
        <v>0000</v>
      </c>
      <c r="F53" s="1528">
        <f>'Discretionary Pg 2'!E28</f>
        <v>0</v>
      </c>
      <c r="I53" s="92">
        <f t="shared" si="3"/>
        <v>0</v>
      </c>
      <c r="J53" s="1534">
        <f t="shared" si="4"/>
        <v>0</v>
      </c>
    </row>
    <row r="54" spans="1:13" x14ac:dyDescent="0.3">
      <c r="A54" s="1303">
        <f>'Discretionary Pg 2'!$B$9</f>
        <v>1010</v>
      </c>
      <c r="B54" s="1303">
        <f>'Discretionary Pg 2'!A29</f>
        <v>0</v>
      </c>
      <c r="C54" s="1303">
        <f>'Discretionary Pg 2'!B29</f>
        <v>0</v>
      </c>
      <c r="D54" s="1303" t="str">
        <f>'Discretionary Pg 2'!$B$6</f>
        <v>0000</v>
      </c>
      <c r="F54" s="1528">
        <f>'Discretionary Pg 2'!E29</f>
        <v>0</v>
      </c>
      <c r="I54" s="92">
        <f t="shared" si="3"/>
        <v>0</v>
      </c>
      <c r="J54" s="1534">
        <f t="shared" si="4"/>
        <v>0</v>
      </c>
    </row>
    <row r="55" spans="1:13" x14ac:dyDescent="0.3">
      <c r="A55" s="1303">
        <f>'Discretionary Pg 2'!$B$9</f>
        <v>1010</v>
      </c>
      <c r="B55" s="1303">
        <f>'Discretionary Pg 2'!A30</f>
        <v>0</v>
      </c>
      <c r="C55" s="1303">
        <f>'Discretionary Pg 2'!B30</f>
        <v>0</v>
      </c>
      <c r="D55" s="1303" t="str">
        <f>'Discretionary Pg 2'!$B$6</f>
        <v>0000</v>
      </c>
      <c r="F55" s="1528">
        <f>'Discretionary Pg 2'!E30</f>
        <v>0</v>
      </c>
      <c r="I55" s="92">
        <f t="shared" si="3"/>
        <v>0</v>
      </c>
      <c r="J55" s="1534">
        <f t="shared" si="4"/>
        <v>0</v>
      </c>
    </row>
    <row r="56" spans="1:13" x14ac:dyDescent="0.3">
      <c r="A56" s="1303">
        <f>'Discretionary Pg 2'!$B$9</f>
        <v>1010</v>
      </c>
      <c r="B56" s="1303">
        <f>'Discretionary Pg 2'!A31</f>
        <v>0</v>
      </c>
      <c r="C56" s="1303">
        <f>'Discretionary Pg 2'!B31</f>
        <v>0</v>
      </c>
      <c r="D56" s="1303" t="str">
        <f>'Discretionary Pg 2'!$B$6</f>
        <v>0000</v>
      </c>
      <c r="F56" s="1528">
        <f>'Discretionary Pg 2'!E31</f>
        <v>0</v>
      </c>
      <c r="I56" s="92">
        <f t="shared" si="3"/>
        <v>0</v>
      </c>
      <c r="J56" s="1534">
        <f t="shared" si="4"/>
        <v>0</v>
      </c>
    </row>
    <row r="57" spans="1:13" x14ac:dyDescent="0.3">
      <c r="A57" s="1303">
        <f>'Discretionary Pg 2'!$B$9</f>
        <v>1010</v>
      </c>
      <c r="B57" s="1303">
        <f>'Discretionary Pg 2'!A32</f>
        <v>0</v>
      </c>
      <c r="C57" s="1303">
        <f>'Discretionary Pg 2'!B32</f>
        <v>0</v>
      </c>
      <c r="D57" s="1303" t="str">
        <f>'Discretionary Pg 2'!$B$6</f>
        <v>0000</v>
      </c>
      <c r="F57" s="1528">
        <f>'Discretionary Pg 2'!E32</f>
        <v>0</v>
      </c>
      <c r="I57" s="92">
        <f t="shared" si="3"/>
        <v>0</v>
      </c>
      <c r="J57" s="1534">
        <f t="shared" si="4"/>
        <v>0</v>
      </c>
    </row>
    <row r="58" spans="1:13" x14ac:dyDescent="0.3">
      <c r="A58" s="1303">
        <f>'Discretionary Pg 2'!$B$9</f>
        <v>1010</v>
      </c>
      <c r="B58" s="1303">
        <f>'Discretionary Pg 2'!A33</f>
        <v>0</v>
      </c>
      <c r="C58" s="1303">
        <f>'Discretionary Pg 2'!B33</f>
        <v>0</v>
      </c>
      <c r="D58" s="1303" t="str">
        <f>'Discretionary Pg 2'!$B$6</f>
        <v>0000</v>
      </c>
      <c r="F58" s="1528">
        <f>'Discretionary Pg 2'!E33</f>
        <v>0</v>
      </c>
      <c r="I58" s="92">
        <f t="shared" si="3"/>
        <v>0</v>
      </c>
      <c r="J58" s="1534">
        <f t="shared" si="4"/>
        <v>0</v>
      </c>
    </row>
    <row r="59" spans="1:13" x14ac:dyDescent="0.3">
      <c r="A59" s="1303">
        <f>'Discretionary Pg 2'!$B$9</f>
        <v>1010</v>
      </c>
      <c r="B59" s="1303">
        <f>'Discretionary Pg 2'!A34</f>
        <v>0</v>
      </c>
      <c r="C59" s="1303">
        <f>'Discretionary Pg 2'!B34</f>
        <v>0</v>
      </c>
      <c r="D59" s="1303" t="str">
        <f>'Discretionary Pg 2'!$B$6</f>
        <v>0000</v>
      </c>
      <c r="F59" s="1528">
        <f>'Discretionary Pg 2'!E34</f>
        <v>0</v>
      </c>
      <c r="I59" s="92">
        <f t="shared" si="3"/>
        <v>0</v>
      </c>
      <c r="J59" s="1534">
        <f t="shared" si="4"/>
        <v>0</v>
      </c>
    </row>
    <row r="60" spans="1:13" x14ac:dyDescent="0.3">
      <c r="A60" s="1303">
        <f>'Discretionary Pg 2'!$B$9</f>
        <v>1010</v>
      </c>
      <c r="B60" s="1303">
        <f>'Discretionary Pg 2'!A35</f>
        <v>0</v>
      </c>
      <c r="C60" s="1303">
        <f>'Discretionary Pg 2'!B35</f>
        <v>0</v>
      </c>
      <c r="D60" s="1303" t="str">
        <f>'Discretionary Pg 2'!$B$6</f>
        <v>0000</v>
      </c>
      <c r="F60" s="1528">
        <f>'Discretionary Pg 2'!E35</f>
        <v>0</v>
      </c>
      <c r="I60" s="92">
        <f t="shared" si="3"/>
        <v>0</v>
      </c>
      <c r="J60" s="1534">
        <f t="shared" si="4"/>
        <v>0</v>
      </c>
    </row>
    <row r="61" spans="1:13" x14ac:dyDescent="0.3">
      <c r="A61" s="1303">
        <f>'Discretionary Pg 2'!$B$9</f>
        <v>1010</v>
      </c>
      <c r="B61" s="1303">
        <f>'Discretionary Pg 2'!A36</f>
        <v>0</v>
      </c>
      <c r="C61" s="1303">
        <f>'Discretionary Pg 2'!B36</f>
        <v>0</v>
      </c>
      <c r="D61" s="1303" t="str">
        <f>'Discretionary Pg 2'!$B$6</f>
        <v>0000</v>
      </c>
      <c r="F61" s="1528">
        <f>'Discretionary Pg 2'!E36</f>
        <v>0</v>
      </c>
      <c r="I61" s="92">
        <f t="shared" si="3"/>
        <v>0</v>
      </c>
      <c r="J61" s="1534">
        <f t="shared" si="4"/>
        <v>0</v>
      </c>
    </row>
    <row r="62" spans="1:13" x14ac:dyDescent="0.3">
      <c r="A62" s="1303">
        <f>'Discretionary Pg 2'!$B$9</f>
        <v>1010</v>
      </c>
      <c r="B62" s="1303">
        <f>'Discretionary Pg 2'!A37</f>
        <v>0</v>
      </c>
      <c r="C62" s="1303">
        <f>'Discretionary Pg 2'!B37</f>
        <v>0</v>
      </c>
      <c r="D62" s="1303" t="str">
        <f>'Discretionary Pg 2'!$B$6</f>
        <v>0000</v>
      </c>
      <c r="F62" s="1528">
        <f>'Discretionary Pg 2'!E37</f>
        <v>0</v>
      </c>
      <c r="I62" s="92">
        <f t="shared" si="3"/>
        <v>0</v>
      </c>
      <c r="J62" s="1534">
        <f t="shared" si="4"/>
        <v>0</v>
      </c>
    </row>
    <row r="63" spans="1:13" x14ac:dyDescent="0.3">
      <c r="G63" s="1512">
        <f>SUM(F37:F62)</f>
        <v>0</v>
      </c>
    </row>
    <row r="65" spans="1:13" x14ac:dyDescent="0.3">
      <c r="A65" s="1501" t="str">
        <f>'AICE Project 9004'!D7</f>
        <v>Advanced International Certificate of Education</v>
      </c>
    </row>
    <row r="66" spans="1:13" s="230" customFormat="1" x14ac:dyDescent="0.3">
      <c r="A66" s="1340" t="s">
        <v>242</v>
      </c>
      <c r="B66" s="1340" t="s">
        <v>243</v>
      </c>
      <c r="C66" s="1340" t="s">
        <v>244</v>
      </c>
      <c r="D66" s="1340" t="s">
        <v>245</v>
      </c>
      <c r="E66" s="1342" t="s">
        <v>246</v>
      </c>
      <c r="F66" s="1531" t="s">
        <v>247</v>
      </c>
      <c r="G66" s="1508" t="s">
        <v>248</v>
      </c>
      <c r="H66" s="1532"/>
      <c r="I66" s="230" t="s">
        <v>1424</v>
      </c>
      <c r="J66" s="230" t="s">
        <v>247</v>
      </c>
      <c r="K66" s="1533"/>
      <c r="L66" s="92" t="s">
        <v>1941</v>
      </c>
      <c r="M66" s="92"/>
    </row>
    <row r="67" spans="1:13" x14ac:dyDescent="0.3">
      <c r="A67" s="1329">
        <f>'AICE Project 9004'!$B$9</f>
        <v>1010</v>
      </c>
      <c r="B67" s="1303" t="str">
        <f>'AICE Project 9004'!A12</f>
        <v>5100</v>
      </c>
      <c r="C67" s="1303">
        <f>'AICE Project 9004'!B12</f>
        <v>0</v>
      </c>
      <c r="D67" s="1303" t="str">
        <f>'AICE Project 9004'!$B$6</f>
        <v>0000</v>
      </c>
      <c r="E67" s="1303">
        <f>'AICE Project 9004'!$B$7</f>
        <v>9004</v>
      </c>
      <c r="F67" s="1538">
        <f>'AICE Project 9004'!E12</f>
        <v>0</v>
      </c>
      <c r="I67" s="92">
        <f t="shared" ref="I67:I92" si="5">IF(C67&gt;="0100",IF(C67&gt;="0300",IF(C67&gt;="0400",IF(C67&gt;="0500",IF(C67&gt;="0600",IF(C67&gt;="0700",IF(C67&gt;="0900",900,700),600),500),400),300),100),0)</f>
        <v>0</v>
      </c>
      <c r="J67" s="1534">
        <f t="shared" ref="J67:J92" si="6">F67</f>
        <v>0</v>
      </c>
      <c r="L67" s="1535" t="s">
        <v>1538</v>
      </c>
      <c r="M67" s="1536">
        <f>DSUM(I66:J92,"Amount",$L$6:$M$7)</f>
        <v>0</v>
      </c>
    </row>
    <row r="68" spans="1:13" x14ac:dyDescent="0.3">
      <c r="A68" s="1329">
        <f>'AICE Project 9004'!$B$9</f>
        <v>1010</v>
      </c>
      <c r="B68" s="1303">
        <f>'AICE Project 9004'!A13</f>
        <v>0</v>
      </c>
      <c r="C68" s="1303">
        <f>'AICE Project 9004'!B13</f>
        <v>0</v>
      </c>
      <c r="D68" s="1303" t="str">
        <f>'AICE Project 9004'!$B$6</f>
        <v>0000</v>
      </c>
      <c r="E68" s="1303">
        <f>'AICE Project 9004'!$B$7</f>
        <v>9004</v>
      </c>
      <c r="F68" s="1539">
        <f>'AICE Project 9004'!E13</f>
        <v>0</v>
      </c>
      <c r="I68" s="92">
        <f t="shared" si="5"/>
        <v>0</v>
      </c>
      <c r="J68" s="1534">
        <f t="shared" si="6"/>
        <v>0</v>
      </c>
      <c r="L68" s="1535" t="s">
        <v>1539</v>
      </c>
      <c r="M68" s="1536">
        <f>DSUM(I66:J92,"Amount",$L$9:$M$10)</f>
        <v>0</v>
      </c>
    </row>
    <row r="69" spans="1:13" x14ac:dyDescent="0.3">
      <c r="A69" s="1329">
        <f>'AICE Project 9004'!$B$9</f>
        <v>1010</v>
      </c>
      <c r="B69" s="1303">
        <f>'AICE Project 9004'!A14</f>
        <v>0</v>
      </c>
      <c r="C69" s="1303">
        <f>'AICE Project 9004'!B14</f>
        <v>0</v>
      </c>
      <c r="D69" s="1303" t="str">
        <f>'AICE Project 9004'!$B$6</f>
        <v>0000</v>
      </c>
      <c r="E69" s="1303">
        <f>'AICE Project 9004'!$B$7</f>
        <v>9004</v>
      </c>
      <c r="F69" s="1539">
        <f>'AICE Project 9004'!E14</f>
        <v>0</v>
      </c>
      <c r="I69" s="92">
        <f t="shared" si="5"/>
        <v>0</v>
      </c>
      <c r="J69" s="1534">
        <f t="shared" si="6"/>
        <v>0</v>
      </c>
      <c r="L69" s="1535" t="s">
        <v>1540</v>
      </c>
      <c r="M69" s="1536">
        <f>DSUM(I66:J92,"Amount",$L$12:$M$13)</f>
        <v>0</v>
      </c>
    </row>
    <row r="70" spans="1:13" x14ac:dyDescent="0.3">
      <c r="A70" s="1329">
        <f>'AICE Project 9004'!$B$9</f>
        <v>1010</v>
      </c>
      <c r="B70" s="1303">
        <f>'AICE Project 9004'!A15</f>
        <v>0</v>
      </c>
      <c r="C70" s="1303">
        <f>'AICE Project 9004'!B15</f>
        <v>0</v>
      </c>
      <c r="D70" s="1303" t="str">
        <f>'AICE Project 9004'!$B$6</f>
        <v>0000</v>
      </c>
      <c r="E70" s="1303">
        <f>'AICE Project 9004'!$B$7</f>
        <v>9004</v>
      </c>
      <c r="F70" s="1539">
        <f>'AICE Project 9004'!E15</f>
        <v>0</v>
      </c>
      <c r="I70" s="92">
        <f t="shared" si="5"/>
        <v>0</v>
      </c>
      <c r="J70" s="1534">
        <f t="shared" si="6"/>
        <v>0</v>
      </c>
      <c r="L70" s="1535" t="s">
        <v>1541</v>
      </c>
      <c r="M70" s="1536">
        <f>DSUM(I66:J92,"Amount",$L$15:$M$16)</f>
        <v>0</v>
      </c>
    </row>
    <row r="71" spans="1:13" x14ac:dyDescent="0.3">
      <c r="A71" s="1329">
        <f>'AICE Project 9004'!$B$9</f>
        <v>1010</v>
      </c>
      <c r="B71" s="1303">
        <f>'AICE Project 9004'!A16</f>
        <v>0</v>
      </c>
      <c r="C71" s="1303">
        <f>'AICE Project 9004'!B16</f>
        <v>0</v>
      </c>
      <c r="D71" s="1303" t="str">
        <f>'AICE Project 9004'!$B$6</f>
        <v>0000</v>
      </c>
      <c r="E71" s="1303">
        <f>'AICE Project 9004'!$B$7</f>
        <v>9004</v>
      </c>
      <c r="F71" s="1539">
        <f>'AICE Project 9004'!E16</f>
        <v>0</v>
      </c>
      <c r="I71" s="92">
        <f t="shared" si="5"/>
        <v>0</v>
      </c>
      <c r="J71" s="1534">
        <f t="shared" si="6"/>
        <v>0</v>
      </c>
      <c r="L71" s="1535" t="s">
        <v>1542</v>
      </c>
      <c r="M71" s="1536">
        <f>DSUM(I66:J92,"Amount",$L$18:$M$19)</f>
        <v>0</v>
      </c>
    </row>
    <row r="72" spans="1:13" x14ac:dyDescent="0.3">
      <c r="A72" s="1329">
        <f>'AICE Project 9004'!$B$9</f>
        <v>1010</v>
      </c>
      <c r="B72" s="1303">
        <f>'AICE Project 9004'!A17</f>
        <v>0</v>
      </c>
      <c r="C72" s="1303">
        <f>'AICE Project 9004'!B17</f>
        <v>0</v>
      </c>
      <c r="D72" s="1303" t="str">
        <f>'AICE Project 9004'!$B$6</f>
        <v>0000</v>
      </c>
      <c r="E72" s="1303">
        <f>'AICE Project 9004'!$B$7</f>
        <v>9004</v>
      </c>
      <c r="F72" s="1539">
        <f>'AICE Project 9004'!E17</f>
        <v>0</v>
      </c>
      <c r="I72" s="92">
        <f t="shared" si="5"/>
        <v>0</v>
      </c>
      <c r="J72" s="1534">
        <f t="shared" si="6"/>
        <v>0</v>
      </c>
      <c r="L72" s="1535" t="s">
        <v>1543</v>
      </c>
      <c r="M72" s="1536">
        <f>DSUM(I66:J92,"Amount",$L$21:$M$22)</f>
        <v>0</v>
      </c>
    </row>
    <row r="73" spans="1:13" x14ac:dyDescent="0.3">
      <c r="A73" s="1329">
        <f>'AICE Project 9004'!$B$9</f>
        <v>1010</v>
      </c>
      <c r="B73" s="1303">
        <f>'AICE Project 9004'!A18</f>
        <v>0</v>
      </c>
      <c r="C73" s="1303">
        <f>'AICE Project 9004'!B18</f>
        <v>0</v>
      </c>
      <c r="D73" s="1303" t="str">
        <f>'AICE Project 9004'!$B$6</f>
        <v>0000</v>
      </c>
      <c r="E73" s="1303">
        <f>'AICE Project 9004'!$B$7</f>
        <v>9004</v>
      </c>
      <c r="F73" s="1539">
        <f>'AICE Project 9004'!E18</f>
        <v>0</v>
      </c>
      <c r="I73" s="92">
        <f t="shared" si="5"/>
        <v>0</v>
      </c>
      <c r="J73" s="1534">
        <f t="shared" si="6"/>
        <v>0</v>
      </c>
      <c r="L73" s="1535" t="s">
        <v>1544</v>
      </c>
      <c r="M73" s="1536">
        <f>DSUM(I66:J92,"Amount",$L$24:$M$25)</f>
        <v>0</v>
      </c>
    </row>
    <row r="74" spans="1:13" x14ac:dyDescent="0.3">
      <c r="A74" s="1329">
        <f>'AICE Project 9004'!$B$9</f>
        <v>1010</v>
      </c>
      <c r="B74" s="1303">
        <f>'AICE Project 9004'!A19</f>
        <v>0</v>
      </c>
      <c r="C74" s="1303">
        <f>'AICE Project 9004'!B19</f>
        <v>0</v>
      </c>
      <c r="D74" s="1303" t="str">
        <f>'AICE Project 9004'!$B$6</f>
        <v>0000</v>
      </c>
      <c r="E74" s="1303">
        <f>'AICE Project 9004'!$B$7</f>
        <v>9004</v>
      </c>
      <c r="F74" s="1539">
        <f>'AICE Project 9004'!E19</f>
        <v>0</v>
      </c>
      <c r="I74" s="92">
        <f t="shared" si="5"/>
        <v>0</v>
      </c>
      <c r="J74" s="1534">
        <f t="shared" si="6"/>
        <v>0</v>
      </c>
      <c r="L74" s="1535" t="s">
        <v>1545</v>
      </c>
      <c r="M74" s="1537">
        <f>SUM(M67:M73)</f>
        <v>0</v>
      </c>
    </row>
    <row r="75" spans="1:13" x14ac:dyDescent="0.3">
      <c r="A75" s="1329">
        <f>'AICE Project 9004'!$B$9</f>
        <v>1010</v>
      </c>
      <c r="B75" s="1303">
        <f>'AICE Project 9004'!A20</f>
        <v>0</v>
      </c>
      <c r="C75" s="1303">
        <f>'AICE Project 9004'!B20</f>
        <v>0</v>
      </c>
      <c r="D75" s="1303" t="str">
        <f>'AICE Project 9004'!$B$6</f>
        <v>0000</v>
      </c>
      <c r="E75" s="1303">
        <f>'AICE Project 9004'!$B$7</f>
        <v>9004</v>
      </c>
      <c r="F75" s="1539">
        <f>'AICE Project 9004'!E20</f>
        <v>0</v>
      </c>
      <c r="I75" s="92">
        <f t="shared" si="5"/>
        <v>0</v>
      </c>
      <c r="J75" s="1534">
        <f t="shared" si="6"/>
        <v>0</v>
      </c>
    </row>
    <row r="76" spans="1:13" x14ac:dyDescent="0.3">
      <c r="A76" s="1329">
        <f>'AICE Project 9004'!$B$9</f>
        <v>1010</v>
      </c>
      <c r="B76" s="1303">
        <f>'AICE Project 9004'!A21</f>
        <v>0</v>
      </c>
      <c r="C76" s="1303">
        <f>'AICE Project 9004'!B21</f>
        <v>0</v>
      </c>
      <c r="D76" s="1303" t="str">
        <f>'AICE Project 9004'!$B$6</f>
        <v>0000</v>
      </c>
      <c r="E76" s="1303">
        <f>'AICE Project 9004'!$B$7</f>
        <v>9004</v>
      </c>
      <c r="F76" s="1539">
        <f>'AICE Project 9004'!E21</f>
        <v>0</v>
      </c>
      <c r="I76" s="92">
        <f t="shared" si="5"/>
        <v>0</v>
      </c>
      <c r="J76" s="1534">
        <f t="shared" si="6"/>
        <v>0</v>
      </c>
    </row>
    <row r="77" spans="1:13" x14ac:dyDescent="0.3">
      <c r="A77" s="1329">
        <f>'AICE Project 9004'!$B$9</f>
        <v>1010</v>
      </c>
      <c r="B77" s="1303">
        <f>'AICE Project 9004'!A22</f>
        <v>0</v>
      </c>
      <c r="C77" s="1303">
        <f>'AICE Project 9004'!B22</f>
        <v>0</v>
      </c>
      <c r="D77" s="1303" t="str">
        <f>'AICE Project 9004'!$B$6</f>
        <v>0000</v>
      </c>
      <c r="E77" s="1303">
        <f>'AICE Project 9004'!$B$7</f>
        <v>9004</v>
      </c>
      <c r="F77" s="1539">
        <f>'AICE Project 9004'!E22</f>
        <v>0</v>
      </c>
      <c r="I77" s="92">
        <f t="shared" si="5"/>
        <v>0</v>
      </c>
      <c r="J77" s="1534">
        <f t="shared" si="6"/>
        <v>0</v>
      </c>
    </row>
    <row r="78" spans="1:13" x14ac:dyDescent="0.3">
      <c r="A78" s="1329">
        <f>'AICE Project 9004'!$B$9</f>
        <v>1010</v>
      </c>
      <c r="B78" s="1303">
        <f>'AICE Project 9004'!A23</f>
        <v>0</v>
      </c>
      <c r="C78" s="1303">
        <f>'AICE Project 9004'!B23</f>
        <v>0</v>
      </c>
      <c r="D78" s="1303" t="str">
        <f>'AICE Project 9004'!$B$6</f>
        <v>0000</v>
      </c>
      <c r="E78" s="1303">
        <f>'AICE Project 9004'!$B$7</f>
        <v>9004</v>
      </c>
      <c r="F78" s="1539">
        <f>'AICE Project 9004'!E23</f>
        <v>0</v>
      </c>
      <c r="I78" s="92">
        <f t="shared" si="5"/>
        <v>0</v>
      </c>
      <c r="J78" s="1534">
        <f t="shared" si="6"/>
        <v>0</v>
      </c>
    </row>
    <row r="79" spans="1:13" x14ac:dyDescent="0.3">
      <c r="A79" s="1329">
        <f>'AICE Project 9004'!$B$9</f>
        <v>1010</v>
      </c>
      <c r="B79" s="1303">
        <f>'AICE Project 9004'!A24</f>
        <v>0</v>
      </c>
      <c r="C79" s="1303">
        <f>'AICE Project 9004'!B24</f>
        <v>0</v>
      </c>
      <c r="D79" s="1303" t="str">
        <f>'AICE Project 9004'!$B$6</f>
        <v>0000</v>
      </c>
      <c r="E79" s="1303">
        <f>'AICE Project 9004'!$B$7</f>
        <v>9004</v>
      </c>
      <c r="F79" s="1539">
        <f>'AICE Project 9004'!E24</f>
        <v>0</v>
      </c>
      <c r="I79" s="92">
        <f t="shared" si="5"/>
        <v>0</v>
      </c>
      <c r="J79" s="1534">
        <f t="shared" si="6"/>
        <v>0</v>
      </c>
    </row>
    <row r="80" spans="1:13" x14ac:dyDescent="0.3">
      <c r="A80" s="1329">
        <f>'AICE Project 9004'!$B$9</f>
        <v>1010</v>
      </c>
      <c r="B80" s="1303">
        <f>'AICE Project 9004'!A25</f>
        <v>0</v>
      </c>
      <c r="C80" s="1303">
        <f>'AICE Project 9004'!B25</f>
        <v>0</v>
      </c>
      <c r="D80" s="1303" t="str">
        <f>'AICE Project 9004'!$B$6</f>
        <v>0000</v>
      </c>
      <c r="E80" s="1303">
        <f>'AICE Project 9004'!$B$7</f>
        <v>9004</v>
      </c>
      <c r="F80" s="1539">
        <f>'AICE Project 9004'!E25</f>
        <v>0</v>
      </c>
      <c r="I80" s="92">
        <f t="shared" si="5"/>
        <v>0</v>
      </c>
      <c r="J80" s="1534">
        <f t="shared" si="6"/>
        <v>0</v>
      </c>
    </row>
    <row r="81" spans="1:13" x14ac:dyDescent="0.3">
      <c r="A81" s="1329">
        <f>'AICE Project 9004'!$B$9</f>
        <v>1010</v>
      </c>
      <c r="B81" s="1303">
        <f>'AICE Project 9004'!A26</f>
        <v>0</v>
      </c>
      <c r="C81" s="1303">
        <f>'AICE Project 9004'!B26</f>
        <v>0</v>
      </c>
      <c r="D81" s="1303" t="str">
        <f>'AICE Project 9004'!$B$6</f>
        <v>0000</v>
      </c>
      <c r="E81" s="1303">
        <f>'AICE Project 9004'!$B$7</f>
        <v>9004</v>
      </c>
      <c r="F81" s="1539">
        <f>'AICE Project 9004'!E26</f>
        <v>0</v>
      </c>
      <c r="I81" s="92">
        <f t="shared" si="5"/>
        <v>0</v>
      </c>
      <c r="J81" s="1534">
        <f t="shared" si="6"/>
        <v>0</v>
      </c>
    </row>
    <row r="82" spans="1:13" x14ac:dyDescent="0.3">
      <c r="A82" s="1329">
        <f>'AICE Project 9004'!$B$9</f>
        <v>1010</v>
      </c>
      <c r="B82" s="1303">
        <f>'AICE Project 9004'!A27</f>
        <v>0</v>
      </c>
      <c r="C82" s="1303">
        <f>'AICE Project 9004'!B27</f>
        <v>0</v>
      </c>
      <c r="D82" s="1303" t="str">
        <f>'AICE Project 9004'!$B$6</f>
        <v>0000</v>
      </c>
      <c r="E82" s="1303">
        <f>'AICE Project 9004'!$B$7</f>
        <v>9004</v>
      </c>
      <c r="F82" s="1539">
        <f>'AICE Project 9004'!E27</f>
        <v>0</v>
      </c>
      <c r="I82" s="92">
        <f t="shared" si="5"/>
        <v>0</v>
      </c>
      <c r="J82" s="1534">
        <f t="shared" si="6"/>
        <v>0</v>
      </c>
    </row>
    <row r="83" spans="1:13" x14ac:dyDescent="0.3">
      <c r="A83" s="1329">
        <f>'AICE Project 9004'!$B$9</f>
        <v>1010</v>
      </c>
      <c r="B83" s="1303">
        <f>'AICE Project 9004'!A28</f>
        <v>0</v>
      </c>
      <c r="C83" s="1303">
        <f>'AICE Project 9004'!B28</f>
        <v>0</v>
      </c>
      <c r="D83" s="1303" t="str">
        <f>'AICE Project 9004'!$B$6</f>
        <v>0000</v>
      </c>
      <c r="E83" s="1303">
        <f>'AICE Project 9004'!$B$7</f>
        <v>9004</v>
      </c>
      <c r="F83" s="1539">
        <f>'AICE Project 9004'!E28</f>
        <v>0</v>
      </c>
      <c r="I83" s="92">
        <f t="shared" si="5"/>
        <v>0</v>
      </c>
      <c r="J83" s="1534">
        <f t="shared" si="6"/>
        <v>0</v>
      </c>
    </row>
    <row r="84" spans="1:13" x14ac:dyDescent="0.3">
      <c r="A84" s="1329">
        <f>'AICE Project 9004'!$B$9</f>
        <v>1010</v>
      </c>
      <c r="B84" s="1303">
        <f>'AICE Project 9004'!A29</f>
        <v>0</v>
      </c>
      <c r="C84" s="1303">
        <f>'AICE Project 9004'!B29</f>
        <v>0</v>
      </c>
      <c r="D84" s="1303" t="str">
        <f>'AICE Project 9004'!$B$6</f>
        <v>0000</v>
      </c>
      <c r="E84" s="1303">
        <f>'AICE Project 9004'!$B$7</f>
        <v>9004</v>
      </c>
      <c r="F84" s="1539">
        <f>'AICE Project 9004'!E29</f>
        <v>0</v>
      </c>
      <c r="I84" s="92">
        <f t="shared" si="5"/>
        <v>0</v>
      </c>
      <c r="J84" s="1534">
        <f t="shared" si="6"/>
        <v>0</v>
      </c>
    </row>
    <row r="85" spans="1:13" x14ac:dyDescent="0.3">
      <c r="A85" s="1329">
        <f>'AICE Project 9004'!$B$9</f>
        <v>1010</v>
      </c>
      <c r="B85" s="1303">
        <f>'AICE Project 9004'!A30</f>
        <v>0</v>
      </c>
      <c r="C85" s="1303">
        <f>'AICE Project 9004'!B30</f>
        <v>0</v>
      </c>
      <c r="D85" s="1303" t="str">
        <f>'AICE Project 9004'!$B$6</f>
        <v>0000</v>
      </c>
      <c r="E85" s="1303">
        <f>'AICE Project 9004'!$B$7</f>
        <v>9004</v>
      </c>
      <c r="F85" s="1539">
        <f>'AICE Project 9004'!E30</f>
        <v>0</v>
      </c>
      <c r="I85" s="92">
        <f t="shared" si="5"/>
        <v>0</v>
      </c>
      <c r="J85" s="1534">
        <f t="shared" si="6"/>
        <v>0</v>
      </c>
    </row>
    <row r="86" spans="1:13" x14ac:dyDescent="0.3">
      <c r="A86" s="1329">
        <f>'AICE Project 9004'!$B$9</f>
        <v>1010</v>
      </c>
      <c r="B86" s="1303">
        <f>'AICE Project 9004'!A31</f>
        <v>0</v>
      </c>
      <c r="C86" s="1303">
        <f>'AICE Project 9004'!B31</f>
        <v>0</v>
      </c>
      <c r="D86" s="1303" t="str">
        <f>'AICE Project 9004'!$B$6</f>
        <v>0000</v>
      </c>
      <c r="E86" s="1303">
        <f>'AICE Project 9004'!$B$7</f>
        <v>9004</v>
      </c>
      <c r="F86" s="1539">
        <f>'AICE Project 9004'!E31</f>
        <v>0</v>
      </c>
      <c r="I86" s="92">
        <f t="shared" si="5"/>
        <v>0</v>
      </c>
      <c r="J86" s="1534">
        <f t="shared" si="6"/>
        <v>0</v>
      </c>
    </row>
    <row r="87" spans="1:13" x14ac:dyDescent="0.3">
      <c r="A87" s="1329">
        <f>'AICE Project 9004'!$B$9</f>
        <v>1010</v>
      </c>
      <c r="B87" s="1303">
        <f>'AICE Project 9004'!A32</f>
        <v>0</v>
      </c>
      <c r="C87" s="1303">
        <f>'AICE Project 9004'!B32</f>
        <v>0</v>
      </c>
      <c r="D87" s="1303" t="str">
        <f>'AICE Project 9004'!$B$6</f>
        <v>0000</v>
      </c>
      <c r="E87" s="1303">
        <f>'AICE Project 9004'!$B$7</f>
        <v>9004</v>
      </c>
      <c r="F87" s="1539">
        <f>'AICE Project 9004'!E32</f>
        <v>0</v>
      </c>
      <c r="I87" s="92">
        <f t="shared" si="5"/>
        <v>0</v>
      </c>
      <c r="J87" s="1534">
        <f t="shared" si="6"/>
        <v>0</v>
      </c>
    </row>
    <row r="88" spans="1:13" x14ac:dyDescent="0.3">
      <c r="A88" s="1329">
        <f>'AICE Project 9004'!$B$9</f>
        <v>1010</v>
      </c>
      <c r="B88" s="1303">
        <f>'AICE Project 9004'!A33</f>
        <v>0</v>
      </c>
      <c r="C88" s="1303">
        <f>'AICE Project 9004'!B33</f>
        <v>0</v>
      </c>
      <c r="D88" s="1303" t="str">
        <f>'AICE Project 9004'!$B$6</f>
        <v>0000</v>
      </c>
      <c r="E88" s="1303">
        <f>'AICE Project 9004'!$B$7</f>
        <v>9004</v>
      </c>
      <c r="F88" s="1539">
        <f>'AICE Project 9004'!E33</f>
        <v>0</v>
      </c>
      <c r="I88" s="92">
        <f t="shared" si="5"/>
        <v>0</v>
      </c>
      <c r="J88" s="1534">
        <f t="shared" si="6"/>
        <v>0</v>
      </c>
    </row>
    <row r="89" spans="1:13" x14ac:dyDescent="0.3">
      <c r="A89" s="1329">
        <f>'AICE Project 9004'!$B$9</f>
        <v>1010</v>
      </c>
      <c r="B89" s="1303">
        <f>'AICE Project 9004'!A34</f>
        <v>0</v>
      </c>
      <c r="C89" s="1303">
        <f>'AICE Project 9004'!B34</f>
        <v>0</v>
      </c>
      <c r="D89" s="1303" t="str">
        <f>'AICE Project 9004'!$B$6</f>
        <v>0000</v>
      </c>
      <c r="E89" s="1303">
        <f>'AICE Project 9004'!$B$7</f>
        <v>9004</v>
      </c>
      <c r="F89" s="1539">
        <f>'AICE Project 9004'!E34</f>
        <v>0</v>
      </c>
      <c r="I89" s="92">
        <f t="shared" si="5"/>
        <v>0</v>
      </c>
      <c r="J89" s="1534">
        <f t="shared" si="6"/>
        <v>0</v>
      </c>
    </row>
    <row r="90" spans="1:13" x14ac:dyDescent="0.3">
      <c r="A90" s="1329">
        <f>'AICE Project 9004'!$B$9</f>
        <v>1010</v>
      </c>
      <c r="B90" s="1303">
        <f>'AICE Project 9004'!A35</f>
        <v>0</v>
      </c>
      <c r="C90" s="1303">
        <f>'AICE Project 9004'!B35</f>
        <v>0</v>
      </c>
      <c r="D90" s="1303" t="str">
        <f>'AICE Project 9004'!$B$6</f>
        <v>0000</v>
      </c>
      <c r="E90" s="1303">
        <f>'AICE Project 9004'!$B$7</f>
        <v>9004</v>
      </c>
      <c r="F90" s="1539">
        <f>'AICE Project 9004'!E35</f>
        <v>0</v>
      </c>
      <c r="I90" s="92">
        <f t="shared" si="5"/>
        <v>0</v>
      </c>
      <c r="J90" s="1534">
        <f t="shared" si="6"/>
        <v>0</v>
      </c>
    </row>
    <row r="91" spans="1:13" x14ac:dyDescent="0.3">
      <c r="A91" s="1329">
        <f>'AICE Project 9004'!$B$9</f>
        <v>1010</v>
      </c>
      <c r="B91" s="1303">
        <f>'AICE Project 9004'!A36</f>
        <v>0</v>
      </c>
      <c r="C91" s="1303">
        <f>'AICE Project 9004'!B36</f>
        <v>0</v>
      </c>
      <c r="D91" s="1303" t="str">
        <f>'AICE Project 9004'!$B$6</f>
        <v>0000</v>
      </c>
      <c r="E91" s="1303">
        <f>'AICE Project 9004'!$B$7</f>
        <v>9004</v>
      </c>
      <c r="F91" s="1539">
        <f>'AICE Project 9004'!E36</f>
        <v>0</v>
      </c>
      <c r="I91" s="92">
        <f t="shared" si="5"/>
        <v>0</v>
      </c>
      <c r="J91" s="1534">
        <f t="shared" si="6"/>
        <v>0</v>
      </c>
    </row>
    <row r="92" spans="1:13" x14ac:dyDescent="0.3">
      <c r="A92" s="1329">
        <f>'AICE Project 9004'!$B$9</f>
        <v>1010</v>
      </c>
      <c r="B92" s="1303">
        <f>'AICE Project 9004'!A37</f>
        <v>0</v>
      </c>
      <c r="C92" s="1303">
        <f>'AICE Project 9004'!B37</f>
        <v>0</v>
      </c>
      <c r="D92" s="1303" t="str">
        <f>'AICE Project 9004'!$B$6</f>
        <v>0000</v>
      </c>
      <c r="E92" s="1303">
        <f>'AICE Project 9004'!$B$7</f>
        <v>9004</v>
      </c>
      <c r="F92" s="1539">
        <f>'AICE Project 9004'!E37</f>
        <v>0</v>
      </c>
      <c r="I92" s="92">
        <f t="shared" si="5"/>
        <v>0</v>
      </c>
      <c r="J92" s="1534">
        <f t="shared" si="6"/>
        <v>0</v>
      </c>
    </row>
    <row r="93" spans="1:13" x14ac:dyDescent="0.3">
      <c r="G93" s="1512">
        <f>SUM(F67:F92)</f>
        <v>0</v>
      </c>
    </row>
    <row r="95" spans="1:13" x14ac:dyDescent="0.3">
      <c r="A95" s="1501" t="str">
        <f>'AP Project 2154'!D7</f>
        <v>Advanced Placement</v>
      </c>
    </row>
    <row r="96" spans="1:13" s="230" customFormat="1" x14ac:dyDescent="0.3">
      <c r="A96" s="1340" t="s">
        <v>242</v>
      </c>
      <c r="B96" s="1340" t="s">
        <v>243</v>
      </c>
      <c r="C96" s="1340" t="s">
        <v>244</v>
      </c>
      <c r="D96" s="1340" t="s">
        <v>245</v>
      </c>
      <c r="E96" s="1342" t="s">
        <v>246</v>
      </c>
      <c r="F96" s="1531" t="s">
        <v>247</v>
      </c>
      <c r="G96" s="1508" t="s">
        <v>248</v>
      </c>
      <c r="H96" s="1532"/>
      <c r="I96" s="230" t="s">
        <v>1424</v>
      </c>
      <c r="J96" s="230" t="s">
        <v>247</v>
      </c>
      <c r="K96" s="1533"/>
      <c r="L96" s="92" t="s">
        <v>1335</v>
      </c>
      <c r="M96" s="92"/>
    </row>
    <row r="97" spans="1:13" x14ac:dyDescent="0.3">
      <c r="A97" s="1329">
        <f>'AP Project 2154'!$B$9</f>
        <v>1010</v>
      </c>
      <c r="B97" s="1303" t="str">
        <f>'AP Project 2154'!A12</f>
        <v>5100</v>
      </c>
      <c r="C97" s="1303">
        <f>'AP Project 2154'!B12</f>
        <v>0</v>
      </c>
      <c r="D97" s="1303" t="str">
        <f>'AP Project 2154'!$B$6</f>
        <v>0000</v>
      </c>
      <c r="E97" s="1303">
        <f>'AP Project 2154'!$B$7</f>
        <v>2154</v>
      </c>
      <c r="F97" s="1539">
        <f>'AP Project 2154'!E12</f>
        <v>0</v>
      </c>
      <c r="I97" s="92">
        <f t="shared" ref="I97:I122" si="7">IF(C97&gt;="0100",IF(C97&gt;="0300",IF(C97&gt;="0400",IF(C97&gt;="0500",IF(C97&gt;="0600",IF(C97&gt;="0700",IF(C97&gt;="0900",900,700),600),500),400),300),100),0)</f>
        <v>0</v>
      </c>
      <c r="J97" s="1534">
        <f t="shared" ref="J97:J122" si="8">F97</f>
        <v>0</v>
      </c>
      <c r="L97" s="1535" t="s">
        <v>1538</v>
      </c>
      <c r="M97" s="1536">
        <f>DSUM(I96:J122,"Amount",$L$6:$M$7)</f>
        <v>0</v>
      </c>
    </row>
    <row r="98" spans="1:13" x14ac:dyDescent="0.3">
      <c r="A98" s="1329">
        <f>'AP Project 2154'!$B$9</f>
        <v>1010</v>
      </c>
      <c r="B98" s="1303">
        <f>'AP Project 2154'!A13</f>
        <v>0</v>
      </c>
      <c r="C98" s="1303">
        <f>'AP Project 2154'!B13</f>
        <v>0</v>
      </c>
      <c r="D98" s="1303" t="str">
        <f>'AP Project 2154'!$B$6</f>
        <v>0000</v>
      </c>
      <c r="E98" s="1303">
        <f>'AP Project 2154'!$B$7</f>
        <v>2154</v>
      </c>
      <c r="F98" s="1539">
        <f>'AP Project 2154'!E13</f>
        <v>0</v>
      </c>
      <c r="I98" s="92">
        <f t="shared" si="7"/>
        <v>0</v>
      </c>
      <c r="J98" s="1534">
        <f t="shared" si="8"/>
        <v>0</v>
      </c>
      <c r="L98" s="1535" t="s">
        <v>1539</v>
      </c>
      <c r="M98" s="1536">
        <f>DSUM(I96:J122,"Amount",$L$9:$M$10)</f>
        <v>0</v>
      </c>
    </row>
    <row r="99" spans="1:13" x14ac:dyDescent="0.3">
      <c r="A99" s="1329">
        <f>'AP Project 2154'!$B$9</f>
        <v>1010</v>
      </c>
      <c r="B99" s="1303">
        <f>'AP Project 2154'!A14</f>
        <v>0</v>
      </c>
      <c r="C99" s="1303">
        <f>'AP Project 2154'!B14</f>
        <v>0</v>
      </c>
      <c r="D99" s="1303" t="str">
        <f>'AP Project 2154'!$B$6</f>
        <v>0000</v>
      </c>
      <c r="E99" s="1303">
        <f>'AP Project 2154'!$B$7</f>
        <v>2154</v>
      </c>
      <c r="F99" s="1539">
        <f>'AP Project 2154'!E14</f>
        <v>0</v>
      </c>
      <c r="I99" s="92">
        <f t="shared" si="7"/>
        <v>0</v>
      </c>
      <c r="J99" s="1534">
        <f t="shared" si="8"/>
        <v>0</v>
      </c>
      <c r="L99" s="1535" t="s">
        <v>1540</v>
      </c>
      <c r="M99" s="1536">
        <f>DSUM(I96:J122,"Amount",$L$12:$M$13)</f>
        <v>0</v>
      </c>
    </row>
    <row r="100" spans="1:13" x14ac:dyDescent="0.3">
      <c r="A100" s="1329">
        <f>'AP Project 2154'!$B$9</f>
        <v>1010</v>
      </c>
      <c r="B100" s="1303">
        <f>'AP Project 2154'!A15</f>
        <v>0</v>
      </c>
      <c r="C100" s="1303">
        <f>'AP Project 2154'!B15</f>
        <v>0</v>
      </c>
      <c r="D100" s="1303" t="str">
        <f>'AP Project 2154'!$B$6</f>
        <v>0000</v>
      </c>
      <c r="E100" s="1303">
        <f>'AP Project 2154'!$B$7</f>
        <v>2154</v>
      </c>
      <c r="F100" s="1539">
        <f>'AP Project 2154'!E15</f>
        <v>0</v>
      </c>
      <c r="I100" s="92">
        <f t="shared" si="7"/>
        <v>0</v>
      </c>
      <c r="J100" s="1534">
        <f t="shared" si="8"/>
        <v>0</v>
      </c>
      <c r="L100" s="1535" t="s">
        <v>1541</v>
      </c>
      <c r="M100" s="1536">
        <f>DSUM(I96:J122,"Amount",$L$15:$M$16)</f>
        <v>0</v>
      </c>
    </row>
    <row r="101" spans="1:13" x14ac:dyDescent="0.3">
      <c r="A101" s="1329">
        <f>'AP Project 2154'!$B$9</f>
        <v>1010</v>
      </c>
      <c r="B101" s="1303">
        <f>'AP Project 2154'!A16</f>
        <v>0</v>
      </c>
      <c r="C101" s="1303">
        <f>'AP Project 2154'!B16</f>
        <v>0</v>
      </c>
      <c r="D101" s="1303" t="str">
        <f>'AP Project 2154'!$B$6</f>
        <v>0000</v>
      </c>
      <c r="E101" s="1303">
        <f>'AP Project 2154'!$B$7</f>
        <v>2154</v>
      </c>
      <c r="F101" s="1539">
        <f>'AP Project 2154'!E16</f>
        <v>0</v>
      </c>
      <c r="I101" s="92">
        <f t="shared" si="7"/>
        <v>0</v>
      </c>
      <c r="J101" s="1534">
        <f t="shared" si="8"/>
        <v>0</v>
      </c>
      <c r="L101" s="1535" t="s">
        <v>1542</v>
      </c>
      <c r="M101" s="1536">
        <f>DSUM(I96:J122,"Amount",$L$18:$M$19)</f>
        <v>0</v>
      </c>
    </row>
    <row r="102" spans="1:13" x14ac:dyDescent="0.3">
      <c r="A102" s="1329">
        <f>'AP Project 2154'!$B$9</f>
        <v>1010</v>
      </c>
      <c r="B102" s="1303">
        <f>'AP Project 2154'!A17</f>
        <v>0</v>
      </c>
      <c r="C102" s="1303">
        <f>'AP Project 2154'!B17</f>
        <v>0</v>
      </c>
      <c r="D102" s="1303" t="str">
        <f>'AP Project 2154'!$B$6</f>
        <v>0000</v>
      </c>
      <c r="E102" s="1303">
        <f>'AP Project 2154'!$B$7</f>
        <v>2154</v>
      </c>
      <c r="F102" s="1539">
        <f>'AP Project 2154'!E17</f>
        <v>0</v>
      </c>
      <c r="I102" s="92">
        <f t="shared" si="7"/>
        <v>0</v>
      </c>
      <c r="J102" s="1534">
        <f t="shared" si="8"/>
        <v>0</v>
      </c>
      <c r="L102" s="1535" t="s">
        <v>1543</v>
      </c>
      <c r="M102" s="1536">
        <f>DSUM(I96:J122,"Amount",$L$21:$M$22)</f>
        <v>0</v>
      </c>
    </row>
    <row r="103" spans="1:13" x14ac:dyDescent="0.3">
      <c r="A103" s="1329">
        <f>'AP Project 2154'!$B$9</f>
        <v>1010</v>
      </c>
      <c r="B103" s="1303">
        <f>'AP Project 2154'!A18</f>
        <v>0</v>
      </c>
      <c r="C103" s="1303">
        <f>'AP Project 2154'!B18</f>
        <v>0</v>
      </c>
      <c r="D103" s="1303" t="str">
        <f>'AP Project 2154'!$B$6</f>
        <v>0000</v>
      </c>
      <c r="E103" s="1303">
        <f>'AP Project 2154'!$B$7</f>
        <v>2154</v>
      </c>
      <c r="F103" s="1539">
        <f>'AP Project 2154'!E18</f>
        <v>0</v>
      </c>
      <c r="I103" s="92">
        <f t="shared" si="7"/>
        <v>0</v>
      </c>
      <c r="J103" s="1534">
        <f t="shared" si="8"/>
        <v>0</v>
      </c>
      <c r="L103" s="1535" t="s">
        <v>1544</v>
      </c>
      <c r="M103" s="1536">
        <f>DSUM(I96:J122,"Amount",$L$24:$M$25)</f>
        <v>0</v>
      </c>
    </row>
    <row r="104" spans="1:13" x14ac:dyDescent="0.3">
      <c r="A104" s="1329">
        <f>'AP Project 2154'!$B$9</f>
        <v>1010</v>
      </c>
      <c r="B104" s="1303">
        <f>'AP Project 2154'!A19</f>
        <v>0</v>
      </c>
      <c r="C104" s="1303">
        <f>'AP Project 2154'!B19</f>
        <v>0</v>
      </c>
      <c r="D104" s="1303" t="str">
        <f>'AP Project 2154'!$B$6</f>
        <v>0000</v>
      </c>
      <c r="E104" s="1303">
        <f>'AP Project 2154'!$B$7</f>
        <v>2154</v>
      </c>
      <c r="F104" s="1539">
        <f>'AP Project 2154'!E19</f>
        <v>0</v>
      </c>
      <c r="I104" s="92">
        <f t="shared" si="7"/>
        <v>0</v>
      </c>
      <c r="J104" s="1534">
        <f t="shared" si="8"/>
        <v>0</v>
      </c>
      <c r="L104" s="1535" t="s">
        <v>1545</v>
      </c>
      <c r="M104" s="1537">
        <f>SUM(M97:M103)</f>
        <v>0</v>
      </c>
    </row>
    <row r="105" spans="1:13" x14ac:dyDescent="0.3">
      <c r="A105" s="1329">
        <f>'AP Project 2154'!$B$9</f>
        <v>1010</v>
      </c>
      <c r="B105" s="1303">
        <f>'AP Project 2154'!A20</f>
        <v>0</v>
      </c>
      <c r="C105" s="1303">
        <f>'AP Project 2154'!B20</f>
        <v>0</v>
      </c>
      <c r="D105" s="1303" t="str">
        <f>'AP Project 2154'!$B$6</f>
        <v>0000</v>
      </c>
      <c r="E105" s="1303">
        <f>'AP Project 2154'!$B$7</f>
        <v>2154</v>
      </c>
      <c r="F105" s="1539">
        <f>'AP Project 2154'!E20</f>
        <v>0</v>
      </c>
      <c r="I105" s="92">
        <f t="shared" si="7"/>
        <v>0</v>
      </c>
      <c r="J105" s="1534">
        <f t="shared" si="8"/>
        <v>0</v>
      </c>
    </row>
    <row r="106" spans="1:13" x14ac:dyDescent="0.3">
      <c r="A106" s="1329">
        <f>'AP Project 2154'!$B$9</f>
        <v>1010</v>
      </c>
      <c r="B106" s="1303">
        <f>'AP Project 2154'!A21</f>
        <v>0</v>
      </c>
      <c r="C106" s="1303">
        <f>'AP Project 2154'!B21</f>
        <v>0</v>
      </c>
      <c r="D106" s="1303" t="str">
        <f>'AP Project 2154'!$B$6</f>
        <v>0000</v>
      </c>
      <c r="E106" s="1303">
        <f>'AP Project 2154'!$B$7</f>
        <v>2154</v>
      </c>
      <c r="F106" s="1539">
        <f>'AP Project 2154'!E21</f>
        <v>0</v>
      </c>
      <c r="I106" s="92">
        <f t="shared" si="7"/>
        <v>0</v>
      </c>
      <c r="J106" s="1534">
        <f t="shared" si="8"/>
        <v>0</v>
      </c>
    </row>
    <row r="107" spans="1:13" x14ac:dyDescent="0.3">
      <c r="A107" s="1329">
        <f>'AP Project 2154'!$B$9</f>
        <v>1010</v>
      </c>
      <c r="B107" s="1303">
        <f>'AP Project 2154'!A22</f>
        <v>0</v>
      </c>
      <c r="C107" s="1303">
        <f>'AP Project 2154'!B22</f>
        <v>0</v>
      </c>
      <c r="D107" s="1303" t="str">
        <f>'AP Project 2154'!$B$6</f>
        <v>0000</v>
      </c>
      <c r="E107" s="1303">
        <f>'AP Project 2154'!$B$7</f>
        <v>2154</v>
      </c>
      <c r="F107" s="1539">
        <f>'AP Project 2154'!E22</f>
        <v>0</v>
      </c>
      <c r="I107" s="92">
        <f t="shared" si="7"/>
        <v>0</v>
      </c>
      <c r="J107" s="1534">
        <f t="shared" si="8"/>
        <v>0</v>
      </c>
    </row>
    <row r="108" spans="1:13" x14ac:dyDescent="0.3">
      <c r="A108" s="1329">
        <f>'AP Project 2154'!$B$9</f>
        <v>1010</v>
      </c>
      <c r="B108" s="1303">
        <f>'AP Project 2154'!A23</f>
        <v>0</v>
      </c>
      <c r="C108" s="1303">
        <f>'AP Project 2154'!B23</f>
        <v>0</v>
      </c>
      <c r="D108" s="1303" t="str">
        <f>'AP Project 2154'!$B$6</f>
        <v>0000</v>
      </c>
      <c r="E108" s="1303">
        <f>'AP Project 2154'!$B$7</f>
        <v>2154</v>
      </c>
      <c r="F108" s="1539">
        <f>'AP Project 2154'!E23</f>
        <v>0</v>
      </c>
      <c r="I108" s="92">
        <f t="shared" si="7"/>
        <v>0</v>
      </c>
      <c r="J108" s="1534">
        <f t="shared" si="8"/>
        <v>0</v>
      </c>
    </row>
    <row r="109" spans="1:13" x14ac:dyDescent="0.3">
      <c r="A109" s="1329">
        <f>'AP Project 2154'!$B$9</f>
        <v>1010</v>
      </c>
      <c r="B109" s="1303">
        <f>'AP Project 2154'!A24</f>
        <v>0</v>
      </c>
      <c r="C109" s="1303">
        <f>'AP Project 2154'!B24</f>
        <v>0</v>
      </c>
      <c r="D109" s="1303" t="str">
        <f>'AP Project 2154'!$B$6</f>
        <v>0000</v>
      </c>
      <c r="E109" s="1303">
        <f>'AP Project 2154'!$B$7</f>
        <v>2154</v>
      </c>
      <c r="F109" s="1539">
        <f>'AP Project 2154'!E24</f>
        <v>0</v>
      </c>
      <c r="I109" s="92">
        <f t="shared" si="7"/>
        <v>0</v>
      </c>
      <c r="J109" s="1534">
        <f t="shared" si="8"/>
        <v>0</v>
      </c>
    </row>
    <row r="110" spans="1:13" x14ac:dyDescent="0.3">
      <c r="A110" s="1329">
        <f>'AP Project 2154'!$B$9</f>
        <v>1010</v>
      </c>
      <c r="B110" s="1303">
        <f>'AP Project 2154'!A25</f>
        <v>0</v>
      </c>
      <c r="C110" s="1303">
        <f>'AP Project 2154'!B25</f>
        <v>0</v>
      </c>
      <c r="D110" s="1303" t="str">
        <f>'AP Project 2154'!$B$6</f>
        <v>0000</v>
      </c>
      <c r="E110" s="1303">
        <f>'AP Project 2154'!$B$7</f>
        <v>2154</v>
      </c>
      <c r="F110" s="1539">
        <f>'AP Project 2154'!E25</f>
        <v>0</v>
      </c>
      <c r="I110" s="92">
        <f t="shared" si="7"/>
        <v>0</v>
      </c>
      <c r="J110" s="1534">
        <f t="shared" si="8"/>
        <v>0</v>
      </c>
    </row>
    <row r="111" spans="1:13" x14ac:dyDescent="0.3">
      <c r="A111" s="1329">
        <f>'AP Project 2154'!$B$9</f>
        <v>1010</v>
      </c>
      <c r="B111" s="1303">
        <f>'AP Project 2154'!A26</f>
        <v>0</v>
      </c>
      <c r="C111" s="1303">
        <f>'AP Project 2154'!B26</f>
        <v>0</v>
      </c>
      <c r="D111" s="1303" t="str">
        <f>'AP Project 2154'!$B$6</f>
        <v>0000</v>
      </c>
      <c r="E111" s="1303">
        <f>'AP Project 2154'!$B$7</f>
        <v>2154</v>
      </c>
      <c r="F111" s="1539">
        <f>'AP Project 2154'!E26</f>
        <v>0</v>
      </c>
      <c r="I111" s="92">
        <f t="shared" si="7"/>
        <v>0</v>
      </c>
      <c r="J111" s="1534">
        <f t="shared" si="8"/>
        <v>0</v>
      </c>
    </row>
    <row r="112" spans="1:13" x14ac:dyDescent="0.3">
      <c r="A112" s="1329">
        <f>'AP Project 2154'!$B$9</f>
        <v>1010</v>
      </c>
      <c r="B112" s="1303">
        <f>'AP Project 2154'!A27</f>
        <v>0</v>
      </c>
      <c r="C112" s="1303">
        <f>'AP Project 2154'!B27</f>
        <v>0</v>
      </c>
      <c r="D112" s="1303" t="str">
        <f>'AP Project 2154'!$B$6</f>
        <v>0000</v>
      </c>
      <c r="E112" s="1303">
        <f>'AP Project 2154'!$B$7</f>
        <v>2154</v>
      </c>
      <c r="F112" s="1539">
        <f>'AP Project 2154'!E27</f>
        <v>0</v>
      </c>
      <c r="I112" s="92">
        <f t="shared" si="7"/>
        <v>0</v>
      </c>
      <c r="J112" s="1534">
        <f t="shared" si="8"/>
        <v>0</v>
      </c>
    </row>
    <row r="113" spans="1:13" x14ac:dyDescent="0.3">
      <c r="A113" s="1329">
        <f>'AP Project 2154'!$B$9</f>
        <v>1010</v>
      </c>
      <c r="B113" s="1303">
        <f>'AP Project 2154'!A28</f>
        <v>0</v>
      </c>
      <c r="C113" s="1303">
        <f>'AP Project 2154'!B28</f>
        <v>0</v>
      </c>
      <c r="D113" s="1303" t="str">
        <f>'AP Project 2154'!$B$6</f>
        <v>0000</v>
      </c>
      <c r="E113" s="1303">
        <f>'AP Project 2154'!$B$7</f>
        <v>2154</v>
      </c>
      <c r="F113" s="1539">
        <f>'AP Project 2154'!E28</f>
        <v>0</v>
      </c>
      <c r="I113" s="92">
        <f t="shared" si="7"/>
        <v>0</v>
      </c>
      <c r="J113" s="1534">
        <f t="shared" si="8"/>
        <v>0</v>
      </c>
    </row>
    <row r="114" spans="1:13" x14ac:dyDescent="0.3">
      <c r="A114" s="1329">
        <f>'AP Project 2154'!$B$9</f>
        <v>1010</v>
      </c>
      <c r="B114" s="1303">
        <f>'AP Project 2154'!A29</f>
        <v>0</v>
      </c>
      <c r="C114" s="1303">
        <f>'AP Project 2154'!B29</f>
        <v>0</v>
      </c>
      <c r="D114" s="1303" t="str">
        <f>'AP Project 2154'!$B$6</f>
        <v>0000</v>
      </c>
      <c r="E114" s="1303">
        <f>'AP Project 2154'!$B$7</f>
        <v>2154</v>
      </c>
      <c r="F114" s="1539">
        <f>'AP Project 2154'!E29</f>
        <v>0</v>
      </c>
      <c r="I114" s="92">
        <f t="shared" si="7"/>
        <v>0</v>
      </c>
      <c r="J114" s="1534">
        <f t="shared" si="8"/>
        <v>0</v>
      </c>
    </row>
    <row r="115" spans="1:13" x14ac:dyDescent="0.3">
      <c r="A115" s="1329">
        <f>'AP Project 2154'!$B$9</f>
        <v>1010</v>
      </c>
      <c r="B115" s="1303">
        <f>'AP Project 2154'!A30</f>
        <v>0</v>
      </c>
      <c r="C115" s="1303">
        <f>'AP Project 2154'!B30</f>
        <v>0</v>
      </c>
      <c r="D115" s="1303" t="str">
        <f>'AP Project 2154'!$B$6</f>
        <v>0000</v>
      </c>
      <c r="E115" s="1303">
        <f>'AP Project 2154'!$B$7</f>
        <v>2154</v>
      </c>
      <c r="F115" s="1539">
        <f>'AP Project 2154'!E30</f>
        <v>0</v>
      </c>
      <c r="I115" s="92">
        <f t="shared" si="7"/>
        <v>0</v>
      </c>
      <c r="J115" s="1534">
        <f t="shared" si="8"/>
        <v>0</v>
      </c>
    </row>
    <row r="116" spans="1:13" x14ac:dyDescent="0.3">
      <c r="A116" s="1329">
        <f>'AP Project 2154'!$B$9</f>
        <v>1010</v>
      </c>
      <c r="B116" s="1303">
        <f>'AP Project 2154'!A31</f>
        <v>0</v>
      </c>
      <c r="C116" s="1303">
        <f>'AP Project 2154'!B31</f>
        <v>0</v>
      </c>
      <c r="D116" s="1303" t="str">
        <f>'AP Project 2154'!$B$6</f>
        <v>0000</v>
      </c>
      <c r="E116" s="1303">
        <f>'AP Project 2154'!$B$7</f>
        <v>2154</v>
      </c>
      <c r="F116" s="1539">
        <f>'AP Project 2154'!E31</f>
        <v>0</v>
      </c>
      <c r="I116" s="92">
        <f t="shared" si="7"/>
        <v>0</v>
      </c>
      <c r="J116" s="1534">
        <f t="shared" si="8"/>
        <v>0</v>
      </c>
    </row>
    <row r="117" spans="1:13" x14ac:dyDescent="0.3">
      <c r="A117" s="1329">
        <f>'AP Project 2154'!$B$9</f>
        <v>1010</v>
      </c>
      <c r="B117" s="1303">
        <f>'AP Project 2154'!A32</f>
        <v>0</v>
      </c>
      <c r="C117" s="1303">
        <f>'AP Project 2154'!B32</f>
        <v>0</v>
      </c>
      <c r="D117" s="1303" t="str">
        <f>'AP Project 2154'!$B$6</f>
        <v>0000</v>
      </c>
      <c r="E117" s="1303">
        <f>'AP Project 2154'!$B$7</f>
        <v>2154</v>
      </c>
      <c r="F117" s="1539">
        <f>'AP Project 2154'!E32</f>
        <v>0</v>
      </c>
      <c r="I117" s="92">
        <f t="shared" si="7"/>
        <v>0</v>
      </c>
      <c r="J117" s="1534">
        <f t="shared" si="8"/>
        <v>0</v>
      </c>
    </row>
    <row r="118" spans="1:13" x14ac:dyDescent="0.3">
      <c r="A118" s="1329">
        <f>'AP Project 2154'!$B$9</f>
        <v>1010</v>
      </c>
      <c r="B118" s="1303">
        <f>'AP Project 2154'!A33</f>
        <v>0</v>
      </c>
      <c r="C118" s="1303">
        <f>'AP Project 2154'!B33</f>
        <v>0</v>
      </c>
      <c r="D118" s="1303" t="str">
        <f>'AP Project 2154'!$B$6</f>
        <v>0000</v>
      </c>
      <c r="E118" s="1303">
        <f>'AP Project 2154'!$B$7</f>
        <v>2154</v>
      </c>
      <c r="F118" s="1539">
        <f>'AP Project 2154'!E33</f>
        <v>0</v>
      </c>
      <c r="I118" s="92">
        <f t="shared" si="7"/>
        <v>0</v>
      </c>
      <c r="J118" s="1534">
        <f t="shared" si="8"/>
        <v>0</v>
      </c>
    </row>
    <row r="119" spans="1:13" x14ac:dyDescent="0.3">
      <c r="A119" s="1329">
        <f>'AP Project 2154'!$B$9</f>
        <v>1010</v>
      </c>
      <c r="B119" s="1303">
        <f>'AP Project 2154'!A34</f>
        <v>0</v>
      </c>
      <c r="C119" s="1303">
        <f>'AP Project 2154'!B34</f>
        <v>0</v>
      </c>
      <c r="D119" s="1303" t="str">
        <f>'AP Project 2154'!$B$6</f>
        <v>0000</v>
      </c>
      <c r="E119" s="1303">
        <f>'AP Project 2154'!$B$7</f>
        <v>2154</v>
      </c>
      <c r="F119" s="1539">
        <f>'AP Project 2154'!E34</f>
        <v>0</v>
      </c>
      <c r="I119" s="92">
        <f t="shared" si="7"/>
        <v>0</v>
      </c>
      <c r="J119" s="1534">
        <f t="shared" si="8"/>
        <v>0</v>
      </c>
    </row>
    <row r="120" spans="1:13" x14ac:dyDescent="0.3">
      <c r="A120" s="1329">
        <f>'AP Project 2154'!$B$9</f>
        <v>1010</v>
      </c>
      <c r="B120" s="1303">
        <f>'AP Project 2154'!A35</f>
        <v>0</v>
      </c>
      <c r="C120" s="1303">
        <f>'AP Project 2154'!B35</f>
        <v>0</v>
      </c>
      <c r="D120" s="1303" t="str">
        <f>'AP Project 2154'!$B$6</f>
        <v>0000</v>
      </c>
      <c r="E120" s="1303">
        <f>'AP Project 2154'!$B$7</f>
        <v>2154</v>
      </c>
      <c r="F120" s="1539">
        <f>'AP Project 2154'!E35</f>
        <v>0</v>
      </c>
      <c r="I120" s="92">
        <f t="shared" si="7"/>
        <v>0</v>
      </c>
      <c r="J120" s="1534">
        <f t="shared" si="8"/>
        <v>0</v>
      </c>
    </row>
    <row r="121" spans="1:13" x14ac:dyDescent="0.3">
      <c r="A121" s="1329">
        <f>'AP Project 2154'!$B$9</f>
        <v>1010</v>
      </c>
      <c r="B121" s="1303">
        <f>'AP Project 2154'!A36</f>
        <v>0</v>
      </c>
      <c r="C121" s="1303">
        <f>'AP Project 2154'!B36</f>
        <v>0</v>
      </c>
      <c r="D121" s="1303" t="str">
        <f>'AP Project 2154'!$B$6</f>
        <v>0000</v>
      </c>
      <c r="E121" s="1303">
        <f>'AP Project 2154'!$B$7</f>
        <v>2154</v>
      </c>
      <c r="F121" s="1539">
        <f>'AP Project 2154'!E36</f>
        <v>0</v>
      </c>
      <c r="I121" s="92">
        <f t="shared" si="7"/>
        <v>0</v>
      </c>
      <c r="J121" s="1534">
        <f t="shared" si="8"/>
        <v>0</v>
      </c>
    </row>
    <row r="122" spans="1:13" x14ac:dyDescent="0.3">
      <c r="A122" s="1329">
        <f>'AP Project 2154'!$B$9</f>
        <v>1010</v>
      </c>
      <c r="B122" s="1303">
        <f>'AP Project 2154'!A37</f>
        <v>0</v>
      </c>
      <c r="C122" s="1303">
        <f>'AP Project 2154'!B37</f>
        <v>0</v>
      </c>
      <c r="D122" s="1303" t="str">
        <f>'AP Project 2154'!$B$6</f>
        <v>0000</v>
      </c>
      <c r="E122" s="1303">
        <f>'AP Project 2154'!$B$7</f>
        <v>2154</v>
      </c>
      <c r="F122" s="1539">
        <f>'AP Project 2154'!E37</f>
        <v>0</v>
      </c>
      <c r="I122" s="92">
        <f t="shared" si="7"/>
        <v>0</v>
      </c>
      <c r="J122" s="1534">
        <f t="shared" si="8"/>
        <v>0</v>
      </c>
    </row>
    <row r="123" spans="1:13" x14ac:dyDescent="0.3">
      <c r="G123" s="1512">
        <f>SUM(F97:F122)</f>
        <v>0</v>
      </c>
    </row>
    <row r="125" spans="1:13" x14ac:dyDescent="0.3">
      <c r="A125" s="1501" t="str">
        <f>'CAPE Project 9007'!D7</f>
        <v>Career and Professional Education</v>
      </c>
    </row>
    <row r="126" spans="1:13" s="230" customFormat="1" x14ac:dyDescent="0.3">
      <c r="A126" s="1340" t="s">
        <v>242</v>
      </c>
      <c r="B126" s="1340" t="s">
        <v>243</v>
      </c>
      <c r="C126" s="1340" t="s">
        <v>244</v>
      </c>
      <c r="D126" s="1340" t="s">
        <v>245</v>
      </c>
      <c r="E126" s="1342" t="s">
        <v>246</v>
      </c>
      <c r="F126" s="1531" t="s">
        <v>247</v>
      </c>
      <c r="G126" s="1508" t="s">
        <v>248</v>
      </c>
      <c r="H126" s="1532"/>
      <c r="I126" s="230" t="s">
        <v>1424</v>
      </c>
      <c r="J126" s="230" t="s">
        <v>247</v>
      </c>
      <c r="K126" s="1533"/>
      <c r="L126" s="92" t="s">
        <v>1950</v>
      </c>
      <c r="M126" s="92"/>
    </row>
    <row r="127" spans="1:13" x14ac:dyDescent="0.3">
      <c r="A127" s="1329">
        <f>'CAPE Project 9007'!$B$9</f>
        <v>1010</v>
      </c>
      <c r="B127" s="1303" t="str">
        <f>'CAPE Project 9007'!A12</f>
        <v>5300</v>
      </c>
      <c r="C127" s="1303">
        <f>'CAPE Project 9007'!B12</f>
        <v>0</v>
      </c>
      <c r="D127" s="1303" t="str">
        <f>'CAPE Project 9007'!$B$6</f>
        <v>0000</v>
      </c>
      <c r="E127" s="1303">
        <f>'CAPE Project 9007'!$B$7</f>
        <v>9007</v>
      </c>
      <c r="F127" s="1539">
        <f>'CAPE Project 9007'!E12</f>
        <v>0</v>
      </c>
      <c r="I127" s="92">
        <f t="shared" ref="I127:I152" si="9">IF(C127&gt;="0100",IF(C127&gt;="0300",IF(C127&gt;="0400",IF(C127&gt;="0500",IF(C127&gt;="0600",IF(C127&gt;="0700",IF(C127&gt;="0900",900,700),600),500),400),300),100),0)</f>
        <v>0</v>
      </c>
      <c r="J127" s="1534">
        <f t="shared" ref="J127:J152" si="10">F127</f>
        <v>0</v>
      </c>
      <c r="L127" s="1535" t="s">
        <v>1538</v>
      </c>
      <c r="M127" s="1536">
        <f>DSUM(I126:J152,"Amount",$L$6:$M$7)</f>
        <v>0</v>
      </c>
    </row>
    <row r="128" spans="1:13" x14ac:dyDescent="0.3">
      <c r="A128" s="1329">
        <f>'CAPE Project 9007'!$B$9</f>
        <v>1010</v>
      </c>
      <c r="B128" s="1303">
        <f>'CAPE Project 9007'!A13</f>
        <v>0</v>
      </c>
      <c r="C128" s="1303">
        <f>'CAPE Project 9007'!B13</f>
        <v>0</v>
      </c>
      <c r="D128" s="1303" t="str">
        <f>'CAPE Project 9007'!$B$6</f>
        <v>0000</v>
      </c>
      <c r="E128" s="1303">
        <f>'CAPE Project 9007'!$B$7</f>
        <v>9007</v>
      </c>
      <c r="F128" s="1539">
        <f>'CAPE Project 9007'!E13</f>
        <v>0</v>
      </c>
      <c r="I128" s="92">
        <f t="shared" si="9"/>
        <v>0</v>
      </c>
      <c r="J128" s="1534">
        <f t="shared" si="10"/>
        <v>0</v>
      </c>
      <c r="L128" s="1535" t="s">
        <v>1539</v>
      </c>
      <c r="M128" s="1536">
        <f>DSUM(I126:J152,"Amount",$L$9:$M$10)</f>
        <v>0</v>
      </c>
    </row>
    <row r="129" spans="1:13" x14ac:dyDescent="0.3">
      <c r="A129" s="1329">
        <f>'CAPE Project 9007'!$B$9</f>
        <v>1010</v>
      </c>
      <c r="B129" s="1303">
        <f>'CAPE Project 9007'!A14</f>
        <v>0</v>
      </c>
      <c r="C129" s="1303">
        <f>'CAPE Project 9007'!B14</f>
        <v>0</v>
      </c>
      <c r="D129" s="1303" t="str">
        <f>'CAPE Project 9007'!$B$6</f>
        <v>0000</v>
      </c>
      <c r="E129" s="1303">
        <f>'CAPE Project 9007'!$B$7</f>
        <v>9007</v>
      </c>
      <c r="F129" s="1539">
        <f>'CAPE Project 9007'!E14</f>
        <v>0</v>
      </c>
      <c r="I129" s="92">
        <f t="shared" si="9"/>
        <v>0</v>
      </c>
      <c r="J129" s="1534">
        <f t="shared" si="10"/>
        <v>0</v>
      </c>
      <c r="L129" s="1535" t="s">
        <v>1540</v>
      </c>
      <c r="M129" s="1536">
        <f>DSUM(I126:J152,"Amount",$L$12:$M$13)</f>
        <v>0</v>
      </c>
    </row>
    <row r="130" spans="1:13" x14ac:dyDescent="0.3">
      <c r="A130" s="1329">
        <f>'CAPE Project 9007'!$B$9</f>
        <v>1010</v>
      </c>
      <c r="B130" s="1303">
        <f>'CAPE Project 9007'!A15</f>
        <v>0</v>
      </c>
      <c r="C130" s="1303">
        <f>'CAPE Project 9007'!B15</f>
        <v>0</v>
      </c>
      <c r="D130" s="1303" t="str">
        <f>'CAPE Project 9007'!$B$6</f>
        <v>0000</v>
      </c>
      <c r="E130" s="1303">
        <f>'CAPE Project 9007'!$B$7</f>
        <v>9007</v>
      </c>
      <c r="F130" s="1539">
        <f>'CAPE Project 9007'!E15</f>
        <v>0</v>
      </c>
      <c r="I130" s="92">
        <f t="shared" si="9"/>
        <v>0</v>
      </c>
      <c r="J130" s="1534">
        <f t="shared" si="10"/>
        <v>0</v>
      </c>
      <c r="L130" s="1535" t="s">
        <v>1541</v>
      </c>
      <c r="M130" s="1536">
        <f>DSUM(I126:J152,"Amount",$L$15:$M$16)</f>
        <v>0</v>
      </c>
    </row>
    <row r="131" spans="1:13" x14ac:dyDescent="0.3">
      <c r="A131" s="1329">
        <f>'CAPE Project 9007'!$B$9</f>
        <v>1010</v>
      </c>
      <c r="B131" s="1303">
        <f>'CAPE Project 9007'!A16</f>
        <v>0</v>
      </c>
      <c r="C131" s="1303">
        <f>'CAPE Project 9007'!B16</f>
        <v>0</v>
      </c>
      <c r="D131" s="1303" t="str">
        <f>'CAPE Project 9007'!$B$6</f>
        <v>0000</v>
      </c>
      <c r="E131" s="1303">
        <f>'CAPE Project 9007'!$B$7</f>
        <v>9007</v>
      </c>
      <c r="F131" s="1539">
        <f>'CAPE Project 9007'!E16</f>
        <v>0</v>
      </c>
      <c r="I131" s="92">
        <f t="shared" si="9"/>
        <v>0</v>
      </c>
      <c r="J131" s="1534">
        <f t="shared" si="10"/>
        <v>0</v>
      </c>
      <c r="L131" s="1535" t="s">
        <v>1542</v>
      </c>
      <c r="M131" s="1536">
        <f>DSUM(I126:J152,"Amount",$L$18:$M$19)</f>
        <v>0</v>
      </c>
    </row>
    <row r="132" spans="1:13" x14ac:dyDescent="0.3">
      <c r="A132" s="1329">
        <f>'CAPE Project 9007'!$B$9</f>
        <v>1010</v>
      </c>
      <c r="B132" s="1303">
        <f>'CAPE Project 9007'!A17</f>
        <v>0</v>
      </c>
      <c r="C132" s="1303">
        <f>'CAPE Project 9007'!B17</f>
        <v>0</v>
      </c>
      <c r="D132" s="1303" t="str">
        <f>'CAPE Project 9007'!$B$6</f>
        <v>0000</v>
      </c>
      <c r="E132" s="1303">
        <f>'CAPE Project 9007'!$B$7</f>
        <v>9007</v>
      </c>
      <c r="F132" s="1539">
        <f>'CAPE Project 9007'!E17</f>
        <v>0</v>
      </c>
      <c r="I132" s="92">
        <f t="shared" si="9"/>
        <v>0</v>
      </c>
      <c r="J132" s="1534">
        <f t="shared" si="10"/>
        <v>0</v>
      </c>
      <c r="L132" s="1535" t="s">
        <v>1543</v>
      </c>
      <c r="M132" s="1536">
        <f>DSUM(I126:J152,"Amount",$L$21:$M$22)</f>
        <v>0</v>
      </c>
    </row>
    <row r="133" spans="1:13" x14ac:dyDescent="0.3">
      <c r="A133" s="1329">
        <f>'CAPE Project 9007'!$B$9</f>
        <v>1010</v>
      </c>
      <c r="B133" s="1303">
        <f>'CAPE Project 9007'!A18</f>
        <v>0</v>
      </c>
      <c r="C133" s="1303">
        <f>'CAPE Project 9007'!B18</f>
        <v>0</v>
      </c>
      <c r="D133" s="1303" t="str">
        <f>'CAPE Project 9007'!$B$6</f>
        <v>0000</v>
      </c>
      <c r="E133" s="1303">
        <f>'CAPE Project 9007'!$B$7</f>
        <v>9007</v>
      </c>
      <c r="F133" s="1539">
        <f>'CAPE Project 9007'!E18</f>
        <v>0</v>
      </c>
      <c r="I133" s="92">
        <f t="shared" si="9"/>
        <v>0</v>
      </c>
      <c r="J133" s="1534">
        <f t="shared" si="10"/>
        <v>0</v>
      </c>
      <c r="L133" s="1535" t="s">
        <v>1544</v>
      </c>
      <c r="M133" s="1536">
        <f>DSUM(I126:J152,"Amount",$L$24:$M$25)</f>
        <v>0</v>
      </c>
    </row>
    <row r="134" spans="1:13" x14ac:dyDescent="0.3">
      <c r="A134" s="1329">
        <f>'CAPE Project 9007'!$B$9</f>
        <v>1010</v>
      </c>
      <c r="B134" s="1303">
        <f>'CAPE Project 9007'!A19</f>
        <v>0</v>
      </c>
      <c r="C134" s="1303">
        <f>'CAPE Project 9007'!B19</f>
        <v>0</v>
      </c>
      <c r="D134" s="1303" t="str">
        <f>'CAPE Project 9007'!$B$6</f>
        <v>0000</v>
      </c>
      <c r="E134" s="1303">
        <f>'CAPE Project 9007'!$B$7</f>
        <v>9007</v>
      </c>
      <c r="F134" s="1539">
        <f>'CAPE Project 9007'!E19</f>
        <v>0</v>
      </c>
      <c r="I134" s="92">
        <f t="shared" si="9"/>
        <v>0</v>
      </c>
      <c r="J134" s="1534">
        <f t="shared" si="10"/>
        <v>0</v>
      </c>
      <c r="L134" s="1535" t="s">
        <v>1545</v>
      </c>
      <c r="M134" s="1537">
        <f>SUM(M127:M133)</f>
        <v>0</v>
      </c>
    </row>
    <row r="135" spans="1:13" x14ac:dyDescent="0.3">
      <c r="A135" s="1329">
        <f>'CAPE Project 9007'!$B$9</f>
        <v>1010</v>
      </c>
      <c r="B135" s="1303">
        <f>'CAPE Project 9007'!A20</f>
        <v>0</v>
      </c>
      <c r="C135" s="1303">
        <f>'CAPE Project 9007'!B20</f>
        <v>0</v>
      </c>
      <c r="D135" s="1303" t="str">
        <f>'CAPE Project 9007'!$B$6</f>
        <v>0000</v>
      </c>
      <c r="E135" s="1303">
        <f>'CAPE Project 9007'!$B$7</f>
        <v>9007</v>
      </c>
      <c r="F135" s="1539">
        <f>'CAPE Project 9007'!E20</f>
        <v>0</v>
      </c>
      <c r="I135" s="92">
        <f t="shared" si="9"/>
        <v>0</v>
      </c>
      <c r="J135" s="1534">
        <f t="shared" si="10"/>
        <v>0</v>
      </c>
    </row>
    <row r="136" spans="1:13" x14ac:dyDescent="0.3">
      <c r="A136" s="1329">
        <f>'CAPE Project 9007'!$B$9</f>
        <v>1010</v>
      </c>
      <c r="B136" s="1303">
        <f>'CAPE Project 9007'!A21</f>
        <v>0</v>
      </c>
      <c r="C136" s="1303">
        <f>'CAPE Project 9007'!B21</f>
        <v>0</v>
      </c>
      <c r="D136" s="1303" t="str">
        <f>'CAPE Project 9007'!$B$6</f>
        <v>0000</v>
      </c>
      <c r="E136" s="1303">
        <f>'CAPE Project 9007'!$B$7</f>
        <v>9007</v>
      </c>
      <c r="F136" s="1539">
        <f>'CAPE Project 9007'!E21</f>
        <v>0</v>
      </c>
      <c r="I136" s="92">
        <f t="shared" si="9"/>
        <v>0</v>
      </c>
      <c r="J136" s="1534">
        <f t="shared" si="10"/>
        <v>0</v>
      </c>
    </row>
    <row r="137" spans="1:13" x14ac:dyDescent="0.3">
      <c r="A137" s="1329">
        <f>'CAPE Project 9007'!$B$9</f>
        <v>1010</v>
      </c>
      <c r="B137" s="1303">
        <f>'CAPE Project 9007'!A22</f>
        <v>0</v>
      </c>
      <c r="C137" s="1303">
        <f>'CAPE Project 9007'!B22</f>
        <v>0</v>
      </c>
      <c r="D137" s="1303" t="str">
        <f>'CAPE Project 9007'!$B$6</f>
        <v>0000</v>
      </c>
      <c r="E137" s="1303">
        <f>'CAPE Project 9007'!$B$7</f>
        <v>9007</v>
      </c>
      <c r="F137" s="1539">
        <f>'CAPE Project 9007'!E22</f>
        <v>0</v>
      </c>
      <c r="I137" s="92">
        <f t="shared" si="9"/>
        <v>0</v>
      </c>
      <c r="J137" s="1534">
        <f t="shared" si="10"/>
        <v>0</v>
      </c>
    </row>
    <row r="138" spans="1:13" x14ac:dyDescent="0.3">
      <c r="A138" s="1329">
        <f>'CAPE Project 9007'!$B$9</f>
        <v>1010</v>
      </c>
      <c r="B138" s="1303">
        <f>'CAPE Project 9007'!A23</f>
        <v>0</v>
      </c>
      <c r="C138" s="1303">
        <f>'CAPE Project 9007'!B23</f>
        <v>0</v>
      </c>
      <c r="D138" s="1303" t="str">
        <f>'CAPE Project 9007'!$B$6</f>
        <v>0000</v>
      </c>
      <c r="E138" s="1303">
        <f>'CAPE Project 9007'!$B$7</f>
        <v>9007</v>
      </c>
      <c r="F138" s="1539">
        <f>'CAPE Project 9007'!E23</f>
        <v>0</v>
      </c>
      <c r="I138" s="92">
        <f t="shared" si="9"/>
        <v>0</v>
      </c>
      <c r="J138" s="1534">
        <f t="shared" si="10"/>
        <v>0</v>
      </c>
    </row>
    <row r="139" spans="1:13" x14ac:dyDescent="0.3">
      <c r="A139" s="1329">
        <f>'CAPE Project 9007'!$B$9</f>
        <v>1010</v>
      </c>
      <c r="B139" s="1303">
        <f>'CAPE Project 9007'!A24</f>
        <v>0</v>
      </c>
      <c r="C139" s="1303">
        <f>'CAPE Project 9007'!B24</f>
        <v>0</v>
      </c>
      <c r="D139" s="1303" t="str">
        <f>'CAPE Project 9007'!$B$6</f>
        <v>0000</v>
      </c>
      <c r="E139" s="1303">
        <f>'CAPE Project 9007'!$B$7</f>
        <v>9007</v>
      </c>
      <c r="F139" s="1539">
        <f>'CAPE Project 9007'!E24</f>
        <v>0</v>
      </c>
      <c r="I139" s="92">
        <f t="shared" si="9"/>
        <v>0</v>
      </c>
      <c r="J139" s="1534">
        <f t="shared" si="10"/>
        <v>0</v>
      </c>
    </row>
    <row r="140" spans="1:13" x14ac:dyDescent="0.3">
      <c r="A140" s="1329">
        <f>'CAPE Project 9007'!$B$9</f>
        <v>1010</v>
      </c>
      <c r="B140" s="1303">
        <f>'CAPE Project 9007'!A25</f>
        <v>0</v>
      </c>
      <c r="C140" s="1303">
        <f>'CAPE Project 9007'!B25</f>
        <v>0</v>
      </c>
      <c r="D140" s="1303" t="str">
        <f>'CAPE Project 9007'!$B$6</f>
        <v>0000</v>
      </c>
      <c r="E140" s="1303">
        <f>'CAPE Project 9007'!$B$7</f>
        <v>9007</v>
      </c>
      <c r="F140" s="1539">
        <f>'CAPE Project 9007'!E25</f>
        <v>0</v>
      </c>
      <c r="I140" s="92">
        <f t="shared" si="9"/>
        <v>0</v>
      </c>
      <c r="J140" s="1534">
        <f t="shared" si="10"/>
        <v>0</v>
      </c>
    </row>
    <row r="141" spans="1:13" x14ac:dyDescent="0.3">
      <c r="A141" s="1329">
        <f>'CAPE Project 9007'!$B$9</f>
        <v>1010</v>
      </c>
      <c r="B141" s="1303">
        <f>'CAPE Project 9007'!A26</f>
        <v>0</v>
      </c>
      <c r="C141" s="1303">
        <f>'CAPE Project 9007'!B26</f>
        <v>0</v>
      </c>
      <c r="D141" s="1303" t="str">
        <f>'CAPE Project 9007'!$B$6</f>
        <v>0000</v>
      </c>
      <c r="E141" s="1303">
        <f>'CAPE Project 9007'!$B$7</f>
        <v>9007</v>
      </c>
      <c r="F141" s="1539">
        <f>'CAPE Project 9007'!E26</f>
        <v>0</v>
      </c>
      <c r="I141" s="92">
        <f t="shared" si="9"/>
        <v>0</v>
      </c>
      <c r="J141" s="1534">
        <f t="shared" si="10"/>
        <v>0</v>
      </c>
    </row>
    <row r="142" spans="1:13" x14ac:dyDescent="0.3">
      <c r="A142" s="1329">
        <f>'CAPE Project 9007'!$B$9</f>
        <v>1010</v>
      </c>
      <c r="B142" s="1303">
        <f>'CAPE Project 9007'!A27</f>
        <v>0</v>
      </c>
      <c r="C142" s="1303">
        <f>'CAPE Project 9007'!B27</f>
        <v>0</v>
      </c>
      <c r="D142" s="1303" t="str">
        <f>'CAPE Project 9007'!$B$6</f>
        <v>0000</v>
      </c>
      <c r="E142" s="1303">
        <f>'CAPE Project 9007'!$B$7</f>
        <v>9007</v>
      </c>
      <c r="F142" s="1539">
        <f>'CAPE Project 9007'!E27</f>
        <v>0</v>
      </c>
      <c r="I142" s="92">
        <f t="shared" si="9"/>
        <v>0</v>
      </c>
      <c r="J142" s="1534">
        <f t="shared" si="10"/>
        <v>0</v>
      </c>
    </row>
    <row r="143" spans="1:13" x14ac:dyDescent="0.3">
      <c r="A143" s="1329">
        <f>'CAPE Project 9007'!$B$9</f>
        <v>1010</v>
      </c>
      <c r="B143" s="1303">
        <f>'CAPE Project 9007'!A28</f>
        <v>0</v>
      </c>
      <c r="C143" s="1303">
        <f>'CAPE Project 9007'!B28</f>
        <v>0</v>
      </c>
      <c r="D143" s="1303" t="str">
        <f>'CAPE Project 9007'!$B$6</f>
        <v>0000</v>
      </c>
      <c r="E143" s="1303">
        <f>'CAPE Project 9007'!$B$7</f>
        <v>9007</v>
      </c>
      <c r="F143" s="1539">
        <f>'CAPE Project 9007'!E28</f>
        <v>0</v>
      </c>
      <c r="I143" s="92">
        <f t="shared" si="9"/>
        <v>0</v>
      </c>
      <c r="J143" s="1534">
        <f t="shared" si="10"/>
        <v>0</v>
      </c>
    </row>
    <row r="144" spans="1:13" x14ac:dyDescent="0.3">
      <c r="A144" s="1329">
        <f>'CAPE Project 9007'!$B$9</f>
        <v>1010</v>
      </c>
      <c r="B144" s="1303">
        <f>'CAPE Project 9007'!A29</f>
        <v>0</v>
      </c>
      <c r="C144" s="1303">
        <f>'CAPE Project 9007'!B29</f>
        <v>0</v>
      </c>
      <c r="D144" s="1303" t="str">
        <f>'CAPE Project 9007'!$B$6</f>
        <v>0000</v>
      </c>
      <c r="E144" s="1303">
        <f>'CAPE Project 9007'!$B$7</f>
        <v>9007</v>
      </c>
      <c r="F144" s="1539">
        <f>'CAPE Project 9007'!E29</f>
        <v>0</v>
      </c>
      <c r="I144" s="92">
        <f t="shared" si="9"/>
        <v>0</v>
      </c>
      <c r="J144" s="1534">
        <f t="shared" si="10"/>
        <v>0</v>
      </c>
    </row>
    <row r="145" spans="1:13" x14ac:dyDescent="0.3">
      <c r="A145" s="1329">
        <f>'CAPE Project 9007'!$B$9</f>
        <v>1010</v>
      </c>
      <c r="B145" s="1303">
        <f>'CAPE Project 9007'!A30</f>
        <v>0</v>
      </c>
      <c r="C145" s="1303">
        <f>'CAPE Project 9007'!B30</f>
        <v>0</v>
      </c>
      <c r="D145" s="1303" t="str">
        <f>'CAPE Project 9007'!$B$6</f>
        <v>0000</v>
      </c>
      <c r="E145" s="1303">
        <f>'CAPE Project 9007'!$B$7</f>
        <v>9007</v>
      </c>
      <c r="F145" s="1539">
        <f>'CAPE Project 9007'!E30</f>
        <v>0</v>
      </c>
      <c r="I145" s="92">
        <f t="shared" si="9"/>
        <v>0</v>
      </c>
      <c r="J145" s="1534">
        <f t="shared" si="10"/>
        <v>0</v>
      </c>
    </row>
    <row r="146" spans="1:13" x14ac:dyDescent="0.3">
      <c r="A146" s="1329">
        <f>'CAPE Project 9007'!$B$9</f>
        <v>1010</v>
      </c>
      <c r="B146" s="1303">
        <f>'CAPE Project 9007'!A31</f>
        <v>0</v>
      </c>
      <c r="C146" s="1303">
        <f>'CAPE Project 9007'!B31</f>
        <v>0</v>
      </c>
      <c r="D146" s="1303" t="str">
        <f>'CAPE Project 9007'!$B$6</f>
        <v>0000</v>
      </c>
      <c r="E146" s="1303">
        <f>'CAPE Project 9007'!$B$7</f>
        <v>9007</v>
      </c>
      <c r="F146" s="1539">
        <f>'CAPE Project 9007'!E31</f>
        <v>0</v>
      </c>
      <c r="I146" s="92">
        <f t="shared" si="9"/>
        <v>0</v>
      </c>
      <c r="J146" s="1534">
        <f t="shared" si="10"/>
        <v>0</v>
      </c>
    </row>
    <row r="147" spans="1:13" x14ac:dyDescent="0.3">
      <c r="A147" s="1329">
        <f>'CAPE Project 9007'!$B$9</f>
        <v>1010</v>
      </c>
      <c r="B147" s="1303">
        <f>'CAPE Project 9007'!A32</f>
        <v>0</v>
      </c>
      <c r="C147" s="1303">
        <f>'CAPE Project 9007'!B32</f>
        <v>0</v>
      </c>
      <c r="D147" s="1303" t="str">
        <f>'CAPE Project 9007'!$B$6</f>
        <v>0000</v>
      </c>
      <c r="E147" s="1303">
        <f>'CAPE Project 9007'!$B$7</f>
        <v>9007</v>
      </c>
      <c r="F147" s="1539">
        <f>'CAPE Project 9007'!E32</f>
        <v>0</v>
      </c>
      <c r="I147" s="92">
        <f t="shared" si="9"/>
        <v>0</v>
      </c>
      <c r="J147" s="1534">
        <f t="shared" si="10"/>
        <v>0</v>
      </c>
    </row>
    <row r="148" spans="1:13" x14ac:dyDescent="0.3">
      <c r="A148" s="1329">
        <f>'CAPE Project 9007'!$B$9</f>
        <v>1010</v>
      </c>
      <c r="B148" s="1303">
        <f>'CAPE Project 9007'!A33</f>
        <v>0</v>
      </c>
      <c r="C148" s="1303">
        <f>'CAPE Project 9007'!B33</f>
        <v>0</v>
      </c>
      <c r="D148" s="1303" t="str">
        <f>'CAPE Project 9007'!$B$6</f>
        <v>0000</v>
      </c>
      <c r="E148" s="1303">
        <f>'CAPE Project 9007'!$B$7</f>
        <v>9007</v>
      </c>
      <c r="F148" s="1539">
        <f>'CAPE Project 9007'!E33</f>
        <v>0</v>
      </c>
      <c r="I148" s="92">
        <f t="shared" si="9"/>
        <v>0</v>
      </c>
      <c r="J148" s="1534">
        <f t="shared" si="10"/>
        <v>0</v>
      </c>
    </row>
    <row r="149" spans="1:13" x14ac:dyDescent="0.3">
      <c r="A149" s="1329">
        <f>'CAPE Project 9007'!$B$9</f>
        <v>1010</v>
      </c>
      <c r="B149" s="1303">
        <f>'CAPE Project 9007'!A34</f>
        <v>0</v>
      </c>
      <c r="C149" s="1303">
        <f>'CAPE Project 9007'!B34</f>
        <v>0</v>
      </c>
      <c r="D149" s="1303" t="str">
        <f>'CAPE Project 9007'!$B$6</f>
        <v>0000</v>
      </c>
      <c r="E149" s="1303">
        <f>'CAPE Project 9007'!$B$7</f>
        <v>9007</v>
      </c>
      <c r="F149" s="1539">
        <f>'CAPE Project 9007'!E34</f>
        <v>0</v>
      </c>
      <c r="I149" s="92">
        <f t="shared" si="9"/>
        <v>0</v>
      </c>
      <c r="J149" s="1534">
        <f t="shared" si="10"/>
        <v>0</v>
      </c>
    </row>
    <row r="150" spans="1:13" x14ac:dyDescent="0.3">
      <c r="A150" s="1329">
        <f>'CAPE Project 9007'!$B$9</f>
        <v>1010</v>
      </c>
      <c r="B150" s="1303">
        <f>'CAPE Project 9007'!A35</f>
        <v>0</v>
      </c>
      <c r="C150" s="1303">
        <f>'CAPE Project 9007'!B35</f>
        <v>0</v>
      </c>
      <c r="D150" s="1303" t="str">
        <f>'CAPE Project 9007'!$B$6</f>
        <v>0000</v>
      </c>
      <c r="E150" s="1303">
        <f>'CAPE Project 9007'!$B$7</f>
        <v>9007</v>
      </c>
      <c r="F150" s="1539">
        <f>'CAPE Project 9007'!E35</f>
        <v>0</v>
      </c>
      <c r="I150" s="92">
        <f t="shared" si="9"/>
        <v>0</v>
      </c>
      <c r="J150" s="1534">
        <f t="shared" si="10"/>
        <v>0</v>
      </c>
    </row>
    <row r="151" spans="1:13" x14ac:dyDescent="0.3">
      <c r="A151" s="1329">
        <f>'CAPE Project 9007'!$B$9</f>
        <v>1010</v>
      </c>
      <c r="B151" s="1303">
        <f>'CAPE Project 9007'!A36</f>
        <v>0</v>
      </c>
      <c r="C151" s="1303">
        <f>'CAPE Project 9007'!B36</f>
        <v>0</v>
      </c>
      <c r="D151" s="1303" t="str">
        <f>'CAPE Project 9007'!$B$6</f>
        <v>0000</v>
      </c>
      <c r="E151" s="1303">
        <f>'CAPE Project 9007'!$B$7</f>
        <v>9007</v>
      </c>
      <c r="F151" s="1539">
        <f>'CAPE Project 9007'!E36</f>
        <v>0</v>
      </c>
      <c r="I151" s="92">
        <f t="shared" si="9"/>
        <v>0</v>
      </c>
      <c r="J151" s="1534">
        <f t="shared" si="10"/>
        <v>0</v>
      </c>
    </row>
    <row r="152" spans="1:13" x14ac:dyDescent="0.3">
      <c r="A152" s="1329">
        <f>'CAPE Project 9007'!$B$9</f>
        <v>1010</v>
      </c>
      <c r="B152" s="1303">
        <f>'CAPE Project 9007'!A37</f>
        <v>0</v>
      </c>
      <c r="C152" s="1303">
        <f>'CAPE Project 9007'!B37</f>
        <v>0</v>
      </c>
      <c r="D152" s="1303" t="str">
        <f>'CAPE Project 9007'!$B$6</f>
        <v>0000</v>
      </c>
      <c r="E152" s="1303">
        <f>'CAPE Project 9007'!$B$7</f>
        <v>9007</v>
      </c>
      <c r="F152" s="1539">
        <f>'CAPE Project 9007'!E37</f>
        <v>0</v>
      </c>
      <c r="I152" s="92">
        <f t="shared" si="9"/>
        <v>0</v>
      </c>
      <c r="J152" s="1534">
        <f t="shared" si="10"/>
        <v>0</v>
      </c>
    </row>
    <row r="153" spans="1:13" x14ac:dyDescent="0.3">
      <c r="G153" s="1512">
        <f>SUM(F127:F152)</f>
        <v>0</v>
      </c>
    </row>
    <row r="155" spans="1:13" x14ac:dyDescent="0.3">
      <c r="A155" s="1501" t="str">
        <f>'IB Project 7055'!D7</f>
        <v>International Baccalaureate</v>
      </c>
    </row>
    <row r="156" spans="1:13" s="230" customFormat="1" x14ac:dyDescent="0.3">
      <c r="A156" s="1340" t="s">
        <v>242</v>
      </c>
      <c r="B156" s="1340" t="s">
        <v>243</v>
      </c>
      <c r="C156" s="1340" t="s">
        <v>244</v>
      </c>
      <c r="D156" s="1340" t="s">
        <v>245</v>
      </c>
      <c r="E156" s="1342" t="s">
        <v>246</v>
      </c>
      <c r="F156" s="1531" t="s">
        <v>247</v>
      </c>
      <c r="G156" s="1508" t="s">
        <v>248</v>
      </c>
      <c r="H156" s="1532"/>
      <c r="I156" s="230" t="s">
        <v>1424</v>
      </c>
      <c r="J156" s="230" t="s">
        <v>247</v>
      </c>
      <c r="K156" s="1533"/>
      <c r="L156" s="92" t="s">
        <v>1336</v>
      </c>
      <c r="M156" s="92"/>
    </row>
    <row r="157" spans="1:13" x14ac:dyDescent="0.3">
      <c r="A157" s="1329">
        <f>'IB Project 7055'!$B$9</f>
        <v>1010</v>
      </c>
      <c r="B157" s="1303" t="str">
        <f>'IB Project 7055'!A12</f>
        <v>5100</v>
      </c>
      <c r="C157" s="1303">
        <f>'IB Project 7055'!B12</f>
        <v>0</v>
      </c>
      <c r="D157" s="1303" t="str">
        <f>'IB Project 7055'!$B$6</f>
        <v>0000</v>
      </c>
      <c r="E157" s="1303">
        <f>'IB Project 7055'!$B$7</f>
        <v>7055</v>
      </c>
      <c r="F157" s="1504">
        <f>'IB Project 7055'!E12</f>
        <v>0</v>
      </c>
      <c r="I157" s="92">
        <f t="shared" ref="I157:I182" si="11">IF(C157&gt;="0100",IF(C157&gt;="0300",IF(C157&gt;="0400",IF(C157&gt;="0500",IF(C157&gt;="0600",IF(C157&gt;="0700",IF(C157&gt;="0900",900,700),600),500),400),300),100),0)</f>
        <v>0</v>
      </c>
      <c r="J157" s="1534">
        <f t="shared" ref="J157:J182" si="12">F157</f>
        <v>0</v>
      </c>
      <c r="L157" s="1535" t="s">
        <v>1538</v>
      </c>
      <c r="M157" s="1536">
        <f>DSUM(I156:J182,"Amount",$L$6:$M$7)</f>
        <v>0</v>
      </c>
    </row>
    <row r="158" spans="1:13" x14ac:dyDescent="0.3">
      <c r="A158" s="1329">
        <f>'IB Project 7055'!$B$9</f>
        <v>1010</v>
      </c>
      <c r="B158" s="1303">
        <f>'IB Project 7055'!A13</f>
        <v>0</v>
      </c>
      <c r="C158" s="1303">
        <f>'IB Project 7055'!B13</f>
        <v>0</v>
      </c>
      <c r="D158" s="1303" t="str">
        <f>'IB Project 7055'!$B$6</f>
        <v>0000</v>
      </c>
      <c r="E158" s="1303">
        <f>'IB Project 7055'!$B$7</f>
        <v>7055</v>
      </c>
      <c r="F158" s="1504">
        <f>'IB Project 7055'!E13</f>
        <v>0</v>
      </c>
      <c r="I158" s="92">
        <f t="shared" si="11"/>
        <v>0</v>
      </c>
      <c r="J158" s="1534">
        <f t="shared" si="12"/>
        <v>0</v>
      </c>
      <c r="L158" s="1535" t="s">
        <v>1539</v>
      </c>
      <c r="M158" s="1536">
        <f>DSUM(I156:J182,"Amount",$L$9:$M$10)</f>
        <v>0</v>
      </c>
    </row>
    <row r="159" spans="1:13" x14ac:dyDescent="0.3">
      <c r="A159" s="1329">
        <f>'IB Project 7055'!$B$9</f>
        <v>1010</v>
      </c>
      <c r="B159" s="1303">
        <f>'IB Project 7055'!A14</f>
        <v>0</v>
      </c>
      <c r="C159" s="1303">
        <f>'IB Project 7055'!B14</f>
        <v>0</v>
      </c>
      <c r="D159" s="1303" t="str">
        <f>'IB Project 7055'!$B$6</f>
        <v>0000</v>
      </c>
      <c r="E159" s="1303">
        <f>'IB Project 7055'!$B$7</f>
        <v>7055</v>
      </c>
      <c r="F159" s="1504">
        <f>'IB Project 7055'!E14</f>
        <v>0</v>
      </c>
      <c r="I159" s="92">
        <f t="shared" si="11"/>
        <v>0</v>
      </c>
      <c r="J159" s="1534">
        <f t="shared" si="12"/>
        <v>0</v>
      </c>
      <c r="L159" s="1535" t="s">
        <v>1540</v>
      </c>
      <c r="M159" s="1536">
        <f>DSUM(I156:J182,"Amount",$L$12:$M$13)</f>
        <v>0</v>
      </c>
    </row>
    <row r="160" spans="1:13" x14ac:dyDescent="0.3">
      <c r="A160" s="1329">
        <f>'IB Project 7055'!$B$9</f>
        <v>1010</v>
      </c>
      <c r="B160" s="1303">
        <f>'IB Project 7055'!A15</f>
        <v>0</v>
      </c>
      <c r="C160" s="1303">
        <f>'IB Project 7055'!B15</f>
        <v>0</v>
      </c>
      <c r="D160" s="1303" t="str">
        <f>'IB Project 7055'!$B$6</f>
        <v>0000</v>
      </c>
      <c r="E160" s="1303">
        <f>'IB Project 7055'!$B$7</f>
        <v>7055</v>
      </c>
      <c r="F160" s="1504">
        <f>'IB Project 7055'!E15</f>
        <v>0</v>
      </c>
      <c r="I160" s="92">
        <f t="shared" si="11"/>
        <v>0</v>
      </c>
      <c r="J160" s="1534">
        <f t="shared" si="12"/>
        <v>0</v>
      </c>
      <c r="L160" s="1535" t="s">
        <v>1541</v>
      </c>
      <c r="M160" s="1536">
        <f>DSUM(I156:J182,"Amount",$L$15:$M$16)</f>
        <v>0</v>
      </c>
    </row>
    <row r="161" spans="1:13" x14ac:dyDescent="0.3">
      <c r="A161" s="1329">
        <f>'IB Project 7055'!$B$9</f>
        <v>1010</v>
      </c>
      <c r="B161" s="1303">
        <f>'IB Project 7055'!A16</f>
        <v>0</v>
      </c>
      <c r="C161" s="1303">
        <f>'IB Project 7055'!B16</f>
        <v>0</v>
      </c>
      <c r="D161" s="1303" t="str">
        <f>'IB Project 7055'!$B$6</f>
        <v>0000</v>
      </c>
      <c r="E161" s="1303">
        <f>'IB Project 7055'!$B$7</f>
        <v>7055</v>
      </c>
      <c r="F161" s="1504">
        <f>'IB Project 7055'!E16</f>
        <v>0</v>
      </c>
      <c r="I161" s="92">
        <f t="shared" si="11"/>
        <v>0</v>
      </c>
      <c r="J161" s="1534">
        <f t="shared" si="12"/>
        <v>0</v>
      </c>
      <c r="L161" s="1535" t="s">
        <v>1542</v>
      </c>
      <c r="M161" s="1536">
        <f>DSUM(I156:J182,"Amount",$L$18:$M$19)</f>
        <v>0</v>
      </c>
    </row>
    <row r="162" spans="1:13" x14ac:dyDescent="0.3">
      <c r="A162" s="1329">
        <f>'IB Project 7055'!$B$9</f>
        <v>1010</v>
      </c>
      <c r="B162" s="1303">
        <f>'IB Project 7055'!A17</f>
        <v>0</v>
      </c>
      <c r="C162" s="1303">
        <f>'IB Project 7055'!B17</f>
        <v>0</v>
      </c>
      <c r="D162" s="1303" t="str">
        <f>'IB Project 7055'!$B$6</f>
        <v>0000</v>
      </c>
      <c r="E162" s="1303">
        <f>'IB Project 7055'!$B$7</f>
        <v>7055</v>
      </c>
      <c r="F162" s="1504">
        <f>'IB Project 7055'!E17</f>
        <v>0</v>
      </c>
      <c r="I162" s="92">
        <f t="shared" si="11"/>
        <v>0</v>
      </c>
      <c r="J162" s="1534">
        <f t="shared" si="12"/>
        <v>0</v>
      </c>
      <c r="L162" s="1535" t="s">
        <v>1543</v>
      </c>
      <c r="M162" s="1536">
        <f>DSUM(I156:J182,"Amount",$L$21:$M$22)</f>
        <v>0</v>
      </c>
    </row>
    <row r="163" spans="1:13" x14ac:dyDescent="0.3">
      <c r="A163" s="1329">
        <f>'IB Project 7055'!$B$9</f>
        <v>1010</v>
      </c>
      <c r="B163" s="1303">
        <f>'IB Project 7055'!A18</f>
        <v>0</v>
      </c>
      <c r="C163" s="1303">
        <f>'IB Project 7055'!B18</f>
        <v>0</v>
      </c>
      <c r="D163" s="1303" t="str">
        <f>'IB Project 7055'!$B$6</f>
        <v>0000</v>
      </c>
      <c r="E163" s="1303">
        <f>'IB Project 7055'!$B$7</f>
        <v>7055</v>
      </c>
      <c r="F163" s="1504">
        <f>'IB Project 7055'!E18</f>
        <v>0</v>
      </c>
      <c r="I163" s="92">
        <f t="shared" si="11"/>
        <v>0</v>
      </c>
      <c r="J163" s="1534">
        <f t="shared" si="12"/>
        <v>0</v>
      </c>
      <c r="L163" s="1535" t="s">
        <v>1544</v>
      </c>
      <c r="M163" s="1536">
        <f>DSUM(I156:J182,"Amount",$L$24:$M$25)</f>
        <v>0</v>
      </c>
    </row>
    <row r="164" spans="1:13" x14ac:dyDescent="0.3">
      <c r="A164" s="1329">
        <f>'IB Project 7055'!$B$9</f>
        <v>1010</v>
      </c>
      <c r="B164" s="1303">
        <f>'IB Project 7055'!A19</f>
        <v>0</v>
      </c>
      <c r="C164" s="1303">
        <f>'IB Project 7055'!B19</f>
        <v>0</v>
      </c>
      <c r="D164" s="1303" t="str">
        <f>'IB Project 7055'!$B$6</f>
        <v>0000</v>
      </c>
      <c r="E164" s="1303">
        <f>'IB Project 7055'!$B$7</f>
        <v>7055</v>
      </c>
      <c r="F164" s="1504">
        <f>'IB Project 7055'!E19</f>
        <v>0</v>
      </c>
      <c r="I164" s="92">
        <f t="shared" si="11"/>
        <v>0</v>
      </c>
      <c r="J164" s="1534">
        <f t="shared" si="12"/>
        <v>0</v>
      </c>
      <c r="L164" s="1535" t="s">
        <v>1545</v>
      </c>
      <c r="M164" s="1537">
        <f>SUM(M157:M163)</f>
        <v>0</v>
      </c>
    </row>
    <row r="165" spans="1:13" x14ac:dyDescent="0.3">
      <c r="A165" s="1329">
        <f>'IB Project 7055'!$B$9</f>
        <v>1010</v>
      </c>
      <c r="B165" s="1303">
        <f>'IB Project 7055'!A20</f>
        <v>0</v>
      </c>
      <c r="C165" s="1303">
        <f>'IB Project 7055'!B20</f>
        <v>0</v>
      </c>
      <c r="D165" s="1303" t="str">
        <f>'IB Project 7055'!$B$6</f>
        <v>0000</v>
      </c>
      <c r="E165" s="1303">
        <f>'IB Project 7055'!$B$7</f>
        <v>7055</v>
      </c>
      <c r="F165" s="1504">
        <f>'IB Project 7055'!E20</f>
        <v>0</v>
      </c>
      <c r="I165" s="92">
        <f t="shared" si="11"/>
        <v>0</v>
      </c>
      <c r="J165" s="1534">
        <f t="shared" si="12"/>
        <v>0</v>
      </c>
    </row>
    <row r="166" spans="1:13" x14ac:dyDescent="0.3">
      <c r="A166" s="1329">
        <f>'IB Project 7055'!$B$9</f>
        <v>1010</v>
      </c>
      <c r="B166" s="1303">
        <f>'IB Project 7055'!A21</f>
        <v>0</v>
      </c>
      <c r="C166" s="1303">
        <f>'IB Project 7055'!B21</f>
        <v>0</v>
      </c>
      <c r="D166" s="1303" t="str">
        <f>'IB Project 7055'!$B$6</f>
        <v>0000</v>
      </c>
      <c r="E166" s="1303">
        <f>'IB Project 7055'!$B$7</f>
        <v>7055</v>
      </c>
      <c r="F166" s="1504">
        <f>'IB Project 7055'!E21</f>
        <v>0</v>
      </c>
      <c r="I166" s="92">
        <f t="shared" si="11"/>
        <v>0</v>
      </c>
      <c r="J166" s="1534">
        <f t="shared" si="12"/>
        <v>0</v>
      </c>
    </row>
    <row r="167" spans="1:13" x14ac:dyDescent="0.3">
      <c r="A167" s="1329">
        <f>'IB Project 7055'!$B$9</f>
        <v>1010</v>
      </c>
      <c r="B167" s="1303">
        <f>'IB Project 7055'!A22</f>
        <v>0</v>
      </c>
      <c r="C167" s="1303">
        <f>'IB Project 7055'!B22</f>
        <v>0</v>
      </c>
      <c r="D167" s="1303" t="str">
        <f>'IB Project 7055'!$B$6</f>
        <v>0000</v>
      </c>
      <c r="E167" s="1303">
        <f>'IB Project 7055'!$B$7</f>
        <v>7055</v>
      </c>
      <c r="F167" s="1504">
        <f>'IB Project 7055'!E22</f>
        <v>0</v>
      </c>
      <c r="I167" s="92">
        <f t="shared" si="11"/>
        <v>0</v>
      </c>
      <c r="J167" s="1534">
        <f t="shared" si="12"/>
        <v>0</v>
      </c>
    </row>
    <row r="168" spans="1:13" x14ac:dyDescent="0.3">
      <c r="A168" s="1329">
        <f>'IB Project 7055'!$B$9</f>
        <v>1010</v>
      </c>
      <c r="B168" s="1303">
        <f>'IB Project 7055'!A23</f>
        <v>0</v>
      </c>
      <c r="C168" s="1303">
        <f>'IB Project 7055'!B23</f>
        <v>0</v>
      </c>
      <c r="D168" s="1303" t="str">
        <f>'IB Project 7055'!$B$6</f>
        <v>0000</v>
      </c>
      <c r="E168" s="1303">
        <f>'IB Project 7055'!$B$7</f>
        <v>7055</v>
      </c>
      <c r="F168" s="1504">
        <f>'IB Project 7055'!E23</f>
        <v>0</v>
      </c>
      <c r="I168" s="92">
        <f t="shared" si="11"/>
        <v>0</v>
      </c>
      <c r="J168" s="1534">
        <f t="shared" si="12"/>
        <v>0</v>
      </c>
    </row>
    <row r="169" spans="1:13" x14ac:dyDescent="0.3">
      <c r="A169" s="1329">
        <f>'IB Project 7055'!$B$9</f>
        <v>1010</v>
      </c>
      <c r="B169" s="1303">
        <f>'IB Project 7055'!A24</f>
        <v>0</v>
      </c>
      <c r="C169" s="1303">
        <f>'IB Project 7055'!B24</f>
        <v>0</v>
      </c>
      <c r="D169" s="1303" t="str">
        <f>'IB Project 7055'!$B$6</f>
        <v>0000</v>
      </c>
      <c r="E169" s="1303">
        <f>'IB Project 7055'!$B$7</f>
        <v>7055</v>
      </c>
      <c r="F169" s="1504">
        <f>'IB Project 7055'!E24</f>
        <v>0</v>
      </c>
      <c r="I169" s="92">
        <f t="shared" si="11"/>
        <v>0</v>
      </c>
      <c r="J169" s="1534">
        <f t="shared" si="12"/>
        <v>0</v>
      </c>
    </row>
    <row r="170" spans="1:13" x14ac:dyDescent="0.3">
      <c r="A170" s="1329">
        <f>'IB Project 7055'!$B$9</f>
        <v>1010</v>
      </c>
      <c r="B170" s="1303">
        <f>'IB Project 7055'!A25</f>
        <v>0</v>
      </c>
      <c r="C170" s="1303">
        <f>'IB Project 7055'!B25</f>
        <v>0</v>
      </c>
      <c r="D170" s="1303" t="str">
        <f>'IB Project 7055'!$B$6</f>
        <v>0000</v>
      </c>
      <c r="E170" s="1303">
        <f>'IB Project 7055'!$B$7</f>
        <v>7055</v>
      </c>
      <c r="F170" s="1504">
        <f>'IB Project 7055'!E25</f>
        <v>0</v>
      </c>
      <c r="I170" s="92">
        <f t="shared" si="11"/>
        <v>0</v>
      </c>
      <c r="J170" s="1534">
        <f t="shared" si="12"/>
        <v>0</v>
      </c>
    </row>
    <row r="171" spans="1:13" x14ac:dyDescent="0.3">
      <c r="A171" s="1329">
        <f>'IB Project 7055'!$B$9</f>
        <v>1010</v>
      </c>
      <c r="B171" s="1303">
        <f>'IB Project 7055'!A26</f>
        <v>0</v>
      </c>
      <c r="C171" s="1303">
        <f>'IB Project 7055'!B26</f>
        <v>0</v>
      </c>
      <c r="D171" s="1303" t="str">
        <f>'IB Project 7055'!$B$6</f>
        <v>0000</v>
      </c>
      <c r="E171" s="1303">
        <f>'IB Project 7055'!$B$7</f>
        <v>7055</v>
      </c>
      <c r="F171" s="1504">
        <f>'IB Project 7055'!E26</f>
        <v>0</v>
      </c>
      <c r="I171" s="92">
        <f t="shared" si="11"/>
        <v>0</v>
      </c>
      <c r="J171" s="1534">
        <f t="shared" si="12"/>
        <v>0</v>
      </c>
    </row>
    <row r="172" spans="1:13" x14ac:dyDescent="0.3">
      <c r="A172" s="1329">
        <f>'IB Project 7055'!$B$9</f>
        <v>1010</v>
      </c>
      <c r="B172" s="1303">
        <f>'IB Project 7055'!A27</f>
        <v>0</v>
      </c>
      <c r="C172" s="1303">
        <f>'IB Project 7055'!B27</f>
        <v>0</v>
      </c>
      <c r="D172" s="1303" t="str">
        <f>'IB Project 7055'!$B$6</f>
        <v>0000</v>
      </c>
      <c r="E172" s="1303">
        <f>'IB Project 7055'!$B$7</f>
        <v>7055</v>
      </c>
      <c r="F172" s="1504">
        <f>'IB Project 7055'!E27</f>
        <v>0</v>
      </c>
      <c r="I172" s="92">
        <f t="shared" si="11"/>
        <v>0</v>
      </c>
      <c r="J172" s="1534">
        <f t="shared" si="12"/>
        <v>0</v>
      </c>
    </row>
    <row r="173" spans="1:13" x14ac:dyDescent="0.3">
      <c r="A173" s="1329">
        <f>'IB Project 7055'!$B$9</f>
        <v>1010</v>
      </c>
      <c r="B173" s="1303">
        <f>'IB Project 7055'!A28</f>
        <v>0</v>
      </c>
      <c r="C173" s="1303">
        <f>'IB Project 7055'!B28</f>
        <v>0</v>
      </c>
      <c r="D173" s="1303" t="str">
        <f>'IB Project 7055'!$B$6</f>
        <v>0000</v>
      </c>
      <c r="E173" s="1303">
        <f>'IB Project 7055'!$B$7</f>
        <v>7055</v>
      </c>
      <c r="F173" s="1504">
        <f>'IB Project 7055'!E28</f>
        <v>0</v>
      </c>
      <c r="I173" s="92">
        <f t="shared" si="11"/>
        <v>0</v>
      </c>
      <c r="J173" s="1534">
        <f t="shared" si="12"/>
        <v>0</v>
      </c>
    </row>
    <row r="174" spans="1:13" x14ac:dyDescent="0.3">
      <c r="A174" s="1329">
        <f>'IB Project 7055'!$B$9</f>
        <v>1010</v>
      </c>
      <c r="B174" s="1303">
        <f>'IB Project 7055'!A29</f>
        <v>0</v>
      </c>
      <c r="C174" s="1303">
        <f>'IB Project 7055'!B29</f>
        <v>0</v>
      </c>
      <c r="D174" s="1303" t="str">
        <f>'IB Project 7055'!$B$6</f>
        <v>0000</v>
      </c>
      <c r="E174" s="1303">
        <f>'IB Project 7055'!$B$7</f>
        <v>7055</v>
      </c>
      <c r="F174" s="1504">
        <f>'IB Project 7055'!E29</f>
        <v>0</v>
      </c>
      <c r="I174" s="92">
        <f t="shared" si="11"/>
        <v>0</v>
      </c>
      <c r="J174" s="1534">
        <f t="shared" si="12"/>
        <v>0</v>
      </c>
    </row>
    <row r="175" spans="1:13" x14ac:dyDescent="0.3">
      <c r="A175" s="1329">
        <f>'IB Project 7055'!$B$9</f>
        <v>1010</v>
      </c>
      <c r="B175" s="1303">
        <f>'IB Project 7055'!A30</f>
        <v>0</v>
      </c>
      <c r="C175" s="1303">
        <f>'IB Project 7055'!B30</f>
        <v>0</v>
      </c>
      <c r="D175" s="1303" t="str">
        <f>'IB Project 7055'!$B$6</f>
        <v>0000</v>
      </c>
      <c r="E175" s="1303">
        <f>'IB Project 7055'!$B$7</f>
        <v>7055</v>
      </c>
      <c r="F175" s="1504">
        <f>'IB Project 7055'!E30</f>
        <v>0</v>
      </c>
      <c r="I175" s="92">
        <f t="shared" si="11"/>
        <v>0</v>
      </c>
      <c r="J175" s="1534">
        <f t="shared" si="12"/>
        <v>0</v>
      </c>
    </row>
    <row r="176" spans="1:13" x14ac:dyDescent="0.3">
      <c r="A176" s="1329">
        <f>'IB Project 7055'!$B$9</f>
        <v>1010</v>
      </c>
      <c r="B176" s="1303">
        <f>'IB Project 7055'!A31</f>
        <v>0</v>
      </c>
      <c r="C176" s="1303">
        <f>'IB Project 7055'!B31</f>
        <v>0</v>
      </c>
      <c r="D176" s="1303" t="str">
        <f>'IB Project 7055'!$B$6</f>
        <v>0000</v>
      </c>
      <c r="E176" s="1303">
        <f>'IB Project 7055'!$B$7</f>
        <v>7055</v>
      </c>
      <c r="F176" s="1504">
        <f>'IB Project 7055'!E31</f>
        <v>0</v>
      </c>
      <c r="I176" s="92">
        <f t="shared" si="11"/>
        <v>0</v>
      </c>
      <c r="J176" s="1534">
        <f t="shared" si="12"/>
        <v>0</v>
      </c>
    </row>
    <row r="177" spans="1:13" x14ac:dyDescent="0.3">
      <c r="A177" s="1329">
        <f>'IB Project 7055'!$B$9</f>
        <v>1010</v>
      </c>
      <c r="B177" s="1303">
        <f>'IB Project 7055'!A32</f>
        <v>0</v>
      </c>
      <c r="C177" s="1303">
        <f>'IB Project 7055'!B32</f>
        <v>0</v>
      </c>
      <c r="D177" s="1303" t="str">
        <f>'IB Project 7055'!$B$6</f>
        <v>0000</v>
      </c>
      <c r="E177" s="1303">
        <f>'IB Project 7055'!$B$7</f>
        <v>7055</v>
      </c>
      <c r="F177" s="1504">
        <f>'IB Project 7055'!E32</f>
        <v>0</v>
      </c>
      <c r="I177" s="92">
        <f t="shared" si="11"/>
        <v>0</v>
      </c>
      <c r="J177" s="1534">
        <f t="shared" si="12"/>
        <v>0</v>
      </c>
    </row>
    <row r="178" spans="1:13" x14ac:dyDescent="0.3">
      <c r="A178" s="1329">
        <f>'IB Project 7055'!$B$9</f>
        <v>1010</v>
      </c>
      <c r="B178" s="1303">
        <f>'IB Project 7055'!A33</f>
        <v>0</v>
      </c>
      <c r="C178" s="1303">
        <f>'IB Project 7055'!B33</f>
        <v>0</v>
      </c>
      <c r="D178" s="1303" t="str">
        <f>'IB Project 7055'!$B$6</f>
        <v>0000</v>
      </c>
      <c r="E178" s="1303">
        <f>'IB Project 7055'!$B$7</f>
        <v>7055</v>
      </c>
      <c r="F178" s="1504">
        <f>'IB Project 7055'!E33</f>
        <v>0</v>
      </c>
      <c r="I178" s="92">
        <f t="shared" si="11"/>
        <v>0</v>
      </c>
      <c r="J178" s="1534">
        <f t="shared" si="12"/>
        <v>0</v>
      </c>
    </row>
    <row r="179" spans="1:13" x14ac:dyDescent="0.3">
      <c r="A179" s="1329">
        <f>'IB Project 7055'!$B$9</f>
        <v>1010</v>
      </c>
      <c r="B179" s="1303">
        <f>'IB Project 7055'!A34</f>
        <v>0</v>
      </c>
      <c r="C179" s="1303">
        <f>'IB Project 7055'!B34</f>
        <v>0</v>
      </c>
      <c r="D179" s="1303" t="str">
        <f>'IB Project 7055'!$B$6</f>
        <v>0000</v>
      </c>
      <c r="E179" s="1303">
        <f>'IB Project 7055'!$B$7</f>
        <v>7055</v>
      </c>
      <c r="F179" s="1504">
        <f>'IB Project 7055'!E34</f>
        <v>0</v>
      </c>
      <c r="I179" s="92">
        <f t="shared" si="11"/>
        <v>0</v>
      </c>
      <c r="J179" s="1534">
        <f t="shared" si="12"/>
        <v>0</v>
      </c>
    </row>
    <row r="180" spans="1:13" x14ac:dyDescent="0.3">
      <c r="A180" s="1329">
        <f>'IB Project 7055'!$B$9</f>
        <v>1010</v>
      </c>
      <c r="B180" s="1303">
        <f>'IB Project 7055'!A35</f>
        <v>0</v>
      </c>
      <c r="C180" s="1303">
        <f>'IB Project 7055'!B35</f>
        <v>0</v>
      </c>
      <c r="D180" s="1303" t="str">
        <f>'IB Project 7055'!$B$6</f>
        <v>0000</v>
      </c>
      <c r="E180" s="1303">
        <f>'IB Project 7055'!$B$7</f>
        <v>7055</v>
      </c>
      <c r="F180" s="1504">
        <f>'IB Project 7055'!E35</f>
        <v>0</v>
      </c>
      <c r="I180" s="92">
        <f t="shared" si="11"/>
        <v>0</v>
      </c>
      <c r="J180" s="1534">
        <f t="shared" si="12"/>
        <v>0</v>
      </c>
    </row>
    <row r="181" spans="1:13" x14ac:dyDescent="0.3">
      <c r="A181" s="1329">
        <f>'IB Project 7055'!$B$9</f>
        <v>1010</v>
      </c>
      <c r="B181" s="1303">
        <f>'IB Project 7055'!A36</f>
        <v>0</v>
      </c>
      <c r="C181" s="1303">
        <f>'IB Project 7055'!B36</f>
        <v>0</v>
      </c>
      <c r="D181" s="1303" t="str">
        <f>'IB Project 7055'!$B$6</f>
        <v>0000</v>
      </c>
      <c r="E181" s="1303">
        <f>'IB Project 7055'!$B$7</f>
        <v>7055</v>
      </c>
      <c r="F181" s="1504">
        <f>'IB Project 7055'!E36</f>
        <v>0</v>
      </c>
      <c r="I181" s="92">
        <f t="shared" si="11"/>
        <v>0</v>
      </c>
      <c r="J181" s="1534">
        <f t="shared" si="12"/>
        <v>0</v>
      </c>
    </row>
    <row r="182" spans="1:13" x14ac:dyDescent="0.3">
      <c r="A182" s="1329">
        <f>'IB Project 7055'!$B$9</f>
        <v>1010</v>
      </c>
      <c r="B182" s="1303">
        <f>'IB Project 7055'!A37</f>
        <v>0</v>
      </c>
      <c r="C182" s="1303">
        <f>'IB Project 7055'!B37</f>
        <v>0</v>
      </c>
      <c r="D182" s="1303" t="str">
        <f>'IB Project 7055'!$B$6</f>
        <v>0000</v>
      </c>
      <c r="E182" s="1303">
        <f>'IB Project 7055'!$B$7</f>
        <v>7055</v>
      </c>
      <c r="F182" s="1504">
        <f>'IB Project 7055'!E37</f>
        <v>0</v>
      </c>
      <c r="I182" s="92">
        <f t="shared" si="11"/>
        <v>0</v>
      </c>
      <c r="J182" s="1534">
        <f t="shared" si="12"/>
        <v>0</v>
      </c>
    </row>
    <row r="183" spans="1:13" x14ac:dyDescent="0.3">
      <c r="G183" s="1512">
        <f>SUM(F157:F182)</f>
        <v>0</v>
      </c>
    </row>
    <row r="185" spans="1:13" x14ac:dyDescent="0.3">
      <c r="A185" s="1501" t="str">
        <f>'Day Care Proj'!D7</f>
        <v>Day Care Program</v>
      </c>
    </row>
    <row r="186" spans="1:13" s="230" customFormat="1" x14ac:dyDescent="0.3">
      <c r="A186" s="1340" t="s">
        <v>242</v>
      </c>
      <c r="B186" s="1340" t="s">
        <v>243</v>
      </c>
      <c r="C186" s="1340" t="s">
        <v>244</v>
      </c>
      <c r="D186" s="1340" t="s">
        <v>245</v>
      </c>
      <c r="E186" s="1342" t="s">
        <v>246</v>
      </c>
      <c r="F186" s="1531" t="s">
        <v>247</v>
      </c>
      <c r="G186" s="1508" t="s">
        <v>248</v>
      </c>
      <c r="H186" s="1532"/>
      <c r="I186" s="230" t="s">
        <v>1424</v>
      </c>
      <c r="J186" s="230" t="s">
        <v>247</v>
      </c>
      <c r="K186" s="1533"/>
      <c r="L186" s="92" t="s">
        <v>523</v>
      </c>
      <c r="M186" s="92"/>
    </row>
    <row r="187" spans="1:13" x14ac:dyDescent="0.3">
      <c r="A187" s="1329">
        <f>'Day Care Proj'!$B$9</f>
        <v>1010</v>
      </c>
      <c r="B187" s="1303" t="str">
        <f>'Day Care Proj'!A12</f>
        <v>9100</v>
      </c>
      <c r="C187" s="1303">
        <f>'Day Care Proj'!B12</f>
        <v>0</v>
      </c>
      <c r="D187" s="1303" t="str">
        <f>'Day Care Proj'!$B$6</f>
        <v>0000</v>
      </c>
      <c r="E187" s="1303" t="str">
        <f>'Day Care Proj'!$B$7</f>
        <v>Varies</v>
      </c>
      <c r="F187" s="1539">
        <f>'Day Care Proj'!E12</f>
        <v>0</v>
      </c>
      <c r="I187" s="92">
        <f t="shared" ref="I187:I212" si="13">IF(C187&gt;="0100",IF(C187&gt;="0300",IF(C187&gt;="0400",IF(C187&gt;="0500",IF(C187&gt;="0600",IF(C187&gt;="0700",IF(C187&gt;="0900",900,700),600),500),400),300),100),0)</f>
        <v>0</v>
      </c>
      <c r="J187" s="1534">
        <f t="shared" ref="J187:J212" si="14">F187</f>
        <v>0</v>
      </c>
      <c r="L187" s="1535" t="s">
        <v>1538</v>
      </c>
      <c r="M187" s="1536">
        <f>DSUM(I186:J212,"Amount",$L$6:$M$7)</f>
        <v>0</v>
      </c>
    </row>
    <row r="188" spans="1:13" x14ac:dyDescent="0.3">
      <c r="A188" s="1329">
        <f>'Day Care Proj'!$B$9</f>
        <v>1010</v>
      </c>
      <c r="B188" s="1303">
        <f>'Day Care Proj'!A13</f>
        <v>0</v>
      </c>
      <c r="C188" s="1303">
        <f>'Day Care Proj'!B13</f>
        <v>0</v>
      </c>
      <c r="D188" s="1303" t="str">
        <f>'Day Care Proj'!$B$6</f>
        <v>0000</v>
      </c>
      <c r="E188" s="1303" t="str">
        <f>'Day Care Proj'!$B$7</f>
        <v>Varies</v>
      </c>
      <c r="F188" s="1539">
        <f>'Day Care Proj'!E13</f>
        <v>0</v>
      </c>
      <c r="I188" s="92">
        <f t="shared" si="13"/>
        <v>0</v>
      </c>
      <c r="J188" s="1534">
        <f t="shared" si="14"/>
        <v>0</v>
      </c>
      <c r="L188" s="1535" t="s">
        <v>1539</v>
      </c>
      <c r="M188" s="1536">
        <f>DSUM(I186:J212,"Amount",$L$9:$M$10)</f>
        <v>0</v>
      </c>
    </row>
    <row r="189" spans="1:13" x14ac:dyDescent="0.3">
      <c r="A189" s="1329">
        <f>'Day Care Proj'!$B$9</f>
        <v>1010</v>
      </c>
      <c r="B189" s="1303">
        <f>'Day Care Proj'!A14</f>
        <v>0</v>
      </c>
      <c r="C189" s="1303">
        <f>'Day Care Proj'!B14</f>
        <v>0</v>
      </c>
      <c r="D189" s="1303" t="str">
        <f>'Day Care Proj'!$B$6</f>
        <v>0000</v>
      </c>
      <c r="E189" s="1303" t="str">
        <f>'Day Care Proj'!$B$7</f>
        <v>Varies</v>
      </c>
      <c r="F189" s="1539">
        <f>'Day Care Proj'!E14</f>
        <v>0</v>
      </c>
      <c r="I189" s="92">
        <f t="shared" si="13"/>
        <v>0</v>
      </c>
      <c r="J189" s="1534">
        <f t="shared" si="14"/>
        <v>0</v>
      </c>
      <c r="L189" s="1535" t="s">
        <v>1540</v>
      </c>
      <c r="M189" s="1536">
        <f>DSUM(I186:J212,"Amount",$L$12:$M$13)</f>
        <v>0</v>
      </c>
    </row>
    <row r="190" spans="1:13" x14ac:dyDescent="0.3">
      <c r="A190" s="1329">
        <f>'Day Care Proj'!$B$9</f>
        <v>1010</v>
      </c>
      <c r="B190" s="1303">
        <f>'Day Care Proj'!A15</f>
        <v>0</v>
      </c>
      <c r="C190" s="1303">
        <f>'Day Care Proj'!B15</f>
        <v>0</v>
      </c>
      <c r="D190" s="1303" t="str">
        <f>'Day Care Proj'!$B$6</f>
        <v>0000</v>
      </c>
      <c r="E190" s="1303" t="str">
        <f>'Day Care Proj'!$B$7</f>
        <v>Varies</v>
      </c>
      <c r="F190" s="1539">
        <f>'Day Care Proj'!E15</f>
        <v>0</v>
      </c>
      <c r="I190" s="92">
        <f t="shared" si="13"/>
        <v>0</v>
      </c>
      <c r="J190" s="1534">
        <f t="shared" si="14"/>
        <v>0</v>
      </c>
      <c r="L190" s="1535" t="s">
        <v>1541</v>
      </c>
      <c r="M190" s="1536">
        <f>DSUM(I186:J212,"Amount",$L$15:$M$16)</f>
        <v>0</v>
      </c>
    </row>
    <row r="191" spans="1:13" x14ac:dyDescent="0.3">
      <c r="A191" s="1329">
        <f>'Day Care Proj'!$B$9</f>
        <v>1010</v>
      </c>
      <c r="B191" s="1303">
        <f>'Day Care Proj'!A16</f>
        <v>0</v>
      </c>
      <c r="C191" s="1303">
        <f>'Day Care Proj'!B16</f>
        <v>0</v>
      </c>
      <c r="D191" s="1303" t="str">
        <f>'Day Care Proj'!$B$6</f>
        <v>0000</v>
      </c>
      <c r="E191" s="1303" t="str">
        <f>'Day Care Proj'!$B$7</f>
        <v>Varies</v>
      </c>
      <c r="F191" s="1539">
        <f>'Day Care Proj'!E16</f>
        <v>0</v>
      </c>
      <c r="I191" s="92">
        <f t="shared" si="13"/>
        <v>0</v>
      </c>
      <c r="J191" s="1534">
        <f t="shared" si="14"/>
        <v>0</v>
      </c>
      <c r="L191" s="1535" t="s">
        <v>1542</v>
      </c>
      <c r="M191" s="1536">
        <f>DSUM(I186:J212,"Amount",$L$18:$M$19)</f>
        <v>0</v>
      </c>
    </row>
    <row r="192" spans="1:13" x14ac:dyDescent="0.3">
      <c r="A192" s="1329">
        <f>'Day Care Proj'!$B$9</f>
        <v>1010</v>
      </c>
      <c r="B192" s="1303">
        <f>'Day Care Proj'!A17</f>
        <v>0</v>
      </c>
      <c r="C192" s="1303">
        <f>'Day Care Proj'!B17</f>
        <v>0</v>
      </c>
      <c r="D192" s="1303" t="str">
        <f>'Day Care Proj'!$B$6</f>
        <v>0000</v>
      </c>
      <c r="E192" s="1303" t="str">
        <f>'Day Care Proj'!$B$7</f>
        <v>Varies</v>
      </c>
      <c r="F192" s="1539">
        <f>'Day Care Proj'!E17</f>
        <v>0</v>
      </c>
      <c r="I192" s="92">
        <f t="shared" si="13"/>
        <v>0</v>
      </c>
      <c r="J192" s="1534">
        <f t="shared" si="14"/>
        <v>0</v>
      </c>
      <c r="L192" s="1535" t="s">
        <v>1543</v>
      </c>
      <c r="M192" s="1536">
        <f>DSUM(I186:J212,"Amount",$L$21:$M$22)</f>
        <v>0</v>
      </c>
    </row>
    <row r="193" spans="1:13" x14ac:dyDescent="0.3">
      <c r="A193" s="1329">
        <f>'Day Care Proj'!$B$9</f>
        <v>1010</v>
      </c>
      <c r="B193" s="1303">
        <f>'Day Care Proj'!A18</f>
        <v>0</v>
      </c>
      <c r="C193" s="1303">
        <f>'Day Care Proj'!B18</f>
        <v>0</v>
      </c>
      <c r="D193" s="1303" t="str">
        <f>'Day Care Proj'!$B$6</f>
        <v>0000</v>
      </c>
      <c r="E193" s="1303" t="str">
        <f>'Day Care Proj'!$B$7</f>
        <v>Varies</v>
      </c>
      <c r="F193" s="1539">
        <f>'Day Care Proj'!E18</f>
        <v>0</v>
      </c>
      <c r="I193" s="92">
        <f t="shared" si="13"/>
        <v>0</v>
      </c>
      <c r="J193" s="1534">
        <f t="shared" si="14"/>
        <v>0</v>
      </c>
      <c r="L193" s="1535" t="s">
        <v>1544</v>
      </c>
      <c r="M193" s="1536">
        <f>DSUM(I186:J212,"Amount",$L$24:$M$25)</f>
        <v>0</v>
      </c>
    </row>
    <row r="194" spans="1:13" x14ac:dyDescent="0.3">
      <c r="A194" s="1329">
        <f>'Day Care Proj'!$B$9</f>
        <v>1010</v>
      </c>
      <c r="B194" s="1303">
        <f>'Day Care Proj'!A19</f>
        <v>0</v>
      </c>
      <c r="C194" s="1303">
        <f>'Day Care Proj'!B19</f>
        <v>0</v>
      </c>
      <c r="D194" s="1303" t="str">
        <f>'Day Care Proj'!$B$6</f>
        <v>0000</v>
      </c>
      <c r="E194" s="1303" t="str">
        <f>'Day Care Proj'!$B$7</f>
        <v>Varies</v>
      </c>
      <c r="F194" s="1539">
        <f>'Day Care Proj'!E19</f>
        <v>0</v>
      </c>
      <c r="I194" s="92">
        <f t="shared" si="13"/>
        <v>0</v>
      </c>
      <c r="J194" s="1534">
        <f t="shared" si="14"/>
        <v>0</v>
      </c>
      <c r="L194" s="1535" t="s">
        <v>1545</v>
      </c>
      <c r="M194" s="1537">
        <f>SUM(M187:M193)</f>
        <v>0</v>
      </c>
    </row>
    <row r="195" spans="1:13" x14ac:dyDescent="0.3">
      <c r="A195" s="1329">
        <f>'Day Care Proj'!$B$9</f>
        <v>1010</v>
      </c>
      <c r="B195" s="1303">
        <f>'Day Care Proj'!A20</f>
        <v>0</v>
      </c>
      <c r="C195" s="1303">
        <f>'Day Care Proj'!B20</f>
        <v>0</v>
      </c>
      <c r="D195" s="1303" t="str">
        <f>'Day Care Proj'!$B$6</f>
        <v>0000</v>
      </c>
      <c r="E195" s="1303" t="str">
        <f>'Day Care Proj'!$B$7</f>
        <v>Varies</v>
      </c>
      <c r="F195" s="1539">
        <f>'Day Care Proj'!E20</f>
        <v>0</v>
      </c>
      <c r="I195" s="92">
        <f t="shared" si="13"/>
        <v>0</v>
      </c>
      <c r="J195" s="1534">
        <f t="shared" si="14"/>
        <v>0</v>
      </c>
    </row>
    <row r="196" spans="1:13" x14ac:dyDescent="0.3">
      <c r="A196" s="1329">
        <f>'Day Care Proj'!$B$9</f>
        <v>1010</v>
      </c>
      <c r="B196" s="1303">
        <f>'Day Care Proj'!A21</f>
        <v>0</v>
      </c>
      <c r="C196" s="1303">
        <f>'Day Care Proj'!B21</f>
        <v>0</v>
      </c>
      <c r="D196" s="1303" t="str">
        <f>'Day Care Proj'!$B$6</f>
        <v>0000</v>
      </c>
      <c r="E196" s="1303" t="str">
        <f>'Day Care Proj'!$B$7</f>
        <v>Varies</v>
      </c>
      <c r="F196" s="1539">
        <f>'Day Care Proj'!E21</f>
        <v>0</v>
      </c>
      <c r="I196" s="92">
        <f t="shared" si="13"/>
        <v>0</v>
      </c>
      <c r="J196" s="1534">
        <f t="shared" si="14"/>
        <v>0</v>
      </c>
    </row>
    <row r="197" spans="1:13" x14ac:dyDescent="0.3">
      <c r="A197" s="1329">
        <f>'Day Care Proj'!$B$9</f>
        <v>1010</v>
      </c>
      <c r="B197" s="1303">
        <f>'Day Care Proj'!A22</f>
        <v>0</v>
      </c>
      <c r="C197" s="1303">
        <f>'Day Care Proj'!B22</f>
        <v>0</v>
      </c>
      <c r="D197" s="1303" t="str">
        <f>'Day Care Proj'!$B$6</f>
        <v>0000</v>
      </c>
      <c r="E197" s="1303" t="str">
        <f>'Day Care Proj'!$B$7</f>
        <v>Varies</v>
      </c>
      <c r="F197" s="1539">
        <f>'Day Care Proj'!E22</f>
        <v>0</v>
      </c>
      <c r="I197" s="92">
        <f t="shared" si="13"/>
        <v>0</v>
      </c>
      <c r="J197" s="1534">
        <f t="shared" si="14"/>
        <v>0</v>
      </c>
    </row>
    <row r="198" spans="1:13" x14ac:dyDescent="0.3">
      <c r="A198" s="1329">
        <f>'Day Care Proj'!$B$9</f>
        <v>1010</v>
      </c>
      <c r="B198" s="1303">
        <f>'Day Care Proj'!A23</f>
        <v>0</v>
      </c>
      <c r="C198" s="1303">
        <f>'Day Care Proj'!B23</f>
        <v>0</v>
      </c>
      <c r="D198" s="1303" t="str">
        <f>'Day Care Proj'!$B$6</f>
        <v>0000</v>
      </c>
      <c r="E198" s="1303" t="str">
        <f>'Day Care Proj'!$B$7</f>
        <v>Varies</v>
      </c>
      <c r="F198" s="1539">
        <f>'Day Care Proj'!E23</f>
        <v>0</v>
      </c>
      <c r="I198" s="92">
        <f t="shared" si="13"/>
        <v>0</v>
      </c>
      <c r="J198" s="1534">
        <f t="shared" si="14"/>
        <v>0</v>
      </c>
    </row>
    <row r="199" spans="1:13" x14ac:dyDescent="0.3">
      <c r="A199" s="1329">
        <f>'Day Care Proj'!$B$9</f>
        <v>1010</v>
      </c>
      <c r="B199" s="1303">
        <f>'Day Care Proj'!A24</f>
        <v>0</v>
      </c>
      <c r="C199" s="1303">
        <f>'Day Care Proj'!B24</f>
        <v>0</v>
      </c>
      <c r="D199" s="1303" t="str">
        <f>'Day Care Proj'!$B$6</f>
        <v>0000</v>
      </c>
      <c r="E199" s="1303" t="str">
        <f>'Day Care Proj'!$B$7</f>
        <v>Varies</v>
      </c>
      <c r="F199" s="1539">
        <f>'Day Care Proj'!E24</f>
        <v>0</v>
      </c>
      <c r="I199" s="92">
        <f t="shared" si="13"/>
        <v>0</v>
      </c>
      <c r="J199" s="1534">
        <f t="shared" si="14"/>
        <v>0</v>
      </c>
    </row>
    <row r="200" spans="1:13" x14ac:dyDescent="0.3">
      <c r="A200" s="1329">
        <f>'Day Care Proj'!$B$9</f>
        <v>1010</v>
      </c>
      <c r="B200" s="1303">
        <f>'Day Care Proj'!A25</f>
        <v>0</v>
      </c>
      <c r="C200" s="1303">
        <f>'Day Care Proj'!B25</f>
        <v>0</v>
      </c>
      <c r="D200" s="1303" t="str">
        <f>'Day Care Proj'!$B$6</f>
        <v>0000</v>
      </c>
      <c r="E200" s="1303" t="str">
        <f>'Day Care Proj'!$B$7</f>
        <v>Varies</v>
      </c>
      <c r="F200" s="1539">
        <f>'Day Care Proj'!E25</f>
        <v>0</v>
      </c>
      <c r="I200" s="92">
        <f t="shared" si="13"/>
        <v>0</v>
      </c>
      <c r="J200" s="1534">
        <f t="shared" si="14"/>
        <v>0</v>
      </c>
    </row>
    <row r="201" spans="1:13" x14ac:dyDescent="0.3">
      <c r="A201" s="1329">
        <f>'Day Care Proj'!$B$9</f>
        <v>1010</v>
      </c>
      <c r="B201" s="1303">
        <f>'Day Care Proj'!A26</f>
        <v>0</v>
      </c>
      <c r="C201" s="1303">
        <f>'Day Care Proj'!B26</f>
        <v>0</v>
      </c>
      <c r="D201" s="1303" t="str">
        <f>'Day Care Proj'!$B$6</f>
        <v>0000</v>
      </c>
      <c r="E201" s="1303" t="str">
        <f>'Day Care Proj'!$B$7</f>
        <v>Varies</v>
      </c>
      <c r="F201" s="1539">
        <f>'Day Care Proj'!E26</f>
        <v>0</v>
      </c>
      <c r="I201" s="92">
        <f t="shared" si="13"/>
        <v>0</v>
      </c>
      <c r="J201" s="1534">
        <f t="shared" si="14"/>
        <v>0</v>
      </c>
    </row>
    <row r="202" spans="1:13" x14ac:dyDescent="0.3">
      <c r="A202" s="1329">
        <f>'Day Care Proj'!$B$9</f>
        <v>1010</v>
      </c>
      <c r="B202" s="1303">
        <f>'Day Care Proj'!A27</f>
        <v>0</v>
      </c>
      <c r="C202" s="1303">
        <f>'Day Care Proj'!B27</f>
        <v>0</v>
      </c>
      <c r="D202" s="1303" t="str">
        <f>'Day Care Proj'!$B$6</f>
        <v>0000</v>
      </c>
      <c r="E202" s="1303" t="str">
        <f>'Day Care Proj'!$B$7</f>
        <v>Varies</v>
      </c>
      <c r="F202" s="1539">
        <f>'Day Care Proj'!E27</f>
        <v>0</v>
      </c>
      <c r="I202" s="92">
        <f t="shared" si="13"/>
        <v>0</v>
      </c>
      <c r="J202" s="1534">
        <f t="shared" si="14"/>
        <v>0</v>
      </c>
    </row>
    <row r="203" spans="1:13" x14ac:dyDescent="0.3">
      <c r="A203" s="1329">
        <f>'Day Care Proj'!$B$9</f>
        <v>1010</v>
      </c>
      <c r="B203" s="1303">
        <f>'Day Care Proj'!A28</f>
        <v>0</v>
      </c>
      <c r="C203" s="1303">
        <f>'Day Care Proj'!B28</f>
        <v>0</v>
      </c>
      <c r="D203" s="1303" t="str">
        <f>'Day Care Proj'!$B$6</f>
        <v>0000</v>
      </c>
      <c r="E203" s="1303" t="str">
        <f>'Day Care Proj'!$B$7</f>
        <v>Varies</v>
      </c>
      <c r="F203" s="1539">
        <f>'Day Care Proj'!E28</f>
        <v>0</v>
      </c>
      <c r="I203" s="92">
        <f t="shared" si="13"/>
        <v>0</v>
      </c>
      <c r="J203" s="1534">
        <f t="shared" si="14"/>
        <v>0</v>
      </c>
    </row>
    <row r="204" spans="1:13" x14ac:dyDescent="0.3">
      <c r="A204" s="1329">
        <f>'Day Care Proj'!$B$9</f>
        <v>1010</v>
      </c>
      <c r="B204" s="1303">
        <f>'Day Care Proj'!A29</f>
        <v>0</v>
      </c>
      <c r="C204" s="1303">
        <f>'Day Care Proj'!B29</f>
        <v>0</v>
      </c>
      <c r="D204" s="1303" t="str">
        <f>'Day Care Proj'!$B$6</f>
        <v>0000</v>
      </c>
      <c r="E204" s="1303" t="str">
        <f>'Day Care Proj'!$B$7</f>
        <v>Varies</v>
      </c>
      <c r="F204" s="1539">
        <f>'Day Care Proj'!E29</f>
        <v>0</v>
      </c>
      <c r="I204" s="92">
        <f t="shared" si="13"/>
        <v>0</v>
      </c>
      <c r="J204" s="1534">
        <f t="shared" si="14"/>
        <v>0</v>
      </c>
    </row>
    <row r="205" spans="1:13" x14ac:dyDescent="0.3">
      <c r="A205" s="1329">
        <f>'Day Care Proj'!$B$9</f>
        <v>1010</v>
      </c>
      <c r="B205" s="1303">
        <f>'Day Care Proj'!A30</f>
        <v>0</v>
      </c>
      <c r="C205" s="1303">
        <f>'Day Care Proj'!B30</f>
        <v>0</v>
      </c>
      <c r="D205" s="1303" t="str">
        <f>'Day Care Proj'!$B$6</f>
        <v>0000</v>
      </c>
      <c r="E205" s="1303" t="str">
        <f>'Day Care Proj'!$B$7</f>
        <v>Varies</v>
      </c>
      <c r="F205" s="1539">
        <f>'Day Care Proj'!E30</f>
        <v>0</v>
      </c>
      <c r="I205" s="92">
        <f t="shared" si="13"/>
        <v>0</v>
      </c>
      <c r="J205" s="1534">
        <f t="shared" si="14"/>
        <v>0</v>
      </c>
    </row>
    <row r="206" spans="1:13" x14ac:dyDescent="0.3">
      <c r="A206" s="1329">
        <f>'Day Care Proj'!$B$9</f>
        <v>1010</v>
      </c>
      <c r="B206" s="1303">
        <f>'Day Care Proj'!A31</f>
        <v>0</v>
      </c>
      <c r="C206" s="1303">
        <f>'Day Care Proj'!B31</f>
        <v>0</v>
      </c>
      <c r="D206" s="1303" t="str">
        <f>'Day Care Proj'!$B$6</f>
        <v>0000</v>
      </c>
      <c r="E206" s="1303" t="str">
        <f>'Day Care Proj'!$B$7</f>
        <v>Varies</v>
      </c>
      <c r="F206" s="1539">
        <f>'Day Care Proj'!E31</f>
        <v>0</v>
      </c>
      <c r="I206" s="92">
        <f t="shared" si="13"/>
        <v>0</v>
      </c>
      <c r="J206" s="1534">
        <f t="shared" si="14"/>
        <v>0</v>
      </c>
    </row>
    <row r="207" spans="1:13" x14ac:dyDescent="0.3">
      <c r="A207" s="1329">
        <f>'Day Care Proj'!$B$9</f>
        <v>1010</v>
      </c>
      <c r="B207" s="1303">
        <f>'Day Care Proj'!A32</f>
        <v>0</v>
      </c>
      <c r="C207" s="1303">
        <f>'Day Care Proj'!B32</f>
        <v>0</v>
      </c>
      <c r="D207" s="1303" t="str">
        <f>'Day Care Proj'!$B$6</f>
        <v>0000</v>
      </c>
      <c r="E207" s="1303" t="str">
        <f>'Day Care Proj'!$B$7</f>
        <v>Varies</v>
      </c>
      <c r="F207" s="1539">
        <f>'Day Care Proj'!E32</f>
        <v>0</v>
      </c>
      <c r="I207" s="92">
        <f t="shared" si="13"/>
        <v>0</v>
      </c>
      <c r="J207" s="1534">
        <f t="shared" si="14"/>
        <v>0</v>
      </c>
    </row>
    <row r="208" spans="1:13" x14ac:dyDescent="0.3">
      <c r="A208" s="1329">
        <f>'Day Care Proj'!$B$9</f>
        <v>1010</v>
      </c>
      <c r="B208" s="1303">
        <f>'Day Care Proj'!A33</f>
        <v>0</v>
      </c>
      <c r="C208" s="1303">
        <f>'Day Care Proj'!B33</f>
        <v>0</v>
      </c>
      <c r="D208" s="1303" t="str">
        <f>'Day Care Proj'!$B$6</f>
        <v>0000</v>
      </c>
      <c r="E208" s="1303" t="str">
        <f>'Day Care Proj'!$B$7</f>
        <v>Varies</v>
      </c>
      <c r="F208" s="1539">
        <f>'Day Care Proj'!E33</f>
        <v>0</v>
      </c>
      <c r="I208" s="92">
        <f t="shared" si="13"/>
        <v>0</v>
      </c>
      <c r="J208" s="1534">
        <f t="shared" si="14"/>
        <v>0</v>
      </c>
    </row>
    <row r="209" spans="1:13" x14ac:dyDescent="0.3">
      <c r="A209" s="1329">
        <f>'Day Care Proj'!$B$9</f>
        <v>1010</v>
      </c>
      <c r="B209" s="1303">
        <f>'Day Care Proj'!A34</f>
        <v>0</v>
      </c>
      <c r="C209" s="1303">
        <f>'Day Care Proj'!B34</f>
        <v>0</v>
      </c>
      <c r="D209" s="1303" t="str">
        <f>'Day Care Proj'!$B$6</f>
        <v>0000</v>
      </c>
      <c r="E209" s="1303" t="str">
        <f>'Day Care Proj'!$B$7</f>
        <v>Varies</v>
      </c>
      <c r="F209" s="1539">
        <f>'Day Care Proj'!E34</f>
        <v>0</v>
      </c>
      <c r="I209" s="92">
        <f t="shared" si="13"/>
        <v>0</v>
      </c>
      <c r="J209" s="1534">
        <f t="shared" si="14"/>
        <v>0</v>
      </c>
    </row>
    <row r="210" spans="1:13" x14ac:dyDescent="0.3">
      <c r="A210" s="1329">
        <f>'Day Care Proj'!$B$9</f>
        <v>1010</v>
      </c>
      <c r="B210" s="1303">
        <f>'Day Care Proj'!A35</f>
        <v>0</v>
      </c>
      <c r="C210" s="1303">
        <f>'Day Care Proj'!B35</f>
        <v>0</v>
      </c>
      <c r="D210" s="1303" t="str">
        <f>'Day Care Proj'!$B$6</f>
        <v>0000</v>
      </c>
      <c r="E210" s="1303" t="str">
        <f>'Day Care Proj'!$B$7</f>
        <v>Varies</v>
      </c>
      <c r="F210" s="1539">
        <f>'Day Care Proj'!E35</f>
        <v>0</v>
      </c>
      <c r="I210" s="92">
        <f t="shared" si="13"/>
        <v>0</v>
      </c>
      <c r="J210" s="1534">
        <f t="shared" si="14"/>
        <v>0</v>
      </c>
    </row>
    <row r="211" spans="1:13" x14ac:dyDescent="0.3">
      <c r="A211" s="1329">
        <f>'Day Care Proj'!$B$9</f>
        <v>1010</v>
      </c>
      <c r="B211" s="1303">
        <f>'Day Care Proj'!A36</f>
        <v>0</v>
      </c>
      <c r="C211" s="1303">
        <f>'Day Care Proj'!B36</f>
        <v>0</v>
      </c>
      <c r="D211" s="1303" t="str">
        <f>'Day Care Proj'!$B$6</f>
        <v>0000</v>
      </c>
      <c r="E211" s="1303" t="str">
        <f>'Day Care Proj'!$B$7</f>
        <v>Varies</v>
      </c>
      <c r="F211" s="1539">
        <f>'Day Care Proj'!E36</f>
        <v>0</v>
      </c>
      <c r="I211" s="92">
        <f t="shared" si="13"/>
        <v>0</v>
      </c>
      <c r="J211" s="1534">
        <f t="shared" si="14"/>
        <v>0</v>
      </c>
    </row>
    <row r="212" spans="1:13" x14ac:dyDescent="0.3">
      <c r="A212" s="1329">
        <f>'Day Care Proj'!$B$9</f>
        <v>1010</v>
      </c>
      <c r="B212" s="1303">
        <f>'Day Care Proj'!A37</f>
        <v>0</v>
      </c>
      <c r="C212" s="1303">
        <f>'Day Care Proj'!B37</f>
        <v>0</v>
      </c>
      <c r="D212" s="1303" t="str">
        <f>'Day Care Proj'!$B$6</f>
        <v>0000</v>
      </c>
      <c r="E212" s="1303" t="str">
        <f>'Day Care Proj'!$B$7</f>
        <v>Varies</v>
      </c>
      <c r="F212" s="1539">
        <f>'Day Care Proj'!E37</f>
        <v>0</v>
      </c>
      <c r="I212" s="92">
        <f t="shared" si="13"/>
        <v>0</v>
      </c>
      <c r="J212" s="1534">
        <f t="shared" si="14"/>
        <v>0</v>
      </c>
    </row>
    <row r="213" spans="1:13" x14ac:dyDescent="0.3">
      <c r="G213" s="1512">
        <f>SUM(F187:F212)</f>
        <v>0</v>
      </c>
    </row>
    <row r="215" spans="1:13" x14ac:dyDescent="0.3">
      <c r="A215" s="1501" t="str">
        <f>'DJJ Supplemental'!D7</f>
        <v>DJJ Supplemental</v>
      </c>
    </row>
    <row r="216" spans="1:13" s="230" customFormat="1" x14ac:dyDescent="0.3">
      <c r="A216" s="1340" t="s">
        <v>242</v>
      </c>
      <c r="B216" s="1340" t="s">
        <v>243</v>
      </c>
      <c r="C216" s="1340" t="s">
        <v>244</v>
      </c>
      <c r="D216" s="1340" t="s">
        <v>245</v>
      </c>
      <c r="E216" s="1342" t="s">
        <v>246</v>
      </c>
      <c r="F216" s="1531" t="s">
        <v>247</v>
      </c>
      <c r="G216" s="1508" t="s">
        <v>248</v>
      </c>
      <c r="H216" s="1532"/>
      <c r="I216" s="230" t="s">
        <v>1424</v>
      </c>
      <c r="J216" s="230" t="s">
        <v>247</v>
      </c>
      <c r="K216" s="1533"/>
      <c r="L216" s="92" t="s">
        <v>1866</v>
      </c>
      <c r="M216" s="92"/>
    </row>
    <row r="217" spans="1:13" x14ac:dyDescent="0.3">
      <c r="A217" s="1329">
        <f>'DJJ Supplemental'!$B$9</f>
        <v>1010</v>
      </c>
      <c r="B217" s="1303" t="str">
        <f>'DJJ Supplemental'!A12</f>
        <v>5100</v>
      </c>
      <c r="C217" s="1303">
        <f>'DJJ Supplemental'!B12</f>
        <v>0</v>
      </c>
      <c r="D217" s="1303" t="str">
        <f>'DJJ Supplemental'!$B$6</f>
        <v>0000</v>
      </c>
      <c r="E217" s="1303">
        <f>'DJJ Supplemental'!$B$7</f>
        <v>8110</v>
      </c>
      <c r="F217" s="1538">
        <f>'DJJ Supplemental'!E12</f>
        <v>0</v>
      </c>
      <c r="I217" s="92">
        <f t="shared" ref="I217:I242" si="15">IF(C217&gt;="0100",IF(C217&gt;="0300",IF(C217&gt;="0400",IF(C217&gt;="0500",IF(C217&gt;="0600",IF(C217&gt;="0700",IF(C217&gt;="0900",900,700),600),500),400),300),100),0)</f>
        <v>0</v>
      </c>
      <c r="J217" s="1534">
        <f t="shared" ref="J217:J242" si="16">F217</f>
        <v>0</v>
      </c>
      <c r="L217" s="1535" t="s">
        <v>1538</v>
      </c>
      <c r="M217" s="1536">
        <f>DSUM(I216:J242,"Amount",$L$6:$M$7)</f>
        <v>0</v>
      </c>
    </row>
    <row r="218" spans="1:13" x14ac:dyDescent="0.3">
      <c r="A218" s="1329">
        <f>'DJJ Supplemental'!$B$9</f>
        <v>1010</v>
      </c>
      <c r="B218" s="1303">
        <f>'DJJ Supplemental'!A13</f>
        <v>0</v>
      </c>
      <c r="C218" s="1303">
        <f>'DJJ Supplemental'!B13</f>
        <v>0</v>
      </c>
      <c r="D218" s="1303" t="str">
        <f>'DJJ Supplemental'!$B$6</f>
        <v>0000</v>
      </c>
      <c r="E218" s="1303">
        <f>'DJJ Supplemental'!$B$7</f>
        <v>8110</v>
      </c>
      <c r="F218" s="1538">
        <f>'DJJ Supplemental'!E13</f>
        <v>0</v>
      </c>
      <c r="I218" s="92">
        <f t="shared" si="15"/>
        <v>0</v>
      </c>
      <c r="J218" s="1534">
        <f t="shared" si="16"/>
        <v>0</v>
      </c>
      <c r="L218" s="1535" t="s">
        <v>1539</v>
      </c>
      <c r="M218" s="1536">
        <f>DSUM(I216:J242,"Amount",$L$9:$M$10)</f>
        <v>0</v>
      </c>
    </row>
    <row r="219" spans="1:13" x14ac:dyDescent="0.3">
      <c r="A219" s="1329">
        <f>'DJJ Supplemental'!$B$9</f>
        <v>1010</v>
      </c>
      <c r="B219" s="1303">
        <f>'DJJ Supplemental'!A14</f>
        <v>0</v>
      </c>
      <c r="C219" s="1303">
        <f>'DJJ Supplemental'!B14</f>
        <v>0</v>
      </c>
      <c r="D219" s="1303" t="str">
        <f>'DJJ Supplemental'!$B$6</f>
        <v>0000</v>
      </c>
      <c r="E219" s="1303">
        <f>'DJJ Supplemental'!$B$7</f>
        <v>8110</v>
      </c>
      <c r="F219" s="1538">
        <f>'DJJ Supplemental'!E14</f>
        <v>0</v>
      </c>
      <c r="I219" s="92">
        <f t="shared" si="15"/>
        <v>0</v>
      </c>
      <c r="J219" s="1534">
        <f t="shared" si="16"/>
        <v>0</v>
      </c>
      <c r="L219" s="1535" t="s">
        <v>1540</v>
      </c>
      <c r="M219" s="1536">
        <f>DSUM(I216:J242,"Amount",$L$12:$M$13)</f>
        <v>0</v>
      </c>
    </row>
    <row r="220" spans="1:13" x14ac:dyDescent="0.3">
      <c r="A220" s="1329">
        <f>'DJJ Supplemental'!$B$9</f>
        <v>1010</v>
      </c>
      <c r="B220" s="1303">
        <f>'DJJ Supplemental'!A15</f>
        <v>0</v>
      </c>
      <c r="C220" s="1303">
        <f>'DJJ Supplemental'!B15</f>
        <v>0</v>
      </c>
      <c r="D220" s="1303" t="str">
        <f>'DJJ Supplemental'!$B$6</f>
        <v>0000</v>
      </c>
      <c r="E220" s="1303">
        <f>'DJJ Supplemental'!$B$7</f>
        <v>8110</v>
      </c>
      <c r="F220" s="1538">
        <f>'DJJ Supplemental'!E15</f>
        <v>0</v>
      </c>
      <c r="I220" s="92">
        <f t="shared" si="15"/>
        <v>0</v>
      </c>
      <c r="J220" s="1534">
        <f t="shared" si="16"/>
        <v>0</v>
      </c>
      <c r="L220" s="1535" t="s">
        <v>1541</v>
      </c>
      <c r="M220" s="1536">
        <f>DSUM(I216:J242,"Amount",$L$15:$M$16)</f>
        <v>0</v>
      </c>
    </row>
    <row r="221" spans="1:13" x14ac:dyDescent="0.3">
      <c r="A221" s="1329">
        <f>'DJJ Supplemental'!$B$9</f>
        <v>1010</v>
      </c>
      <c r="B221" s="1303">
        <f>'DJJ Supplemental'!A16</f>
        <v>0</v>
      </c>
      <c r="C221" s="1303">
        <f>'DJJ Supplemental'!B16</f>
        <v>0</v>
      </c>
      <c r="D221" s="1303" t="str">
        <f>'DJJ Supplemental'!$B$6</f>
        <v>0000</v>
      </c>
      <c r="E221" s="1303">
        <f>'DJJ Supplemental'!$B$7</f>
        <v>8110</v>
      </c>
      <c r="F221" s="1538">
        <f>'DJJ Supplemental'!E16</f>
        <v>0</v>
      </c>
      <c r="I221" s="92">
        <f t="shared" si="15"/>
        <v>0</v>
      </c>
      <c r="J221" s="1534">
        <f t="shared" si="16"/>
        <v>0</v>
      </c>
      <c r="L221" s="1535" t="s">
        <v>1542</v>
      </c>
      <c r="M221" s="1536">
        <f>DSUM(I216:J242,"Amount",$L$18:$M$19)</f>
        <v>0</v>
      </c>
    </row>
    <row r="222" spans="1:13" x14ac:dyDescent="0.3">
      <c r="A222" s="1329">
        <f>'DJJ Supplemental'!$B$9</f>
        <v>1010</v>
      </c>
      <c r="B222" s="1303">
        <f>'DJJ Supplemental'!A17</f>
        <v>0</v>
      </c>
      <c r="C222" s="1303">
        <f>'DJJ Supplemental'!B17</f>
        <v>0</v>
      </c>
      <c r="D222" s="1303" t="str">
        <f>'DJJ Supplemental'!$B$6</f>
        <v>0000</v>
      </c>
      <c r="E222" s="1303">
        <f>'DJJ Supplemental'!$B$7</f>
        <v>8110</v>
      </c>
      <c r="F222" s="1538">
        <f>'DJJ Supplemental'!E17</f>
        <v>0</v>
      </c>
      <c r="I222" s="92">
        <f t="shared" si="15"/>
        <v>0</v>
      </c>
      <c r="J222" s="1534">
        <f t="shared" si="16"/>
        <v>0</v>
      </c>
      <c r="L222" s="1535" t="s">
        <v>1543</v>
      </c>
      <c r="M222" s="1536">
        <f>DSUM(I216:J242,"Amount",$L$21:$M$22)</f>
        <v>0</v>
      </c>
    </row>
    <row r="223" spans="1:13" x14ac:dyDescent="0.3">
      <c r="A223" s="1329">
        <f>'DJJ Supplemental'!$B$9</f>
        <v>1010</v>
      </c>
      <c r="B223" s="1303">
        <f>'DJJ Supplemental'!A18</f>
        <v>0</v>
      </c>
      <c r="C223" s="1303">
        <f>'DJJ Supplemental'!B18</f>
        <v>0</v>
      </c>
      <c r="D223" s="1303" t="str">
        <f>'DJJ Supplemental'!$B$6</f>
        <v>0000</v>
      </c>
      <c r="E223" s="1303">
        <f>'DJJ Supplemental'!$B$7</f>
        <v>8110</v>
      </c>
      <c r="F223" s="1538">
        <f>'DJJ Supplemental'!E18</f>
        <v>0</v>
      </c>
      <c r="I223" s="92">
        <f t="shared" si="15"/>
        <v>0</v>
      </c>
      <c r="J223" s="1534">
        <f t="shared" si="16"/>
        <v>0</v>
      </c>
      <c r="L223" s="1535" t="s">
        <v>1544</v>
      </c>
      <c r="M223" s="1536">
        <f>DSUM(I216:J242,"Amount",$L$24:$M$25)</f>
        <v>0</v>
      </c>
    </row>
    <row r="224" spans="1:13" x14ac:dyDescent="0.3">
      <c r="A224" s="1329">
        <f>'DJJ Supplemental'!$B$9</f>
        <v>1010</v>
      </c>
      <c r="B224" s="1303">
        <f>'DJJ Supplemental'!A19</f>
        <v>0</v>
      </c>
      <c r="C224" s="1303">
        <f>'DJJ Supplemental'!B19</f>
        <v>0</v>
      </c>
      <c r="D224" s="1303" t="str">
        <f>'DJJ Supplemental'!$B$6</f>
        <v>0000</v>
      </c>
      <c r="E224" s="1303">
        <f>'DJJ Supplemental'!$B$7</f>
        <v>8110</v>
      </c>
      <c r="F224" s="1538">
        <f>'DJJ Supplemental'!E19</f>
        <v>0</v>
      </c>
      <c r="I224" s="92">
        <f t="shared" si="15"/>
        <v>0</v>
      </c>
      <c r="J224" s="1534">
        <f t="shared" si="16"/>
        <v>0</v>
      </c>
      <c r="L224" s="1535" t="s">
        <v>1545</v>
      </c>
      <c r="M224" s="1537">
        <f>SUM(M217:M223)</f>
        <v>0</v>
      </c>
    </row>
    <row r="225" spans="1:10" x14ac:dyDescent="0.3">
      <c r="A225" s="1329">
        <f>'DJJ Supplemental'!$B$9</f>
        <v>1010</v>
      </c>
      <c r="B225" s="1303">
        <f>'DJJ Supplemental'!A20</f>
        <v>0</v>
      </c>
      <c r="C225" s="1303">
        <f>'DJJ Supplemental'!B20</f>
        <v>0</v>
      </c>
      <c r="D225" s="1303" t="str">
        <f>'DJJ Supplemental'!$B$6</f>
        <v>0000</v>
      </c>
      <c r="E225" s="1303">
        <f>'DJJ Supplemental'!$B$7</f>
        <v>8110</v>
      </c>
      <c r="F225" s="1538">
        <f>'DJJ Supplemental'!E20</f>
        <v>0</v>
      </c>
      <c r="I225" s="92">
        <f t="shared" si="15"/>
        <v>0</v>
      </c>
      <c r="J225" s="1534">
        <f t="shared" si="16"/>
        <v>0</v>
      </c>
    </row>
    <row r="226" spans="1:10" x14ac:dyDescent="0.3">
      <c r="A226" s="1329">
        <f>'DJJ Supplemental'!$B$9</f>
        <v>1010</v>
      </c>
      <c r="B226" s="1303">
        <f>'DJJ Supplemental'!A21</f>
        <v>0</v>
      </c>
      <c r="C226" s="1303">
        <f>'DJJ Supplemental'!B21</f>
        <v>0</v>
      </c>
      <c r="D226" s="1303" t="str">
        <f>'DJJ Supplemental'!$B$6</f>
        <v>0000</v>
      </c>
      <c r="E226" s="1303">
        <f>'DJJ Supplemental'!$B$7</f>
        <v>8110</v>
      </c>
      <c r="F226" s="1538">
        <f>'DJJ Supplemental'!E21</f>
        <v>0</v>
      </c>
      <c r="I226" s="92">
        <f t="shared" si="15"/>
        <v>0</v>
      </c>
      <c r="J226" s="1534">
        <f t="shared" si="16"/>
        <v>0</v>
      </c>
    </row>
    <row r="227" spans="1:10" x14ac:dyDescent="0.3">
      <c r="A227" s="1329">
        <f>'DJJ Supplemental'!$B$9</f>
        <v>1010</v>
      </c>
      <c r="B227" s="1303">
        <f>'DJJ Supplemental'!A22</f>
        <v>0</v>
      </c>
      <c r="C227" s="1303">
        <f>'DJJ Supplemental'!B22</f>
        <v>0</v>
      </c>
      <c r="D227" s="1303" t="str">
        <f>'DJJ Supplemental'!$B$6</f>
        <v>0000</v>
      </c>
      <c r="E227" s="1303">
        <f>'DJJ Supplemental'!$B$7</f>
        <v>8110</v>
      </c>
      <c r="F227" s="1538">
        <f>'DJJ Supplemental'!E22</f>
        <v>0</v>
      </c>
      <c r="I227" s="92">
        <f t="shared" si="15"/>
        <v>0</v>
      </c>
      <c r="J227" s="1534">
        <f t="shared" si="16"/>
        <v>0</v>
      </c>
    </row>
    <row r="228" spans="1:10" x14ac:dyDescent="0.3">
      <c r="A228" s="1329">
        <f>'DJJ Supplemental'!$B$9</f>
        <v>1010</v>
      </c>
      <c r="B228" s="1303">
        <f>'DJJ Supplemental'!A23</f>
        <v>0</v>
      </c>
      <c r="C228" s="1303">
        <f>'DJJ Supplemental'!B23</f>
        <v>0</v>
      </c>
      <c r="D228" s="1303" t="str">
        <f>'DJJ Supplemental'!$B$6</f>
        <v>0000</v>
      </c>
      <c r="E228" s="1303">
        <f>'DJJ Supplemental'!$B$7</f>
        <v>8110</v>
      </c>
      <c r="F228" s="1538">
        <f>'DJJ Supplemental'!E23</f>
        <v>0</v>
      </c>
      <c r="I228" s="92">
        <f t="shared" si="15"/>
        <v>0</v>
      </c>
      <c r="J228" s="1534">
        <f t="shared" si="16"/>
        <v>0</v>
      </c>
    </row>
    <row r="229" spans="1:10" x14ac:dyDescent="0.3">
      <c r="A229" s="1329">
        <f>'DJJ Supplemental'!$B$9</f>
        <v>1010</v>
      </c>
      <c r="B229" s="1303">
        <f>'DJJ Supplemental'!A24</f>
        <v>0</v>
      </c>
      <c r="C229" s="1303">
        <f>'DJJ Supplemental'!B24</f>
        <v>0</v>
      </c>
      <c r="D229" s="1303" t="str">
        <f>'DJJ Supplemental'!$B$6</f>
        <v>0000</v>
      </c>
      <c r="E229" s="1303">
        <f>'DJJ Supplemental'!$B$7</f>
        <v>8110</v>
      </c>
      <c r="F229" s="1538">
        <f>'DJJ Supplemental'!E24</f>
        <v>0</v>
      </c>
      <c r="I229" s="92">
        <f t="shared" si="15"/>
        <v>0</v>
      </c>
      <c r="J229" s="1534">
        <f t="shared" si="16"/>
        <v>0</v>
      </c>
    </row>
    <row r="230" spans="1:10" x14ac:dyDescent="0.3">
      <c r="A230" s="1329">
        <f>'DJJ Supplemental'!$B$9</f>
        <v>1010</v>
      </c>
      <c r="B230" s="1303">
        <f>'DJJ Supplemental'!A25</f>
        <v>0</v>
      </c>
      <c r="C230" s="1303">
        <f>'DJJ Supplemental'!B25</f>
        <v>0</v>
      </c>
      <c r="D230" s="1303" t="str">
        <f>'DJJ Supplemental'!$B$6</f>
        <v>0000</v>
      </c>
      <c r="E230" s="1303">
        <f>'DJJ Supplemental'!$B$7</f>
        <v>8110</v>
      </c>
      <c r="F230" s="1538">
        <f>'DJJ Supplemental'!E25</f>
        <v>0</v>
      </c>
      <c r="I230" s="92">
        <f t="shared" si="15"/>
        <v>0</v>
      </c>
      <c r="J230" s="1534">
        <f t="shared" si="16"/>
        <v>0</v>
      </c>
    </row>
    <row r="231" spans="1:10" x14ac:dyDescent="0.3">
      <c r="A231" s="1329">
        <f>'DJJ Supplemental'!$B$9</f>
        <v>1010</v>
      </c>
      <c r="B231" s="1303">
        <f>'DJJ Supplemental'!A26</f>
        <v>0</v>
      </c>
      <c r="C231" s="1303">
        <f>'DJJ Supplemental'!B26</f>
        <v>0</v>
      </c>
      <c r="D231" s="1303" t="str">
        <f>'DJJ Supplemental'!$B$6</f>
        <v>0000</v>
      </c>
      <c r="E231" s="1303">
        <f>'DJJ Supplemental'!$B$7</f>
        <v>8110</v>
      </c>
      <c r="F231" s="1538">
        <f>'DJJ Supplemental'!E26</f>
        <v>0</v>
      </c>
      <c r="I231" s="92">
        <f t="shared" si="15"/>
        <v>0</v>
      </c>
      <c r="J231" s="1534">
        <f t="shared" si="16"/>
        <v>0</v>
      </c>
    </row>
    <row r="232" spans="1:10" x14ac:dyDescent="0.3">
      <c r="A232" s="1329">
        <f>'DJJ Supplemental'!$B$9</f>
        <v>1010</v>
      </c>
      <c r="B232" s="1303">
        <f>'DJJ Supplemental'!A27</f>
        <v>0</v>
      </c>
      <c r="C232" s="1303">
        <f>'DJJ Supplemental'!B27</f>
        <v>0</v>
      </c>
      <c r="D232" s="1303" t="str">
        <f>'DJJ Supplemental'!$B$6</f>
        <v>0000</v>
      </c>
      <c r="E232" s="1303">
        <f>'DJJ Supplemental'!$B$7</f>
        <v>8110</v>
      </c>
      <c r="F232" s="1538">
        <f>'DJJ Supplemental'!E27</f>
        <v>0</v>
      </c>
      <c r="I232" s="92">
        <f t="shared" si="15"/>
        <v>0</v>
      </c>
      <c r="J232" s="1534">
        <f t="shared" si="16"/>
        <v>0</v>
      </c>
    </row>
    <row r="233" spans="1:10" x14ac:dyDescent="0.3">
      <c r="A233" s="1329">
        <f>'DJJ Supplemental'!$B$9</f>
        <v>1010</v>
      </c>
      <c r="B233" s="1303">
        <f>'DJJ Supplemental'!A28</f>
        <v>0</v>
      </c>
      <c r="C233" s="1303">
        <f>'DJJ Supplemental'!B28</f>
        <v>0</v>
      </c>
      <c r="D233" s="1303" t="str">
        <f>'DJJ Supplemental'!$B$6</f>
        <v>0000</v>
      </c>
      <c r="E233" s="1303">
        <f>'DJJ Supplemental'!$B$7</f>
        <v>8110</v>
      </c>
      <c r="F233" s="1538">
        <f>'DJJ Supplemental'!E28</f>
        <v>0</v>
      </c>
      <c r="I233" s="92">
        <f t="shared" si="15"/>
        <v>0</v>
      </c>
      <c r="J233" s="1534">
        <f t="shared" si="16"/>
        <v>0</v>
      </c>
    </row>
    <row r="234" spans="1:10" x14ac:dyDescent="0.3">
      <c r="A234" s="1329">
        <f>'DJJ Supplemental'!$B$9</f>
        <v>1010</v>
      </c>
      <c r="B234" s="1303">
        <f>'DJJ Supplemental'!A29</f>
        <v>0</v>
      </c>
      <c r="C234" s="1303">
        <f>'DJJ Supplemental'!B29</f>
        <v>0</v>
      </c>
      <c r="D234" s="1303" t="str">
        <f>'DJJ Supplemental'!$B$6</f>
        <v>0000</v>
      </c>
      <c r="E234" s="1303">
        <f>'DJJ Supplemental'!$B$7</f>
        <v>8110</v>
      </c>
      <c r="F234" s="1538">
        <f>'DJJ Supplemental'!E29</f>
        <v>0</v>
      </c>
      <c r="I234" s="92">
        <f t="shared" si="15"/>
        <v>0</v>
      </c>
      <c r="J234" s="1534">
        <f t="shared" si="16"/>
        <v>0</v>
      </c>
    </row>
    <row r="235" spans="1:10" x14ac:dyDescent="0.3">
      <c r="A235" s="1329">
        <f>'DJJ Supplemental'!$B$9</f>
        <v>1010</v>
      </c>
      <c r="B235" s="1303">
        <f>'DJJ Supplemental'!A30</f>
        <v>0</v>
      </c>
      <c r="C235" s="1303">
        <f>'DJJ Supplemental'!B30</f>
        <v>0</v>
      </c>
      <c r="D235" s="1303" t="str">
        <f>'DJJ Supplemental'!$B$6</f>
        <v>0000</v>
      </c>
      <c r="E235" s="1303">
        <f>'DJJ Supplemental'!$B$7</f>
        <v>8110</v>
      </c>
      <c r="F235" s="1538">
        <f>'DJJ Supplemental'!E30</f>
        <v>0</v>
      </c>
      <c r="I235" s="92">
        <f t="shared" si="15"/>
        <v>0</v>
      </c>
      <c r="J235" s="1534">
        <f t="shared" si="16"/>
        <v>0</v>
      </c>
    </row>
    <row r="236" spans="1:10" x14ac:dyDescent="0.3">
      <c r="A236" s="1329">
        <f>'DJJ Supplemental'!$B$9</f>
        <v>1010</v>
      </c>
      <c r="B236" s="1303">
        <f>'DJJ Supplemental'!A31</f>
        <v>0</v>
      </c>
      <c r="C236" s="1303">
        <f>'DJJ Supplemental'!B31</f>
        <v>0</v>
      </c>
      <c r="D236" s="1303" t="str">
        <f>'DJJ Supplemental'!$B$6</f>
        <v>0000</v>
      </c>
      <c r="E236" s="1303">
        <f>'DJJ Supplemental'!$B$7</f>
        <v>8110</v>
      </c>
      <c r="F236" s="1538">
        <f>'DJJ Supplemental'!E31</f>
        <v>0</v>
      </c>
      <c r="I236" s="92">
        <f t="shared" si="15"/>
        <v>0</v>
      </c>
      <c r="J236" s="1534">
        <f t="shared" si="16"/>
        <v>0</v>
      </c>
    </row>
    <row r="237" spans="1:10" x14ac:dyDescent="0.3">
      <c r="A237" s="1329">
        <f>'DJJ Supplemental'!$B$9</f>
        <v>1010</v>
      </c>
      <c r="B237" s="1303">
        <f>'DJJ Supplemental'!A32</f>
        <v>0</v>
      </c>
      <c r="C237" s="1303">
        <f>'DJJ Supplemental'!B32</f>
        <v>0</v>
      </c>
      <c r="D237" s="1303" t="str">
        <f>'DJJ Supplemental'!$B$6</f>
        <v>0000</v>
      </c>
      <c r="E237" s="1303">
        <f>'DJJ Supplemental'!$B$7</f>
        <v>8110</v>
      </c>
      <c r="F237" s="1538">
        <f>'DJJ Supplemental'!E32</f>
        <v>0</v>
      </c>
      <c r="I237" s="92">
        <f t="shared" si="15"/>
        <v>0</v>
      </c>
      <c r="J237" s="1534">
        <f t="shared" si="16"/>
        <v>0</v>
      </c>
    </row>
    <row r="238" spans="1:10" x14ac:dyDescent="0.3">
      <c r="A238" s="1329">
        <f>'DJJ Supplemental'!$B$9</f>
        <v>1010</v>
      </c>
      <c r="B238" s="1303">
        <f>'DJJ Supplemental'!A33</f>
        <v>0</v>
      </c>
      <c r="C238" s="1303">
        <f>'DJJ Supplemental'!B33</f>
        <v>0</v>
      </c>
      <c r="D238" s="1303" t="str">
        <f>'DJJ Supplemental'!$B$6</f>
        <v>0000</v>
      </c>
      <c r="E238" s="1303">
        <f>'DJJ Supplemental'!$B$7</f>
        <v>8110</v>
      </c>
      <c r="F238" s="1538">
        <f>'DJJ Supplemental'!E33</f>
        <v>0</v>
      </c>
      <c r="I238" s="92">
        <f t="shared" si="15"/>
        <v>0</v>
      </c>
      <c r="J238" s="1534">
        <f t="shared" si="16"/>
        <v>0</v>
      </c>
    </row>
    <row r="239" spans="1:10" x14ac:dyDescent="0.3">
      <c r="A239" s="1329">
        <f>'DJJ Supplemental'!$B$9</f>
        <v>1010</v>
      </c>
      <c r="B239" s="1303">
        <f>'DJJ Supplemental'!A34</f>
        <v>0</v>
      </c>
      <c r="C239" s="1303">
        <f>'DJJ Supplemental'!B34</f>
        <v>0</v>
      </c>
      <c r="D239" s="1303" t="str">
        <f>'DJJ Supplemental'!$B$6</f>
        <v>0000</v>
      </c>
      <c r="E239" s="1303">
        <f>'DJJ Supplemental'!$B$7</f>
        <v>8110</v>
      </c>
      <c r="F239" s="1538">
        <f>'DJJ Supplemental'!E34</f>
        <v>0</v>
      </c>
      <c r="I239" s="92">
        <f t="shared" si="15"/>
        <v>0</v>
      </c>
      <c r="J239" s="1534">
        <f t="shared" si="16"/>
        <v>0</v>
      </c>
    </row>
    <row r="240" spans="1:10" x14ac:dyDescent="0.3">
      <c r="A240" s="1329">
        <f>'DJJ Supplemental'!$B$9</f>
        <v>1010</v>
      </c>
      <c r="B240" s="1303">
        <f>'DJJ Supplemental'!A35</f>
        <v>0</v>
      </c>
      <c r="C240" s="1303">
        <f>'DJJ Supplemental'!B35</f>
        <v>0</v>
      </c>
      <c r="D240" s="1303" t="str">
        <f>'DJJ Supplemental'!$B$6</f>
        <v>0000</v>
      </c>
      <c r="E240" s="1303">
        <f>'DJJ Supplemental'!$B$7</f>
        <v>8110</v>
      </c>
      <c r="F240" s="1538">
        <f>'DJJ Supplemental'!E35</f>
        <v>0</v>
      </c>
      <c r="I240" s="92">
        <f t="shared" si="15"/>
        <v>0</v>
      </c>
      <c r="J240" s="1534">
        <f t="shared" si="16"/>
        <v>0</v>
      </c>
    </row>
    <row r="241" spans="1:13" x14ac:dyDescent="0.3">
      <c r="A241" s="1329">
        <f>'DJJ Supplemental'!$B$9</f>
        <v>1010</v>
      </c>
      <c r="B241" s="1303">
        <f>'DJJ Supplemental'!A36</f>
        <v>0</v>
      </c>
      <c r="C241" s="1303">
        <f>'DJJ Supplemental'!B36</f>
        <v>0</v>
      </c>
      <c r="D241" s="1303" t="str">
        <f>'DJJ Supplemental'!$B$6</f>
        <v>0000</v>
      </c>
      <c r="E241" s="1303">
        <f>'DJJ Supplemental'!$B$7</f>
        <v>8110</v>
      </c>
      <c r="F241" s="1538">
        <f>'DJJ Supplemental'!E36</f>
        <v>0</v>
      </c>
      <c r="I241" s="92">
        <f t="shared" si="15"/>
        <v>0</v>
      </c>
      <c r="J241" s="1534">
        <f t="shared" si="16"/>
        <v>0</v>
      </c>
    </row>
    <row r="242" spans="1:13" x14ac:dyDescent="0.3">
      <c r="A242" s="1329">
        <f>'DJJ Supplemental'!$B$9</f>
        <v>1010</v>
      </c>
      <c r="B242" s="1303">
        <f>'DJJ Supplemental'!A37</f>
        <v>0</v>
      </c>
      <c r="C242" s="1303">
        <f>'DJJ Supplemental'!B37</f>
        <v>0</v>
      </c>
      <c r="D242" s="1303" t="str">
        <f>'DJJ Supplemental'!$B$6</f>
        <v>0000</v>
      </c>
      <c r="E242" s="1303">
        <f>'DJJ Supplemental'!$B$7</f>
        <v>8110</v>
      </c>
      <c r="F242" s="1538">
        <f>'DJJ Supplemental'!E37</f>
        <v>0</v>
      </c>
      <c r="I242" s="92">
        <f t="shared" si="15"/>
        <v>0</v>
      </c>
      <c r="J242" s="1534">
        <f t="shared" si="16"/>
        <v>0</v>
      </c>
    </row>
    <row r="243" spans="1:13" x14ac:dyDescent="0.3">
      <c r="G243" s="1512">
        <f>SUM(F217:F242)</f>
        <v>0</v>
      </c>
    </row>
    <row r="245" spans="1:13" x14ac:dyDescent="0.3">
      <c r="A245" s="1501" t="str">
        <f>'ESE Gifted'!D7</f>
        <v xml:space="preserve">  ESE Guarantee - Gifted</v>
      </c>
    </row>
    <row r="246" spans="1:13" s="230" customFormat="1" x14ac:dyDescent="0.3">
      <c r="A246" s="1340" t="s">
        <v>242</v>
      </c>
      <c r="B246" s="1340" t="s">
        <v>243</v>
      </c>
      <c r="C246" s="1340" t="s">
        <v>244</v>
      </c>
      <c r="D246" s="1340" t="s">
        <v>245</v>
      </c>
      <c r="E246" s="1342" t="s">
        <v>246</v>
      </c>
      <c r="F246" s="1531" t="s">
        <v>247</v>
      </c>
      <c r="G246" s="1508" t="s">
        <v>248</v>
      </c>
      <c r="H246" s="1532"/>
      <c r="I246" s="230" t="s">
        <v>1424</v>
      </c>
      <c r="J246" s="230" t="s">
        <v>247</v>
      </c>
      <c r="K246" s="1533"/>
      <c r="L246" s="92" t="s">
        <v>524</v>
      </c>
      <c r="M246" s="92"/>
    </row>
    <row r="247" spans="1:13" x14ac:dyDescent="0.3">
      <c r="A247" s="1329">
        <f>'ESE Gifted'!$B$9</f>
        <v>1010</v>
      </c>
      <c r="B247" s="1303" t="str">
        <f>'ESE Gifted'!A12</f>
        <v>5200</v>
      </c>
      <c r="C247" s="1303">
        <f>'ESE Gifted'!B12</f>
        <v>0</v>
      </c>
      <c r="D247" s="1303" t="str">
        <f>'ESE Gifted'!$B$6</f>
        <v>0000</v>
      </c>
      <c r="E247" s="1303">
        <f>'ESE Gifted'!$B$7</f>
        <v>3001</v>
      </c>
      <c r="F247" s="1528">
        <f>'ESE Gifted'!E12</f>
        <v>0</v>
      </c>
      <c r="I247" s="92">
        <f t="shared" ref="I247:I272" si="17">IF(C247&gt;="0100",IF(C247&gt;="0300",IF(C247&gt;="0400",IF(C247&gt;="0500",IF(C247&gt;="0600",IF(C247&gt;="0700",IF(C247&gt;="0900",900,700),600),500),400),300),100),0)</f>
        <v>0</v>
      </c>
      <c r="J247" s="1534">
        <f t="shared" ref="J247:J272" si="18">F247</f>
        <v>0</v>
      </c>
      <c r="L247" s="1535" t="s">
        <v>1538</v>
      </c>
      <c r="M247" s="1536">
        <f>DSUM(I246:J272,"Amount",$L$6:$M$7)</f>
        <v>0</v>
      </c>
    </row>
    <row r="248" spans="1:13" x14ac:dyDescent="0.3">
      <c r="A248" s="1329">
        <f>'ESE Gifted'!$B$9</f>
        <v>1010</v>
      </c>
      <c r="B248" s="1303">
        <f>'ESE Gifted'!A13</f>
        <v>0</v>
      </c>
      <c r="C248" s="1303">
        <f>'ESE Gifted'!B13</f>
        <v>0</v>
      </c>
      <c r="D248" s="1303" t="str">
        <f>'ESE Gifted'!$B$6</f>
        <v>0000</v>
      </c>
      <c r="E248" s="1303">
        <f>'ESE Gifted'!$B$7</f>
        <v>3001</v>
      </c>
      <c r="F248" s="1528">
        <f>'ESE Gifted'!E13</f>
        <v>0</v>
      </c>
      <c r="I248" s="92">
        <f t="shared" si="17"/>
        <v>0</v>
      </c>
      <c r="J248" s="1534">
        <f t="shared" si="18"/>
        <v>0</v>
      </c>
      <c r="L248" s="1535" t="s">
        <v>1539</v>
      </c>
      <c r="M248" s="1536">
        <f>DSUM(I246:J272,"Amount",$L$9:$M$10)</f>
        <v>0</v>
      </c>
    </row>
    <row r="249" spans="1:13" x14ac:dyDescent="0.3">
      <c r="A249" s="1329">
        <f>'ESE Gifted'!$B$9</f>
        <v>1010</v>
      </c>
      <c r="B249" s="1303">
        <f>'ESE Gifted'!A14</f>
        <v>0</v>
      </c>
      <c r="C249" s="1303">
        <f>'ESE Gifted'!B14</f>
        <v>0</v>
      </c>
      <c r="D249" s="1303" t="str">
        <f>'ESE Gifted'!$B$6</f>
        <v>0000</v>
      </c>
      <c r="E249" s="1303">
        <f>'ESE Gifted'!$B$7</f>
        <v>3001</v>
      </c>
      <c r="F249" s="1528">
        <f>'ESE Gifted'!E14</f>
        <v>0</v>
      </c>
      <c r="I249" s="92">
        <f t="shared" si="17"/>
        <v>0</v>
      </c>
      <c r="J249" s="1534">
        <f t="shared" si="18"/>
        <v>0</v>
      </c>
      <c r="L249" s="1535" t="s">
        <v>1540</v>
      </c>
      <c r="M249" s="1536">
        <f>DSUM(I246:J272,"Amount",$L$12:$M$13)</f>
        <v>0</v>
      </c>
    </row>
    <row r="250" spans="1:13" x14ac:dyDescent="0.3">
      <c r="A250" s="1329">
        <f>'ESE Gifted'!$B$9</f>
        <v>1010</v>
      </c>
      <c r="B250" s="1303">
        <f>'ESE Gifted'!A15</f>
        <v>0</v>
      </c>
      <c r="C250" s="1303">
        <f>'ESE Gifted'!B15</f>
        <v>0</v>
      </c>
      <c r="D250" s="1303" t="str">
        <f>'ESE Gifted'!$B$6</f>
        <v>0000</v>
      </c>
      <c r="E250" s="1303">
        <f>'ESE Gifted'!$B$7</f>
        <v>3001</v>
      </c>
      <c r="F250" s="1528">
        <f>'ESE Gifted'!E15</f>
        <v>0</v>
      </c>
      <c r="I250" s="92">
        <f t="shared" si="17"/>
        <v>0</v>
      </c>
      <c r="J250" s="1534">
        <f t="shared" si="18"/>
        <v>0</v>
      </c>
      <c r="L250" s="1535" t="s">
        <v>1541</v>
      </c>
      <c r="M250" s="1536">
        <f>DSUM(I246:J272,"Amount",$L$15:$M$16)</f>
        <v>0</v>
      </c>
    </row>
    <row r="251" spans="1:13" x14ac:dyDescent="0.3">
      <c r="A251" s="1329">
        <f>'ESE Gifted'!$B$9</f>
        <v>1010</v>
      </c>
      <c r="B251" s="1303">
        <f>'ESE Gifted'!A16</f>
        <v>0</v>
      </c>
      <c r="C251" s="1303">
        <f>'ESE Gifted'!B16</f>
        <v>0</v>
      </c>
      <c r="D251" s="1303" t="str">
        <f>'ESE Gifted'!$B$6</f>
        <v>0000</v>
      </c>
      <c r="E251" s="1303">
        <f>'ESE Gifted'!$B$7</f>
        <v>3001</v>
      </c>
      <c r="F251" s="1528">
        <f>'ESE Gifted'!E16</f>
        <v>0</v>
      </c>
      <c r="I251" s="92">
        <f t="shared" si="17"/>
        <v>0</v>
      </c>
      <c r="J251" s="1534">
        <f t="shared" si="18"/>
        <v>0</v>
      </c>
      <c r="L251" s="1535" t="s">
        <v>1542</v>
      </c>
      <c r="M251" s="1536">
        <f>DSUM(I246:J272,"Amount",$L$18:$M$19)</f>
        <v>0</v>
      </c>
    </row>
    <row r="252" spans="1:13" x14ac:dyDescent="0.3">
      <c r="A252" s="1329">
        <f>'ESE Gifted'!$B$9</f>
        <v>1010</v>
      </c>
      <c r="B252" s="1303">
        <f>'ESE Gifted'!A17</f>
        <v>0</v>
      </c>
      <c r="C252" s="1303">
        <f>'ESE Gifted'!B17</f>
        <v>0</v>
      </c>
      <c r="D252" s="1303" t="str">
        <f>'ESE Gifted'!$B$6</f>
        <v>0000</v>
      </c>
      <c r="E252" s="1303">
        <f>'ESE Gifted'!$B$7</f>
        <v>3001</v>
      </c>
      <c r="F252" s="1528">
        <f>'ESE Gifted'!E17</f>
        <v>0</v>
      </c>
      <c r="I252" s="92">
        <f t="shared" si="17"/>
        <v>0</v>
      </c>
      <c r="J252" s="1534">
        <f t="shared" si="18"/>
        <v>0</v>
      </c>
      <c r="L252" s="1535" t="s">
        <v>1543</v>
      </c>
      <c r="M252" s="1536">
        <f>DSUM(I246:J272,"Amount",$L$21:$M$22)</f>
        <v>0</v>
      </c>
    </row>
    <row r="253" spans="1:13" x14ac:dyDescent="0.3">
      <c r="A253" s="1329">
        <f>'ESE Gifted'!$B$9</f>
        <v>1010</v>
      </c>
      <c r="B253" s="1303">
        <f>'ESE Gifted'!A18</f>
        <v>0</v>
      </c>
      <c r="C253" s="1303">
        <f>'ESE Gifted'!B18</f>
        <v>0</v>
      </c>
      <c r="D253" s="1303" t="str">
        <f>'ESE Gifted'!$B$6</f>
        <v>0000</v>
      </c>
      <c r="E253" s="1303">
        <f>'ESE Gifted'!$B$7</f>
        <v>3001</v>
      </c>
      <c r="F253" s="1528">
        <f>'ESE Gifted'!E18</f>
        <v>0</v>
      </c>
      <c r="I253" s="92">
        <f t="shared" si="17"/>
        <v>0</v>
      </c>
      <c r="J253" s="1534">
        <f t="shared" si="18"/>
        <v>0</v>
      </c>
      <c r="L253" s="1535" t="s">
        <v>1544</v>
      </c>
      <c r="M253" s="1536">
        <f>DSUM(I246:J272,"Amount",$L$24:$M$25)</f>
        <v>0</v>
      </c>
    </row>
    <row r="254" spans="1:13" x14ac:dyDescent="0.3">
      <c r="A254" s="1329">
        <f>'ESE Gifted'!$B$9</f>
        <v>1010</v>
      </c>
      <c r="B254" s="1303">
        <f>'ESE Gifted'!A19</f>
        <v>0</v>
      </c>
      <c r="C254" s="1303">
        <f>'ESE Gifted'!B19</f>
        <v>0</v>
      </c>
      <c r="D254" s="1303" t="str">
        <f>'ESE Gifted'!$B$6</f>
        <v>0000</v>
      </c>
      <c r="E254" s="1303">
        <f>'ESE Gifted'!$B$7</f>
        <v>3001</v>
      </c>
      <c r="F254" s="1528">
        <f>'ESE Gifted'!E19</f>
        <v>0</v>
      </c>
      <c r="I254" s="92">
        <f t="shared" si="17"/>
        <v>0</v>
      </c>
      <c r="J254" s="1534">
        <f t="shared" si="18"/>
        <v>0</v>
      </c>
      <c r="L254" s="1535" t="s">
        <v>1545</v>
      </c>
      <c r="M254" s="1537">
        <f>SUM(M247:M253)</f>
        <v>0</v>
      </c>
    </row>
    <row r="255" spans="1:13" x14ac:dyDescent="0.3">
      <c r="A255" s="1329">
        <f>'ESE Gifted'!$B$9</f>
        <v>1010</v>
      </c>
      <c r="B255" s="1303">
        <f>'ESE Gifted'!A20</f>
        <v>0</v>
      </c>
      <c r="C255" s="1303">
        <f>'ESE Gifted'!B20</f>
        <v>0</v>
      </c>
      <c r="D255" s="1303" t="str">
        <f>'ESE Gifted'!$B$6</f>
        <v>0000</v>
      </c>
      <c r="E255" s="1303">
        <f>'ESE Gifted'!$B$7</f>
        <v>3001</v>
      </c>
      <c r="F255" s="1528">
        <f>'ESE Gifted'!E20</f>
        <v>0</v>
      </c>
      <c r="I255" s="92">
        <f t="shared" si="17"/>
        <v>0</v>
      </c>
      <c r="J255" s="1534">
        <f t="shared" si="18"/>
        <v>0</v>
      </c>
    </row>
    <row r="256" spans="1:13" x14ac:dyDescent="0.3">
      <c r="A256" s="1329">
        <f>'ESE Gifted'!$B$9</f>
        <v>1010</v>
      </c>
      <c r="B256" s="1303">
        <f>'ESE Gifted'!A21</f>
        <v>0</v>
      </c>
      <c r="C256" s="1303">
        <f>'ESE Gifted'!B21</f>
        <v>0</v>
      </c>
      <c r="D256" s="1303" t="str">
        <f>'ESE Gifted'!$B$6</f>
        <v>0000</v>
      </c>
      <c r="E256" s="1303">
        <f>'ESE Gifted'!$B$7</f>
        <v>3001</v>
      </c>
      <c r="F256" s="1528">
        <f>'ESE Gifted'!E21</f>
        <v>0</v>
      </c>
      <c r="I256" s="92">
        <f t="shared" si="17"/>
        <v>0</v>
      </c>
      <c r="J256" s="1534">
        <f t="shared" si="18"/>
        <v>0</v>
      </c>
    </row>
    <row r="257" spans="1:10" x14ac:dyDescent="0.3">
      <c r="A257" s="1329">
        <f>'ESE Gifted'!$B$9</f>
        <v>1010</v>
      </c>
      <c r="B257" s="1303">
        <f>'ESE Gifted'!A22</f>
        <v>0</v>
      </c>
      <c r="C257" s="1303">
        <f>'ESE Gifted'!B22</f>
        <v>0</v>
      </c>
      <c r="D257" s="1303" t="str">
        <f>'ESE Gifted'!$B$6</f>
        <v>0000</v>
      </c>
      <c r="E257" s="1303">
        <f>'ESE Gifted'!$B$7</f>
        <v>3001</v>
      </c>
      <c r="F257" s="1528">
        <f>'ESE Gifted'!E22</f>
        <v>0</v>
      </c>
      <c r="I257" s="92">
        <f t="shared" si="17"/>
        <v>0</v>
      </c>
      <c r="J257" s="1534">
        <f t="shared" si="18"/>
        <v>0</v>
      </c>
    </row>
    <row r="258" spans="1:10" x14ac:dyDescent="0.3">
      <c r="A258" s="1329">
        <f>'ESE Gifted'!$B$9</f>
        <v>1010</v>
      </c>
      <c r="B258" s="1303">
        <f>'ESE Gifted'!A23</f>
        <v>0</v>
      </c>
      <c r="C258" s="1303">
        <f>'ESE Gifted'!B23</f>
        <v>0</v>
      </c>
      <c r="D258" s="1303" t="str">
        <f>'ESE Gifted'!$B$6</f>
        <v>0000</v>
      </c>
      <c r="E258" s="1303">
        <f>'ESE Gifted'!$B$7</f>
        <v>3001</v>
      </c>
      <c r="F258" s="1528">
        <f>'ESE Gifted'!E23</f>
        <v>0</v>
      </c>
      <c r="I258" s="92">
        <f t="shared" si="17"/>
        <v>0</v>
      </c>
      <c r="J258" s="1534">
        <f t="shared" si="18"/>
        <v>0</v>
      </c>
    </row>
    <row r="259" spans="1:10" x14ac:dyDescent="0.3">
      <c r="A259" s="1329">
        <f>'ESE Gifted'!$B$9</f>
        <v>1010</v>
      </c>
      <c r="B259" s="1303">
        <f>'ESE Gifted'!A24</f>
        <v>0</v>
      </c>
      <c r="C259" s="1303">
        <f>'ESE Gifted'!B24</f>
        <v>0</v>
      </c>
      <c r="D259" s="1303" t="str">
        <f>'ESE Gifted'!$B$6</f>
        <v>0000</v>
      </c>
      <c r="E259" s="1303">
        <f>'ESE Gifted'!$B$7</f>
        <v>3001</v>
      </c>
      <c r="F259" s="1528">
        <f>'ESE Gifted'!E24</f>
        <v>0</v>
      </c>
      <c r="I259" s="92">
        <f t="shared" si="17"/>
        <v>0</v>
      </c>
      <c r="J259" s="1534">
        <f t="shared" si="18"/>
        <v>0</v>
      </c>
    </row>
    <row r="260" spans="1:10" x14ac:dyDescent="0.3">
      <c r="A260" s="1329">
        <f>'ESE Gifted'!$B$9</f>
        <v>1010</v>
      </c>
      <c r="B260" s="1303">
        <f>'ESE Gifted'!A25</f>
        <v>0</v>
      </c>
      <c r="C260" s="1303">
        <f>'ESE Gifted'!B25</f>
        <v>0</v>
      </c>
      <c r="D260" s="1303" t="str">
        <f>'ESE Gifted'!$B$6</f>
        <v>0000</v>
      </c>
      <c r="E260" s="1303">
        <f>'ESE Gifted'!$B$7</f>
        <v>3001</v>
      </c>
      <c r="F260" s="1528">
        <f>'ESE Gifted'!E25</f>
        <v>0</v>
      </c>
      <c r="I260" s="92">
        <f t="shared" si="17"/>
        <v>0</v>
      </c>
      <c r="J260" s="1534">
        <f t="shared" si="18"/>
        <v>0</v>
      </c>
    </row>
    <row r="261" spans="1:10" x14ac:dyDescent="0.3">
      <c r="A261" s="1329">
        <f>'ESE Gifted'!$B$9</f>
        <v>1010</v>
      </c>
      <c r="B261" s="1303">
        <f>'ESE Gifted'!A26</f>
        <v>0</v>
      </c>
      <c r="C261" s="1303">
        <f>'ESE Gifted'!B26</f>
        <v>0</v>
      </c>
      <c r="D261" s="1303" t="str">
        <f>'ESE Gifted'!$B$6</f>
        <v>0000</v>
      </c>
      <c r="E261" s="1303">
        <f>'ESE Gifted'!$B$7</f>
        <v>3001</v>
      </c>
      <c r="F261" s="1528">
        <f>'ESE Gifted'!E26</f>
        <v>0</v>
      </c>
      <c r="I261" s="92">
        <f t="shared" si="17"/>
        <v>0</v>
      </c>
      <c r="J261" s="1534">
        <f t="shared" si="18"/>
        <v>0</v>
      </c>
    </row>
    <row r="262" spans="1:10" x14ac:dyDescent="0.3">
      <c r="A262" s="1329">
        <f>'ESE Gifted'!$B$9</f>
        <v>1010</v>
      </c>
      <c r="B262" s="1303">
        <f>'ESE Gifted'!A27</f>
        <v>0</v>
      </c>
      <c r="C262" s="1303">
        <f>'ESE Gifted'!B27</f>
        <v>0</v>
      </c>
      <c r="D262" s="1303" t="str">
        <f>'ESE Gifted'!$B$6</f>
        <v>0000</v>
      </c>
      <c r="E262" s="1303">
        <f>'ESE Gifted'!$B$7</f>
        <v>3001</v>
      </c>
      <c r="F262" s="1528">
        <f>'ESE Gifted'!E27</f>
        <v>0</v>
      </c>
      <c r="I262" s="92">
        <f t="shared" si="17"/>
        <v>0</v>
      </c>
      <c r="J262" s="1534">
        <f t="shared" si="18"/>
        <v>0</v>
      </c>
    </row>
    <row r="263" spans="1:10" x14ac:dyDescent="0.3">
      <c r="A263" s="1329">
        <f>'ESE Gifted'!$B$9</f>
        <v>1010</v>
      </c>
      <c r="B263" s="1303">
        <f>'ESE Gifted'!A28</f>
        <v>0</v>
      </c>
      <c r="C263" s="1303">
        <f>'ESE Gifted'!B28</f>
        <v>0</v>
      </c>
      <c r="D263" s="1303" t="str">
        <f>'ESE Gifted'!$B$6</f>
        <v>0000</v>
      </c>
      <c r="E263" s="1303">
        <f>'ESE Gifted'!$B$7</f>
        <v>3001</v>
      </c>
      <c r="F263" s="1528">
        <f>'ESE Gifted'!E28</f>
        <v>0</v>
      </c>
      <c r="I263" s="92">
        <f t="shared" si="17"/>
        <v>0</v>
      </c>
      <c r="J263" s="1534">
        <f t="shared" si="18"/>
        <v>0</v>
      </c>
    </row>
    <row r="264" spans="1:10" x14ac:dyDescent="0.3">
      <c r="A264" s="1329">
        <f>'ESE Gifted'!$B$9</f>
        <v>1010</v>
      </c>
      <c r="B264" s="1303">
        <f>'ESE Gifted'!A29</f>
        <v>0</v>
      </c>
      <c r="C264" s="1303">
        <f>'ESE Gifted'!B29</f>
        <v>0</v>
      </c>
      <c r="D264" s="1303" t="str">
        <f>'ESE Gifted'!$B$6</f>
        <v>0000</v>
      </c>
      <c r="E264" s="1303">
        <f>'ESE Gifted'!$B$7</f>
        <v>3001</v>
      </c>
      <c r="F264" s="1528">
        <f>'ESE Gifted'!E29</f>
        <v>0</v>
      </c>
      <c r="I264" s="92">
        <f t="shared" si="17"/>
        <v>0</v>
      </c>
      <c r="J264" s="1534">
        <f t="shared" si="18"/>
        <v>0</v>
      </c>
    </row>
    <row r="265" spans="1:10" x14ac:dyDescent="0.3">
      <c r="A265" s="1329">
        <f>'ESE Gifted'!$B$9</f>
        <v>1010</v>
      </c>
      <c r="B265" s="1303">
        <f>'ESE Gifted'!A30</f>
        <v>0</v>
      </c>
      <c r="C265" s="1303">
        <f>'ESE Gifted'!B30</f>
        <v>0</v>
      </c>
      <c r="D265" s="1303" t="str">
        <f>'ESE Gifted'!$B$6</f>
        <v>0000</v>
      </c>
      <c r="E265" s="1303">
        <f>'ESE Gifted'!$B$7</f>
        <v>3001</v>
      </c>
      <c r="F265" s="1528">
        <f>'ESE Gifted'!E30</f>
        <v>0</v>
      </c>
      <c r="I265" s="92">
        <f t="shared" si="17"/>
        <v>0</v>
      </c>
      <c r="J265" s="1534">
        <f t="shared" si="18"/>
        <v>0</v>
      </c>
    </row>
    <row r="266" spans="1:10" x14ac:dyDescent="0.3">
      <c r="A266" s="1329">
        <f>'ESE Gifted'!$B$9</f>
        <v>1010</v>
      </c>
      <c r="B266" s="1303">
        <f>'ESE Gifted'!A31</f>
        <v>0</v>
      </c>
      <c r="C266" s="1303">
        <f>'ESE Gifted'!B31</f>
        <v>0</v>
      </c>
      <c r="D266" s="1303" t="str">
        <f>'ESE Gifted'!$B$6</f>
        <v>0000</v>
      </c>
      <c r="E266" s="1303">
        <f>'ESE Gifted'!$B$7</f>
        <v>3001</v>
      </c>
      <c r="F266" s="1528">
        <f>'ESE Gifted'!E31</f>
        <v>0</v>
      </c>
      <c r="I266" s="92">
        <f t="shared" si="17"/>
        <v>0</v>
      </c>
      <c r="J266" s="1534">
        <f t="shared" si="18"/>
        <v>0</v>
      </c>
    </row>
    <row r="267" spans="1:10" x14ac:dyDescent="0.3">
      <c r="A267" s="1329">
        <f>'ESE Gifted'!$B$9</f>
        <v>1010</v>
      </c>
      <c r="B267" s="1303">
        <f>'ESE Gifted'!A32</f>
        <v>0</v>
      </c>
      <c r="C267" s="1303">
        <f>'ESE Gifted'!B32</f>
        <v>0</v>
      </c>
      <c r="D267" s="1303" t="str">
        <f>'ESE Gifted'!$B$6</f>
        <v>0000</v>
      </c>
      <c r="E267" s="1303">
        <f>'ESE Gifted'!$B$7</f>
        <v>3001</v>
      </c>
      <c r="F267" s="1528">
        <f>'ESE Gifted'!E32</f>
        <v>0</v>
      </c>
      <c r="I267" s="92">
        <f t="shared" si="17"/>
        <v>0</v>
      </c>
      <c r="J267" s="1534">
        <f t="shared" si="18"/>
        <v>0</v>
      </c>
    </row>
    <row r="268" spans="1:10" x14ac:dyDescent="0.3">
      <c r="A268" s="1329">
        <f>'ESE Gifted'!$B$9</f>
        <v>1010</v>
      </c>
      <c r="B268" s="1303">
        <f>'ESE Gifted'!A33</f>
        <v>0</v>
      </c>
      <c r="C268" s="1303">
        <f>'ESE Gifted'!B33</f>
        <v>0</v>
      </c>
      <c r="D268" s="1303" t="str">
        <f>'ESE Gifted'!$B$6</f>
        <v>0000</v>
      </c>
      <c r="E268" s="1303">
        <f>'ESE Gifted'!$B$7</f>
        <v>3001</v>
      </c>
      <c r="F268" s="1528">
        <f>'ESE Gifted'!E33</f>
        <v>0</v>
      </c>
      <c r="I268" s="92">
        <f t="shared" si="17"/>
        <v>0</v>
      </c>
      <c r="J268" s="1534">
        <f t="shared" si="18"/>
        <v>0</v>
      </c>
    </row>
    <row r="269" spans="1:10" x14ac:dyDescent="0.3">
      <c r="A269" s="1329">
        <f>'ESE Gifted'!$B$9</f>
        <v>1010</v>
      </c>
      <c r="B269" s="1303">
        <f>'ESE Gifted'!A34</f>
        <v>0</v>
      </c>
      <c r="C269" s="1303">
        <f>'ESE Gifted'!B34</f>
        <v>0</v>
      </c>
      <c r="D269" s="1303" t="str">
        <f>'ESE Gifted'!$B$6</f>
        <v>0000</v>
      </c>
      <c r="E269" s="1303">
        <f>'ESE Gifted'!$B$7</f>
        <v>3001</v>
      </c>
      <c r="F269" s="1528">
        <f>'ESE Gifted'!E34</f>
        <v>0</v>
      </c>
      <c r="I269" s="92">
        <f t="shared" si="17"/>
        <v>0</v>
      </c>
      <c r="J269" s="1534">
        <f t="shared" si="18"/>
        <v>0</v>
      </c>
    </row>
    <row r="270" spans="1:10" x14ac:dyDescent="0.3">
      <c r="A270" s="1329">
        <f>'ESE Gifted'!$B$9</f>
        <v>1010</v>
      </c>
      <c r="B270" s="1303">
        <f>'ESE Gifted'!A35</f>
        <v>0</v>
      </c>
      <c r="C270" s="1303">
        <f>'ESE Gifted'!B35</f>
        <v>0</v>
      </c>
      <c r="D270" s="1303" t="str">
        <f>'ESE Gifted'!$B$6</f>
        <v>0000</v>
      </c>
      <c r="E270" s="1303">
        <f>'ESE Gifted'!$B$7</f>
        <v>3001</v>
      </c>
      <c r="F270" s="1528">
        <f>'ESE Gifted'!E35</f>
        <v>0</v>
      </c>
      <c r="I270" s="92">
        <f t="shared" si="17"/>
        <v>0</v>
      </c>
      <c r="J270" s="1534">
        <f t="shared" si="18"/>
        <v>0</v>
      </c>
    </row>
    <row r="271" spans="1:10" x14ac:dyDescent="0.3">
      <c r="A271" s="1329">
        <f>'ESE Gifted'!$B$9</f>
        <v>1010</v>
      </c>
      <c r="B271" s="1303">
        <f>'ESE Gifted'!A36</f>
        <v>0</v>
      </c>
      <c r="C271" s="1303">
        <f>'ESE Gifted'!B36</f>
        <v>0</v>
      </c>
      <c r="D271" s="1303" t="str">
        <f>'ESE Gifted'!$B$6</f>
        <v>0000</v>
      </c>
      <c r="E271" s="1303">
        <f>'ESE Gifted'!$B$7</f>
        <v>3001</v>
      </c>
      <c r="F271" s="1528">
        <f>'ESE Gifted'!E36</f>
        <v>0</v>
      </c>
      <c r="I271" s="92">
        <f t="shared" si="17"/>
        <v>0</v>
      </c>
      <c r="J271" s="1534">
        <f t="shared" si="18"/>
        <v>0</v>
      </c>
    </row>
    <row r="272" spans="1:10" x14ac:dyDescent="0.3">
      <c r="A272" s="1329">
        <f>'ESE Gifted'!$B$9</f>
        <v>1010</v>
      </c>
      <c r="B272" s="1303">
        <f>'ESE Gifted'!A37</f>
        <v>0</v>
      </c>
      <c r="C272" s="1303">
        <f>'ESE Gifted'!B37</f>
        <v>0</v>
      </c>
      <c r="D272" s="1303" t="str">
        <f>'ESE Gifted'!$B$6</f>
        <v>0000</v>
      </c>
      <c r="E272" s="1303">
        <f>'ESE Gifted'!$B$7</f>
        <v>3001</v>
      </c>
      <c r="F272" s="1528">
        <f>'ESE Gifted'!E37</f>
        <v>0</v>
      </c>
      <c r="I272" s="92">
        <f t="shared" si="17"/>
        <v>0</v>
      </c>
      <c r="J272" s="1534">
        <f t="shared" si="18"/>
        <v>0</v>
      </c>
    </row>
    <row r="273" spans="1:13" x14ac:dyDescent="0.3">
      <c r="G273" s="1512">
        <f>SUM(F247:F272)</f>
        <v>0</v>
      </c>
    </row>
    <row r="275" spans="1:13" x14ac:dyDescent="0.3">
      <c r="A275" s="1501" t="str">
        <f>ROTC!D7</f>
        <v>Reserve Officer Training Corp (ROTC)</v>
      </c>
    </row>
    <row r="276" spans="1:13" s="230" customFormat="1" x14ac:dyDescent="0.3">
      <c r="A276" s="1340" t="s">
        <v>242</v>
      </c>
      <c r="B276" s="1340" t="s">
        <v>243</v>
      </c>
      <c r="C276" s="1340" t="s">
        <v>244</v>
      </c>
      <c r="D276" s="1340" t="s">
        <v>245</v>
      </c>
      <c r="E276" s="1342" t="s">
        <v>246</v>
      </c>
      <c r="F276" s="1531" t="s">
        <v>247</v>
      </c>
      <c r="G276" s="1508" t="s">
        <v>248</v>
      </c>
      <c r="H276" s="1532"/>
      <c r="I276" s="230" t="s">
        <v>1424</v>
      </c>
      <c r="J276" s="230" t="s">
        <v>247</v>
      </c>
      <c r="K276" s="1533"/>
      <c r="L276" s="92" t="s">
        <v>1420</v>
      </c>
      <c r="M276" s="92"/>
    </row>
    <row r="277" spans="1:13" x14ac:dyDescent="0.3">
      <c r="A277" s="1329">
        <f>ROTC!$B$9</f>
        <v>1010</v>
      </c>
      <c r="B277" s="1303" t="str">
        <f>ROTC!A12</f>
        <v>5100</v>
      </c>
      <c r="C277" s="1303">
        <f>ROTC!B12</f>
        <v>0</v>
      </c>
      <c r="D277" s="1303" t="str">
        <f>ROTC!$B$6</f>
        <v>0000</v>
      </c>
      <c r="E277" s="1303">
        <f>ROTC!$B$7</f>
        <v>2045</v>
      </c>
      <c r="F277" s="1539">
        <f>ROTC!E12</f>
        <v>0</v>
      </c>
      <c r="I277" s="92">
        <f t="shared" ref="I277:I302" si="19">IF(C277&gt;="0100",IF(C277&gt;="0300",IF(C277&gt;="0400",IF(C277&gt;="0500",IF(C277&gt;="0600",IF(C277&gt;="0700",IF(C277&gt;="0900",900,700),600),500),400),300),100),0)</f>
        <v>0</v>
      </c>
      <c r="J277" s="1534">
        <f t="shared" ref="J277:J302" si="20">F277</f>
        <v>0</v>
      </c>
      <c r="L277" s="1535" t="s">
        <v>1538</v>
      </c>
      <c r="M277" s="1536">
        <f>DSUM(I276:J302,"Amount",$L$6:$M$7)</f>
        <v>0</v>
      </c>
    </row>
    <row r="278" spans="1:13" x14ac:dyDescent="0.3">
      <c r="A278" s="1329">
        <f>ROTC!$B$9</f>
        <v>1010</v>
      </c>
      <c r="B278" s="1303">
        <f>ROTC!A13</f>
        <v>0</v>
      </c>
      <c r="C278" s="1303">
        <f>ROTC!B13</f>
        <v>0</v>
      </c>
      <c r="D278" s="1303" t="str">
        <f>ROTC!$B$6</f>
        <v>0000</v>
      </c>
      <c r="E278" s="1303">
        <f>ROTC!$B$7</f>
        <v>2045</v>
      </c>
      <c r="F278" s="1539">
        <f>ROTC!E13</f>
        <v>0</v>
      </c>
      <c r="I278" s="92">
        <f t="shared" si="19"/>
        <v>0</v>
      </c>
      <c r="J278" s="1534">
        <f t="shared" si="20"/>
        <v>0</v>
      </c>
      <c r="L278" s="1535" t="s">
        <v>1539</v>
      </c>
      <c r="M278" s="1536">
        <f>DSUM(I276:J302,"Amount",$L$9:$M$10)</f>
        <v>0</v>
      </c>
    </row>
    <row r="279" spans="1:13" x14ac:dyDescent="0.3">
      <c r="A279" s="1329">
        <f>ROTC!$B$9</f>
        <v>1010</v>
      </c>
      <c r="B279" s="1303">
        <f>ROTC!A14</f>
        <v>0</v>
      </c>
      <c r="C279" s="1303">
        <f>ROTC!B14</f>
        <v>0</v>
      </c>
      <c r="D279" s="1303" t="str">
        <f>ROTC!$B$6</f>
        <v>0000</v>
      </c>
      <c r="E279" s="1303">
        <f>ROTC!$B$7</f>
        <v>2045</v>
      </c>
      <c r="F279" s="1539">
        <f>ROTC!E14</f>
        <v>0</v>
      </c>
      <c r="I279" s="92">
        <f t="shared" si="19"/>
        <v>0</v>
      </c>
      <c r="J279" s="1534">
        <f t="shared" si="20"/>
        <v>0</v>
      </c>
      <c r="L279" s="1535" t="s">
        <v>1540</v>
      </c>
      <c r="M279" s="1536">
        <f>DSUM(I276:J302,"Amount",$L$12:$M$13)</f>
        <v>0</v>
      </c>
    </row>
    <row r="280" spans="1:13" x14ac:dyDescent="0.3">
      <c r="A280" s="1329">
        <f>ROTC!$B$9</f>
        <v>1010</v>
      </c>
      <c r="B280" s="1303">
        <f>ROTC!A15</f>
        <v>0</v>
      </c>
      <c r="C280" s="1303">
        <f>ROTC!B15</f>
        <v>0</v>
      </c>
      <c r="D280" s="1303" t="str">
        <f>ROTC!$B$6</f>
        <v>0000</v>
      </c>
      <c r="E280" s="1303">
        <f>ROTC!$B$7</f>
        <v>2045</v>
      </c>
      <c r="F280" s="1539">
        <f>ROTC!E15</f>
        <v>0</v>
      </c>
      <c r="I280" s="92">
        <f t="shared" si="19"/>
        <v>0</v>
      </c>
      <c r="J280" s="1534">
        <f t="shared" si="20"/>
        <v>0</v>
      </c>
      <c r="L280" s="1535" t="s">
        <v>1541</v>
      </c>
      <c r="M280" s="1536">
        <f>DSUM(I276:J302,"Amount",$L$15:$M$16)</f>
        <v>0</v>
      </c>
    </row>
    <row r="281" spans="1:13" x14ac:dyDescent="0.3">
      <c r="A281" s="1329">
        <f>ROTC!$B$9</f>
        <v>1010</v>
      </c>
      <c r="B281" s="1303">
        <f>ROTC!A16</f>
        <v>0</v>
      </c>
      <c r="C281" s="1303">
        <f>ROTC!B16</f>
        <v>0</v>
      </c>
      <c r="D281" s="1303" t="str">
        <f>ROTC!$B$6</f>
        <v>0000</v>
      </c>
      <c r="E281" s="1303">
        <f>ROTC!$B$7</f>
        <v>2045</v>
      </c>
      <c r="F281" s="1539">
        <f>ROTC!E16</f>
        <v>0</v>
      </c>
      <c r="I281" s="92">
        <f t="shared" si="19"/>
        <v>0</v>
      </c>
      <c r="J281" s="1534">
        <f t="shared" si="20"/>
        <v>0</v>
      </c>
      <c r="L281" s="1535" t="s">
        <v>1542</v>
      </c>
      <c r="M281" s="1536">
        <f>DSUM(I276:J302,"Amount",$L$18:$M$19)</f>
        <v>0</v>
      </c>
    </row>
    <row r="282" spans="1:13" x14ac:dyDescent="0.3">
      <c r="A282" s="1329">
        <f>ROTC!$B$9</f>
        <v>1010</v>
      </c>
      <c r="B282" s="1303">
        <f>ROTC!A17</f>
        <v>0</v>
      </c>
      <c r="C282" s="1303">
        <f>ROTC!B17</f>
        <v>0</v>
      </c>
      <c r="D282" s="1303" t="str">
        <f>ROTC!$B$6</f>
        <v>0000</v>
      </c>
      <c r="E282" s="1303">
        <f>ROTC!$B$7</f>
        <v>2045</v>
      </c>
      <c r="F282" s="1539">
        <f>ROTC!E17</f>
        <v>0</v>
      </c>
      <c r="I282" s="92">
        <f t="shared" si="19"/>
        <v>0</v>
      </c>
      <c r="J282" s="1534">
        <f t="shared" si="20"/>
        <v>0</v>
      </c>
      <c r="L282" s="1535" t="s">
        <v>1543</v>
      </c>
      <c r="M282" s="1536">
        <f>DSUM(I276:J302,"Amount",$L$21:$M$22)</f>
        <v>0</v>
      </c>
    </row>
    <row r="283" spans="1:13" x14ac:dyDescent="0.3">
      <c r="A283" s="1329">
        <f>ROTC!$B$9</f>
        <v>1010</v>
      </c>
      <c r="B283" s="1303">
        <f>ROTC!A18</f>
        <v>0</v>
      </c>
      <c r="C283" s="1303">
        <f>ROTC!B18</f>
        <v>0</v>
      </c>
      <c r="D283" s="1303" t="str">
        <f>ROTC!$B$6</f>
        <v>0000</v>
      </c>
      <c r="E283" s="1303">
        <f>ROTC!$B$7</f>
        <v>2045</v>
      </c>
      <c r="F283" s="1539">
        <f>ROTC!E18</f>
        <v>0</v>
      </c>
      <c r="I283" s="92">
        <f t="shared" si="19"/>
        <v>0</v>
      </c>
      <c r="J283" s="1534">
        <f t="shared" si="20"/>
        <v>0</v>
      </c>
      <c r="L283" s="1535" t="s">
        <v>1544</v>
      </c>
      <c r="M283" s="1536">
        <f>DSUM(I276:J302,"Amount",$L$24:$M$25)</f>
        <v>0</v>
      </c>
    </row>
    <row r="284" spans="1:13" x14ac:dyDescent="0.3">
      <c r="A284" s="1329">
        <f>ROTC!$B$9</f>
        <v>1010</v>
      </c>
      <c r="B284" s="1303">
        <f>ROTC!A19</f>
        <v>0</v>
      </c>
      <c r="C284" s="1303">
        <f>ROTC!B19</f>
        <v>0</v>
      </c>
      <c r="D284" s="1303" t="str">
        <f>ROTC!$B$6</f>
        <v>0000</v>
      </c>
      <c r="E284" s="1303">
        <f>ROTC!$B$7</f>
        <v>2045</v>
      </c>
      <c r="F284" s="1539">
        <f>ROTC!E19</f>
        <v>0</v>
      </c>
      <c r="I284" s="92">
        <f t="shared" si="19"/>
        <v>0</v>
      </c>
      <c r="J284" s="1534">
        <f t="shared" si="20"/>
        <v>0</v>
      </c>
      <c r="L284" s="1535" t="s">
        <v>1545</v>
      </c>
      <c r="M284" s="1537">
        <f>SUM(M277:M283)</f>
        <v>0</v>
      </c>
    </row>
    <row r="285" spans="1:13" x14ac:dyDescent="0.3">
      <c r="A285" s="1329">
        <f>ROTC!$B$9</f>
        <v>1010</v>
      </c>
      <c r="B285" s="1303">
        <f>ROTC!A20</f>
        <v>0</v>
      </c>
      <c r="C285" s="1303">
        <f>ROTC!B20</f>
        <v>0</v>
      </c>
      <c r="D285" s="1303" t="str">
        <f>ROTC!$B$6</f>
        <v>0000</v>
      </c>
      <c r="E285" s="1303">
        <f>ROTC!$B$7</f>
        <v>2045</v>
      </c>
      <c r="F285" s="1539">
        <f>ROTC!E20</f>
        <v>0</v>
      </c>
      <c r="I285" s="92">
        <f t="shared" si="19"/>
        <v>0</v>
      </c>
      <c r="J285" s="1534">
        <f t="shared" si="20"/>
        <v>0</v>
      </c>
    </row>
    <row r="286" spans="1:13" x14ac:dyDescent="0.3">
      <c r="A286" s="1329">
        <f>ROTC!$B$9</f>
        <v>1010</v>
      </c>
      <c r="B286" s="1303">
        <f>ROTC!A21</f>
        <v>0</v>
      </c>
      <c r="C286" s="1303">
        <f>ROTC!B21</f>
        <v>0</v>
      </c>
      <c r="D286" s="1303" t="str">
        <f>ROTC!$B$6</f>
        <v>0000</v>
      </c>
      <c r="E286" s="1303">
        <f>ROTC!$B$7</f>
        <v>2045</v>
      </c>
      <c r="F286" s="1539">
        <f>ROTC!E21</f>
        <v>0</v>
      </c>
      <c r="I286" s="92">
        <f t="shared" si="19"/>
        <v>0</v>
      </c>
      <c r="J286" s="1534">
        <f t="shared" si="20"/>
        <v>0</v>
      </c>
    </row>
    <row r="287" spans="1:13" x14ac:dyDescent="0.3">
      <c r="A287" s="1329">
        <f>ROTC!$B$9</f>
        <v>1010</v>
      </c>
      <c r="B287" s="1303">
        <f>ROTC!A22</f>
        <v>0</v>
      </c>
      <c r="C287" s="1303">
        <f>ROTC!B22</f>
        <v>0</v>
      </c>
      <c r="D287" s="1303" t="str">
        <f>ROTC!$B$6</f>
        <v>0000</v>
      </c>
      <c r="E287" s="1303">
        <f>ROTC!$B$7</f>
        <v>2045</v>
      </c>
      <c r="F287" s="1539">
        <f>ROTC!E22</f>
        <v>0</v>
      </c>
      <c r="I287" s="92">
        <f t="shared" si="19"/>
        <v>0</v>
      </c>
      <c r="J287" s="1534">
        <f t="shared" si="20"/>
        <v>0</v>
      </c>
    </row>
    <row r="288" spans="1:13" x14ac:dyDescent="0.3">
      <c r="A288" s="1329">
        <f>ROTC!$B$9</f>
        <v>1010</v>
      </c>
      <c r="B288" s="1303">
        <f>ROTC!A23</f>
        <v>0</v>
      </c>
      <c r="C288" s="1303">
        <f>ROTC!B23</f>
        <v>0</v>
      </c>
      <c r="D288" s="1303" t="str">
        <f>ROTC!$B$6</f>
        <v>0000</v>
      </c>
      <c r="E288" s="1303">
        <f>ROTC!$B$7</f>
        <v>2045</v>
      </c>
      <c r="F288" s="1539">
        <f>ROTC!E23</f>
        <v>0</v>
      </c>
      <c r="I288" s="92">
        <f t="shared" si="19"/>
        <v>0</v>
      </c>
      <c r="J288" s="1534">
        <f t="shared" si="20"/>
        <v>0</v>
      </c>
    </row>
    <row r="289" spans="1:10" x14ac:dyDescent="0.3">
      <c r="A289" s="1329">
        <f>ROTC!$B$9</f>
        <v>1010</v>
      </c>
      <c r="B289" s="1303">
        <f>ROTC!A24</f>
        <v>0</v>
      </c>
      <c r="C289" s="1303">
        <f>ROTC!B24</f>
        <v>0</v>
      </c>
      <c r="D289" s="1303" t="str">
        <f>ROTC!$B$6</f>
        <v>0000</v>
      </c>
      <c r="E289" s="1303">
        <f>ROTC!$B$7</f>
        <v>2045</v>
      </c>
      <c r="F289" s="1539">
        <f>ROTC!E24</f>
        <v>0</v>
      </c>
      <c r="I289" s="92">
        <f t="shared" si="19"/>
        <v>0</v>
      </c>
      <c r="J289" s="1534">
        <f t="shared" si="20"/>
        <v>0</v>
      </c>
    </row>
    <row r="290" spans="1:10" x14ac:dyDescent="0.3">
      <c r="A290" s="1329">
        <f>ROTC!$B$9</f>
        <v>1010</v>
      </c>
      <c r="B290" s="1303">
        <f>ROTC!A25</f>
        <v>0</v>
      </c>
      <c r="C290" s="1303">
        <f>ROTC!B25</f>
        <v>0</v>
      </c>
      <c r="D290" s="1303" t="str">
        <f>ROTC!$B$6</f>
        <v>0000</v>
      </c>
      <c r="E290" s="1303">
        <f>ROTC!$B$7</f>
        <v>2045</v>
      </c>
      <c r="F290" s="1539">
        <f>ROTC!E25</f>
        <v>0</v>
      </c>
      <c r="I290" s="92">
        <f t="shared" si="19"/>
        <v>0</v>
      </c>
      <c r="J290" s="1534">
        <f t="shared" si="20"/>
        <v>0</v>
      </c>
    </row>
    <row r="291" spans="1:10" x14ac:dyDescent="0.3">
      <c r="A291" s="1329">
        <f>ROTC!$B$9</f>
        <v>1010</v>
      </c>
      <c r="B291" s="1303">
        <f>ROTC!A26</f>
        <v>0</v>
      </c>
      <c r="C291" s="1303">
        <f>ROTC!B26</f>
        <v>0</v>
      </c>
      <c r="D291" s="1303" t="str">
        <f>ROTC!$B$6</f>
        <v>0000</v>
      </c>
      <c r="E291" s="1303">
        <f>ROTC!$B$7</f>
        <v>2045</v>
      </c>
      <c r="F291" s="1539">
        <f>ROTC!E26</f>
        <v>0</v>
      </c>
      <c r="I291" s="92">
        <f t="shared" si="19"/>
        <v>0</v>
      </c>
      <c r="J291" s="1534">
        <f t="shared" si="20"/>
        <v>0</v>
      </c>
    </row>
    <row r="292" spans="1:10" x14ac:dyDescent="0.3">
      <c r="A292" s="1329">
        <f>ROTC!$B$9</f>
        <v>1010</v>
      </c>
      <c r="B292" s="1303">
        <f>ROTC!A27</f>
        <v>0</v>
      </c>
      <c r="C292" s="1303">
        <f>ROTC!B27</f>
        <v>0</v>
      </c>
      <c r="D292" s="1303" t="str">
        <f>ROTC!$B$6</f>
        <v>0000</v>
      </c>
      <c r="E292" s="1303">
        <f>ROTC!$B$7</f>
        <v>2045</v>
      </c>
      <c r="F292" s="1539">
        <f>ROTC!E27</f>
        <v>0</v>
      </c>
      <c r="I292" s="92">
        <f t="shared" si="19"/>
        <v>0</v>
      </c>
      <c r="J292" s="1534">
        <f t="shared" si="20"/>
        <v>0</v>
      </c>
    </row>
    <row r="293" spans="1:10" x14ac:dyDescent="0.3">
      <c r="A293" s="1329">
        <f>ROTC!$B$9</f>
        <v>1010</v>
      </c>
      <c r="B293" s="1303">
        <f>ROTC!A28</f>
        <v>0</v>
      </c>
      <c r="C293" s="1303">
        <f>ROTC!B28</f>
        <v>0</v>
      </c>
      <c r="D293" s="1303" t="str">
        <f>ROTC!$B$6</f>
        <v>0000</v>
      </c>
      <c r="E293" s="1303">
        <f>ROTC!$B$7</f>
        <v>2045</v>
      </c>
      <c r="F293" s="1539">
        <f>ROTC!E28</f>
        <v>0</v>
      </c>
      <c r="I293" s="92">
        <f t="shared" si="19"/>
        <v>0</v>
      </c>
      <c r="J293" s="1534">
        <f t="shared" si="20"/>
        <v>0</v>
      </c>
    </row>
    <row r="294" spans="1:10" x14ac:dyDescent="0.3">
      <c r="A294" s="1329">
        <f>ROTC!$B$9</f>
        <v>1010</v>
      </c>
      <c r="B294" s="1303">
        <f>ROTC!A29</f>
        <v>0</v>
      </c>
      <c r="C294" s="1303">
        <f>ROTC!B29</f>
        <v>0</v>
      </c>
      <c r="D294" s="1303" t="str">
        <f>ROTC!$B$6</f>
        <v>0000</v>
      </c>
      <c r="E294" s="1303">
        <f>ROTC!$B$7</f>
        <v>2045</v>
      </c>
      <c r="F294" s="1539">
        <f>ROTC!E29</f>
        <v>0</v>
      </c>
      <c r="I294" s="92">
        <f t="shared" si="19"/>
        <v>0</v>
      </c>
      <c r="J294" s="1534">
        <f t="shared" si="20"/>
        <v>0</v>
      </c>
    </row>
    <row r="295" spans="1:10" x14ac:dyDescent="0.3">
      <c r="A295" s="1329">
        <f>ROTC!$B$9</f>
        <v>1010</v>
      </c>
      <c r="B295" s="1303">
        <f>ROTC!A30</f>
        <v>0</v>
      </c>
      <c r="C295" s="1303">
        <f>ROTC!B30</f>
        <v>0</v>
      </c>
      <c r="D295" s="1303" t="str">
        <f>ROTC!$B$6</f>
        <v>0000</v>
      </c>
      <c r="E295" s="1303">
        <f>ROTC!$B$7</f>
        <v>2045</v>
      </c>
      <c r="F295" s="1539">
        <f>ROTC!E30</f>
        <v>0</v>
      </c>
      <c r="I295" s="92">
        <f t="shared" si="19"/>
        <v>0</v>
      </c>
      <c r="J295" s="1534">
        <f t="shared" si="20"/>
        <v>0</v>
      </c>
    </row>
    <row r="296" spans="1:10" x14ac:dyDescent="0.3">
      <c r="A296" s="1329">
        <f>ROTC!$B$9</f>
        <v>1010</v>
      </c>
      <c r="B296" s="1303">
        <f>ROTC!A31</f>
        <v>0</v>
      </c>
      <c r="C296" s="1303">
        <f>ROTC!B31</f>
        <v>0</v>
      </c>
      <c r="D296" s="1303" t="str">
        <f>ROTC!$B$6</f>
        <v>0000</v>
      </c>
      <c r="E296" s="1303">
        <f>ROTC!$B$7</f>
        <v>2045</v>
      </c>
      <c r="F296" s="1539">
        <f>ROTC!E31</f>
        <v>0</v>
      </c>
      <c r="I296" s="92">
        <f t="shared" si="19"/>
        <v>0</v>
      </c>
      <c r="J296" s="1534">
        <f t="shared" si="20"/>
        <v>0</v>
      </c>
    </row>
    <row r="297" spans="1:10" x14ac:dyDescent="0.3">
      <c r="A297" s="1329">
        <f>ROTC!$B$9</f>
        <v>1010</v>
      </c>
      <c r="B297" s="1303">
        <f>ROTC!A32</f>
        <v>0</v>
      </c>
      <c r="C297" s="1303">
        <f>ROTC!B32</f>
        <v>0</v>
      </c>
      <c r="D297" s="1303" t="str">
        <f>ROTC!$B$6</f>
        <v>0000</v>
      </c>
      <c r="E297" s="1303">
        <f>ROTC!$B$7</f>
        <v>2045</v>
      </c>
      <c r="F297" s="1539">
        <f>ROTC!E32</f>
        <v>0</v>
      </c>
      <c r="I297" s="92">
        <f t="shared" si="19"/>
        <v>0</v>
      </c>
      <c r="J297" s="1534">
        <f t="shared" si="20"/>
        <v>0</v>
      </c>
    </row>
    <row r="298" spans="1:10" x14ac:dyDescent="0.3">
      <c r="A298" s="1329">
        <f>ROTC!$B$9</f>
        <v>1010</v>
      </c>
      <c r="B298" s="1303">
        <f>ROTC!A33</f>
        <v>0</v>
      </c>
      <c r="C298" s="1303">
        <f>ROTC!B33</f>
        <v>0</v>
      </c>
      <c r="D298" s="1303" t="str">
        <f>ROTC!$B$6</f>
        <v>0000</v>
      </c>
      <c r="E298" s="1303">
        <f>ROTC!$B$7</f>
        <v>2045</v>
      </c>
      <c r="F298" s="1539">
        <f>ROTC!E33</f>
        <v>0</v>
      </c>
      <c r="I298" s="92">
        <f t="shared" si="19"/>
        <v>0</v>
      </c>
      <c r="J298" s="1534">
        <f t="shared" si="20"/>
        <v>0</v>
      </c>
    </row>
    <row r="299" spans="1:10" x14ac:dyDescent="0.3">
      <c r="A299" s="1329">
        <f>ROTC!$B$9</f>
        <v>1010</v>
      </c>
      <c r="B299" s="1303">
        <f>ROTC!A34</f>
        <v>0</v>
      </c>
      <c r="C299" s="1303">
        <f>ROTC!B34</f>
        <v>0</v>
      </c>
      <c r="D299" s="1303" t="str">
        <f>ROTC!$B$6</f>
        <v>0000</v>
      </c>
      <c r="E299" s="1303">
        <f>ROTC!$B$7</f>
        <v>2045</v>
      </c>
      <c r="F299" s="1539">
        <f>ROTC!E34</f>
        <v>0</v>
      </c>
      <c r="I299" s="92">
        <f t="shared" si="19"/>
        <v>0</v>
      </c>
      <c r="J299" s="1534">
        <f t="shared" si="20"/>
        <v>0</v>
      </c>
    </row>
    <row r="300" spans="1:10" x14ac:dyDescent="0.3">
      <c r="A300" s="1329">
        <f>ROTC!$B$9</f>
        <v>1010</v>
      </c>
      <c r="B300" s="1303">
        <f>ROTC!A35</f>
        <v>0</v>
      </c>
      <c r="C300" s="1303">
        <f>ROTC!B35</f>
        <v>0</v>
      </c>
      <c r="D300" s="1303" t="str">
        <f>ROTC!$B$6</f>
        <v>0000</v>
      </c>
      <c r="E300" s="1303">
        <f>ROTC!$B$7</f>
        <v>2045</v>
      </c>
      <c r="F300" s="1539">
        <f>ROTC!E35</f>
        <v>0</v>
      </c>
      <c r="I300" s="92">
        <f t="shared" si="19"/>
        <v>0</v>
      </c>
      <c r="J300" s="1534">
        <f t="shared" si="20"/>
        <v>0</v>
      </c>
    </row>
    <row r="301" spans="1:10" x14ac:dyDescent="0.3">
      <c r="A301" s="1329">
        <f>ROTC!$B$9</f>
        <v>1010</v>
      </c>
      <c r="B301" s="1303">
        <f>ROTC!A36</f>
        <v>0</v>
      </c>
      <c r="C301" s="1303">
        <f>ROTC!B36</f>
        <v>0</v>
      </c>
      <c r="D301" s="1303" t="str">
        <f>ROTC!$B$6</f>
        <v>0000</v>
      </c>
      <c r="E301" s="1303">
        <f>ROTC!$B$7</f>
        <v>2045</v>
      </c>
      <c r="F301" s="1539">
        <f>ROTC!E36</f>
        <v>0</v>
      </c>
      <c r="I301" s="92">
        <f t="shared" si="19"/>
        <v>0</v>
      </c>
      <c r="J301" s="1534">
        <f t="shared" si="20"/>
        <v>0</v>
      </c>
    </row>
    <row r="302" spans="1:10" x14ac:dyDescent="0.3">
      <c r="A302" s="1329">
        <f>ROTC!$B$9</f>
        <v>1010</v>
      </c>
      <c r="B302" s="1303">
        <f>ROTC!A37</f>
        <v>0</v>
      </c>
      <c r="C302" s="1303">
        <f>ROTC!B37</f>
        <v>0</v>
      </c>
      <c r="D302" s="1303" t="str">
        <f>ROTC!$B$6</f>
        <v>0000</v>
      </c>
      <c r="E302" s="1303">
        <f>ROTC!$B$7</f>
        <v>2045</v>
      </c>
      <c r="F302" s="1539">
        <f>ROTC!E37</f>
        <v>0</v>
      </c>
      <c r="I302" s="92">
        <f t="shared" si="19"/>
        <v>0</v>
      </c>
      <c r="J302" s="1534">
        <f t="shared" si="20"/>
        <v>0</v>
      </c>
    </row>
    <row r="303" spans="1:10" x14ac:dyDescent="0.3">
      <c r="G303" s="1512">
        <f>SUM(F277:F302)</f>
        <v>0</v>
      </c>
    </row>
    <row r="305" spans="1:13" x14ac:dyDescent="0.3">
      <c r="A305" s="1501" t="str">
        <f>'SAI Project 3161'!D7</f>
        <v xml:space="preserve">  Supplemental Academic Instruction</v>
      </c>
    </row>
    <row r="306" spans="1:13" s="230" customFormat="1" x14ac:dyDescent="0.3">
      <c r="A306" s="1340" t="s">
        <v>242</v>
      </c>
      <c r="B306" s="1340" t="s">
        <v>243</v>
      </c>
      <c r="C306" s="1340" t="s">
        <v>244</v>
      </c>
      <c r="D306" s="1340" t="s">
        <v>245</v>
      </c>
      <c r="E306" s="1342" t="s">
        <v>246</v>
      </c>
      <c r="F306" s="1531" t="s">
        <v>247</v>
      </c>
      <c r="G306" s="1508" t="s">
        <v>248</v>
      </c>
      <c r="H306" s="1532"/>
      <c r="I306" s="230" t="s">
        <v>1424</v>
      </c>
      <c r="J306" s="230" t="s">
        <v>247</v>
      </c>
      <c r="K306" s="1533"/>
      <c r="L306" s="92" t="s">
        <v>1421</v>
      </c>
      <c r="M306" s="92"/>
    </row>
    <row r="307" spans="1:13" x14ac:dyDescent="0.3">
      <c r="A307" s="1329">
        <f>'SAI Project 3161'!$B$9</f>
        <v>1010</v>
      </c>
      <c r="B307" s="1303">
        <f>'SAI Project 3161'!A12</f>
        <v>0</v>
      </c>
      <c r="C307" s="1303">
        <f>'SAI Project 3161'!B12</f>
        <v>0</v>
      </c>
      <c r="D307" s="1303" t="str">
        <f>'SAI Project 3161'!$B$6</f>
        <v>0000</v>
      </c>
      <c r="E307" s="1303">
        <f>'SAI Project 3161'!$B$7</f>
        <v>3161</v>
      </c>
      <c r="F307" s="1539">
        <f>'SAI Project 3161'!E12</f>
        <v>0</v>
      </c>
      <c r="I307" s="92">
        <f t="shared" ref="I307:I332" si="21">IF(C307&gt;="0100",IF(C307&gt;="0300",IF(C307&gt;="0400",IF(C307&gt;="0500",IF(C307&gt;="0600",IF(C307&gt;="0700",IF(C307&gt;="0900",900,700),600),500),400),300),100),0)</f>
        <v>0</v>
      </c>
      <c r="J307" s="1534">
        <f t="shared" ref="J307:J332" si="22">F307</f>
        <v>0</v>
      </c>
      <c r="L307" s="1535" t="s">
        <v>1538</v>
      </c>
      <c r="M307" s="1536">
        <f>DSUM(I306:J332,"Amount",$L$6:$M$7)</f>
        <v>0</v>
      </c>
    </row>
    <row r="308" spans="1:13" x14ac:dyDescent="0.3">
      <c r="A308" s="1329">
        <f>'SAI Project 3161'!$B$9</f>
        <v>1010</v>
      </c>
      <c r="B308" s="1303">
        <f>'SAI Project 3161'!A13</f>
        <v>0</v>
      </c>
      <c r="C308" s="1303">
        <f>'SAI Project 3161'!B13</f>
        <v>0</v>
      </c>
      <c r="D308" s="1303" t="str">
        <f>'SAI Project 3161'!$B$6</f>
        <v>0000</v>
      </c>
      <c r="E308" s="1303">
        <f>'SAI Project 3161'!$B$7</f>
        <v>3161</v>
      </c>
      <c r="F308" s="1539">
        <f>'SAI Project 3161'!E13</f>
        <v>0</v>
      </c>
      <c r="I308" s="92">
        <f t="shared" si="21"/>
        <v>0</v>
      </c>
      <c r="J308" s="1534">
        <f t="shared" si="22"/>
        <v>0</v>
      </c>
      <c r="L308" s="1535" t="s">
        <v>1539</v>
      </c>
      <c r="M308" s="1536">
        <f>DSUM(I306:J332,"Amount",$L$9:$M$10)</f>
        <v>0</v>
      </c>
    </row>
    <row r="309" spans="1:13" x14ac:dyDescent="0.3">
      <c r="A309" s="1329">
        <f>'SAI Project 3161'!$B$9</f>
        <v>1010</v>
      </c>
      <c r="B309" s="1303">
        <f>'SAI Project 3161'!A14</f>
        <v>0</v>
      </c>
      <c r="C309" s="1303">
        <f>'SAI Project 3161'!B14</f>
        <v>0</v>
      </c>
      <c r="D309" s="1303" t="str">
        <f>'SAI Project 3161'!$B$6</f>
        <v>0000</v>
      </c>
      <c r="E309" s="1303">
        <f>'SAI Project 3161'!$B$7</f>
        <v>3161</v>
      </c>
      <c r="F309" s="1539">
        <f>'SAI Project 3161'!E14</f>
        <v>0</v>
      </c>
      <c r="I309" s="92">
        <f t="shared" si="21"/>
        <v>0</v>
      </c>
      <c r="J309" s="1534">
        <f t="shared" si="22"/>
        <v>0</v>
      </c>
      <c r="L309" s="1535" t="s">
        <v>1540</v>
      </c>
      <c r="M309" s="1536">
        <f>DSUM(I306:J332,"Amount",$L$12:$M$13)</f>
        <v>0</v>
      </c>
    </row>
    <row r="310" spans="1:13" x14ac:dyDescent="0.3">
      <c r="A310" s="1329">
        <f>'SAI Project 3161'!$B$9</f>
        <v>1010</v>
      </c>
      <c r="B310" s="1303">
        <f>'SAI Project 3161'!A15</f>
        <v>0</v>
      </c>
      <c r="C310" s="1303">
        <f>'SAI Project 3161'!B15</f>
        <v>0</v>
      </c>
      <c r="D310" s="1303" t="str">
        <f>'SAI Project 3161'!$B$6</f>
        <v>0000</v>
      </c>
      <c r="E310" s="1303">
        <f>'SAI Project 3161'!$B$7</f>
        <v>3161</v>
      </c>
      <c r="F310" s="1539">
        <f>'SAI Project 3161'!E15</f>
        <v>0</v>
      </c>
      <c r="I310" s="92">
        <f t="shared" si="21"/>
        <v>0</v>
      </c>
      <c r="J310" s="1534">
        <f t="shared" si="22"/>
        <v>0</v>
      </c>
      <c r="L310" s="1535" t="s">
        <v>1541</v>
      </c>
      <c r="M310" s="1536">
        <f>DSUM(I306:J332,"Amount",$L$15:$M$16)</f>
        <v>0</v>
      </c>
    </row>
    <row r="311" spans="1:13" x14ac:dyDescent="0.3">
      <c r="A311" s="1329">
        <f>'SAI Project 3161'!$B$9</f>
        <v>1010</v>
      </c>
      <c r="B311" s="1303">
        <f>'SAI Project 3161'!A16</f>
        <v>0</v>
      </c>
      <c r="C311" s="1303">
        <f>'SAI Project 3161'!B16</f>
        <v>0</v>
      </c>
      <c r="D311" s="1303" t="str">
        <f>'SAI Project 3161'!$B$6</f>
        <v>0000</v>
      </c>
      <c r="E311" s="1303">
        <f>'SAI Project 3161'!$B$7</f>
        <v>3161</v>
      </c>
      <c r="F311" s="1539">
        <f>'SAI Project 3161'!E16</f>
        <v>0</v>
      </c>
      <c r="I311" s="92">
        <f t="shared" si="21"/>
        <v>0</v>
      </c>
      <c r="J311" s="1534">
        <f t="shared" si="22"/>
        <v>0</v>
      </c>
      <c r="L311" s="1535" t="s">
        <v>1542</v>
      </c>
      <c r="M311" s="1536">
        <f>DSUM(I306:J332,"Amount",$L$18:$M$19)</f>
        <v>0</v>
      </c>
    </row>
    <row r="312" spans="1:13" x14ac:dyDescent="0.3">
      <c r="A312" s="1329">
        <f>'SAI Project 3161'!$B$9</f>
        <v>1010</v>
      </c>
      <c r="B312" s="1303">
        <f>'SAI Project 3161'!A17</f>
        <v>0</v>
      </c>
      <c r="C312" s="1303">
        <f>'SAI Project 3161'!B17</f>
        <v>0</v>
      </c>
      <c r="D312" s="1303" t="str">
        <f>'SAI Project 3161'!$B$6</f>
        <v>0000</v>
      </c>
      <c r="E312" s="1303">
        <f>'SAI Project 3161'!$B$7</f>
        <v>3161</v>
      </c>
      <c r="F312" s="1539">
        <f>'SAI Project 3161'!E17</f>
        <v>0</v>
      </c>
      <c r="I312" s="92">
        <f t="shared" si="21"/>
        <v>0</v>
      </c>
      <c r="J312" s="1534">
        <f t="shared" si="22"/>
        <v>0</v>
      </c>
      <c r="L312" s="1535" t="s">
        <v>1543</v>
      </c>
      <c r="M312" s="1536">
        <f>DSUM(I306:J332,"Amount",$L$21:$M$22)</f>
        <v>0</v>
      </c>
    </row>
    <row r="313" spans="1:13" x14ac:dyDescent="0.3">
      <c r="A313" s="1329">
        <f>'SAI Project 3161'!$B$9</f>
        <v>1010</v>
      </c>
      <c r="B313" s="1303">
        <f>'SAI Project 3161'!A18</f>
        <v>0</v>
      </c>
      <c r="C313" s="1303">
        <f>'SAI Project 3161'!B18</f>
        <v>0</v>
      </c>
      <c r="D313" s="1303" t="str">
        <f>'SAI Project 3161'!$B$6</f>
        <v>0000</v>
      </c>
      <c r="E313" s="1303">
        <f>'SAI Project 3161'!$B$7</f>
        <v>3161</v>
      </c>
      <c r="F313" s="1539">
        <f>'SAI Project 3161'!E18</f>
        <v>0</v>
      </c>
      <c r="I313" s="92">
        <f t="shared" si="21"/>
        <v>0</v>
      </c>
      <c r="J313" s="1534">
        <f t="shared" si="22"/>
        <v>0</v>
      </c>
      <c r="L313" s="1535" t="s">
        <v>1544</v>
      </c>
      <c r="M313" s="1536">
        <f>DSUM(I306:J332,"Amount",$L$24:$M$25)</f>
        <v>0</v>
      </c>
    </row>
    <row r="314" spans="1:13" x14ac:dyDescent="0.3">
      <c r="A314" s="1329">
        <f>'SAI Project 3161'!$B$9</f>
        <v>1010</v>
      </c>
      <c r="B314" s="1303">
        <f>'SAI Project 3161'!A19</f>
        <v>0</v>
      </c>
      <c r="C314" s="1303">
        <f>'SAI Project 3161'!B19</f>
        <v>0</v>
      </c>
      <c r="D314" s="1303" t="str">
        <f>'SAI Project 3161'!$B$6</f>
        <v>0000</v>
      </c>
      <c r="E314" s="1303">
        <f>'SAI Project 3161'!$B$7</f>
        <v>3161</v>
      </c>
      <c r="F314" s="1539">
        <f>'SAI Project 3161'!E19</f>
        <v>0</v>
      </c>
      <c r="I314" s="92">
        <f t="shared" si="21"/>
        <v>0</v>
      </c>
      <c r="J314" s="1534">
        <f t="shared" si="22"/>
        <v>0</v>
      </c>
      <c r="L314" s="1535" t="s">
        <v>1545</v>
      </c>
      <c r="M314" s="1537">
        <f>SUM(M307:M313)</f>
        <v>0</v>
      </c>
    </row>
    <row r="315" spans="1:13" x14ac:dyDescent="0.3">
      <c r="A315" s="1329">
        <f>'SAI Project 3161'!$B$9</f>
        <v>1010</v>
      </c>
      <c r="B315" s="1303">
        <f>'SAI Project 3161'!A20</f>
        <v>0</v>
      </c>
      <c r="C315" s="1303">
        <f>'SAI Project 3161'!B20</f>
        <v>0</v>
      </c>
      <c r="D315" s="1303" t="str">
        <f>'SAI Project 3161'!$B$6</f>
        <v>0000</v>
      </c>
      <c r="E315" s="1303">
        <f>'SAI Project 3161'!$B$7</f>
        <v>3161</v>
      </c>
      <c r="F315" s="1539">
        <f>'SAI Project 3161'!E20</f>
        <v>0</v>
      </c>
      <c r="I315" s="92">
        <f t="shared" si="21"/>
        <v>0</v>
      </c>
      <c r="J315" s="1534">
        <f t="shared" si="22"/>
        <v>0</v>
      </c>
    </row>
    <row r="316" spans="1:13" x14ac:dyDescent="0.3">
      <c r="A316" s="1329">
        <f>'SAI Project 3161'!$B$9</f>
        <v>1010</v>
      </c>
      <c r="B316" s="1303">
        <f>'SAI Project 3161'!A21</f>
        <v>0</v>
      </c>
      <c r="C316" s="1303">
        <f>'SAI Project 3161'!B21</f>
        <v>0</v>
      </c>
      <c r="D316" s="1303" t="str">
        <f>'SAI Project 3161'!$B$6</f>
        <v>0000</v>
      </c>
      <c r="E316" s="1303">
        <f>'SAI Project 3161'!$B$7</f>
        <v>3161</v>
      </c>
      <c r="F316" s="1539">
        <f>'SAI Project 3161'!E21</f>
        <v>0</v>
      </c>
      <c r="I316" s="92">
        <f t="shared" si="21"/>
        <v>0</v>
      </c>
      <c r="J316" s="1534">
        <f t="shared" si="22"/>
        <v>0</v>
      </c>
    </row>
    <row r="317" spans="1:13" x14ac:dyDescent="0.3">
      <c r="A317" s="1329">
        <f>'SAI Project 3161'!$B$9</f>
        <v>1010</v>
      </c>
      <c r="B317" s="1303">
        <f>'SAI Project 3161'!A22</f>
        <v>0</v>
      </c>
      <c r="C317" s="1303">
        <f>'SAI Project 3161'!B22</f>
        <v>0</v>
      </c>
      <c r="D317" s="1303" t="str">
        <f>'SAI Project 3161'!$B$6</f>
        <v>0000</v>
      </c>
      <c r="E317" s="1303">
        <f>'SAI Project 3161'!$B$7</f>
        <v>3161</v>
      </c>
      <c r="F317" s="1539">
        <f>'SAI Project 3161'!E22</f>
        <v>0</v>
      </c>
      <c r="I317" s="92">
        <f t="shared" si="21"/>
        <v>0</v>
      </c>
      <c r="J317" s="1534">
        <f t="shared" si="22"/>
        <v>0</v>
      </c>
    </row>
    <row r="318" spans="1:13" x14ac:dyDescent="0.3">
      <c r="A318" s="1329">
        <f>'SAI Project 3161'!$B$9</f>
        <v>1010</v>
      </c>
      <c r="B318" s="1303">
        <f>'SAI Project 3161'!A23</f>
        <v>0</v>
      </c>
      <c r="C318" s="1303">
        <f>'SAI Project 3161'!B23</f>
        <v>0</v>
      </c>
      <c r="D318" s="1303" t="str">
        <f>'SAI Project 3161'!$B$6</f>
        <v>0000</v>
      </c>
      <c r="E318" s="1303">
        <f>'SAI Project 3161'!$B$7</f>
        <v>3161</v>
      </c>
      <c r="F318" s="1539">
        <f>'SAI Project 3161'!E23</f>
        <v>0</v>
      </c>
      <c r="I318" s="92">
        <f t="shared" si="21"/>
        <v>0</v>
      </c>
      <c r="J318" s="1534">
        <f t="shared" si="22"/>
        <v>0</v>
      </c>
    </row>
    <row r="319" spans="1:13" x14ac:dyDescent="0.3">
      <c r="A319" s="1329">
        <f>'SAI Project 3161'!$B$9</f>
        <v>1010</v>
      </c>
      <c r="B319" s="1303">
        <f>'SAI Project 3161'!A24</f>
        <v>0</v>
      </c>
      <c r="C319" s="1303">
        <f>'SAI Project 3161'!B24</f>
        <v>0</v>
      </c>
      <c r="D319" s="1303" t="str">
        <f>'SAI Project 3161'!$B$6</f>
        <v>0000</v>
      </c>
      <c r="E319" s="1303">
        <f>'SAI Project 3161'!$B$7</f>
        <v>3161</v>
      </c>
      <c r="F319" s="1539">
        <f>'SAI Project 3161'!E24</f>
        <v>0</v>
      </c>
      <c r="I319" s="92">
        <f t="shared" si="21"/>
        <v>0</v>
      </c>
      <c r="J319" s="1534">
        <f t="shared" si="22"/>
        <v>0</v>
      </c>
    </row>
    <row r="320" spans="1:13" x14ac:dyDescent="0.3">
      <c r="A320" s="1329">
        <f>'SAI Project 3161'!$B$9</f>
        <v>1010</v>
      </c>
      <c r="B320" s="1303">
        <f>'SAI Project 3161'!A25</f>
        <v>0</v>
      </c>
      <c r="C320" s="1303">
        <f>'SAI Project 3161'!B25</f>
        <v>0</v>
      </c>
      <c r="D320" s="1303" t="str">
        <f>'SAI Project 3161'!$B$6</f>
        <v>0000</v>
      </c>
      <c r="E320" s="1303">
        <f>'SAI Project 3161'!$B$7</f>
        <v>3161</v>
      </c>
      <c r="F320" s="1539">
        <f>'SAI Project 3161'!E25</f>
        <v>0</v>
      </c>
      <c r="I320" s="92">
        <f t="shared" si="21"/>
        <v>0</v>
      </c>
      <c r="J320" s="1534">
        <f t="shared" si="22"/>
        <v>0</v>
      </c>
    </row>
    <row r="321" spans="1:13" x14ac:dyDescent="0.3">
      <c r="A321" s="1329">
        <f>'SAI Project 3161'!$B$9</f>
        <v>1010</v>
      </c>
      <c r="B321" s="1303">
        <f>'SAI Project 3161'!A26</f>
        <v>0</v>
      </c>
      <c r="C321" s="1303">
        <f>'SAI Project 3161'!B26</f>
        <v>0</v>
      </c>
      <c r="D321" s="1303" t="str">
        <f>'SAI Project 3161'!$B$6</f>
        <v>0000</v>
      </c>
      <c r="E321" s="1303">
        <f>'SAI Project 3161'!$B$7</f>
        <v>3161</v>
      </c>
      <c r="F321" s="1539">
        <f>'SAI Project 3161'!E26</f>
        <v>0</v>
      </c>
      <c r="I321" s="92">
        <f t="shared" si="21"/>
        <v>0</v>
      </c>
      <c r="J321" s="1534">
        <f t="shared" si="22"/>
        <v>0</v>
      </c>
    </row>
    <row r="322" spans="1:13" x14ac:dyDescent="0.3">
      <c r="A322" s="1329">
        <f>'SAI Project 3161'!$B$9</f>
        <v>1010</v>
      </c>
      <c r="B322" s="1303">
        <f>'SAI Project 3161'!A27</f>
        <v>0</v>
      </c>
      <c r="C322" s="1303">
        <f>'SAI Project 3161'!B27</f>
        <v>0</v>
      </c>
      <c r="D322" s="1303" t="str">
        <f>'SAI Project 3161'!$B$6</f>
        <v>0000</v>
      </c>
      <c r="E322" s="1303">
        <f>'SAI Project 3161'!$B$7</f>
        <v>3161</v>
      </c>
      <c r="F322" s="1539">
        <f>'SAI Project 3161'!E27</f>
        <v>0</v>
      </c>
      <c r="I322" s="92">
        <f t="shared" si="21"/>
        <v>0</v>
      </c>
      <c r="J322" s="1534">
        <f t="shared" si="22"/>
        <v>0</v>
      </c>
    </row>
    <row r="323" spans="1:13" x14ac:dyDescent="0.3">
      <c r="A323" s="1329">
        <f>'SAI Project 3161'!$B$9</f>
        <v>1010</v>
      </c>
      <c r="B323" s="1303">
        <f>'SAI Project 3161'!A28</f>
        <v>0</v>
      </c>
      <c r="C323" s="1303">
        <f>'SAI Project 3161'!B28</f>
        <v>0</v>
      </c>
      <c r="D323" s="1303" t="str">
        <f>'SAI Project 3161'!$B$6</f>
        <v>0000</v>
      </c>
      <c r="E323" s="1303">
        <f>'SAI Project 3161'!$B$7</f>
        <v>3161</v>
      </c>
      <c r="F323" s="1539">
        <f>'SAI Project 3161'!E28</f>
        <v>0</v>
      </c>
      <c r="I323" s="92">
        <f t="shared" si="21"/>
        <v>0</v>
      </c>
      <c r="J323" s="1534">
        <f t="shared" si="22"/>
        <v>0</v>
      </c>
    </row>
    <row r="324" spans="1:13" x14ac:dyDescent="0.3">
      <c r="A324" s="1329">
        <f>'SAI Project 3161'!$B$9</f>
        <v>1010</v>
      </c>
      <c r="B324" s="1303">
        <f>'SAI Project 3161'!A29</f>
        <v>0</v>
      </c>
      <c r="C324" s="1303">
        <f>'SAI Project 3161'!B29</f>
        <v>0</v>
      </c>
      <c r="D324" s="1303" t="str">
        <f>'SAI Project 3161'!$B$6</f>
        <v>0000</v>
      </c>
      <c r="E324" s="1303">
        <f>'SAI Project 3161'!$B$7</f>
        <v>3161</v>
      </c>
      <c r="F324" s="1539">
        <f>'SAI Project 3161'!E29</f>
        <v>0</v>
      </c>
      <c r="I324" s="92">
        <f t="shared" si="21"/>
        <v>0</v>
      </c>
      <c r="J324" s="1534">
        <f t="shared" si="22"/>
        <v>0</v>
      </c>
    </row>
    <row r="325" spans="1:13" x14ac:dyDescent="0.3">
      <c r="A325" s="1329">
        <f>'SAI Project 3161'!$B$9</f>
        <v>1010</v>
      </c>
      <c r="B325" s="1303">
        <f>'SAI Project 3161'!A30</f>
        <v>0</v>
      </c>
      <c r="C325" s="1303">
        <f>'SAI Project 3161'!B30</f>
        <v>0</v>
      </c>
      <c r="D325" s="1303" t="str">
        <f>'SAI Project 3161'!$B$6</f>
        <v>0000</v>
      </c>
      <c r="E325" s="1303">
        <f>'SAI Project 3161'!$B$7</f>
        <v>3161</v>
      </c>
      <c r="F325" s="1539">
        <f>'SAI Project 3161'!E30</f>
        <v>0</v>
      </c>
      <c r="I325" s="92">
        <f t="shared" si="21"/>
        <v>0</v>
      </c>
      <c r="J325" s="1534">
        <f t="shared" si="22"/>
        <v>0</v>
      </c>
    </row>
    <row r="326" spans="1:13" x14ac:dyDescent="0.3">
      <c r="A326" s="1329">
        <f>'SAI Project 3161'!$B$9</f>
        <v>1010</v>
      </c>
      <c r="B326" s="1303">
        <f>'SAI Project 3161'!A31</f>
        <v>0</v>
      </c>
      <c r="C326" s="1303">
        <f>'SAI Project 3161'!B31</f>
        <v>0</v>
      </c>
      <c r="D326" s="1303" t="str">
        <f>'SAI Project 3161'!$B$6</f>
        <v>0000</v>
      </c>
      <c r="E326" s="1303">
        <f>'SAI Project 3161'!$B$7</f>
        <v>3161</v>
      </c>
      <c r="F326" s="1539">
        <f>'SAI Project 3161'!E31</f>
        <v>0</v>
      </c>
      <c r="I326" s="92">
        <f t="shared" si="21"/>
        <v>0</v>
      </c>
      <c r="J326" s="1534">
        <f t="shared" si="22"/>
        <v>0</v>
      </c>
    </row>
    <row r="327" spans="1:13" x14ac:dyDescent="0.3">
      <c r="A327" s="1329">
        <f>'SAI Project 3161'!$B$9</f>
        <v>1010</v>
      </c>
      <c r="B327" s="1303">
        <f>'SAI Project 3161'!A32</f>
        <v>0</v>
      </c>
      <c r="C327" s="1303">
        <f>'SAI Project 3161'!B32</f>
        <v>0</v>
      </c>
      <c r="D327" s="1303" t="str">
        <f>'SAI Project 3161'!$B$6</f>
        <v>0000</v>
      </c>
      <c r="E327" s="1303">
        <f>'SAI Project 3161'!$B$7</f>
        <v>3161</v>
      </c>
      <c r="F327" s="1539">
        <f>'SAI Project 3161'!E32</f>
        <v>0</v>
      </c>
      <c r="I327" s="92">
        <f t="shared" si="21"/>
        <v>0</v>
      </c>
      <c r="J327" s="1534">
        <f t="shared" si="22"/>
        <v>0</v>
      </c>
    </row>
    <row r="328" spans="1:13" x14ac:dyDescent="0.3">
      <c r="A328" s="1329">
        <f>'SAI Project 3161'!$B$9</f>
        <v>1010</v>
      </c>
      <c r="B328" s="1303">
        <f>'SAI Project 3161'!A33</f>
        <v>0</v>
      </c>
      <c r="C328" s="1303">
        <f>'SAI Project 3161'!B33</f>
        <v>0</v>
      </c>
      <c r="D328" s="1303" t="str">
        <f>'SAI Project 3161'!$B$6</f>
        <v>0000</v>
      </c>
      <c r="E328" s="1303">
        <f>'SAI Project 3161'!$B$7</f>
        <v>3161</v>
      </c>
      <c r="F328" s="1539">
        <f>'SAI Project 3161'!E33</f>
        <v>0</v>
      </c>
      <c r="I328" s="92">
        <f t="shared" si="21"/>
        <v>0</v>
      </c>
      <c r="J328" s="1534">
        <f t="shared" si="22"/>
        <v>0</v>
      </c>
    </row>
    <row r="329" spans="1:13" x14ac:dyDescent="0.3">
      <c r="A329" s="1329">
        <f>'SAI Project 3161'!$B$9</f>
        <v>1010</v>
      </c>
      <c r="B329" s="1303">
        <f>'SAI Project 3161'!A34</f>
        <v>0</v>
      </c>
      <c r="C329" s="1303">
        <f>'SAI Project 3161'!B34</f>
        <v>0</v>
      </c>
      <c r="D329" s="1303" t="str">
        <f>'SAI Project 3161'!$B$6</f>
        <v>0000</v>
      </c>
      <c r="E329" s="1303">
        <f>'SAI Project 3161'!$B$7</f>
        <v>3161</v>
      </c>
      <c r="F329" s="1539">
        <f>'SAI Project 3161'!E34</f>
        <v>0</v>
      </c>
      <c r="I329" s="92">
        <f t="shared" si="21"/>
        <v>0</v>
      </c>
      <c r="J329" s="1534">
        <f t="shared" si="22"/>
        <v>0</v>
      </c>
    </row>
    <row r="330" spans="1:13" x14ac:dyDescent="0.3">
      <c r="A330" s="1329">
        <f>'SAI Project 3161'!$B$9</f>
        <v>1010</v>
      </c>
      <c r="B330" s="1303">
        <f>'SAI Project 3161'!A35</f>
        <v>0</v>
      </c>
      <c r="C330" s="1303">
        <f>'SAI Project 3161'!B35</f>
        <v>0</v>
      </c>
      <c r="D330" s="1303" t="str">
        <f>'SAI Project 3161'!$B$6</f>
        <v>0000</v>
      </c>
      <c r="E330" s="1303">
        <f>'SAI Project 3161'!$B$7</f>
        <v>3161</v>
      </c>
      <c r="F330" s="1539">
        <f>'SAI Project 3161'!E35</f>
        <v>0</v>
      </c>
      <c r="I330" s="92">
        <f t="shared" si="21"/>
        <v>0</v>
      </c>
      <c r="J330" s="1534">
        <f t="shared" si="22"/>
        <v>0</v>
      </c>
    </row>
    <row r="331" spans="1:13" x14ac:dyDescent="0.3">
      <c r="A331" s="1329">
        <f>'SAI Project 3161'!$B$9</f>
        <v>1010</v>
      </c>
      <c r="B331" s="1303">
        <f>'SAI Project 3161'!A36</f>
        <v>0</v>
      </c>
      <c r="C331" s="1303">
        <f>'SAI Project 3161'!B36</f>
        <v>0</v>
      </c>
      <c r="D331" s="1303" t="str">
        <f>'SAI Project 3161'!$B$6</f>
        <v>0000</v>
      </c>
      <c r="E331" s="1303">
        <f>'SAI Project 3161'!$B$7</f>
        <v>3161</v>
      </c>
      <c r="F331" s="1539">
        <f>'SAI Project 3161'!E36</f>
        <v>0</v>
      </c>
      <c r="I331" s="92">
        <f t="shared" si="21"/>
        <v>0</v>
      </c>
      <c r="J331" s="1534">
        <f t="shared" si="22"/>
        <v>0</v>
      </c>
    </row>
    <row r="332" spans="1:13" x14ac:dyDescent="0.3">
      <c r="A332" s="1329">
        <f>'SAI Project 3161'!$B$9</f>
        <v>1010</v>
      </c>
      <c r="B332" s="1303">
        <f>'SAI Project 3161'!A37</f>
        <v>0</v>
      </c>
      <c r="C332" s="1303">
        <f>'SAI Project 3161'!B37</f>
        <v>0</v>
      </c>
      <c r="D332" s="1303" t="str">
        <f>'SAI Project 3161'!$B$6</f>
        <v>0000</v>
      </c>
      <c r="E332" s="1303">
        <f>'SAI Project 3161'!$B$7</f>
        <v>3161</v>
      </c>
      <c r="F332" s="1539">
        <f>'SAI Project 3161'!E37</f>
        <v>0</v>
      </c>
      <c r="I332" s="92">
        <f t="shared" si="21"/>
        <v>0</v>
      </c>
      <c r="J332" s="1534">
        <f t="shared" si="22"/>
        <v>0</v>
      </c>
    </row>
    <row r="333" spans="1:13" x14ac:dyDescent="0.3">
      <c r="G333" s="1512">
        <f>SUM(F307:F332)</f>
        <v>0</v>
      </c>
    </row>
    <row r="335" spans="1:13" x14ac:dyDescent="0.3">
      <c r="A335" s="1501" t="str">
        <f>'Title I'!D7</f>
        <v xml:space="preserve">  Title I</v>
      </c>
    </row>
    <row r="336" spans="1:13" s="230" customFormat="1" x14ac:dyDescent="0.3">
      <c r="A336" s="1340" t="s">
        <v>242</v>
      </c>
      <c r="B336" s="1340" t="s">
        <v>243</v>
      </c>
      <c r="C336" s="1340" t="s">
        <v>244</v>
      </c>
      <c r="D336" s="1340" t="s">
        <v>245</v>
      </c>
      <c r="E336" s="1342" t="s">
        <v>246</v>
      </c>
      <c r="F336" s="1531" t="s">
        <v>247</v>
      </c>
      <c r="G336" s="1508" t="s">
        <v>248</v>
      </c>
      <c r="H336" s="1532"/>
      <c r="I336" s="230" t="s">
        <v>1424</v>
      </c>
      <c r="J336" s="230" t="s">
        <v>247</v>
      </c>
      <c r="K336" s="1533"/>
      <c r="L336" s="92" t="s">
        <v>528</v>
      </c>
      <c r="M336" s="92"/>
    </row>
    <row r="337" spans="1:13" x14ac:dyDescent="0.3">
      <c r="A337" s="1329">
        <f>'Title I'!$B$9</f>
        <v>4201</v>
      </c>
      <c r="B337" s="1303">
        <f>'Title I'!A12</f>
        <v>0</v>
      </c>
      <c r="C337" s="1303">
        <f>'Title I'!B12</f>
        <v>0</v>
      </c>
      <c r="D337" s="1303" t="str">
        <f>'Title I'!$B$6</f>
        <v>0000</v>
      </c>
      <c r="E337" s="1303" t="str">
        <f>'Title I'!$B$7</f>
        <v>4401</v>
      </c>
      <c r="F337" s="1539">
        <f>'Title I'!E12</f>
        <v>0</v>
      </c>
      <c r="G337" s="1540"/>
      <c r="I337" s="92">
        <f t="shared" ref="I337:I362" si="23">IF(C337&gt;="0100",IF(C337&gt;="0300",IF(C337&gt;="0400",IF(C337&gt;="0500",IF(C337&gt;="0600",IF(C337&gt;="0700",IF(C337&gt;="0900",900,700),600),500),400),300),100),0)</f>
        <v>0</v>
      </c>
      <c r="J337" s="1534">
        <f t="shared" ref="J337:J362" si="24">F337</f>
        <v>0</v>
      </c>
      <c r="L337" s="1535" t="s">
        <v>1538</v>
      </c>
      <c r="M337" s="1536">
        <f>DSUM(I336:J362,"Amount",$L$6:$M$7)</f>
        <v>0</v>
      </c>
    </row>
    <row r="338" spans="1:13" x14ac:dyDescent="0.3">
      <c r="A338" s="1329">
        <f>'Title I'!$B$9</f>
        <v>4201</v>
      </c>
      <c r="B338" s="1303">
        <f>'Title I'!A13</f>
        <v>0</v>
      </c>
      <c r="C338" s="1303">
        <f>'Title I'!B13</f>
        <v>0</v>
      </c>
      <c r="D338" s="1303" t="str">
        <f>'Title I'!$B$6</f>
        <v>0000</v>
      </c>
      <c r="E338" s="1303" t="str">
        <f>'Title I'!$B$7</f>
        <v>4401</v>
      </c>
      <c r="F338" s="1539">
        <f>'Title I'!E13</f>
        <v>0</v>
      </c>
      <c r="I338" s="92">
        <f t="shared" si="23"/>
        <v>0</v>
      </c>
      <c r="J338" s="1534">
        <f t="shared" si="24"/>
        <v>0</v>
      </c>
      <c r="L338" s="1535" t="s">
        <v>1539</v>
      </c>
      <c r="M338" s="1536">
        <f>DSUM(I336:J362,"Amount",$L$9:$M$10)</f>
        <v>0</v>
      </c>
    </row>
    <row r="339" spans="1:13" x14ac:dyDescent="0.3">
      <c r="A339" s="1329">
        <f>'Title I'!$B$9</f>
        <v>4201</v>
      </c>
      <c r="B339" s="1303">
        <f>'Title I'!A14</f>
        <v>0</v>
      </c>
      <c r="C339" s="1303">
        <f>'Title I'!B14</f>
        <v>0</v>
      </c>
      <c r="D339" s="1303" t="str">
        <f>'Title I'!$B$6</f>
        <v>0000</v>
      </c>
      <c r="E339" s="1303" t="str">
        <f>'Title I'!$B$7</f>
        <v>4401</v>
      </c>
      <c r="F339" s="1539">
        <f>'Title I'!E14</f>
        <v>0</v>
      </c>
      <c r="I339" s="92">
        <f t="shared" si="23"/>
        <v>0</v>
      </c>
      <c r="J339" s="1534">
        <f t="shared" si="24"/>
        <v>0</v>
      </c>
      <c r="L339" s="1535" t="s">
        <v>1540</v>
      </c>
      <c r="M339" s="1536">
        <f>DSUM(I336:J362,"Amount",$L$12:$M$13)</f>
        <v>0</v>
      </c>
    </row>
    <row r="340" spans="1:13" x14ac:dyDescent="0.3">
      <c r="A340" s="1329">
        <f>'Title I'!$B$9</f>
        <v>4201</v>
      </c>
      <c r="B340" s="1303">
        <f>'Title I'!A15</f>
        <v>0</v>
      </c>
      <c r="C340" s="1303">
        <f>'Title I'!B15</f>
        <v>0</v>
      </c>
      <c r="D340" s="1303" t="str">
        <f>'Title I'!$B$6</f>
        <v>0000</v>
      </c>
      <c r="E340" s="1303" t="str">
        <f>'Title I'!$B$7</f>
        <v>4401</v>
      </c>
      <c r="F340" s="1539">
        <f>'Title I'!E15</f>
        <v>0</v>
      </c>
      <c r="I340" s="92">
        <f t="shared" si="23"/>
        <v>0</v>
      </c>
      <c r="J340" s="1534">
        <f t="shared" si="24"/>
        <v>0</v>
      </c>
      <c r="L340" s="1535" t="s">
        <v>1541</v>
      </c>
      <c r="M340" s="1536">
        <f>DSUM(I336:J362,"Amount",$L$15:$M$16)</f>
        <v>0</v>
      </c>
    </row>
    <row r="341" spans="1:13" x14ac:dyDescent="0.3">
      <c r="A341" s="1329">
        <f>'Title I'!$B$9</f>
        <v>4201</v>
      </c>
      <c r="B341" s="1303">
        <f>'Title I'!A16</f>
        <v>0</v>
      </c>
      <c r="C341" s="1303">
        <f>'Title I'!B16</f>
        <v>0</v>
      </c>
      <c r="D341" s="1303" t="str">
        <f>'Title I'!$B$6</f>
        <v>0000</v>
      </c>
      <c r="E341" s="1303" t="str">
        <f>'Title I'!$B$7</f>
        <v>4401</v>
      </c>
      <c r="F341" s="1539">
        <f>'Title I'!E16</f>
        <v>0</v>
      </c>
      <c r="I341" s="92">
        <f t="shared" si="23"/>
        <v>0</v>
      </c>
      <c r="J341" s="1534">
        <f t="shared" si="24"/>
        <v>0</v>
      </c>
      <c r="L341" s="1535" t="s">
        <v>1542</v>
      </c>
      <c r="M341" s="1536">
        <f>DSUM(I336:J362,"Amount",$L$18:$M$19)</f>
        <v>0</v>
      </c>
    </row>
    <row r="342" spans="1:13" x14ac:dyDescent="0.3">
      <c r="A342" s="1329">
        <f>'Title I'!$B$9</f>
        <v>4201</v>
      </c>
      <c r="B342" s="1303">
        <f>'Title I'!A17</f>
        <v>0</v>
      </c>
      <c r="C342" s="1303">
        <f>'Title I'!B17</f>
        <v>0</v>
      </c>
      <c r="D342" s="1303" t="str">
        <f>'Title I'!$B$6</f>
        <v>0000</v>
      </c>
      <c r="E342" s="1303" t="str">
        <f>'Title I'!$B$7</f>
        <v>4401</v>
      </c>
      <c r="F342" s="1539">
        <f>'Title I'!E17</f>
        <v>0</v>
      </c>
      <c r="I342" s="92">
        <f t="shared" si="23"/>
        <v>0</v>
      </c>
      <c r="J342" s="1534">
        <f t="shared" si="24"/>
        <v>0</v>
      </c>
      <c r="L342" s="1535" t="s">
        <v>1543</v>
      </c>
      <c r="M342" s="1536">
        <f>DSUM(I336:J362,"Amount",$L$21:$M$22)</f>
        <v>0</v>
      </c>
    </row>
    <row r="343" spans="1:13" x14ac:dyDescent="0.3">
      <c r="A343" s="1329">
        <f>'Title I'!$B$9</f>
        <v>4201</v>
      </c>
      <c r="B343" s="1303">
        <f>'Title I'!A18</f>
        <v>0</v>
      </c>
      <c r="C343" s="1303">
        <f>'Title I'!B18</f>
        <v>0</v>
      </c>
      <c r="D343" s="1303" t="str">
        <f>'Title I'!$B$6</f>
        <v>0000</v>
      </c>
      <c r="E343" s="1303" t="str">
        <f>'Title I'!$B$7</f>
        <v>4401</v>
      </c>
      <c r="F343" s="1539">
        <f>'Title I'!E18</f>
        <v>0</v>
      </c>
      <c r="I343" s="92">
        <f t="shared" si="23"/>
        <v>0</v>
      </c>
      <c r="J343" s="1534">
        <f t="shared" si="24"/>
        <v>0</v>
      </c>
      <c r="L343" s="1535" t="s">
        <v>1544</v>
      </c>
      <c r="M343" s="1536">
        <f>DSUM(I336:J362,"Amount",$L$24:$M$25)</f>
        <v>0</v>
      </c>
    </row>
    <row r="344" spans="1:13" x14ac:dyDescent="0.3">
      <c r="A344" s="1329">
        <f>'Title I'!$B$9</f>
        <v>4201</v>
      </c>
      <c r="B344" s="1303">
        <f>'Title I'!A19</f>
        <v>0</v>
      </c>
      <c r="C344" s="1303">
        <f>'Title I'!B19</f>
        <v>0</v>
      </c>
      <c r="D344" s="1303" t="str">
        <f>'Title I'!$B$6</f>
        <v>0000</v>
      </c>
      <c r="E344" s="1303" t="str">
        <f>'Title I'!$B$7</f>
        <v>4401</v>
      </c>
      <c r="F344" s="1539">
        <f>'Title I'!E19</f>
        <v>0</v>
      </c>
      <c r="I344" s="92">
        <f t="shared" si="23"/>
        <v>0</v>
      </c>
      <c r="J344" s="1534">
        <f t="shared" si="24"/>
        <v>0</v>
      </c>
      <c r="L344" s="1535" t="s">
        <v>1545</v>
      </c>
      <c r="M344" s="1537">
        <f>SUM(M337:M343)</f>
        <v>0</v>
      </c>
    </row>
    <row r="345" spans="1:13" x14ac:dyDescent="0.3">
      <c r="A345" s="1329">
        <f>'Title I'!$B$9</f>
        <v>4201</v>
      </c>
      <c r="B345" s="1303">
        <f>'Title I'!A20</f>
        <v>0</v>
      </c>
      <c r="C345" s="1303">
        <f>'Title I'!B20</f>
        <v>0</v>
      </c>
      <c r="D345" s="1303" t="str">
        <f>'Title I'!$B$6</f>
        <v>0000</v>
      </c>
      <c r="E345" s="1303" t="str">
        <f>'Title I'!$B$7</f>
        <v>4401</v>
      </c>
      <c r="F345" s="1539">
        <f>'Title I'!E20</f>
        <v>0</v>
      </c>
      <c r="I345" s="92">
        <f t="shared" si="23"/>
        <v>0</v>
      </c>
      <c r="J345" s="1534">
        <f t="shared" si="24"/>
        <v>0</v>
      </c>
    </row>
    <row r="346" spans="1:13" x14ac:dyDescent="0.3">
      <c r="A346" s="1329">
        <f>'Title I'!$B$9</f>
        <v>4201</v>
      </c>
      <c r="B346" s="1303">
        <f>'Title I'!A21</f>
        <v>0</v>
      </c>
      <c r="C346" s="1303">
        <f>'Title I'!B21</f>
        <v>0</v>
      </c>
      <c r="D346" s="1303" t="str">
        <f>'Title I'!$B$6</f>
        <v>0000</v>
      </c>
      <c r="E346" s="1303" t="str">
        <f>'Title I'!$B$7</f>
        <v>4401</v>
      </c>
      <c r="F346" s="1539">
        <f>'Title I'!E21</f>
        <v>0</v>
      </c>
      <c r="I346" s="92">
        <f t="shared" si="23"/>
        <v>0</v>
      </c>
      <c r="J346" s="1534">
        <f t="shared" si="24"/>
        <v>0</v>
      </c>
    </row>
    <row r="347" spans="1:13" x14ac:dyDescent="0.3">
      <c r="A347" s="1329">
        <f>'Title I'!$B$9</f>
        <v>4201</v>
      </c>
      <c r="B347" s="1303">
        <f>'Title I'!A22</f>
        <v>0</v>
      </c>
      <c r="C347" s="1303">
        <f>'Title I'!B22</f>
        <v>0</v>
      </c>
      <c r="D347" s="1303" t="str">
        <f>'Title I'!$B$6</f>
        <v>0000</v>
      </c>
      <c r="E347" s="1303" t="str">
        <f>'Title I'!$B$7</f>
        <v>4401</v>
      </c>
      <c r="F347" s="1539">
        <f>'Title I'!E22</f>
        <v>0</v>
      </c>
      <c r="I347" s="92">
        <f t="shared" si="23"/>
        <v>0</v>
      </c>
      <c r="J347" s="1534">
        <f t="shared" si="24"/>
        <v>0</v>
      </c>
    </row>
    <row r="348" spans="1:13" x14ac:dyDescent="0.3">
      <c r="A348" s="1329">
        <f>'Title I'!$B$9</f>
        <v>4201</v>
      </c>
      <c r="B348" s="1303">
        <f>'Title I'!A23</f>
        <v>0</v>
      </c>
      <c r="C348" s="1303">
        <f>'Title I'!B23</f>
        <v>0</v>
      </c>
      <c r="D348" s="1303" t="str">
        <f>'Title I'!$B$6</f>
        <v>0000</v>
      </c>
      <c r="E348" s="1303" t="str">
        <f>'Title I'!$B$7</f>
        <v>4401</v>
      </c>
      <c r="F348" s="1539">
        <f>'Title I'!E23</f>
        <v>0</v>
      </c>
      <c r="I348" s="92">
        <f t="shared" si="23"/>
        <v>0</v>
      </c>
      <c r="J348" s="1534">
        <f t="shared" si="24"/>
        <v>0</v>
      </c>
    </row>
    <row r="349" spans="1:13" x14ac:dyDescent="0.3">
      <c r="A349" s="1329">
        <f>'Title I'!$B$9</f>
        <v>4201</v>
      </c>
      <c r="B349" s="1303">
        <f>'Title I'!A24</f>
        <v>0</v>
      </c>
      <c r="C349" s="1303">
        <f>'Title I'!B24</f>
        <v>0</v>
      </c>
      <c r="D349" s="1303" t="str">
        <f>'Title I'!$B$6</f>
        <v>0000</v>
      </c>
      <c r="E349" s="1303" t="str">
        <f>'Title I'!$B$7</f>
        <v>4401</v>
      </c>
      <c r="F349" s="1539">
        <f>'Title I'!E24</f>
        <v>0</v>
      </c>
      <c r="I349" s="92">
        <f t="shared" si="23"/>
        <v>0</v>
      </c>
      <c r="J349" s="1534">
        <f t="shared" si="24"/>
        <v>0</v>
      </c>
    </row>
    <row r="350" spans="1:13" x14ac:dyDescent="0.3">
      <c r="A350" s="1329">
        <f>'Title I'!$B$9</f>
        <v>4201</v>
      </c>
      <c r="B350" s="1303">
        <f>'Title I'!A25</f>
        <v>0</v>
      </c>
      <c r="C350" s="1303">
        <f>'Title I'!B25</f>
        <v>0</v>
      </c>
      <c r="D350" s="1303" t="str">
        <f>'Title I'!$B$6</f>
        <v>0000</v>
      </c>
      <c r="E350" s="1303" t="str">
        <f>'Title I'!$B$7</f>
        <v>4401</v>
      </c>
      <c r="F350" s="1539">
        <f>'Title I'!E25</f>
        <v>0</v>
      </c>
      <c r="I350" s="92">
        <f t="shared" si="23"/>
        <v>0</v>
      </c>
      <c r="J350" s="1534">
        <f t="shared" si="24"/>
        <v>0</v>
      </c>
    </row>
    <row r="351" spans="1:13" x14ac:dyDescent="0.3">
      <c r="A351" s="1329">
        <f>'Title I'!$B$9</f>
        <v>4201</v>
      </c>
      <c r="B351" s="1303">
        <f>'Title I'!A26</f>
        <v>0</v>
      </c>
      <c r="C351" s="1303">
        <f>'Title I'!B26</f>
        <v>0</v>
      </c>
      <c r="D351" s="1303" t="str">
        <f>'Title I'!$B$6</f>
        <v>0000</v>
      </c>
      <c r="E351" s="1303" t="str">
        <f>'Title I'!$B$7</f>
        <v>4401</v>
      </c>
      <c r="F351" s="1539">
        <f>'Title I'!E26</f>
        <v>0</v>
      </c>
      <c r="I351" s="92">
        <f t="shared" si="23"/>
        <v>0</v>
      </c>
      <c r="J351" s="1534">
        <f t="shared" si="24"/>
        <v>0</v>
      </c>
    </row>
    <row r="352" spans="1:13" x14ac:dyDescent="0.3">
      <c r="A352" s="1329">
        <f>'Title I'!$B$9</f>
        <v>4201</v>
      </c>
      <c r="B352" s="1303">
        <f>'Title I'!A27</f>
        <v>0</v>
      </c>
      <c r="C352" s="1303">
        <f>'Title I'!B27</f>
        <v>0</v>
      </c>
      <c r="D352" s="1303" t="str">
        <f>'Title I'!$B$6</f>
        <v>0000</v>
      </c>
      <c r="E352" s="1303" t="str">
        <f>'Title I'!$B$7</f>
        <v>4401</v>
      </c>
      <c r="F352" s="1539">
        <f>'Title I'!E27</f>
        <v>0</v>
      </c>
      <c r="I352" s="92">
        <f t="shared" si="23"/>
        <v>0</v>
      </c>
      <c r="J352" s="1534">
        <f t="shared" si="24"/>
        <v>0</v>
      </c>
    </row>
    <row r="353" spans="1:13" x14ac:dyDescent="0.3">
      <c r="A353" s="1329">
        <f>'Title I'!$B$9</f>
        <v>4201</v>
      </c>
      <c r="B353" s="1303">
        <f>'Title I'!A28</f>
        <v>0</v>
      </c>
      <c r="C353" s="1303">
        <f>'Title I'!B28</f>
        <v>0</v>
      </c>
      <c r="D353" s="1303" t="str">
        <f>'Title I'!$B$6</f>
        <v>0000</v>
      </c>
      <c r="E353" s="1303" t="str">
        <f>'Title I'!$B$7</f>
        <v>4401</v>
      </c>
      <c r="F353" s="1539">
        <f>'Title I'!E28</f>
        <v>0</v>
      </c>
      <c r="I353" s="92">
        <f t="shared" si="23"/>
        <v>0</v>
      </c>
      <c r="J353" s="1534">
        <f t="shared" si="24"/>
        <v>0</v>
      </c>
    </row>
    <row r="354" spans="1:13" x14ac:dyDescent="0.3">
      <c r="A354" s="1329">
        <f>'Title I'!$B$9</f>
        <v>4201</v>
      </c>
      <c r="B354" s="1303">
        <f>'Title I'!A29</f>
        <v>0</v>
      </c>
      <c r="C354" s="1303">
        <f>'Title I'!B29</f>
        <v>0</v>
      </c>
      <c r="D354" s="1303" t="str">
        <f>'Title I'!$B$6</f>
        <v>0000</v>
      </c>
      <c r="E354" s="1303" t="str">
        <f>'Title I'!$B$7</f>
        <v>4401</v>
      </c>
      <c r="F354" s="1539">
        <f>'Title I'!E29</f>
        <v>0</v>
      </c>
      <c r="I354" s="92">
        <f t="shared" si="23"/>
        <v>0</v>
      </c>
      <c r="J354" s="1534">
        <f t="shared" si="24"/>
        <v>0</v>
      </c>
    </row>
    <row r="355" spans="1:13" x14ac:dyDescent="0.3">
      <c r="A355" s="1329">
        <f>'Title I'!$B$9</f>
        <v>4201</v>
      </c>
      <c r="B355" s="1303">
        <f>'Title I'!A30</f>
        <v>0</v>
      </c>
      <c r="C355" s="1303">
        <f>'Title I'!B30</f>
        <v>0</v>
      </c>
      <c r="D355" s="1303" t="str">
        <f>'Title I'!$B$6</f>
        <v>0000</v>
      </c>
      <c r="E355" s="1303" t="str">
        <f>'Title I'!$B$7</f>
        <v>4401</v>
      </c>
      <c r="F355" s="1539">
        <f>'Title I'!E30</f>
        <v>0</v>
      </c>
      <c r="I355" s="92">
        <f t="shared" si="23"/>
        <v>0</v>
      </c>
      <c r="J355" s="1534">
        <f t="shared" si="24"/>
        <v>0</v>
      </c>
    </row>
    <row r="356" spans="1:13" x14ac:dyDescent="0.3">
      <c r="A356" s="1329">
        <f>'Title I'!$B$9</f>
        <v>4201</v>
      </c>
      <c r="B356" s="1303">
        <f>'Title I'!A31</f>
        <v>0</v>
      </c>
      <c r="C356" s="1303">
        <f>'Title I'!B31</f>
        <v>0</v>
      </c>
      <c r="D356" s="1303" t="str">
        <f>'Title I'!$B$6</f>
        <v>0000</v>
      </c>
      <c r="E356" s="1303" t="str">
        <f>'Title I'!$B$7</f>
        <v>4401</v>
      </c>
      <c r="F356" s="1539">
        <f>'Title I'!E31</f>
        <v>0</v>
      </c>
      <c r="I356" s="92">
        <f t="shared" si="23"/>
        <v>0</v>
      </c>
      <c r="J356" s="1534">
        <f t="shared" si="24"/>
        <v>0</v>
      </c>
    </row>
    <row r="357" spans="1:13" x14ac:dyDescent="0.3">
      <c r="A357" s="1329">
        <f>'Title I'!$B$9</f>
        <v>4201</v>
      </c>
      <c r="B357" s="1303">
        <f>'Title I'!A32</f>
        <v>0</v>
      </c>
      <c r="C357" s="1303">
        <f>'Title I'!B32</f>
        <v>0</v>
      </c>
      <c r="D357" s="1303" t="str">
        <f>'Title I'!$B$6</f>
        <v>0000</v>
      </c>
      <c r="E357" s="1303" t="str">
        <f>'Title I'!$B$7</f>
        <v>4401</v>
      </c>
      <c r="F357" s="1539">
        <f>'Title I'!E32</f>
        <v>0</v>
      </c>
      <c r="I357" s="92">
        <f t="shared" si="23"/>
        <v>0</v>
      </c>
      <c r="J357" s="1534">
        <f t="shared" si="24"/>
        <v>0</v>
      </c>
    </row>
    <row r="358" spans="1:13" x14ac:dyDescent="0.3">
      <c r="A358" s="1329">
        <f>'Title I'!$B$9</f>
        <v>4201</v>
      </c>
      <c r="B358" s="1303">
        <f>'Title I'!A33</f>
        <v>0</v>
      </c>
      <c r="C358" s="1303">
        <f>'Title I'!B33</f>
        <v>0</v>
      </c>
      <c r="D358" s="1303" t="str">
        <f>'Title I'!$B$6</f>
        <v>0000</v>
      </c>
      <c r="E358" s="1303" t="str">
        <f>'Title I'!$B$7</f>
        <v>4401</v>
      </c>
      <c r="F358" s="1539">
        <f>'Title I'!E33</f>
        <v>0</v>
      </c>
      <c r="I358" s="92">
        <f t="shared" si="23"/>
        <v>0</v>
      </c>
      <c r="J358" s="1534">
        <f t="shared" si="24"/>
        <v>0</v>
      </c>
    </row>
    <row r="359" spans="1:13" x14ac:dyDescent="0.3">
      <c r="A359" s="1329">
        <f>'Title I'!$B$9</f>
        <v>4201</v>
      </c>
      <c r="B359" s="1303">
        <f>'Title I'!A34</f>
        <v>0</v>
      </c>
      <c r="C359" s="1303">
        <f>'Title I'!B34</f>
        <v>0</v>
      </c>
      <c r="D359" s="1303" t="str">
        <f>'Title I'!$B$6</f>
        <v>0000</v>
      </c>
      <c r="E359" s="1303" t="str">
        <f>'Title I'!$B$7</f>
        <v>4401</v>
      </c>
      <c r="F359" s="1539">
        <f>'Title I'!E34</f>
        <v>0</v>
      </c>
      <c r="I359" s="92">
        <f t="shared" si="23"/>
        <v>0</v>
      </c>
      <c r="J359" s="1534">
        <f t="shared" si="24"/>
        <v>0</v>
      </c>
    </row>
    <row r="360" spans="1:13" x14ac:dyDescent="0.3">
      <c r="A360" s="1329">
        <f>'Title I'!$B$9</f>
        <v>4201</v>
      </c>
      <c r="B360" s="1303">
        <f>'Title I'!A35</f>
        <v>0</v>
      </c>
      <c r="C360" s="1303">
        <f>'Title I'!B35</f>
        <v>0</v>
      </c>
      <c r="D360" s="1303" t="str">
        <f>'Title I'!$B$6</f>
        <v>0000</v>
      </c>
      <c r="E360" s="1303" t="str">
        <f>'Title I'!$B$7</f>
        <v>4401</v>
      </c>
      <c r="F360" s="1539">
        <f>'Title I'!E35</f>
        <v>0</v>
      </c>
      <c r="I360" s="92">
        <f t="shared" si="23"/>
        <v>0</v>
      </c>
      <c r="J360" s="1534">
        <f t="shared" si="24"/>
        <v>0</v>
      </c>
    </row>
    <row r="361" spans="1:13" x14ac:dyDescent="0.3">
      <c r="A361" s="1329">
        <f>'Title I'!$B$9</f>
        <v>4201</v>
      </c>
      <c r="B361" s="1303">
        <f>'Title I'!A36</f>
        <v>0</v>
      </c>
      <c r="C361" s="1303">
        <f>'Title I'!B36</f>
        <v>0</v>
      </c>
      <c r="D361" s="1303" t="str">
        <f>'Title I'!$B$6</f>
        <v>0000</v>
      </c>
      <c r="E361" s="1303" t="str">
        <f>'Title I'!$B$7</f>
        <v>4401</v>
      </c>
      <c r="F361" s="1539">
        <f>'Title I'!E36</f>
        <v>0</v>
      </c>
      <c r="I361" s="92">
        <f t="shared" si="23"/>
        <v>0</v>
      </c>
      <c r="J361" s="1534">
        <f t="shared" si="24"/>
        <v>0</v>
      </c>
    </row>
    <row r="362" spans="1:13" x14ac:dyDescent="0.3">
      <c r="A362" s="1329">
        <f>'Title I'!$B$9</f>
        <v>4201</v>
      </c>
      <c r="B362" s="1303">
        <f>'Title I'!A37</f>
        <v>0</v>
      </c>
      <c r="C362" s="1303">
        <f>'Title I'!B37</f>
        <v>0</v>
      </c>
      <c r="D362" s="1303" t="str">
        <f>'Title I'!$B$6</f>
        <v>0000</v>
      </c>
      <c r="E362" s="1303" t="str">
        <f>'Title I'!$B$7</f>
        <v>4401</v>
      </c>
      <c r="F362" s="1539">
        <f>'Title I'!E37</f>
        <v>0</v>
      </c>
      <c r="I362" s="92">
        <f t="shared" si="23"/>
        <v>0</v>
      </c>
      <c r="J362" s="1534">
        <f t="shared" si="24"/>
        <v>0</v>
      </c>
    </row>
    <row r="363" spans="1:13" x14ac:dyDescent="0.3">
      <c r="G363" s="1512">
        <f>SUM(F337:F362)</f>
        <v>0</v>
      </c>
    </row>
    <row r="365" spans="1:13" x14ac:dyDescent="0.3">
      <c r="A365" s="1501" t="str">
        <f>'Workforce Develop'!D7</f>
        <v>Workforce Development</v>
      </c>
    </row>
    <row r="366" spans="1:13" x14ac:dyDescent="0.3">
      <c r="A366" s="1340" t="s">
        <v>242</v>
      </c>
      <c r="B366" s="1340" t="s">
        <v>243</v>
      </c>
      <c r="C366" s="1340" t="s">
        <v>244</v>
      </c>
      <c r="D366" s="1340" t="s">
        <v>245</v>
      </c>
      <c r="E366" s="1342" t="s">
        <v>246</v>
      </c>
      <c r="F366" s="1531" t="s">
        <v>247</v>
      </c>
      <c r="G366" s="1508" t="s">
        <v>248</v>
      </c>
      <c r="H366" s="1532"/>
      <c r="I366" s="230" t="s">
        <v>1424</v>
      </c>
      <c r="J366" s="230" t="s">
        <v>247</v>
      </c>
      <c r="L366" s="92" t="s">
        <v>336</v>
      </c>
    </row>
    <row r="367" spans="1:13" x14ac:dyDescent="0.3">
      <c r="A367" s="1329">
        <f>'Workforce Develop'!$B$9</f>
        <v>1010</v>
      </c>
      <c r="B367" s="1303">
        <f>'Workforce Develop'!A12</f>
        <v>0</v>
      </c>
      <c r="C367" s="1303">
        <f>'Workforce Develop'!B12</f>
        <v>0</v>
      </c>
      <c r="D367" s="1303" t="str">
        <f>'Workforce Develop'!$B$6</f>
        <v>0000</v>
      </c>
      <c r="E367" s="1303">
        <f>'Workforce Develop'!$B$7</f>
        <v>5110</v>
      </c>
      <c r="F367" s="1539">
        <f>'Workforce Develop'!E12</f>
        <v>0</v>
      </c>
      <c r="G367" s="1540"/>
      <c r="I367" s="92">
        <f t="shared" ref="I367:I392" si="25">IF(C367&gt;="0100",IF(C367&gt;="0300",IF(C367&gt;="0400",IF(C367&gt;="0500",IF(C367&gt;="0600",IF(C367&gt;="0700",IF(C367&gt;="0900",900,700),600),500),400),300),100),0)</f>
        <v>0</v>
      </c>
      <c r="J367" s="1534">
        <f t="shared" ref="J367:J392" si="26">F367</f>
        <v>0</v>
      </c>
      <c r="L367" s="1535" t="s">
        <v>1538</v>
      </c>
      <c r="M367" s="1536">
        <f>DSUM(I366:J392,"Amount",$L$6:$M$7)</f>
        <v>0</v>
      </c>
    </row>
    <row r="368" spans="1:13" x14ac:dyDescent="0.3">
      <c r="A368" s="1329">
        <f>'Workforce Develop'!$B$9</f>
        <v>1010</v>
      </c>
      <c r="B368" s="1303">
        <f>'Workforce Develop'!A13</f>
        <v>0</v>
      </c>
      <c r="C368" s="1303">
        <f>'Workforce Develop'!B13</f>
        <v>0</v>
      </c>
      <c r="D368" s="1303" t="str">
        <f>'Workforce Develop'!$B$6</f>
        <v>0000</v>
      </c>
      <c r="E368" s="1303">
        <f>'Workforce Develop'!$B$7</f>
        <v>5110</v>
      </c>
      <c r="F368" s="1539">
        <f>'Workforce Develop'!E13</f>
        <v>0</v>
      </c>
      <c r="I368" s="92">
        <f t="shared" si="25"/>
        <v>0</v>
      </c>
      <c r="J368" s="1534">
        <f t="shared" si="26"/>
        <v>0</v>
      </c>
      <c r="L368" s="1535" t="s">
        <v>1539</v>
      </c>
      <c r="M368" s="1536">
        <f>DSUM(I366:J392,"Amount",$L$9:$M$10)</f>
        <v>0</v>
      </c>
    </row>
    <row r="369" spans="1:13" x14ac:dyDescent="0.3">
      <c r="A369" s="1329">
        <f>'Workforce Develop'!$B$9</f>
        <v>1010</v>
      </c>
      <c r="B369" s="1303">
        <f>'Workforce Develop'!A14</f>
        <v>0</v>
      </c>
      <c r="C369" s="1303">
        <f>'Workforce Develop'!B14</f>
        <v>0</v>
      </c>
      <c r="D369" s="1303" t="str">
        <f>'Workforce Develop'!$B$6</f>
        <v>0000</v>
      </c>
      <c r="E369" s="1303">
        <f>'Workforce Develop'!$B$7</f>
        <v>5110</v>
      </c>
      <c r="F369" s="1539">
        <f>'Workforce Develop'!E14</f>
        <v>0</v>
      </c>
      <c r="I369" s="92">
        <f t="shared" si="25"/>
        <v>0</v>
      </c>
      <c r="J369" s="1534">
        <f t="shared" si="26"/>
        <v>0</v>
      </c>
      <c r="L369" s="1535" t="s">
        <v>1540</v>
      </c>
      <c r="M369" s="1536">
        <f>DSUM(I366:J392,"Amount",$L$12:$M$13)</f>
        <v>0</v>
      </c>
    </row>
    <row r="370" spans="1:13" x14ac:dyDescent="0.3">
      <c r="A370" s="1329">
        <f>'Workforce Develop'!$B$9</f>
        <v>1010</v>
      </c>
      <c r="B370" s="1303">
        <f>'Workforce Develop'!A15</f>
        <v>0</v>
      </c>
      <c r="C370" s="1303">
        <f>'Workforce Develop'!B15</f>
        <v>0</v>
      </c>
      <c r="D370" s="1303" t="str">
        <f>'Workforce Develop'!$B$6</f>
        <v>0000</v>
      </c>
      <c r="E370" s="1303">
        <f>'Workforce Develop'!$B$7</f>
        <v>5110</v>
      </c>
      <c r="F370" s="1539">
        <f>'Workforce Develop'!E15</f>
        <v>0</v>
      </c>
      <c r="I370" s="92">
        <f t="shared" si="25"/>
        <v>0</v>
      </c>
      <c r="J370" s="1534">
        <f t="shared" si="26"/>
        <v>0</v>
      </c>
      <c r="L370" s="1535" t="s">
        <v>1541</v>
      </c>
      <c r="M370" s="1536">
        <f>DSUM(I366:J392,"Amount",$L$15:$M$16)</f>
        <v>0</v>
      </c>
    </row>
    <row r="371" spans="1:13" x14ac:dyDescent="0.3">
      <c r="A371" s="1329">
        <f>'Workforce Develop'!$B$9</f>
        <v>1010</v>
      </c>
      <c r="B371" s="1303">
        <f>'Workforce Develop'!A16</f>
        <v>0</v>
      </c>
      <c r="C371" s="1303">
        <f>'Workforce Develop'!B16</f>
        <v>0</v>
      </c>
      <c r="D371" s="1303" t="str">
        <f>'Workforce Develop'!$B$6</f>
        <v>0000</v>
      </c>
      <c r="E371" s="1303">
        <f>'Workforce Develop'!$B$7</f>
        <v>5110</v>
      </c>
      <c r="F371" s="1539">
        <f>'Workforce Develop'!E16</f>
        <v>0</v>
      </c>
      <c r="I371" s="92">
        <f t="shared" si="25"/>
        <v>0</v>
      </c>
      <c r="J371" s="1534">
        <f t="shared" si="26"/>
        <v>0</v>
      </c>
      <c r="L371" s="1535" t="s">
        <v>1542</v>
      </c>
      <c r="M371" s="1536">
        <f>DSUM(I366:J392,"Amount",$L$18:$M$19)</f>
        <v>0</v>
      </c>
    </row>
    <row r="372" spans="1:13" x14ac:dyDescent="0.3">
      <c r="A372" s="1329">
        <f>'Workforce Develop'!$B$9</f>
        <v>1010</v>
      </c>
      <c r="B372" s="1303">
        <f>'Workforce Develop'!A17</f>
        <v>0</v>
      </c>
      <c r="C372" s="1303">
        <f>'Workforce Develop'!B17</f>
        <v>0</v>
      </c>
      <c r="D372" s="1303" t="str">
        <f>'Workforce Develop'!$B$6</f>
        <v>0000</v>
      </c>
      <c r="E372" s="1303">
        <f>'Workforce Develop'!$B$7</f>
        <v>5110</v>
      </c>
      <c r="F372" s="1539">
        <f>'Workforce Develop'!E17</f>
        <v>0</v>
      </c>
      <c r="I372" s="92">
        <f t="shared" si="25"/>
        <v>0</v>
      </c>
      <c r="J372" s="1534">
        <f t="shared" si="26"/>
        <v>0</v>
      </c>
      <c r="L372" s="1535" t="s">
        <v>1543</v>
      </c>
      <c r="M372" s="1536">
        <f>DSUM(I366:J392,"Amount",$L$21:$M$22)</f>
        <v>0</v>
      </c>
    </row>
    <row r="373" spans="1:13" x14ac:dyDescent="0.3">
      <c r="A373" s="1329">
        <f>'Workforce Develop'!$B$9</f>
        <v>1010</v>
      </c>
      <c r="B373" s="1303">
        <f>'Workforce Develop'!A18</f>
        <v>0</v>
      </c>
      <c r="C373" s="1303">
        <f>'Workforce Develop'!B18</f>
        <v>0</v>
      </c>
      <c r="D373" s="1303" t="str">
        <f>'Workforce Develop'!$B$6</f>
        <v>0000</v>
      </c>
      <c r="E373" s="1303">
        <f>'Workforce Develop'!$B$7</f>
        <v>5110</v>
      </c>
      <c r="F373" s="1539">
        <f>'Workforce Develop'!E18</f>
        <v>0</v>
      </c>
      <c r="I373" s="92">
        <f t="shared" si="25"/>
        <v>0</v>
      </c>
      <c r="J373" s="1534">
        <f t="shared" si="26"/>
        <v>0</v>
      </c>
      <c r="L373" s="1535" t="s">
        <v>1544</v>
      </c>
      <c r="M373" s="1536">
        <f>DSUM(I366:J392,"Amount",$L$24:$M$25)</f>
        <v>0</v>
      </c>
    </row>
    <row r="374" spans="1:13" x14ac:dyDescent="0.3">
      <c r="A374" s="1329">
        <f>'Workforce Develop'!$B$9</f>
        <v>1010</v>
      </c>
      <c r="B374" s="1303">
        <f>'Workforce Develop'!A19</f>
        <v>0</v>
      </c>
      <c r="C374" s="1303">
        <f>'Workforce Develop'!B19</f>
        <v>0</v>
      </c>
      <c r="D374" s="1303" t="str">
        <f>'Workforce Develop'!$B$6</f>
        <v>0000</v>
      </c>
      <c r="E374" s="1303">
        <f>'Workforce Develop'!$B$7</f>
        <v>5110</v>
      </c>
      <c r="F374" s="1539">
        <f>'Workforce Develop'!E19</f>
        <v>0</v>
      </c>
      <c r="I374" s="92">
        <f t="shared" si="25"/>
        <v>0</v>
      </c>
      <c r="J374" s="1534">
        <f t="shared" si="26"/>
        <v>0</v>
      </c>
      <c r="L374" s="1535" t="s">
        <v>1545</v>
      </c>
      <c r="M374" s="1537">
        <f>SUM(M367:M373)</f>
        <v>0</v>
      </c>
    </row>
    <row r="375" spans="1:13" x14ac:dyDescent="0.3">
      <c r="A375" s="1329">
        <f>'Workforce Develop'!$B$9</f>
        <v>1010</v>
      </c>
      <c r="B375" s="1303">
        <f>'Workforce Develop'!A20</f>
        <v>0</v>
      </c>
      <c r="C375" s="1303">
        <f>'Workforce Develop'!B20</f>
        <v>0</v>
      </c>
      <c r="D375" s="1303" t="str">
        <f>'Workforce Develop'!$B$6</f>
        <v>0000</v>
      </c>
      <c r="E375" s="1303">
        <f>'Workforce Develop'!$B$7</f>
        <v>5110</v>
      </c>
      <c r="F375" s="1539">
        <f>'Workforce Develop'!E20</f>
        <v>0</v>
      </c>
      <c r="I375" s="92">
        <f t="shared" si="25"/>
        <v>0</v>
      </c>
      <c r="J375" s="1534">
        <f t="shared" si="26"/>
        <v>0</v>
      </c>
    </row>
    <row r="376" spans="1:13" x14ac:dyDescent="0.3">
      <c r="A376" s="1329">
        <f>'Workforce Develop'!$B$9</f>
        <v>1010</v>
      </c>
      <c r="B376" s="1303">
        <f>'Workforce Develop'!A21</f>
        <v>0</v>
      </c>
      <c r="C376" s="1303">
        <f>'Workforce Develop'!B21</f>
        <v>0</v>
      </c>
      <c r="D376" s="1303" t="str">
        <f>'Workforce Develop'!$B$6</f>
        <v>0000</v>
      </c>
      <c r="E376" s="1303">
        <f>'Workforce Develop'!$B$7</f>
        <v>5110</v>
      </c>
      <c r="F376" s="1539">
        <f>'Workforce Develop'!E21</f>
        <v>0</v>
      </c>
      <c r="I376" s="92">
        <f t="shared" si="25"/>
        <v>0</v>
      </c>
      <c r="J376" s="1534">
        <f t="shared" si="26"/>
        <v>0</v>
      </c>
    </row>
    <row r="377" spans="1:13" x14ac:dyDescent="0.3">
      <c r="A377" s="1329">
        <f>'Workforce Develop'!$B$9</f>
        <v>1010</v>
      </c>
      <c r="B377" s="1303">
        <f>'Workforce Develop'!A22</f>
        <v>0</v>
      </c>
      <c r="C377" s="1303">
        <f>'Workforce Develop'!B22</f>
        <v>0</v>
      </c>
      <c r="D377" s="1303" t="str">
        <f>'Workforce Develop'!$B$6</f>
        <v>0000</v>
      </c>
      <c r="E377" s="1303">
        <f>'Workforce Develop'!$B$7</f>
        <v>5110</v>
      </c>
      <c r="F377" s="1539">
        <f>'Workforce Develop'!E22</f>
        <v>0</v>
      </c>
      <c r="I377" s="92">
        <f t="shared" si="25"/>
        <v>0</v>
      </c>
      <c r="J377" s="1534">
        <f t="shared" si="26"/>
        <v>0</v>
      </c>
    </row>
    <row r="378" spans="1:13" x14ac:dyDescent="0.3">
      <c r="A378" s="1329">
        <f>'Workforce Develop'!$B$9</f>
        <v>1010</v>
      </c>
      <c r="B378" s="1303">
        <f>'Workforce Develop'!A23</f>
        <v>0</v>
      </c>
      <c r="C378" s="1303">
        <f>'Workforce Develop'!B23</f>
        <v>0</v>
      </c>
      <c r="D378" s="1303" t="str">
        <f>'Workforce Develop'!$B$6</f>
        <v>0000</v>
      </c>
      <c r="E378" s="1303">
        <f>'Workforce Develop'!$B$7</f>
        <v>5110</v>
      </c>
      <c r="F378" s="1539">
        <f>'Workforce Develop'!E23</f>
        <v>0</v>
      </c>
      <c r="I378" s="92">
        <f t="shared" si="25"/>
        <v>0</v>
      </c>
      <c r="J378" s="1534">
        <f t="shared" si="26"/>
        <v>0</v>
      </c>
    </row>
    <row r="379" spans="1:13" x14ac:dyDescent="0.3">
      <c r="A379" s="1329">
        <f>'Workforce Develop'!$B$9</f>
        <v>1010</v>
      </c>
      <c r="B379" s="1303">
        <f>'Workforce Develop'!A24</f>
        <v>0</v>
      </c>
      <c r="C379" s="1303">
        <f>'Workforce Develop'!B24</f>
        <v>0</v>
      </c>
      <c r="D379" s="1303" t="str">
        <f>'Workforce Develop'!$B$6</f>
        <v>0000</v>
      </c>
      <c r="E379" s="1303">
        <f>'Workforce Develop'!$B$7</f>
        <v>5110</v>
      </c>
      <c r="F379" s="1539">
        <f>'Workforce Develop'!E24</f>
        <v>0</v>
      </c>
      <c r="I379" s="92">
        <f t="shared" si="25"/>
        <v>0</v>
      </c>
      <c r="J379" s="1534">
        <f t="shared" si="26"/>
        <v>0</v>
      </c>
    </row>
    <row r="380" spans="1:13" x14ac:dyDescent="0.3">
      <c r="A380" s="1329">
        <f>'Workforce Develop'!$B$9</f>
        <v>1010</v>
      </c>
      <c r="B380" s="1303">
        <f>'Workforce Develop'!A25</f>
        <v>0</v>
      </c>
      <c r="C380" s="1303">
        <f>'Workforce Develop'!B25</f>
        <v>0</v>
      </c>
      <c r="D380" s="1303" t="str">
        <f>'Workforce Develop'!$B$6</f>
        <v>0000</v>
      </c>
      <c r="E380" s="1303">
        <f>'Workforce Develop'!$B$7</f>
        <v>5110</v>
      </c>
      <c r="F380" s="1539">
        <f>'Workforce Develop'!E25</f>
        <v>0</v>
      </c>
      <c r="I380" s="92">
        <f t="shared" si="25"/>
        <v>0</v>
      </c>
      <c r="J380" s="1534">
        <f t="shared" si="26"/>
        <v>0</v>
      </c>
    </row>
    <row r="381" spans="1:13" x14ac:dyDescent="0.3">
      <c r="A381" s="1329">
        <f>'Workforce Develop'!$B$9</f>
        <v>1010</v>
      </c>
      <c r="B381" s="1303">
        <f>'Workforce Develop'!A26</f>
        <v>0</v>
      </c>
      <c r="C381" s="1303">
        <f>'Workforce Develop'!B26</f>
        <v>0</v>
      </c>
      <c r="D381" s="1303" t="str">
        <f>'Workforce Develop'!$B$6</f>
        <v>0000</v>
      </c>
      <c r="E381" s="1303">
        <f>'Workforce Develop'!$B$7</f>
        <v>5110</v>
      </c>
      <c r="F381" s="1539">
        <f>'Workforce Develop'!E26</f>
        <v>0</v>
      </c>
      <c r="I381" s="92">
        <f t="shared" si="25"/>
        <v>0</v>
      </c>
      <c r="J381" s="1534">
        <f t="shared" si="26"/>
        <v>0</v>
      </c>
    </row>
    <row r="382" spans="1:13" x14ac:dyDescent="0.3">
      <c r="A382" s="1329">
        <f>'Workforce Develop'!$B$9</f>
        <v>1010</v>
      </c>
      <c r="B382" s="1303">
        <f>'Workforce Develop'!A27</f>
        <v>0</v>
      </c>
      <c r="C382" s="1303">
        <f>'Workforce Develop'!B27</f>
        <v>0</v>
      </c>
      <c r="D382" s="1303" t="str">
        <f>'Workforce Develop'!$B$6</f>
        <v>0000</v>
      </c>
      <c r="E382" s="1303">
        <f>'Workforce Develop'!$B$7</f>
        <v>5110</v>
      </c>
      <c r="F382" s="1539">
        <f>'Workforce Develop'!E27</f>
        <v>0</v>
      </c>
      <c r="I382" s="92">
        <f t="shared" si="25"/>
        <v>0</v>
      </c>
      <c r="J382" s="1534">
        <f t="shared" si="26"/>
        <v>0</v>
      </c>
    </row>
    <row r="383" spans="1:13" x14ac:dyDescent="0.3">
      <c r="A383" s="1329">
        <f>'Workforce Develop'!$B$9</f>
        <v>1010</v>
      </c>
      <c r="B383" s="1303">
        <f>'Workforce Develop'!A28</f>
        <v>0</v>
      </c>
      <c r="C383" s="1303">
        <f>'Workforce Develop'!B28</f>
        <v>0</v>
      </c>
      <c r="D383" s="1303" t="str">
        <f>'Workforce Develop'!$B$6</f>
        <v>0000</v>
      </c>
      <c r="E383" s="1303">
        <f>'Workforce Develop'!$B$7</f>
        <v>5110</v>
      </c>
      <c r="F383" s="1539">
        <f>'Workforce Develop'!E28</f>
        <v>0</v>
      </c>
      <c r="I383" s="92">
        <f t="shared" si="25"/>
        <v>0</v>
      </c>
      <c r="J383" s="1534">
        <f t="shared" si="26"/>
        <v>0</v>
      </c>
    </row>
    <row r="384" spans="1:13" x14ac:dyDescent="0.3">
      <c r="A384" s="1329">
        <f>'Workforce Develop'!$B$9</f>
        <v>1010</v>
      </c>
      <c r="B384" s="1303">
        <f>'Workforce Develop'!A29</f>
        <v>0</v>
      </c>
      <c r="C384" s="1303">
        <f>'Workforce Develop'!B29</f>
        <v>0</v>
      </c>
      <c r="D384" s="1303" t="str">
        <f>'Workforce Develop'!$B$6</f>
        <v>0000</v>
      </c>
      <c r="E384" s="1303">
        <f>'Workforce Develop'!$B$7</f>
        <v>5110</v>
      </c>
      <c r="F384" s="1539">
        <f>'Workforce Develop'!E29</f>
        <v>0</v>
      </c>
      <c r="I384" s="92">
        <f t="shared" si="25"/>
        <v>0</v>
      </c>
      <c r="J384" s="1534">
        <f t="shared" si="26"/>
        <v>0</v>
      </c>
    </row>
    <row r="385" spans="1:10" x14ac:dyDescent="0.3">
      <c r="A385" s="1329">
        <f>'Workforce Develop'!$B$9</f>
        <v>1010</v>
      </c>
      <c r="B385" s="1303">
        <f>'Workforce Develop'!A30</f>
        <v>0</v>
      </c>
      <c r="C385" s="1303">
        <f>'Workforce Develop'!B30</f>
        <v>0</v>
      </c>
      <c r="D385" s="1303" t="str">
        <f>'Workforce Develop'!$B$6</f>
        <v>0000</v>
      </c>
      <c r="E385" s="1303">
        <f>'Workforce Develop'!$B$7</f>
        <v>5110</v>
      </c>
      <c r="F385" s="1539">
        <f>'Workforce Develop'!E30</f>
        <v>0</v>
      </c>
      <c r="I385" s="92">
        <f t="shared" si="25"/>
        <v>0</v>
      </c>
      <c r="J385" s="1534">
        <f t="shared" si="26"/>
        <v>0</v>
      </c>
    </row>
    <row r="386" spans="1:10" x14ac:dyDescent="0.3">
      <c r="A386" s="1329">
        <f>'Workforce Develop'!$B$9</f>
        <v>1010</v>
      </c>
      <c r="B386" s="1303">
        <f>'Workforce Develop'!A31</f>
        <v>0</v>
      </c>
      <c r="C386" s="1303">
        <f>'Workforce Develop'!B31</f>
        <v>0</v>
      </c>
      <c r="D386" s="1303" t="str">
        <f>'Workforce Develop'!$B$6</f>
        <v>0000</v>
      </c>
      <c r="E386" s="1303">
        <f>'Workforce Develop'!$B$7</f>
        <v>5110</v>
      </c>
      <c r="F386" s="1539">
        <f>'Workforce Develop'!E31</f>
        <v>0</v>
      </c>
      <c r="I386" s="92">
        <f t="shared" si="25"/>
        <v>0</v>
      </c>
      <c r="J386" s="1534">
        <f t="shared" si="26"/>
        <v>0</v>
      </c>
    </row>
    <row r="387" spans="1:10" x14ac:dyDescent="0.3">
      <c r="A387" s="1329">
        <f>'Workforce Develop'!$B$9</f>
        <v>1010</v>
      </c>
      <c r="B387" s="1303">
        <f>'Workforce Develop'!A32</f>
        <v>0</v>
      </c>
      <c r="C387" s="1303">
        <f>'Workforce Develop'!B32</f>
        <v>0</v>
      </c>
      <c r="D387" s="1303" t="str">
        <f>'Workforce Develop'!$B$6</f>
        <v>0000</v>
      </c>
      <c r="E387" s="1303">
        <f>'Workforce Develop'!$B$7</f>
        <v>5110</v>
      </c>
      <c r="F387" s="1539">
        <f>'Workforce Develop'!E32</f>
        <v>0</v>
      </c>
      <c r="I387" s="92">
        <f t="shared" si="25"/>
        <v>0</v>
      </c>
      <c r="J387" s="1534">
        <f t="shared" si="26"/>
        <v>0</v>
      </c>
    </row>
    <row r="388" spans="1:10" x14ac:dyDescent="0.3">
      <c r="A388" s="1329">
        <f>'Workforce Develop'!$B$9</f>
        <v>1010</v>
      </c>
      <c r="B388" s="1303">
        <f>'Workforce Develop'!A33</f>
        <v>0</v>
      </c>
      <c r="C388" s="1303">
        <f>'Workforce Develop'!B33</f>
        <v>0</v>
      </c>
      <c r="D388" s="1303" t="str">
        <f>'Workforce Develop'!$B$6</f>
        <v>0000</v>
      </c>
      <c r="E388" s="1303">
        <f>'Workforce Develop'!$B$7</f>
        <v>5110</v>
      </c>
      <c r="F388" s="1539">
        <f>'Workforce Develop'!E33</f>
        <v>0</v>
      </c>
      <c r="I388" s="92">
        <f t="shared" si="25"/>
        <v>0</v>
      </c>
      <c r="J388" s="1534">
        <f t="shared" si="26"/>
        <v>0</v>
      </c>
    </row>
    <row r="389" spans="1:10" x14ac:dyDescent="0.3">
      <c r="A389" s="1329">
        <f>'Workforce Develop'!$B$9</f>
        <v>1010</v>
      </c>
      <c r="B389" s="1303">
        <f>'Workforce Develop'!A34</f>
        <v>0</v>
      </c>
      <c r="C389" s="1303">
        <f>'Workforce Develop'!B34</f>
        <v>0</v>
      </c>
      <c r="D389" s="1303" t="str">
        <f>'Workforce Develop'!$B$6</f>
        <v>0000</v>
      </c>
      <c r="E389" s="1303">
        <f>'Workforce Develop'!$B$7</f>
        <v>5110</v>
      </c>
      <c r="F389" s="1539">
        <f>'Workforce Develop'!E34</f>
        <v>0</v>
      </c>
      <c r="I389" s="92">
        <f t="shared" si="25"/>
        <v>0</v>
      </c>
      <c r="J389" s="1534">
        <f t="shared" si="26"/>
        <v>0</v>
      </c>
    </row>
    <row r="390" spans="1:10" x14ac:dyDescent="0.3">
      <c r="A390" s="1329">
        <f>'Workforce Develop'!$B$9</f>
        <v>1010</v>
      </c>
      <c r="B390" s="1303">
        <f>'Workforce Develop'!A35</f>
        <v>0</v>
      </c>
      <c r="C390" s="1303">
        <f>'Workforce Develop'!B35</f>
        <v>0</v>
      </c>
      <c r="D390" s="1303" t="str">
        <f>'Workforce Develop'!$B$6</f>
        <v>0000</v>
      </c>
      <c r="E390" s="1303">
        <f>'Workforce Develop'!$B$7</f>
        <v>5110</v>
      </c>
      <c r="F390" s="1539">
        <f>'Workforce Develop'!E35</f>
        <v>0</v>
      </c>
      <c r="I390" s="92">
        <f t="shared" si="25"/>
        <v>0</v>
      </c>
      <c r="J390" s="1534">
        <f t="shared" si="26"/>
        <v>0</v>
      </c>
    </row>
    <row r="391" spans="1:10" x14ac:dyDescent="0.3">
      <c r="A391" s="1329">
        <f>'Workforce Develop'!$B$9</f>
        <v>1010</v>
      </c>
      <c r="B391" s="1303">
        <f>'Workforce Develop'!A36</f>
        <v>0</v>
      </c>
      <c r="C391" s="1303">
        <f>'Workforce Develop'!B36</f>
        <v>0</v>
      </c>
      <c r="D391" s="1303" t="str">
        <f>'Workforce Develop'!$B$6</f>
        <v>0000</v>
      </c>
      <c r="E391" s="1303">
        <f>'Workforce Develop'!$B$7</f>
        <v>5110</v>
      </c>
      <c r="F391" s="1539">
        <f>'Workforce Develop'!E36</f>
        <v>0</v>
      </c>
      <c r="I391" s="92">
        <f t="shared" si="25"/>
        <v>0</v>
      </c>
      <c r="J391" s="1534">
        <f t="shared" si="26"/>
        <v>0</v>
      </c>
    </row>
    <row r="392" spans="1:10" x14ac:dyDescent="0.3">
      <c r="A392" s="1329">
        <f>'Workforce Develop'!$B$9</f>
        <v>1010</v>
      </c>
      <c r="B392" s="1303">
        <f>'Workforce Develop'!A37</f>
        <v>0</v>
      </c>
      <c r="C392" s="1303">
        <f>'Workforce Develop'!B37</f>
        <v>0</v>
      </c>
      <c r="D392" s="1303" t="str">
        <f>'Workforce Develop'!$B$6</f>
        <v>0000</v>
      </c>
      <c r="E392" s="1303">
        <f>'Workforce Develop'!$B$7</f>
        <v>5110</v>
      </c>
      <c r="F392" s="1539">
        <f>'Workforce Develop'!E37</f>
        <v>0</v>
      </c>
      <c r="I392" s="92">
        <f t="shared" si="25"/>
        <v>0</v>
      </c>
      <c r="J392" s="1534">
        <f t="shared" si="26"/>
        <v>0</v>
      </c>
    </row>
    <row r="393" spans="1:10" x14ac:dyDescent="0.3">
      <c r="G393" s="1512">
        <f>SUM(F367:F392)</f>
        <v>0</v>
      </c>
    </row>
    <row r="395" spans="1:10" x14ac:dyDescent="0.3">
      <c r="A395" s="1501" t="str">
        <f>++'Pre-Determined'!B102</f>
        <v>Class Size Reduction</v>
      </c>
      <c r="I395" s="230" t="s">
        <v>1424</v>
      </c>
      <c r="J395" s="230" t="s">
        <v>247</v>
      </c>
    </row>
    <row r="396" spans="1:10" x14ac:dyDescent="0.3">
      <c r="A396" s="1329">
        <v>1010</v>
      </c>
      <c r="B396" s="1329">
        <v>5100</v>
      </c>
      <c r="C396" s="1303" t="s">
        <v>90</v>
      </c>
      <c r="D396" s="1303" t="str">
        <f>'Revenue Projection'!$F$2</f>
        <v>0000</v>
      </c>
      <c r="E396" s="1303" t="s">
        <v>2036</v>
      </c>
      <c r="F396" s="1528">
        <f>+'Pre-Determined'!D102</f>
        <v>0</v>
      </c>
      <c r="I396" s="92">
        <f>IF(C396&gt;="0100",IF(C396&gt;="0300",IF(C396&gt;="0400",IF(C396&gt;="0500",IF(C396&gt;="0600",IF(C396&gt;="0700",IF(C396&gt;="0900",900,700),600),500),400),300),100),0)</f>
        <v>700</v>
      </c>
      <c r="J396" s="1534">
        <f>F396</f>
        <v>0</v>
      </c>
    </row>
    <row r="398" spans="1:10" x14ac:dyDescent="0.3">
      <c r="A398" s="1501" t="str">
        <f>'Pre-Determined'!B103</f>
        <v>CSR - Middle/K-12 Reading</v>
      </c>
      <c r="I398" s="230" t="s">
        <v>1424</v>
      </c>
      <c r="J398" s="230" t="s">
        <v>247</v>
      </c>
    </row>
    <row r="399" spans="1:10" x14ac:dyDescent="0.3">
      <c r="A399" s="1329">
        <v>1010</v>
      </c>
      <c r="B399" s="1329">
        <v>5100</v>
      </c>
      <c r="C399" s="1303" t="s">
        <v>1623</v>
      </c>
      <c r="D399" s="1303" t="str">
        <f>'Revenue Projection'!$F$2</f>
        <v>0000</v>
      </c>
      <c r="E399" s="1303">
        <v>6120</v>
      </c>
      <c r="F399" s="1528">
        <f>'Pre-Determined'!D103</f>
        <v>0</v>
      </c>
      <c r="I399" s="92">
        <f>IF(C399&gt;="0100",IF(C399&gt;="0300",IF(C399&gt;="0400",IF(C399&gt;="0500",IF(C399&gt;="0600",IF(C399&gt;="0700",IF(C399&gt;="0900",900,700),600),500),400),300),100),0)</f>
        <v>500</v>
      </c>
      <c r="J399" s="1534">
        <f>F399</f>
        <v>0</v>
      </c>
    </row>
    <row r="401" spans="1:10" x14ac:dyDescent="0.3">
      <c r="A401" s="1501" t="str">
        <f>+'Pre-Determined'!B104</f>
        <v>CSR - 7th Period</v>
      </c>
      <c r="I401" s="230" t="s">
        <v>1424</v>
      </c>
      <c r="J401" s="230" t="s">
        <v>247</v>
      </c>
    </row>
    <row r="402" spans="1:10" x14ac:dyDescent="0.3">
      <c r="A402" s="1329">
        <v>1010</v>
      </c>
      <c r="B402" s="1329">
        <v>5100</v>
      </c>
      <c r="C402" s="1303" t="s">
        <v>90</v>
      </c>
      <c r="D402" s="1303" t="str">
        <f>'Revenue Projection'!$F$2</f>
        <v>0000</v>
      </c>
      <c r="E402" s="1303" t="s">
        <v>2241</v>
      </c>
      <c r="F402" s="1528">
        <f>+'Pre-Determined'!D104</f>
        <v>0</v>
      </c>
      <c r="I402" s="92">
        <f>IF(C402&gt;="0100",IF(C402&gt;="0300",IF(C402&gt;="0400",IF(C402&gt;="0500",IF(C402&gt;="0600",IF(C402&gt;="0700",IF(C402&gt;="0900",900,700),600),500),400),300),100),0)</f>
        <v>700</v>
      </c>
      <c r="J402" s="1534">
        <f>F402</f>
        <v>0</v>
      </c>
    </row>
    <row r="404" spans="1:10" x14ac:dyDescent="0.3">
      <c r="A404" s="1501" t="str">
        <f>'Pre-Determined'!B105</f>
        <v>IDEA</v>
      </c>
      <c r="I404" s="230" t="s">
        <v>1424</v>
      </c>
      <c r="J404" s="230" t="s">
        <v>247</v>
      </c>
    </row>
    <row r="405" spans="1:10" x14ac:dyDescent="0.3">
      <c r="A405" s="1329">
        <v>4201</v>
      </c>
      <c r="B405" s="1329">
        <v>5200</v>
      </c>
      <c r="C405" s="1303" t="s">
        <v>90</v>
      </c>
      <c r="D405" s="1303" t="str">
        <f>'Revenue Projection'!$F$2</f>
        <v>0000</v>
      </c>
      <c r="E405" s="2213" t="s">
        <v>2337</v>
      </c>
      <c r="F405" s="1528">
        <f>'Pre-Determined'!D105</f>
        <v>174</v>
      </c>
      <c r="I405" s="92">
        <f>IF(C405&gt;="0100",IF(C405&gt;="0300",IF(C405&gt;="0400",IF(C405&gt;="0500",IF(C405&gt;="0600",IF(C405&gt;="0700",IF(C405&gt;="0900",900,700),600),500),400),300),100),0)</f>
        <v>700</v>
      </c>
      <c r="J405" s="1534">
        <f>F405</f>
        <v>174</v>
      </c>
    </row>
    <row r="407" spans="1:10" x14ac:dyDescent="0.3">
      <c r="A407" s="1501" t="str">
        <f>'Pre-Determined'!B106</f>
        <v>Class Size Equalization</v>
      </c>
      <c r="I407" s="230" t="s">
        <v>1424</v>
      </c>
      <c r="J407" s="230" t="s">
        <v>247</v>
      </c>
    </row>
    <row r="408" spans="1:10" x14ac:dyDescent="0.3">
      <c r="A408" s="1329">
        <v>1010</v>
      </c>
      <c r="B408" s="1329">
        <v>5100</v>
      </c>
      <c r="C408" s="1303" t="s">
        <v>90</v>
      </c>
      <c r="D408" s="1303" t="str">
        <f>'Revenue Projection'!$F$2</f>
        <v>0000</v>
      </c>
      <c r="E408" s="1303">
        <v>5126</v>
      </c>
      <c r="F408" s="1528">
        <f>'Pre-Determined'!D106</f>
        <v>254502</v>
      </c>
      <c r="I408" s="92">
        <f>IF(C408&gt;="0100",IF(C408&gt;="0300",IF(C408&gt;="0400",IF(C408&gt;="0500",IF(C408&gt;="0600",IF(C408&gt;="0700",IF(C408&gt;="0900",900,700),600),500),400),300),100),0)</f>
        <v>700</v>
      </c>
      <c r="J408" s="1534">
        <f>F408</f>
        <v>254502</v>
      </c>
    </row>
    <row r="410" spans="1:10" x14ac:dyDescent="0.3">
      <c r="A410" s="1501" t="str">
        <f>+'Pre-Determined'!B107</f>
        <v>Lottery - Discretionary</v>
      </c>
      <c r="I410" s="230" t="s">
        <v>1424</v>
      </c>
      <c r="J410" s="230" t="s">
        <v>247</v>
      </c>
    </row>
    <row r="411" spans="1:10" x14ac:dyDescent="0.3">
      <c r="A411" s="1329">
        <v>1010</v>
      </c>
      <c r="B411" s="1329">
        <v>5100</v>
      </c>
      <c r="C411" s="1470" t="s">
        <v>1623</v>
      </c>
      <c r="D411" s="1303" t="str">
        <f>'Revenue Projection'!$F$2</f>
        <v>0000</v>
      </c>
      <c r="E411" s="1303" t="s">
        <v>2304</v>
      </c>
      <c r="F411" s="1528">
        <f>+'Pre-Determined'!D107</f>
        <v>0</v>
      </c>
      <c r="I411" s="92">
        <f>IF(C411&gt;="0100",IF(C411&gt;="0300",IF(C411&gt;="0400",IF(C411&gt;="0500",IF(C411&gt;="0600",IF(C411&gt;="0700",IF(C411&gt;="0900",900,700),600),500),400),300),100),0)</f>
        <v>500</v>
      </c>
      <c r="J411" s="1534">
        <f>F411</f>
        <v>0</v>
      </c>
    </row>
    <row r="413" spans="1:10" x14ac:dyDescent="0.3">
      <c r="A413" s="1501" t="str">
        <f>'Pre-Determined'!B114</f>
        <v>CSR - Instructional Materials - (Project 3125) (Discontinued FY 2013-2014)</v>
      </c>
      <c r="I413" s="230" t="s">
        <v>1424</v>
      </c>
      <c r="J413" s="230" t="s">
        <v>247</v>
      </c>
    </row>
    <row r="414" spans="1:10" x14ac:dyDescent="0.3">
      <c r="A414" s="1329">
        <v>1010</v>
      </c>
      <c r="B414" s="1329">
        <v>5100</v>
      </c>
      <c r="C414" s="1303" t="s">
        <v>1623</v>
      </c>
      <c r="D414" s="1303" t="str">
        <f>'Revenue Projection'!$F$2</f>
        <v>0000</v>
      </c>
      <c r="E414" s="1303">
        <v>3125</v>
      </c>
      <c r="F414" s="1528">
        <f>'Pre-Determined'!D114</f>
        <v>0</v>
      </c>
      <c r="I414" s="92">
        <f>IF(C414&gt;="0100",IF(C414&gt;="0300",IF(C414&gt;="0400",IF(C414&gt;="0500",IF(C414&gt;="0600",IF(C414&gt;="0700",IF(C414&gt;="0900",900,700),600),500),400),300),100),0)</f>
        <v>500</v>
      </c>
      <c r="J414" s="1534">
        <f>F414</f>
        <v>0</v>
      </c>
    </row>
    <row r="416" spans="1:10" x14ac:dyDescent="0.3">
      <c r="A416" s="1501" t="str">
        <f>'Pre-Determined'!B115</f>
        <v>Florida Teachers Lead - (Project 3180)</v>
      </c>
      <c r="I416" s="230" t="s">
        <v>1424</v>
      </c>
      <c r="J416" s="230" t="s">
        <v>247</v>
      </c>
    </row>
    <row r="417" spans="1:13" x14ac:dyDescent="0.3">
      <c r="A417" s="1303">
        <v>1010</v>
      </c>
      <c r="B417" s="1303">
        <v>5100</v>
      </c>
      <c r="C417" s="1303" t="s">
        <v>1623</v>
      </c>
      <c r="D417" s="1303" t="str">
        <f>'Revenue Projection'!$F$2</f>
        <v>0000</v>
      </c>
      <c r="E417" s="1303" t="s">
        <v>1572</v>
      </c>
      <c r="F417" s="1528">
        <f>'Pre-Determined'!D115</f>
        <v>8750</v>
      </c>
      <c r="I417" s="92">
        <f>IF(C417&gt;="0100",IF(C417&gt;="0300",IF(C417&gt;="0400",IF(C417&gt;="0500",IF(C417&gt;="0600",IF(C417&gt;="0700",IF(C417&gt;="0900",900,700),600),500),400),300),100),0)</f>
        <v>500</v>
      </c>
      <c r="J417" s="1534">
        <f>F417</f>
        <v>8750</v>
      </c>
    </row>
    <row r="418" spans="1:13" x14ac:dyDescent="0.3">
      <c r="A418" s="1501"/>
    </row>
    <row r="419" spans="1:13" x14ac:dyDescent="0.3">
      <c r="A419" s="1501" t="str">
        <f>'Pre-Determined'!B116</f>
        <v>Instructional Materials - Media - (Project 3106)</v>
      </c>
      <c r="I419" s="230" t="s">
        <v>1424</v>
      </c>
      <c r="J419" s="230" t="s">
        <v>247</v>
      </c>
    </row>
    <row r="420" spans="1:13" x14ac:dyDescent="0.3">
      <c r="A420" s="1303">
        <v>1010</v>
      </c>
      <c r="B420" s="1303" t="s">
        <v>1571</v>
      </c>
      <c r="C420" s="1303" t="s">
        <v>8</v>
      </c>
      <c r="D420" s="1303" t="str">
        <f>'Revenue Projection'!$F$2</f>
        <v>0000</v>
      </c>
      <c r="E420" s="1303" t="s">
        <v>1573</v>
      </c>
      <c r="F420" s="1528">
        <f>'Pre-Determined'!D116</f>
        <v>1564</v>
      </c>
      <c r="I420" s="92">
        <f>IF(C420&gt;="0100",IF(C420&gt;="0300",IF(C420&gt;="0400",IF(C420&gt;="0500",IF(C420&gt;="0600",IF(C420&gt;="0700",IF(C420&gt;="0900",900,700),600),500),400),300),100),0)</f>
        <v>600</v>
      </c>
      <c r="J420" s="1534">
        <f>F420</f>
        <v>1564</v>
      </c>
    </row>
    <row r="421" spans="1:13" s="251" customFormat="1" x14ac:dyDescent="0.3">
      <c r="A421" s="1501"/>
      <c r="B421" s="1329"/>
      <c r="C421" s="1329"/>
      <c r="D421" s="1329"/>
      <c r="E421" s="1303"/>
      <c r="F421" s="1528"/>
      <c r="G421" s="1505"/>
      <c r="H421" s="1529"/>
      <c r="I421" s="92"/>
      <c r="J421" s="92"/>
      <c r="K421" s="1530"/>
      <c r="L421" s="92"/>
      <c r="M421" s="92"/>
    </row>
    <row r="422" spans="1:13" x14ac:dyDescent="0.3">
      <c r="A422" s="1501" t="str">
        <f>'Pre-Determined'!B117</f>
        <v>Instructional Materials - Science - (Project 3109)</v>
      </c>
      <c r="I422" s="230" t="s">
        <v>1424</v>
      </c>
      <c r="J422" s="230" t="s">
        <v>247</v>
      </c>
    </row>
    <row r="423" spans="1:13" s="251" customFormat="1" x14ac:dyDescent="0.3">
      <c r="A423" s="1303">
        <v>1010</v>
      </c>
      <c r="B423" s="1303">
        <v>5100</v>
      </c>
      <c r="C423" s="1303" t="s">
        <v>1623</v>
      </c>
      <c r="D423" s="1303" t="str">
        <f>'Revenue Projection'!$F$2</f>
        <v>0000</v>
      </c>
      <c r="E423" s="1303" t="s">
        <v>1574</v>
      </c>
      <c r="F423" s="1528">
        <f>'Pre-Determined'!D117</f>
        <v>426</v>
      </c>
      <c r="G423" s="1505"/>
      <c r="H423" s="1529"/>
      <c r="I423" s="92">
        <f>IF(C423&gt;="0100",IF(C423&gt;="0300",IF(C423&gt;="0400",IF(C423&gt;="0500",IF(C423&gt;="0600",IF(C423&gt;="0700",IF(C423&gt;="0900",900,700),600),500),400),300),100),0)</f>
        <v>500</v>
      </c>
      <c r="J423" s="1534">
        <f>F423</f>
        <v>426</v>
      </c>
      <c r="K423" s="1530"/>
      <c r="L423" s="92"/>
      <c r="M423" s="92"/>
    </row>
    <row r="424" spans="1:13" s="251" customFormat="1" x14ac:dyDescent="0.3">
      <c r="A424" s="1501"/>
      <c r="B424" s="1329"/>
      <c r="C424" s="1329"/>
      <c r="D424" s="1329"/>
      <c r="E424" s="1303"/>
      <c r="F424" s="1528"/>
      <c r="G424" s="1505"/>
      <c r="H424" s="1529"/>
      <c r="I424" s="92"/>
      <c r="J424" s="92"/>
      <c r="K424" s="1530"/>
      <c r="L424" s="92"/>
      <c r="M424" s="92"/>
    </row>
    <row r="425" spans="1:13" s="251" customFormat="1" x14ac:dyDescent="0.3">
      <c r="A425" s="1501" t="str">
        <f>'Pre-Determined'!B118</f>
        <v>Instructional Materials - Textbook - (Project 3105)</v>
      </c>
      <c r="B425" s="1329"/>
      <c r="C425" s="1329"/>
      <c r="D425" s="1329"/>
      <c r="E425" s="1303"/>
      <c r="F425" s="1528"/>
      <c r="G425" s="1505"/>
      <c r="H425" s="1529"/>
      <c r="I425" s="230" t="s">
        <v>1424</v>
      </c>
      <c r="J425" s="230" t="s">
        <v>247</v>
      </c>
      <c r="K425" s="1530"/>
      <c r="L425" s="92"/>
      <c r="M425" s="92"/>
    </row>
    <row r="426" spans="1:13" s="251" customFormat="1" x14ac:dyDescent="0.3">
      <c r="A426" s="1303">
        <v>1010</v>
      </c>
      <c r="B426" s="1303">
        <v>5100</v>
      </c>
      <c r="C426" s="1303" t="s">
        <v>1768</v>
      </c>
      <c r="D426" s="1303" t="str">
        <f>'Revenue Projection'!$F$2</f>
        <v>0000</v>
      </c>
      <c r="E426" s="1303" t="s">
        <v>1575</v>
      </c>
      <c r="F426" s="1528">
        <f>'Pre-Determined'!D118</f>
        <v>25019</v>
      </c>
      <c r="G426" s="1505"/>
      <c r="H426" s="1529"/>
      <c r="I426" s="92">
        <f>IF(C426&gt;="0100",IF(C426&gt;="0300",IF(C426&gt;="0400",IF(C426&gt;="0500",IF(C426&gt;="0600",IF(C426&gt;="0700",IF(C426&gt;="0900",900,700),600),500),400),300),100),0)</f>
        <v>500</v>
      </c>
      <c r="J426" s="1534">
        <f>F426</f>
        <v>25019</v>
      </c>
      <c r="K426" s="1530"/>
      <c r="L426" s="92"/>
      <c r="M426" s="92"/>
    </row>
    <row r="427" spans="1:13" s="251" customFormat="1" x14ac:dyDescent="0.3">
      <c r="A427" s="1501"/>
      <c r="B427" s="1329"/>
      <c r="C427" s="1329"/>
      <c r="D427" s="1329"/>
      <c r="E427" s="1303"/>
      <c r="F427" s="1528"/>
      <c r="G427" s="1505"/>
      <c r="H427" s="1529"/>
      <c r="I427" s="92"/>
      <c r="J427" s="92"/>
      <c r="K427" s="1530"/>
      <c r="L427" s="92"/>
      <c r="M427" s="92"/>
    </row>
    <row r="428" spans="1:13" x14ac:dyDescent="0.3">
      <c r="A428" s="1501" t="str">
        <f>'Pre-Determined'!B119</f>
        <v>Lottery - School Advisory Council - (Project 4002)</v>
      </c>
      <c r="I428" s="230" t="s">
        <v>1424</v>
      </c>
      <c r="J428" s="230" t="s">
        <v>247</v>
      </c>
    </row>
    <row r="429" spans="1:13" x14ac:dyDescent="0.3">
      <c r="A429" s="1303">
        <v>1010</v>
      </c>
      <c r="B429" s="1303">
        <v>5100</v>
      </c>
      <c r="C429" s="1303" t="s">
        <v>1623</v>
      </c>
      <c r="D429" s="1303" t="str">
        <f>'Revenue Projection'!$F$2</f>
        <v>0000</v>
      </c>
      <c r="E429" s="2213" t="s">
        <v>2334</v>
      </c>
      <c r="F429" s="1528">
        <f>'Pre-Determined'!D119</f>
        <v>0</v>
      </c>
      <c r="I429" s="92">
        <f>IF(C429&gt;="0100",IF(C429&gt;="0300",IF(C429&gt;="0400",IF(C429&gt;="0500",IF(C429&gt;="0600",IF(C429&gt;="0700",IF(C429&gt;="0900",900,700),600),500),400),300),100),0)</f>
        <v>500</v>
      </c>
      <c r="J429" s="1534">
        <f>F429</f>
        <v>0</v>
      </c>
    </row>
    <row r="430" spans="1:13" x14ac:dyDescent="0.3">
      <c r="A430" s="1501"/>
    </row>
    <row r="431" spans="1:13" x14ac:dyDescent="0.3">
      <c r="A431" s="1495" t="str">
        <f>+'Pre-Determined'!B121</f>
        <v>AICE Set-Aside - (Project 1004)</v>
      </c>
      <c r="B431" s="1360"/>
      <c r="C431" s="1360"/>
      <c r="D431" s="1360"/>
      <c r="E431" s="1391"/>
      <c r="I431" s="230" t="s">
        <v>1424</v>
      </c>
      <c r="J431" s="230" t="s">
        <v>247</v>
      </c>
    </row>
    <row r="432" spans="1:13" x14ac:dyDescent="0.3">
      <c r="A432" s="1391">
        <v>1010</v>
      </c>
      <c r="B432" s="1391">
        <v>5100</v>
      </c>
      <c r="C432" s="1391" t="s">
        <v>1623</v>
      </c>
      <c r="D432" s="1391" t="str">
        <f>'Revenue Projection'!$F$2</f>
        <v>0000</v>
      </c>
      <c r="E432" s="1391" t="s">
        <v>2175</v>
      </c>
      <c r="F432" s="1528">
        <f>+'Pre-Determined'!D121</f>
        <v>0</v>
      </c>
      <c r="I432" s="92">
        <f>IF(C432&gt;="0100",IF(C432&gt;="0300",IF(C432&gt;="0400",IF(C432&gt;="0500",IF(C432&gt;="0600",IF(C432&gt;="0700",IF(C432&gt;="0900",900,700),600),500),400),300),100),0)</f>
        <v>500</v>
      </c>
      <c r="J432" s="1534">
        <f>F432</f>
        <v>0</v>
      </c>
    </row>
    <row r="433" spans="1:10" x14ac:dyDescent="0.3">
      <c r="A433" s="1495"/>
      <c r="B433" s="1360"/>
      <c r="C433" s="1360"/>
      <c r="D433" s="1360"/>
      <c r="E433" s="1391"/>
    </row>
    <row r="434" spans="1:10" x14ac:dyDescent="0.3">
      <c r="A434" s="1495" t="str">
        <f>'Pre-Determined'!B122</f>
        <v>Advanced Placement Initiative Set-Aside - (Project 7054)</v>
      </c>
      <c r="B434" s="1360"/>
      <c r="C434" s="1360"/>
      <c r="D434" s="1360"/>
      <c r="E434" s="1391"/>
      <c r="I434" s="230" t="s">
        <v>1424</v>
      </c>
      <c r="J434" s="230" t="s">
        <v>247</v>
      </c>
    </row>
    <row r="435" spans="1:10" x14ac:dyDescent="0.3">
      <c r="A435" s="1391">
        <v>1010</v>
      </c>
      <c r="B435" s="1391">
        <v>5100</v>
      </c>
      <c r="C435" s="1391" t="s">
        <v>1623</v>
      </c>
      <c r="D435" s="1391" t="str">
        <f>'Revenue Projection'!$F$2</f>
        <v>0000</v>
      </c>
      <c r="E435" s="1391" t="s">
        <v>140</v>
      </c>
      <c r="F435" s="1528">
        <f>'Pre-Determined'!D122</f>
        <v>0</v>
      </c>
      <c r="I435" s="92">
        <f>IF(C435&gt;="0100",IF(C435&gt;="0300",IF(C435&gt;="0400",IF(C435&gt;="0500",IF(C435&gt;="0600",IF(C435&gt;="0700",IF(C435&gt;="0900",900,700),600),500),400),300),100),0)</f>
        <v>500</v>
      </c>
      <c r="J435" s="1534">
        <f>F435</f>
        <v>0</v>
      </c>
    </row>
    <row r="436" spans="1:10" x14ac:dyDescent="0.3">
      <c r="A436" s="1495"/>
      <c r="B436" s="1360"/>
      <c r="C436" s="1360"/>
      <c r="D436" s="1360"/>
      <c r="E436" s="1391"/>
    </row>
    <row r="437" spans="1:10" x14ac:dyDescent="0.3">
      <c r="A437" s="1501" t="str">
        <f>'Pre-Determined'!B123</f>
        <v>School Maintenance - (Project 2909)</v>
      </c>
      <c r="I437" s="230" t="s">
        <v>1424</v>
      </c>
      <c r="J437" s="230" t="s">
        <v>247</v>
      </c>
    </row>
    <row r="438" spans="1:10" x14ac:dyDescent="0.3">
      <c r="A438" s="1303" t="s">
        <v>1577</v>
      </c>
      <c r="B438" s="1303" t="s">
        <v>1578</v>
      </c>
      <c r="C438" s="1303" t="s">
        <v>1702</v>
      </c>
      <c r="D438" s="1303" t="str">
        <f>'Revenue Projection'!$F$2</f>
        <v>0000</v>
      </c>
      <c r="E438" s="1303" t="s">
        <v>1576</v>
      </c>
      <c r="F438" s="1528">
        <f>'Pre-Determined'!D123</f>
        <v>25412</v>
      </c>
      <c r="I438" s="92">
        <f>IF(C438&gt;="0100",IF(C438&gt;="0300",IF(C438&gt;="0400",IF(C438&gt;="0500",IF(C438&gt;="0600",IF(C438&gt;="0700",IF(C438&gt;="0900",900,700),600),500),400),300),100),0)</f>
        <v>300</v>
      </c>
      <c r="J438" s="1534">
        <f>F438</f>
        <v>25412</v>
      </c>
    </row>
    <row r="439" spans="1:10" x14ac:dyDescent="0.3">
      <c r="A439" s="1501"/>
    </row>
    <row r="440" spans="1:10" x14ac:dyDescent="0.3">
      <c r="A440" s="1501" t="str">
        <f>'Pre-Determined'!B124</f>
        <v>Career Education Equipment and Supplies - (Project 2039)</v>
      </c>
      <c r="I440" s="230" t="s">
        <v>1424</v>
      </c>
      <c r="J440" s="230" t="s">
        <v>247</v>
      </c>
    </row>
    <row r="441" spans="1:10" x14ac:dyDescent="0.3">
      <c r="A441" s="1303" t="s">
        <v>1577</v>
      </c>
      <c r="B441" s="1303" t="s">
        <v>1579</v>
      </c>
      <c r="C441" s="1303" t="s">
        <v>20</v>
      </c>
      <c r="D441" s="1303" t="str">
        <f>'Revenue Projection'!$F$2</f>
        <v>0000</v>
      </c>
      <c r="E441" s="1303" t="s">
        <v>1580</v>
      </c>
      <c r="F441" s="1528">
        <f>'Pre-Determined'!D124</f>
        <v>0</v>
      </c>
      <c r="I441" s="92">
        <f>IF(C441&gt;="0100",IF(C441&gt;="0300",IF(C441&gt;="0400",IF(C441&gt;="0500",IF(C441&gt;="0600",IF(C441&gt;="0700",IF(C441&gt;="0900",900,700),600),500),400),300),100),0)</f>
        <v>600</v>
      </c>
      <c r="J441" s="1534">
        <f>F441</f>
        <v>0</v>
      </c>
    </row>
    <row r="442" spans="1:10" x14ac:dyDescent="0.3">
      <c r="A442" s="1501"/>
    </row>
    <row r="443" spans="1:10" x14ac:dyDescent="0.3">
      <c r="A443" s="1501" t="str">
        <f>'Pre-Determined'!B137</f>
        <v>Revenue to Offset Decentralized FTE Reserve (Project 3004)</v>
      </c>
      <c r="I443" s="230" t="s">
        <v>1424</v>
      </c>
      <c r="J443" s="230" t="s">
        <v>247</v>
      </c>
    </row>
    <row r="444" spans="1:10" x14ac:dyDescent="0.3">
      <c r="A444" s="1303">
        <v>1010</v>
      </c>
      <c r="B444" s="1303" t="s">
        <v>1469</v>
      </c>
      <c r="C444" s="1303" t="s">
        <v>202</v>
      </c>
      <c r="D444" s="1303" t="str">
        <f>'Revenue Projection'!$F$2</f>
        <v>0000</v>
      </c>
      <c r="E444" s="1303" t="s">
        <v>1589</v>
      </c>
      <c r="F444" s="1528">
        <f>'Pre-Determined'!D137</f>
        <v>23169</v>
      </c>
      <c r="I444" s="92">
        <f>IF(C444&gt;="0100",IF(C444&gt;="0300",IF(C444&gt;="0400",IF(C444&gt;="0500",IF(C444&gt;="0600",IF(C444&gt;="0700",IF(C444&gt;="0900",900,700),600),500),400),300),100),0)</f>
        <v>900</v>
      </c>
      <c r="J444" s="1534">
        <f>F444</f>
        <v>23169</v>
      </c>
    </row>
    <row r="445" spans="1:10" x14ac:dyDescent="0.3">
      <c r="A445" s="1501"/>
    </row>
    <row r="446" spans="1:10" x14ac:dyDescent="0.3">
      <c r="A446" s="1501" t="str">
        <f>'Pre-Determined'!B135</f>
        <v>Safe Schools - School Resource Officers - (Project 3107)</v>
      </c>
      <c r="I446" s="230" t="s">
        <v>1424</v>
      </c>
      <c r="J446" s="230" t="s">
        <v>247</v>
      </c>
    </row>
    <row r="447" spans="1:10" x14ac:dyDescent="0.3">
      <c r="A447" s="1391" t="s">
        <v>1577</v>
      </c>
      <c r="B447" s="1391" t="s">
        <v>1468</v>
      </c>
      <c r="C447" s="1391" t="s">
        <v>1684</v>
      </c>
      <c r="D447" s="1303" t="str">
        <f>'Revenue Projection'!$F$2</f>
        <v>0000</v>
      </c>
      <c r="E447" s="1303" t="s">
        <v>1588</v>
      </c>
      <c r="F447" s="1528">
        <f>'Pre-Determined'!D135</f>
        <v>0</v>
      </c>
      <c r="I447" s="92">
        <f>IF(C447&gt;="0100",IF(C447&gt;="0300",IF(C447&gt;="0400",IF(C447&gt;="0500",IF(C447&gt;="0600",IF(C447&gt;="0700",IF(C447&gt;="0900",900,700),600),500),400),300),100),0)</f>
        <v>300</v>
      </c>
      <c r="J447" s="1534">
        <f>F447</f>
        <v>0</v>
      </c>
    </row>
    <row r="448" spans="1:10" x14ac:dyDescent="0.3">
      <c r="A448" s="1391"/>
      <c r="B448" s="1391"/>
      <c r="C448" s="1391"/>
      <c r="D448" s="1391"/>
      <c r="E448" s="1391"/>
      <c r="F448" s="1541"/>
      <c r="G448" s="1511"/>
      <c r="I448" s="251"/>
      <c r="J448" s="1542"/>
    </row>
    <row r="449" spans="1:13" x14ac:dyDescent="0.3">
      <c r="A449" s="1501" t="str">
        <f>'Pre-Determined'!B136</f>
        <v>General Fund - School Resource Officers - (Project 1007)</v>
      </c>
      <c r="I449" s="230" t="s">
        <v>1424</v>
      </c>
      <c r="J449" s="230" t="s">
        <v>247</v>
      </c>
    </row>
    <row r="450" spans="1:13" x14ac:dyDescent="0.3">
      <c r="A450" s="1391" t="s">
        <v>1577</v>
      </c>
      <c r="B450" s="1391" t="s">
        <v>1468</v>
      </c>
      <c r="C450" s="1391" t="s">
        <v>1684</v>
      </c>
      <c r="D450" s="1303" t="str">
        <f>'Revenue Projection'!$F$2</f>
        <v>0000</v>
      </c>
      <c r="E450" s="1303" t="s">
        <v>2333</v>
      </c>
      <c r="F450" s="1528">
        <f>'Pre-Determined'!D136</f>
        <v>0</v>
      </c>
      <c r="I450" s="92">
        <f>IF(C450&gt;="0100",IF(C450&gt;="0300",IF(C450&gt;="0400",IF(C450&gt;="0500",IF(C450&gt;="0600",IF(C450&gt;="0700",IF(C450&gt;="0900",900,700),600),500),400),300),100),0)</f>
        <v>300</v>
      </c>
      <c r="J450" s="1534">
        <f>F450</f>
        <v>0</v>
      </c>
    </row>
    <row r="451" spans="1:13" x14ac:dyDescent="0.3">
      <c r="A451" s="1391"/>
      <c r="B451" s="1391"/>
      <c r="C451" s="1391"/>
      <c r="D451" s="1391"/>
      <c r="E451" s="1391"/>
      <c r="F451" s="1541"/>
      <c r="G451" s="1511"/>
      <c r="I451" s="251"/>
      <c r="J451" s="1542"/>
    </row>
    <row r="452" spans="1:13" x14ac:dyDescent="0.3">
      <c r="A452" s="1501" t="str">
        <f>'Pre-Determined'!B109</f>
        <v xml:space="preserve">SAI - High School Reading </v>
      </c>
      <c r="I452" s="230" t="s">
        <v>1424</v>
      </c>
      <c r="J452" s="230" t="s">
        <v>247</v>
      </c>
    </row>
    <row r="453" spans="1:13" x14ac:dyDescent="0.3">
      <c r="A453" s="1329">
        <v>1010</v>
      </c>
      <c r="B453" s="1329">
        <v>5100</v>
      </c>
      <c r="C453" s="1303" t="s">
        <v>1623</v>
      </c>
      <c r="D453" s="1303" t="str">
        <f>'Revenue Projection'!$F$2</f>
        <v>0000</v>
      </c>
      <c r="E453" s="1303" t="s">
        <v>1644</v>
      </c>
      <c r="F453" s="1528">
        <f>'Pre-Determined'!D109</f>
        <v>0</v>
      </c>
      <c r="I453" s="92">
        <f>IF(C453&gt;="0100",IF(C453&gt;="0300",IF(C453&gt;="0400",IF(C453&gt;="0500",IF(C453&gt;="0600",IF(C453&gt;="0700",IF(C453&gt;="0900",900,700),600),500),400),300),100),0)</f>
        <v>500</v>
      </c>
      <c r="J453" s="1534">
        <f>F453</f>
        <v>0</v>
      </c>
    </row>
    <row r="455" spans="1:13" s="259" customFormat="1" x14ac:dyDescent="0.3">
      <c r="A455" s="1543" t="str">
        <f>'Pre-Determined'!B110</f>
        <v>VPK - Year Long</v>
      </c>
      <c r="B455" s="1544"/>
      <c r="C455" s="1544"/>
      <c r="D455" s="1544"/>
      <c r="E455" s="1545"/>
      <c r="F455" s="1546"/>
      <c r="G455" s="1522"/>
      <c r="I455" s="258" t="s">
        <v>1424</v>
      </c>
      <c r="J455" s="258" t="s">
        <v>247</v>
      </c>
    </row>
    <row r="456" spans="1:13" s="259" customFormat="1" x14ac:dyDescent="0.3">
      <c r="A456" s="1544">
        <v>1010</v>
      </c>
      <c r="B456" s="1544">
        <v>5500</v>
      </c>
      <c r="C456" s="1545" t="s">
        <v>1623</v>
      </c>
      <c r="D456" s="1545" t="str">
        <f>'Revenue Projection'!$F$2</f>
        <v>0000</v>
      </c>
      <c r="E456" s="1545" t="s">
        <v>262</v>
      </c>
      <c r="F456" s="1546">
        <f>'Pre-Determined'!D110</f>
        <v>0</v>
      </c>
      <c r="G456" s="1522"/>
      <c r="I456" s="259">
        <f>IF(C456&gt;="0100",IF(C456&gt;="0300",IF(C456&gt;="0400",IF(C456&gt;="0500",IF(C456&gt;="0600",IF(C456&gt;="0700",IF(C456&gt;="0900",900,700),600),500),400),300),100),0)</f>
        <v>500</v>
      </c>
      <c r="J456" s="1547">
        <f>F456</f>
        <v>0</v>
      </c>
    </row>
    <row r="458" spans="1:13" x14ac:dyDescent="0.3">
      <c r="A458" s="1501" t="str">
        <f>'Pre-Determined'!B108</f>
        <v>SAI - ESOL (Americorp Tutor)</v>
      </c>
      <c r="I458" s="230" t="s">
        <v>1424</v>
      </c>
      <c r="J458" s="230" t="s">
        <v>247</v>
      </c>
    </row>
    <row r="459" spans="1:13" x14ac:dyDescent="0.3">
      <c r="A459" s="1391" t="s">
        <v>1577</v>
      </c>
      <c r="B459" s="1391" t="s">
        <v>1468</v>
      </c>
      <c r="C459" s="1391" t="s">
        <v>1684</v>
      </c>
      <c r="D459" s="1303" t="str">
        <f>'Revenue Projection'!$F$2</f>
        <v>0000</v>
      </c>
      <c r="E459" s="1303" t="s">
        <v>1849</v>
      </c>
      <c r="F459" s="1528">
        <f>'Pre-Determined'!D108</f>
        <v>0</v>
      </c>
      <c r="G459" s="1511"/>
      <c r="I459" s="251">
        <f>IF(C459&gt;="0100",IF(C459&gt;="0300",IF(C459&gt;="0400",IF(C459&gt;="0500",IF(C459&gt;="0600",IF(C459&gt;="0700",IF(C459&gt;="0900",900,700),600),500),400),300),100),0)</f>
        <v>300</v>
      </c>
      <c r="J459" s="1542">
        <f>F459</f>
        <v>0</v>
      </c>
      <c r="L459" s="251"/>
      <c r="M459" s="251"/>
    </row>
    <row r="460" spans="1:13" x14ac:dyDescent="0.3">
      <c r="A460" s="1391"/>
      <c r="B460" s="1391"/>
      <c r="C460" s="1391"/>
      <c r="D460" s="1391"/>
      <c r="E460" s="1391"/>
      <c r="F460" s="1541"/>
      <c r="G460" s="1511"/>
      <c r="I460" s="251"/>
      <c r="J460" s="1542"/>
    </row>
    <row r="461" spans="1:13" x14ac:dyDescent="0.3">
      <c r="A461" s="1495" t="str">
        <f>'Pre-Determined'!B133</f>
        <v>Medicaid - Nurses Contract - (Project 1084)</v>
      </c>
      <c r="B461" s="1360"/>
      <c r="C461" s="1360"/>
      <c r="D461" s="1360"/>
      <c r="E461" s="1391"/>
      <c r="F461" s="1541"/>
      <c r="G461" s="1511"/>
      <c r="I461" s="230" t="s">
        <v>1424</v>
      </c>
      <c r="J461" s="230" t="s">
        <v>247</v>
      </c>
      <c r="L461" s="251"/>
      <c r="M461" s="251"/>
    </row>
    <row r="462" spans="1:13" x14ac:dyDescent="0.3">
      <c r="A462" s="1548" t="s">
        <v>1577</v>
      </c>
      <c r="B462" s="1549" t="s">
        <v>734</v>
      </c>
      <c r="C462" s="1549" t="s">
        <v>1684</v>
      </c>
      <c r="D462" s="1549" t="s">
        <v>1533</v>
      </c>
      <c r="E462" s="1549" t="s">
        <v>1527</v>
      </c>
      <c r="F462" s="1541">
        <f>'Pre-Determined'!D133</f>
        <v>7769</v>
      </c>
      <c r="G462" s="1511"/>
      <c r="I462" s="251">
        <f>IF(C462&gt;="0100",IF(C462&gt;="0300",IF(C462&gt;="0400",IF(C462&gt;="0500",IF(C462&gt;="0600",IF(C462&gt;="0700",IF(C462&gt;="0900",900,700),600),500),400),300),100),0)</f>
        <v>300</v>
      </c>
      <c r="J462" s="1542">
        <f>F462</f>
        <v>7769</v>
      </c>
      <c r="L462" s="251"/>
      <c r="M462" s="251"/>
    </row>
    <row r="463" spans="1:13" x14ac:dyDescent="0.3">
      <c r="A463" s="1488"/>
      <c r="B463" s="1391"/>
      <c r="C463" s="1391"/>
      <c r="D463" s="1391"/>
      <c r="E463" s="1391"/>
      <c r="F463" s="1541"/>
      <c r="G463" s="1511"/>
      <c r="I463" s="251"/>
      <c r="J463" s="1542"/>
      <c r="L463" s="251"/>
      <c r="M463" s="251"/>
    </row>
    <row r="464" spans="1:13" x14ac:dyDescent="0.3">
      <c r="A464" s="1501" t="str">
        <f>'Pre-Determined'!B125</f>
        <v>Itinerant Adaptive P.E. - (Project 2017)</v>
      </c>
      <c r="L464" s="251"/>
      <c r="M464" s="251"/>
    </row>
    <row r="465" spans="1:13" x14ac:dyDescent="0.3">
      <c r="A465" s="1427" t="s">
        <v>1577</v>
      </c>
      <c r="B465" s="1427" t="s">
        <v>1469</v>
      </c>
      <c r="C465" s="1427" t="s">
        <v>207</v>
      </c>
      <c r="D465" s="1427" t="s">
        <v>1531</v>
      </c>
      <c r="E465" s="1303" t="s">
        <v>1581</v>
      </c>
      <c r="F465" s="1528">
        <f>'Pre-Determined'!D125</f>
        <v>3026</v>
      </c>
      <c r="I465" s="92">
        <f>IF(C465&gt;="0100",IF(C465&gt;="0300",IF(C465&gt;="0400",IF(C465&gt;="0500",IF(C465&gt;="0600",IF(C465&gt;="0700",IF(C465&gt;="0900",900,700),600),500),400),300),100),0)</f>
        <v>900</v>
      </c>
      <c r="J465" s="1534">
        <f>F465</f>
        <v>3026</v>
      </c>
      <c r="L465" s="251"/>
      <c r="M465" s="251"/>
    </row>
    <row r="466" spans="1:13" x14ac:dyDescent="0.3">
      <c r="A466" s="1501"/>
    </row>
    <row r="467" spans="1:13" x14ac:dyDescent="0.3">
      <c r="A467" s="1501" t="str">
        <f>'Pre-Determined'!B126</f>
        <v>Itinerant Autistic Program - (Project 2018)</v>
      </c>
      <c r="M467" s="1550"/>
    </row>
    <row r="468" spans="1:13" x14ac:dyDescent="0.3">
      <c r="A468" s="1427" t="s">
        <v>1577</v>
      </c>
      <c r="B468" s="1427" t="s">
        <v>1469</v>
      </c>
      <c r="C468" s="1427" t="s">
        <v>207</v>
      </c>
      <c r="D468" s="1427" t="s">
        <v>1531</v>
      </c>
      <c r="E468" s="1303" t="s">
        <v>141</v>
      </c>
      <c r="F468" s="1528">
        <f>'Pre-Determined'!D126</f>
        <v>2157</v>
      </c>
      <c r="I468" s="92">
        <f>IF(C468&gt;="0100",IF(C468&gt;="0300",IF(C468&gt;="0400",IF(C468&gt;="0500",IF(C468&gt;="0600",IF(C468&gt;="0700",IF(C468&gt;="0900",900,700),600),500),400),300),100),0)</f>
        <v>900</v>
      </c>
      <c r="J468" s="1534">
        <f>F468</f>
        <v>2157</v>
      </c>
    </row>
    <row r="469" spans="1:13" x14ac:dyDescent="0.3">
      <c r="A469" s="1501"/>
    </row>
    <row r="470" spans="1:13" x14ac:dyDescent="0.3">
      <c r="A470" s="1501" t="str">
        <f>'Pre-Determined'!B127</f>
        <v>Itinerant Hearing Impaired - (Project 2008)</v>
      </c>
    </row>
    <row r="471" spans="1:13" x14ac:dyDescent="0.3">
      <c r="A471" s="1427" t="s">
        <v>1577</v>
      </c>
      <c r="B471" s="1427" t="s">
        <v>1469</v>
      </c>
      <c r="C471" s="1427" t="s">
        <v>207</v>
      </c>
      <c r="D471" s="1427" t="s">
        <v>1531</v>
      </c>
      <c r="E471" s="1303" t="s">
        <v>1582</v>
      </c>
      <c r="F471" s="1528">
        <f>'Pre-Determined'!D127</f>
        <v>1374</v>
      </c>
      <c r="I471" s="92">
        <f>IF(C471&gt;="0100",IF(C471&gt;="0300",IF(C471&gt;="0400",IF(C471&gt;="0500",IF(C471&gt;="0600",IF(C471&gt;="0700",IF(C471&gt;="0900",900,700),600),500),400),300),100),0)</f>
        <v>900</v>
      </c>
      <c r="J471" s="1534">
        <f>F471</f>
        <v>1374</v>
      </c>
    </row>
    <row r="472" spans="1:13" x14ac:dyDescent="0.3">
      <c r="A472" s="1501"/>
    </row>
    <row r="473" spans="1:13" x14ac:dyDescent="0.3">
      <c r="A473" s="1501" t="str">
        <f>'Pre-Determined'!B128</f>
        <v>Itinerant Homebound - (Project 2023)</v>
      </c>
    </row>
    <row r="474" spans="1:13" x14ac:dyDescent="0.3">
      <c r="A474" s="1427" t="s">
        <v>1577</v>
      </c>
      <c r="B474" s="1427" t="s">
        <v>1469</v>
      </c>
      <c r="C474" s="1427" t="s">
        <v>207</v>
      </c>
      <c r="D474" s="1427" t="s">
        <v>1531</v>
      </c>
      <c r="E474" s="1303" t="s">
        <v>1583</v>
      </c>
      <c r="F474" s="1528">
        <f>'Pre-Determined'!D128</f>
        <v>2296</v>
      </c>
      <c r="I474" s="92">
        <f>IF(C474&gt;="0100",IF(C474&gt;="0300",IF(C474&gt;="0400",IF(C474&gt;="0500",IF(C474&gt;="0600",IF(C474&gt;="0700",IF(C474&gt;="0900",900,700),600),500),400),300),100),0)</f>
        <v>900</v>
      </c>
      <c r="J474" s="1534">
        <f>F474</f>
        <v>2296</v>
      </c>
    </row>
    <row r="475" spans="1:13" x14ac:dyDescent="0.3">
      <c r="A475" s="1501"/>
    </row>
    <row r="476" spans="1:13" x14ac:dyDescent="0.3">
      <c r="A476" s="1501" t="str">
        <f>'Pre-Determined'!B129</f>
        <v>Itinerant Occupational/Physical Therapist - (Project 2019)</v>
      </c>
    </row>
    <row r="477" spans="1:13" x14ac:dyDescent="0.3">
      <c r="A477" s="1427" t="s">
        <v>1577</v>
      </c>
      <c r="B477" s="1427" t="s">
        <v>1469</v>
      </c>
      <c r="C477" s="1427" t="s">
        <v>207</v>
      </c>
      <c r="D477" s="1427" t="s">
        <v>1531</v>
      </c>
      <c r="E477" s="1303" t="s">
        <v>1584</v>
      </c>
      <c r="F477" s="1528">
        <f>'Pre-Determined'!D129</f>
        <v>12644</v>
      </c>
      <c r="I477" s="92">
        <f>IF(C477&gt;="0100",IF(C477&gt;="0300",IF(C477&gt;="0400",IF(C477&gt;="0500",IF(C477&gt;="0600",IF(C477&gt;="0700",IF(C477&gt;="0900",900,700),600),500),400),300),100),0)</f>
        <v>900</v>
      </c>
      <c r="J477" s="1534">
        <f>F477</f>
        <v>12644</v>
      </c>
    </row>
    <row r="478" spans="1:13" x14ac:dyDescent="0.3">
      <c r="A478" s="1501"/>
    </row>
    <row r="479" spans="1:13" x14ac:dyDescent="0.3">
      <c r="A479" s="1501" t="str">
        <f>'Pre-Determined'!B130</f>
        <v>Itinerant Staffing Specialists - (Project 5012)</v>
      </c>
    </row>
    <row r="480" spans="1:13" x14ac:dyDescent="0.3">
      <c r="A480" s="1427" t="s">
        <v>1577</v>
      </c>
      <c r="B480" s="1427" t="s">
        <v>1469</v>
      </c>
      <c r="C480" s="1427" t="s">
        <v>207</v>
      </c>
      <c r="D480" s="1427" t="s">
        <v>1531</v>
      </c>
      <c r="E480" s="1303" t="s">
        <v>142</v>
      </c>
      <c r="F480" s="1528">
        <f>'Pre-Determined'!D130</f>
        <v>7913</v>
      </c>
      <c r="I480" s="92">
        <f>IF(C480&gt;="0100",IF(C480&gt;="0300",IF(C480&gt;="0400",IF(C480&gt;="0500",IF(C480&gt;="0600",IF(C480&gt;="0700",IF(C480&gt;="0900",900,700),600),500),400),300),100),0)</f>
        <v>900</v>
      </c>
      <c r="J480" s="1534">
        <f>F480</f>
        <v>7913</v>
      </c>
    </row>
    <row r="481" spans="1:13" x14ac:dyDescent="0.3">
      <c r="A481" s="1501"/>
    </row>
    <row r="482" spans="1:13" x14ac:dyDescent="0.3">
      <c r="A482" s="1501" t="str">
        <f>'Pre-Determined'!B131</f>
        <v>Itinerant Visually Impaired - (Project 2004)</v>
      </c>
    </row>
    <row r="483" spans="1:13" x14ac:dyDescent="0.3">
      <c r="A483" s="1427" t="s">
        <v>1577</v>
      </c>
      <c r="B483" s="1427" t="s">
        <v>1469</v>
      </c>
      <c r="C483" s="1427" t="s">
        <v>207</v>
      </c>
      <c r="D483" s="1427" t="s">
        <v>1531</v>
      </c>
      <c r="E483" s="1303" t="s">
        <v>1585</v>
      </c>
      <c r="F483" s="1528">
        <f>'Pre-Determined'!D131</f>
        <v>2783</v>
      </c>
      <c r="I483" s="92">
        <f>IF(C483&gt;="0100",IF(C483&gt;="0300",IF(C483&gt;="0400",IF(C483&gt;="0500",IF(C483&gt;="0600",IF(C483&gt;="0700",IF(C483&gt;="0900",900,700),600),500),400),300),100),0)</f>
        <v>900</v>
      </c>
      <c r="J483" s="1534">
        <f>F483</f>
        <v>2783</v>
      </c>
    </row>
    <row r="484" spans="1:13" x14ac:dyDescent="0.3">
      <c r="A484" s="1501"/>
    </row>
    <row r="485" spans="1:13" x14ac:dyDescent="0.3">
      <c r="A485" s="1501" t="str">
        <f>'Pre-Determined'!B132</f>
        <v>School Psychologists - (Project 2027)</v>
      </c>
    </row>
    <row r="486" spans="1:13" x14ac:dyDescent="0.3">
      <c r="A486" s="1427" t="s">
        <v>1577</v>
      </c>
      <c r="B486" s="1427" t="s">
        <v>1469</v>
      </c>
      <c r="C486" s="1427" t="s">
        <v>207</v>
      </c>
      <c r="D486" s="1427" t="s">
        <v>1532</v>
      </c>
      <c r="E486" s="1303" t="s">
        <v>1586</v>
      </c>
      <c r="F486" s="1528">
        <f>'Pre-Determined'!D132</f>
        <v>14018</v>
      </c>
      <c r="I486" s="92">
        <f>IF(C486&gt;="0100",IF(C486&gt;="0300",IF(C486&gt;="0400",IF(C486&gt;="0500",IF(C486&gt;="0600",IF(C486&gt;="0700",IF(C486&gt;="0900",900,700),600),500),400),300),100),0)</f>
        <v>900</v>
      </c>
      <c r="J486" s="1534">
        <f>F486</f>
        <v>14018</v>
      </c>
    </row>
    <row r="487" spans="1:13" x14ac:dyDescent="0.3">
      <c r="A487" s="1501"/>
    </row>
    <row r="488" spans="1:13" x14ac:dyDescent="0.3">
      <c r="A488" s="1501" t="str">
        <f>'Pre-Determined'!B134</f>
        <v>SAI - Attendance Officer - (Project 3162)</v>
      </c>
    </row>
    <row r="489" spans="1:13" x14ac:dyDescent="0.3">
      <c r="A489" s="1427" t="s">
        <v>1577</v>
      </c>
      <c r="B489" s="1427" t="s">
        <v>1469</v>
      </c>
      <c r="C489" s="1427" t="s">
        <v>207</v>
      </c>
      <c r="D489" s="1427" t="s">
        <v>2354</v>
      </c>
      <c r="E489" s="1303" t="s">
        <v>1587</v>
      </c>
      <c r="F489" s="1528">
        <f>'Pre-Determined'!D134</f>
        <v>2397</v>
      </c>
      <c r="I489" s="92">
        <f>IF(C489&gt;="0100",IF(C489&gt;="0300",IF(C489&gt;="0400",IF(C489&gt;="0500",IF(C489&gt;="0600",IF(C489&gt;="0700",IF(C489&gt;="0900",900,700),600),500),400),300),100),0)</f>
        <v>900</v>
      </c>
      <c r="J489" s="1534">
        <f>F489</f>
        <v>2397</v>
      </c>
    </row>
    <row r="490" spans="1:13" x14ac:dyDescent="0.3">
      <c r="A490" s="1501"/>
    </row>
    <row r="491" spans="1:13" x14ac:dyDescent="0.3">
      <c r="A491" s="1501"/>
      <c r="G491" s="1505">
        <f>SUM(F396:F490)</f>
        <v>395393</v>
      </c>
    </row>
    <row r="492" spans="1:13" x14ac:dyDescent="0.3">
      <c r="A492" s="1501"/>
    </row>
    <row r="494" spans="1:13" s="259" customFormat="1" hidden="1" x14ac:dyDescent="0.3">
      <c r="A494" s="1543" t="s">
        <v>2026</v>
      </c>
      <c r="B494" s="1544"/>
      <c r="C494" s="1544"/>
      <c r="D494" s="1544"/>
      <c r="E494" s="1545"/>
      <c r="F494" s="1546"/>
      <c r="G494" s="1522"/>
    </row>
    <row r="495" spans="1:13" s="258" customFormat="1" hidden="1" x14ac:dyDescent="0.3">
      <c r="A495" s="1553" t="s">
        <v>242</v>
      </c>
      <c r="B495" s="1553" t="s">
        <v>243</v>
      </c>
      <c r="C495" s="1553" t="s">
        <v>244</v>
      </c>
      <c r="D495" s="1553" t="s">
        <v>245</v>
      </c>
      <c r="E495" s="1554" t="s">
        <v>246</v>
      </c>
      <c r="F495" s="1555" t="s">
        <v>247</v>
      </c>
      <c r="G495" s="1526" t="s">
        <v>248</v>
      </c>
      <c r="I495" s="258" t="s">
        <v>1424</v>
      </c>
      <c r="J495" s="258" t="s">
        <v>247</v>
      </c>
      <c r="L495" s="259" t="s">
        <v>2026</v>
      </c>
      <c r="M495" s="259"/>
    </row>
    <row r="496" spans="1:13" s="259" customFormat="1" hidden="1" x14ac:dyDescent="0.3">
      <c r="A496" s="1544">
        <f>+'Title I ARRA 0491'!$B$9</f>
        <v>4320</v>
      </c>
      <c r="B496" s="1545">
        <f>+'Title I ARRA 0491'!A12</f>
        <v>0</v>
      </c>
      <c r="C496" s="1545">
        <f>+'Title I ARRA 0491'!B12</f>
        <v>0</v>
      </c>
      <c r="D496" s="1545" t="str">
        <f>'Title I'!$B$6</f>
        <v>0000</v>
      </c>
      <c r="E496" s="1545" t="str">
        <f>+'Title I ARRA 0491'!$B$7</f>
        <v>0491</v>
      </c>
      <c r="F496" s="1556">
        <f>+'Title I ARRA 0491'!E12</f>
        <v>0</v>
      </c>
      <c r="G496" s="1557"/>
      <c r="I496" s="259">
        <f t="shared" ref="I496:I521" si="27">IF(C496&gt;="0100",IF(C496&gt;="0300",IF(C496&gt;="0400",IF(C496&gt;="0500",IF(C496&gt;="0600",IF(C496&gt;="0700",IF(C496&gt;="0900",900,700),600),500),400),300),100),0)</f>
        <v>0</v>
      </c>
      <c r="J496" s="1547">
        <f t="shared" ref="J496:J521" si="28">F496</f>
        <v>0</v>
      </c>
      <c r="L496" s="1558" t="s">
        <v>1538</v>
      </c>
      <c r="M496" s="1559">
        <f>DSUM(I495:J521,"Amount",$L$6:$M$7)</f>
        <v>0</v>
      </c>
    </row>
    <row r="497" spans="1:13" s="259" customFormat="1" hidden="1" x14ac:dyDescent="0.3">
      <c r="A497" s="1544">
        <f>+'Title I ARRA 0491'!$B$9</f>
        <v>4320</v>
      </c>
      <c r="B497" s="1545">
        <f>+'Title I ARRA 0491'!A13</f>
        <v>0</v>
      </c>
      <c r="C497" s="1545">
        <f>+'Title I ARRA 0491'!B13</f>
        <v>0</v>
      </c>
      <c r="D497" s="1545" t="str">
        <f>'Title I'!$B$6</f>
        <v>0000</v>
      </c>
      <c r="E497" s="1545" t="str">
        <f>+'Title I ARRA 0491'!$B$7</f>
        <v>0491</v>
      </c>
      <c r="F497" s="1556">
        <f>+'Title I ARRA 0491'!E13</f>
        <v>0</v>
      </c>
      <c r="G497" s="1522"/>
      <c r="I497" s="259">
        <f t="shared" si="27"/>
        <v>0</v>
      </c>
      <c r="J497" s="1547">
        <f t="shared" si="28"/>
        <v>0</v>
      </c>
      <c r="L497" s="1558" t="s">
        <v>1539</v>
      </c>
      <c r="M497" s="1559">
        <f>DSUM(I495:J521,"Amount",$L$9:$M$10)</f>
        <v>0</v>
      </c>
    </row>
    <row r="498" spans="1:13" s="259" customFormat="1" hidden="1" x14ac:dyDescent="0.3">
      <c r="A498" s="1544">
        <f>+'Title I ARRA 0491'!$B$9</f>
        <v>4320</v>
      </c>
      <c r="B498" s="1545">
        <f>+'Title I ARRA 0491'!A14</f>
        <v>0</v>
      </c>
      <c r="C498" s="1545">
        <f>+'Title I ARRA 0491'!B14</f>
        <v>0</v>
      </c>
      <c r="D498" s="1545" t="str">
        <f>'Title I'!$B$6</f>
        <v>0000</v>
      </c>
      <c r="E498" s="1545" t="str">
        <f>+'Title I ARRA 0491'!$B$7</f>
        <v>0491</v>
      </c>
      <c r="F498" s="1556">
        <f>+'Title I ARRA 0491'!E14</f>
        <v>0</v>
      </c>
      <c r="G498" s="1522"/>
      <c r="I498" s="259">
        <f t="shared" si="27"/>
        <v>0</v>
      </c>
      <c r="J498" s="1547">
        <f t="shared" si="28"/>
        <v>0</v>
      </c>
      <c r="L498" s="1558" t="s">
        <v>1540</v>
      </c>
      <c r="M498" s="1559">
        <f>DSUM(I495:J521,"Amount",$L$12:$M$13)</f>
        <v>0</v>
      </c>
    </row>
    <row r="499" spans="1:13" s="259" customFormat="1" hidden="1" x14ac:dyDescent="0.3">
      <c r="A499" s="1544">
        <f>+'Title I ARRA 0491'!$B$9</f>
        <v>4320</v>
      </c>
      <c r="B499" s="1545">
        <f>+'Title I ARRA 0491'!A15</f>
        <v>0</v>
      </c>
      <c r="C499" s="1545">
        <f>+'Title I ARRA 0491'!B15</f>
        <v>0</v>
      </c>
      <c r="D499" s="1545" t="str">
        <f>'Title I'!$B$6</f>
        <v>0000</v>
      </c>
      <c r="E499" s="1545" t="str">
        <f>+'Title I ARRA 0491'!$B$7</f>
        <v>0491</v>
      </c>
      <c r="F499" s="1556">
        <f>+'Title I ARRA 0491'!E15</f>
        <v>0</v>
      </c>
      <c r="G499" s="1522"/>
      <c r="I499" s="259">
        <f t="shared" si="27"/>
        <v>0</v>
      </c>
      <c r="J499" s="1547">
        <f t="shared" si="28"/>
        <v>0</v>
      </c>
      <c r="L499" s="1558" t="s">
        <v>1541</v>
      </c>
      <c r="M499" s="1559">
        <f>DSUM(I495:J521,"Amount",$L$15:$M$16)</f>
        <v>0</v>
      </c>
    </row>
    <row r="500" spans="1:13" s="259" customFormat="1" hidden="1" x14ac:dyDescent="0.3">
      <c r="A500" s="1544">
        <f>+'Title I ARRA 0491'!$B$9</f>
        <v>4320</v>
      </c>
      <c r="B500" s="1545">
        <f>+'Title I ARRA 0491'!A16</f>
        <v>0</v>
      </c>
      <c r="C500" s="1545">
        <f>+'Title I ARRA 0491'!B16</f>
        <v>0</v>
      </c>
      <c r="D500" s="1545" t="str">
        <f>'Title I'!$B$6</f>
        <v>0000</v>
      </c>
      <c r="E500" s="1545" t="str">
        <f>+'Title I ARRA 0491'!$B$7</f>
        <v>0491</v>
      </c>
      <c r="F500" s="1556">
        <f>+'Title I ARRA 0491'!E16</f>
        <v>0</v>
      </c>
      <c r="G500" s="1522"/>
      <c r="I500" s="259">
        <f t="shared" si="27"/>
        <v>0</v>
      </c>
      <c r="J500" s="1547">
        <f t="shared" si="28"/>
        <v>0</v>
      </c>
      <c r="L500" s="1558" t="s">
        <v>1542</v>
      </c>
      <c r="M500" s="1559">
        <f>DSUM(I495:J521,"Amount",$L$18:$M$19)</f>
        <v>0</v>
      </c>
    </row>
    <row r="501" spans="1:13" s="259" customFormat="1" hidden="1" x14ac:dyDescent="0.3">
      <c r="A501" s="1544">
        <f>+'Title I ARRA 0491'!$B$9</f>
        <v>4320</v>
      </c>
      <c r="B501" s="1545">
        <f>+'Title I ARRA 0491'!A17</f>
        <v>0</v>
      </c>
      <c r="C501" s="1545">
        <f>+'Title I ARRA 0491'!B17</f>
        <v>0</v>
      </c>
      <c r="D501" s="1545" t="str">
        <f>'Title I'!$B$6</f>
        <v>0000</v>
      </c>
      <c r="E501" s="1545" t="str">
        <f>+'Title I ARRA 0491'!$B$7</f>
        <v>0491</v>
      </c>
      <c r="F501" s="1556">
        <f>+'Title I ARRA 0491'!E17</f>
        <v>0</v>
      </c>
      <c r="G501" s="1522"/>
      <c r="I501" s="259">
        <f t="shared" si="27"/>
        <v>0</v>
      </c>
      <c r="J501" s="1547">
        <f t="shared" si="28"/>
        <v>0</v>
      </c>
      <c r="L501" s="1558" t="s">
        <v>1543</v>
      </c>
      <c r="M501" s="1559">
        <f>DSUM(I495:J521,"Amount",$L$21:$M$22)</f>
        <v>0</v>
      </c>
    </row>
    <row r="502" spans="1:13" s="259" customFormat="1" hidden="1" x14ac:dyDescent="0.3">
      <c r="A502" s="1544">
        <f>+'Title I ARRA 0491'!$B$9</f>
        <v>4320</v>
      </c>
      <c r="B502" s="1545">
        <f>+'Title I ARRA 0491'!A18</f>
        <v>0</v>
      </c>
      <c r="C502" s="1545">
        <f>+'Title I ARRA 0491'!B18</f>
        <v>0</v>
      </c>
      <c r="D502" s="1545" t="str">
        <f>'Title I'!$B$6</f>
        <v>0000</v>
      </c>
      <c r="E502" s="1545" t="str">
        <f>+'Title I ARRA 0491'!$B$7</f>
        <v>0491</v>
      </c>
      <c r="F502" s="1556">
        <f>+'Title I ARRA 0491'!E18</f>
        <v>0</v>
      </c>
      <c r="G502" s="1522"/>
      <c r="I502" s="259">
        <f t="shared" si="27"/>
        <v>0</v>
      </c>
      <c r="J502" s="1547">
        <f t="shared" si="28"/>
        <v>0</v>
      </c>
      <c r="L502" s="1558" t="s">
        <v>1544</v>
      </c>
      <c r="M502" s="1559">
        <f>DSUM(I495:J521,"Amount",$L$24:$M$25)</f>
        <v>0</v>
      </c>
    </row>
    <row r="503" spans="1:13" s="259" customFormat="1" hidden="1" x14ac:dyDescent="0.3">
      <c r="A503" s="1544">
        <f>+'Title I ARRA 0491'!$B$9</f>
        <v>4320</v>
      </c>
      <c r="B503" s="1545">
        <f>+'Title I ARRA 0491'!A19</f>
        <v>0</v>
      </c>
      <c r="C503" s="1545">
        <f>+'Title I ARRA 0491'!B19</f>
        <v>0</v>
      </c>
      <c r="D503" s="1545" t="str">
        <f>'Title I'!$B$6</f>
        <v>0000</v>
      </c>
      <c r="E503" s="1545" t="str">
        <f>+'Title I ARRA 0491'!$B$7</f>
        <v>0491</v>
      </c>
      <c r="F503" s="1556">
        <f>+'Title I ARRA 0491'!E19</f>
        <v>0</v>
      </c>
      <c r="G503" s="1522"/>
      <c r="I503" s="259">
        <f t="shared" si="27"/>
        <v>0</v>
      </c>
      <c r="J503" s="1547">
        <f t="shared" si="28"/>
        <v>0</v>
      </c>
      <c r="L503" s="1558" t="s">
        <v>1545</v>
      </c>
      <c r="M503" s="1560">
        <f>SUM(M496:M502)</f>
        <v>0</v>
      </c>
    </row>
    <row r="504" spans="1:13" s="259" customFormat="1" hidden="1" x14ac:dyDescent="0.3">
      <c r="A504" s="1544">
        <f>+'Title I ARRA 0491'!$B$9</f>
        <v>4320</v>
      </c>
      <c r="B504" s="1545">
        <f>+'Title I ARRA 0491'!A20</f>
        <v>0</v>
      </c>
      <c r="C504" s="1545">
        <f>+'Title I ARRA 0491'!B20</f>
        <v>0</v>
      </c>
      <c r="D504" s="1545" t="str">
        <f>'Title I'!$B$6</f>
        <v>0000</v>
      </c>
      <c r="E504" s="1545" t="str">
        <f>+'Title I ARRA 0491'!$B$7</f>
        <v>0491</v>
      </c>
      <c r="F504" s="1556">
        <f>+'Title I ARRA 0491'!E20</f>
        <v>0</v>
      </c>
      <c r="G504" s="1522"/>
      <c r="I504" s="259">
        <f t="shared" si="27"/>
        <v>0</v>
      </c>
      <c r="J504" s="1547">
        <f t="shared" si="28"/>
        <v>0</v>
      </c>
    </row>
    <row r="505" spans="1:13" s="259" customFormat="1" hidden="1" x14ac:dyDescent="0.3">
      <c r="A505" s="1544">
        <f>+'Title I ARRA 0491'!$B$9</f>
        <v>4320</v>
      </c>
      <c r="B505" s="1545">
        <f>+'Title I ARRA 0491'!A21</f>
        <v>0</v>
      </c>
      <c r="C505" s="1545">
        <f>+'Title I ARRA 0491'!B21</f>
        <v>0</v>
      </c>
      <c r="D505" s="1545" t="str">
        <f>'Title I'!$B$6</f>
        <v>0000</v>
      </c>
      <c r="E505" s="1545" t="str">
        <f>+'Title I ARRA 0491'!$B$7</f>
        <v>0491</v>
      </c>
      <c r="F505" s="1556">
        <f>+'Title I ARRA 0491'!E21</f>
        <v>0</v>
      </c>
      <c r="G505" s="1522"/>
      <c r="I505" s="259">
        <f t="shared" si="27"/>
        <v>0</v>
      </c>
      <c r="J505" s="1547">
        <f t="shared" si="28"/>
        <v>0</v>
      </c>
    </row>
    <row r="506" spans="1:13" s="259" customFormat="1" hidden="1" x14ac:dyDescent="0.3">
      <c r="A506" s="1544">
        <f>+'Title I ARRA 0491'!$B$9</f>
        <v>4320</v>
      </c>
      <c r="B506" s="1545">
        <f>+'Title I ARRA 0491'!A22</f>
        <v>0</v>
      </c>
      <c r="C506" s="1545">
        <f>+'Title I ARRA 0491'!B22</f>
        <v>0</v>
      </c>
      <c r="D506" s="1545" t="str">
        <f>'Title I'!$B$6</f>
        <v>0000</v>
      </c>
      <c r="E506" s="1545" t="str">
        <f>+'Title I ARRA 0491'!$B$7</f>
        <v>0491</v>
      </c>
      <c r="F506" s="1556">
        <f>+'Title I ARRA 0491'!E22</f>
        <v>0</v>
      </c>
      <c r="G506" s="1522"/>
      <c r="I506" s="259">
        <f t="shared" si="27"/>
        <v>0</v>
      </c>
      <c r="J506" s="1547">
        <f t="shared" si="28"/>
        <v>0</v>
      </c>
    </row>
    <row r="507" spans="1:13" s="259" customFormat="1" hidden="1" x14ac:dyDescent="0.3">
      <c r="A507" s="1544">
        <f>+'Title I ARRA 0491'!$B$9</f>
        <v>4320</v>
      </c>
      <c r="B507" s="1545">
        <f>+'Title I ARRA 0491'!A23</f>
        <v>0</v>
      </c>
      <c r="C507" s="1545">
        <f>+'Title I ARRA 0491'!B23</f>
        <v>0</v>
      </c>
      <c r="D507" s="1545" t="str">
        <f>'Title I'!$B$6</f>
        <v>0000</v>
      </c>
      <c r="E507" s="1545" t="str">
        <f>+'Title I ARRA 0491'!$B$7</f>
        <v>0491</v>
      </c>
      <c r="F507" s="1556">
        <f>+'Title I ARRA 0491'!E23</f>
        <v>0</v>
      </c>
      <c r="G507" s="1522"/>
      <c r="I507" s="259">
        <f t="shared" si="27"/>
        <v>0</v>
      </c>
      <c r="J507" s="1547">
        <f t="shared" si="28"/>
        <v>0</v>
      </c>
    </row>
    <row r="508" spans="1:13" s="259" customFormat="1" hidden="1" x14ac:dyDescent="0.3">
      <c r="A508" s="1544">
        <f>+'Title I ARRA 0491'!$B$9</f>
        <v>4320</v>
      </c>
      <c r="B508" s="1545">
        <f>+'Title I ARRA 0491'!A24</f>
        <v>0</v>
      </c>
      <c r="C508" s="1545">
        <f>+'Title I ARRA 0491'!B24</f>
        <v>0</v>
      </c>
      <c r="D508" s="1545" t="str">
        <f>'Title I'!$B$6</f>
        <v>0000</v>
      </c>
      <c r="E508" s="1545" t="str">
        <f>+'Title I ARRA 0491'!$B$7</f>
        <v>0491</v>
      </c>
      <c r="F508" s="1556">
        <f>+'Title I ARRA 0491'!E24</f>
        <v>0</v>
      </c>
      <c r="G508" s="1522"/>
      <c r="I508" s="259">
        <f t="shared" si="27"/>
        <v>0</v>
      </c>
      <c r="J508" s="1547">
        <f t="shared" si="28"/>
        <v>0</v>
      </c>
    </row>
    <row r="509" spans="1:13" s="259" customFormat="1" hidden="1" x14ac:dyDescent="0.3">
      <c r="A509" s="1544">
        <f>+'Title I ARRA 0491'!$B$9</f>
        <v>4320</v>
      </c>
      <c r="B509" s="1545">
        <f>+'Title I ARRA 0491'!A25</f>
        <v>0</v>
      </c>
      <c r="C509" s="1545">
        <f>+'Title I ARRA 0491'!B25</f>
        <v>0</v>
      </c>
      <c r="D509" s="1545" t="str">
        <f>'Title I'!$B$6</f>
        <v>0000</v>
      </c>
      <c r="E509" s="1545" t="str">
        <f>+'Title I ARRA 0491'!$B$7</f>
        <v>0491</v>
      </c>
      <c r="F509" s="1556">
        <f>+'Title I ARRA 0491'!E25</f>
        <v>0</v>
      </c>
      <c r="G509" s="1522"/>
      <c r="I509" s="259">
        <f t="shared" si="27"/>
        <v>0</v>
      </c>
      <c r="J509" s="1547">
        <f t="shared" si="28"/>
        <v>0</v>
      </c>
    </row>
    <row r="510" spans="1:13" s="259" customFormat="1" hidden="1" x14ac:dyDescent="0.3">
      <c r="A510" s="1544">
        <f>+'Title I ARRA 0491'!$B$9</f>
        <v>4320</v>
      </c>
      <c r="B510" s="1545">
        <f>+'Title I ARRA 0491'!A26</f>
        <v>0</v>
      </c>
      <c r="C510" s="1545">
        <f>+'Title I ARRA 0491'!B26</f>
        <v>0</v>
      </c>
      <c r="D510" s="1545" t="str">
        <f>'Title I'!$B$6</f>
        <v>0000</v>
      </c>
      <c r="E510" s="1545" t="str">
        <f>+'Title I ARRA 0491'!$B$7</f>
        <v>0491</v>
      </c>
      <c r="F510" s="1556">
        <f>+'Title I ARRA 0491'!E26</f>
        <v>0</v>
      </c>
      <c r="G510" s="1522"/>
      <c r="I510" s="259">
        <f t="shared" si="27"/>
        <v>0</v>
      </c>
      <c r="J510" s="1547">
        <f t="shared" si="28"/>
        <v>0</v>
      </c>
    </row>
    <row r="511" spans="1:13" s="259" customFormat="1" hidden="1" x14ac:dyDescent="0.3">
      <c r="A511" s="1544">
        <f>+'Title I ARRA 0491'!$B$9</f>
        <v>4320</v>
      </c>
      <c r="B511" s="1545">
        <f>+'Title I ARRA 0491'!A27</f>
        <v>0</v>
      </c>
      <c r="C511" s="1545">
        <f>+'Title I ARRA 0491'!B27</f>
        <v>0</v>
      </c>
      <c r="D511" s="1545" t="str">
        <f>'Title I'!$B$6</f>
        <v>0000</v>
      </c>
      <c r="E511" s="1545" t="str">
        <f>+'Title I ARRA 0491'!$B$7</f>
        <v>0491</v>
      </c>
      <c r="F511" s="1556">
        <f>+'Title I ARRA 0491'!E27</f>
        <v>0</v>
      </c>
      <c r="G511" s="1522"/>
      <c r="I511" s="259">
        <f t="shared" si="27"/>
        <v>0</v>
      </c>
      <c r="J511" s="1547">
        <f t="shared" si="28"/>
        <v>0</v>
      </c>
    </row>
    <row r="512" spans="1:13" s="259" customFormat="1" hidden="1" x14ac:dyDescent="0.3">
      <c r="A512" s="1544">
        <f>+'Title I ARRA 0491'!$B$9</f>
        <v>4320</v>
      </c>
      <c r="B512" s="1545">
        <f>+'Title I ARRA 0491'!A28</f>
        <v>0</v>
      </c>
      <c r="C512" s="1545">
        <f>+'Title I ARRA 0491'!B28</f>
        <v>0</v>
      </c>
      <c r="D512" s="1545" t="str">
        <f>'Title I'!$B$6</f>
        <v>0000</v>
      </c>
      <c r="E512" s="1545" t="str">
        <f>+'Title I ARRA 0491'!$B$7</f>
        <v>0491</v>
      </c>
      <c r="F512" s="1556">
        <f>+'Title I ARRA 0491'!E28</f>
        <v>0</v>
      </c>
      <c r="G512" s="1522"/>
      <c r="I512" s="259">
        <f t="shared" si="27"/>
        <v>0</v>
      </c>
      <c r="J512" s="1547">
        <f t="shared" si="28"/>
        <v>0</v>
      </c>
    </row>
    <row r="513" spans="1:13" s="259" customFormat="1" hidden="1" x14ac:dyDescent="0.3">
      <c r="A513" s="1544">
        <f>+'Title I ARRA 0491'!$B$9</f>
        <v>4320</v>
      </c>
      <c r="B513" s="1545">
        <f>+'Title I ARRA 0491'!A29</f>
        <v>0</v>
      </c>
      <c r="C513" s="1545">
        <f>+'Title I ARRA 0491'!B29</f>
        <v>0</v>
      </c>
      <c r="D513" s="1545" t="str">
        <f>'Title I'!$B$6</f>
        <v>0000</v>
      </c>
      <c r="E513" s="1545" t="str">
        <f>+'Title I ARRA 0491'!$B$7</f>
        <v>0491</v>
      </c>
      <c r="F513" s="1556">
        <f>+'Title I ARRA 0491'!E29</f>
        <v>0</v>
      </c>
      <c r="G513" s="1522"/>
      <c r="I513" s="259">
        <f t="shared" si="27"/>
        <v>0</v>
      </c>
      <c r="J513" s="1547">
        <f t="shared" si="28"/>
        <v>0</v>
      </c>
    </row>
    <row r="514" spans="1:13" s="259" customFormat="1" hidden="1" x14ac:dyDescent="0.3">
      <c r="A514" s="1544">
        <f>+'Title I ARRA 0491'!$B$9</f>
        <v>4320</v>
      </c>
      <c r="B514" s="1545">
        <f>+'Title I ARRA 0491'!A30</f>
        <v>0</v>
      </c>
      <c r="C514" s="1545">
        <f>+'Title I ARRA 0491'!B30</f>
        <v>0</v>
      </c>
      <c r="D514" s="1545" t="str">
        <f>'Title I'!$B$6</f>
        <v>0000</v>
      </c>
      <c r="E514" s="1545" t="str">
        <f>+'Title I ARRA 0491'!$B$7</f>
        <v>0491</v>
      </c>
      <c r="F514" s="1556">
        <f>+'Title I ARRA 0491'!E30</f>
        <v>0</v>
      </c>
      <c r="G514" s="1522"/>
      <c r="I514" s="259">
        <f t="shared" si="27"/>
        <v>0</v>
      </c>
      <c r="J514" s="1547">
        <f t="shared" si="28"/>
        <v>0</v>
      </c>
    </row>
    <row r="515" spans="1:13" s="259" customFormat="1" hidden="1" x14ac:dyDescent="0.3">
      <c r="A515" s="1544">
        <f>+'Title I ARRA 0491'!$B$9</f>
        <v>4320</v>
      </c>
      <c r="B515" s="1545">
        <f>+'Title I ARRA 0491'!A31</f>
        <v>0</v>
      </c>
      <c r="C515" s="1545">
        <f>+'Title I ARRA 0491'!B31</f>
        <v>0</v>
      </c>
      <c r="D515" s="1545" t="str">
        <f>'Title I'!$B$6</f>
        <v>0000</v>
      </c>
      <c r="E515" s="1545" t="str">
        <f>+'Title I ARRA 0491'!$B$7</f>
        <v>0491</v>
      </c>
      <c r="F515" s="1556">
        <f>+'Title I ARRA 0491'!E31</f>
        <v>0</v>
      </c>
      <c r="G515" s="1522"/>
      <c r="I515" s="259">
        <f t="shared" si="27"/>
        <v>0</v>
      </c>
      <c r="J515" s="1547">
        <f t="shared" si="28"/>
        <v>0</v>
      </c>
    </row>
    <row r="516" spans="1:13" s="259" customFormat="1" hidden="1" x14ac:dyDescent="0.3">
      <c r="A516" s="1544">
        <f>+'Title I ARRA 0491'!$B$9</f>
        <v>4320</v>
      </c>
      <c r="B516" s="1545">
        <f>+'Title I ARRA 0491'!A32</f>
        <v>0</v>
      </c>
      <c r="C516" s="1545">
        <f>+'Title I ARRA 0491'!B32</f>
        <v>0</v>
      </c>
      <c r="D516" s="1545" t="str">
        <f>'Title I'!$B$6</f>
        <v>0000</v>
      </c>
      <c r="E516" s="1545" t="str">
        <f>+'Title I ARRA 0491'!$B$7</f>
        <v>0491</v>
      </c>
      <c r="F516" s="1556">
        <f>+'Title I ARRA 0491'!E32</f>
        <v>0</v>
      </c>
      <c r="G516" s="1522"/>
      <c r="I516" s="259">
        <f t="shared" si="27"/>
        <v>0</v>
      </c>
      <c r="J516" s="1547">
        <f t="shared" si="28"/>
        <v>0</v>
      </c>
    </row>
    <row r="517" spans="1:13" s="259" customFormat="1" hidden="1" x14ac:dyDescent="0.3">
      <c r="A517" s="1544">
        <f>+'Title I ARRA 0491'!$B$9</f>
        <v>4320</v>
      </c>
      <c r="B517" s="1545">
        <f>+'Title I ARRA 0491'!A33</f>
        <v>0</v>
      </c>
      <c r="C517" s="1545">
        <f>+'Title I ARRA 0491'!B33</f>
        <v>0</v>
      </c>
      <c r="D517" s="1545" t="str">
        <f>'Title I'!$B$6</f>
        <v>0000</v>
      </c>
      <c r="E517" s="1545" t="str">
        <f>+'Title I ARRA 0491'!$B$7</f>
        <v>0491</v>
      </c>
      <c r="F517" s="1556">
        <f>+'Title I ARRA 0491'!E33</f>
        <v>0</v>
      </c>
      <c r="G517" s="1522"/>
      <c r="I517" s="259">
        <f t="shared" si="27"/>
        <v>0</v>
      </c>
      <c r="J517" s="1547">
        <f t="shared" si="28"/>
        <v>0</v>
      </c>
    </row>
    <row r="518" spans="1:13" s="259" customFormat="1" hidden="1" x14ac:dyDescent="0.3">
      <c r="A518" s="1544">
        <f>+'Title I ARRA 0491'!$B$9</f>
        <v>4320</v>
      </c>
      <c r="B518" s="1545">
        <f>+'Title I ARRA 0491'!A34</f>
        <v>0</v>
      </c>
      <c r="C518" s="1545">
        <f>+'Title I ARRA 0491'!B34</f>
        <v>0</v>
      </c>
      <c r="D518" s="1545" t="str">
        <f>'Title I'!$B$6</f>
        <v>0000</v>
      </c>
      <c r="E518" s="1545" t="str">
        <f>+'Title I ARRA 0491'!$B$7</f>
        <v>0491</v>
      </c>
      <c r="F518" s="1556">
        <f>+'Title I ARRA 0491'!E34</f>
        <v>0</v>
      </c>
      <c r="G518" s="1522"/>
      <c r="I518" s="259">
        <f t="shared" si="27"/>
        <v>0</v>
      </c>
      <c r="J518" s="1547">
        <f t="shared" si="28"/>
        <v>0</v>
      </c>
    </row>
    <row r="519" spans="1:13" s="259" customFormat="1" hidden="1" x14ac:dyDescent="0.3">
      <c r="A519" s="1544">
        <f>+'Title I ARRA 0491'!$B$9</f>
        <v>4320</v>
      </c>
      <c r="B519" s="1545">
        <f>+'Title I ARRA 0491'!A35</f>
        <v>0</v>
      </c>
      <c r="C519" s="1545">
        <f>+'Title I ARRA 0491'!B35</f>
        <v>0</v>
      </c>
      <c r="D519" s="1545" t="str">
        <f>'Title I'!$B$6</f>
        <v>0000</v>
      </c>
      <c r="E519" s="1545" t="str">
        <f>+'Title I ARRA 0491'!$B$7</f>
        <v>0491</v>
      </c>
      <c r="F519" s="1556">
        <f>+'Title I ARRA 0491'!E35</f>
        <v>0</v>
      </c>
      <c r="G519" s="1522"/>
      <c r="I519" s="259">
        <f t="shared" si="27"/>
        <v>0</v>
      </c>
      <c r="J519" s="1547">
        <f t="shared" si="28"/>
        <v>0</v>
      </c>
    </row>
    <row r="520" spans="1:13" s="259" customFormat="1" hidden="1" x14ac:dyDescent="0.3">
      <c r="A520" s="1544">
        <f>+'Title I ARRA 0491'!$B$9</f>
        <v>4320</v>
      </c>
      <c r="B520" s="1545">
        <f>+'Title I ARRA 0491'!A36</f>
        <v>0</v>
      </c>
      <c r="C520" s="1545">
        <f>+'Title I ARRA 0491'!B36</f>
        <v>0</v>
      </c>
      <c r="D520" s="1545" t="str">
        <f>'Title I'!$B$6</f>
        <v>0000</v>
      </c>
      <c r="E520" s="1545" t="str">
        <f>+'Title I ARRA 0491'!$B$7</f>
        <v>0491</v>
      </c>
      <c r="F520" s="1556">
        <f>+'Title I ARRA 0491'!E36</f>
        <v>0</v>
      </c>
      <c r="G520" s="1522"/>
      <c r="I520" s="259">
        <f t="shared" si="27"/>
        <v>0</v>
      </c>
      <c r="J520" s="1547">
        <f t="shared" si="28"/>
        <v>0</v>
      </c>
    </row>
    <row r="521" spans="1:13" s="259" customFormat="1" hidden="1" x14ac:dyDescent="0.3">
      <c r="A521" s="1544">
        <f>+'Title I ARRA 0491'!$B$9</f>
        <v>4320</v>
      </c>
      <c r="B521" s="1545">
        <f>+'Title I ARRA 0491'!A37</f>
        <v>0</v>
      </c>
      <c r="C521" s="1545">
        <f>+'Title I ARRA 0491'!B37</f>
        <v>0</v>
      </c>
      <c r="D521" s="1545" t="str">
        <f>'Title I'!$B$6</f>
        <v>0000</v>
      </c>
      <c r="E521" s="1545" t="str">
        <f>+'Title I ARRA 0491'!$B$7</f>
        <v>0491</v>
      </c>
      <c r="F521" s="1556">
        <f>+'Title I ARRA 0491'!E37</f>
        <v>0</v>
      </c>
      <c r="G521" s="1522"/>
      <c r="I521" s="259">
        <f t="shared" si="27"/>
        <v>0</v>
      </c>
      <c r="J521" s="1547">
        <f t="shared" si="28"/>
        <v>0</v>
      </c>
    </row>
    <row r="522" spans="1:13" s="259" customFormat="1" hidden="1" x14ac:dyDescent="0.3">
      <c r="A522" s="1544"/>
      <c r="B522" s="1544"/>
      <c r="C522" s="1544"/>
      <c r="D522" s="1544"/>
      <c r="E522" s="1545"/>
      <c r="F522" s="1546"/>
      <c r="G522" s="1527">
        <f>SUM(F496:F521)</f>
        <v>0</v>
      </c>
    </row>
    <row r="523" spans="1:13" s="259" customFormat="1" hidden="1" x14ac:dyDescent="0.3">
      <c r="A523" s="1544"/>
      <c r="B523" s="1544"/>
      <c r="C523" s="1544"/>
      <c r="D523" s="1544"/>
      <c r="E523" s="1545"/>
      <c r="F523" s="1546"/>
      <c r="G523" s="1522"/>
    </row>
    <row r="524" spans="1:13" s="259" customFormat="1" ht="14.4" hidden="1" thickBot="1" x14ac:dyDescent="0.35">
      <c r="A524" s="1543" t="s">
        <v>2025</v>
      </c>
      <c r="B524" s="1544"/>
      <c r="C524" s="1544"/>
      <c r="D524" s="1544"/>
      <c r="E524" s="1545"/>
      <c r="F524" s="1546"/>
      <c r="G524" s="1522"/>
      <c r="I524" s="258" t="s">
        <v>1424</v>
      </c>
      <c r="J524" s="258" t="s">
        <v>247</v>
      </c>
    </row>
    <row r="525" spans="1:13" s="259" customFormat="1" hidden="1" x14ac:dyDescent="0.3">
      <c r="A525" s="1544">
        <v>4320</v>
      </c>
      <c r="B525" s="1544">
        <v>5200</v>
      </c>
      <c r="C525" s="1545" t="s">
        <v>90</v>
      </c>
      <c r="D525" s="1545" t="str">
        <f>'Revenue Projection'!$F$2</f>
        <v>0000</v>
      </c>
      <c r="E525" s="1545" t="s">
        <v>900</v>
      </c>
      <c r="F525" s="1546">
        <f>+'Pre-Determined'!D111</f>
        <v>0</v>
      </c>
      <c r="G525" s="1522"/>
      <c r="I525" s="259">
        <f>IF(C525&gt;="0100",IF(C525&gt;="0300",IF(C525&gt;="0400",IF(C525&gt;="0500",IF(C525&gt;="0600",IF(C525&gt;="0700",IF(C525&gt;="0900",900,700),600),500),400),300),100),0)</f>
        <v>700</v>
      </c>
      <c r="J525" s="1547">
        <f>F525</f>
        <v>0</v>
      </c>
      <c r="L525" s="1561" t="s">
        <v>2035</v>
      </c>
      <c r="M525" s="1562"/>
    </row>
    <row r="526" spans="1:13" s="259" customFormat="1" ht="14.4" hidden="1" thickBot="1" x14ac:dyDescent="0.35">
      <c r="A526" s="1544">
        <v>4320</v>
      </c>
      <c r="B526" s="1544">
        <v>9890</v>
      </c>
      <c r="C526" s="1545" t="s">
        <v>207</v>
      </c>
      <c r="D526" s="1545" t="s">
        <v>1531</v>
      </c>
      <c r="E526" s="1545" t="s">
        <v>900</v>
      </c>
      <c r="F526" s="1546"/>
      <c r="G526" s="1522"/>
      <c r="I526" s="259">
        <f>IF(C526&gt;="0100",IF(C526&gt;="0300",IF(C526&gt;="0400",IF(C526&gt;="0500",IF(C526&gt;="0600",IF(C526&gt;="0700",IF(C526&gt;="0900",900,700),600),500),400),300),100),0)</f>
        <v>900</v>
      </c>
      <c r="J526" s="1547">
        <f>F526</f>
        <v>0</v>
      </c>
      <c r="L526" s="1563"/>
      <c r="M526" s="1564">
        <f>+M518+M39</f>
        <v>492178</v>
      </c>
    </row>
    <row r="527" spans="1:13" s="259" customFormat="1" hidden="1" x14ac:dyDescent="0.3">
      <c r="A527" s="1544"/>
      <c r="B527" s="1544"/>
      <c r="C527" s="1545"/>
      <c r="D527" s="1545"/>
      <c r="E527" s="1545"/>
      <c r="F527" s="1546"/>
      <c r="G527" s="1527">
        <f>SUM(F525:F526)</f>
        <v>0</v>
      </c>
      <c r="J527" s="1547"/>
      <c r="L527" s="871"/>
      <c r="M527" s="1565"/>
    </row>
    <row r="528" spans="1:13" s="259" customFormat="1" hidden="1" x14ac:dyDescent="0.3">
      <c r="A528" s="1544"/>
      <c r="B528" s="1544"/>
      <c r="C528" s="1544"/>
      <c r="D528" s="1544"/>
      <c r="E528" s="1545"/>
      <c r="F528" s="1546"/>
      <c r="G528" s="1522"/>
      <c r="L528" s="871"/>
      <c r="M528" s="1565"/>
    </row>
    <row r="529" spans="1:13" x14ac:dyDescent="0.3">
      <c r="L529" s="237"/>
      <c r="M529" s="237"/>
    </row>
    <row r="531" spans="1:13" ht="14.4" thickBot="1" x14ac:dyDescent="0.35">
      <c r="A531" s="1501" t="s">
        <v>1536</v>
      </c>
      <c r="G531" s="1517">
        <f>SUM(G7:G528)</f>
        <v>492178</v>
      </c>
    </row>
    <row r="532" spans="1:13" ht="14.4" thickTop="1" x14ac:dyDescent="0.3"/>
    <row r="533" spans="1:13" x14ac:dyDescent="0.3">
      <c r="A533" s="1499" t="s">
        <v>1529</v>
      </c>
      <c r="G533" s="1515">
        <f>'Discretionary Pg 2'!E40+'AICE Project 9004'!E40+'AP Project 2154'!E40+'CAPE Project 9007'!E40+'IB Project 7055'!E40+'Day Care Proj'!E40+'DJJ Supplemental'!E9+'ESE Gifted'!E40+ROTC!E40+'SAI Project 3161'!E40+'Title I'!E40+'Workforce Develop'!E40+'Title I ARRA 0491'!E40</f>
        <v>96785</v>
      </c>
      <c r="I533" s="1551">
        <f>+G531-G535</f>
        <v>0</v>
      </c>
      <c r="J533" s="230" t="str">
        <f>IF(I533=0,"OK","OUT OF BALANCE")</f>
        <v>OK</v>
      </c>
    </row>
    <row r="534" spans="1:13" x14ac:dyDescent="0.3">
      <c r="A534" s="1499" t="s">
        <v>1530</v>
      </c>
      <c r="G534" s="1552">
        <f>'Pre-Determined'!D139</f>
        <v>395393</v>
      </c>
    </row>
    <row r="535" spans="1:13" ht="14.4" thickBot="1" x14ac:dyDescent="0.35">
      <c r="A535" s="1501" t="s">
        <v>567</v>
      </c>
      <c r="G535" s="1517">
        <f>SUM(G533:G534)</f>
        <v>492178</v>
      </c>
    </row>
    <row r="536" spans="1:13" ht="14.4" thickTop="1" x14ac:dyDescent="0.3"/>
  </sheetData>
  <sheetProtection password="F723" sheet="1" objects="1" scenarios="1"/>
  <phoneticPr fontId="5" type="noConversion"/>
  <conditionalFormatting sqref="F494:F528 F413:F445 F7:F409 F449:F490">
    <cfRule type="cellIs" dxfId="2" priority="9" stopIfTrue="1" operator="lessThan">
      <formula>0</formula>
    </cfRule>
  </conditionalFormatting>
  <conditionalFormatting sqref="F410:F412">
    <cfRule type="cellIs" dxfId="1" priority="4" stopIfTrue="1" operator="lessThan">
      <formula>0</formula>
    </cfRule>
  </conditionalFormatting>
  <conditionalFormatting sqref="F446:F448">
    <cfRule type="cellIs" dxfId="0" priority="3" stopIfTrue="1" operator="lessThan">
      <formula>0</formula>
    </cfRule>
  </conditionalFormatting>
  <pageMargins left="0.75" right="0.75" top="1" bottom="1" header="0.5" footer="0.5"/>
  <pageSetup scale="62" orientation="portrait" horizontalDpi="1200" verticalDpi="12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enableFormatConditionsCalculation="0">
    <tabColor rgb="FFCC99FF"/>
    <pageSetUpPr fitToPage="1"/>
  </sheetPr>
  <dimension ref="A1:K54"/>
  <sheetViews>
    <sheetView view="pageBreakPreview" zoomScaleNormal="75" zoomScaleSheetLayoutView="100" workbookViewId="0">
      <selection activeCell="F15" sqref="F15"/>
    </sheetView>
  </sheetViews>
  <sheetFormatPr defaultColWidth="9.109375" defaultRowHeight="13.8" x14ac:dyDescent="0.3"/>
  <cols>
    <col min="1" max="1" width="9.88671875" style="92" customWidth="1"/>
    <col min="2" max="2" width="2.6640625" style="92" customWidth="1"/>
    <col min="3" max="3" width="3.6640625" style="92" customWidth="1"/>
    <col min="4" max="4" width="51.6640625" style="92" customWidth="1"/>
    <col min="5" max="5" width="2.33203125" style="92" customWidth="1"/>
    <col min="6" max="6" width="24" style="92" customWidth="1"/>
    <col min="7" max="7" width="1.5546875" style="92" customWidth="1"/>
    <col min="8" max="8" width="23.88671875" style="92" customWidth="1"/>
    <col min="9" max="9" width="0.109375" style="92" hidden="1" customWidth="1"/>
    <col min="10" max="10" width="1.5546875" style="92" customWidth="1"/>
    <col min="11" max="11" width="27.33203125" style="92" customWidth="1"/>
    <col min="12" max="16384" width="9.109375" style="92"/>
  </cols>
  <sheetData>
    <row r="1" spans="1:11" ht="18" x14ac:dyDescent="0.3">
      <c r="A1" s="1566" t="str">
        <f>Enrollment!A1</f>
        <v>SAMPLE SCHOOL</v>
      </c>
      <c r="B1" s="1566"/>
      <c r="C1" s="1566"/>
      <c r="D1" s="1566"/>
      <c r="E1" s="1566"/>
      <c r="F1" s="1566"/>
      <c r="G1" s="1566"/>
      <c r="H1" s="1566"/>
      <c r="I1" s="1566"/>
      <c r="J1" s="1567"/>
      <c r="K1" s="1567"/>
    </row>
    <row r="2" spans="1:11" ht="18" x14ac:dyDescent="0.3">
      <c r="A2" s="1566" t="str">
        <f>Enrollment!A2</f>
        <v>COST CENTER - 0000</v>
      </c>
      <c r="B2" s="1566"/>
      <c r="C2" s="1566"/>
      <c r="D2" s="1566"/>
      <c r="E2" s="1566"/>
      <c r="F2" s="1566"/>
      <c r="G2" s="1566"/>
      <c r="H2" s="1566"/>
      <c r="I2" s="1566"/>
      <c r="J2" s="1567"/>
      <c r="K2" s="1567"/>
    </row>
    <row r="3" spans="1:11" ht="18" hidden="1" x14ac:dyDescent="0.3">
      <c r="A3" s="1566" t="str">
        <f>Enrollment!A3</f>
        <v>NON-TRADITIONAL SCHOOLS</v>
      </c>
      <c r="B3" s="1566"/>
      <c r="C3" s="1566"/>
      <c r="D3" s="1566"/>
      <c r="E3" s="1566"/>
      <c r="F3" s="1566"/>
      <c r="G3" s="1566"/>
      <c r="H3" s="1566"/>
      <c r="I3" s="1566"/>
      <c r="J3" s="1567"/>
      <c r="K3" s="1567"/>
    </row>
    <row r="4" spans="1:11" ht="18" x14ac:dyDescent="0.3">
      <c r="A4" s="1566" t="str">
        <f>Enrollment!A4</f>
        <v>FISCAL YEAR 2013-2014</v>
      </c>
      <c r="B4" s="1566"/>
      <c r="C4" s="1566"/>
      <c r="D4" s="1566"/>
      <c r="E4" s="1566"/>
      <c r="F4" s="1566"/>
      <c r="G4" s="1566"/>
      <c r="H4" s="1566"/>
      <c r="I4" s="1566"/>
      <c r="J4" s="1567"/>
      <c r="K4" s="1567"/>
    </row>
    <row r="5" spans="1:11" ht="18" x14ac:dyDescent="0.3">
      <c r="A5" s="1566"/>
      <c r="B5" s="1566"/>
      <c r="C5" s="1566"/>
      <c r="D5" s="1566"/>
      <c r="E5" s="1566"/>
      <c r="F5" s="1566"/>
      <c r="G5" s="1566"/>
      <c r="H5" s="1566"/>
      <c r="I5" s="1566"/>
      <c r="J5" s="1568"/>
      <c r="K5" s="1568"/>
    </row>
    <row r="6" spans="1:11" s="251" customFormat="1" ht="18" x14ac:dyDescent="0.3">
      <c r="A6" s="1569" t="s">
        <v>1423</v>
      </c>
      <c r="B6" s="1570"/>
      <c r="C6" s="1570"/>
      <c r="D6" s="1570"/>
      <c r="E6" s="1570"/>
      <c r="F6" s="1570"/>
      <c r="G6" s="1570"/>
      <c r="H6" s="1571"/>
      <c r="I6" s="1572"/>
      <c r="J6" s="1571"/>
      <c r="K6" s="1572"/>
    </row>
    <row r="7" spans="1:11" s="251" customFormat="1" ht="15.6" x14ac:dyDescent="0.3">
      <c r="A7" s="1573" t="s">
        <v>2006</v>
      </c>
      <c r="B7" s="1574"/>
      <c r="C7" s="1574"/>
      <c r="D7" s="1574"/>
      <c r="E7" s="1574"/>
      <c r="F7" s="1574"/>
      <c r="G7" s="1574"/>
      <c r="H7" s="1575"/>
      <c r="I7" s="1576"/>
      <c r="J7" s="1575"/>
      <c r="K7" s="1576"/>
    </row>
    <row r="10" spans="1:11" ht="15.6" x14ac:dyDescent="0.3">
      <c r="A10" s="1577" t="s">
        <v>244</v>
      </c>
      <c r="B10" s="1220"/>
      <c r="C10" s="1220"/>
      <c r="D10" s="1220"/>
      <c r="E10" s="1220"/>
      <c r="F10" s="1578"/>
      <c r="G10" s="1578"/>
      <c r="H10" s="1577"/>
      <c r="I10" s="1578"/>
      <c r="J10" s="1578"/>
      <c r="K10" s="1578"/>
    </row>
    <row r="11" spans="1:11" ht="15.6" x14ac:dyDescent="0.3">
      <c r="A11" s="1577" t="s">
        <v>1424</v>
      </c>
      <c r="B11" s="1220"/>
      <c r="C11" s="1220"/>
      <c r="D11" s="1220"/>
      <c r="E11" s="1220"/>
      <c r="F11" s="1577" t="str">
        <f>'Revenue Projection'!F11</f>
        <v>FY 2012-2013</v>
      </c>
      <c r="G11" s="1577"/>
      <c r="H11" s="1577" t="str">
        <f>'Revenue Projection'!H11</f>
        <v>FY 2013-2014</v>
      </c>
      <c r="I11" s="1578"/>
      <c r="J11" s="1578"/>
      <c r="K11" s="1578"/>
    </row>
    <row r="12" spans="1:11" ht="15.6" x14ac:dyDescent="0.3">
      <c r="A12" s="1579" t="s">
        <v>1286</v>
      </c>
      <c r="B12" s="1220"/>
      <c r="C12" s="1580" t="s">
        <v>1425</v>
      </c>
      <c r="D12" s="1580"/>
      <c r="E12" s="1220"/>
      <c r="F12" s="1579" t="s">
        <v>1426</v>
      </c>
      <c r="G12" s="1579"/>
      <c r="H12" s="1579" t="s">
        <v>1426</v>
      </c>
      <c r="I12" s="1578"/>
      <c r="J12" s="1578"/>
      <c r="K12" s="1579" t="s">
        <v>1427</v>
      </c>
    </row>
    <row r="13" spans="1:11" x14ac:dyDescent="0.3">
      <c r="A13" s="1316"/>
      <c r="B13" s="230"/>
      <c r="C13" s="1581"/>
      <c r="D13" s="1581"/>
      <c r="E13" s="230"/>
      <c r="G13" s="1316"/>
    </row>
    <row r="14" spans="1:11" ht="15.6" x14ac:dyDescent="0.3">
      <c r="A14" s="1577" t="s">
        <v>1428</v>
      </c>
      <c r="B14" s="1220"/>
      <c r="C14" s="1220" t="s">
        <v>1429</v>
      </c>
      <c r="D14" s="1220"/>
      <c r="E14" s="1578"/>
      <c r="F14" s="1578"/>
      <c r="G14" s="1578"/>
      <c r="H14" s="1578"/>
      <c r="I14" s="1578"/>
      <c r="J14" s="1578"/>
      <c r="K14" s="1578"/>
    </row>
    <row r="15" spans="1:11" ht="15.6" x14ac:dyDescent="0.3">
      <c r="A15" s="1577"/>
      <c r="B15" s="1220"/>
      <c r="C15" s="1220"/>
      <c r="D15" s="1220" t="s">
        <v>1430</v>
      </c>
      <c r="E15" s="1578"/>
      <c r="F15" s="1582">
        <v>109200</v>
      </c>
      <c r="G15" s="1578"/>
      <c r="H15" s="1582">
        <f>'Salary Menu MIS 3382'!X17</f>
        <v>0</v>
      </c>
      <c r="I15" s="1578"/>
      <c r="J15" s="1578"/>
      <c r="K15" s="1582">
        <f>H15-F15</f>
        <v>-109200</v>
      </c>
    </row>
    <row r="16" spans="1:11" ht="15.6" x14ac:dyDescent="0.3">
      <c r="A16" s="1577"/>
      <c r="B16" s="1220"/>
      <c r="C16" s="1220"/>
      <c r="D16" s="1220" t="s">
        <v>1431</v>
      </c>
      <c r="E16" s="1578"/>
      <c r="F16" s="1583">
        <v>2154707</v>
      </c>
      <c r="G16" s="1578"/>
      <c r="H16" s="1583">
        <f>'Salary Menu MIS 3382'!X18+'Finance - Budget Detail Summary'!M32</f>
        <v>584420</v>
      </c>
      <c r="I16" s="1578"/>
      <c r="J16" s="1578"/>
      <c r="K16" s="1583">
        <f>H16-F16</f>
        <v>-1570287</v>
      </c>
    </row>
    <row r="17" spans="1:11" ht="15.6" x14ac:dyDescent="0.3">
      <c r="A17" s="1577"/>
      <c r="B17" s="1220"/>
      <c r="C17" s="1220"/>
      <c r="D17" s="1220" t="s">
        <v>1432</v>
      </c>
      <c r="E17" s="1578"/>
      <c r="F17" s="1583">
        <v>334312</v>
      </c>
      <c r="G17" s="1578"/>
      <c r="H17" s="1583">
        <f>'Salary Menu MIS 3382'!X19</f>
        <v>221224</v>
      </c>
      <c r="I17" s="1578"/>
      <c r="J17" s="1578"/>
      <c r="K17" s="1583">
        <f>H17-F17</f>
        <v>-113088</v>
      </c>
    </row>
    <row r="18" spans="1:11" ht="15.6" x14ac:dyDescent="0.3">
      <c r="A18" s="1577"/>
      <c r="B18" s="1220"/>
      <c r="C18" s="1220"/>
      <c r="D18" s="1220" t="s">
        <v>1433</v>
      </c>
      <c r="E18" s="1578"/>
      <c r="F18" s="1584">
        <f>SUM(F15:F17)</f>
        <v>2598219</v>
      </c>
      <c r="G18" s="1585"/>
      <c r="H18" s="1584">
        <f>SUM(H15:H17)</f>
        <v>805644</v>
      </c>
      <c r="I18" s="1578"/>
      <c r="J18" s="1578"/>
      <c r="K18" s="1584">
        <f>SUM(K15:K17)</f>
        <v>-1792575</v>
      </c>
    </row>
    <row r="19" spans="1:11" ht="15.6" x14ac:dyDescent="0.3">
      <c r="A19" s="1577"/>
      <c r="B19" s="1220"/>
      <c r="C19" s="1220"/>
      <c r="D19" s="1220"/>
      <c r="E19" s="1578"/>
      <c r="F19" s="1578"/>
      <c r="G19" s="1578"/>
      <c r="H19" s="1578"/>
      <c r="I19" s="1578"/>
      <c r="J19" s="1578"/>
      <c r="K19" s="1578"/>
    </row>
    <row r="20" spans="1:11" ht="15.6" x14ac:dyDescent="0.3">
      <c r="A20" s="1577">
        <v>300</v>
      </c>
      <c r="B20" s="1220"/>
      <c r="C20" s="1220" t="s">
        <v>1434</v>
      </c>
      <c r="D20" s="1220"/>
      <c r="E20" s="1578"/>
      <c r="F20" s="1583">
        <v>180477</v>
      </c>
      <c r="G20" s="1578"/>
      <c r="H20" s="1583">
        <f>'Finance - Budget Detail Summary'!M33</f>
        <v>129966</v>
      </c>
      <c r="I20" s="1578"/>
      <c r="J20" s="1583"/>
      <c r="K20" s="1583">
        <f t="shared" ref="K20:K30" si="0">H20-F20</f>
        <v>-50511</v>
      </c>
    </row>
    <row r="21" spans="1:11" ht="15.6" x14ac:dyDescent="0.3">
      <c r="A21" s="1577"/>
      <c r="B21" s="1220"/>
      <c r="C21" s="1220"/>
      <c r="D21" s="1220"/>
      <c r="E21" s="1578"/>
      <c r="F21" s="1583"/>
      <c r="G21" s="1578"/>
      <c r="H21" s="1583"/>
      <c r="I21" s="1578"/>
      <c r="J21" s="1578"/>
      <c r="K21" s="1583"/>
    </row>
    <row r="22" spans="1:11" ht="15.6" x14ac:dyDescent="0.3">
      <c r="A22" s="1577">
        <v>400</v>
      </c>
      <c r="B22" s="1220"/>
      <c r="C22" s="1220" t="s">
        <v>1435</v>
      </c>
      <c r="D22" s="1220"/>
      <c r="E22" s="1578"/>
      <c r="F22" s="1583">
        <v>141420</v>
      </c>
      <c r="G22" s="1578"/>
      <c r="H22" s="1583">
        <f>'Finance - Budget Detail Summary'!M34</f>
        <v>0</v>
      </c>
      <c r="I22" s="1578"/>
      <c r="J22" s="1578"/>
      <c r="K22" s="1583">
        <f t="shared" si="0"/>
        <v>-141420</v>
      </c>
    </row>
    <row r="23" spans="1:11" ht="15.6" x14ac:dyDescent="0.3">
      <c r="A23" s="1577"/>
      <c r="B23" s="1220"/>
      <c r="C23" s="1220"/>
      <c r="D23" s="1220"/>
      <c r="E23" s="1578"/>
      <c r="F23" s="1583"/>
      <c r="G23" s="1578"/>
      <c r="H23" s="1583"/>
      <c r="I23" s="1578"/>
      <c r="J23" s="1578"/>
      <c r="K23" s="1583"/>
    </row>
    <row r="24" spans="1:11" ht="15.6" x14ac:dyDescent="0.3">
      <c r="A24" s="1577">
        <v>500</v>
      </c>
      <c r="B24" s="1220"/>
      <c r="C24" s="1220" t="s">
        <v>1436</v>
      </c>
      <c r="D24" s="1220"/>
      <c r="E24" s="1578"/>
      <c r="F24" s="1583">
        <v>116164</v>
      </c>
      <c r="G24" s="1578"/>
      <c r="H24" s="1583">
        <f>'Finance - Budget Detail Summary'!M35</f>
        <v>34195</v>
      </c>
      <c r="I24" s="1578"/>
      <c r="J24" s="1578"/>
      <c r="K24" s="1583">
        <f t="shared" si="0"/>
        <v>-81969</v>
      </c>
    </row>
    <row r="25" spans="1:11" ht="15.6" x14ac:dyDescent="0.3">
      <c r="A25" s="1577"/>
      <c r="B25" s="1220"/>
      <c r="C25" s="1220"/>
      <c r="D25" s="1220"/>
      <c r="E25" s="1578"/>
      <c r="F25" s="1583"/>
      <c r="G25" s="1578"/>
      <c r="H25" s="1583"/>
      <c r="I25" s="1578"/>
      <c r="J25" s="1578"/>
      <c r="K25" s="1583"/>
    </row>
    <row r="26" spans="1:11" ht="15.6" x14ac:dyDescent="0.3">
      <c r="A26" s="1577">
        <v>600</v>
      </c>
      <c r="B26" s="1220"/>
      <c r="C26" s="1220" t="s">
        <v>1437</v>
      </c>
      <c r="D26" s="1220"/>
      <c r="E26" s="1578"/>
      <c r="F26" s="1583">
        <v>1649</v>
      </c>
      <c r="G26" s="1578"/>
      <c r="H26" s="1583">
        <f>'Finance - Budget Detail Summary'!M36</f>
        <v>1564</v>
      </c>
      <c r="I26" s="1578"/>
      <c r="J26" s="1578"/>
      <c r="K26" s="1583">
        <f t="shared" si="0"/>
        <v>-85</v>
      </c>
    </row>
    <row r="27" spans="1:11" ht="15.6" x14ac:dyDescent="0.3">
      <c r="A27" s="1577"/>
      <c r="B27" s="1220"/>
      <c r="C27" s="1220"/>
      <c r="D27" s="1220"/>
      <c r="E27" s="1578"/>
      <c r="F27" s="1583"/>
      <c r="G27" s="1578"/>
      <c r="H27" s="1583"/>
      <c r="I27" s="1578"/>
      <c r="J27" s="1578"/>
      <c r="K27" s="1583"/>
    </row>
    <row r="28" spans="1:11" ht="15.6" x14ac:dyDescent="0.3">
      <c r="A28" s="1577">
        <v>700</v>
      </c>
      <c r="B28" s="1220"/>
      <c r="C28" s="1220" t="s">
        <v>1438</v>
      </c>
      <c r="D28" s="1220"/>
      <c r="E28" s="1578"/>
      <c r="F28" s="1583">
        <v>22054</v>
      </c>
      <c r="G28" s="1578"/>
      <c r="H28" s="1583">
        <f>'Finance - Budget Detail Summary'!M37</f>
        <v>254676</v>
      </c>
      <c r="I28" s="1578"/>
      <c r="J28" s="1578"/>
      <c r="K28" s="1583">
        <f t="shared" si="0"/>
        <v>232622</v>
      </c>
    </row>
    <row r="29" spans="1:11" ht="15.6" x14ac:dyDescent="0.3">
      <c r="A29" s="1577"/>
      <c r="B29" s="1220"/>
      <c r="C29" s="1220"/>
      <c r="D29" s="1220"/>
      <c r="E29" s="1578"/>
      <c r="F29" s="1583"/>
      <c r="G29" s="1578"/>
      <c r="H29" s="1583"/>
      <c r="I29" s="1578"/>
      <c r="J29" s="1578"/>
      <c r="K29" s="1583"/>
    </row>
    <row r="30" spans="1:11" ht="15.6" x14ac:dyDescent="0.3">
      <c r="A30" s="1577">
        <v>900</v>
      </c>
      <c r="B30" s="1220"/>
      <c r="C30" s="1220" t="s">
        <v>1439</v>
      </c>
      <c r="D30" s="1220"/>
      <c r="E30" s="1578"/>
      <c r="F30" s="1586">
        <v>69941</v>
      </c>
      <c r="G30" s="1585"/>
      <c r="H30" s="1586">
        <f>'Finance - Budget Detail Summary'!M38</f>
        <v>71777</v>
      </c>
      <c r="I30" s="1578"/>
      <c r="J30" s="1578"/>
      <c r="K30" s="1586">
        <f t="shared" si="0"/>
        <v>1836</v>
      </c>
    </row>
    <row r="31" spans="1:11" ht="15.6" x14ac:dyDescent="0.3">
      <c r="A31" s="1578"/>
      <c r="B31" s="1578"/>
      <c r="C31" s="1578"/>
      <c r="D31" s="1578"/>
      <c r="E31" s="1578"/>
      <c r="F31" s="1583"/>
      <c r="G31" s="1578"/>
      <c r="H31" s="1583"/>
      <c r="I31" s="1578"/>
      <c r="J31" s="1578"/>
      <c r="K31" s="1583"/>
    </row>
    <row r="32" spans="1:11" ht="16.2" thickBot="1" x14ac:dyDescent="0.35">
      <c r="A32" s="1578"/>
      <c r="B32" s="1578"/>
      <c r="C32" s="1578"/>
      <c r="D32" s="1220" t="s">
        <v>1440</v>
      </c>
      <c r="E32" s="1578"/>
      <c r="F32" s="1587">
        <f>SUM(F18:F30)</f>
        <v>3129924</v>
      </c>
      <c r="G32" s="1585"/>
      <c r="H32" s="1587">
        <f>SUM(H18:H30)</f>
        <v>1297822</v>
      </c>
      <c r="I32" s="1578"/>
      <c r="J32" s="1588"/>
      <c r="K32" s="1587">
        <f>SUM(K18:K30)</f>
        <v>-1832102</v>
      </c>
    </row>
    <row r="33" spans="1:11" ht="14.4" thickTop="1" x14ac:dyDescent="0.3">
      <c r="D33" s="1589"/>
      <c r="F33" s="1590"/>
      <c r="G33" s="1192"/>
      <c r="H33" s="1591"/>
      <c r="J33" s="1592"/>
    </row>
    <row r="34" spans="1:11" x14ac:dyDescent="0.3">
      <c r="F34" s="1192"/>
      <c r="G34" s="1192"/>
    </row>
    <row r="35" spans="1:11" s="251" customFormat="1" ht="18" x14ac:dyDescent="0.3">
      <c r="A35" s="1593" t="s">
        <v>1441</v>
      </c>
      <c r="B35" s="1594"/>
      <c r="C35" s="1594"/>
      <c r="D35" s="1594"/>
      <c r="E35" s="1595"/>
      <c r="F35" s="1595"/>
      <c r="G35" s="1595"/>
      <c r="H35" s="1596"/>
      <c r="I35" s="1596"/>
      <c r="J35" s="1595"/>
      <c r="K35" s="1596"/>
    </row>
    <row r="36" spans="1:11" ht="15.6" x14ac:dyDescent="0.3">
      <c r="A36" s="1597"/>
      <c r="B36" s="1597"/>
      <c r="C36" s="1597"/>
      <c r="D36" s="1597"/>
      <c r="E36" s="1598"/>
      <c r="F36" s="1598"/>
      <c r="G36" s="1598"/>
      <c r="H36" s="1598"/>
      <c r="I36" s="1598"/>
      <c r="J36" s="251"/>
      <c r="K36" s="251"/>
    </row>
    <row r="37" spans="1:11" ht="15.6" x14ac:dyDescent="0.3">
      <c r="F37" s="1599" t="s">
        <v>1442</v>
      </c>
      <c r="G37" s="1192"/>
      <c r="H37" s="1599" t="s">
        <v>1442</v>
      </c>
    </row>
    <row r="38" spans="1:11" ht="15.6" x14ac:dyDescent="0.3">
      <c r="F38" s="1600">
        <v>40999</v>
      </c>
      <c r="G38" s="1192"/>
      <c r="H38" s="1600">
        <v>41364</v>
      </c>
      <c r="K38" s="1579" t="s">
        <v>1427</v>
      </c>
    </row>
    <row r="39" spans="1:11" ht="15.6" x14ac:dyDescent="0.3">
      <c r="A39" s="1578"/>
      <c r="B39" s="1578"/>
      <c r="C39" s="1578"/>
      <c r="D39" s="1578"/>
      <c r="E39" s="1578"/>
      <c r="F39" s="1585"/>
      <c r="G39" s="1585"/>
      <c r="H39" s="1578"/>
      <c r="I39" s="1578"/>
      <c r="J39" s="1578"/>
      <c r="K39" s="1578"/>
    </row>
    <row r="40" spans="1:11" ht="16.2" thickBot="1" x14ac:dyDescent="0.35">
      <c r="A40" s="1220" t="s">
        <v>1443</v>
      </c>
      <c r="B40" s="1578"/>
      <c r="C40" s="1220"/>
      <c r="D40" s="1578"/>
      <c r="E40" s="1578"/>
      <c r="F40" s="1587">
        <v>281075.45</v>
      </c>
      <c r="G40" s="1585"/>
      <c r="H40" s="1587">
        <v>271973</v>
      </c>
      <c r="I40" s="1578"/>
      <c r="J40" s="1578"/>
      <c r="K40" s="1587">
        <f>H40-F40</f>
        <v>-9102.4500000000116</v>
      </c>
    </row>
    <row r="41" spans="1:11" ht="16.2" thickTop="1" x14ac:dyDescent="0.3">
      <c r="A41" s="1220"/>
      <c r="B41" s="1578"/>
      <c r="C41" s="1220"/>
      <c r="D41" s="1578"/>
      <c r="E41" s="1578"/>
      <c r="F41" s="1601"/>
      <c r="G41" s="1585"/>
      <c r="H41" s="1601"/>
      <c r="I41" s="1578"/>
      <c r="J41" s="1578"/>
      <c r="K41" s="1601"/>
    </row>
    <row r="42" spans="1:11" ht="15.6" x14ac:dyDescent="0.3">
      <c r="A42" s="1578"/>
      <c r="B42" s="1578"/>
      <c r="C42" s="1578"/>
      <c r="D42" s="1578"/>
      <c r="E42" s="1578"/>
      <c r="F42" s="1582"/>
      <c r="G42" s="1585"/>
      <c r="H42" s="1582"/>
      <c r="I42" s="1578"/>
      <c r="J42" s="1578"/>
      <c r="K42" s="1582"/>
    </row>
    <row r="43" spans="1:11" ht="16.2" thickBot="1" x14ac:dyDescent="0.35">
      <c r="A43" s="1220" t="s">
        <v>2297</v>
      </c>
      <c r="B43" s="1578"/>
      <c r="C43" s="1220"/>
      <c r="D43" s="1578"/>
      <c r="E43" s="1578"/>
      <c r="F43" s="1587">
        <v>13080.28</v>
      </c>
      <c r="G43" s="1585"/>
      <c r="H43" s="1587">
        <v>9996</v>
      </c>
      <c r="I43" s="1578"/>
      <c r="J43" s="1578"/>
      <c r="K43" s="1587">
        <f>H43-F43</f>
        <v>-3084.2800000000007</v>
      </c>
    </row>
    <row r="44" spans="1:11" ht="16.2" thickTop="1" x14ac:dyDescent="0.3">
      <c r="A44" s="1220"/>
      <c r="B44" s="1578"/>
      <c r="C44" s="1578"/>
      <c r="D44" s="1578"/>
      <c r="E44" s="1578"/>
      <c r="F44" s="1585"/>
      <c r="G44" s="1585"/>
      <c r="H44" s="1582"/>
      <c r="I44" s="1578"/>
      <c r="J44" s="1578"/>
      <c r="K44" s="1578"/>
    </row>
    <row r="45" spans="1:11" x14ac:dyDescent="0.3">
      <c r="A45" s="230"/>
      <c r="C45" s="230"/>
      <c r="F45" s="1192"/>
      <c r="G45" s="1192"/>
      <c r="H45" s="1590"/>
    </row>
    <row r="46" spans="1:11" x14ac:dyDescent="0.3">
      <c r="A46" s="230"/>
      <c r="C46" s="230"/>
      <c r="F46" s="1192"/>
      <c r="G46" s="1192"/>
      <c r="H46" s="1590"/>
    </row>
    <row r="47" spans="1:11" x14ac:dyDescent="0.3">
      <c r="A47" s="230"/>
      <c r="C47" s="230"/>
      <c r="F47" s="1192"/>
      <c r="G47" s="1192"/>
      <c r="H47" s="1590"/>
    </row>
    <row r="48" spans="1:11" x14ac:dyDescent="0.3">
      <c r="A48" s="230"/>
      <c r="C48" s="230"/>
      <c r="F48" s="1192"/>
      <c r="G48" s="1192"/>
      <c r="H48" s="1590"/>
    </row>
    <row r="49" spans="1:11" ht="15.6" x14ac:dyDescent="0.3">
      <c r="A49" s="2359" t="s">
        <v>1613</v>
      </c>
      <c r="B49" s="2359"/>
      <c r="C49" s="2359"/>
      <c r="D49" s="2359"/>
      <c r="E49" s="1602"/>
      <c r="F49" s="1602"/>
      <c r="G49" s="1585"/>
      <c r="H49" s="1578"/>
      <c r="I49" s="1578"/>
      <c r="J49" s="1578"/>
      <c r="K49" s="1602"/>
    </row>
    <row r="50" spans="1:11" ht="15.6" x14ac:dyDescent="0.3">
      <c r="A50" s="1220" t="s">
        <v>1306</v>
      </c>
      <c r="B50" s="1578"/>
      <c r="C50" s="1578"/>
      <c r="D50" s="1578"/>
      <c r="E50" s="1578"/>
      <c r="F50" s="1578"/>
      <c r="G50" s="1578"/>
      <c r="H50" s="1578"/>
      <c r="I50" s="1578"/>
      <c r="J50" s="1578"/>
      <c r="K50" s="1220" t="s">
        <v>241</v>
      </c>
    </row>
    <row r="52" spans="1:11" x14ac:dyDescent="0.3">
      <c r="A52" s="1581" t="s">
        <v>1444</v>
      </c>
    </row>
    <row r="53" spans="1:11" x14ac:dyDescent="0.3">
      <c r="A53" s="1603" t="s">
        <v>2368</v>
      </c>
    </row>
    <row r="54" spans="1:11" x14ac:dyDescent="0.3">
      <c r="A54" s="1604" t="s">
        <v>2230</v>
      </c>
    </row>
  </sheetData>
  <sheetProtection password="F723" sheet="1" objects="1" scenarios="1"/>
  <mergeCells count="1">
    <mergeCell ref="A49:D49"/>
  </mergeCells>
  <phoneticPr fontId="5" type="noConversion"/>
  <pageMargins left="0.75" right="0.75" top="1" bottom="1" header="0.5" footer="0.5"/>
  <pageSetup scale="61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>
    <tabColor rgb="FFCC99FF"/>
    <pageSetUpPr fitToPage="1"/>
  </sheetPr>
  <dimension ref="A1:L140"/>
  <sheetViews>
    <sheetView view="pageBreakPreview" zoomScaleNormal="85" zoomScaleSheetLayoutView="100" workbookViewId="0">
      <selection activeCell="D14" sqref="D14"/>
    </sheetView>
  </sheetViews>
  <sheetFormatPr defaultColWidth="9.109375" defaultRowHeight="13.8" x14ac:dyDescent="0.3"/>
  <cols>
    <col min="1" max="1" width="2.88671875" style="92" customWidth="1"/>
    <col min="2" max="2" width="63.5546875" style="92" customWidth="1"/>
    <col min="3" max="3" width="2.109375" style="92" customWidth="1"/>
    <col min="4" max="4" width="17.5546875" style="92" customWidth="1"/>
    <col min="5" max="5" width="9.109375" style="92"/>
    <col min="6" max="6" width="15.6640625" style="92" customWidth="1"/>
    <col min="7" max="7" width="2.33203125" style="92" hidden="1" customWidth="1"/>
    <col min="8" max="8" width="5.33203125" style="92" customWidth="1"/>
    <col min="9" max="9" width="15.88671875" style="92" customWidth="1"/>
    <col min="10" max="16384" width="9.109375" style="92"/>
  </cols>
  <sheetData>
    <row r="1" spans="1:12" ht="18" x14ac:dyDescent="0.3">
      <c r="A1" s="1566" t="str">
        <f>Enrollment!A1</f>
        <v>SAMPLE SCHOOL</v>
      </c>
      <c r="B1" s="1605"/>
      <c r="C1" s="1605"/>
      <c r="D1" s="1605"/>
      <c r="E1" s="1605"/>
      <c r="F1" s="1605"/>
      <c r="G1" s="1605"/>
      <c r="H1" s="1605"/>
      <c r="I1" s="1605"/>
    </row>
    <row r="2" spans="1:12" ht="18" x14ac:dyDescent="0.3">
      <c r="A2" s="1566" t="str">
        <f>Enrollment!A2</f>
        <v>COST CENTER - 0000</v>
      </c>
      <c r="B2" s="1605"/>
      <c r="C2" s="1605"/>
      <c r="D2" s="1605"/>
      <c r="E2" s="1605"/>
      <c r="F2" s="1605"/>
      <c r="G2" s="1605"/>
      <c r="H2" s="1605"/>
      <c r="I2" s="1605"/>
    </row>
    <row r="3" spans="1:12" ht="18" hidden="1" x14ac:dyDescent="0.3">
      <c r="A3" s="1566" t="str">
        <f>Enrollment!A3</f>
        <v>NON-TRADITIONAL SCHOOLS</v>
      </c>
      <c r="B3" s="1605"/>
      <c r="C3" s="1605"/>
      <c r="D3" s="1605"/>
      <c r="E3" s="1605"/>
      <c r="F3" s="1605"/>
      <c r="G3" s="1605"/>
      <c r="H3" s="1605"/>
      <c r="I3" s="1605"/>
    </row>
    <row r="4" spans="1:12" ht="18" x14ac:dyDescent="0.35">
      <c r="A4" s="2360" t="str">
        <f>Enrollment!A4</f>
        <v>FISCAL YEAR 2013-2014</v>
      </c>
      <c r="B4" s="2360"/>
      <c r="C4" s="2360"/>
      <c r="D4" s="2360"/>
      <c r="E4" s="2360"/>
      <c r="F4" s="2360"/>
      <c r="G4" s="2360"/>
      <c r="H4" s="2360"/>
      <c r="I4" s="2360"/>
      <c r="J4" s="1606"/>
      <c r="K4" s="1606"/>
      <c r="L4" s="1606"/>
    </row>
    <row r="5" spans="1:12" x14ac:dyDescent="0.3">
      <c r="D5" s="230"/>
    </row>
    <row r="6" spans="1:12" x14ac:dyDescent="0.3">
      <c r="D6" s="230"/>
    </row>
    <row r="7" spans="1:12" s="251" customFormat="1" ht="15.6" x14ac:dyDescent="0.3">
      <c r="A7" s="1607" t="s">
        <v>1470</v>
      </c>
      <c r="B7" s="1608"/>
      <c r="C7" s="1608"/>
      <c r="D7" s="1608"/>
      <c r="E7" s="1608"/>
      <c r="F7" s="1609"/>
      <c r="G7" s="1609"/>
      <c r="H7" s="1609"/>
      <c r="I7" s="1610"/>
    </row>
    <row r="8" spans="1:12" s="251" customFormat="1" x14ac:dyDescent="0.3">
      <c r="A8" s="1611" t="s">
        <v>2231</v>
      </c>
      <c r="B8" s="1612"/>
      <c r="C8" s="1612"/>
      <c r="D8" s="1612"/>
      <c r="E8" s="1612"/>
      <c r="F8" s="1613"/>
      <c r="G8" s="1613"/>
      <c r="H8" s="1613"/>
      <c r="I8" s="1614"/>
    </row>
    <row r="9" spans="1:12" x14ac:dyDescent="0.3">
      <c r="D9" s="230"/>
      <c r="I9" s="1615"/>
    </row>
    <row r="10" spans="1:12" ht="14.4" x14ac:dyDescent="0.3">
      <c r="A10" s="114"/>
      <c r="B10" s="114"/>
      <c r="C10" s="114"/>
      <c r="D10" s="1616"/>
      <c r="E10" s="114"/>
      <c r="F10" s="114"/>
      <c r="G10" s="114"/>
      <c r="H10" s="114"/>
      <c r="I10" s="1617"/>
    </row>
    <row r="11" spans="1:12" ht="14.4" x14ac:dyDescent="0.3">
      <c r="A11" s="114"/>
      <c r="B11" s="114"/>
      <c r="C11" s="114"/>
      <c r="D11" s="1616" t="s">
        <v>1288</v>
      </c>
      <c r="E11" s="114"/>
      <c r="F11" s="1616" t="s">
        <v>1288</v>
      </c>
      <c r="G11" s="114"/>
      <c r="H11" s="114"/>
      <c r="I11" s="1616" t="s">
        <v>1285</v>
      </c>
    </row>
    <row r="12" spans="1:12" ht="14.4" x14ac:dyDescent="0.3">
      <c r="A12" s="114"/>
      <c r="B12" s="114"/>
      <c r="C12" s="114"/>
      <c r="D12" s="1618" t="str">
        <f>'Revenue Projection'!F11</f>
        <v>FY 2012-2013</v>
      </c>
      <c r="E12" s="1618"/>
      <c r="F12" s="1618" t="str">
        <f>'Revenue Projection'!H11</f>
        <v>FY 2013-2014</v>
      </c>
      <c r="G12" s="1618"/>
      <c r="H12" s="1618"/>
      <c r="I12" s="1619" t="s">
        <v>1289</v>
      </c>
    </row>
    <row r="13" spans="1:12" ht="14.4" x14ac:dyDescent="0.3">
      <c r="A13" s="1620" t="s">
        <v>1472</v>
      </c>
      <c r="B13" s="1621"/>
      <c r="C13" s="114"/>
      <c r="D13" s="114"/>
      <c r="E13" s="114"/>
      <c r="F13" s="114"/>
      <c r="G13" s="1622"/>
      <c r="H13" s="114"/>
      <c r="I13" s="114"/>
    </row>
    <row r="14" spans="1:12" ht="14.4" x14ac:dyDescent="0.3">
      <c r="A14" s="114"/>
      <c r="B14" s="1621" t="s">
        <v>1473</v>
      </c>
      <c r="C14" s="114"/>
      <c r="D14" s="1623">
        <v>1</v>
      </c>
      <c r="E14" s="1623" t="s">
        <v>1613</v>
      </c>
      <c r="F14" s="1623">
        <f>'Salary Menu MIS 3382'!AH9</f>
        <v>0</v>
      </c>
      <c r="G14" s="1624" t="s">
        <v>1474</v>
      </c>
      <c r="H14" s="1623"/>
      <c r="I14" s="1623">
        <f>+F14-D14</f>
        <v>-1</v>
      </c>
    </row>
    <row r="15" spans="1:12" ht="14.4" x14ac:dyDescent="0.3">
      <c r="A15" s="114"/>
      <c r="B15" s="1621" t="s">
        <v>1475</v>
      </c>
      <c r="C15" s="114"/>
      <c r="D15" s="1623">
        <v>0</v>
      </c>
      <c r="E15" s="1623"/>
      <c r="F15" s="1623">
        <f>'Salary Menu MIS 3382'!AH10</f>
        <v>0</v>
      </c>
      <c r="G15" s="1624"/>
      <c r="H15" s="1623"/>
      <c r="I15" s="1623">
        <f>+F15-D15</f>
        <v>0</v>
      </c>
    </row>
    <row r="16" spans="1:12" ht="14.4" x14ac:dyDescent="0.3">
      <c r="A16" s="114"/>
      <c r="B16" s="1621" t="s">
        <v>285</v>
      </c>
      <c r="C16" s="114"/>
      <c r="D16" s="1623">
        <v>0</v>
      </c>
      <c r="E16" s="1623"/>
      <c r="F16" s="1623">
        <f>'Salary Menu MIS 3382'!AH11</f>
        <v>0</v>
      </c>
      <c r="G16" s="1624"/>
      <c r="H16" s="1623"/>
      <c r="I16" s="1623">
        <f t="shared" ref="I16:I25" si="0">+F16-D16</f>
        <v>0</v>
      </c>
    </row>
    <row r="17" spans="1:10" ht="14.4" x14ac:dyDescent="0.3">
      <c r="A17" s="114"/>
      <c r="B17" s="1621" t="s">
        <v>2003</v>
      </c>
      <c r="C17" s="114"/>
      <c r="D17" s="1623">
        <v>0</v>
      </c>
      <c r="E17" s="1623"/>
      <c r="F17" s="1623">
        <f>'Salary Menu MIS 3382'!AH12</f>
        <v>0</v>
      </c>
      <c r="G17" s="1624"/>
      <c r="H17" s="1623"/>
      <c r="I17" s="1623">
        <f t="shared" si="0"/>
        <v>0</v>
      </c>
    </row>
    <row r="18" spans="1:10" s="259" customFormat="1" ht="14.4" hidden="1" x14ac:dyDescent="0.3">
      <c r="A18" s="1625"/>
      <c r="B18" s="1626" t="s">
        <v>1912</v>
      </c>
      <c r="C18" s="1625"/>
      <c r="D18" s="1627">
        <v>0</v>
      </c>
      <c r="E18" s="1627"/>
      <c r="F18" s="1627">
        <f>'Salary Menu MIS 3382'!AH13</f>
        <v>0</v>
      </c>
      <c r="G18" s="1628"/>
      <c r="H18" s="1627"/>
      <c r="I18" s="1627">
        <f>+F18-D18</f>
        <v>0</v>
      </c>
    </row>
    <row r="19" spans="1:10" s="259" customFormat="1" ht="14.4" hidden="1" x14ac:dyDescent="0.3">
      <c r="A19" s="1625"/>
      <c r="B19" s="1626" t="s">
        <v>1915</v>
      </c>
      <c r="C19" s="1625"/>
      <c r="D19" s="1627">
        <v>0</v>
      </c>
      <c r="E19" s="1627"/>
      <c r="F19" s="1627">
        <f>'Salary Menu MIS 3382'!AH14</f>
        <v>0</v>
      </c>
      <c r="G19" s="1628"/>
      <c r="H19" s="1627"/>
      <c r="I19" s="1627">
        <f>+F19-D19</f>
        <v>0</v>
      </c>
    </row>
    <row r="20" spans="1:10" ht="14.4" x14ac:dyDescent="0.3">
      <c r="A20" s="114"/>
      <c r="B20" s="1621" t="s">
        <v>2004</v>
      </c>
      <c r="C20" s="114"/>
      <c r="D20" s="1623">
        <v>0</v>
      </c>
      <c r="E20" s="1623"/>
      <c r="F20" s="1623">
        <f>'Salary Menu MIS 3382'!AH15</f>
        <v>0</v>
      </c>
      <c r="G20" s="1624"/>
      <c r="H20" s="1623"/>
      <c r="I20" s="1623">
        <f>+F20-D20</f>
        <v>0</v>
      </c>
    </row>
    <row r="21" spans="1:10" s="259" customFormat="1" ht="14.4" hidden="1" x14ac:dyDescent="0.3">
      <c r="A21" s="1625"/>
      <c r="B21" s="1626" t="s">
        <v>1913</v>
      </c>
      <c r="C21" s="1625"/>
      <c r="D21" s="1627">
        <v>0</v>
      </c>
      <c r="E21" s="1627"/>
      <c r="F21" s="1627">
        <f>'Salary Menu MIS 3382'!AH16</f>
        <v>0</v>
      </c>
      <c r="G21" s="1628"/>
      <c r="H21" s="1627"/>
      <c r="I21" s="1627">
        <f>+F21-D21</f>
        <v>0</v>
      </c>
    </row>
    <row r="22" spans="1:10" ht="14.4" x14ac:dyDescent="0.3">
      <c r="A22" s="114"/>
      <c r="B22" s="1621" t="s">
        <v>1914</v>
      </c>
      <c r="C22" s="114"/>
      <c r="D22" s="1623">
        <v>0</v>
      </c>
      <c r="E22" s="1623"/>
      <c r="F22" s="1623">
        <f>'Salary Menu MIS 3382'!AH17</f>
        <v>0</v>
      </c>
      <c r="G22" s="1624"/>
      <c r="H22" s="1623"/>
      <c r="I22" s="1623">
        <f>+F22-D22</f>
        <v>0</v>
      </c>
    </row>
    <row r="23" spans="1:10" ht="14.4" x14ac:dyDescent="0.3">
      <c r="A23" s="114"/>
      <c r="B23" s="1621" t="s">
        <v>1548</v>
      </c>
      <c r="C23" s="114"/>
      <c r="D23" s="1623">
        <v>0</v>
      </c>
      <c r="E23" s="1623"/>
      <c r="F23" s="1623">
        <f>'Salary Menu MIS 3382'!AH18</f>
        <v>0</v>
      </c>
      <c r="G23" s="1624"/>
      <c r="H23" s="1623"/>
      <c r="I23" s="1623">
        <f t="shared" si="0"/>
        <v>0</v>
      </c>
    </row>
    <row r="24" spans="1:10" ht="14.4" x14ac:dyDescent="0.3">
      <c r="A24" s="114"/>
      <c r="B24" s="1621" t="s">
        <v>1454</v>
      </c>
      <c r="C24" s="114"/>
      <c r="D24" s="1623">
        <v>0</v>
      </c>
      <c r="E24" s="1623"/>
      <c r="F24" s="1623">
        <f>'Salary Menu MIS 3382'!AH19</f>
        <v>0</v>
      </c>
      <c r="G24" s="1624"/>
      <c r="H24" s="1623"/>
      <c r="I24" s="1623">
        <f t="shared" si="0"/>
        <v>0</v>
      </c>
    </row>
    <row r="25" spans="1:10" ht="14.4" x14ac:dyDescent="0.3">
      <c r="A25" s="114"/>
      <c r="B25" s="1621" t="s">
        <v>1489</v>
      </c>
      <c r="C25" s="114"/>
      <c r="D25" s="1623">
        <v>0</v>
      </c>
      <c r="E25" s="1623"/>
      <c r="F25" s="1623">
        <f>'Salary Menu MIS 3382'!AH20</f>
        <v>0</v>
      </c>
      <c r="G25" s="1624"/>
      <c r="H25" s="1623"/>
      <c r="I25" s="1623">
        <f t="shared" si="0"/>
        <v>0</v>
      </c>
    </row>
    <row r="26" spans="1:10" ht="14.4" x14ac:dyDescent="0.3">
      <c r="A26" s="114"/>
      <c r="B26" s="1621"/>
      <c r="C26" s="114"/>
      <c r="D26" s="1629">
        <f>SUM(D14:D25)</f>
        <v>1</v>
      </c>
      <c r="E26" s="1630"/>
      <c r="F26" s="1629">
        <f>SUM(F14:G25)</f>
        <v>0</v>
      </c>
      <c r="G26" s="1624"/>
      <c r="H26" s="1623"/>
      <c r="I26" s="1629">
        <f>+F26-D26</f>
        <v>-1</v>
      </c>
      <c r="J26" s="1631"/>
    </row>
    <row r="27" spans="1:10" ht="14.4" x14ac:dyDescent="0.3">
      <c r="A27" s="114"/>
      <c r="B27" s="1621"/>
      <c r="C27" s="114"/>
      <c r="D27" s="1623"/>
      <c r="E27" s="1623"/>
      <c r="F27" s="1623"/>
      <c r="G27" s="1624"/>
      <c r="H27" s="1623"/>
      <c r="I27" s="1623"/>
    </row>
    <row r="28" spans="1:10" ht="14.4" x14ac:dyDescent="0.3">
      <c r="A28" s="1620" t="s">
        <v>1431</v>
      </c>
      <c r="B28" s="1621"/>
      <c r="C28" s="114"/>
      <c r="D28" s="1623"/>
      <c r="E28" s="1623"/>
      <c r="F28" s="1623"/>
      <c r="G28" s="1624"/>
      <c r="H28" s="1623"/>
      <c r="I28" s="1623"/>
    </row>
    <row r="29" spans="1:10" ht="14.4" x14ac:dyDescent="0.3">
      <c r="A29" s="114"/>
      <c r="B29" s="1621" t="s">
        <v>1476</v>
      </c>
      <c r="C29" s="114"/>
      <c r="D29" s="1623">
        <v>19.240000000000002</v>
      </c>
      <c r="E29" s="1623"/>
      <c r="F29" s="1623">
        <f>'Salary Menu MIS 3382'!AH22</f>
        <v>1.25</v>
      </c>
      <c r="G29" s="1624" t="s">
        <v>1477</v>
      </c>
      <c r="H29" s="1623"/>
      <c r="I29" s="1623">
        <f t="shared" ref="I29:I37" si="1">+F29-D29</f>
        <v>-17.990000000000002</v>
      </c>
    </row>
    <row r="30" spans="1:10" ht="14.4" x14ac:dyDescent="0.3">
      <c r="A30" s="114"/>
      <c r="B30" s="1621" t="s">
        <v>1308</v>
      </c>
      <c r="C30" s="114"/>
      <c r="D30" s="1623">
        <v>6.4</v>
      </c>
      <c r="E30" s="1623"/>
      <c r="F30" s="1623">
        <f>'Salary Menu MIS 3382'!AH23</f>
        <v>5.4</v>
      </c>
      <c r="G30" s="1624" t="s">
        <v>1478</v>
      </c>
      <c r="H30" s="1623"/>
      <c r="I30" s="1623">
        <f t="shared" si="1"/>
        <v>-1</v>
      </c>
    </row>
    <row r="31" spans="1:10" ht="14.4" x14ac:dyDescent="0.3">
      <c r="A31" s="114"/>
      <c r="B31" s="1621" t="s">
        <v>351</v>
      </c>
      <c r="C31" s="114"/>
      <c r="D31" s="1623">
        <v>3.62</v>
      </c>
      <c r="E31" s="1623"/>
      <c r="F31" s="1623">
        <f>'Salary Menu MIS 3382'!AH24</f>
        <v>0.8</v>
      </c>
      <c r="G31" s="1624" t="s">
        <v>1479</v>
      </c>
      <c r="H31" s="1623"/>
      <c r="I31" s="1623">
        <f t="shared" si="1"/>
        <v>-2.8200000000000003</v>
      </c>
    </row>
    <row r="32" spans="1:10" ht="14.4" x14ac:dyDescent="0.3">
      <c r="A32" s="114"/>
      <c r="B32" s="1621" t="s">
        <v>313</v>
      </c>
      <c r="C32" s="114"/>
      <c r="D32" s="1623">
        <v>0</v>
      </c>
      <c r="E32" s="1623"/>
      <c r="F32" s="1623">
        <f>'Salary Menu MIS 3382'!AH25</f>
        <v>0</v>
      </c>
      <c r="G32" s="1624"/>
      <c r="H32" s="1623"/>
      <c r="I32" s="1623">
        <f t="shared" si="1"/>
        <v>0</v>
      </c>
    </row>
    <row r="33" spans="1:10" ht="14.4" x14ac:dyDescent="0.3">
      <c r="A33" s="114"/>
      <c r="B33" s="1621" t="s">
        <v>1916</v>
      </c>
      <c r="C33" s="114"/>
      <c r="D33" s="1623">
        <v>0</v>
      </c>
      <c r="E33" s="1623"/>
      <c r="F33" s="1623">
        <f>'Salary Menu MIS 3382'!AH26</f>
        <v>0</v>
      </c>
      <c r="G33" s="1624"/>
      <c r="H33" s="1623"/>
      <c r="I33" s="1623">
        <f>+F33-D33</f>
        <v>0</v>
      </c>
    </row>
    <row r="34" spans="1:10" ht="14.4" x14ac:dyDescent="0.3">
      <c r="A34" s="114"/>
      <c r="B34" s="1621" t="s">
        <v>1480</v>
      </c>
      <c r="C34" s="114"/>
      <c r="D34" s="1623">
        <v>0</v>
      </c>
      <c r="E34" s="1623"/>
      <c r="F34" s="1623">
        <f>'Salary Menu MIS 3382'!AH27</f>
        <v>0</v>
      </c>
      <c r="G34" s="1624"/>
      <c r="H34" s="1623"/>
      <c r="I34" s="1623">
        <f t="shared" si="1"/>
        <v>0</v>
      </c>
    </row>
    <row r="35" spans="1:10" ht="14.4" x14ac:dyDescent="0.3">
      <c r="A35" s="114"/>
      <c r="B35" s="1621" t="s">
        <v>1481</v>
      </c>
      <c r="C35" s="114"/>
      <c r="D35" s="1623">
        <v>0</v>
      </c>
      <c r="E35" s="1623"/>
      <c r="F35" s="1623">
        <f>'Salary Menu MIS 3382'!AH28</f>
        <v>0</v>
      </c>
      <c r="G35" s="1624"/>
      <c r="H35" s="1623"/>
      <c r="I35" s="1623">
        <f t="shared" si="1"/>
        <v>0</v>
      </c>
    </row>
    <row r="36" spans="1:10" ht="14.4" x14ac:dyDescent="0.3">
      <c r="A36" s="114"/>
      <c r="B36" s="1621" t="s">
        <v>1455</v>
      </c>
      <c r="C36" s="114"/>
      <c r="D36" s="1623">
        <v>0</v>
      </c>
      <c r="E36" s="1623"/>
      <c r="F36" s="1623">
        <f>'Salary Menu MIS 3382'!AH29+'Salary Menu MIS 3382'!AH30</f>
        <v>0</v>
      </c>
      <c r="G36" s="1624"/>
      <c r="H36" s="1623"/>
      <c r="I36" s="1623">
        <f t="shared" si="1"/>
        <v>0</v>
      </c>
    </row>
    <row r="37" spans="1:10" ht="14.4" x14ac:dyDescent="0.3">
      <c r="A37" s="114"/>
      <c r="B37" s="1621" t="s">
        <v>1939</v>
      </c>
      <c r="C37" s="114"/>
      <c r="D37" s="1623">
        <v>0</v>
      </c>
      <c r="E37" s="1623"/>
      <c r="F37" s="1623">
        <f>'Salary Menu MIS 3382'!AH31</f>
        <v>0</v>
      </c>
      <c r="G37" s="1624"/>
      <c r="H37" s="1623"/>
      <c r="I37" s="1623">
        <f t="shared" si="1"/>
        <v>0</v>
      </c>
    </row>
    <row r="38" spans="1:10" ht="14.4" x14ac:dyDescent="0.3">
      <c r="A38" s="114"/>
      <c r="B38" s="1621" t="s">
        <v>1930</v>
      </c>
      <c r="C38" s="114"/>
      <c r="D38" s="1623">
        <v>0</v>
      </c>
      <c r="E38" s="1623"/>
      <c r="F38" s="1623">
        <f>'Salary Menu MIS 3382'!AH32</f>
        <v>0</v>
      </c>
      <c r="G38" s="1624"/>
      <c r="H38" s="1623"/>
      <c r="I38" s="1623">
        <f>+F38-D38</f>
        <v>0</v>
      </c>
    </row>
    <row r="39" spans="1:10" ht="14.4" x14ac:dyDescent="0.3">
      <c r="A39" s="114"/>
      <c r="B39" s="1621"/>
      <c r="C39" s="114"/>
      <c r="D39" s="1629">
        <f>SUM(D29:D38)</f>
        <v>29.26</v>
      </c>
      <c r="E39" s="1630"/>
      <c r="F39" s="1629">
        <f>SUM(F29:F38)</f>
        <v>7.45</v>
      </c>
      <c r="G39" s="1624"/>
      <c r="H39" s="1623"/>
      <c r="I39" s="1629">
        <f>+F39-D39</f>
        <v>-21.810000000000002</v>
      </c>
      <c r="J39" s="1631"/>
    </row>
    <row r="40" spans="1:10" ht="14.4" x14ac:dyDescent="0.3">
      <c r="A40" s="114"/>
      <c r="B40" s="1621"/>
      <c r="C40" s="114"/>
      <c r="D40" s="1623"/>
      <c r="E40" s="1623"/>
      <c r="F40" s="1623"/>
      <c r="G40" s="1624"/>
      <c r="H40" s="1623"/>
      <c r="I40" s="1623"/>
    </row>
    <row r="41" spans="1:10" ht="14.4" x14ac:dyDescent="0.3">
      <c r="A41" s="1620" t="s">
        <v>1482</v>
      </c>
      <c r="B41" s="1621"/>
      <c r="C41" s="114"/>
      <c r="D41" s="1623"/>
      <c r="E41" s="1623"/>
      <c r="F41" s="1623"/>
      <c r="G41" s="1624"/>
      <c r="H41" s="1623"/>
      <c r="I41" s="1623"/>
    </row>
    <row r="42" spans="1:10" ht="14.4" x14ac:dyDescent="0.3">
      <c r="A42" s="114"/>
      <c r="B42" s="1632" t="s">
        <v>1483</v>
      </c>
      <c r="C42" s="114"/>
      <c r="D42" s="1623">
        <v>0</v>
      </c>
      <c r="E42" s="1623"/>
      <c r="F42" s="1623">
        <f>'Salary Menu MIS 3382'!AH34</f>
        <v>0</v>
      </c>
      <c r="G42" s="1624"/>
      <c r="H42" s="1623"/>
      <c r="I42" s="1623">
        <f t="shared" ref="I42:I48" si="2">+F42-D42</f>
        <v>0</v>
      </c>
    </row>
    <row r="43" spans="1:10" ht="14.4" x14ac:dyDescent="0.3">
      <c r="A43" s="1620"/>
      <c r="B43" s="1632" t="s">
        <v>1484</v>
      </c>
      <c r="C43" s="114"/>
      <c r="D43" s="1623">
        <v>0</v>
      </c>
      <c r="E43" s="1623"/>
      <c r="F43" s="1623">
        <f>'Salary Menu MIS 3382'!AH35</f>
        <v>0</v>
      </c>
      <c r="G43" s="1624"/>
      <c r="H43" s="1623"/>
      <c r="I43" s="1623">
        <f t="shared" si="2"/>
        <v>0</v>
      </c>
    </row>
    <row r="44" spans="1:10" ht="14.4" x14ac:dyDescent="0.3">
      <c r="A44" s="114"/>
      <c r="B44" s="1621" t="s">
        <v>1485</v>
      </c>
      <c r="C44" s="114"/>
      <c r="D44" s="1623">
        <v>0</v>
      </c>
      <c r="E44" s="1623"/>
      <c r="F44" s="1623">
        <f>'Salary Menu MIS 3382'!AH36</f>
        <v>0</v>
      </c>
      <c r="G44" s="1624" t="s">
        <v>1486</v>
      </c>
      <c r="H44" s="1623"/>
      <c r="I44" s="1623">
        <f t="shared" si="2"/>
        <v>0</v>
      </c>
    </row>
    <row r="45" spans="1:10" ht="14.4" x14ac:dyDescent="0.3">
      <c r="A45" s="114"/>
      <c r="B45" s="1621" t="s">
        <v>363</v>
      </c>
      <c r="C45" s="114"/>
      <c r="D45" s="1623">
        <v>0</v>
      </c>
      <c r="E45" s="1623"/>
      <c r="F45" s="1623">
        <f>'Salary Menu MIS 3382'!AH37</f>
        <v>0</v>
      </c>
      <c r="G45" s="1624"/>
      <c r="H45" s="1623"/>
      <c r="I45" s="1623">
        <f t="shared" si="2"/>
        <v>0</v>
      </c>
    </row>
    <row r="46" spans="1:10" ht="14.4" x14ac:dyDescent="0.3">
      <c r="A46" s="114"/>
      <c r="B46" s="1621" t="s">
        <v>2356</v>
      </c>
      <c r="C46" s="114"/>
      <c r="D46" s="1623">
        <v>0</v>
      </c>
      <c r="E46" s="1623"/>
      <c r="F46" s="1623">
        <f>'Salary Menu MIS 3382'!AH38</f>
        <v>0.5</v>
      </c>
      <c r="G46" s="1624"/>
      <c r="H46" s="1623"/>
      <c r="I46" s="1623">
        <f t="shared" si="2"/>
        <v>0.5</v>
      </c>
    </row>
    <row r="47" spans="1:10" ht="14.4" x14ac:dyDescent="0.3">
      <c r="A47" s="114"/>
      <c r="B47" s="1621" t="s">
        <v>1487</v>
      </c>
      <c r="C47" s="114"/>
      <c r="D47" s="1623">
        <v>0</v>
      </c>
      <c r="E47" s="1623"/>
      <c r="F47" s="1623">
        <f>'Salary Menu MIS 3382'!AH39</f>
        <v>0</v>
      </c>
      <c r="G47" s="1624" t="s">
        <v>1488</v>
      </c>
      <c r="H47" s="1623"/>
      <c r="I47" s="1623">
        <f t="shared" si="2"/>
        <v>0</v>
      </c>
    </row>
    <row r="48" spans="1:10" ht="14.4" x14ac:dyDescent="0.3">
      <c r="A48" s="114"/>
      <c r="B48" s="1632" t="s">
        <v>1449</v>
      </c>
      <c r="C48" s="114"/>
      <c r="D48" s="1623">
        <v>0</v>
      </c>
      <c r="E48" s="1623"/>
      <c r="F48" s="1623">
        <f>'Salary Menu MIS 3382'!AH40</f>
        <v>0</v>
      </c>
      <c r="G48" s="1624"/>
      <c r="H48" s="1623"/>
      <c r="I48" s="1623">
        <f t="shared" si="2"/>
        <v>0</v>
      </c>
    </row>
    <row r="49" spans="1:10" ht="14.4" x14ac:dyDescent="0.3">
      <c r="A49" s="114"/>
      <c r="B49" s="1632"/>
      <c r="C49" s="114"/>
      <c r="D49" s="1629">
        <f>SUM(D42:D48)</f>
        <v>0</v>
      </c>
      <c r="E49" s="1630"/>
      <c r="F49" s="1629">
        <f>SUM(F42:F48)</f>
        <v>0.5</v>
      </c>
      <c r="G49" s="1624"/>
      <c r="H49" s="1623"/>
      <c r="I49" s="1629">
        <f>+F49-D49</f>
        <v>0.5</v>
      </c>
      <c r="J49" s="1631"/>
    </row>
    <row r="50" spans="1:10" ht="14.4" x14ac:dyDescent="0.3">
      <c r="A50" s="114"/>
      <c r="B50" s="1632"/>
      <c r="C50" s="114"/>
      <c r="D50" s="1623"/>
      <c r="E50" s="1623"/>
      <c r="F50" s="1623"/>
      <c r="G50" s="1624"/>
      <c r="H50" s="1623"/>
      <c r="I50" s="1623"/>
    </row>
    <row r="51" spans="1:10" ht="14.4" x14ac:dyDescent="0.3">
      <c r="A51" s="1633" t="s">
        <v>2128</v>
      </c>
      <c r="B51" s="1634"/>
      <c r="C51" s="114"/>
      <c r="D51" s="1623" t="s">
        <v>1613</v>
      </c>
      <c r="E51" s="1623"/>
      <c r="F51" s="1623" t="s">
        <v>1613</v>
      </c>
      <c r="G51" s="1624"/>
      <c r="H51" s="1623"/>
      <c r="I51" s="1623"/>
    </row>
    <row r="52" spans="1:10" s="1640" customFormat="1" ht="14.4" hidden="1" x14ac:dyDescent="0.3">
      <c r="A52" s="1635"/>
      <c r="B52" s="1636"/>
      <c r="C52" s="1637"/>
      <c r="D52" s="1638"/>
      <c r="E52" s="1638"/>
      <c r="F52" s="1638"/>
      <c r="G52" s="1639"/>
      <c r="H52" s="1638"/>
      <c r="I52" s="1638"/>
    </row>
    <row r="53" spans="1:10" ht="14.4" x14ac:dyDescent="0.3">
      <c r="A53" s="114"/>
      <c r="B53" s="1632" t="s">
        <v>1927</v>
      </c>
      <c r="C53" s="114"/>
      <c r="D53" s="1623">
        <v>0</v>
      </c>
      <c r="E53" s="1623"/>
      <c r="F53" s="1623">
        <f>'Salary Menu MIS 3382'!AH43+'Salary Menu MIS 3382'!AH45</f>
        <v>0</v>
      </c>
      <c r="G53" s="1624" t="s">
        <v>1490</v>
      </c>
      <c r="H53" s="1623"/>
      <c r="I53" s="1623">
        <f t="shared" ref="I53:I68" si="3">+F53-D53</f>
        <v>0</v>
      </c>
    </row>
    <row r="54" spans="1:10" ht="14.4" x14ac:dyDescent="0.3">
      <c r="A54" s="114"/>
      <c r="B54" s="1621" t="s">
        <v>1491</v>
      </c>
      <c r="C54" s="114"/>
      <c r="D54" s="1623">
        <v>0</v>
      </c>
      <c r="E54" s="1623"/>
      <c r="F54" s="1623">
        <f>'Salary Menu MIS 3382'!AH46</f>
        <v>0</v>
      </c>
      <c r="G54" s="1624" t="s">
        <v>1492</v>
      </c>
      <c r="H54" s="1623"/>
      <c r="I54" s="1623">
        <f t="shared" si="3"/>
        <v>0</v>
      </c>
    </row>
    <row r="55" spans="1:10" ht="14.4" x14ac:dyDescent="0.3">
      <c r="A55" s="114"/>
      <c r="B55" s="1632" t="s">
        <v>1562</v>
      </c>
      <c r="C55" s="114"/>
      <c r="D55" s="1623">
        <v>0</v>
      </c>
      <c r="E55" s="1623"/>
      <c r="F55" s="1623">
        <f>'Salary Menu MIS 3382'!AH47</f>
        <v>0</v>
      </c>
      <c r="G55" s="1624" t="s">
        <v>1493</v>
      </c>
      <c r="H55" s="1623"/>
      <c r="I55" s="1623">
        <f t="shared" si="3"/>
        <v>0</v>
      </c>
    </row>
    <row r="56" spans="1:10" ht="14.4" x14ac:dyDescent="0.3">
      <c r="A56" s="114"/>
      <c r="B56" s="1632" t="s">
        <v>1494</v>
      </c>
      <c r="C56" s="114"/>
      <c r="D56" s="1623">
        <v>0</v>
      </c>
      <c r="E56" s="1623"/>
      <c r="F56" s="1623">
        <f>'Salary Menu MIS 3382'!AH48</f>
        <v>0</v>
      </c>
      <c r="G56" s="1624" t="s">
        <v>1495</v>
      </c>
      <c r="H56" s="1623"/>
      <c r="I56" s="1623">
        <f t="shared" si="3"/>
        <v>0</v>
      </c>
    </row>
    <row r="57" spans="1:10" ht="14.4" x14ac:dyDescent="0.3">
      <c r="A57" s="114"/>
      <c r="B57" s="1621" t="s">
        <v>1452</v>
      </c>
      <c r="C57" s="114"/>
      <c r="D57" s="1623">
        <v>0</v>
      </c>
      <c r="E57" s="1623"/>
      <c r="F57" s="1623">
        <f>'Salary Menu MIS 3382'!AH44</f>
        <v>0</v>
      </c>
      <c r="G57" s="1624" t="s">
        <v>1497</v>
      </c>
      <c r="H57" s="1623"/>
      <c r="I57" s="1623">
        <f t="shared" si="3"/>
        <v>0</v>
      </c>
    </row>
    <row r="58" spans="1:10" ht="14.4" x14ac:dyDescent="0.3">
      <c r="A58" s="114"/>
      <c r="B58" s="1641" t="s">
        <v>1498</v>
      </c>
      <c r="C58" s="114"/>
      <c r="D58" s="1623">
        <v>0</v>
      </c>
      <c r="E58" s="1623"/>
      <c r="F58" s="1623">
        <f>'Salary Menu MIS 3382'!AH49</f>
        <v>0</v>
      </c>
      <c r="G58" s="1624"/>
      <c r="H58" s="1623"/>
      <c r="I58" s="1623">
        <f t="shared" si="3"/>
        <v>0</v>
      </c>
    </row>
    <row r="59" spans="1:10" ht="14.4" x14ac:dyDescent="0.3">
      <c r="A59" s="114"/>
      <c r="B59" s="1641" t="s">
        <v>1499</v>
      </c>
      <c r="C59" s="114"/>
      <c r="D59" s="1623">
        <v>0</v>
      </c>
      <c r="E59" s="1623"/>
      <c r="F59" s="1623">
        <f>'Salary Menu MIS 3382'!AH51</f>
        <v>0</v>
      </c>
      <c r="G59" s="1624"/>
      <c r="H59" s="1623"/>
      <c r="I59" s="1623">
        <f t="shared" si="3"/>
        <v>0</v>
      </c>
    </row>
    <row r="60" spans="1:10" ht="14.4" x14ac:dyDescent="0.3">
      <c r="A60" s="114"/>
      <c r="B60" s="1641" t="s">
        <v>1500</v>
      </c>
      <c r="C60" s="114"/>
      <c r="D60" s="1623">
        <v>1</v>
      </c>
      <c r="E60" s="1623"/>
      <c r="F60" s="1623">
        <f>'Salary Menu MIS 3382'!AH50</f>
        <v>1</v>
      </c>
      <c r="G60" s="1624"/>
      <c r="H60" s="1623"/>
      <c r="I60" s="1623">
        <f t="shared" si="3"/>
        <v>0</v>
      </c>
    </row>
    <row r="61" spans="1:10" ht="14.4" x14ac:dyDescent="0.3">
      <c r="A61" s="114"/>
      <c r="B61" s="1632" t="s">
        <v>1510</v>
      </c>
      <c r="C61" s="114"/>
      <c r="D61" s="1623">
        <v>1</v>
      </c>
      <c r="E61" s="1623"/>
      <c r="F61" s="1623">
        <f>'Salary Menu MIS 3382'!AH52</f>
        <v>0</v>
      </c>
      <c r="G61" s="1624"/>
      <c r="H61" s="1623"/>
      <c r="I61" s="1623">
        <f t="shared" si="3"/>
        <v>-1</v>
      </c>
    </row>
    <row r="62" spans="1:10" ht="14.4" x14ac:dyDescent="0.3">
      <c r="A62" s="114"/>
      <c r="B62" s="1621" t="s">
        <v>1928</v>
      </c>
      <c r="C62" s="114"/>
      <c r="D62" s="1623">
        <v>2.2000000000000002</v>
      </c>
      <c r="E62" s="1623"/>
      <c r="F62" s="1623">
        <f>'Salary Menu MIS 3382'!AH53</f>
        <v>0</v>
      </c>
      <c r="G62" s="1624" t="s">
        <v>1512</v>
      </c>
      <c r="H62" s="1623"/>
      <c r="I62" s="1623">
        <f t="shared" si="3"/>
        <v>-2.2000000000000002</v>
      </c>
    </row>
    <row r="63" spans="1:10" ht="14.4" x14ac:dyDescent="0.3">
      <c r="A63" s="114"/>
      <c r="B63" s="1632" t="s">
        <v>1513</v>
      </c>
      <c r="C63" s="114"/>
      <c r="D63" s="1623">
        <v>1</v>
      </c>
      <c r="E63" s="1623"/>
      <c r="F63" s="1623">
        <f>'Salary Menu MIS 3382'!AH54</f>
        <v>0</v>
      </c>
      <c r="G63" s="1624" t="s">
        <v>1514</v>
      </c>
      <c r="H63" s="1623"/>
      <c r="I63" s="1623">
        <f t="shared" si="3"/>
        <v>-1</v>
      </c>
    </row>
    <row r="64" spans="1:10" ht="14.4" x14ac:dyDescent="0.3">
      <c r="A64" s="114"/>
      <c r="B64" s="1632" t="s">
        <v>1515</v>
      </c>
      <c r="C64" s="114"/>
      <c r="D64" s="1623">
        <v>0</v>
      </c>
      <c r="E64" s="1623"/>
      <c r="F64" s="1623">
        <f>'Salary Menu MIS 3382'!AH55</f>
        <v>0</v>
      </c>
      <c r="G64" s="1624"/>
      <c r="H64" s="1623"/>
      <c r="I64" s="1623">
        <f t="shared" si="3"/>
        <v>0</v>
      </c>
    </row>
    <row r="65" spans="1:10" ht="14.4" x14ac:dyDescent="0.3">
      <c r="A65" s="114"/>
      <c r="B65" s="1632" t="s">
        <v>1204</v>
      </c>
      <c r="C65" s="114"/>
      <c r="D65" s="1623">
        <v>0</v>
      </c>
      <c r="E65" s="1623"/>
      <c r="F65" s="1623">
        <f>'Salary Menu MIS 3382'!AH56</f>
        <v>0</v>
      </c>
      <c r="G65" s="1624" t="s">
        <v>1516</v>
      </c>
      <c r="H65" s="1623"/>
      <c r="I65" s="1623">
        <f t="shared" si="3"/>
        <v>0</v>
      </c>
    </row>
    <row r="66" spans="1:10" ht="14.4" x14ac:dyDescent="0.3">
      <c r="A66" s="114"/>
      <c r="B66" s="1632" t="s">
        <v>1205</v>
      </c>
      <c r="C66" s="114"/>
      <c r="D66" s="1623">
        <v>1</v>
      </c>
      <c r="E66" s="1623"/>
      <c r="F66" s="1623">
        <f>'Salary Menu MIS 3382'!AH57</f>
        <v>0</v>
      </c>
      <c r="G66" s="1624"/>
      <c r="H66" s="1623"/>
      <c r="I66" s="1623">
        <f t="shared" si="3"/>
        <v>-1</v>
      </c>
    </row>
    <row r="67" spans="1:10" ht="14.4" x14ac:dyDescent="0.3">
      <c r="A67" s="114"/>
      <c r="B67" s="1621" t="s">
        <v>1517</v>
      </c>
      <c r="C67" s="114"/>
      <c r="D67" s="1623">
        <v>0</v>
      </c>
      <c r="E67" s="1623"/>
      <c r="F67" s="1623">
        <f>'Salary Menu MIS 3382'!AH58</f>
        <v>0</v>
      </c>
      <c r="G67" s="1624"/>
      <c r="H67" s="1623"/>
      <c r="I67" s="1623">
        <f t="shared" si="3"/>
        <v>0</v>
      </c>
    </row>
    <row r="68" spans="1:10" ht="14.4" x14ac:dyDescent="0.3">
      <c r="A68" s="114"/>
      <c r="B68" s="1621" t="s">
        <v>1458</v>
      </c>
      <c r="C68" s="114"/>
      <c r="D68" s="1623">
        <v>0</v>
      </c>
      <c r="E68" s="1623"/>
      <c r="F68" s="1623">
        <f>'Salary Menu MIS 3382'!AH59</f>
        <v>1</v>
      </c>
      <c r="G68" s="1624"/>
      <c r="H68" s="1623"/>
      <c r="I68" s="1623">
        <f t="shared" si="3"/>
        <v>1</v>
      </c>
    </row>
    <row r="69" spans="1:10" ht="14.4" x14ac:dyDescent="0.3">
      <c r="A69" s="114"/>
      <c r="B69" s="114"/>
      <c r="C69" s="114"/>
      <c r="D69" s="1629">
        <f>SUM(D53:D68)</f>
        <v>6.2</v>
      </c>
      <c r="E69" s="1630"/>
      <c r="F69" s="1629">
        <f>SUM(F53:F68)</f>
        <v>2</v>
      </c>
      <c r="G69" s="1624"/>
      <c r="H69" s="1623"/>
      <c r="I69" s="1629">
        <f>+F69-D69</f>
        <v>-4.2</v>
      </c>
      <c r="J69" s="1631"/>
    </row>
    <row r="70" spans="1:10" ht="14.4" x14ac:dyDescent="0.3">
      <c r="A70" s="114"/>
      <c r="B70" s="114"/>
      <c r="C70" s="114"/>
      <c r="D70" s="1623"/>
      <c r="E70" s="1623"/>
      <c r="F70" s="1623"/>
      <c r="G70" s="1624"/>
      <c r="H70" s="1623"/>
      <c r="I70" s="1623"/>
    </row>
    <row r="71" spans="1:10" ht="15" thickBot="1" x14ac:dyDescent="0.35">
      <c r="A71" s="114"/>
      <c r="B71" s="1617" t="s">
        <v>2139</v>
      </c>
      <c r="C71" s="114"/>
      <c r="D71" s="1642">
        <f>+D26+D39+D49+D69</f>
        <v>36.46</v>
      </c>
      <c r="E71" s="1623"/>
      <c r="F71" s="1642">
        <f>+F26+F39+F49+F69</f>
        <v>9.9499999999999993</v>
      </c>
      <c r="G71" s="1624"/>
      <c r="H71" s="1623"/>
      <c r="I71" s="1642">
        <f>+F71-D71</f>
        <v>-26.51</v>
      </c>
      <c r="J71" s="1631"/>
    </row>
    <row r="72" spans="1:10" ht="15" thickTop="1" x14ac:dyDescent="0.3">
      <c r="A72" s="114"/>
      <c r="B72" s="114"/>
      <c r="C72" s="114"/>
      <c r="D72" s="1623"/>
      <c r="E72" s="1623"/>
      <c r="F72" s="1623"/>
      <c r="G72" s="1624"/>
      <c r="H72" s="1623"/>
      <c r="I72" s="1623"/>
    </row>
    <row r="73" spans="1:10" ht="14.4" x14ac:dyDescent="0.3">
      <c r="A73" s="1621" t="s">
        <v>1519</v>
      </c>
      <c r="B73" s="1643"/>
      <c r="C73" s="114"/>
      <c r="D73" s="1623"/>
      <c r="E73" s="1623"/>
      <c r="F73" s="1623"/>
      <c r="G73" s="1624"/>
      <c r="H73" s="1623"/>
      <c r="I73" s="1630"/>
    </row>
    <row r="74" spans="1:10" ht="14.4" x14ac:dyDescent="0.3">
      <c r="A74" s="114"/>
      <c r="B74" s="114"/>
      <c r="C74" s="114"/>
      <c r="D74" s="1623"/>
      <c r="E74" s="1623"/>
      <c r="F74" s="1623"/>
      <c r="G74" s="1624"/>
      <c r="H74" s="1623"/>
      <c r="I74" s="1630"/>
    </row>
    <row r="75" spans="1:10" ht="14.4" x14ac:dyDescent="0.3">
      <c r="A75" s="1620" t="s">
        <v>1431</v>
      </c>
      <c r="B75" s="1621"/>
      <c r="C75" s="114"/>
      <c r="D75" s="1623"/>
      <c r="E75" s="1623"/>
      <c r="F75" s="1644"/>
      <c r="G75" s="1624"/>
      <c r="H75" s="1623"/>
      <c r="I75" s="1623"/>
    </row>
    <row r="76" spans="1:10" ht="14.4" x14ac:dyDescent="0.3">
      <c r="A76" s="1620"/>
      <c r="B76" s="1621" t="s">
        <v>1602</v>
      </c>
      <c r="C76" s="114"/>
      <c r="D76" s="1623">
        <v>1.95</v>
      </c>
      <c r="E76" s="1623"/>
      <c r="F76" s="1644">
        <f>+'Salary Menu MIS 3382'!AH79</f>
        <v>0</v>
      </c>
      <c r="G76" s="1624" t="s">
        <v>1520</v>
      </c>
      <c r="H76" s="1623"/>
      <c r="I76" s="1623">
        <f>+F76-D76</f>
        <v>-1.95</v>
      </c>
    </row>
    <row r="77" spans="1:10" ht="14.4" x14ac:dyDescent="0.3">
      <c r="A77" s="114"/>
      <c r="B77" s="1621" t="s">
        <v>1476</v>
      </c>
      <c r="C77" s="114"/>
      <c r="D77" s="1623">
        <v>0</v>
      </c>
      <c r="E77" s="1623"/>
      <c r="F77" s="1644">
        <f>+'Salary Menu MIS 3382'!AH77</f>
        <v>0</v>
      </c>
      <c r="G77" s="1624" t="s">
        <v>1477</v>
      </c>
      <c r="H77" s="1623"/>
      <c r="I77" s="1623">
        <f t="shared" ref="I77:I84" si="4">+F77-D77</f>
        <v>0</v>
      </c>
    </row>
    <row r="78" spans="1:10" ht="14.4" x14ac:dyDescent="0.3">
      <c r="A78" s="114"/>
      <c r="B78" s="1621" t="s">
        <v>351</v>
      </c>
      <c r="C78" s="114"/>
      <c r="D78" s="1623">
        <v>1.59</v>
      </c>
      <c r="E78" s="1623"/>
      <c r="F78" s="1644">
        <f>+'Salary Menu MIS 3382'!AH78</f>
        <v>0</v>
      </c>
      <c r="G78" s="1624" t="s">
        <v>1479</v>
      </c>
      <c r="H78" s="1623"/>
      <c r="I78" s="1623">
        <f t="shared" si="4"/>
        <v>-1.59</v>
      </c>
    </row>
    <row r="79" spans="1:10" ht="14.4" x14ac:dyDescent="0.3">
      <c r="A79" s="114"/>
      <c r="B79" s="1621" t="s">
        <v>315</v>
      </c>
      <c r="C79" s="114"/>
      <c r="D79" s="1623">
        <v>0</v>
      </c>
      <c r="E79" s="1623"/>
      <c r="F79" s="1644">
        <f>+'Salary Menu MIS 3382'!AH82+'Salary Menu MIS 3382'!AH83</f>
        <v>0</v>
      </c>
      <c r="G79" s="1624"/>
      <c r="H79" s="1623"/>
      <c r="I79" s="1623">
        <f>+F79-D79</f>
        <v>0</v>
      </c>
    </row>
    <row r="80" spans="1:10" ht="14.4" x14ac:dyDescent="0.3">
      <c r="A80" s="114"/>
      <c r="B80" s="1621" t="s">
        <v>2109</v>
      </c>
      <c r="C80" s="114"/>
      <c r="D80" s="1623">
        <v>0</v>
      </c>
      <c r="E80" s="1623"/>
      <c r="F80" s="1644">
        <f>+'Salary Menu MIS 3382'!AH84</f>
        <v>0</v>
      </c>
      <c r="G80" s="1624"/>
      <c r="H80" s="1623"/>
      <c r="I80" s="1623">
        <f>+F80-D80</f>
        <v>0</v>
      </c>
    </row>
    <row r="81" spans="1:10" ht="14.4" x14ac:dyDescent="0.3">
      <c r="A81" s="114"/>
      <c r="B81" s="1621" t="s">
        <v>363</v>
      </c>
      <c r="C81" s="114"/>
      <c r="D81" s="1623">
        <v>0</v>
      </c>
      <c r="E81" s="1623"/>
      <c r="F81" s="1644">
        <f>+'Salary Menu MIS 3382'!AH88</f>
        <v>0</v>
      </c>
      <c r="G81" s="1624"/>
      <c r="H81" s="1623"/>
      <c r="I81" s="1623">
        <f>+F81-D81</f>
        <v>0</v>
      </c>
    </row>
    <row r="82" spans="1:10" ht="14.4" x14ac:dyDescent="0.3">
      <c r="A82" s="114"/>
      <c r="B82" s="1621" t="s">
        <v>2356</v>
      </c>
      <c r="C82" s="114"/>
      <c r="D82" s="1623">
        <v>0.5</v>
      </c>
      <c r="E82" s="1623"/>
      <c r="F82" s="1644">
        <f>+'Salary Menu MIS 3382'!AH89</f>
        <v>1</v>
      </c>
      <c r="G82" s="1624"/>
      <c r="H82" s="1623"/>
      <c r="I82" s="1623">
        <f>+F82-D82</f>
        <v>0.5</v>
      </c>
    </row>
    <row r="83" spans="1:10" ht="14.4" x14ac:dyDescent="0.3">
      <c r="A83" s="114"/>
      <c r="B83" s="1621" t="s">
        <v>1481</v>
      </c>
      <c r="C83" s="114"/>
      <c r="D83" s="1623">
        <v>0.22500000000000001</v>
      </c>
      <c r="E83" s="1623"/>
      <c r="F83" s="1644">
        <f>+'Salary Menu MIS 3382'!AH81</f>
        <v>0.22500000000000001</v>
      </c>
      <c r="G83" s="1624"/>
      <c r="H83" s="1623"/>
      <c r="I83" s="1623">
        <f t="shared" si="4"/>
        <v>0</v>
      </c>
    </row>
    <row r="84" spans="1:10" ht="14.4" x14ac:dyDescent="0.3">
      <c r="A84" s="114"/>
      <c r="B84" s="1621"/>
      <c r="C84" s="114"/>
      <c r="D84" s="1629">
        <f>SUM(D76:D83)</f>
        <v>4.2649999999999997</v>
      </c>
      <c r="E84" s="1630"/>
      <c r="F84" s="1645">
        <f>SUM(F76:F83)</f>
        <v>1.2250000000000001</v>
      </c>
      <c r="G84" s="1624"/>
      <c r="H84" s="1623"/>
      <c r="I84" s="1629">
        <f t="shared" si="4"/>
        <v>-3.0399999999999996</v>
      </c>
      <c r="J84" s="1631"/>
    </row>
    <row r="85" spans="1:10" ht="14.4" x14ac:dyDescent="0.3">
      <c r="A85" s="114"/>
      <c r="B85" s="1621"/>
      <c r="C85" s="114"/>
      <c r="D85" s="1623"/>
      <c r="E85" s="1623"/>
      <c r="F85" s="1644"/>
      <c r="G85" s="1624"/>
      <c r="H85" s="1623"/>
      <c r="I85" s="1623"/>
    </row>
    <row r="86" spans="1:10" ht="14.4" x14ac:dyDescent="0.3">
      <c r="A86" s="1633" t="s">
        <v>2128</v>
      </c>
      <c r="B86" s="1634"/>
      <c r="C86" s="114"/>
      <c r="D86" s="1623" t="s">
        <v>1613</v>
      </c>
      <c r="E86" s="1623"/>
      <c r="F86" s="1644" t="s">
        <v>1613</v>
      </c>
      <c r="G86" s="1624"/>
      <c r="H86" s="1623"/>
      <c r="I86" s="1623"/>
    </row>
    <row r="87" spans="1:10" ht="14.4" x14ac:dyDescent="0.3">
      <c r="A87" s="114"/>
      <c r="B87" s="1632" t="s">
        <v>1604</v>
      </c>
      <c r="C87" s="114"/>
      <c r="D87" s="1623">
        <v>0</v>
      </c>
      <c r="E87" s="1623"/>
      <c r="F87" s="1644">
        <f>+'Salary Menu MIS 3382'!AH95</f>
        <v>0</v>
      </c>
      <c r="G87" s="1624"/>
      <c r="H87" s="1623"/>
      <c r="I87" s="1623">
        <f t="shared" ref="I87:I93" si="5">+F87-D87</f>
        <v>0</v>
      </c>
    </row>
    <row r="88" spans="1:10" ht="14.4" x14ac:dyDescent="0.3">
      <c r="A88" s="114"/>
      <c r="B88" s="1632" t="s">
        <v>1927</v>
      </c>
      <c r="C88" s="114"/>
      <c r="D88" s="1623">
        <v>0</v>
      </c>
      <c r="E88" s="1623"/>
      <c r="F88" s="1644">
        <f>+'Salary Menu MIS 3382'!AH93+'Salary Menu MIS 3382'!AH96</f>
        <v>0</v>
      </c>
      <c r="G88" s="1624" t="s">
        <v>1490</v>
      </c>
      <c r="H88" s="1623"/>
      <c r="I88" s="1623">
        <f t="shared" si="5"/>
        <v>0</v>
      </c>
    </row>
    <row r="89" spans="1:10" ht="14.4" x14ac:dyDescent="0.3">
      <c r="A89" s="114"/>
      <c r="B89" s="1621" t="s">
        <v>1452</v>
      </c>
      <c r="C89" s="114"/>
      <c r="D89" s="1623">
        <v>5</v>
      </c>
      <c r="E89" s="1623"/>
      <c r="F89" s="1644">
        <f>+'Salary Menu MIS 3382'!AH94</f>
        <v>4.88</v>
      </c>
      <c r="G89" s="1624" t="s">
        <v>1497</v>
      </c>
      <c r="H89" s="1623"/>
      <c r="I89" s="1623">
        <f t="shared" si="5"/>
        <v>-0.12000000000000011</v>
      </c>
    </row>
    <row r="90" spans="1:10" ht="14.4" x14ac:dyDescent="0.3">
      <c r="A90" s="114"/>
      <c r="B90" s="1641" t="s">
        <v>1498</v>
      </c>
      <c r="C90" s="114"/>
      <c r="D90" s="1623">
        <v>0</v>
      </c>
      <c r="E90" s="1623"/>
      <c r="F90" s="1644">
        <f>+'Salary Menu MIS 3382'!AH98</f>
        <v>0</v>
      </c>
      <c r="G90" s="1624"/>
      <c r="H90" s="1623"/>
      <c r="I90" s="1623">
        <f t="shared" si="5"/>
        <v>0</v>
      </c>
    </row>
    <row r="91" spans="1:10" ht="14.4" x14ac:dyDescent="0.3">
      <c r="A91" s="114"/>
      <c r="B91" s="1641" t="s">
        <v>1499</v>
      </c>
      <c r="C91" s="114"/>
      <c r="D91" s="1623">
        <v>0</v>
      </c>
      <c r="E91" s="1623"/>
      <c r="F91" s="1644">
        <f>+'Salary Menu MIS 3382'!AH100</f>
        <v>0</v>
      </c>
      <c r="G91" s="1624"/>
      <c r="H91" s="1623"/>
      <c r="I91" s="1623">
        <f t="shared" si="5"/>
        <v>0</v>
      </c>
    </row>
    <row r="92" spans="1:10" ht="14.4" x14ac:dyDescent="0.3">
      <c r="A92" s="114"/>
      <c r="B92" s="1621" t="s">
        <v>1845</v>
      </c>
      <c r="C92" s="114"/>
      <c r="D92" s="1623">
        <v>0</v>
      </c>
      <c r="E92" s="1623"/>
      <c r="F92" s="1644">
        <f>+'Salary Menu MIS 3382'!AH103</f>
        <v>0</v>
      </c>
      <c r="G92" s="1624"/>
      <c r="H92" s="1623"/>
      <c r="I92" s="1623">
        <f t="shared" si="5"/>
        <v>0</v>
      </c>
    </row>
    <row r="93" spans="1:10" ht="14.4" x14ac:dyDescent="0.3">
      <c r="A93" s="114"/>
      <c r="B93" s="114"/>
      <c r="C93" s="114"/>
      <c r="D93" s="1629">
        <f>SUM(D87:D92)</f>
        <v>5</v>
      </c>
      <c r="E93" s="1630"/>
      <c r="F93" s="1629">
        <f>SUM(F87:F92)</f>
        <v>4.88</v>
      </c>
      <c r="G93" s="1624"/>
      <c r="H93" s="1623"/>
      <c r="I93" s="1629">
        <f t="shared" si="5"/>
        <v>-0.12000000000000011</v>
      </c>
      <c r="J93" s="1631"/>
    </row>
    <row r="94" spans="1:10" ht="14.4" x14ac:dyDescent="0.3">
      <c r="A94" s="114"/>
      <c r="B94" s="114"/>
      <c r="C94" s="114"/>
      <c r="D94" s="1623"/>
      <c r="E94" s="1623"/>
      <c r="F94" s="1623"/>
      <c r="G94" s="1624"/>
      <c r="H94" s="1623"/>
      <c r="I94" s="1623"/>
    </row>
    <row r="95" spans="1:10" ht="14.4" x14ac:dyDescent="0.3">
      <c r="A95" s="114"/>
      <c r="B95" s="1617" t="s">
        <v>1522</v>
      </c>
      <c r="C95" s="114"/>
      <c r="D95" s="1646">
        <f>+D84+D93</f>
        <v>9.2650000000000006</v>
      </c>
      <c r="E95" s="1623"/>
      <c r="F95" s="1646">
        <f>+F84+F93</f>
        <v>6.1050000000000004</v>
      </c>
      <c r="G95" s="1624"/>
      <c r="H95" s="1623"/>
      <c r="I95" s="1646">
        <f>+F95-D95</f>
        <v>-3.16</v>
      </c>
      <c r="J95" s="1631"/>
    </row>
    <row r="96" spans="1:10" ht="14.4" x14ac:dyDescent="0.3">
      <c r="A96" s="114"/>
      <c r="B96" s="114"/>
      <c r="C96" s="114"/>
      <c r="D96" s="1623"/>
      <c r="E96" s="1623"/>
      <c r="F96" s="1623"/>
      <c r="G96" s="1624"/>
      <c r="H96" s="1623"/>
      <c r="I96" s="1623"/>
    </row>
    <row r="97" spans="1:10" ht="15" thickBot="1" x14ac:dyDescent="0.35">
      <c r="A97" s="114"/>
      <c r="B97" s="1617" t="s">
        <v>1523</v>
      </c>
      <c r="C97" s="114"/>
      <c r="D97" s="1647">
        <f>+D71+D95</f>
        <v>45.725000000000001</v>
      </c>
      <c r="E97" s="1623"/>
      <c r="F97" s="1647">
        <f>+F71+F95</f>
        <v>16.055</v>
      </c>
      <c r="G97" s="1624"/>
      <c r="H97" s="1623"/>
      <c r="I97" s="1647">
        <f>+F97-D97</f>
        <v>-29.67</v>
      </c>
      <c r="J97" s="1631"/>
    </row>
    <row r="98" spans="1:10" ht="15" thickTop="1" x14ac:dyDescent="0.3">
      <c r="A98" s="114"/>
      <c r="B98" s="1297"/>
      <c r="C98" s="114"/>
      <c r="D98" s="1630"/>
      <c r="E98" s="1623"/>
      <c r="F98" s="1630"/>
      <c r="G98" s="1624"/>
      <c r="H98" s="1623"/>
      <c r="I98" s="1630"/>
    </row>
    <row r="99" spans="1:10" ht="14.4" x14ac:dyDescent="0.3">
      <c r="A99" s="114"/>
      <c r="B99" s="1297"/>
      <c r="C99" s="114"/>
      <c r="D99" s="1630"/>
      <c r="E99" s="1623"/>
      <c r="F99" s="1630"/>
      <c r="G99" s="1624"/>
      <c r="H99" s="1623"/>
      <c r="I99" s="1630"/>
    </row>
    <row r="100" spans="1:10" ht="15.6" x14ac:dyDescent="0.3">
      <c r="A100" s="114"/>
      <c r="B100" s="2359" t="s">
        <v>1613</v>
      </c>
      <c r="C100" s="2359"/>
      <c r="D100" s="2359"/>
      <c r="E100" s="2359"/>
      <c r="F100" s="1646"/>
      <c r="G100" s="1648"/>
      <c r="H100" s="1630"/>
      <c r="I100" s="1630"/>
    </row>
    <row r="101" spans="1:10" ht="14.4" x14ac:dyDescent="0.3">
      <c r="A101" s="1621"/>
      <c r="B101" s="1621" t="s">
        <v>1306</v>
      </c>
      <c r="C101" s="1621"/>
      <c r="D101" s="114"/>
      <c r="E101" s="1621"/>
      <c r="F101" s="1621" t="s">
        <v>241</v>
      </c>
      <c r="G101" s="1616"/>
      <c r="H101" s="1621"/>
      <c r="I101" s="1621"/>
    </row>
    <row r="102" spans="1:10" x14ac:dyDescent="0.3">
      <c r="A102" s="230"/>
      <c r="B102" s="230"/>
      <c r="C102" s="230"/>
      <c r="E102" s="230"/>
      <c r="F102" s="230"/>
      <c r="G102" s="1341"/>
      <c r="H102" s="230"/>
      <c r="I102" s="230"/>
    </row>
    <row r="103" spans="1:10" x14ac:dyDescent="0.3">
      <c r="A103" s="230"/>
      <c r="B103" s="230"/>
      <c r="C103" s="230"/>
      <c r="E103" s="230"/>
      <c r="F103" s="230"/>
      <c r="G103" s="1341"/>
      <c r="H103" s="230"/>
      <c r="I103" s="230"/>
    </row>
    <row r="104" spans="1:10" x14ac:dyDescent="0.3">
      <c r="G104" s="1302"/>
    </row>
    <row r="105" spans="1:10" x14ac:dyDescent="0.3">
      <c r="G105" s="1302"/>
    </row>
    <row r="106" spans="1:10" x14ac:dyDescent="0.3">
      <c r="G106" s="1302"/>
    </row>
    <row r="107" spans="1:10" x14ac:dyDescent="0.3">
      <c r="G107" s="1302"/>
    </row>
    <row r="108" spans="1:10" x14ac:dyDescent="0.3">
      <c r="G108" s="1302"/>
    </row>
    <row r="109" spans="1:10" x14ac:dyDescent="0.3">
      <c r="G109" s="1302"/>
    </row>
    <row r="110" spans="1:10" x14ac:dyDescent="0.3">
      <c r="G110" s="1302"/>
    </row>
    <row r="111" spans="1:10" x14ac:dyDescent="0.3">
      <c r="G111" s="1302"/>
    </row>
    <row r="112" spans="1:10" x14ac:dyDescent="0.3">
      <c r="G112" s="1302"/>
    </row>
    <row r="113" spans="7:7" x14ac:dyDescent="0.3">
      <c r="G113" s="1302"/>
    </row>
    <row r="114" spans="7:7" x14ac:dyDescent="0.3">
      <c r="G114" s="1302"/>
    </row>
    <row r="115" spans="7:7" x14ac:dyDescent="0.3">
      <c r="G115" s="1302"/>
    </row>
    <row r="116" spans="7:7" x14ac:dyDescent="0.3">
      <c r="G116" s="1302"/>
    </row>
    <row r="117" spans="7:7" x14ac:dyDescent="0.3">
      <c r="G117" s="1302"/>
    </row>
    <row r="118" spans="7:7" x14ac:dyDescent="0.3">
      <c r="G118" s="1302"/>
    </row>
    <row r="119" spans="7:7" x14ac:dyDescent="0.3">
      <c r="G119" s="1302"/>
    </row>
    <row r="120" spans="7:7" x14ac:dyDescent="0.3">
      <c r="G120" s="1302"/>
    </row>
    <row r="121" spans="7:7" x14ac:dyDescent="0.3">
      <c r="G121" s="1302"/>
    </row>
    <row r="122" spans="7:7" x14ac:dyDescent="0.3">
      <c r="G122" s="1302"/>
    </row>
    <row r="123" spans="7:7" x14ac:dyDescent="0.3">
      <c r="G123" s="1302"/>
    </row>
    <row r="124" spans="7:7" x14ac:dyDescent="0.3">
      <c r="G124" s="1302"/>
    </row>
    <row r="125" spans="7:7" x14ac:dyDescent="0.3">
      <c r="G125" s="1302"/>
    </row>
    <row r="126" spans="7:7" x14ac:dyDescent="0.3">
      <c r="G126" s="1302"/>
    </row>
    <row r="127" spans="7:7" x14ac:dyDescent="0.3">
      <c r="G127" s="1302"/>
    </row>
    <row r="128" spans="7:7" x14ac:dyDescent="0.3">
      <c r="G128" s="1302"/>
    </row>
    <row r="129" spans="7:7" x14ac:dyDescent="0.3">
      <c r="G129" s="1302"/>
    </row>
    <row r="130" spans="7:7" x14ac:dyDescent="0.3">
      <c r="G130" s="1302"/>
    </row>
    <row r="131" spans="7:7" x14ac:dyDescent="0.3">
      <c r="G131" s="1302"/>
    </row>
    <row r="132" spans="7:7" x14ac:dyDescent="0.3">
      <c r="G132" s="1302"/>
    </row>
    <row r="133" spans="7:7" x14ac:dyDescent="0.3">
      <c r="G133" s="1302"/>
    </row>
    <row r="134" spans="7:7" x14ac:dyDescent="0.3">
      <c r="G134" s="1302"/>
    </row>
    <row r="135" spans="7:7" x14ac:dyDescent="0.3">
      <c r="G135" s="1302"/>
    </row>
    <row r="136" spans="7:7" x14ac:dyDescent="0.3">
      <c r="G136" s="1302"/>
    </row>
    <row r="137" spans="7:7" x14ac:dyDescent="0.3">
      <c r="G137" s="1302"/>
    </row>
    <row r="138" spans="7:7" x14ac:dyDescent="0.3">
      <c r="G138" s="1302"/>
    </row>
    <row r="139" spans="7:7" x14ac:dyDescent="0.3">
      <c r="G139" s="1302"/>
    </row>
    <row r="140" spans="7:7" x14ac:dyDescent="0.3">
      <c r="G140" s="1302"/>
    </row>
  </sheetData>
  <sheetProtection password="F723" sheet="1" objects="1" scenarios="1"/>
  <mergeCells count="2">
    <mergeCell ref="A4:I4"/>
    <mergeCell ref="B100:E100"/>
  </mergeCells>
  <phoneticPr fontId="5" type="noConversion"/>
  <printOptions horizontalCentered="1"/>
  <pageMargins left="0.5" right="0.5" top="0.5" bottom="0.5" header="0.5" footer="0.5"/>
  <pageSetup scale="5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 enableFormatConditionsCalculation="0">
    <tabColor rgb="FFCC99FF"/>
  </sheetPr>
  <dimension ref="A1:BL143"/>
  <sheetViews>
    <sheetView view="pageBreakPreview" zoomScale="60" zoomScaleNormal="75" workbookViewId="0">
      <pane xSplit="1" topLeftCell="O1" activePane="topRight" state="frozen"/>
      <selection activeCell="L584" sqref="L584"/>
      <selection pane="topRight" activeCell="L584" sqref="L584"/>
    </sheetView>
  </sheetViews>
  <sheetFormatPr defaultColWidth="9.109375" defaultRowHeight="13.8" x14ac:dyDescent="0.3"/>
  <cols>
    <col min="1" max="1" width="29.6640625" style="92" bestFit="1" customWidth="1"/>
    <col min="2" max="2" width="17.6640625" style="92" bestFit="1" customWidth="1"/>
    <col min="3" max="3" width="14" style="92" bestFit="1" customWidth="1"/>
    <col min="4" max="4" width="14.88671875" style="92" bestFit="1" customWidth="1"/>
    <col min="5" max="5" width="14.44140625" style="92" bestFit="1" customWidth="1"/>
    <col min="6" max="6" width="10.109375" style="92" customWidth="1"/>
    <col min="7" max="7" width="9.44140625" style="255" bestFit="1" customWidth="1"/>
    <col min="8" max="8" width="10.109375" style="255" bestFit="1" customWidth="1"/>
    <col min="9" max="9" width="10.109375" style="247" customWidth="1"/>
    <col min="10" max="10" width="10.88671875" style="92" customWidth="1"/>
    <col min="11" max="11" width="10.5546875" style="92" bestFit="1" customWidth="1"/>
    <col min="12" max="12" width="12.33203125" style="92" customWidth="1"/>
    <col min="13" max="13" width="10.5546875" style="92" bestFit="1" customWidth="1"/>
    <col min="14" max="14" width="9.109375" style="92" bestFit="1" customWidth="1"/>
    <col min="15" max="15" width="10.109375" style="92" bestFit="1" customWidth="1"/>
    <col min="16" max="16" width="11.88671875" style="92" bestFit="1" customWidth="1"/>
    <col min="17" max="17" width="12.88671875" style="251" customWidth="1"/>
    <col min="18" max="18" width="14.6640625" style="92" bestFit="1" customWidth="1"/>
    <col min="19" max="19" width="13.33203125" style="92" bestFit="1" customWidth="1"/>
    <col min="20" max="20" width="12.6640625" style="92" bestFit="1" customWidth="1"/>
    <col min="21" max="21" width="10.109375" style="92" customWidth="1"/>
    <col min="22" max="22" width="9.88671875" style="92" bestFit="1" customWidth="1"/>
    <col min="23" max="23" width="14.88671875" style="92" bestFit="1" customWidth="1"/>
    <col min="24" max="24" width="10.5546875" style="92" bestFit="1" customWidth="1"/>
    <col min="25" max="25" width="9.109375" style="92" bestFit="1" customWidth="1"/>
    <col min="26" max="26" width="11.88671875" style="255" customWidth="1"/>
    <col min="27" max="27" width="11.109375" style="255" bestFit="1" customWidth="1"/>
    <col min="28" max="28" width="12.33203125" style="92" bestFit="1" customWidth="1"/>
    <col min="29" max="29" width="14.88671875" style="92" customWidth="1"/>
    <col min="30" max="30" width="14.88671875" style="92" bestFit="1" customWidth="1"/>
    <col min="31" max="32" width="14.109375" style="92" bestFit="1" customWidth="1"/>
    <col min="33" max="33" width="11.109375" style="92" bestFit="1" customWidth="1"/>
    <col min="34" max="34" width="14.44140625" style="92" bestFit="1" customWidth="1"/>
    <col min="35" max="35" width="14.6640625" style="92" bestFit="1" customWidth="1"/>
    <col min="36" max="36" width="14.44140625" style="92" bestFit="1" customWidth="1"/>
    <col min="37" max="37" width="10.5546875" style="92" bestFit="1" customWidth="1"/>
    <col min="38" max="38" width="10.5546875" style="247" customWidth="1"/>
    <col min="39" max="39" width="14.44140625" style="247" customWidth="1"/>
    <col min="40" max="40" width="1.33203125" style="247" customWidth="1"/>
    <col min="41" max="42" width="10.5546875" style="92" bestFit="1" customWidth="1"/>
    <col min="43" max="43" width="9.109375" style="92" bestFit="1" customWidth="1"/>
    <col min="44" max="44" width="13.44140625" style="259" customWidth="1"/>
    <col min="45" max="45" width="14.88671875" style="259" customWidth="1"/>
    <col min="46" max="46" width="1.33203125" style="247" customWidth="1"/>
    <col min="47" max="47" width="8" style="92" bestFit="1" customWidth="1"/>
    <col min="48" max="48" width="10.44140625" style="92" bestFit="1" customWidth="1"/>
    <col min="49" max="49" width="14.109375" style="92" bestFit="1" customWidth="1"/>
    <col min="50" max="50" width="14.44140625" style="92" bestFit="1" customWidth="1"/>
    <col min="51" max="51" width="10.109375" style="92" bestFit="1" customWidth="1"/>
    <col min="52" max="52" width="13.33203125" style="92" bestFit="1" customWidth="1"/>
    <col min="53" max="53" width="14.88671875" style="92" bestFit="1" customWidth="1"/>
    <col min="54" max="54" width="9.109375" style="92" bestFit="1" customWidth="1"/>
    <col min="55" max="55" width="11.109375" style="92" bestFit="1" customWidth="1"/>
    <col min="56" max="56" width="11.33203125" style="92" bestFit="1" customWidth="1"/>
    <col min="57" max="57" width="13.44140625" style="259" customWidth="1"/>
    <col min="58" max="58" width="16.88671875" style="92" bestFit="1" customWidth="1"/>
    <col min="59" max="59" width="1.6640625" style="1649" customWidth="1"/>
    <col min="60" max="60" width="9.44140625" style="92" bestFit="1" customWidth="1"/>
    <col min="61" max="61" width="6.5546875" style="92" bestFit="1" customWidth="1"/>
    <col min="62" max="62" width="12.5546875" style="92" bestFit="1" customWidth="1"/>
    <col min="63" max="63" width="13.6640625" style="92" customWidth="1"/>
    <col min="64" max="16384" width="9.109375" style="92"/>
  </cols>
  <sheetData>
    <row r="1" spans="1:64" x14ac:dyDescent="0.3">
      <c r="A1" s="92" t="s">
        <v>530</v>
      </c>
      <c r="G1" s="251"/>
      <c r="H1" s="251"/>
      <c r="Z1" s="251"/>
      <c r="AA1" s="251"/>
    </row>
    <row r="2" spans="1:64" x14ac:dyDescent="0.3">
      <c r="G2" s="251"/>
      <c r="H2" s="251"/>
      <c r="Z2" s="251"/>
      <c r="AA2" s="251"/>
    </row>
    <row r="3" spans="1:64" x14ac:dyDescent="0.3">
      <c r="A3" s="92" t="s">
        <v>531</v>
      </c>
      <c r="C3" s="92" t="str">
        <f>'Revenue Projection'!A1</f>
        <v>SAMPLE SCHOOL</v>
      </c>
      <c r="E3" s="251"/>
      <c r="F3" s="1192"/>
      <c r="G3" s="251"/>
      <c r="H3" s="251"/>
      <c r="U3" s="1192"/>
      <c r="Z3" s="251"/>
      <c r="AA3" s="251"/>
      <c r="AH3" s="251"/>
    </row>
    <row r="4" spans="1:64" s="1550" customFormat="1" x14ac:dyDescent="0.3">
      <c r="C4" s="1342"/>
      <c r="D4" s="2213" t="s">
        <v>2334</v>
      </c>
      <c r="E4" s="1651" t="s">
        <v>2175</v>
      </c>
      <c r="F4" s="1789">
        <v>1007</v>
      </c>
      <c r="G4" s="1651" t="s">
        <v>576</v>
      </c>
      <c r="H4" s="1651" t="s">
        <v>1644</v>
      </c>
      <c r="I4" s="1650" t="s">
        <v>262</v>
      </c>
      <c r="J4" s="1651">
        <v>2039</v>
      </c>
      <c r="K4" s="1342">
        <v>2045</v>
      </c>
      <c r="L4" s="1342" t="s">
        <v>2241</v>
      </c>
      <c r="M4" s="1342">
        <v>2154</v>
      </c>
      <c r="N4" s="1651">
        <v>2909</v>
      </c>
      <c r="O4" s="1342">
        <v>3001</v>
      </c>
      <c r="P4" s="1342" t="s">
        <v>1589</v>
      </c>
      <c r="Q4" s="1651" t="s">
        <v>2314</v>
      </c>
      <c r="R4" s="1342">
        <v>3101</v>
      </c>
      <c r="S4" s="1342">
        <v>3105</v>
      </c>
      <c r="T4" s="1342" t="s">
        <v>1573</v>
      </c>
      <c r="U4" s="1789">
        <v>3107</v>
      </c>
      <c r="V4" s="1342">
        <v>3109</v>
      </c>
      <c r="W4" s="1342" t="s">
        <v>2252</v>
      </c>
      <c r="X4" s="1342">
        <v>3161</v>
      </c>
      <c r="Y4" s="1342">
        <v>3180</v>
      </c>
      <c r="Z4" s="1651" t="s">
        <v>2386</v>
      </c>
      <c r="AA4" s="1651">
        <v>4110</v>
      </c>
      <c r="AB4" s="1342">
        <v>4125</v>
      </c>
      <c r="AC4" s="1342" t="s">
        <v>2348</v>
      </c>
      <c r="AD4" s="1342">
        <v>5110</v>
      </c>
      <c r="AE4" s="1342">
        <v>5126</v>
      </c>
      <c r="AF4" s="1342">
        <v>6120</v>
      </c>
      <c r="AG4" s="1342">
        <v>6123</v>
      </c>
      <c r="AH4" s="1651">
        <v>7054</v>
      </c>
      <c r="AI4" s="1342">
        <v>7055</v>
      </c>
      <c r="AJ4" s="1342">
        <v>8110</v>
      </c>
      <c r="AK4" s="1342">
        <v>9004</v>
      </c>
      <c r="AL4" s="1650">
        <v>9007</v>
      </c>
      <c r="AM4" s="1650"/>
      <c r="AN4" s="1650"/>
      <c r="AO4" s="2213" t="s">
        <v>2337</v>
      </c>
      <c r="AP4" s="2213" t="s">
        <v>2338</v>
      </c>
      <c r="AQ4" s="2213" t="s">
        <v>2339</v>
      </c>
      <c r="AR4" s="1554" t="s">
        <v>900</v>
      </c>
      <c r="AS4" s="1554" t="s">
        <v>896</v>
      </c>
      <c r="AT4" s="1650"/>
      <c r="AU4" s="1652" t="s">
        <v>2051</v>
      </c>
      <c r="AV4" s="1653"/>
      <c r="AW4" s="1653"/>
      <c r="AX4" s="1653"/>
      <c r="AY4" s="1653"/>
      <c r="AZ4" s="1653"/>
      <c r="BA4" s="1653"/>
      <c r="BB4" s="1653"/>
      <c r="BC4" s="1653"/>
      <c r="BD4" s="1654"/>
      <c r="BE4" s="1554" t="s">
        <v>900</v>
      </c>
      <c r="BG4" s="1655"/>
    </row>
    <row r="5" spans="1:64" ht="55.2" x14ac:dyDescent="0.3">
      <c r="A5" s="1656"/>
      <c r="B5" s="1656" t="s">
        <v>322</v>
      </c>
      <c r="C5" s="1657" t="str">
        <f>'Salary Menu MIS 3382'!W270</f>
        <v>DAY CARE</v>
      </c>
      <c r="D5" s="1657" t="s">
        <v>2050</v>
      </c>
      <c r="E5" s="1659" t="s">
        <v>2176</v>
      </c>
      <c r="F5" s="1657" t="s">
        <v>2336</v>
      </c>
      <c r="G5" s="1659" t="s">
        <v>1995</v>
      </c>
      <c r="H5" s="1659" t="s">
        <v>2171</v>
      </c>
      <c r="I5" s="1658" t="s">
        <v>2172</v>
      </c>
      <c r="J5" s="1657" t="s">
        <v>144</v>
      </c>
      <c r="K5" s="1657" t="str">
        <f>'Salary Menu MIS 3382'!W334</f>
        <v>ROTC</v>
      </c>
      <c r="L5" s="1657" t="s">
        <v>2242</v>
      </c>
      <c r="M5" s="1657" t="str">
        <f>'Salary Menu MIS 3382'!W208</f>
        <v>AP</v>
      </c>
      <c r="N5" s="1657" t="s">
        <v>539</v>
      </c>
      <c r="O5" s="1657" t="str">
        <f>'Salary Menu MIS 3382'!W300</f>
        <v>GIFTED</v>
      </c>
      <c r="P5" s="1657" t="s">
        <v>2052</v>
      </c>
      <c r="Q5" s="1659" t="str">
        <f>'Salary Menu MIS 3382'!W384</f>
        <v>School Assistant Principals - District Funded</v>
      </c>
      <c r="R5" s="1657" t="s">
        <v>2173</v>
      </c>
      <c r="S5" s="1657" t="s">
        <v>538</v>
      </c>
      <c r="T5" s="1657" t="s">
        <v>536</v>
      </c>
      <c r="U5" s="1657" t="s">
        <v>2335</v>
      </c>
      <c r="V5" s="1657" t="s">
        <v>537</v>
      </c>
      <c r="W5" s="1657" t="s">
        <v>2049</v>
      </c>
      <c r="X5" s="1657" t="str">
        <f>'Salary Menu MIS 3382'!W341</f>
        <v>SAI</v>
      </c>
      <c r="Y5" s="1657" t="s">
        <v>535</v>
      </c>
      <c r="Z5" s="1659" t="s">
        <v>2388</v>
      </c>
      <c r="AA5" s="1659" t="str">
        <f>'Salary Menu MIS 3382'!W361</f>
        <v>SAI - ESOL</v>
      </c>
      <c r="AB5" s="1657" t="str">
        <f>'Salary Menu MIS 3382'!W238</f>
        <v>CLASS SIZE RED</v>
      </c>
      <c r="AC5" s="1657" t="s">
        <v>2349</v>
      </c>
      <c r="AD5" s="1657" t="s">
        <v>2048</v>
      </c>
      <c r="AE5" s="1657" t="s">
        <v>2046</v>
      </c>
      <c r="AF5" s="1657" t="s">
        <v>2045</v>
      </c>
      <c r="AG5" s="1657" t="s">
        <v>2380</v>
      </c>
      <c r="AH5" s="1659" t="s">
        <v>143</v>
      </c>
      <c r="AI5" s="1657" t="str">
        <f>'Salary Menu MIS 3382'!W228</f>
        <v>INT'L BACCAL</v>
      </c>
      <c r="AJ5" s="1657" t="s">
        <v>2047</v>
      </c>
      <c r="AK5" s="1657" t="str">
        <f>'Salary Menu MIS 3382'!W198</f>
        <v>AICE</v>
      </c>
      <c r="AL5" s="1658" t="str">
        <f>'Salary Menu MIS 3382'!W218</f>
        <v>CAPE</v>
      </c>
      <c r="AM5" s="1658"/>
      <c r="AN5" s="1658"/>
      <c r="AO5" s="1657" t="str">
        <f>'Salary Menu MIS 3382'!W437</f>
        <v>IDEA</v>
      </c>
      <c r="AP5" s="1657" t="str">
        <f>'Salary Menu MIS 3382'!W451</f>
        <v>TITLE I</v>
      </c>
      <c r="AQ5" s="1657" t="str">
        <f>'Salary Menu MIS 3382'!W466</f>
        <v>TITLE II</v>
      </c>
      <c r="AR5" s="1677" t="s">
        <v>2025</v>
      </c>
      <c r="AS5" s="1677" t="s">
        <v>2026</v>
      </c>
      <c r="AT5" s="1658"/>
      <c r="AU5" s="1657" t="s">
        <v>338</v>
      </c>
      <c r="AV5" s="1657" t="s">
        <v>145</v>
      </c>
      <c r="AW5" s="1657" t="s">
        <v>339</v>
      </c>
      <c r="AX5" s="1657" t="s">
        <v>340</v>
      </c>
      <c r="AY5" s="1657" t="s">
        <v>341</v>
      </c>
      <c r="AZ5" s="1657" t="s">
        <v>146</v>
      </c>
      <c r="BA5" s="1657" t="s">
        <v>342</v>
      </c>
      <c r="BB5" s="1657" t="s">
        <v>343</v>
      </c>
      <c r="BC5" s="1657" t="s">
        <v>344</v>
      </c>
      <c r="BD5" s="1657" t="s">
        <v>2053</v>
      </c>
      <c r="BE5" s="1677" t="s">
        <v>2100</v>
      </c>
      <c r="BF5" s="1659" t="s">
        <v>337</v>
      </c>
      <c r="BG5" s="1660"/>
      <c r="BH5" s="1659" t="s">
        <v>1373</v>
      </c>
      <c r="BI5" s="1659" t="s">
        <v>1374</v>
      </c>
      <c r="BJ5" s="1659" t="s">
        <v>1375</v>
      </c>
    </row>
    <row r="6" spans="1:64" ht="18" customHeight="1" x14ac:dyDescent="0.3">
      <c r="A6" s="1661" t="s">
        <v>532</v>
      </c>
      <c r="B6" s="1662">
        <f>'Salary Menu MIS 3382'!X25</f>
        <v>0</v>
      </c>
      <c r="C6" s="1663">
        <f>'Salary Menu MIS 3382'!X271</f>
        <v>0</v>
      </c>
      <c r="D6" s="1664"/>
      <c r="E6" s="1664"/>
      <c r="F6" s="1664"/>
      <c r="G6" s="1666">
        <f>'Salary Menu MIS 3382'!X379</f>
        <v>0</v>
      </c>
      <c r="H6" s="1666">
        <f>'Salary Menu MIS 3382'!X367</f>
        <v>0</v>
      </c>
      <c r="I6" s="1665">
        <f>+'Salary Menu MIS 3382'!X391</f>
        <v>0</v>
      </c>
      <c r="J6" s="1664"/>
      <c r="K6" s="1663">
        <f>'Salary Menu MIS 3382'!X335</f>
        <v>0</v>
      </c>
      <c r="L6" s="1663">
        <f>+'Salary Menu MIS 3382'!X245</f>
        <v>0</v>
      </c>
      <c r="M6" s="1663">
        <f>'Salary Menu MIS 3382'!X209</f>
        <v>0</v>
      </c>
      <c r="N6" s="1664"/>
      <c r="O6" s="1663">
        <f>'Salary Menu MIS 3382'!X301</f>
        <v>0</v>
      </c>
      <c r="P6" s="1664"/>
      <c r="Q6" s="1666">
        <f>'Salary Menu MIS 3382'!X385</f>
        <v>0</v>
      </c>
      <c r="R6" s="1663">
        <f>'Salary Menu MIS 3382'!X314</f>
        <v>0</v>
      </c>
      <c r="S6" s="1664"/>
      <c r="T6" s="1664"/>
      <c r="U6" s="1664"/>
      <c r="V6" s="1664"/>
      <c r="W6" s="1664"/>
      <c r="X6" s="1663">
        <f>'Salary Menu MIS 3382'!X342</f>
        <v>0</v>
      </c>
      <c r="Y6" s="1664"/>
      <c r="Z6" s="1672"/>
      <c r="AA6" s="1666">
        <f>'Salary Menu MIS 3382'!X362</f>
        <v>0</v>
      </c>
      <c r="AB6" s="1663">
        <f>'Salary Menu MIS 3382'!X239</f>
        <v>0</v>
      </c>
      <c r="AC6" s="1664"/>
      <c r="AD6" s="1663">
        <f>'Salary Menu MIS 3382'!X399</f>
        <v>0</v>
      </c>
      <c r="AE6" s="1672">
        <f>'Salary Menu MIS 3382'!X252</f>
        <v>0</v>
      </c>
      <c r="AF6" s="1663">
        <f>'Salary Menu MIS 3382'!X264</f>
        <v>0</v>
      </c>
      <c r="AG6" s="1664"/>
      <c r="AH6" s="1664"/>
      <c r="AI6" s="1667">
        <f>'Salary Menu MIS 3382'!X229</f>
        <v>0</v>
      </c>
      <c r="AJ6" s="1663">
        <f>'Salary Menu MIS 3382'!X291</f>
        <v>0</v>
      </c>
      <c r="AK6" s="1663">
        <f>'Salary Menu MIS 3382'!X199</f>
        <v>0</v>
      </c>
      <c r="AL6" s="1665">
        <f>'Salary Menu MIS 3382'!X219</f>
        <v>0</v>
      </c>
      <c r="AM6" s="1665"/>
      <c r="AN6" s="1665"/>
      <c r="AO6" s="1663">
        <f>'Salary Menu MIS 3382'!X438</f>
        <v>0</v>
      </c>
      <c r="AP6" s="1663">
        <f>'Salary Menu MIS 3382'!X452</f>
        <v>0</v>
      </c>
      <c r="AQ6" s="1663">
        <f>'Salary Menu MIS 3382'!X467</f>
        <v>0</v>
      </c>
      <c r="AR6" s="1679">
        <f>+'Salary Menu MIS 3382'!X585</f>
        <v>0</v>
      </c>
      <c r="AS6" s="1679">
        <f>+'Salary Menu MIS 3382'!X598</f>
        <v>0</v>
      </c>
      <c r="AT6" s="1665"/>
      <c r="AU6" s="1664"/>
      <c r="AV6" s="1664"/>
      <c r="AW6" s="1664"/>
      <c r="AX6" s="1664"/>
      <c r="AY6" s="1664"/>
      <c r="AZ6" s="1664"/>
      <c r="BA6" s="1664"/>
      <c r="BB6" s="1664"/>
      <c r="BC6" s="1664"/>
      <c r="BD6" s="1664"/>
      <c r="BE6" s="1678"/>
      <c r="BF6" s="1668">
        <f t="shared" ref="BF6:BF14" si="0">SUM(B6:BE6)</f>
        <v>0</v>
      </c>
      <c r="BG6" s="1669"/>
      <c r="BH6" s="1656">
        <v>0</v>
      </c>
      <c r="BI6" s="1656">
        <v>0</v>
      </c>
      <c r="BJ6" s="1668">
        <f>SUM(BF6:BI6)</f>
        <v>0</v>
      </c>
    </row>
    <row r="7" spans="1:64" ht="18" customHeight="1" x14ac:dyDescent="0.3">
      <c r="A7" s="1661" t="s">
        <v>533</v>
      </c>
      <c r="B7" s="1662">
        <f>'Salary Menu MIS 3382'!X26+'Finance - Budget Detail Summary'!M44</f>
        <v>52000</v>
      </c>
      <c r="C7" s="1663">
        <f>'Salary Menu MIS 3382'!X272+'Finance - Budget Detail Summary'!M187</f>
        <v>0</v>
      </c>
      <c r="D7" s="1664"/>
      <c r="E7" s="1664"/>
      <c r="F7" s="1664"/>
      <c r="G7" s="1666">
        <f>'Salary Menu MIS 3382'!X380</f>
        <v>16250</v>
      </c>
      <c r="H7" s="1666">
        <f>'Salary Menu MIS 3382'!X368</f>
        <v>0</v>
      </c>
      <c r="I7" s="1665">
        <f>+'Salary Menu MIS 3382'!X392</f>
        <v>0</v>
      </c>
      <c r="J7" s="1664"/>
      <c r="K7" s="1663">
        <f>'Salary Menu MIS 3382'!X336+'Finance - Budget Detail Summary'!M277</f>
        <v>0</v>
      </c>
      <c r="L7" s="1663">
        <f>+'Salary Menu MIS 3382'!X246</f>
        <v>0</v>
      </c>
      <c r="M7" s="1663">
        <f>'Salary Menu MIS 3382'!X210+'Finance - Budget Detail Summary'!M97</f>
        <v>0</v>
      </c>
      <c r="N7" s="1664"/>
      <c r="O7" s="1663">
        <f>'Salary Menu MIS 3382'!X302+'Finance - Budget Detail Summary'!M247</f>
        <v>0</v>
      </c>
      <c r="P7" s="1664"/>
      <c r="Q7" s="1672">
        <f>'Salary Menu MIS 3382'!X386</f>
        <v>0</v>
      </c>
      <c r="R7" s="1663">
        <f>'Salary Menu MIS 3382'!X315</f>
        <v>0</v>
      </c>
      <c r="S7" s="1664"/>
      <c r="T7" s="1664"/>
      <c r="U7" s="1664"/>
      <c r="V7" s="1664"/>
      <c r="W7" s="1664"/>
      <c r="X7" s="1663">
        <f>'Salary Menu MIS 3382'!X343+'Finance - Budget Detail Summary'!M307</f>
        <v>65000</v>
      </c>
      <c r="Y7" s="1664"/>
      <c r="Z7" s="1666">
        <f>'Salary Menu MIS 3382'!X259</f>
        <v>34950</v>
      </c>
      <c r="AA7" s="1666">
        <f>'Salary Menu MIS 3382'!X363</f>
        <v>0</v>
      </c>
      <c r="AB7" s="1663">
        <f>'Salary Menu MIS 3382'!X240</f>
        <v>329400</v>
      </c>
      <c r="AC7" s="1664"/>
      <c r="AD7" s="1663">
        <f>'Salary Menu MIS 3382'!X400+'Finance - Budget Detail Summary'!M367</f>
        <v>0</v>
      </c>
      <c r="AE7" s="1672">
        <f>'Salary Menu MIS 3382'!X253</f>
        <v>0</v>
      </c>
      <c r="AF7" s="1663">
        <f>'Salary Menu MIS 3382'!X265</f>
        <v>0</v>
      </c>
      <c r="AG7" s="1663">
        <f>'Salary Menu MIS 3382'!X330</f>
        <v>0</v>
      </c>
      <c r="AH7" s="1664"/>
      <c r="AI7" s="1663">
        <f>'Salary Menu MIS 3382'!X230+'Finance - Budget Detail Summary'!M157</f>
        <v>0</v>
      </c>
      <c r="AJ7" s="1663">
        <f>'Salary Menu MIS 3382'!X292+'Finance - Budget Detail Summary'!M217</f>
        <v>0</v>
      </c>
      <c r="AK7" s="1663">
        <f>'Salary Menu MIS 3382'!X200+'Finance - Budget Detail Summary'!M67</f>
        <v>0</v>
      </c>
      <c r="AL7" s="1665">
        <f>'Salary Menu MIS 3382'!X220+'Finance - Budget Detail Summary'!M127</f>
        <v>0</v>
      </c>
      <c r="AM7" s="1665"/>
      <c r="AN7" s="1665"/>
      <c r="AO7" s="1663">
        <f>'Salary Menu MIS 3382'!X439</f>
        <v>16920</v>
      </c>
      <c r="AP7" s="1663">
        <f>'Salary Menu MIS 3382'!X453+'Finance - Budget Detail Summary'!M337</f>
        <v>0</v>
      </c>
      <c r="AQ7" s="1663">
        <f>'Salary Menu MIS 3382'!X468</f>
        <v>69900</v>
      </c>
      <c r="AR7" s="1679">
        <f>+'Salary Menu MIS 3382'!X586</f>
        <v>0</v>
      </c>
      <c r="AS7" s="1679">
        <f>+'Salary Menu MIS 3382'!X599+'Finance - Budget Detail Summary'!M496</f>
        <v>0</v>
      </c>
      <c r="AT7" s="1665"/>
      <c r="AU7" s="1664"/>
      <c r="AV7" s="1664"/>
      <c r="AW7" s="1664"/>
      <c r="AX7" s="1664"/>
      <c r="AY7" s="1664"/>
      <c r="AZ7" s="1664"/>
      <c r="BA7" s="1664"/>
      <c r="BB7" s="1664"/>
      <c r="BC7" s="1664"/>
      <c r="BD7" s="1664"/>
      <c r="BE7" s="1678"/>
      <c r="BF7" s="1668">
        <f t="shared" si="0"/>
        <v>584420</v>
      </c>
      <c r="BG7" s="1669"/>
      <c r="BH7" s="1670">
        <f>+'Salary Menu MIS 3382'!H473+'Salary Menu MIS 3382'!H475</f>
        <v>0</v>
      </c>
      <c r="BI7" s="1670">
        <f>'Salary Menu MIS 3382'!H480+'Salary Menu MIS 3382'!H481+'Salary Menu MIS 3382'!H482+'Salary Menu MIS 3382'!H483+'Salary Menu MIS 3382'!H486+'Salary Menu MIS 3382'!H487</f>
        <v>0</v>
      </c>
      <c r="BJ7" s="1668">
        <f>SUM(BF7:BI7)</f>
        <v>584420</v>
      </c>
    </row>
    <row r="8" spans="1:64" ht="18" customHeight="1" x14ac:dyDescent="0.3">
      <c r="A8" s="1661" t="s">
        <v>534</v>
      </c>
      <c r="B8" s="1662">
        <f>'Salary Menu MIS 3382'!X27</f>
        <v>0</v>
      </c>
      <c r="C8" s="1663">
        <f>'Salary Menu MIS 3382'!X273</f>
        <v>0</v>
      </c>
      <c r="D8" s="1664"/>
      <c r="E8" s="1664"/>
      <c r="F8" s="1664"/>
      <c r="G8" s="1666">
        <f>'Salary Menu MIS 3382'!X381</f>
        <v>0</v>
      </c>
      <c r="H8" s="1666">
        <f>'Salary Menu MIS 3382'!X369</f>
        <v>0</v>
      </c>
      <c r="I8" s="1665">
        <f>+'Salary Menu MIS 3382'!X393</f>
        <v>0</v>
      </c>
      <c r="J8" s="1664"/>
      <c r="K8" s="1663">
        <f>'Salary Menu MIS 3382'!X337</f>
        <v>0</v>
      </c>
      <c r="L8" s="1663">
        <f>+'Salary Menu MIS 3382'!X248</f>
        <v>0</v>
      </c>
      <c r="M8" s="1663">
        <f>'Salary Menu MIS 3382'!X211</f>
        <v>0</v>
      </c>
      <c r="N8" s="1664"/>
      <c r="O8" s="1663">
        <f>'Salary Menu MIS 3382'!X303</f>
        <v>0</v>
      </c>
      <c r="P8" s="1664"/>
      <c r="Q8" s="1672">
        <f>'Salary Menu MIS 3382'!X387</f>
        <v>0</v>
      </c>
      <c r="R8" s="1663">
        <f>'Salary Menu MIS 3382'!X316</f>
        <v>0</v>
      </c>
      <c r="S8" s="1664"/>
      <c r="T8" s="1664"/>
      <c r="U8" s="1664"/>
      <c r="V8" s="1664"/>
      <c r="W8" s="1664"/>
      <c r="X8" s="1663">
        <f>'Salary Menu MIS 3382'!X344</f>
        <v>0</v>
      </c>
      <c r="Y8" s="1664"/>
      <c r="Z8" s="1672"/>
      <c r="AA8" s="1666">
        <f>'Salary Menu MIS 3382'!X364</f>
        <v>31100</v>
      </c>
      <c r="AB8" s="1663">
        <f>'Salary Menu MIS 3382'!X241</f>
        <v>0</v>
      </c>
      <c r="AC8" s="1663">
        <f>'Salary Menu MIS 3382'!X376</f>
        <v>32500</v>
      </c>
      <c r="AD8" s="1663">
        <f>'Salary Menu MIS 3382'!X401</f>
        <v>0</v>
      </c>
      <c r="AE8" s="1672">
        <f>'Salary Menu MIS 3382'!X254</f>
        <v>0</v>
      </c>
      <c r="AF8" s="1663">
        <f>'Salary Menu MIS 3382'!X266</f>
        <v>0</v>
      </c>
      <c r="AG8" s="1664"/>
      <c r="AH8" s="1664"/>
      <c r="AI8" s="1663">
        <f>'Salary Menu MIS 3382'!X231</f>
        <v>0</v>
      </c>
      <c r="AJ8" s="1663">
        <f>'Salary Menu MIS 3382'!X293</f>
        <v>0</v>
      </c>
      <c r="AK8" s="1663">
        <f>'Salary Menu MIS 3382'!X201</f>
        <v>0</v>
      </c>
      <c r="AL8" s="1665">
        <f>'Salary Menu MIS 3382'!X221</f>
        <v>0</v>
      </c>
      <c r="AM8" s="1665"/>
      <c r="AN8" s="1665"/>
      <c r="AO8" s="1663">
        <f>'Salary Menu MIS 3382'!X440</f>
        <v>157624</v>
      </c>
      <c r="AP8" s="1663">
        <f>'Salary Menu MIS 3382'!X454</f>
        <v>0</v>
      </c>
      <c r="AQ8" s="1663">
        <f>'Salary Menu MIS 3382'!X469</f>
        <v>0</v>
      </c>
      <c r="AR8" s="1679">
        <f>+'Salary Menu MIS 3382'!X587</f>
        <v>0</v>
      </c>
      <c r="AS8" s="1679">
        <f>+'Salary Menu MIS 3382'!X600</f>
        <v>0</v>
      </c>
      <c r="AT8" s="1665"/>
      <c r="AU8" s="1664"/>
      <c r="AV8" s="1664"/>
      <c r="AW8" s="1664"/>
      <c r="AX8" s="1664"/>
      <c r="AY8" s="1664"/>
      <c r="AZ8" s="1664"/>
      <c r="BA8" s="1664"/>
      <c r="BB8" s="1664"/>
      <c r="BC8" s="1664"/>
      <c r="BD8" s="1664"/>
      <c r="BE8" s="1678"/>
      <c r="BF8" s="1668">
        <f t="shared" si="0"/>
        <v>221224</v>
      </c>
      <c r="BG8" s="1669"/>
      <c r="BH8" s="1670">
        <f>'Salary Menu MIS 3382'!H474</f>
        <v>0</v>
      </c>
      <c r="BI8" s="1670">
        <f>'Salary Menu MIS 3382'!H484+'Salary Menu MIS 3382'!H485</f>
        <v>0</v>
      </c>
      <c r="BJ8" s="1668">
        <f>SUM(BF8:BI8)</f>
        <v>221224</v>
      </c>
      <c r="BK8" s="1534">
        <f>SUM(BJ6:BJ8)</f>
        <v>805644</v>
      </c>
      <c r="BL8" s="92" t="s">
        <v>1376</v>
      </c>
    </row>
    <row r="9" spans="1:64" ht="18" customHeight="1" x14ac:dyDescent="0.3">
      <c r="A9" s="1661">
        <v>300</v>
      </c>
      <c r="B9" s="1671">
        <f>'Finance - Budget Detail Summary'!M45</f>
        <v>96785</v>
      </c>
      <c r="C9" s="1663">
        <f>'Finance - Budget Detail Summary'!M188</f>
        <v>0</v>
      </c>
      <c r="D9" s="1664"/>
      <c r="E9" s="1664"/>
      <c r="F9" s="1664"/>
      <c r="G9" s="1672"/>
      <c r="H9" s="1672"/>
      <c r="I9" s="1665"/>
      <c r="J9" s="1664"/>
      <c r="K9" s="1663">
        <f>'Finance - Budget Detail Summary'!M278</f>
        <v>0</v>
      </c>
      <c r="L9" s="1664"/>
      <c r="M9" s="1663">
        <f>'Finance - Budget Detail Summary'!M98</f>
        <v>0</v>
      </c>
      <c r="N9" s="1663">
        <f>'Finance - Budget Detail Summary'!F438</f>
        <v>25412</v>
      </c>
      <c r="O9" s="1663">
        <f>'Finance - Budget Detail Summary'!M248</f>
        <v>0</v>
      </c>
      <c r="P9" s="1664"/>
      <c r="Q9" s="1672">
        <v>0</v>
      </c>
      <c r="R9" s="1663">
        <v>0</v>
      </c>
      <c r="S9" s="1664"/>
      <c r="T9" s="1664"/>
      <c r="U9" s="1663">
        <f>+'Finance - Budget Detail Summary'!F447</f>
        <v>0</v>
      </c>
      <c r="V9" s="1664"/>
      <c r="W9" s="1664"/>
      <c r="X9" s="1663">
        <f>'Finance - Budget Detail Summary'!M308</f>
        <v>0</v>
      </c>
      <c r="Y9" s="1664"/>
      <c r="Z9" s="1672"/>
      <c r="AA9" s="1666">
        <f>'Finance - Budget Detail Summary'!J459</f>
        <v>0</v>
      </c>
      <c r="AB9" s="1664"/>
      <c r="AC9" s="1664"/>
      <c r="AD9" s="1663">
        <f>'Finance - Budget Detail Summary'!M368</f>
        <v>0</v>
      </c>
      <c r="AE9" s="1672">
        <v>0</v>
      </c>
      <c r="AF9" s="1664"/>
      <c r="AG9" s="1664"/>
      <c r="AH9" s="1664"/>
      <c r="AI9" s="1663">
        <f>'Finance - Budget Detail Summary'!M158</f>
        <v>0</v>
      </c>
      <c r="AJ9" s="1663">
        <f>'Finance - Budget Detail Summary'!M218</f>
        <v>0</v>
      </c>
      <c r="AK9" s="1663">
        <f>'Finance - Budget Detail Summary'!M68</f>
        <v>0</v>
      </c>
      <c r="AL9" s="1665">
        <f>'Finance - Budget Detail Summary'!M128</f>
        <v>0</v>
      </c>
      <c r="AM9" s="1665"/>
      <c r="AN9" s="1665"/>
      <c r="AO9" s="1664"/>
      <c r="AP9" s="1663">
        <f>'Finance - Budget Detail Summary'!M338</f>
        <v>0</v>
      </c>
      <c r="AQ9" s="1664"/>
      <c r="AR9" s="1678"/>
      <c r="AS9" s="1679">
        <f>+'Finance - Budget Detail Summary'!M497</f>
        <v>0</v>
      </c>
      <c r="AT9" s="1665"/>
      <c r="AU9" s="1664"/>
      <c r="AV9" s="1664"/>
      <c r="AW9" s="1664"/>
      <c r="AX9" s="1664"/>
      <c r="AY9" s="1664"/>
      <c r="AZ9" s="1664"/>
      <c r="BA9" s="1664"/>
      <c r="BB9" s="1664"/>
      <c r="BC9" s="1664"/>
      <c r="BD9" s="1663">
        <f>'Finance - Budget Detail Summary'!J462</f>
        <v>7769</v>
      </c>
      <c r="BE9" s="1678"/>
      <c r="BF9" s="1668">
        <f t="shared" si="0"/>
        <v>129966</v>
      </c>
      <c r="BG9" s="1669"/>
      <c r="BH9" s="1656"/>
      <c r="BI9" s="1656"/>
      <c r="BJ9" s="1668">
        <f t="shared" ref="BJ9:BJ14" si="1">SUM(BF9:BI9)</f>
        <v>129966</v>
      </c>
    </row>
    <row r="10" spans="1:64" ht="18" customHeight="1" x14ac:dyDescent="0.3">
      <c r="A10" s="1661">
        <v>400</v>
      </c>
      <c r="B10" s="1671">
        <f>'Finance - Budget Detail Summary'!M46</f>
        <v>0</v>
      </c>
      <c r="C10" s="1663">
        <f>'Finance - Budget Detail Summary'!M189</f>
        <v>0</v>
      </c>
      <c r="D10" s="1664"/>
      <c r="E10" s="1664"/>
      <c r="F10" s="1664"/>
      <c r="G10" s="1672"/>
      <c r="H10" s="1672"/>
      <c r="I10" s="1665"/>
      <c r="J10" s="1664"/>
      <c r="K10" s="1663">
        <f>'Finance - Budget Detail Summary'!M279</f>
        <v>0</v>
      </c>
      <c r="L10" s="1664"/>
      <c r="M10" s="1663">
        <f>'Finance - Budget Detail Summary'!M99</f>
        <v>0</v>
      </c>
      <c r="N10" s="1664"/>
      <c r="O10" s="1663">
        <f>'Finance - Budget Detail Summary'!M249</f>
        <v>0</v>
      </c>
      <c r="P10" s="1664"/>
      <c r="Q10" s="1672">
        <v>0</v>
      </c>
      <c r="R10" s="1663">
        <v>0</v>
      </c>
      <c r="S10" s="1664"/>
      <c r="T10" s="1664"/>
      <c r="U10" s="1664"/>
      <c r="V10" s="1664"/>
      <c r="W10" s="1664"/>
      <c r="X10" s="1663">
        <f>'Finance - Budget Detail Summary'!M309</f>
        <v>0</v>
      </c>
      <c r="Y10" s="1664"/>
      <c r="Z10" s="1672"/>
      <c r="AA10" s="1672"/>
      <c r="AB10" s="1664"/>
      <c r="AC10" s="1664"/>
      <c r="AD10" s="1663">
        <f>'Finance - Budget Detail Summary'!M369</f>
        <v>0</v>
      </c>
      <c r="AE10" s="1672">
        <v>0</v>
      </c>
      <c r="AF10" s="1664"/>
      <c r="AG10" s="1664"/>
      <c r="AH10" s="1664"/>
      <c r="AI10" s="1663">
        <f>'Finance - Budget Detail Summary'!M159</f>
        <v>0</v>
      </c>
      <c r="AJ10" s="1663">
        <f>'Finance - Budget Detail Summary'!M219</f>
        <v>0</v>
      </c>
      <c r="AK10" s="1663">
        <f>'Finance - Budget Detail Summary'!M69</f>
        <v>0</v>
      </c>
      <c r="AL10" s="1665">
        <f>'Finance - Budget Detail Summary'!M129</f>
        <v>0</v>
      </c>
      <c r="AM10" s="1665"/>
      <c r="AN10" s="1665"/>
      <c r="AO10" s="1664"/>
      <c r="AP10" s="1663">
        <f>'Finance - Budget Detail Summary'!M339</f>
        <v>0</v>
      </c>
      <c r="AQ10" s="1664"/>
      <c r="AR10" s="1678"/>
      <c r="AS10" s="1679">
        <f>+'Finance - Budget Detail Summary'!M498</f>
        <v>0</v>
      </c>
      <c r="AT10" s="1665"/>
      <c r="AU10" s="1664"/>
      <c r="AV10" s="1664"/>
      <c r="AW10" s="1664"/>
      <c r="AX10" s="1664"/>
      <c r="AY10" s="1664"/>
      <c r="AZ10" s="1664"/>
      <c r="BA10" s="1664"/>
      <c r="BB10" s="1664"/>
      <c r="BC10" s="1664"/>
      <c r="BD10" s="1664"/>
      <c r="BE10" s="1678"/>
      <c r="BF10" s="1668">
        <f t="shared" si="0"/>
        <v>0</v>
      </c>
      <c r="BG10" s="1669"/>
      <c r="BH10" s="1656"/>
      <c r="BI10" s="1656"/>
      <c r="BJ10" s="1668">
        <f t="shared" si="1"/>
        <v>0</v>
      </c>
    </row>
    <row r="11" spans="1:64" ht="18" customHeight="1" x14ac:dyDescent="0.3">
      <c r="A11" s="1661">
        <v>500</v>
      </c>
      <c r="B11" s="1671">
        <f>'Finance - Budget Detail Summary'!M47</f>
        <v>0</v>
      </c>
      <c r="C11" s="1663">
        <f>'Finance - Budget Detail Summary'!M190</f>
        <v>0</v>
      </c>
      <c r="D11" s="1663">
        <f>'Finance - Budget Detail Summary'!J429</f>
        <v>0</v>
      </c>
      <c r="E11" s="1666">
        <f>+'Finance - Budget Detail Summary'!F432</f>
        <v>0</v>
      </c>
      <c r="F11" s="1664"/>
      <c r="G11" s="1672"/>
      <c r="H11" s="1666">
        <f>'Finance - Budget Detail Summary'!J453</f>
        <v>0</v>
      </c>
      <c r="I11" s="1665">
        <f>+'Finance - Budget Detail Summary'!J456</f>
        <v>0</v>
      </c>
      <c r="J11" s="1664"/>
      <c r="K11" s="1663">
        <f>'Finance - Budget Detail Summary'!M280</f>
        <v>0</v>
      </c>
      <c r="L11" s="1664"/>
      <c r="M11" s="1663">
        <f>'Finance - Budget Detail Summary'!M100</f>
        <v>0</v>
      </c>
      <c r="N11" s="1664"/>
      <c r="O11" s="1663">
        <f>'Finance - Budget Detail Summary'!M250</f>
        <v>0</v>
      </c>
      <c r="P11" s="1664"/>
      <c r="Q11" s="1672">
        <v>0</v>
      </c>
      <c r="R11" s="1663">
        <f>+'Finance - Budget Detail Summary'!F411</f>
        <v>0</v>
      </c>
      <c r="S11" s="1663">
        <f>'Finance - Budget Detail Summary'!J426</f>
        <v>25019</v>
      </c>
      <c r="T11" s="1664"/>
      <c r="U11" s="1664"/>
      <c r="V11" s="1663">
        <f>'Finance - Budget Detail Summary'!J423</f>
        <v>426</v>
      </c>
      <c r="W11" s="1664"/>
      <c r="X11" s="1663">
        <f>'Finance - Budget Detail Summary'!M310</f>
        <v>0</v>
      </c>
      <c r="Y11" s="1663">
        <f>'Finance - Budget Detail Summary'!J417</f>
        <v>8750</v>
      </c>
      <c r="Z11" s="1672"/>
      <c r="AA11" s="1672"/>
      <c r="AB11" s="1664"/>
      <c r="AC11" s="1664"/>
      <c r="AD11" s="1663">
        <f>'Finance - Budget Detail Summary'!M370</f>
        <v>0</v>
      </c>
      <c r="AE11" s="1672">
        <v>0</v>
      </c>
      <c r="AF11" s="1663">
        <f>'Finance - Budget Detail Summary'!J399</f>
        <v>0</v>
      </c>
      <c r="AG11" s="1664"/>
      <c r="AH11" s="1666">
        <f>'Finance - Budget Detail Summary'!F435</f>
        <v>0</v>
      </c>
      <c r="AI11" s="1663">
        <f>'Finance - Budget Detail Summary'!M160</f>
        <v>0</v>
      </c>
      <c r="AJ11" s="1663">
        <f>'Finance - Budget Detail Summary'!M220</f>
        <v>0</v>
      </c>
      <c r="AK11" s="1663">
        <f>'Finance - Budget Detail Summary'!M70</f>
        <v>0</v>
      </c>
      <c r="AL11" s="1665">
        <f>'Finance - Budget Detail Summary'!M130</f>
        <v>0</v>
      </c>
      <c r="AM11" s="1665"/>
      <c r="AN11" s="1665"/>
      <c r="AO11" s="1664"/>
      <c r="AP11" s="1663">
        <f>'Finance - Budget Detail Summary'!M340</f>
        <v>0</v>
      </c>
      <c r="AQ11" s="1664"/>
      <c r="AR11" s="1678"/>
      <c r="AS11" s="1679">
        <f>+'Finance - Budget Detail Summary'!M499</f>
        <v>0</v>
      </c>
      <c r="AT11" s="1665"/>
      <c r="AU11" s="1664"/>
      <c r="AV11" s="1664"/>
      <c r="AW11" s="1664"/>
      <c r="AX11" s="1664"/>
      <c r="AY11" s="1664"/>
      <c r="AZ11" s="1664"/>
      <c r="BA11" s="1664"/>
      <c r="BB11" s="1664"/>
      <c r="BC11" s="1664"/>
      <c r="BD11" s="1664"/>
      <c r="BE11" s="1678"/>
      <c r="BF11" s="1668">
        <f t="shared" si="0"/>
        <v>34195</v>
      </c>
      <c r="BG11" s="1669"/>
      <c r="BH11" s="1656"/>
      <c r="BI11" s="1656"/>
      <c r="BJ11" s="1668">
        <f t="shared" si="1"/>
        <v>34195</v>
      </c>
    </row>
    <row r="12" spans="1:64" ht="18" customHeight="1" x14ac:dyDescent="0.3">
      <c r="A12" s="1661">
        <v>600</v>
      </c>
      <c r="B12" s="1671">
        <f>'Finance - Budget Detail Summary'!M48</f>
        <v>0</v>
      </c>
      <c r="C12" s="1663">
        <f>'Finance - Budget Detail Summary'!M191</f>
        <v>0</v>
      </c>
      <c r="D12" s="1664"/>
      <c r="E12" s="1664"/>
      <c r="F12" s="1664"/>
      <c r="G12" s="1672"/>
      <c r="H12" s="1672"/>
      <c r="I12" s="1665"/>
      <c r="J12" s="1663">
        <f>'Finance - Budget Detail Summary'!J441</f>
        <v>0</v>
      </c>
      <c r="K12" s="1663">
        <f>'Finance - Budget Detail Summary'!M281</f>
        <v>0</v>
      </c>
      <c r="L12" s="1664"/>
      <c r="M12" s="1663">
        <f>'Finance - Budget Detail Summary'!M101</f>
        <v>0</v>
      </c>
      <c r="N12" s="1664"/>
      <c r="O12" s="1663">
        <f>'Finance - Budget Detail Summary'!M251</f>
        <v>0</v>
      </c>
      <c r="P12" s="1664"/>
      <c r="Q12" s="1672">
        <v>0</v>
      </c>
      <c r="R12" s="1663">
        <v>0</v>
      </c>
      <c r="S12" s="1664"/>
      <c r="T12" s="1663">
        <f>'Finance - Budget Detail Summary'!J420</f>
        <v>1564</v>
      </c>
      <c r="U12" s="1664"/>
      <c r="V12" s="1664"/>
      <c r="W12" s="1664"/>
      <c r="X12" s="1663">
        <f>'Finance - Budget Detail Summary'!M311</f>
        <v>0</v>
      </c>
      <c r="Y12" s="1664"/>
      <c r="Z12" s="1672"/>
      <c r="AA12" s="1672"/>
      <c r="AB12" s="1664"/>
      <c r="AC12" s="1664"/>
      <c r="AD12" s="1663">
        <f>'Finance - Budget Detail Summary'!M371</f>
        <v>0</v>
      </c>
      <c r="AE12" s="1672">
        <v>0</v>
      </c>
      <c r="AF12" s="1664"/>
      <c r="AG12" s="1664"/>
      <c r="AH12" s="1664"/>
      <c r="AI12" s="1663">
        <f>'Finance - Budget Detail Summary'!M161</f>
        <v>0</v>
      </c>
      <c r="AJ12" s="1663">
        <f>'Finance - Budget Detail Summary'!M221</f>
        <v>0</v>
      </c>
      <c r="AK12" s="1663">
        <f>'Finance - Budget Detail Summary'!M71</f>
        <v>0</v>
      </c>
      <c r="AL12" s="1665">
        <f>'Finance - Budget Detail Summary'!M131</f>
        <v>0</v>
      </c>
      <c r="AM12" s="1665"/>
      <c r="AN12" s="1665"/>
      <c r="AO12" s="1664"/>
      <c r="AP12" s="1663">
        <f>'Finance - Budget Detail Summary'!M341</f>
        <v>0</v>
      </c>
      <c r="AQ12" s="1664"/>
      <c r="AR12" s="1678"/>
      <c r="AS12" s="1679">
        <f>+'Finance - Budget Detail Summary'!M500</f>
        <v>0</v>
      </c>
      <c r="AT12" s="1665"/>
      <c r="AU12" s="1664"/>
      <c r="AV12" s="1664"/>
      <c r="AW12" s="1664"/>
      <c r="AX12" s="1664"/>
      <c r="AY12" s="1664"/>
      <c r="AZ12" s="1664"/>
      <c r="BA12" s="1664"/>
      <c r="BB12" s="1664"/>
      <c r="BC12" s="1664"/>
      <c r="BD12" s="1664"/>
      <c r="BE12" s="1678"/>
      <c r="BF12" s="1668">
        <f t="shared" si="0"/>
        <v>1564</v>
      </c>
      <c r="BG12" s="1669"/>
      <c r="BH12" s="1656"/>
      <c r="BI12" s="1656"/>
      <c r="BJ12" s="1668">
        <f t="shared" si="1"/>
        <v>1564</v>
      </c>
    </row>
    <row r="13" spans="1:64" ht="18" customHeight="1" x14ac:dyDescent="0.3">
      <c r="A13" s="1661">
        <v>700</v>
      </c>
      <c r="B13" s="1671">
        <f>'Finance - Budget Detail Summary'!M49</f>
        <v>0</v>
      </c>
      <c r="C13" s="1663">
        <f>'Finance - Budget Detail Summary'!M192</f>
        <v>0</v>
      </c>
      <c r="D13" s="1664"/>
      <c r="E13" s="1664"/>
      <c r="F13" s="1664"/>
      <c r="G13" s="1672"/>
      <c r="H13" s="1672"/>
      <c r="I13" s="1665"/>
      <c r="J13" s="1664"/>
      <c r="K13" s="1663">
        <f>'Finance - Budget Detail Summary'!M282</f>
        <v>0</v>
      </c>
      <c r="L13" s="1666">
        <f>+'Pre-Determined'!D104</f>
        <v>0</v>
      </c>
      <c r="M13" s="1663">
        <f>'Finance - Budget Detail Summary'!M102</f>
        <v>0</v>
      </c>
      <c r="N13" s="1664"/>
      <c r="O13" s="1663">
        <f>'Finance - Budget Detail Summary'!M252</f>
        <v>0</v>
      </c>
      <c r="P13" s="1664"/>
      <c r="Q13" s="1672">
        <v>0</v>
      </c>
      <c r="R13" s="1663">
        <v>0</v>
      </c>
      <c r="S13" s="1664"/>
      <c r="T13" s="1664"/>
      <c r="U13" s="1664"/>
      <c r="V13" s="1664"/>
      <c r="W13" s="1664"/>
      <c r="X13" s="1663">
        <f>'Finance - Budget Detail Summary'!M312</f>
        <v>0</v>
      </c>
      <c r="Y13" s="1664"/>
      <c r="Z13" s="1672"/>
      <c r="AA13" s="1672"/>
      <c r="AB13" s="1666">
        <f>+'Pre-Determined'!D102</f>
        <v>0</v>
      </c>
      <c r="AC13" s="1664"/>
      <c r="AD13" s="1663">
        <f>'Finance - Budget Detail Summary'!M372</f>
        <v>0</v>
      </c>
      <c r="AE13" s="1672">
        <f>'Finance - Budget Detail Summary'!J408</f>
        <v>254502</v>
      </c>
      <c r="AF13" s="1664"/>
      <c r="AG13" s="1664"/>
      <c r="AH13" s="1664"/>
      <c r="AI13" s="1663">
        <f>'Finance - Budget Detail Summary'!M162</f>
        <v>0</v>
      </c>
      <c r="AJ13" s="1663">
        <f>'Finance - Budget Detail Summary'!M222</f>
        <v>0</v>
      </c>
      <c r="AK13" s="1663">
        <f>'Finance - Budget Detail Summary'!M72</f>
        <v>0</v>
      </c>
      <c r="AL13" s="1665">
        <f>'Finance - Budget Detail Summary'!M132</f>
        <v>0</v>
      </c>
      <c r="AM13" s="1665"/>
      <c r="AN13" s="1665"/>
      <c r="AO13" s="1666">
        <f>'Finance - Budget Detail Summary'!J405</f>
        <v>174</v>
      </c>
      <c r="AP13" s="1663">
        <f>'Finance - Budget Detail Summary'!M342</f>
        <v>0</v>
      </c>
      <c r="AQ13" s="1664"/>
      <c r="AR13" s="1679">
        <f>+'Finance - Budget Detail Summary'!J525</f>
        <v>0</v>
      </c>
      <c r="AS13" s="1679">
        <f>+'Finance - Budget Detail Summary'!M501</f>
        <v>0</v>
      </c>
      <c r="AT13" s="1665"/>
      <c r="AU13" s="1664"/>
      <c r="AV13" s="1664"/>
      <c r="AW13" s="1664"/>
      <c r="AX13" s="1664"/>
      <c r="AY13" s="1664"/>
      <c r="AZ13" s="1664"/>
      <c r="BA13" s="1664"/>
      <c r="BB13" s="1664"/>
      <c r="BC13" s="1664"/>
      <c r="BD13" s="1664"/>
      <c r="BE13" s="1678"/>
      <c r="BF13" s="1668">
        <f t="shared" si="0"/>
        <v>254676</v>
      </c>
      <c r="BG13" s="1669"/>
      <c r="BH13" s="1656"/>
      <c r="BI13" s="1656"/>
      <c r="BJ13" s="1668">
        <f t="shared" si="1"/>
        <v>254676</v>
      </c>
    </row>
    <row r="14" spans="1:64" ht="18" customHeight="1" x14ac:dyDescent="0.3">
      <c r="A14" s="1661">
        <v>900</v>
      </c>
      <c r="B14" s="1671">
        <f>'Finance - Budget Detail Summary'!M50</f>
        <v>0</v>
      </c>
      <c r="C14" s="1663">
        <f>'Finance - Budget Detail Summary'!M193</f>
        <v>0</v>
      </c>
      <c r="D14" s="1664"/>
      <c r="E14" s="1664"/>
      <c r="F14" s="1664"/>
      <c r="G14" s="1672"/>
      <c r="H14" s="1672"/>
      <c r="I14" s="1665"/>
      <c r="J14" s="1664"/>
      <c r="K14" s="1663">
        <f>'Finance - Budget Detail Summary'!M283</f>
        <v>0</v>
      </c>
      <c r="L14" s="1664"/>
      <c r="M14" s="1663">
        <f>'Finance - Budget Detail Summary'!M103</f>
        <v>0</v>
      </c>
      <c r="N14" s="1664"/>
      <c r="O14" s="1663">
        <f>'Finance - Budget Detail Summary'!M253</f>
        <v>0</v>
      </c>
      <c r="P14" s="1663">
        <f>'Finance - Budget Detail Summary'!J444</f>
        <v>23169</v>
      </c>
      <c r="Q14" s="1672">
        <v>0</v>
      </c>
      <c r="R14" s="1663">
        <v>0</v>
      </c>
      <c r="S14" s="1664"/>
      <c r="T14" s="1664"/>
      <c r="U14" s="1664"/>
      <c r="V14" s="1664"/>
      <c r="W14" s="1664"/>
      <c r="X14" s="1663">
        <f>'Finance - Budget Detail Summary'!M313</f>
        <v>0</v>
      </c>
      <c r="Y14" s="1664"/>
      <c r="Z14" s="1672"/>
      <c r="AA14" s="1672"/>
      <c r="AB14" s="1664"/>
      <c r="AC14" s="1664"/>
      <c r="AD14" s="1663">
        <f>'Finance - Budget Detail Summary'!M373</f>
        <v>0</v>
      </c>
      <c r="AE14" s="1672">
        <v>0</v>
      </c>
      <c r="AF14" s="1664"/>
      <c r="AG14" s="1664"/>
      <c r="AH14" s="1664"/>
      <c r="AI14" s="1663">
        <f>'Finance - Budget Detail Summary'!M163</f>
        <v>0</v>
      </c>
      <c r="AJ14" s="1663">
        <f>'Finance - Budget Detail Summary'!M223</f>
        <v>0</v>
      </c>
      <c r="AK14" s="1663">
        <f>'Finance - Budget Detail Summary'!M73</f>
        <v>0</v>
      </c>
      <c r="AL14" s="1665">
        <f>'Finance - Budget Detail Summary'!M133</f>
        <v>0</v>
      </c>
      <c r="AM14" s="1665"/>
      <c r="AN14" s="1665"/>
      <c r="AO14" s="1664"/>
      <c r="AP14" s="1663">
        <f>'Finance - Budget Detail Summary'!M343</f>
        <v>0</v>
      </c>
      <c r="AQ14" s="1664"/>
      <c r="AR14" s="1678"/>
      <c r="AS14" s="1679">
        <f>+'Finance - Budget Detail Summary'!M502</f>
        <v>0</v>
      </c>
      <c r="AT14" s="1665"/>
      <c r="AU14" s="1666">
        <f>'Finance - Budget Detail Summary'!J465</f>
        <v>3026</v>
      </c>
      <c r="AV14" s="1666">
        <f>'Finance - Budget Detail Summary'!F468</f>
        <v>2157</v>
      </c>
      <c r="AW14" s="1666">
        <f>'Finance - Budget Detail Summary'!J471</f>
        <v>1374</v>
      </c>
      <c r="AX14" s="1666">
        <f>'Finance - Budget Detail Summary'!J474</f>
        <v>2296</v>
      </c>
      <c r="AY14" s="1666">
        <f>'Finance - Budget Detail Summary'!J477</f>
        <v>12644</v>
      </c>
      <c r="AZ14" s="1666">
        <f>'Finance - Budget Detail Summary'!F480</f>
        <v>7913</v>
      </c>
      <c r="BA14" s="1666">
        <f>'Finance - Budget Detail Summary'!J483</f>
        <v>2783</v>
      </c>
      <c r="BB14" s="1666">
        <f>'Finance - Budget Detail Summary'!J486</f>
        <v>14018</v>
      </c>
      <c r="BC14" s="1666">
        <f>'Finance - Budget Detail Summary'!J489</f>
        <v>2397</v>
      </c>
      <c r="BD14" s="1664"/>
      <c r="BE14" s="1679">
        <f>+'Finance - Budget Detail Summary'!J526</f>
        <v>0</v>
      </c>
      <c r="BF14" s="1668">
        <f t="shared" si="0"/>
        <v>71777</v>
      </c>
      <c r="BG14" s="1669"/>
      <c r="BH14" s="1656"/>
      <c r="BI14" s="1656"/>
      <c r="BJ14" s="1668">
        <f t="shared" si="1"/>
        <v>71777</v>
      </c>
      <c r="BK14" s="1534">
        <f>SUM(BF9:BF14)</f>
        <v>492178</v>
      </c>
    </row>
    <row r="15" spans="1:64" ht="18" customHeight="1" thickBot="1" x14ac:dyDescent="0.35">
      <c r="A15" s="1656" t="s">
        <v>540</v>
      </c>
      <c r="B15" s="1673">
        <f t="shared" ref="B15:AL15" si="2">SUM(B6:B14)</f>
        <v>148785</v>
      </c>
      <c r="C15" s="1673">
        <f t="shared" si="2"/>
        <v>0</v>
      </c>
      <c r="D15" s="1673">
        <f>SUM(D6:D14)</f>
        <v>0</v>
      </c>
      <c r="E15" s="1675">
        <f>SUM(E6:E14)</f>
        <v>0</v>
      </c>
      <c r="F15" s="1673">
        <f>SUM(F6:F14)</f>
        <v>0</v>
      </c>
      <c r="G15" s="1675">
        <f t="shared" si="2"/>
        <v>16250</v>
      </c>
      <c r="H15" s="1675">
        <f t="shared" si="2"/>
        <v>0</v>
      </c>
      <c r="I15" s="1674">
        <f t="shared" si="2"/>
        <v>0</v>
      </c>
      <c r="J15" s="1673">
        <f t="shared" si="2"/>
        <v>0</v>
      </c>
      <c r="K15" s="1673">
        <f t="shared" si="2"/>
        <v>0</v>
      </c>
      <c r="L15" s="1673">
        <f>SUM(L6:L14)</f>
        <v>0</v>
      </c>
      <c r="M15" s="1673">
        <f t="shared" si="2"/>
        <v>0</v>
      </c>
      <c r="N15" s="1673">
        <f t="shared" si="2"/>
        <v>25412</v>
      </c>
      <c r="O15" s="1673">
        <f t="shared" si="2"/>
        <v>0</v>
      </c>
      <c r="P15" s="1673">
        <f t="shared" si="2"/>
        <v>23169</v>
      </c>
      <c r="Q15" s="1675">
        <f>SUM(Q6:Q14)</f>
        <v>0</v>
      </c>
      <c r="R15" s="1673">
        <f t="shared" si="2"/>
        <v>0</v>
      </c>
      <c r="S15" s="1673">
        <f t="shared" si="2"/>
        <v>25019</v>
      </c>
      <c r="T15" s="1673">
        <f t="shared" si="2"/>
        <v>1564</v>
      </c>
      <c r="U15" s="1673">
        <f>SUM(U6:U14)</f>
        <v>0</v>
      </c>
      <c r="V15" s="1673">
        <f t="shared" si="2"/>
        <v>426</v>
      </c>
      <c r="W15" s="1673">
        <f>SUM(W6:W14)</f>
        <v>0</v>
      </c>
      <c r="X15" s="1673">
        <f t="shared" si="2"/>
        <v>65000</v>
      </c>
      <c r="Y15" s="1673">
        <f t="shared" si="2"/>
        <v>8750</v>
      </c>
      <c r="Z15" s="1675">
        <f>SUM(Z6:Z14)</f>
        <v>34950</v>
      </c>
      <c r="AA15" s="1675">
        <f t="shared" si="2"/>
        <v>31100</v>
      </c>
      <c r="AB15" s="1673">
        <f t="shared" si="2"/>
        <v>329400</v>
      </c>
      <c r="AC15" s="1673">
        <f>SUM(AC6:AC14)</f>
        <v>32500</v>
      </c>
      <c r="AD15" s="1673">
        <f t="shared" si="2"/>
        <v>0</v>
      </c>
      <c r="AE15" s="1673">
        <f t="shared" si="2"/>
        <v>254502</v>
      </c>
      <c r="AF15" s="1673">
        <f t="shared" si="2"/>
        <v>0</v>
      </c>
      <c r="AG15" s="1673">
        <f t="shared" si="2"/>
        <v>0</v>
      </c>
      <c r="AH15" s="1675">
        <f t="shared" si="2"/>
        <v>0</v>
      </c>
      <c r="AI15" s="1673">
        <f t="shared" si="2"/>
        <v>0</v>
      </c>
      <c r="AJ15" s="1673">
        <f t="shared" si="2"/>
        <v>0</v>
      </c>
      <c r="AK15" s="1673">
        <f t="shared" si="2"/>
        <v>0</v>
      </c>
      <c r="AL15" s="1674">
        <f t="shared" si="2"/>
        <v>0</v>
      </c>
      <c r="AM15" s="1674"/>
      <c r="AN15" s="1674"/>
      <c r="AO15" s="1673">
        <f t="shared" ref="AO15:AS15" si="3">SUM(AO6:AO14)</f>
        <v>174718</v>
      </c>
      <c r="AP15" s="1673">
        <f t="shared" si="3"/>
        <v>0</v>
      </c>
      <c r="AQ15" s="1675">
        <f t="shared" si="3"/>
        <v>69900</v>
      </c>
      <c r="AR15" s="1680">
        <f t="shared" si="3"/>
        <v>0</v>
      </c>
      <c r="AS15" s="1680">
        <f t="shared" si="3"/>
        <v>0</v>
      </c>
      <c r="AT15" s="1674"/>
      <c r="AU15" s="1673">
        <f t="shared" ref="AU15:BC15" si="4">SUM(AU6:AU14)</f>
        <v>3026</v>
      </c>
      <c r="AV15" s="1673">
        <f t="shared" si="4"/>
        <v>2157</v>
      </c>
      <c r="AW15" s="1673">
        <f t="shared" si="4"/>
        <v>1374</v>
      </c>
      <c r="AX15" s="1673">
        <f t="shared" si="4"/>
        <v>2296</v>
      </c>
      <c r="AY15" s="1673">
        <f t="shared" si="4"/>
        <v>12644</v>
      </c>
      <c r="AZ15" s="1673">
        <f t="shared" si="4"/>
        <v>7913</v>
      </c>
      <c r="BA15" s="1673">
        <f t="shared" si="4"/>
        <v>2783</v>
      </c>
      <c r="BB15" s="1673">
        <f t="shared" si="4"/>
        <v>14018</v>
      </c>
      <c r="BC15" s="1673">
        <f t="shared" si="4"/>
        <v>2397</v>
      </c>
      <c r="BD15" s="1673">
        <f>SUM(BD6:BD14)</f>
        <v>7769</v>
      </c>
      <c r="BE15" s="1680">
        <f>SUM(BE6:BE14)</f>
        <v>0</v>
      </c>
      <c r="BF15" s="1673">
        <f>SUM(BF6:BF14)</f>
        <v>1297822</v>
      </c>
      <c r="BG15" s="1676"/>
      <c r="BH15" s="1673">
        <f>SUM(BH6:BH14)</f>
        <v>0</v>
      </c>
      <c r="BI15" s="1673">
        <f>SUM(BI6:BI14)</f>
        <v>0</v>
      </c>
      <c r="BJ15" s="1673">
        <f>SUM(BJ6:BJ14)</f>
        <v>1297822</v>
      </c>
    </row>
    <row r="16" spans="1:64" ht="14.4" thickTop="1" x14ac:dyDescent="0.3">
      <c r="E16" s="251"/>
      <c r="G16" s="251"/>
      <c r="H16" s="251"/>
      <c r="Z16" s="251"/>
      <c r="AA16" s="251"/>
      <c r="AH16" s="251"/>
    </row>
    <row r="17" spans="5:34" x14ac:dyDescent="0.3">
      <c r="E17" s="251"/>
      <c r="G17" s="251"/>
      <c r="H17" s="251"/>
      <c r="Z17" s="251"/>
      <c r="AA17" s="251"/>
      <c r="AH17" s="251"/>
    </row>
    <row r="18" spans="5:34" x14ac:dyDescent="0.3">
      <c r="E18" s="251"/>
      <c r="G18" s="251"/>
      <c r="H18" s="251"/>
      <c r="Z18" s="251"/>
      <c r="AA18" s="251"/>
      <c r="AH18" s="251"/>
    </row>
    <row r="19" spans="5:34" x14ac:dyDescent="0.3">
      <c r="E19" s="251"/>
      <c r="G19" s="251"/>
      <c r="H19" s="251"/>
      <c r="Z19" s="251"/>
      <c r="AA19" s="251"/>
      <c r="AH19" s="251"/>
    </row>
    <row r="20" spans="5:34" x14ac:dyDescent="0.3">
      <c r="E20" s="251"/>
      <c r="G20" s="251"/>
      <c r="H20" s="251"/>
      <c r="Z20" s="251"/>
      <c r="AA20" s="251"/>
      <c r="AH20" s="251"/>
    </row>
    <row r="21" spans="5:34" x14ac:dyDescent="0.3">
      <c r="G21" s="251"/>
      <c r="H21" s="251"/>
      <c r="Z21" s="251"/>
      <c r="AA21" s="251"/>
    </row>
    <row r="22" spans="5:34" x14ac:dyDescent="0.3">
      <c r="G22" s="251"/>
      <c r="H22" s="251"/>
      <c r="Z22" s="251"/>
      <c r="AA22" s="251"/>
    </row>
    <row r="23" spans="5:34" x14ac:dyDescent="0.3">
      <c r="G23" s="251"/>
      <c r="H23" s="251"/>
      <c r="Z23" s="251"/>
      <c r="AA23" s="251"/>
    </row>
    <row r="24" spans="5:34" x14ac:dyDescent="0.3">
      <c r="G24" s="251"/>
      <c r="H24" s="251"/>
      <c r="Z24" s="251"/>
      <c r="AA24" s="251"/>
    </row>
    <row r="25" spans="5:34" x14ac:dyDescent="0.3">
      <c r="G25" s="251"/>
      <c r="H25" s="251"/>
      <c r="Z25" s="251"/>
      <c r="AA25" s="251"/>
    </row>
    <row r="26" spans="5:34" x14ac:dyDescent="0.3">
      <c r="G26" s="251"/>
      <c r="H26" s="251"/>
      <c r="Z26" s="251"/>
      <c r="AA26" s="251"/>
    </row>
    <row r="27" spans="5:34" x14ac:dyDescent="0.3">
      <c r="G27" s="251"/>
      <c r="H27" s="251"/>
      <c r="Z27" s="251"/>
      <c r="AA27" s="251"/>
    </row>
    <row r="28" spans="5:34" x14ac:dyDescent="0.3">
      <c r="G28" s="251"/>
      <c r="H28" s="251"/>
      <c r="Z28" s="251"/>
      <c r="AA28" s="251"/>
    </row>
    <row r="29" spans="5:34" x14ac:dyDescent="0.3">
      <c r="G29" s="251"/>
      <c r="H29" s="251"/>
      <c r="Z29" s="251"/>
      <c r="AA29" s="251"/>
    </row>
    <row r="30" spans="5:34" x14ac:dyDescent="0.3">
      <c r="G30" s="251"/>
      <c r="H30" s="251"/>
      <c r="Z30" s="251"/>
      <c r="AA30" s="251"/>
    </row>
    <row r="31" spans="5:34" x14ac:dyDescent="0.3">
      <c r="G31" s="251"/>
      <c r="H31" s="251"/>
      <c r="Z31" s="251"/>
      <c r="AA31" s="251"/>
    </row>
    <row r="32" spans="5:34" x14ac:dyDescent="0.3">
      <c r="G32" s="251"/>
      <c r="H32" s="251"/>
      <c r="Z32" s="251"/>
      <c r="AA32" s="251"/>
    </row>
    <row r="33" spans="7:27" x14ac:dyDescent="0.3">
      <c r="G33" s="251"/>
      <c r="H33" s="251"/>
      <c r="Z33" s="251"/>
      <c r="AA33" s="251"/>
    </row>
    <row r="34" spans="7:27" x14ac:dyDescent="0.3">
      <c r="G34" s="251"/>
      <c r="H34" s="251"/>
      <c r="Z34" s="251"/>
      <c r="AA34" s="251"/>
    </row>
    <row r="35" spans="7:27" x14ac:dyDescent="0.3">
      <c r="G35" s="251"/>
      <c r="H35" s="251"/>
      <c r="Z35" s="251"/>
      <c r="AA35" s="251"/>
    </row>
    <row r="36" spans="7:27" x14ac:dyDescent="0.3">
      <c r="G36" s="251"/>
      <c r="H36" s="251"/>
      <c r="Z36" s="251"/>
      <c r="AA36" s="251"/>
    </row>
    <row r="37" spans="7:27" x14ac:dyDescent="0.3">
      <c r="G37" s="251"/>
      <c r="H37" s="251"/>
      <c r="Z37" s="251"/>
      <c r="AA37" s="251"/>
    </row>
    <row r="38" spans="7:27" x14ac:dyDescent="0.3">
      <c r="G38" s="251"/>
      <c r="H38" s="251"/>
      <c r="Z38" s="251"/>
      <c r="AA38" s="251"/>
    </row>
    <row r="39" spans="7:27" x14ac:dyDescent="0.3">
      <c r="G39" s="251"/>
      <c r="H39" s="251"/>
      <c r="Z39" s="251"/>
      <c r="AA39" s="251"/>
    </row>
    <row r="40" spans="7:27" x14ac:dyDescent="0.3">
      <c r="G40" s="251"/>
      <c r="H40" s="251"/>
      <c r="Z40" s="251"/>
      <c r="AA40" s="251"/>
    </row>
    <row r="41" spans="7:27" x14ac:dyDescent="0.3">
      <c r="G41" s="251"/>
      <c r="H41" s="251"/>
      <c r="Z41" s="251"/>
      <c r="AA41" s="251"/>
    </row>
    <row r="42" spans="7:27" x14ac:dyDescent="0.3">
      <c r="G42" s="251"/>
      <c r="H42" s="251"/>
      <c r="Z42" s="251"/>
      <c r="AA42" s="251"/>
    </row>
    <row r="43" spans="7:27" x14ac:dyDescent="0.3">
      <c r="G43" s="251"/>
      <c r="H43" s="251"/>
      <c r="Z43" s="251"/>
      <c r="AA43" s="251"/>
    </row>
    <row r="44" spans="7:27" x14ac:dyDescent="0.3">
      <c r="G44" s="251"/>
      <c r="H44" s="251"/>
      <c r="Z44" s="251"/>
      <c r="AA44" s="251"/>
    </row>
    <row r="45" spans="7:27" x14ac:dyDescent="0.3">
      <c r="G45" s="251"/>
      <c r="H45" s="251"/>
      <c r="Z45" s="251"/>
      <c r="AA45" s="251"/>
    </row>
    <row r="46" spans="7:27" x14ac:dyDescent="0.3">
      <c r="G46" s="251"/>
      <c r="H46" s="251"/>
      <c r="Z46" s="251"/>
      <c r="AA46" s="251"/>
    </row>
    <row r="47" spans="7:27" x14ac:dyDescent="0.3">
      <c r="G47" s="251"/>
      <c r="H47" s="251"/>
      <c r="Z47" s="251"/>
      <c r="AA47" s="251"/>
    </row>
    <row r="48" spans="7:27" x14ac:dyDescent="0.3">
      <c r="G48" s="251"/>
      <c r="H48" s="251"/>
      <c r="Z48" s="251"/>
      <c r="AA48" s="251"/>
    </row>
    <row r="49" spans="7:27" x14ac:dyDescent="0.3">
      <c r="G49" s="251"/>
      <c r="H49" s="251"/>
      <c r="Z49" s="251"/>
      <c r="AA49" s="251"/>
    </row>
    <row r="50" spans="7:27" x14ac:dyDescent="0.3">
      <c r="G50" s="251"/>
      <c r="H50" s="251"/>
      <c r="Z50" s="251"/>
      <c r="AA50" s="251"/>
    </row>
    <row r="51" spans="7:27" x14ac:dyDescent="0.3">
      <c r="G51" s="251"/>
      <c r="H51" s="251"/>
      <c r="Z51" s="251"/>
      <c r="AA51" s="251"/>
    </row>
    <row r="52" spans="7:27" x14ac:dyDescent="0.3">
      <c r="G52" s="251"/>
      <c r="H52" s="251"/>
      <c r="Z52" s="251"/>
      <c r="AA52" s="251"/>
    </row>
    <row r="53" spans="7:27" x14ac:dyDescent="0.3">
      <c r="G53" s="251"/>
      <c r="H53" s="251"/>
      <c r="Z53" s="251"/>
      <c r="AA53" s="251"/>
    </row>
    <row r="54" spans="7:27" x14ac:dyDescent="0.3">
      <c r="G54" s="251"/>
      <c r="H54" s="251"/>
      <c r="Z54" s="251"/>
      <c r="AA54" s="251"/>
    </row>
    <row r="55" spans="7:27" x14ac:dyDescent="0.3">
      <c r="G55" s="251"/>
      <c r="H55" s="251"/>
      <c r="Z55" s="251"/>
      <c r="AA55" s="251"/>
    </row>
    <row r="56" spans="7:27" x14ac:dyDescent="0.3">
      <c r="G56" s="251"/>
      <c r="H56" s="251"/>
      <c r="Z56" s="251"/>
      <c r="AA56" s="251"/>
    </row>
    <row r="57" spans="7:27" x14ac:dyDescent="0.3">
      <c r="G57" s="251"/>
      <c r="H57" s="251"/>
      <c r="Z57" s="251"/>
      <c r="AA57" s="251"/>
    </row>
    <row r="58" spans="7:27" x14ac:dyDescent="0.3">
      <c r="G58" s="251"/>
      <c r="H58" s="251"/>
      <c r="Z58" s="251"/>
      <c r="AA58" s="251"/>
    </row>
    <row r="59" spans="7:27" x14ac:dyDescent="0.3">
      <c r="G59" s="251"/>
      <c r="H59" s="251"/>
      <c r="Z59" s="251"/>
      <c r="AA59" s="251"/>
    </row>
    <row r="60" spans="7:27" x14ac:dyDescent="0.3">
      <c r="G60" s="251"/>
      <c r="H60" s="251"/>
      <c r="Z60" s="251"/>
      <c r="AA60" s="251"/>
    </row>
    <row r="61" spans="7:27" x14ac:dyDescent="0.3">
      <c r="G61" s="251"/>
      <c r="H61" s="251"/>
      <c r="Z61" s="251"/>
      <c r="AA61" s="251"/>
    </row>
    <row r="62" spans="7:27" x14ac:dyDescent="0.3">
      <c r="G62" s="251"/>
      <c r="H62" s="251"/>
      <c r="Z62" s="251"/>
      <c r="AA62" s="251"/>
    </row>
    <row r="63" spans="7:27" x14ac:dyDescent="0.3">
      <c r="G63" s="251"/>
      <c r="H63" s="251"/>
      <c r="Z63" s="251"/>
      <c r="AA63" s="251"/>
    </row>
    <row r="64" spans="7:27" x14ac:dyDescent="0.3">
      <c r="G64" s="251"/>
      <c r="H64" s="251"/>
      <c r="Z64" s="251"/>
      <c r="AA64" s="251"/>
    </row>
    <row r="65" spans="7:27" x14ac:dyDescent="0.3">
      <c r="G65" s="251"/>
      <c r="H65" s="251"/>
      <c r="Z65" s="251"/>
      <c r="AA65" s="251"/>
    </row>
    <row r="66" spans="7:27" x14ac:dyDescent="0.3">
      <c r="G66" s="251"/>
      <c r="H66" s="251"/>
      <c r="Z66" s="251"/>
      <c r="AA66" s="251"/>
    </row>
    <row r="67" spans="7:27" x14ac:dyDescent="0.3">
      <c r="G67" s="251"/>
      <c r="H67" s="251"/>
      <c r="Z67" s="251"/>
      <c r="AA67" s="251"/>
    </row>
    <row r="68" spans="7:27" x14ac:dyDescent="0.3">
      <c r="G68" s="251"/>
      <c r="H68" s="251"/>
      <c r="Z68" s="251"/>
      <c r="AA68" s="251"/>
    </row>
    <row r="69" spans="7:27" x14ac:dyDescent="0.3">
      <c r="G69" s="251"/>
      <c r="H69" s="251"/>
      <c r="Z69" s="251"/>
      <c r="AA69" s="251"/>
    </row>
    <row r="70" spans="7:27" x14ac:dyDescent="0.3">
      <c r="G70" s="251"/>
      <c r="H70" s="251"/>
      <c r="Z70" s="251"/>
      <c r="AA70" s="251"/>
    </row>
    <row r="71" spans="7:27" x14ac:dyDescent="0.3">
      <c r="G71" s="251"/>
      <c r="H71" s="251"/>
      <c r="Z71" s="251"/>
      <c r="AA71" s="251"/>
    </row>
    <row r="72" spans="7:27" x14ac:dyDescent="0.3">
      <c r="G72" s="251"/>
      <c r="H72" s="251"/>
      <c r="Z72" s="251"/>
      <c r="AA72" s="251"/>
    </row>
    <row r="73" spans="7:27" x14ac:dyDescent="0.3">
      <c r="G73" s="251"/>
      <c r="H73" s="251"/>
      <c r="Z73" s="251"/>
      <c r="AA73" s="251"/>
    </row>
    <row r="74" spans="7:27" x14ac:dyDescent="0.3">
      <c r="G74" s="251"/>
      <c r="H74" s="251"/>
      <c r="Z74" s="251"/>
      <c r="AA74" s="251"/>
    </row>
    <row r="75" spans="7:27" x14ac:dyDescent="0.3">
      <c r="G75" s="251"/>
      <c r="H75" s="251"/>
      <c r="Z75" s="251"/>
      <c r="AA75" s="251"/>
    </row>
    <row r="76" spans="7:27" x14ac:dyDescent="0.3">
      <c r="G76" s="251"/>
      <c r="H76" s="251"/>
      <c r="Z76" s="251"/>
      <c r="AA76" s="251"/>
    </row>
    <row r="77" spans="7:27" x14ac:dyDescent="0.3">
      <c r="G77" s="251"/>
      <c r="H77" s="251"/>
      <c r="Z77" s="251"/>
      <c r="AA77" s="251"/>
    </row>
    <row r="78" spans="7:27" x14ac:dyDescent="0.3">
      <c r="G78" s="251"/>
      <c r="H78" s="251"/>
      <c r="Z78" s="251"/>
      <c r="AA78" s="251"/>
    </row>
    <row r="79" spans="7:27" x14ac:dyDescent="0.3">
      <c r="G79" s="251"/>
      <c r="H79" s="251"/>
      <c r="Z79" s="251"/>
      <c r="AA79" s="251"/>
    </row>
    <row r="80" spans="7:27" x14ac:dyDescent="0.3">
      <c r="G80" s="251"/>
      <c r="H80" s="251"/>
      <c r="Z80" s="251"/>
      <c r="AA80" s="251"/>
    </row>
    <row r="81" spans="7:27" x14ac:dyDescent="0.3">
      <c r="G81" s="251"/>
      <c r="H81" s="251"/>
      <c r="Z81" s="251"/>
      <c r="AA81" s="251"/>
    </row>
    <row r="82" spans="7:27" x14ac:dyDescent="0.3">
      <c r="G82" s="251"/>
      <c r="H82" s="251"/>
      <c r="Z82" s="251"/>
      <c r="AA82" s="251"/>
    </row>
    <row r="83" spans="7:27" x14ac:dyDescent="0.3">
      <c r="G83" s="251"/>
      <c r="H83" s="251"/>
      <c r="Z83" s="251"/>
      <c r="AA83" s="251"/>
    </row>
    <row r="84" spans="7:27" x14ac:dyDescent="0.3">
      <c r="G84" s="251"/>
      <c r="H84" s="251"/>
      <c r="Z84" s="251"/>
      <c r="AA84" s="251"/>
    </row>
    <row r="85" spans="7:27" x14ac:dyDescent="0.3">
      <c r="G85" s="251"/>
      <c r="H85" s="251"/>
      <c r="Z85" s="251"/>
      <c r="AA85" s="251"/>
    </row>
    <row r="86" spans="7:27" x14ac:dyDescent="0.3">
      <c r="G86" s="251"/>
      <c r="H86" s="251"/>
      <c r="Z86" s="251"/>
      <c r="AA86" s="251"/>
    </row>
    <row r="87" spans="7:27" x14ac:dyDescent="0.3">
      <c r="G87" s="251"/>
      <c r="H87" s="251"/>
      <c r="Z87" s="251"/>
      <c r="AA87" s="251"/>
    </row>
    <row r="88" spans="7:27" x14ac:dyDescent="0.3">
      <c r="G88" s="251"/>
      <c r="H88" s="251"/>
      <c r="Z88" s="251"/>
      <c r="AA88" s="251"/>
    </row>
    <row r="89" spans="7:27" x14ac:dyDescent="0.3">
      <c r="G89" s="251"/>
      <c r="H89" s="251"/>
      <c r="Z89" s="251"/>
      <c r="AA89" s="251"/>
    </row>
    <row r="90" spans="7:27" x14ac:dyDescent="0.3">
      <c r="G90" s="251"/>
      <c r="H90" s="251"/>
      <c r="Z90" s="251"/>
      <c r="AA90" s="251"/>
    </row>
    <row r="91" spans="7:27" x14ac:dyDescent="0.3">
      <c r="G91" s="251"/>
      <c r="H91" s="251"/>
      <c r="Z91" s="251"/>
      <c r="AA91" s="251"/>
    </row>
    <row r="92" spans="7:27" x14ac:dyDescent="0.3">
      <c r="G92" s="251"/>
      <c r="H92" s="251"/>
      <c r="Z92" s="251"/>
      <c r="AA92" s="251"/>
    </row>
    <row r="93" spans="7:27" x14ac:dyDescent="0.3">
      <c r="G93" s="251"/>
      <c r="H93" s="251"/>
      <c r="Z93" s="251"/>
      <c r="AA93" s="251"/>
    </row>
    <row r="94" spans="7:27" x14ac:dyDescent="0.3">
      <c r="G94" s="251"/>
      <c r="H94" s="251"/>
      <c r="Z94" s="251"/>
      <c r="AA94" s="251"/>
    </row>
    <row r="95" spans="7:27" x14ac:dyDescent="0.3">
      <c r="G95" s="251"/>
      <c r="H95" s="251"/>
      <c r="Z95" s="251"/>
      <c r="AA95" s="251"/>
    </row>
    <row r="96" spans="7:27" x14ac:dyDescent="0.3">
      <c r="G96" s="251"/>
      <c r="H96" s="251"/>
      <c r="Z96" s="251"/>
      <c r="AA96" s="251"/>
    </row>
    <row r="97" spans="7:27" x14ac:dyDescent="0.3">
      <c r="G97" s="251"/>
      <c r="H97" s="251"/>
      <c r="Z97" s="251"/>
      <c r="AA97" s="251"/>
    </row>
    <row r="98" spans="7:27" x14ac:dyDescent="0.3">
      <c r="G98" s="251"/>
      <c r="H98" s="251"/>
      <c r="Z98" s="251"/>
      <c r="AA98" s="251"/>
    </row>
    <row r="99" spans="7:27" x14ac:dyDescent="0.3">
      <c r="G99" s="251"/>
      <c r="H99" s="251"/>
      <c r="Z99" s="251"/>
      <c r="AA99" s="251"/>
    </row>
    <row r="100" spans="7:27" x14ac:dyDescent="0.3">
      <c r="G100" s="251"/>
      <c r="H100" s="251"/>
      <c r="Z100" s="251"/>
      <c r="AA100" s="251"/>
    </row>
    <row r="101" spans="7:27" x14ac:dyDescent="0.3">
      <c r="G101" s="251"/>
      <c r="H101" s="251"/>
      <c r="Z101" s="251"/>
      <c r="AA101" s="251"/>
    </row>
    <row r="102" spans="7:27" x14ac:dyDescent="0.3">
      <c r="G102" s="251"/>
      <c r="H102" s="251"/>
      <c r="Z102" s="251"/>
      <c r="AA102" s="251"/>
    </row>
    <row r="103" spans="7:27" x14ac:dyDescent="0.3">
      <c r="G103" s="251"/>
      <c r="H103" s="251"/>
      <c r="Z103" s="251"/>
      <c r="AA103" s="251"/>
    </row>
    <row r="104" spans="7:27" x14ac:dyDescent="0.3">
      <c r="G104" s="251"/>
      <c r="H104" s="251"/>
      <c r="Z104" s="251"/>
      <c r="AA104" s="251"/>
    </row>
    <row r="105" spans="7:27" x14ac:dyDescent="0.3">
      <c r="G105" s="251"/>
      <c r="H105" s="251"/>
      <c r="Z105" s="251"/>
      <c r="AA105" s="251"/>
    </row>
    <row r="106" spans="7:27" x14ac:dyDescent="0.3">
      <c r="G106" s="251"/>
      <c r="H106" s="251"/>
      <c r="Z106" s="251"/>
      <c r="AA106" s="251"/>
    </row>
    <row r="107" spans="7:27" x14ac:dyDescent="0.3">
      <c r="G107" s="251"/>
      <c r="H107" s="251"/>
      <c r="Z107" s="251"/>
      <c r="AA107" s="251"/>
    </row>
    <row r="108" spans="7:27" x14ac:dyDescent="0.3">
      <c r="G108" s="251"/>
      <c r="H108" s="251"/>
      <c r="Z108" s="251"/>
      <c r="AA108" s="251"/>
    </row>
    <row r="109" spans="7:27" x14ac:dyDescent="0.3">
      <c r="G109" s="251"/>
      <c r="H109" s="251"/>
      <c r="Z109" s="251"/>
      <c r="AA109" s="251"/>
    </row>
    <row r="110" spans="7:27" x14ac:dyDescent="0.3">
      <c r="G110" s="251"/>
      <c r="H110" s="251"/>
      <c r="Z110" s="251"/>
      <c r="AA110" s="251"/>
    </row>
    <row r="111" spans="7:27" x14ac:dyDescent="0.3">
      <c r="G111" s="251"/>
      <c r="H111" s="251"/>
      <c r="Z111" s="251"/>
      <c r="AA111" s="251"/>
    </row>
    <row r="112" spans="7:27" x14ac:dyDescent="0.3">
      <c r="G112" s="251"/>
      <c r="H112" s="251"/>
      <c r="Z112" s="251"/>
      <c r="AA112" s="251"/>
    </row>
    <row r="113" spans="7:27" x14ac:dyDescent="0.3">
      <c r="G113" s="251"/>
      <c r="H113" s="251"/>
      <c r="Z113" s="251"/>
      <c r="AA113" s="251"/>
    </row>
    <row r="114" spans="7:27" x14ac:dyDescent="0.3">
      <c r="G114" s="251"/>
      <c r="H114" s="251"/>
      <c r="Z114" s="251"/>
      <c r="AA114" s="251"/>
    </row>
    <row r="115" spans="7:27" x14ac:dyDescent="0.3">
      <c r="G115" s="251"/>
      <c r="H115" s="251"/>
      <c r="Z115" s="251"/>
      <c r="AA115" s="251"/>
    </row>
    <row r="116" spans="7:27" x14ac:dyDescent="0.3">
      <c r="G116" s="251"/>
      <c r="H116" s="251"/>
      <c r="Z116" s="251"/>
      <c r="AA116" s="251"/>
    </row>
    <row r="117" spans="7:27" x14ac:dyDescent="0.3">
      <c r="G117" s="251"/>
      <c r="H117" s="251"/>
      <c r="Z117" s="251"/>
      <c r="AA117" s="251"/>
    </row>
    <row r="118" spans="7:27" x14ac:dyDescent="0.3">
      <c r="G118" s="251"/>
      <c r="H118" s="251"/>
      <c r="Z118" s="251"/>
      <c r="AA118" s="251"/>
    </row>
    <row r="119" spans="7:27" x14ac:dyDescent="0.3">
      <c r="G119" s="251"/>
      <c r="H119" s="251"/>
      <c r="Z119" s="251"/>
      <c r="AA119" s="251"/>
    </row>
    <row r="120" spans="7:27" x14ac:dyDescent="0.3">
      <c r="G120" s="251"/>
      <c r="H120" s="251"/>
      <c r="Z120" s="251"/>
      <c r="AA120" s="251"/>
    </row>
    <row r="121" spans="7:27" x14ac:dyDescent="0.3">
      <c r="G121" s="251"/>
      <c r="H121" s="251"/>
      <c r="Z121" s="251"/>
      <c r="AA121" s="251"/>
    </row>
    <row r="122" spans="7:27" x14ac:dyDescent="0.3">
      <c r="G122" s="251"/>
      <c r="H122" s="251"/>
      <c r="Z122" s="251"/>
      <c r="AA122" s="251"/>
    </row>
    <row r="123" spans="7:27" x14ac:dyDescent="0.3">
      <c r="G123" s="251"/>
      <c r="H123" s="251"/>
      <c r="Z123" s="251"/>
      <c r="AA123" s="251"/>
    </row>
    <row r="124" spans="7:27" x14ac:dyDescent="0.3">
      <c r="G124" s="251"/>
      <c r="H124" s="251"/>
      <c r="Z124" s="251"/>
      <c r="AA124" s="251"/>
    </row>
    <row r="125" spans="7:27" x14ac:dyDescent="0.3">
      <c r="G125" s="251"/>
      <c r="H125" s="251"/>
      <c r="Z125" s="251"/>
      <c r="AA125" s="251"/>
    </row>
    <row r="126" spans="7:27" x14ac:dyDescent="0.3">
      <c r="G126" s="251"/>
      <c r="H126" s="251"/>
      <c r="Z126" s="251"/>
      <c r="AA126" s="251"/>
    </row>
    <row r="127" spans="7:27" x14ac:dyDescent="0.3">
      <c r="G127" s="251"/>
      <c r="H127" s="251"/>
      <c r="Z127" s="251"/>
      <c r="AA127" s="251"/>
    </row>
    <row r="128" spans="7:27" x14ac:dyDescent="0.3">
      <c r="G128" s="251"/>
      <c r="H128" s="251"/>
      <c r="Z128" s="251"/>
      <c r="AA128" s="251"/>
    </row>
    <row r="129" spans="7:27" x14ac:dyDescent="0.3">
      <c r="G129" s="251"/>
      <c r="H129" s="251"/>
      <c r="Z129" s="251"/>
      <c r="AA129" s="251"/>
    </row>
    <row r="130" spans="7:27" x14ac:dyDescent="0.3">
      <c r="G130" s="251"/>
      <c r="H130" s="251"/>
      <c r="Z130" s="251"/>
      <c r="AA130" s="251"/>
    </row>
    <row r="131" spans="7:27" x14ac:dyDescent="0.3">
      <c r="G131" s="251"/>
      <c r="H131" s="251"/>
      <c r="Z131" s="251"/>
      <c r="AA131" s="251"/>
    </row>
    <row r="132" spans="7:27" x14ac:dyDescent="0.3">
      <c r="G132" s="251"/>
      <c r="H132" s="251"/>
      <c r="Z132" s="251"/>
      <c r="AA132" s="251"/>
    </row>
    <row r="133" spans="7:27" x14ac:dyDescent="0.3">
      <c r="G133" s="251"/>
      <c r="H133" s="251"/>
      <c r="Z133" s="251"/>
      <c r="AA133" s="251"/>
    </row>
    <row r="134" spans="7:27" x14ac:dyDescent="0.3">
      <c r="G134" s="251"/>
      <c r="H134" s="251"/>
      <c r="Z134" s="251"/>
      <c r="AA134" s="251"/>
    </row>
    <row r="135" spans="7:27" x14ac:dyDescent="0.3">
      <c r="G135" s="251"/>
      <c r="H135" s="251"/>
      <c r="Z135" s="251"/>
      <c r="AA135" s="251"/>
    </row>
    <row r="136" spans="7:27" x14ac:dyDescent="0.3">
      <c r="G136" s="251"/>
      <c r="H136" s="251"/>
      <c r="Z136" s="251"/>
      <c r="AA136" s="251"/>
    </row>
    <row r="137" spans="7:27" x14ac:dyDescent="0.3">
      <c r="G137" s="251"/>
      <c r="H137" s="251"/>
      <c r="Z137" s="251"/>
      <c r="AA137" s="251"/>
    </row>
    <row r="138" spans="7:27" x14ac:dyDescent="0.3">
      <c r="G138" s="251"/>
      <c r="H138" s="251"/>
      <c r="Z138" s="251"/>
      <c r="AA138" s="251"/>
    </row>
    <row r="139" spans="7:27" x14ac:dyDescent="0.3">
      <c r="G139" s="251"/>
      <c r="H139" s="251"/>
      <c r="Z139" s="251"/>
      <c r="AA139" s="251"/>
    </row>
    <row r="140" spans="7:27" x14ac:dyDescent="0.3">
      <c r="G140" s="251"/>
      <c r="H140" s="251"/>
      <c r="Z140" s="251"/>
      <c r="AA140" s="251"/>
    </row>
    <row r="141" spans="7:27" x14ac:dyDescent="0.3">
      <c r="G141" s="251"/>
      <c r="H141" s="251"/>
      <c r="Z141" s="251"/>
      <c r="AA141" s="251"/>
    </row>
    <row r="142" spans="7:27" x14ac:dyDescent="0.3">
      <c r="G142" s="251"/>
      <c r="H142" s="251"/>
      <c r="Z142" s="251"/>
      <c r="AA142" s="251"/>
    </row>
    <row r="143" spans="7:27" x14ac:dyDescent="0.3">
      <c r="G143" s="251"/>
      <c r="H143" s="251"/>
      <c r="Z143" s="251"/>
      <c r="AA143" s="251"/>
    </row>
  </sheetData>
  <sheetProtection password="F723" sheet="1" objects="1" scenarios="1"/>
  <phoneticPr fontId="5" type="noConversion"/>
  <printOptions horizontalCentered="1"/>
  <pageMargins left="0.5" right="0.5" top="0.5" bottom="0.5" header="0.5" footer="0.5"/>
  <pageSetup fitToWidth="3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 enableFormatConditionsCalculation="0">
    <tabColor rgb="FFCC99FF"/>
  </sheetPr>
  <dimension ref="A1:AF188"/>
  <sheetViews>
    <sheetView view="pageBreakPreview" zoomScale="75" zoomScaleNormal="75" workbookViewId="0">
      <pane xSplit="1" ySplit="5" topLeftCell="M6" activePane="bottomRight" state="frozen"/>
      <selection activeCell="L584" sqref="L584"/>
      <selection pane="topRight" activeCell="L584" sqref="L584"/>
      <selection pane="bottomLeft" activeCell="L584" sqref="L584"/>
      <selection pane="bottomRight" activeCell="L584" sqref="L584"/>
    </sheetView>
  </sheetViews>
  <sheetFormatPr defaultColWidth="9.109375" defaultRowHeight="13.8" x14ac:dyDescent="0.3"/>
  <cols>
    <col min="1" max="1" width="54.5546875" style="92" customWidth="1"/>
    <col min="2" max="2" width="11.33203125" style="92" customWidth="1"/>
    <col min="3" max="3" width="11.88671875" style="92" bestFit="1" customWidth="1"/>
    <col min="4" max="4" width="10.33203125" style="255" bestFit="1" customWidth="1"/>
    <col min="5" max="5" width="12.5546875" style="92" customWidth="1"/>
    <col min="6" max="6" width="12.5546875" style="247" customWidth="1"/>
    <col min="7" max="7" width="9.33203125" style="92" bestFit="1" customWidth="1"/>
    <col min="8" max="9" width="12.6640625" style="92" customWidth="1"/>
    <col min="10" max="10" width="9.33203125" style="92" bestFit="1" customWidth="1"/>
    <col min="11" max="11" width="10.33203125" style="251" customWidth="1"/>
    <col min="12" max="12" width="10.88671875" style="92" customWidth="1"/>
    <col min="13" max="13" width="10.33203125" style="92" bestFit="1" customWidth="1"/>
    <col min="14" max="14" width="10.5546875" style="92" customWidth="1"/>
    <col min="15" max="15" width="10.33203125" style="255" bestFit="1" customWidth="1"/>
    <col min="16" max="17" width="12.6640625" style="92" customWidth="1"/>
    <col min="18" max="18" width="13.6640625" style="92" customWidth="1"/>
    <col min="19" max="19" width="14.109375" style="92" bestFit="1" customWidth="1"/>
    <col min="20" max="20" width="12.5546875" style="92" customWidth="1"/>
    <col min="21" max="21" width="10.5546875" style="92" customWidth="1"/>
    <col min="22" max="22" width="12.6640625" style="92" customWidth="1"/>
    <col min="23" max="23" width="11.88671875" style="92" bestFit="1" customWidth="1"/>
    <col min="24" max="24" width="12.6640625" style="92" customWidth="1"/>
    <col min="25" max="25" width="12.6640625" style="247" customWidth="1"/>
    <col min="26" max="26" width="1.5546875" style="247" customWidth="1"/>
    <col min="27" max="27" width="9.33203125" style="92" bestFit="1" customWidth="1"/>
    <col min="28" max="28" width="10.33203125" style="92" bestFit="1" customWidth="1"/>
    <col min="29" max="29" width="8" style="92" bestFit="1" customWidth="1"/>
    <col min="30" max="31" width="11.33203125" style="259" customWidth="1"/>
    <col min="32" max="32" width="11.5546875" style="1516" bestFit="1" customWidth="1"/>
    <col min="33" max="16384" width="9.109375" style="92"/>
  </cols>
  <sheetData>
    <row r="1" spans="1:32" x14ac:dyDescent="0.3">
      <c r="B1" s="92" t="s">
        <v>345</v>
      </c>
      <c r="D1" s="251"/>
      <c r="O1" s="251"/>
    </row>
    <row r="2" spans="1:32" x14ac:dyDescent="0.3">
      <c r="D2" s="251"/>
      <c r="O2" s="251"/>
    </row>
    <row r="3" spans="1:32" x14ac:dyDescent="0.3">
      <c r="B3" s="92" t="s">
        <v>531</v>
      </c>
      <c r="C3" s="92" t="str">
        <f>'Revenue Projection'!A1</f>
        <v>SAMPLE SCHOOL</v>
      </c>
      <c r="D3" s="251"/>
      <c r="E3" s="251"/>
      <c r="O3" s="251"/>
    </row>
    <row r="4" spans="1:32" s="1550" customFormat="1" x14ac:dyDescent="0.3">
      <c r="C4" s="1342"/>
      <c r="D4" s="1651" t="s">
        <v>576</v>
      </c>
      <c r="E4" s="1342" t="s">
        <v>1644</v>
      </c>
      <c r="F4" s="1650" t="s">
        <v>262</v>
      </c>
      <c r="G4" s="1342">
        <v>2045</v>
      </c>
      <c r="H4" s="1342" t="s">
        <v>2241</v>
      </c>
      <c r="I4" s="1342">
        <v>2154</v>
      </c>
      <c r="J4" s="1342">
        <v>3001</v>
      </c>
      <c r="K4" s="1651" t="s">
        <v>2314</v>
      </c>
      <c r="L4" s="1342">
        <v>3101</v>
      </c>
      <c r="M4" s="1342">
        <v>3161</v>
      </c>
      <c r="N4" s="1342" t="s">
        <v>2386</v>
      </c>
      <c r="O4" s="1651">
        <v>4110</v>
      </c>
      <c r="P4" s="1342">
        <v>4125</v>
      </c>
      <c r="Q4" s="1342" t="s">
        <v>2348</v>
      </c>
      <c r="R4" s="1342">
        <v>5110</v>
      </c>
      <c r="S4" s="1342">
        <v>5126</v>
      </c>
      <c r="T4" s="1342">
        <v>6120</v>
      </c>
      <c r="U4" s="1342">
        <v>6123</v>
      </c>
      <c r="V4" s="1342">
        <v>7055</v>
      </c>
      <c r="W4" s="1342" t="s">
        <v>1994</v>
      </c>
      <c r="X4" s="1342">
        <v>9004</v>
      </c>
      <c r="Y4" s="1650">
        <v>9007</v>
      </c>
      <c r="Z4" s="1650"/>
      <c r="AA4" s="2213" t="s">
        <v>2337</v>
      </c>
      <c r="AB4" s="2213" t="s">
        <v>2338</v>
      </c>
      <c r="AC4" s="2213" t="s">
        <v>2339</v>
      </c>
      <c r="AD4" s="1703"/>
      <c r="AE4" s="1703"/>
      <c r="AF4" s="1681"/>
    </row>
    <row r="5" spans="1:32" ht="69" x14ac:dyDescent="0.3">
      <c r="B5" s="1656" t="s">
        <v>322</v>
      </c>
      <c r="C5" s="1657" t="str">
        <f>'Salary Menu MIS 3382'!W270</f>
        <v>DAY CARE</v>
      </c>
      <c r="D5" s="1659" t="s">
        <v>1995</v>
      </c>
      <c r="E5" s="1657" t="s">
        <v>2177</v>
      </c>
      <c r="F5" s="1658" t="s">
        <v>2172</v>
      </c>
      <c r="G5" s="1657" t="str">
        <f>'Salary Menu MIS 3382'!W334</f>
        <v>ROTC</v>
      </c>
      <c r="H5" s="1657" t="s">
        <v>2235</v>
      </c>
      <c r="I5" s="1657" t="str">
        <f>'Salary Menu MIS 3382'!W208</f>
        <v>AP</v>
      </c>
      <c r="J5" s="1657" t="str">
        <f>'Salary Menu MIS 3382'!W300</f>
        <v>GIFTED</v>
      </c>
      <c r="K5" s="1659" t="str">
        <f>'Salary Menu MIS 3382'!W384</f>
        <v>School Assistant Principals - District Funded</v>
      </c>
      <c r="L5" s="1657" t="str">
        <f>'Salary Menu MIS 3382'!W313</f>
        <v>LOTTERY-DISCRETIONARY</v>
      </c>
      <c r="M5" s="1657" t="str">
        <f>'Salary Menu MIS 3382'!W341</f>
        <v>SAI</v>
      </c>
      <c r="N5" s="1657" t="s">
        <v>2389</v>
      </c>
      <c r="O5" s="1659" t="str">
        <f>'Salary Menu MIS 3382'!W361</f>
        <v>SAI - ESOL</v>
      </c>
      <c r="P5" s="1657" t="str">
        <f>'Salary Menu MIS 3382'!W238</f>
        <v>CLASS SIZE RED</v>
      </c>
      <c r="Q5" s="1657" t="s">
        <v>2349</v>
      </c>
      <c r="R5" s="1657" t="str">
        <f>'Salary Menu MIS 3382'!W398</f>
        <v>WORKFORCE DEV</v>
      </c>
      <c r="S5" s="1657" t="str">
        <f>'Salary Menu MIS 3382'!W251</f>
        <v>EQUALIZATION ALLOC</v>
      </c>
      <c r="T5" s="1657" t="str">
        <f>'Salary Menu MIS 3382'!W263</f>
        <v>SECONDARY READING</v>
      </c>
      <c r="U5" s="1657" t="str">
        <f>'Salary Menu MIS 3382'!W328</f>
        <v>LITERACY PROGRAM</v>
      </c>
      <c r="V5" s="1657" t="str">
        <f>'Salary Menu MIS 3382'!W228</f>
        <v>INT'L BACCAL</v>
      </c>
      <c r="W5" s="1657" t="s">
        <v>2047</v>
      </c>
      <c r="X5" s="1657" t="str">
        <f>'Salary Menu MIS 3382'!W198</f>
        <v>AICE</v>
      </c>
      <c r="Y5" s="1658" t="str">
        <f>'Salary Menu MIS 3382'!W218</f>
        <v>CAPE</v>
      </c>
      <c r="Z5" s="1658"/>
      <c r="AA5" s="1657" t="str">
        <f>'Salary Menu MIS 3382'!W437</f>
        <v>IDEA</v>
      </c>
      <c r="AB5" s="1657" t="str">
        <f>'Salary Menu MIS 3382'!W451</f>
        <v>TITLE I</v>
      </c>
      <c r="AC5" s="1657" t="str">
        <f>'Salary Menu MIS 3382'!W466</f>
        <v>TITLE II</v>
      </c>
      <c r="AD5" s="1704" t="s">
        <v>2025</v>
      </c>
      <c r="AE5" s="1704" t="s">
        <v>2026</v>
      </c>
      <c r="AF5" s="1682" t="s">
        <v>337</v>
      </c>
    </row>
    <row r="6" spans="1:32" ht="12.75" customHeight="1" x14ac:dyDescent="0.3">
      <c r="A6" s="92" t="s">
        <v>1473</v>
      </c>
      <c r="B6" s="1683">
        <f>'Salary Menu MIS 3382'!AH118</f>
        <v>0</v>
      </c>
      <c r="C6" s="1664"/>
      <c r="D6" s="1672"/>
      <c r="E6" s="1664"/>
      <c r="F6" s="1665"/>
      <c r="G6" s="1664"/>
      <c r="H6" s="1664"/>
      <c r="I6" s="1664"/>
      <c r="J6" s="1664"/>
      <c r="K6" s="1914"/>
      <c r="L6" s="1664"/>
      <c r="M6" s="1664"/>
      <c r="N6" s="1664"/>
      <c r="O6" s="1672"/>
      <c r="P6" s="1664"/>
      <c r="Q6" s="1664"/>
      <c r="R6" s="1664"/>
      <c r="S6" s="1664"/>
      <c r="T6" s="1664"/>
      <c r="U6" s="1664"/>
      <c r="V6" s="1664"/>
      <c r="W6" s="1664"/>
      <c r="X6" s="1664"/>
      <c r="Y6" s="1665"/>
      <c r="Z6" s="1665"/>
      <c r="AA6" s="1664"/>
      <c r="AB6" s="1664"/>
      <c r="AC6" s="1664"/>
      <c r="AD6" s="1678"/>
      <c r="AE6" s="1678"/>
      <c r="AF6" s="1684">
        <f t="shared" ref="AF6:AF17" si="0">SUM(B6:AE6)</f>
        <v>0</v>
      </c>
    </row>
    <row r="7" spans="1:32" ht="12.75" customHeight="1" x14ac:dyDescent="0.3">
      <c r="A7" s="92" t="s">
        <v>1475</v>
      </c>
      <c r="B7" s="1683">
        <f>'Salary Menu MIS 3382'!AH119</f>
        <v>0</v>
      </c>
      <c r="C7" s="1664"/>
      <c r="D7" s="1672"/>
      <c r="E7" s="1664"/>
      <c r="F7" s="1665"/>
      <c r="G7" s="1664"/>
      <c r="H7" s="1664"/>
      <c r="I7" s="1664"/>
      <c r="J7" s="1664"/>
      <c r="K7" s="1914"/>
      <c r="L7" s="1664"/>
      <c r="M7" s="1664"/>
      <c r="N7" s="1664"/>
      <c r="O7" s="1672"/>
      <c r="P7" s="1664"/>
      <c r="Q7" s="1664"/>
      <c r="R7" s="1664"/>
      <c r="S7" s="1664"/>
      <c r="T7" s="1664"/>
      <c r="U7" s="1664"/>
      <c r="V7" s="1664"/>
      <c r="W7" s="1664"/>
      <c r="X7" s="1664"/>
      <c r="Y7" s="1665"/>
      <c r="Z7" s="1665"/>
      <c r="AA7" s="1664"/>
      <c r="AB7" s="1664"/>
      <c r="AC7" s="1664"/>
      <c r="AD7" s="1678"/>
      <c r="AE7" s="1678"/>
      <c r="AF7" s="1684">
        <f t="shared" si="0"/>
        <v>0</v>
      </c>
    </row>
    <row r="8" spans="1:32" ht="12.75" customHeight="1" x14ac:dyDescent="0.3">
      <c r="A8" s="92" t="s">
        <v>285</v>
      </c>
      <c r="B8" s="1683">
        <f>'Salary Menu MIS 3382'!AH120</f>
        <v>0</v>
      </c>
      <c r="C8" s="1664"/>
      <c r="D8" s="1672"/>
      <c r="E8" s="1664"/>
      <c r="F8" s="1665"/>
      <c r="G8" s="1664"/>
      <c r="H8" s="1664"/>
      <c r="I8" s="1664"/>
      <c r="J8" s="1664"/>
      <c r="K8" s="1914"/>
      <c r="L8" s="1664"/>
      <c r="M8" s="1664"/>
      <c r="N8" s="1664"/>
      <c r="O8" s="1672"/>
      <c r="P8" s="1664"/>
      <c r="Q8" s="1664"/>
      <c r="R8" s="1664"/>
      <c r="S8" s="1664"/>
      <c r="T8" s="1664"/>
      <c r="U8" s="1664"/>
      <c r="V8" s="1664"/>
      <c r="W8" s="1664"/>
      <c r="X8" s="1664"/>
      <c r="Y8" s="1665"/>
      <c r="Z8" s="1665"/>
      <c r="AA8" s="1664"/>
      <c r="AB8" s="1664"/>
      <c r="AC8" s="1664"/>
      <c r="AD8" s="1678"/>
      <c r="AE8" s="1678"/>
      <c r="AF8" s="1684">
        <f t="shared" si="0"/>
        <v>0</v>
      </c>
    </row>
    <row r="9" spans="1:32" ht="12.75" customHeight="1" x14ac:dyDescent="0.3">
      <c r="A9" s="92" t="s">
        <v>2005</v>
      </c>
      <c r="B9" s="1683">
        <f>'Salary Menu MIS 3382'!AH121</f>
        <v>0</v>
      </c>
      <c r="C9" s="1664"/>
      <c r="D9" s="1672"/>
      <c r="E9" s="1664"/>
      <c r="F9" s="1665"/>
      <c r="G9" s="1664"/>
      <c r="H9" s="1664"/>
      <c r="I9" s="1664"/>
      <c r="J9" s="1664"/>
      <c r="K9" s="1914"/>
      <c r="L9" s="1664"/>
      <c r="M9" s="1664"/>
      <c r="N9" s="1664"/>
      <c r="O9" s="1672"/>
      <c r="P9" s="1664"/>
      <c r="Q9" s="1664"/>
      <c r="R9" s="1664"/>
      <c r="S9" s="1664"/>
      <c r="T9" s="1664"/>
      <c r="U9" s="1664"/>
      <c r="V9" s="1664"/>
      <c r="W9" s="1664"/>
      <c r="X9" s="1664"/>
      <c r="Y9" s="1665"/>
      <c r="Z9" s="1665"/>
      <c r="AA9" s="1664"/>
      <c r="AB9" s="1664"/>
      <c r="AC9" s="1664"/>
      <c r="AD9" s="1678"/>
      <c r="AE9" s="1678"/>
      <c r="AF9" s="1684">
        <f t="shared" si="0"/>
        <v>0</v>
      </c>
    </row>
    <row r="10" spans="1:32" s="259" customFormat="1" ht="12.75" hidden="1" customHeight="1" x14ac:dyDescent="0.3">
      <c r="A10" s="259" t="s">
        <v>1912</v>
      </c>
      <c r="B10" s="1685">
        <f>'Salary Menu MIS 3382'!AH122</f>
        <v>0</v>
      </c>
      <c r="C10" s="1678"/>
      <c r="D10" s="1678"/>
      <c r="E10" s="1678"/>
      <c r="F10" s="1665"/>
      <c r="G10" s="1678"/>
      <c r="H10" s="1678"/>
      <c r="I10" s="1678"/>
      <c r="J10" s="1678"/>
      <c r="K10" s="1915"/>
      <c r="L10" s="1678"/>
      <c r="M10" s="1678"/>
      <c r="N10" s="1678"/>
      <c r="O10" s="1678"/>
      <c r="P10" s="1678"/>
      <c r="Q10" s="1678"/>
      <c r="R10" s="1678"/>
      <c r="S10" s="1678"/>
      <c r="T10" s="1678"/>
      <c r="U10" s="1678"/>
      <c r="V10" s="1678"/>
      <c r="W10" s="1678"/>
      <c r="X10" s="1678"/>
      <c r="Y10" s="1665"/>
      <c r="Z10" s="1665"/>
      <c r="AA10" s="1678"/>
      <c r="AB10" s="1678"/>
      <c r="AC10" s="1678"/>
      <c r="AD10" s="1678"/>
      <c r="AE10" s="1678"/>
      <c r="AF10" s="1686">
        <f t="shared" si="0"/>
        <v>0</v>
      </c>
    </row>
    <row r="11" spans="1:32" s="259" customFormat="1" ht="12.75" hidden="1" customHeight="1" x14ac:dyDescent="0.3">
      <c r="A11" s="259" t="s">
        <v>1915</v>
      </c>
      <c r="B11" s="1685">
        <f>'Salary Menu MIS 3382'!AH123</f>
        <v>0</v>
      </c>
      <c r="C11" s="1678"/>
      <c r="D11" s="1678"/>
      <c r="E11" s="1678"/>
      <c r="F11" s="1665"/>
      <c r="G11" s="1678"/>
      <c r="H11" s="1678"/>
      <c r="I11" s="1678"/>
      <c r="J11" s="1678"/>
      <c r="K11" s="1915"/>
      <c r="L11" s="1678"/>
      <c r="M11" s="1678"/>
      <c r="N11" s="1678"/>
      <c r="O11" s="1678"/>
      <c r="P11" s="1678"/>
      <c r="Q11" s="1678"/>
      <c r="R11" s="1678"/>
      <c r="S11" s="1678"/>
      <c r="T11" s="1678"/>
      <c r="U11" s="1678"/>
      <c r="V11" s="1678"/>
      <c r="W11" s="1678"/>
      <c r="X11" s="1678"/>
      <c r="Y11" s="1665"/>
      <c r="Z11" s="1665"/>
      <c r="AA11" s="1678"/>
      <c r="AB11" s="1678"/>
      <c r="AC11" s="1678"/>
      <c r="AD11" s="1678"/>
      <c r="AE11" s="1678"/>
      <c r="AF11" s="1686">
        <f t="shared" si="0"/>
        <v>0</v>
      </c>
    </row>
    <row r="12" spans="1:32" ht="12.75" customHeight="1" x14ac:dyDescent="0.3">
      <c r="A12" s="92" t="s">
        <v>2004</v>
      </c>
      <c r="B12" s="1683">
        <f>'Salary Menu MIS 3382'!AH124</f>
        <v>0</v>
      </c>
      <c r="C12" s="1664"/>
      <c r="D12" s="1672"/>
      <c r="E12" s="1664"/>
      <c r="F12" s="1665"/>
      <c r="G12" s="1664"/>
      <c r="H12" s="1664"/>
      <c r="I12" s="1664"/>
      <c r="J12" s="1664"/>
      <c r="K12" s="1915">
        <f>'Salary Menu MIS 3382'!AH385</f>
        <v>0</v>
      </c>
      <c r="L12" s="1664"/>
      <c r="M12" s="1664"/>
      <c r="N12" s="1664"/>
      <c r="O12" s="1672"/>
      <c r="P12" s="1664"/>
      <c r="Q12" s="1664"/>
      <c r="R12" s="1664"/>
      <c r="S12" s="1664"/>
      <c r="T12" s="1664"/>
      <c r="U12" s="1664"/>
      <c r="V12" s="1664"/>
      <c r="W12" s="1664"/>
      <c r="X12" s="1664"/>
      <c r="Y12" s="1665"/>
      <c r="Z12" s="1665"/>
      <c r="AA12" s="1664"/>
      <c r="AB12" s="1664"/>
      <c r="AC12" s="1664"/>
      <c r="AD12" s="1678"/>
      <c r="AE12" s="1678"/>
      <c r="AF12" s="1684">
        <f t="shared" si="0"/>
        <v>0</v>
      </c>
    </row>
    <row r="13" spans="1:32" s="259" customFormat="1" ht="12.75" hidden="1" customHeight="1" x14ac:dyDescent="0.3">
      <c r="A13" s="259" t="s">
        <v>1913</v>
      </c>
      <c r="B13" s="1685">
        <f>'Salary Menu MIS 3382'!AH125</f>
        <v>0</v>
      </c>
      <c r="C13" s="1678"/>
      <c r="D13" s="1678"/>
      <c r="E13" s="1678"/>
      <c r="F13" s="1665"/>
      <c r="G13" s="1678"/>
      <c r="H13" s="1678"/>
      <c r="I13" s="1678"/>
      <c r="J13" s="1678"/>
      <c r="K13" s="1915"/>
      <c r="L13" s="1678"/>
      <c r="M13" s="1678"/>
      <c r="N13" s="1678"/>
      <c r="O13" s="1678"/>
      <c r="P13" s="1678"/>
      <c r="Q13" s="1678"/>
      <c r="R13" s="1678"/>
      <c r="S13" s="1678"/>
      <c r="T13" s="1678"/>
      <c r="U13" s="1678"/>
      <c r="V13" s="1678"/>
      <c r="W13" s="1678"/>
      <c r="X13" s="1678"/>
      <c r="Y13" s="1665"/>
      <c r="Z13" s="1665"/>
      <c r="AA13" s="1678"/>
      <c r="AB13" s="1678"/>
      <c r="AC13" s="1678"/>
      <c r="AD13" s="1678"/>
      <c r="AE13" s="1678"/>
      <c r="AF13" s="1686">
        <f t="shared" si="0"/>
        <v>0</v>
      </c>
    </row>
    <row r="14" spans="1:32" s="259" customFormat="1" ht="12.75" customHeight="1" x14ac:dyDescent="0.3">
      <c r="A14" s="92" t="s">
        <v>1914</v>
      </c>
      <c r="B14" s="1683">
        <f>'Salary Menu MIS 3382'!AH126</f>
        <v>0</v>
      </c>
      <c r="C14" s="1678"/>
      <c r="D14" s="1678"/>
      <c r="E14" s="1678"/>
      <c r="F14" s="1665"/>
      <c r="G14" s="1678"/>
      <c r="H14" s="1678"/>
      <c r="I14" s="1678"/>
      <c r="J14" s="1678"/>
      <c r="K14" s="1915">
        <f>'Salary Menu MIS 3382'!AH386</f>
        <v>0</v>
      </c>
      <c r="L14" s="1678"/>
      <c r="M14" s="1678"/>
      <c r="N14" s="1678"/>
      <c r="O14" s="1678"/>
      <c r="P14" s="1678"/>
      <c r="Q14" s="1678"/>
      <c r="R14" s="1678"/>
      <c r="S14" s="1678"/>
      <c r="T14" s="1678"/>
      <c r="U14" s="1678"/>
      <c r="V14" s="1678"/>
      <c r="W14" s="1678"/>
      <c r="X14" s="1678"/>
      <c r="Y14" s="1665"/>
      <c r="Z14" s="1665"/>
      <c r="AA14" s="1678"/>
      <c r="AB14" s="1678"/>
      <c r="AC14" s="1678"/>
      <c r="AD14" s="1678"/>
      <c r="AE14" s="1678"/>
      <c r="AF14" s="1686">
        <f t="shared" si="0"/>
        <v>0</v>
      </c>
    </row>
    <row r="15" spans="1:32" ht="12.75" customHeight="1" x14ac:dyDescent="0.3">
      <c r="A15" s="92" t="s">
        <v>1548</v>
      </c>
      <c r="B15" s="1683">
        <f>'Salary Menu MIS 3382'!AH127</f>
        <v>0</v>
      </c>
      <c r="C15" s="1664"/>
      <c r="D15" s="1672"/>
      <c r="E15" s="1664"/>
      <c r="F15" s="1665"/>
      <c r="G15" s="1664"/>
      <c r="H15" s="1664"/>
      <c r="I15" s="1664"/>
      <c r="J15" s="1664"/>
      <c r="K15" s="1914"/>
      <c r="L15" s="1664"/>
      <c r="M15" s="1664"/>
      <c r="N15" s="1664"/>
      <c r="O15" s="1672"/>
      <c r="P15" s="1664"/>
      <c r="Q15" s="1664"/>
      <c r="R15" s="1664"/>
      <c r="S15" s="1664"/>
      <c r="T15" s="1664"/>
      <c r="U15" s="1664"/>
      <c r="V15" s="1664"/>
      <c r="W15" s="1664"/>
      <c r="X15" s="1664"/>
      <c r="Y15" s="1665"/>
      <c r="Z15" s="1665"/>
      <c r="AA15" s="1664"/>
      <c r="AB15" s="1664"/>
      <c r="AC15" s="1664"/>
      <c r="AD15" s="1678"/>
      <c r="AE15" s="1678"/>
      <c r="AF15" s="1684">
        <f t="shared" si="0"/>
        <v>0</v>
      </c>
    </row>
    <row r="16" spans="1:32" ht="12.75" customHeight="1" x14ac:dyDescent="0.3">
      <c r="A16" s="1687" t="s">
        <v>1454</v>
      </c>
      <c r="B16" s="1683">
        <f>'Salary Menu MIS 3382'!AH128</f>
        <v>0</v>
      </c>
      <c r="C16" s="1664"/>
      <c r="D16" s="1672"/>
      <c r="E16" s="1664"/>
      <c r="F16" s="1665"/>
      <c r="G16" s="1664"/>
      <c r="H16" s="1664"/>
      <c r="I16" s="1664"/>
      <c r="J16" s="1664"/>
      <c r="K16" s="1914"/>
      <c r="L16" s="1664"/>
      <c r="M16" s="1664"/>
      <c r="N16" s="1664"/>
      <c r="O16" s="1672"/>
      <c r="P16" s="1664"/>
      <c r="Q16" s="1664"/>
      <c r="R16" s="1666">
        <f>'Salary Menu MIS 3382'!AH400</f>
        <v>0</v>
      </c>
      <c r="S16" s="1664"/>
      <c r="T16" s="1664"/>
      <c r="U16" s="1664"/>
      <c r="V16" s="1664"/>
      <c r="W16" s="1664"/>
      <c r="X16" s="1664"/>
      <c r="Y16" s="1665"/>
      <c r="Z16" s="1665"/>
      <c r="AA16" s="1664"/>
      <c r="AB16" s="1664"/>
      <c r="AC16" s="1664"/>
      <c r="AD16" s="1678"/>
      <c r="AE16" s="1678"/>
      <c r="AF16" s="1684">
        <f t="shared" si="0"/>
        <v>0</v>
      </c>
    </row>
    <row r="17" spans="1:32" ht="12.75" customHeight="1" x14ac:dyDescent="0.3">
      <c r="A17" s="92" t="s">
        <v>1489</v>
      </c>
      <c r="B17" s="1683">
        <f>'Salary Menu MIS 3382'!AH129</f>
        <v>0</v>
      </c>
      <c r="C17" s="1664"/>
      <c r="D17" s="1672"/>
      <c r="E17" s="1664"/>
      <c r="F17" s="1665"/>
      <c r="G17" s="1664"/>
      <c r="H17" s="1664"/>
      <c r="I17" s="1664"/>
      <c r="J17" s="1664"/>
      <c r="K17" s="1914"/>
      <c r="L17" s="1664"/>
      <c r="M17" s="1664"/>
      <c r="N17" s="1664"/>
      <c r="O17" s="1672"/>
      <c r="P17" s="1664"/>
      <c r="Q17" s="1664"/>
      <c r="R17" s="1664"/>
      <c r="S17" s="1664"/>
      <c r="T17" s="1664"/>
      <c r="U17" s="1664"/>
      <c r="V17" s="1664"/>
      <c r="W17" s="1664"/>
      <c r="X17" s="1664"/>
      <c r="Y17" s="1665"/>
      <c r="Z17" s="1665"/>
      <c r="AA17" s="1664"/>
      <c r="AB17" s="1664"/>
      <c r="AC17" s="1664"/>
      <c r="AD17" s="1678"/>
      <c r="AE17" s="1678"/>
      <c r="AF17" s="1684">
        <f t="shared" si="0"/>
        <v>0</v>
      </c>
    </row>
    <row r="18" spans="1:32" s="1782" customFormat="1" ht="13.2" x14ac:dyDescent="0.25">
      <c r="A18" s="1781" t="s">
        <v>2249</v>
      </c>
      <c r="B18" s="1783">
        <f>SUM(B6:B17)</f>
        <v>0</v>
      </c>
      <c r="C18" s="1783">
        <f t="shared" ref="C18:AF18" si="1">SUM(C6:C17)</f>
        <v>0</v>
      </c>
      <c r="D18" s="1783">
        <f t="shared" si="1"/>
        <v>0</v>
      </c>
      <c r="E18" s="1783">
        <f t="shared" si="1"/>
        <v>0</v>
      </c>
      <c r="F18" s="1783">
        <f t="shared" si="1"/>
        <v>0</v>
      </c>
      <c r="G18" s="1783">
        <f t="shared" si="1"/>
        <v>0</v>
      </c>
      <c r="H18" s="1783">
        <f>SUM(H6:H17)</f>
        <v>0</v>
      </c>
      <c r="I18" s="1783">
        <f t="shared" si="1"/>
        <v>0</v>
      </c>
      <c r="J18" s="1783">
        <f t="shared" si="1"/>
        <v>0</v>
      </c>
      <c r="K18" s="1916">
        <f>SUM(K6:K17)</f>
        <v>0</v>
      </c>
      <c r="L18" s="1783">
        <f t="shared" si="1"/>
        <v>0</v>
      </c>
      <c r="M18" s="1783">
        <f t="shared" si="1"/>
        <v>0</v>
      </c>
      <c r="N18" s="1783">
        <f>SUM(N6:N17)</f>
        <v>0</v>
      </c>
      <c r="O18" s="1783">
        <f t="shared" si="1"/>
        <v>0</v>
      </c>
      <c r="P18" s="1783">
        <f t="shared" si="1"/>
        <v>0</v>
      </c>
      <c r="Q18" s="1783">
        <f>SUM(Q6:Q17)</f>
        <v>0</v>
      </c>
      <c r="R18" s="1783">
        <f t="shared" si="1"/>
        <v>0</v>
      </c>
      <c r="S18" s="1783">
        <f t="shared" si="1"/>
        <v>0</v>
      </c>
      <c r="T18" s="1783">
        <f t="shared" si="1"/>
        <v>0</v>
      </c>
      <c r="U18" s="1783">
        <f t="shared" si="1"/>
        <v>0</v>
      </c>
      <c r="V18" s="1783">
        <f t="shared" si="1"/>
        <v>0</v>
      </c>
      <c r="W18" s="1783">
        <f t="shared" si="1"/>
        <v>0</v>
      </c>
      <c r="X18" s="1783">
        <f t="shared" si="1"/>
        <v>0</v>
      </c>
      <c r="Y18" s="1783">
        <f t="shared" si="1"/>
        <v>0</v>
      </c>
      <c r="Z18" s="1783">
        <f t="shared" si="1"/>
        <v>0</v>
      </c>
      <c r="AA18" s="1783">
        <f t="shared" si="1"/>
        <v>0</v>
      </c>
      <c r="AB18" s="1783">
        <f t="shared" si="1"/>
        <v>0</v>
      </c>
      <c r="AC18" s="1783">
        <f t="shared" si="1"/>
        <v>0</v>
      </c>
      <c r="AD18" s="1783">
        <f t="shared" si="1"/>
        <v>0</v>
      </c>
      <c r="AE18" s="1783">
        <f t="shared" si="1"/>
        <v>0</v>
      </c>
      <c r="AF18" s="1783">
        <f t="shared" si="1"/>
        <v>0</v>
      </c>
    </row>
    <row r="19" spans="1:32" x14ac:dyDescent="0.3">
      <c r="A19" s="92" t="s">
        <v>1476</v>
      </c>
      <c r="B19" s="1692">
        <f>'Salary Menu MIS 3382'!AH131</f>
        <v>0</v>
      </c>
      <c r="C19" s="1688"/>
      <c r="D19" s="1694">
        <f>'Salary Menu MIS 3382'!AD380</f>
        <v>0.25</v>
      </c>
      <c r="E19" s="1692">
        <f>'Salary Menu MIS 3382'!AH367</f>
        <v>0</v>
      </c>
      <c r="F19" s="1689"/>
      <c r="G19" s="1688"/>
      <c r="H19" s="1692">
        <f>+'Salary Menu MIS 3382'!AH245</f>
        <v>0</v>
      </c>
      <c r="I19" s="1692">
        <f>'Salary Menu MIS 3382'!AH210</f>
        <v>0</v>
      </c>
      <c r="J19" s="1688"/>
      <c r="K19" s="1695"/>
      <c r="L19" s="1692">
        <f>'Salary Menu MIS 3382'!AH314</f>
        <v>0</v>
      </c>
      <c r="M19" s="1692">
        <f>'Salary Menu MIS 3382'!AH342</f>
        <v>1</v>
      </c>
      <c r="N19" s="1688"/>
      <c r="O19" s="1695"/>
      <c r="P19" s="1688"/>
      <c r="Q19" s="1688"/>
      <c r="R19" s="1688"/>
      <c r="S19" s="1692">
        <f>'Salary Menu MIS 3382'!AH252</f>
        <v>0</v>
      </c>
      <c r="T19" s="1692">
        <f>'Salary Menu MIS 3382'!AH265</f>
        <v>0</v>
      </c>
      <c r="U19" s="1688"/>
      <c r="V19" s="1692">
        <f>'Salary Menu MIS 3382'!AH230</f>
        <v>0</v>
      </c>
      <c r="W19" s="1694">
        <f>'Salary Menu MIS 3382'!AH291</f>
        <v>0</v>
      </c>
      <c r="X19" s="1692">
        <f>'Salary Menu MIS 3382'!AH200</f>
        <v>0</v>
      </c>
      <c r="Y19" s="1689"/>
      <c r="Z19" s="1693"/>
      <c r="AA19" s="1688"/>
      <c r="AB19" s="1688"/>
      <c r="AC19" s="1688"/>
      <c r="AD19" s="1704"/>
      <c r="AE19" s="1704"/>
      <c r="AF19" s="1684">
        <f t="shared" ref="AF19:AF36" si="2">SUM(B19:AE19)</f>
        <v>1.25</v>
      </c>
    </row>
    <row r="20" spans="1:32" x14ac:dyDescent="0.3">
      <c r="A20" s="92" t="s">
        <v>1308</v>
      </c>
      <c r="B20" s="1692">
        <v>0</v>
      </c>
      <c r="C20" s="1688"/>
      <c r="D20" s="1690"/>
      <c r="E20" s="1688"/>
      <c r="F20" s="1689"/>
      <c r="G20" s="1688"/>
      <c r="H20" s="1688"/>
      <c r="I20" s="1688"/>
      <c r="J20" s="1688"/>
      <c r="K20" s="1695"/>
      <c r="L20" s="1688"/>
      <c r="M20" s="1688"/>
      <c r="N20" s="1688"/>
      <c r="O20" s="1690"/>
      <c r="P20" s="1692">
        <f>'Salary Menu MIS 3382'!AH240</f>
        <v>5.4</v>
      </c>
      <c r="Q20" s="1688"/>
      <c r="R20" s="1688"/>
      <c r="S20" s="1695"/>
      <c r="T20" s="1688"/>
      <c r="U20" s="1688"/>
      <c r="V20" s="1688"/>
      <c r="W20" s="1688"/>
      <c r="X20" s="1688"/>
      <c r="Y20" s="1689"/>
      <c r="Z20" s="1693"/>
      <c r="AA20" s="1688"/>
      <c r="AB20" s="1688"/>
      <c r="AC20" s="1688"/>
      <c r="AD20" s="1704"/>
      <c r="AE20" s="1704"/>
      <c r="AF20" s="1684">
        <f t="shared" si="2"/>
        <v>5.4</v>
      </c>
    </row>
    <row r="21" spans="1:32" x14ac:dyDescent="0.3">
      <c r="A21" s="92" t="s">
        <v>351</v>
      </c>
      <c r="B21" s="1692">
        <f>'Salary Menu MIS 3382'!AH132</f>
        <v>0.8</v>
      </c>
      <c r="C21" s="1688"/>
      <c r="D21" s="1695"/>
      <c r="E21" s="1688"/>
      <c r="F21" s="1689"/>
      <c r="G21" s="1688"/>
      <c r="H21" s="1688"/>
      <c r="I21" s="1688"/>
      <c r="J21" s="1692">
        <f>'Salary Menu MIS 3382'!AH301</f>
        <v>0</v>
      </c>
      <c r="K21" s="1695"/>
      <c r="L21" s="1688"/>
      <c r="M21" s="1692">
        <f>'Salary Menu MIS 3382'!AH343</f>
        <v>0</v>
      </c>
      <c r="N21" s="1688"/>
      <c r="O21" s="1695"/>
      <c r="P21" s="1688"/>
      <c r="Q21" s="1688"/>
      <c r="R21" s="1688"/>
      <c r="S21" s="1695"/>
      <c r="T21" s="1688"/>
      <c r="U21" s="1688"/>
      <c r="V21" s="1688"/>
      <c r="W21" s="1688"/>
      <c r="X21" s="1688"/>
      <c r="Y21" s="1689"/>
      <c r="Z21" s="1693"/>
      <c r="AA21" s="1696"/>
      <c r="AB21" s="1688"/>
      <c r="AC21" s="1688"/>
      <c r="AD21" s="1704"/>
      <c r="AE21" s="1704"/>
      <c r="AF21" s="1697">
        <f t="shared" si="2"/>
        <v>0.8</v>
      </c>
    </row>
    <row r="22" spans="1:32" x14ac:dyDescent="0.3">
      <c r="A22" s="92" t="s">
        <v>313</v>
      </c>
      <c r="B22" s="1692">
        <f>'Salary Menu MIS 3382'!AH133</f>
        <v>0</v>
      </c>
      <c r="C22" s="1688"/>
      <c r="D22" s="1690"/>
      <c r="E22" s="1688"/>
      <c r="F22" s="1689"/>
      <c r="G22" s="1692">
        <f>'Salary Menu MIS 3382'!AH335</f>
        <v>0</v>
      </c>
      <c r="H22" s="1688"/>
      <c r="I22" s="1688"/>
      <c r="J22" s="1688"/>
      <c r="K22" s="1695"/>
      <c r="L22" s="1688"/>
      <c r="M22" s="1688"/>
      <c r="N22" s="1688"/>
      <c r="O22" s="1690"/>
      <c r="P22" s="1688"/>
      <c r="Q22" s="1688"/>
      <c r="R22" s="1688"/>
      <c r="S22" s="1695"/>
      <c r="T22" s="1688"/>
      <c r="U22" s="1688"/>
      <c r="V22" s="1688"/>
      <c r="W22" s="1688"/>
      <c r="X22" s="1688"/>
      <c r="Y22" s="1689"/>
      <c r="Z22" s="1693"/>
      <c r="AA22" s="1688"/>
      <c r="AB22" s="1688"/>
      <c r="AC22" s="1688"/>
      <c r="AD22" s="1704"/>
      <c r="AE22" s="1704"/>
      <c r="AF22" s="1684">
        <f t="shared" si="2"/>
        <v>0</v>
      </c>
    </row>
    <row r="23" spans="1:32" x14ac:dyDescent="0.3">
      <c r="A23" s="92" t="s">
        <v>1916</v>
      </c>
      <c r="B23" s="1692">
        <f>'Salary Menu MIS 3382'!AH134</f>
        <v>0</v>
      </c>
      <c r="C23" s="1688"/>
      <c r="D23" s="1690"/>
      <c r="E23" s="1688"/>
      <c r="F23" s="1689"/>
      <c r="G23" s="1692">
        <f>'Salary Menu MIS 3382'!AH336</f>
        <v>0</v>
      </c>
      <c r="H23" s="1688"/>
      <c r="I23" s="1688"/>
      <c r="J23" s="1688"/>
      <c r="K23" s="1695"/>
      <c r="L23" s="1688"/>
      <c r="M23" s="1688"/>
      <c r="N23" s="1688"/>
      <c r="O23" s="1690"/>
      <c r="P23" s="1688"/>
      <c r="Q23" s="1688"/>
      <c r="R23" s="1688"/>
      <c r="S23" s="1695"/>
      <c r="T23" s="1688"/>
      <c r="U23" s="1688"/>
      <c r="V23" s="1688"/>
      <c r="W23" s="1688"/>
      <c r="X23" s="1688"/>
      <c r="Y23" s="1689"/>
      <c r="Z23" s="1693"/>
      <c r="AA23" s="1688"/>
      <c r="AB23" s="1688"/>
      <c r="AC23" s="1688"/>
      <c r="AD23" s="1704"/>
      <c r="AE23" s="1704"/>
      <c r="AF23" s="1684">
        <f t="shared" si="2"/>
        <v>0</v>
      </c>
    </row>
    <row r="24" spans="1:32" x14ac:dyDescent="0.3">
      <c r="A24" s="92" t="s">
        <v>1480</v>
      </c>
      <c r="B24" s="1692">
        <f>'Salary Menu MIS 3382'!AH135</f>
        <v>0</v>
      </c>
      <c r="C24" s="1688"/>
      <c r="D24" s="1690"/>
      <c r="E24" s="1688"/>
      <c r="F24" s="1689"/>
      <c r="G24" s="1688"/>
      <c r="H24" s="1688"/>
      <c r="I24" s="1688"/>
      <c r="J24" s="1688"/>
      <c r="K24" s="1695"/>
      <c r="L24" s="1688"/>
      <c r="M24" s="1688"/>
      <c r="N24" s="1688"/>
      <c r="O24" s="1690"/>
      <c r="P24" s="1688"/>
      <c r="Q24" s="1688"/>
      <c r="R24" s="1692">
        <f>'Salary Menu MIS 3382'!AH401</f>
        <v>0</v>
      </c>
      <c r="S24" s="1695"/>
      <c r="T24" s="1688"/>
      <c r="U24" s="1688"/>
      <c r="V24" s="1688"/>
      <c r="W24" s="1694">
        <f>'Salary Menu MIS 3382'!AH292</f>
        <v>0</v>
      </c>
      <c r="X24" s="1688"/>
      <c r="Y24" s="1693">
        <f>'Salary Menu MIS 3382'!AH220</f>
        <v>0</v>
      </c>
      <c r="Z24" s="1693"/>
      <c r="AA24" s="1688"/>
      <c r="AB24" s="1688"/>
      <c r="AC24" s="1688"/>
      <c r="AD24" s="1704"/>
      <c r="AE24" s="1704"/>
      <c r="AF24" s="1684">
        <f t="shared" si="2"/>
        <v>0</v>
      </c>
    </row>
    <row r="25" spans="1:32" x14ac:dyDescent="0.3">
      <c r="A25" s="92" t="s">
        <v>1481</v>
      </c>
      <c r="B25" s="1692">
        <f>'Salary Menu MIS 3382'!AH136</f>
        <v>0</v>
      </c>
      <c r="C25" s="1688"/>
      <c r="D25" s="1690"/>
      <c r="E25" s="1688"/>
      <c r="F25" s="1689"/>
      <c r="G25" s="1688"/>
      <c r="H25" s="1688"/>
      <c r="I25" s="1688"/>
      <c r="J25" s="1688"/>
      <c r="K25" s="1695"/>
      <c r="L25" s="1688"/>
      <c r="M25" s="1688"/>
      <c r="N25" s="1688"/>
      <c r="O25" s="1690"/>
      <c r="P25" s="1688"/>
      <c r="Q25" s="1688"/>
      <c r="R25" s="1688"/>
      <c r="S25" s="1695"/>
      <c r="T25" s="1688"/>
      <c r="U25" s="1688"/>
      <c r="V25" s="1688"/>
      <c r="W25" s="1688"/>
      <c r="X25" s="1688"/>
      <c r="Y25" s="1689"/>
      <c r="Z25" s="1698"/>
      <c r="AA25" s="1530"/>
      <c r="AB25" s="1688"/>
      <c r="AC25" s="1688"/>
      <c r="AD25" s="1704"/>
      <c r="AE25" s="1704"/>
      <c r="AF25" s="1697">
        <f t="shared" si="2"/>
        <v>0</v>
      </c>
    </row>
    <row r="26" spans="1:32" x14ac:dyDescent="0.3">
      <c r="A26" s="92" t="s">
        <v>1455</v>
      </c>
      <c r="B26" s="1692">
        <f>'Salary Menu MIS 3382'!AH137+'Salary Menu MIS 3382'!AH138</f>
        <v>0</v>
      </c>
      <c r="C26" s="1688"/>
      <c r="D26" s="1690"/>
      <c r="E26" s="1688"/>
      <c r="F26" s="1689"/>
      <c r="G26" s="1688"/>
      <c r="H26" s="1688"/>
      <c r="I26" s="1688"/>
      <c r="J26" s="1688"/>
      <c r="K26" s="1695"/>
      <c r="L26" s="1688"/>
      <c r="M26" s="1688"/>
      <c r="N26" s="1688"/>
      <c r="O26" s="1690"/>
      <c r="P26" s="1688"/>
      <c r="Q26" s="1688"/>
      <c r="R26" s="1692">
        <f>'Salary Menu MIS 3382'!AH402+'Salary Menu MIS 3382'!AH403</f>
        <v>0</v>
      </c>
      <c r="S26" s="1695"/>
      <c r="T26" s="1688"/>
      <c r="U26" s="1688"/>
      <c r="V26" s="1688"/>
      <c r="W26" s="1694">
        <f>'Salary Menu MIS 3382'!AH293</f>
        <v>0</v>
      </c>
      <c r="X26" s="1688"/>
      <c r="Y26" s="1689"/>
      <c r="Z26" s="1693"/>
      <c r="AA26" s="1688"/>
      <c r="AB26" s="1688"/>
      <c r="AC26" s="1688"/>
      <c r="AD26" s="1704"/>
      <c r="AE26" s="1704"/>
      <c r="AF26" s="1684">
        <f t="shared" si="2"/>
        <v>0</v>
      </c>
    </row>
    <row r="27" spans="1:32" x14ac:dyDescent="0.3">
      <c r="A27" s="92" t="s">
        <v>1456</v>
      </c>
      <c r="B27" s="1692">
        <f>'Salary Menu MIS 3382'!AH139</f>
        <v>0</v>
      </c>
      <c r="C27" s="1688"/>
      <c r="D27" s="1695"/>
      <c r="E27" s="1688"/>
      <c r="F27" s="1689"/>
      <c r="G27" s="1688"/>
      <c r="H27" s="1694">
        <f>+'Salary Menu MIS 3382'!AH246</f>
        <v>0</v>
      </c>
      <c r="I27" s="1692">
        <f>'Salary Menu MIS 3382'!AH211</f>
        <v>0</v>
      </c>
      <c r="J27" s="1692">
        <f>'Salary Menu MIS 3382'!AH302</f>
        <v>0</v>
      </c>
      <c r="K27" s="1695"/>
      <c r="L27" s="1692">
        <f>'Salary Menu MIS 3382'!AH315</f>
        <v>0</v>
      </c>
      <c r="M27" s="1692">
        <f>'Salary Menu MIS 3382'!AH344</f>
        <v>0</v>
      </c>
      <c r="N27" s="1688"/>
      <c r="O27" s="1695"/>
      <c r="P27" s="1688"/>
      <c r="Q27" s="1688"/>
      <c r="R27" s="1692">
        <f>'Salary Menu MIS 3382'!AH404</f>
        <v>0</v>
      </c>
      <c r="S27" s="1695"/>
      <c r="T27" s="1688"/>
      <c r="U27" s="1688"/>
      <c r="V27" s="1692">
        <f>'Salary Menu MIS 3382'!AH231</f>
        <v>0</v>
      </c>
      <c r="W27" s="1688"/>
      <c r="X27" s="1692">
        <f>'Salary Menu MIS 3382'!AH201</f>
        <v>0</v>
      </c>
      <c r="Y27" s="1693">
        <f>'Salary Menu MIS 3382'!AH221</f>
        <v>0</v>
      </c>
      <c r="Z27" s="1693"/>
      <c r="AA27" s="1688"/>
      <c r="AB27" s="1688"/>
      <c r="AC27" s="1688"/>
      <c r="AD27" s="1704"/>
      <c r="AE27" s="1704"/>
      <c r="AF27" s="1684">
        <f t="shared" si="2"/>
        <v>0</v>
      </c>
    </row>
    <row r="28" spans="1:32" x14ac:dyDescent="0.3">
      <c r="A28" s="1687" t="s">
        <v>1930</v>
      </c>
      <c r="B28" s="1692">
        <f>'Salary Menu MIS 3382'!AH140</f>
        <v>0</v>
      </c>
      <c r="C28" s="1688"/>
      <c r="D28" s="1688"/>
      <c r="E28" s="1688"/>
      <c r="F28" s="1689"/>
      <c r="G28" s="1688"/>
      <c r="H28" s="1688"/>
      <c r="I28" s="1688"/>
      <c r="J28" s="1688"/>
      <c r="K28" s="1695"/>
      <c r="L28" s="1688"/>
      <c r="M28" s="1688"/>
      <c r="N28" s="1688"/>
      <c r="O28" s="1688"/>
      <c r="P28" s="1688"/>
      <c r="Q28" s="1688"/>
      <c r="R28" s="1688"/>
      <c r="S28" s="1695"/>
      <c r="T28" s="1688"/>
      <c r="U28" s="1688"/>
      <c r="V28" s="1688"/>
      <c r="W28" s="1688"/>
      <c r="X28" s="1688"/>
      <c r="Y28" s="1689"/>
      <c r="Z28" s="1693"/>
      <c r="AA28" s="1688"/>
      <c r="AB28" s="1688"/>
      <c r="AC28" s="1688"/>
      <c r="AD28" s="1704"/>
      <c r="AE28" s="1704"/>
      <c r="AF28" s="1684">
        <f t="shared" si="2"/>
        <v>0</v>
      </c>
    </row>
    <row r="29" spans="1:32" s="1530" customFormat="1" x14ac:dyDescent="0.3">
      <c r="B29" s="1688"/>
      <c r="C29" s="1688"/>
      <c r="D29" s="1690"/>
      <c r="E29" s="1688"/>
      <c r="F29" s="1689"/>
      <c r="G29" s="1688"/>
      <c r="H29" s="1688"/>
      <c r="I29" s="1688"/>
      <c r="J29" s="1688"/>
      <c r="K29" s="1695"/>
      <c r="L29" s="1688"/>
      <c r="M29" s="1688"/>
      <c r="N29" s="1688"/>
      <c r="O29" s="1690"/>
      <c r="P29" s="1688"/>
      <c r="Q29" s="1688"/>
      <c r="R29" s="1688"/>
      <c r="S29" s="1690"/>
      <c r="T29" s="1688"/>
      <c r="U29" s="1688"/>
      <c r="V29" s="1688"/>
      <c r="W29" s="1688"/>
      <c r="X29" s="1688"/>
      <c r="Y29" s="1689"/>
      <c r="Z29" s="1689"/>
      <c r="AA29" s="1688"/>
      <c r="AB29" s="1688"/>
      <c r="AC29" s="1688"/>
      <c r="AD29" s="1704"/>
      <c r="AE29" s="1704"/>
      <c r="AF29" s="1691">
        <f t="shared" si="2"/>
        <v>0</v>
      </c>
    </row>
    <row r="30" spans="1:32" x14ac:dyDescent="0.3">
      <c r="A30" s="1699" t="s">
        <v>1483</v>
      </c>
      <c r="B30" s="1692">
        <f>'Salary Menu MIS 3382'!AH142</f>
        <v>0</v>
      </c>
      <c r="C30" s="1688"/>
      <c r="D30" s="1690"/>
      <c r="E30" s="1688"/>
      <c r="F30" s="1689"/>
      <c r="G30" s="1688"/>
      <c r="H30" s="1688"/>
      <c r="I30" s="1688"/>
      <c r="J30" s="1688"/>
      <c r="K30" s="1695"/>
      <c r="L30" s="1688"/>
      <c r="M30" s="1688"/>
      <c r="N30" s="1688"/>
      <c r="O30" s="1690"/>
      <c r="P30" s="1688"/>
      <c r="Q30" s="1688"/>
      <c r="R30" s="1688"/>
      <c r="S30" s="1695"/>
      <c r="T30" s="1688"/>
      <c r="U30" s="1688"/>
      <c r="V30" s="1688"/>
      <c r="W30" s="1688"/>
      <c r="X30" s="1688"/>
      <c r="Y30" s="1689"/>
      <c r="Z30" s="1693"/>
      <c r="AA30" s="1688"/>
      <c r="AB30" s="1688"/>
      <c r="AC30" s="1688"/>
      <c r="AD30" s="1704"/>
      <c r="AE30" s="1704"/>
      <c r="AF30" s="1684">
        <f t="shared" si="2"/>
        <v>0</v>
      </c>
    </row>
    <row r="31" spans="1:32" x14ac:dyDescent="0.3">
      <c r="A31" s="1699" t="s">
        <v>1484</v>
      </c>
      <c r="B31" s="1692">
        <f>'Salary Menu MIS 3382'!AH143</f>
        <v>0</v>
      </c>
      <c r="C31" s="1688"/>
      <c r="D31" s="1690"/>
      <c r="E31" s="1688"/>
      <c r="F31" s="1689"/>
      <c r="G31" s="1688"/>
      <c r="H31" s="1688"/>
      <c r="I31" s="1688"/>
      <c r="J31" s="1688"/>
      <c r="K31" s="1695"/>
      <c r="L31" s="1688"/>
      <c r="M31" s="1688"/>
      <c r="N31" s="1688"/>
      <c r="O31" s="1690"/>
      <c r="P31" s="1688"/>
      <c r="Q31" s="1688"/>
      <c r="R31" s="1688"/>
      <c r="S31" s="1695"/>
      <c r="T31" s="1688"/>
      <c r="U31" s="1688"/>
      <c r="V31" s="1688"/>
      <c r="W31" s="1688"/>
      <c r="X31" s="1688"/>
      <c r="Y31" s="1689"/>
      <c r="Z31" s="1693"/>
      <c r="AA31" s="1688"/>
      <c r="AB31" s="1688"/>
      <c r="AC31" s="1688"/>
      <c r="AD31" s="1704"/>
      <c r="AE31" s="1704"/>
      <c r="AF31" s="1684">
        <f t="shared" si="2"/>
        <v>0</v>
      </c>
    </row>
    <row r="32" spans="1:32" x14ac:dyDescent="0.3">
      <c r="A32" s="92" t="s">
        <v>1485</v>
      </c>
      <c r="B32" s="1692">
        <f>'Salary Menu MIS 3382'!AH144</f>
        <v>0</v>
      </c>
      <c r="C32" s="1688"/>
      <c r="D32" s="1695"/>
      <c r="E32" s="1688"/>
      <c r="F32" s="1689"/>
      <c r="G32" s="1688"/>
      <c r="H32" s="1688"/>
      <c r="I32" s="1688"/>
      <c r="J32" s="1692">
        <f>'Salary Menu MIS 3382'!AH304</f>
        <v>0</v>
      </c>
      <c r="K32" s="1695"/>
      <c r="L32" s="1692">
        <f>'Salary Menu MIS 3382'!AH316</f>
        <v>0</v>
      </c>
      <c r="M32" s="1692">
        <f>'Salary Menu MIS 3382'!AH345</f>
        <v>0</v>
      </c>
      <c r="N32" s="1688"/>
      <c r="O32" s="1695"/>
      <c r="P32" s="1688"/>
      <c r="Q32" s="1688"/>
      <c r="R32" s="1688"/>
      <c r="S32" s="1695"/>
      <c r="T32" s="1688"/>
      <c r="U32" s="1688"/>
      <c r="V32" s="1688"/>
      <c r="W32" s="1688"/>
      <c r="X32" s="1688"/>
      <c r="Y32" s="1689"/>
      <c r="Z32" s="1693"/>
      <c r="AA32" s="1688"/>
      <c r="AB32" s="1688"/>
      <c r="AC32" s="1688"/>
      <c r="AD32" s="1704"/>
      <c r="AE32" s="1704"/>
      <c r="AF32" s="1684">
        <f t="shared" si="2"/>
        <v>0</v>
      </c>
    </row>
    <row r="33" spans="1:32" x14ac:dyDescent="0.3">
      <c r="A33" s="92" t="s">
        <v>363</v>
      </c>
      <c r="B33" s="1692">
        <f>'Salary Menu MIS 3382'!AH145</f>
        <v>0</v>
      </c>
      <c r="C33" s="1688"/>
      <c r="D33" s="1695"/>
      <c r="E33" s="1688"/>
      <c r="F33" s="1689"/>
      <c r="G33" s="1688"/>
      <c r="H33" s="1688"/>
      <c r="I33" s="1688"/>
      <c r="J33" s="1692">
        <f>'Salary Menu MIS 3382'!AH305</f>
        <v>0</v>
      </c>
      <c r="K33" s="1695"/>
      <c r="L33" s="1692">
        <f>'Salary Menu MIS 3382'!AH317</f>
        <v>0</v>
      </c>
      <c r="M33" s="1692">
        <f>'Salary Menu MIS 3382'!AH346</f>
        <v>0</v>
      </c>
      <c r="N33" s="1688"/>
      <c r="O33" s="1695"/>
      <c r="P33" s="1688"/>
      <c r="Q33" s="1688"/>
      <c r="R33" s="1688"/>
      <c r="S33" s="1695"/>
      <c r="T33" s="1688"/>
      <c r="U33" s="1688"/>
      <c r="V33" s="1688"/>
      <c r="W33" s="1688"/>
      <c r="X33" s="1688"/>
      <c r="Y33" s="1689"/>
      <c r="Z33" s="1693"/>
      <c r="AA33" s="1688"/>
      <c r="AB33" s="1688"/>
      <c r="AC33" s="1688"/>
      <c r="AD33" s="1704"/>
      <c r="AE33" s="1704"/>
      <c r="AF33" s="1684">
        <f t="shared" si="2"/>
        <v>0</v>
      </c>
    </row>
    <row r="34" spans="1:32" x14ac:dyDescent="0.3">
      <c r="A34" s="92" t="s">
        <v>2356</v>
      </c>
      <c r="B34" s="1692">
        <f>'Salary Menu MIS 3382'!AH146</f>
        <v>0</v>
      </c>
      <c r="C34" s="1688"/>
      <c r="D34" s="1690"/>
      <c r="E34" s="1688"/>
      <c r="F34" s="1689"/>
      <c r="G34" s="1688"/>
      <c r="H34" s="1688"/>
      <c r="I34" s="1688"/>
      <c r="J34" s="1688"/>
      <c r="K34" s="1695"/>
      <c r="L34" s="1688"/>
      <c r="M34" s="1688"/>
      <c r="N34" s="1692">
        <f>+'Salary Menu MIS 3382'!AH258</f>
        <v>0.5</v>
      </c>
      <c r="O34" s="1690"/>
      <c r="P34" s="1688"/>
      <c r="Q34" s="1688"/>
      <c r="R34" s="1688"/>
      <c r="S34" s="1695"/>
      <c r="T34" s="1688"/>
      <c r="U34" s="1692">
        <f>'Salary Menu MIS 3382'!AH329</f>
        <v>0</v>
      </c>
      <c r="V34" s="1688"/>
      <c r="W34" s="1688"/>
      <c r="X34" s="1688"/>
      <c r="Y34" s="1689"/>
      <c r="Z34" s="1693"/>
      <c r="AA34" s="1688"/>
      <c r="AB34" s="1688"/>
      <c r="AC34" s="1688"/>
      <c r="AD34" s="1704"/>
      <c r="AE34" s="1704"/>
      <c r="AF34" s="1684">
        <f t="shared" si="2"/>
        <v>0.5</v>
      </c>
    </row>
    <row r="35" spans="1:32" x14ac:dyDescent="0.3">
      <c r="A35" s="92" t="s">
        <v>1487</v>
      </c>
      <c r="B35" s="1692">
        <f>'Salary Menu MIS 3382'!AH147</f>
        <v>0</v>
      </c>
      <c r="C35" s="1688"/>
      <c r="D35" s="1690"/>
      <c r="E35" s="1688"/>
      <c r="F35" s="1689"/>
      <c r="G35" s="1688"/>
      <c r="H35" s="1688"/>
      <c r="I35" s="1688"/>
      <c r="J35" s="1688"/>
      <c r="K35" s="1695"/>
      <c r="L35" s="1688"/>
      <c r="M35" s="1688"/>
      <c r="N35" s="1688"/>
      <c r="O35" s="1690"/>
      <c r="P35" s="1688"/>
      <c r="Q35" s="1688"/>
      <c r="R35" s="1688"/>
      <c r="S35" s="1695"/>
      <c r="T35" s="1688"/>
      <c r="U35" s="1688"/>
      <c r="V35" s="1688"/>
      <c r="W35" s="1688"/>
      <c r="X35" s="1688"/>
      <c r="Y35" s="1689"/>
      <c r="Z35" s="1693"/>
      <c r="AA35" s="1688"/>
      <c r="AB35" s="1688"/>
      <c r="AC35" s="1688"/>
      <c r="AD35" s="1704"/>
      <c r="AE35" s="1704"/>
      <c r="AF35" s="1684">
        <f t="shared" si="2"/>
        <v>0</v>
      </c>
    </row>
    <row r="36" spans="1:32" x14ac:dyDescent="0.3">
      <c r="A36" s="1700" t="s">
        <v>1449</v>
      </c>
      <c r="B36" s="1692">
        <f>'Salary Menu MIS 3382'!AH148</f>
        <v>0</v>
      </c>
      <c r="C36" s="1688"/>
      <c r="D36" s="1695"/>
      <c r="E36" s="1688"/>
      <c r="F36" s="1689"/>
      <c r="G36" s="1688"/>
      <c r="H36" s="1688"/>
      <c r="I36" s="1688"/>
      <c r="J36" s="1688"/>
      <c r="K36" s="1695"/>
      <c r="L36" s="1688"/>
      <c r="M36" s="1692">
        <f>'Salary Menu MIS 3382'!AH347</f>
        <v>0</v>
      </c>
      <c r="N36" s="1688"/>
      <c r="O36" s="1695"/>
      <c r="P36" s="1688"/>
      <c r="Q36" s="1688"/>
      <c r="R36" s="1692">
        <f>'Salary Menu MIS 3382'!AH405</f>
        <v>0</v>
      </c>
      <c r="S36" s="1695"/>
      <c r="T36" s="1688"/>
      <c r="U36" s="1688"/>
      <c r="V36" s="1688"/>
      <c r="W36" s="1688"/>
      <c r="X36" s="1688"/>
      <c r="Y36" s="1689"/>
      <c r="Z36" s="1693"/>
      <c r="AA36" s="1688"/>
      <c r="AB36" s="1688"/>
      <c r="AC36" s="1688"/>
      <c r="AD36" s="1704"/>
      <c r="AE36" s="1704"/>
      <c r="AF36" s="1684">
        <f t="shared" si="2"/>
        <v>0</v>
      </c>
    </row>
    <row r="37" spans="1:32" s="1782" customFormat="1" ht="13.2" x14ac:dyDescent="0.25">
      <c r="A37" s="1781" t="s">
        <v>2250</v>
      </c>
      <c r="B37" s="1783">
        <f>SUM(B19:B36)</f>
        <v>0.8</v>
      </c>
      <c r="C37" s="1783">
        <f t="shared" ref="C37:AF37" si="3">SUM(C19:C36)</f>
        <v>0</v>
      </c>
      <c r="D37" s="1783">
        <f t="shared" si="3"/>
        <v>0.25</v>
      </c>
      <c r="E37" s="1783">
        <f t="shared" si="3"/>
        <v>0</v>
      </c>
      <c r="F37" s="1783">
        <f t="shared" si="3"/>
        <v>0</v>
      </c>
      <c r="G37" s="1783">
        <f t="shared" si="3"/>
        <v>0</v>
      </c>
      <c r="H37" s="1783">
        <f>SUM(H19:H36)</f>
        <v>0</v>
      </c>
      <c r="I37" s="1783">
        <f t="shared" si="3"/>
        <v>0</v>
      </c>
      <c r="J37" s="1783">
        <f t="shared" si="3"/>
        <v>0</v>
      </c>
      <c r="K37" s="1916">
        <f>SUM(K19:K36)</f>
        <v>0</v>
      </c>
      <c r="L37" s="1783">
        <f t="shared" si="3"/>
        <v>0</v>
      </c>
      <c r="M37" s="1783">
        <f t="shared" si="3"/>
        <v>1</v>
      </c>
      <c r="N37" s="1783">
        <f>SUM(N19:N36)</f>
        <v>0.5</v>
      </c>
      <c r="O37" s="1783">
        <f t="shared" si="3"/>
        <v>0</v>
      </c>
      <c r="P37" s="1783">
        <f t="shared" si="3"/>
        <v>5.4</v>
      </c>
      <c r="Q37" s="1783">
        <f>SUM(Q19:Q36)</f>
        <v>0</v>
      </c>
      <c r="R37" s="1783">
        <f t="shared" si="3"/>
        <v>0</v>
      </c>
      <c r="S37" s="1783">
        <f t="shared" si="3"/>
        <v>0</v>
      </c>
      <c r="T37" s="1783">
        <f t="shared" si="3"/>
        <v>0</v>
      </c>
      <c r="U37" s="1783">
        <f t="shared" si="3"/>
        <v>0</v>
      </c>
      <c r="V37" s="1783">
        <f t="shared" si="3"/>
        <v>0</v>
      </c>
      <c r="W37" s="1783">
        <f t="shared" si="3"/>
        <v>0</v>
      </c>
      <c r="X37" s="1783">
        <f t="shared" si="3"/>
        <v>0</v>
      </c>
      <c r="Y37" s="1783">
        <f t="shared" si="3"/>
        <v>0</v>
      </c>
      <c r="Z37" s="1783">
        <f t="shared" si="3"/>
        <v>0</v>
      </c>
      <c r="AA37" s="1783">
        <f t="shared" si="3"/>
        <v>0</v>
      </c>
      <c r="AB37" s="1783">
        <f t="shared" si="3"/>
        <v>0</v>
      </c>
      <c r="AC37" s="1783">
        <f t="shared" si="3"/>
        <v>0</v>
      </c>
      <c r="AD37" s="1783">
        <f t="shared" si="3"/>
        <v>0</v>
      </c>
      <c r="AE37" s="1783">
        <f t="shared" si="3"/>
        <v>0</v>
      </c>
      <c r="AF37" s="1783">
        <f t="shared" si="3"/>
        <v>7.95</v>
      </c>
    </row>
    <row r="38" spans="1:32" s="1701" customFormat="1" hidden="1" x14ac:dyDescent="0.3">
      <c r="A38" s="1701" t="s">
        <v>2079</v>
      </c>
      <c r="B38" s="1688"/>
      <c r="C38" s="1688"/>
      <c r="D38" s="1690"/>
      <c r="E38" s="1688"/>
      <c r="F38" s="1693">
        <f>+'Salary Menu MIS 3382'!AH392</f>
        <v>0</v>
      </c>
      <c r="G38" s="1688"/>
      <c r="H38" s="1688"/>
      <c r="I38" s="1688"/>
      <c r="J38" s="1688"/>
      <c r="K38" s="1694"/>
      <c r="L38" s="1688"/>
      <c r="M38" s="1688"/>
      <c r="N38" s="1688"/>
      <c r="O38" s="1690"/>
      <c r="P38" s="1688"/>
      <c r="Q38" s="1688"/>
      <c r="R38" s="1688"/>
      <c r="S38" s="1690"/>
      <c r="T38" s="1688"/>
      <c r="U38" s="1688"/>
      <c r="V38" s="1688"/>
      <c r="W38" s="1688"/>
      <c r="X38" s="1688"/>
      <c r="Y38" s="1689"/>
      <c r="Z38" s="1689"/>
      <c r="AA38" s="1688"/>
      <c r="AB38" s="1688"/>
      <c r="AC38" s="1688"/>
      <c r="AD38" s="1704"/>
      <c r="AE38" s="1704"/>
      <c r="AF38" s="1702">
        <f t="shared" ref="AF38:AF54" si="4">SUM(B38:AE38)</f>
        <v>0</v>
      </c>
    </row>
    <row r="39" spans="1:32" x14ac:dyDescent="0.3">
      <c r="A39" s="1699" t="s">
        <v>1457</v>
      </c>
      <c r="B39" s="1692">
        <f>'Salary Menu MIS 3382'!AH150+'Salary Menu MIS 3382'!AH151</f>
        <v>0</v>
      </c>
      <c r="C39" s="1688"/>
      <c r="D39" s="1695"/>
      <c r="E39" s="1694">
        <f>'Salary Menu MIS 3382'!AH368</f>
        <v>0</v>
      </c>
      <c r="F39" s="1693">
        <f>+'Salary Menu MIS 3382'!AH393</f>
        <v>0</v>
      </c>
      <c r="G39" s="1688"/>
      <c r="H39" s="1688"/>
      <c r="I39" s="1692">
        <f>'Salary Menu MIS 3382'!AH212</f>
        <v>0</v>
      </c>
      <c r="J39" s="1688"/>
      <c r="K39" s="1695"/>
      <c r="L39" s="1692">
        <f>'Salary Menu MIS 3382'!AH318</f>
        <v>0</v>
      </c>
      <c r="M39" s="1692">
        <f>'Salary Menu MIS 3382'!AH348</f>
        <v>0</v>
      </c>
      <c r="N39" s="1688"/>
      <c r="O39" s="1695"/>
      <c r="P39" s="1688"/>
      <c r="Q39" s="1688"/>
      <c r="R39" s="1692">
        <f>'Salary Menu MIS 3382'!AH406+'Salary Menu MIS 3382'!AH407</f>
        <v>0</v>
      </c>
      <c r="S39" s="1695"/>
      <c r="T39" s="1694">
        <f>'Salary Menu MIS 3382'!AH266</f>
        <v>0</v>
      </c>
      <c r="U39" s="1688"/>
      <c r="V39" s="1692">
        <f>'Salary Menu MIS 3382'!AH232</f>
        <v>0</v>
      </c>
      <c r="W39" s="1694">
        <f>'Salary Menu MIS 3382'!AH294</f>
        <v>0</v>
      </c>
      <c r="X39" s="1692">
        <f>'Salary Menu MIS 3382'!AH202</f>
        <v>0</v>
      </c>
      <c r="Y39" s="1693">
        <f>'Salary Menu MIS 3382'!AH222</f>
        <v>0</v>
      </c>
      <c r="Z39" s="1693"/>
      <c r="AA39" s="1688"/>
      <c r="AB39" s="1688"/>
      <c r="AC39" s="1688"/>
      <c r="AD39" s="1704"/>
      <c r="AE39" s="1704"/>
      <c r="AF39" s="1684">
        <f t="shared" si="4"/>
        <v>0</v>
      </c>
    </row>
    <row r="40" spans="1:32" x14ac:dyDescent="0.3">
      <c r="A40" s="92" t="s">
        <v>1491</v>
      </c>
      <c r="B40" s="1692">
        <f>'Salary Menu MIS 3382'!AH152</f>
        <v>0</v>
      </c>
      <c r="C40" s="1694">
        <f>'Salary Menu MIS 3382'!AH271</f>
        <v>0</v>
      </c>
      <c r="D40" s="1690"/>
      <c r="E40" s="1688"/>
      <c r="F40" s="1689"/>
      <c r="G40" s="1688"/>
      <c r="H40" s="1688"/>
      <c r="I40" s="1688"/>
      <c r="J40" s="1688"/>
      <c r="K40" s="1695"/>
      <c r="L40" s="1688"/>
      <c r="M40" s="1688"/>
      <c r="N40" s="1688"/>
      <c r="O40" s="1690"/>
      <c r="P40" s="1688"/>
      <c r="Q40" s="1688"/>
      <c r="R40" s="1692">
        <f>'Salary Menu MIS 3382'!AH408</f>
        <v>0</v>
      </c>
      <c r="S40" s="1695"/>
      <c r="T40" s="1688"/>
      <c r="U40" s="1688"/>
      <c r="V40" s="1688"/>
      <c r="W40" s="1695"/>
      <c r="X40" s="1688"/>
      <c r="Y40" s="1689"/>
      <c r="Z40" s="1693"/>
      <c r="AA40" s="1688"/>
      <c r="AB40" s="1688"/>
      <c r="AC40" s="1688"/>
      <c r="AD40" s="1704"/>
      <c r="AE40" s="1704"/>
      <c r="AF40" s="1684">
        <f t="shared" si="4"/>
        <v>0</v>
      </c>
    </row>
    <row r="41" spans="1:32" x14ac:dyDescent="0.3">
      <c r="A41" s="1699" t="s">
        <v>1562</v>
      </c>
      <c r="B41" s="1692">
        <f>'Salary Menu MIS 3382'!AH153</f>
        <v>0</v>
      </c>
      <c r="C41" s="1694">
        <f>'Salary Menu MIS 3382'!AH272</f>
        <v>0</v>
      </c>
      <c r="D41" s="1690"/>
      <c r="E41" s="1688"/>
      <c r="F41" s="1689"/>
      <c r="G41" s="1688"/>
      <c r="H41" s="1688"/>
      <c r="I41" s="1688"/>
      <c r="J41" s="1688"/>
      <c r="K41" s="1695"/>
      <c r="L41" s="1688"/>
      <c r="M41" s="1688"/>
      <c r="N41" s="1688"/>
      <c r="O41" s="1690"/>
      <c r="P41" s="1688"/>
      <c r="Q41" s="1688"/>
      <c r="R41" s="1688"/>
      <c r="S41" s="1695"/>
      <c r="T41" s="1688"/>
      <c r="U41" s="1688"/>
      <c r="V41" s="1688"/>
      <c r="W41" s="1695"/>
      <c r="X41" s="1688"/>
      <c r="Y41" s="1689"/>
      <c r="Z41" s="1693"/>
      <c r="AA41" s="1688"/>
      <c r="AB41" s="1688"/>
      <c r="AC41" s="1688"/>
      <c r="AD41" s="1704"/>
      <c r="AE41" s="1704"/>
      <c r="AF41" s="1684">
        <f t="shared" si="4"/>
        <v>0</v>
      </c>
    </row>
    <row r="42" spans="1:32" x14ac:dyDescent="0.3">
      <c r="A42" s="1699" t="s">
        <v>1494</v>
      </c>
      <c r="B42" s="1692">
        <f>'Salary Menu MIS 3382'!AH154</f>
        <v>0</v>
      </c>
      <c r="C42" s="1694">
        <f>'Salary Menu MIS 3382'!AH273</f>
        <v>0</v>
      </c>
      <c r="D42" s="1690"/>
      <c r="E42" s="1688"/>
      <c r="F42" s="1689"/>
      <c r="G42" s="1688"/>
      <c r="H42" s="1688"/>
      <c r="I42" s="1688"/>
      <c r="J42" s="1688"/>
      <c r="K42" s="1695"/>
      <c r="L42" s="1688"/>
      <c r="M42" s="1688"/>
      <c r="N42" s="1688"/>
      <c r="O42" s="1690"/>
      <c r="P42" s="1688"/>
      <c r="Q42" s="1688"/>
      <c r="R42" s="1688"/>
      <c r="S42" s="1695"/>
      <c r="T42" s="1688"/>
      <c r="U42" s="1688"/>
      <c r="V42" s="1688"/>
      <c r="W42" s="1695"/>
      <c r="X42" s="1688"/>
      <c r="Y42" s="1689"/>
      <c r="Z42" s="1693"/>
      <c r="AA42" s="1688"/>
      <c r="AB42" s="1688"/>
      <c r="AC42" s="1688"/>
      <c r="AD42" s="1704"/>
      <c r="AE42" s="1704"/>
      <c r="AF42" s="1684">
        <f t="shared" si="4"/>
        <v>0</v>
      </c>
    </row>
    <row r="43" spans="1:32" x14ac:dyDescent="0.3">
      <c r="A43" s="92" t="s">
        <v>1496</v>
      </c>
      <c r="B43" s="1692">
        <f>'Salary Menu MIS 3382'!AH155</f>
        <v>0</v>
      </c>
      <c r="C43" s="1688"/>
      <c r="D43" s="1695"/>
      <c r="E43" s="1688"/>
      <c r="F43" s="1689"/>
      <c r="G43" s="1688"/>
      <c r="H43" s="1688"/>
      <c r="I43" s="1688"/>
      <c r="J43" s="1692">
        <f>'Salary Menu MIS 3382'!AH307</f>
        <v>0</v>
      </c>
      <c r="K43" s="1695"/>
      <c r="L43" s="1694">
        <f>'Salary Menu MIS 3382'!AH319</f>
        <v>0</v>
      </c>
      <c r="M43" s="1694">
        <f>'Salary Menu MIS 3382'!AH349</f>
        <v>0</v>
      </c>
      <c r="N43" s="1688"/>
      <c r="O43" s="1695"/>
      <c r="P43" s="1688"/>
      <c r="Q43" s="1688"/>
      <c r="R43" s="1688"/>
      <c r="S43" s="1695"/>
      <c r="T43" s="1688"/>
      <c r="U43" s="1688"/>
      <c r="V43" s="1688"/>
      <c r="W43" s="1690"/>
      <c r="X43" s="1688"/>
      <c r="Y43" s="1689"/>
      <c r="Z43" s="1693"/>
      <c r="AA43" s="1688"/>
      <c r="AB43" s="1688"/>
      <c r="AC43" s="1688"/>
      <c r="AD43" s="1704"/>
      <c r="AE43" s="1704"/>
      <c r="AF43" s="1697">
        <f t="shared" si="4"/>
        <v>0</v>
      </c>
    </row>
    <row r="44" spans="1:32" x14ac:dyDescent="0.3">
      <c r="A44" s="1214" t="s">
        <v>1498</v>
      </c>
      <c r="B44" s="1692">
        <f>'Salary Menu MIS 3382'!AH156</f>
        <v>0</v>
      </c>
      <c r="C44" s="1688"/>
      <c r="D44" s="1690"/>
      <c r="E44" s="1688"/>
      <c r="F44" s="1689"/>
      <c r="G44" s="1688"/>
      <c r="H44" s="1688"/>
      <c r="I44" s="1688"/>
      <c r="J44" s="1688"/>
      <c r="K44" s="1695"/>
      <c r="L44" s="1688"/>
      <c r="M44" s="1688"/>
      <c r="N44" s="1688"/>
      <c r="O44" s="1690"/>
      <c r="P44" s="1688"/>
      <c r="Q44" s="1688"/>
      <c r="R44" s="1688"/>
      <c r="S44" s="1695"/>
      <c r="T44" s="1688"/>
      <c r="U44" s="1688"/>
      <c r="V44" s="1688"/>
      <c r="W44" s="1690"/>
      <c r="X44" s="1688"/>
      <c r="Y44" s="1689"/>
      <c r="Z44" s="1693"/>
      <c r="AA44" s="1688"/>
      <c r="AB44" s="1688"/>
      <c r="AC44" s="1688"/>
      <c r="AD44" s="1704"/>
      <c r="AE44" s="1704"/>
      <c r="AF44" s="1697">
        <f t="shared" si="4"/>
        <v>0</v>
      </c>
    </row>
    <row r="45" spans="1:32" x14ac:dyDescent="0.3">
      <c r="A45" s="1214" t="s">
        <v>1499</v>
      </c>
      <c r="B45" s="1692">
        <f>'Salary Menu MIS 3382'!AH157</f>
        <v>0</v>
      </c>
      <c r="C45" s="1688"/>
      <c r="D45" s="1690"/>
      <c r="E45" s="1688"/>
      <c r="F45" s="1689"/>
      <c r="G45" s="1688"/>
      <c r="H45" s="1688"/>
      <c r="I45" s="1688"/>
      <c r="J45" s="1688"/>
      <c r="K45" s="1695"/>
      <c r="L45" s="1688"/>
      <c r="M45" s="1688"/>
      <c r="N45" s="1688"/>
      <c r="O45" s="1690"/>
      <c r="P45" s="1688"/>
      <c r="Q45" s="1688"/>
      <c r="R45" s="1688"/>
      <c r="S45" s="1695"/>
      <c r="T45" s="1688"/>
      <c r="U45" s="1688"/>
      <c r="V45" s="1688"/>
      <c r="W45" s="1690"/>
      <c r="X45" s="1688"/>
      <c r="Y45" s="1689"/>
      <c r="Z45" s="1693"/>
      <c r="AA45" s="1688"/>
      <c r="AB45" s="1688"/>
      <c r="AC45" s="1688"/>
      <c r="AD45" s="1704"/>
      <c r="AE45" s="1704"/>
      <c r="AF45" s="1697">
        <f t="shared" si="4"/>
        <v>0</v>
      </c>
    </row>
    <row r="46" spans="1:32" x14ac:dyDescent="0.3">
      <c r="A46" s="1214" t="s">
        <v>1500</v>
      </c>
      <c r="B46" s="1692">
        <f>'Salary Menu MIS 3382'!AH158</f>
        <v>0</v>
      </c>
      <c r="C46" s="1688"/>
      <c r="D46" s="1690"/>
      <c r="E46" s="1688"/>
      <c r="F46" s="1689"/>
      <c r="G46" s="1688"/>
      <c r="H46" s="1688"/>
      <c r="I46" s="1688"/>
      <c r="J46" s="1688"/>
      <c r="K46" s="1695"/>
      <c r="L46" s="1688"/>
      <c r="M46" s="1688"/>
      <c r="N46" s="1688"/>
      <c r="O46" s="1694">
        <f>'Salary Menu MIS 3382'!AH362</f>
        <v>1</v>
      </c>
      <c r="P46" s="1688"/>
      <c r="Q46" s="1688"/>
      <c r="R46" s="1688"/>
      <c r="S46" s="1695"/>
      <c r="T46" s="1688"/>
      <c r="U46" s="1688"/>
      <c r="V46" s="1688"/>
      <c r="W46" s="1690"/>
      <c r="X46" s="1688"/>
      <c r="Y46" s="1689"/>
      <c r="Z46" s="1693"/>
      <c r="AA46" s="1688"/>
      <c r="AB46" s="1688"/>
      <c r="AC46" s="1688"/>
      <c r="AD46" s="1704"/>
      <c r="AE46" s="1704"/>
      <c r="AF46" s="1684">
        <f t="shared" si="4"/>
        <v>1</v>
      </c>
    </row>
    <row r="47" spans="1:32" x14ac:dyDescent="0.3">
      <c r="A47" s="1699" t="s">
        <v>1510</v>
      </c>
      <c r="B47" s="1692">
        <f>'Salary Menu MIS 3382'!AH160</f>
        <v>0</v>
      </c>
      <c r="C47" s="1688"/>
      <c r="D47" s="1690"/>
      <c r="E47" s="1688"/>
      <c r="F47" s="1689"/>
      <c r="G47" s="1688"/>
      <c r="H47" s="1688"/>
      <c r="I47" s="1688"/>
      <c r="J47" s="1688"/>
      <c r="K47" s="1695"/>
      <c r="L47" s="1688"/>
      <c r="M47" s="1688"/>
      <c r="N47" s="1688"/>
      <c r="O47" s="1690"/>
      <c r="P47" s="1688"/>
      <c r="Q47" s="1688"/>
      <c r="R47" s="1688"/>
      <c r="S47" s="1695"/>
      <c r="T47" s="1688"/>
      <c r="U47" s="1688"/>
      <c r="V47" s="1688"/>
      <c r="W47" s="1690"/>
      <c r="X47" s="1688"/>
      <c r="Y47" s="1689"/>
      <c r="Z47" s="1693"/>
      <c r="AA47" s="1688"/>
      <c r="AB47" s="1688"/>
      <c r="AC47" s="1688"/>
      <c r="AD47" s="1704"/>
      <c r="AE47" s="1704"/>
      <c r="AF47" s="1684">
        <f t="shared" si="4"/>
        <v>0</v>
      </c>
    </row>
    <row r="48" spans="1:32" x14ac:dyDescent="0.3">
      <c r="A48" s="92" t="s">
        <v>1511</v>
      </c>
      <c r="B48" s="1692">
        <f>'Salary Menu MIS 3382'!AH161</f>
        <v>0</v>
      </c>
      <c r="C48" s="1694">
        <f>'Salary Menu MIS 3382'!AH274</f>
        <v>0</v>
      </c>
      <c r="D48" s="1690"/>
      <c r="E48" s="1688"/>
      <c r="F48" s="1689"/>
      <c r="G48" s="1688"/>
      <c r="H48" s="1688"/>
      <c r="I48" s="1688"/>
      <c r="J48" s="1688"/>
      <c r="K48" s="1695"/>
      <c r="L48" s="1688"/>
      <c r="M48" s="1688"/>
      <c r="N48" s="1688"/>
      <c r="O48" s="1690"/>
      <c r="P48" s="1688"/>
      <c r="Q48" s="1688"/>
      <c r="R48" s="1688"/>
      <c r="S48" s="1695"/>
      <c r="T48" s="1688"/>
      <c r="U48" s="1688"/>
      <c r="V48" s="1688"/>
      <c r="W48" s="1695"/>
      <c r="X48" s="1688"/>
      <c r="Y48" s="1689"/>
      <c r="Z48" s="1693"/>
      <c r="AA48" s="1688"/>
      <c r="AB48" s="1688"/>
      <c r="AC48" s="1688"/>
      <c r="AD48" s="1704"/>
      <c r="AE48" s="1704"/>
      <c r="AF48" s="1684">
        <f t="shared" si="4"/>
        <v>0</v>
      </c>
    </row>
    <row r="49" spans="1:32" x14ac:dyDescent="0.3">
      <c r="A49" s="1699" t="s">
        <v>1513</v>
      </c>
      <c r="B49" s="1692">
        <f>'Salary Menu MIS 3382'!AH162</f>
        <v>0</v>
      </c>
      <c r="C49" s="1688"/>
      <c r="D49" s="1690"/>
      <c r="E49" s="1688"/>
      <c r="F49" s="1689"/>
      <c r="G49" s="1688"/>
      <c r="H49" s="1688"/>
      <c r="I49" s="1688"/>
      <c r="J49" s="1688"/>
      <c r="K49" s="1695"/>
      <c r="L49" s="1688"/>
      <c r="M49" s="1688"/>
      <c r="N49" s="1688"/>
      <c r="O49" s="1690"/>
      <c r="P49" s="1688"/>
      <c r="Q49" s="1688"/>
      <c r="R49" s="1692">
        <f>'Salary Menu MIS 3382'!AH409</f>
        <v>0</v>
      </c>
      <c r="S49" s="1695"/>
      <c r="T49" s="1688"/>
      <c r="U49" s="1688"/>
      <c r="V49" s="1688"/>
      <c r="W49" s="1690"/>
      <c r="X49" s="1688"/>
      <c r="Y49" s="1689"/>
      <c r="Z49" s="1693"/>
      <c r="AA49" s="1688"/>
      <c r="AB49" s="1688"/>
      <c r="AC49" s="1688"/>
      <c r="AD49" s="1704"/>
      <c r="AE49" s="1704"/>
      <c r="AF49" s="1684">
        <f t="shared" si="4"/>
        <v>0</v>
      </c>
    </row>
    <row r="50" spans="1:32" x14ac:dyDescent="0.3">
      <c r="A50" s="1699" t="s">
        <v>1515</v>
      </c>
      <c r="B50" s="1692">
        <f>'Salary Menu MIS 3382'!AH163</f>
        <v>0</v>
      </c>
      <c r="C50" s="1688"/>
      <c r="D50" s="1690"/>
      <c r="E50" s="1688"/>
      <c r="F50" s="1689"/>
      <c r="G50" s="1688"/>
      <c r="H50" s="1688"/>
      <c r="I50" s="1688"/>
      <c r="J50" s="1688"/>
      <c r="K50" s="1695"/>
      <c r="L50" s="1688"/>
      <c r="M50" s="1688"/>
      <c r="N50" s="1688"/>
      <c r="O50" s="1690"/>
      <c r="P50" s="1688"/>
      <c r="Q50" s="1688"/>
      <c r="R50" s="1692">
        <f>'Salary Menu MIS 3382'!AH410</f>
        <v>0</v>
      </c>
      <c r="S50" s="1695"/>
      <c r="T50" s="1688"/>
      <c r="U50" s="1688"/>
      <c r="V50" s="1688"/>
      <c r="W50" s="1690"/>
      <c r="X50" s="1688"/>
      <c r="Y50" s="1689"/>
      <c r="Z50" s="1693"/>
      <c r="AA50" s="1688"/>
      <c r="AB50" s="1688"/>
      <c r="AC50" s="1688"/>
      <c r="AD50" s="1704"/>
      <c r="AE50" s="1704"/>
      <c r="AF50" s="1684">
        <f t="shared" si="4"/>
        <v>0</v>
      </c>
    </row>
    <row r="51" spans="1:32" x14ac:dyDescent="0.3">
      <c r="A51" s="1699" t="s">
        <v>1204</v>
      </c>
      <c r="B51" s="1692">
        <f>'Salary Menu MIS 3382'!AH164</f>
        <v>0</v>
      </c>
      <c r="C51" s="1688"/>
      <c r="D51" s="1690"/>
      <c r="E51" s="1688"/>
      <c r="F51" s="1689"/>
      <c r="G51" s="1688"/>
      <c r="H51" s="1688"/>
      <c r="I51" s="1688"/>
      <c r="J51" s="1688"/>
      <c r="K51" s="1695"/>
      <c r="L51" s="1688"/>
      <c r="M51" s="1688"/>
      <c r="N51" s="1688"/>
      <c r="O51" s="1690"/>
      <c r="P51" s="1688"/>
      <c r="Q51" s="1688"/>
      <c r="R51" s="1692">
        <f>'Salary Menu MIS 3382'!AH411</f>
        <v>0</v>
      </c>
      <c r="S51" s="1695"/>
      <c r="T51" s="1688"/>
      <c r="U51" s="1688"/>
      <c r="V51" s="1688"/>
      <c r="W51" s="1690"/>
      <c r="X51" s="1688"/>
      <c r="Y51" s="1689"/>
      <c r="Z51" s="1693"/>
      <c r="AA51" s="1688"/>
      <c r="AB51" s="1688"/>
      <c r="AC51" s="1688"/>
      <c r="AD51" s="1704"/>
      <c r="AE51" s="1704"/>
      <c r="AF51" s="1684">
        <f t="shared" si="4"/>
        <v>0</v>
      </c>
    </row>
    <row r="52" spans="1:32" x14ac:dyDescent="0.3">
      <c r="A52" s="1699" t="s">
        <v>1205</v>
      </c>
      <c r="B52" s="1692">
        <f>'Salary Menu MIS 3382'!AH165</f>
        <v>0</v>
      </c>
      <c r="C52" s="1688"/>
      <c r="D52" s="1690"/>
      <c r="E52" s="1688"/>
      <c r="F52" s="1689"/>
      <c r="G52" s="1688"/>
      <c r="H52" s="1688"/>
      <c r="I52" s="1688"/>
      <c r="J52" s="1688"/>
      <c r="K52" s="1695"/>
      <c r="L52" s="1688"/>
      <c r="M52" s="1688"/>
      <c r="N52" s="1688"/>
      <c r="O52" s="1690"/>
      <c r="P52" s="1688"/>
      <c r="Q52" s="1688"/>
      <c r="R52" s="1692">
        <f>'Salary Menu MIS 3382'!AH412</f>
        <v>0</v>
      </c>
      <c r="S52" s="1695"/>
      <c r="T52" s="1688"/>
      <c r="U52" s="1688"/>
      <c r="V52" s="1688"/>
      <c r="W52" s="1690"/>
      <c r="X52" s="1688"/>
      <c r="Y52" s="1689"/>
      <c r="Z52" s="1693"/>
      <c r="AA52" s="1688"/>
      <c r="AB52" s="1688"/>
      <c r="AC52" s="1688"/>
      <c r="AD52" s="1704"/>
      <c r="AE52" s="1704"/>
      <c r="AF52" s="1684">
        <f t="shared" si="4"/>
        <v>0</v>
      </c>
    </row>
    <row r="53" spans="1:32" x14ac:dyDescent="0.3">
      <c r="A53" s="92" t="s">
        <v>1517</v>
      </c>
      <c r="B53" s="1692">
        <f>'Salary Menu MIS 3382'!AH166</f>
        <v>0</v>
      </c>
      <c r="C53" s="1688"/>
      <c r="D53" s="1690"/>
      <c r="E53" s="1688"/>
      <c r="F53" s="1689"/>
      <c r="G53" s="1688"/>
      <c r="H53" s="1688"/>
      <c r="I53" s="1688"/>
      <c r="J53" s="1688"/>
      <c r="K53" s="1695"/>
      <c r="L53" s="1688"/>
      <c r="M53" s="1688"/>
      <c r="N53" s="1688"/>
      <c r="O53" s="1690"/>
      <c r="P53" s="1688"/>
      <c r="Q53" s="1688"/>
      <c r="R53" s="1688"/>
      <c r="S53" s="1695"/>
      <c r="T53" s="1688"/>
      <c r="U53" s="1688"/>
      <c r="V53" s="1688"/>
      <c r="W53" s="1690"/>
      <c r="X53" s="1688"/>
      <c r="Y53" s="1689"/>
      <c r="Z53" s="1693"/>
      <c r="AA53" s="1688"/>
      <c r="AB53" s="1688"/>
      <c r="AC53" s="1688"/>
      <c r="AD53" s="1704"/>
      <c r="AE53" s="1704"/>
      <c r="AF53" s="1684">
        <f t="shared" si="4"/>
        <v>0</v>
      </c>
    </row>
    <row r="54" spans="1:32" x14ac:dyDescent="0.3">
      <c r="A54" s="1687" t="s">
        <v>1458</v>
      </c>
      <c r="B54" s="1692">
        <f>'Salary Menu MIS 3382'!AH168</f>
        <v>0</v>
      </c>
      <c r="C54" s="1694">
        <f>'Salary Menu MIS 3382'!AH275</f>
        <v>0</v>
      </c>
      <c r="D54" s="1695"/>
      <c r="E54" s="1688"/>
      <c r="F54" s="1689"/>
      <c r="G54" s="1688"/>
      <c r="H54" s="1688"/>
      <c r="I54" s="1692">
        <f>'Salary Menu MIS 3382'!AH213</f>
        <v>0</v>
      </c>
      <c r="J54" s="1692">
        <f>'Salary Menu MIS 3382'!AH308</f>
        <v>0</v>
      </c>
      <c r="K54" s="1695"/>
      <c r="L54" s="1692">
        <f>'Salary Menu MIS 3382'!AH320</f>
        <v>0</v>
      </c>
      <c r="M54" s="1692">
        <f>'Salary Menu MIS 3382'!AH350</f>
        <v>0</v>
      </c>
      <c r="N54" s="1688"/>
      <c r="O54" s="1695"/>
      <c r="P54" s="1688"/>
      <c r="Q54" s="1692">
        <f>'Salary Menu MIS 3382'!AH374</f>
        <v>1</v>
      </c>
      <c r="R54" s="1692">
        <f>'Salary Menu MIS 3382'!AH413</f>
        <v>0</v>
      </c>
      <c r="S54" s="1695"/>
      <c r="T54" s="1688"/>
      <c r="U54" s="1688"/>
      <c r="V54" s="1692">
        <f>'Salary Menu MIS 3382'!AH233</f>
        <v>0</v>
      </c>
      <c r="W54" s="1695"/>
      <c r="X54" s="1692">
        <f>'Salary Menu MIS 3382'!AH203</f>
        <v>0</v>
      </c>
      <c r="Y54" s="1693">
        <f>'Salary Menu MIS 3382'!AH223</f>
        <v>0</v>
      </c>
      <c r="Z54" s="1693"/>
      <c r="AA54" s="1688"/>
      <c r="AB54" s="1688"/>
      <c r="AC54" s="1688"/>
      <c r="AD54" s="1704"/>
      <c r="AE54" s="1704"/>
      <c r="AF54" s="1684">
        <f t="shared" si="4"/>
        <v>1</v>
      </c>
    </row>
    <row r="55" spans="1:32" s="1782" customFormat="1" ht="13.2" x14ac:dyDescent="0.25">
      <c r="A55" s="1781" t="s">
        <v>2251</v>
      </c>
      <c r="B55" s="1783">
        <f>SUM(B38:B54)</f>
        <v>0</v>
      </c>
      <c r="C55" s="1783">
        <f t="shared" ref="C55:AF55" si="5">SUM(C38:C54)</f>
        <v>0</v>
      </c>
      <c r="D55" s="1783">
        <f t="shared" si="5"/>
        <v>0</v>
      </c>
      <c r="E55" s="1783">
        <f t="shared" si="5"/>
        <v>0</v>
      </c>
      <c r="F55" s="1783">
        <f t="shared" si="5"/>
        <v>0</v>
      </c>
      <c r="G55" s="1783">
        <f t="shared" si="5"/>
        <v>0</v>
      </c>
      <c r="H55" s="1783">
        <f>SUM(H38:H54)</f>
        <v>0</v>
      </c>
      <c r="I55" s="1783">
        <f t="shared" si="5"/>
        <v>0</v>
      </c>
      <c r="J55" s="1783">
        <f t="shared" si="5"/>
        <v>0</v>
      </c>
      <c r="K55" s="1916">
        <f>SUM(K38:K54)</f>
        <v>0</v>
      </c>
      <c r="L55" s="1783">
        <f t="shared" si="5"/>
        <v>0</v>
      </c>
      <c r="M55" s="1783">
        <f t="shared" si="5"/>
        <v>0</v>
      </c>
      <c r="N55" s="1783">
        <f>SUM(N38:N54)</f>
        <v>0</v>
      </c>
      <c r="O55" s="1783">
        <f t="shared" si="5"/>
        <v>1</v>
      </c>
      <c r="P55" s="1783">
        <f t="shared" si="5"/>
        <v>0</v>
      </c>
      <c r="Q55" s="1783">
        <f>SUM(Q38:Q54)</f>
        <v>1</v>
      </c>
      <c r="R55" s="1783">
        <f t="shared" si="5"/>
        <v>0</v>
      </c>
      <c r="S55" s="1783">
        <f t="shared" si="5"/>
        <v>0</v>
      </c>
      <c r="T55" s="1783">
        <f t="shared" si="5"/>
        <v>0</v>
      </c>
      <c r="U55" s="1783">
        <f t="shared" si="5"/>
        <v>0</v>
      </c>
      <c r="V55" s="1783">
        <f t="shared" si="5"/>
        <v>0</v>
      </c>
      <c r="W55" s="1783">
        <f t="shared" si="5"/>
        <v>0</v>
      </c>
      <c r="X55" s="1783">
        <f t="shared" si="5"/>
        <v>0</v>
      </c>
      <c r="Y55" s="1783">
        <f t="shared" si="5"/>
        <v>0</v>
      </c>
      <c r="Z55" s="1783">
        <f t="shared" si="5"/>
        <v>0</v>
      </c>
      <c r="AA55" s="1783">
        <f t="shared" si="5"/>
        <v>0</v>
      </c>
      <c r="AB55" s="1783">
        <f t="shared" si="5"/>
        <v>0</v>
      </c>
      <c r="AC55" s="1783">
        <f t="shared" si="5"/>
        <v>0</v>
      </c>
      <c r="AD55" s="1783">
        <f t="shared" si="5"/>
        <v>0</v>
      </c>
      <c r="AE55" s="1783">
        <f t="shared" si="5"/>
        <v>0</v>
      </c>
      <c r="AF55" s="1783">
        <f t="shared" si="5"/>
        <v>2</v>
      </c>
    </row>
    <row r="56" spans="1:32" s="1786" customFormat="1" ht="13.2" x14ac:dyDescent="0.25">
      <c r="A56" s="1784" t="s">
        <v>1518</v>
      </c>
      <c r="B56" s="1785">
        <f>+B55+B37+B18</f>
        <v>0.8</v>
      </c>
      <c r="C56" s="1785">
        <f t="shared" ref="C56:AF56" si="6">+C55+C37+C18</f>
        <v>0</v>
      </c>
      <c r="D56" s="1785">
        <f t="shared" si="6"/>
        <v>0.25</v>
      </c>
      <c r="E56" s="1785">
        <f t="shared" si="6"/>
        <v>0</v>
      </c>
      <c r="F56" s="1785">
        <f t="shared" si="6"/>
        <v>0</v>
      </c>
      <c r="G56" s="1785">
        <f t="shared" si="6"/>
        <v>0</v>
      </c>
      <c r="H56" s="1785">
        <f>+H55+H37+H18</f>
        <v>0</v>
      </c>
      <c r="I56" s="1785">
        <f t="shared" si="6"/>
        <v>0</v>
      </c>
      <c r="J56" s="1785">
        <f t="shared" si="6"/>
        <v>0</v>
      </c>
      <c r="K56" s="1917">
        <f>+K55+K37+K18</f>
        <v>0</v>
      </c>
      <c r="L56" s="1785">
        <f t="shared" si="6"/>
        <v>0</v>
      </c>
      <c r="M56" s="1785">
        <f t="shared" si="6"/>
        <v>1</v>
      </c>
      <c r="N56" s="1785">
        <f>+N55+N37+N18</f>
        <v>0.5</v>
      </c>
      <c r="O56" s="1785">
        <f t="shared" si="6"/>
        <v>1</v>
      </c>
      <c r="P56" s="1785">
        <f t="shared" si="6"/>
        <v>5.4</v>
      </c>
      <c r="Q56" s="1785">
        <f>+Q55+Q37+Q18</f>
        <v>1</v>
      </c>
      <c r="R56" s="1785">
        <f t="shared" si="6"/>
        <v>0</v>
      </c>
      <c r="S56" s="1785">
        <f t="shared" si="6"/>
        <v>0</v>
      </c>
      <c r="T56" s="1785">
        <f t="shared" si="6"/>
        <v>0</v>
      </c>
      <c r="U56" s="1785">
        <f t="shared" si="6"/>
        <v>0</v>
      </c>
      <c r="V56" s="1785">
        <f t="shared" si="6"/>
        <v>0</v>
      </c>
      <c r="W56" s="1785">
        <f t="shared" si="6"/>
        <v>0</v>
      </c>
      <c r="X56" s="1785">
        <f t="shared" si="6"/>
        <v>0</v>
      </c>
      <c r="Y56" s="1785">
        <f t="shared" si="6"/>
        <v>0</v>
      </c>
      <c r="Z56" s="1785">
        <f t="shared" si="6"/>
        <v>0</v>
      </c>
      <c r="AA56" s="1785">
        <f t="shared" si="6"/>
        <v>0</v>
      </c>
      <c r="AB56" s="1785">
        <f t="shared" si="6"/>
        <v>0</v>
      </c>
      <c r="AC56" s="1785">
        <f t="shared" si="6"/>
        <v>0</v>
      </c>
      <c r="AD56" s="1785">
        <f t="shared" si="6"/>
        <v>0</v>
      </c>
      <c r="AE56" s="1785">
        <f t="shared" si="6"/>
        <v>0</v>
      </c>
      <c r="AF56" s="1785">
        <f t="shared" si="6"/>
        <v>9.9499999999999993</v>
      </c>
    </row>
    <row r="57" spans="1:32" s="1530" customFormat="1" x14ac:dyDescent="0.3">
      <c r="B57" s="1688"/>
      <c r="C57" s="1688"/>
      <c r="D57" s="1690"/>
      <c r="E57" s="1688"/>
      <c r="F57" s="1689"/>
      <c r="G57" s="1688"/>
      <c r="H57" s="1688"/>
      <c r="I57" s="1688"/>
      <c r="J57" s="1688"/>
      <c r="K57" s="1695"/>
      <c r="L57" s="1688"/>
      <c r="M57" s="1688"/>
      <c r="N57" s="1688"/>
      <c r="O57" s="1690"/>
      <c r="P57" s="1688"/>
      <c r="Q57" s="1688"/>
      <c r="R57" s="1688"/>
      <c r="S57" s="1688"/>
      <c r="T57" s="1688"/>
      <c r="U57" s="1688"/>
      <c r="V57" s="1688"/>
      <c r="W57" s="1688"/>
      <c r="X57" s="1688"/>
      <c r="Y57" s="1689"/>
      <c r="Z57" s="1689"/>
      <c r="AA57" s="1688"/>
      <c r="AB57" s="1688"/>
      <c r="AC57" s="1688"/>
      <c r="AD57" s="1704"/>
      <c r="AE57" s="1704"/>
      <c r="AF57" s="1688"/>
    </row>
    <row r="58" spans="1:32" ht="12.75" customHeight="1" x14ac:dyDescent="0.3">
      <c r="A58" s="92" t="s">
        <v>1473</v>
      </c>
      <c r="B58" s="1664"/>
      <c r="C58" s="1664"/>
      <c r="D58" s="1672"/>
      <c r="E58" s="1664"/>
      <c r="F58" s="1665"/>
      <c r="G58" s="1664"/>
      <c r="H58" s="1664"/>
      <c r="I58" s="1664"/>
      <c r="J58" s="1664"/>
      <c r="K58" s="1914"/>
      <c r="L58" s="1664"/>
      <c r="M58" s="1664"/>
      <c r="N58" s="1664"/>
      <c r="O58" s="1664"/>
      <c r="P58" s="1664"/>
      <c r="Q58" s="1664"/>
      <c r="R58" s="1664"/>
      <c r="S58" s="1664"/>
      <c r="T58" s="1664"/>
      <c r="U58" s="1664"/>
      <c r="V58" s="1664"/>
      <c r="W58" s="1664"/>
      <c r="X58" s="1664"/>
      <c r="Y58" s="1665"/>
      <c r="Z58" s="1665"/>
      <c r="AA58" s="1664"/>
      <c r="AB58" s="1664"/>
      <c r="AC58" s="1664"/>
      <c r="AD58" s="1678"/>
      <c r="AE58" s="1678"/>
      <c r="AF58" s="1684">
        <f t="shared" ref="AF58:AF69" si="7">SUM(B58:AE58)</f>
        <v>0</v>
      </c>
    </row>
    <row r="59" spans="1:32" ht="12.75" customHeight="1" x14ac:dyDescent="0.3">
      <c r="A59" s="92" t="s">
        <v>1475</v>
      </c>
      <c r="B59" s="1664"/>
      <c r="C59" s="1664"/>
      <c r="D59" s="1672"/>
      <c r="E59" s="1664"/>
      <c r="F59" s="1665"/>
      <c r="G59" s="1664"/>
      <c r="H59" s="1664"/>
      <c r="I59" s="1664"/>
      <c r="J59" s="1664"/>
      <c r="K59" s="1914"/>
      <c r="L59" s="1664"/>
      <c r="M59" s="1664"/>
      <c r="N59" s="1664"/>
      <c r="O59" s="1664"/>
      <c r="P59" s="1664"/>
      <c r="Q59" s="1664"/>
      <c r="R59" s="1664"/>
      <c r="S59" s="1664"/>
      <c r="T59" s="1664"/>
      <c r="U59" s="1664"/>
      <c r="V59" s="1664"/>
      <c r="W59" s="1664"/>
      <c r="X59" s="1664"/>
      <c r="Y59" s="1665"/>
      <c r="Z59" s="1665"/>
      <c r="AA59" s="1664"/>
      <c r="AB59" s="1664"/>
      <c r="AC59" s="1664"/>
      <c r="AD59" s="1678"/>
      <c r="AE59" s="1678"/>
      <c r="AF59" s="1684">
        <f t="shared" si="7"/>
        <v>0</v>
      </c>
    </row>
    <row r="60" spans="1:32" ht="12.75" customHeight="1" x14ac:dyDescent="0.3">
      <c r="A60" s="92" t="s">
        <v>285</v>
      </c>
      <c r="B60" s="1664"/>
      <c r="C60" s="1664"/>
      <c r="D60" s="1672"/>
      <c r="E60" s="1664"/>
      <c r="F60" s="1665"/>
      <c r="G60" s="1664"/>
      <c r="H60" s="1664"/>
      <c r="I60" s="1664"/>
      <c r="J60" s="1664"/>
      <c r="K60" s="1914"/>
      <c r="L60" s="1664"/>
      <c r="M60" s="1664"/>
      <c r="N60" s="1664"/>
      <c r="O60" s="1664"/>
      <c r="P60" s="1664"/>
      <c r="Q60" s="1664"/>
      <c r="R60" s="1664"/>
      <c r="S60" s="1664"/>
      <c r="T60" s="1664"/>
      <c r="U60" s="1664"/>
      <c r="V60" s="1664"/>
      <c r="W60" s="1664"/>
      <c r="X60" s="1664"/>
      <c r="Y60" s="1665"/>
      <c r="Z60" s="1665"/>
      <c r="AA60" s="1664"/>
      <c r="AB60" s="1664"/>
      <c r="AC60" s="1664"/>
      <c r="AD60" s="1678"/>
      <c r="AE60" s="1678"/>
      <c r="AF60" s="1684">
        <f t="shared" si="7"/>
        <v>0</v>
      </c>
    </row>
    <row r="61" spans="1:32" ht="12.75" customHeight="1" x14ac:dyDescent="0.3">
      <c r="A61" s="92" t="s">
        <v>2005</v>
      </c>
      <c r="B61" s="1664"/>
      <c r="C61" s="1664"/>
      <c r="D61" s="1672"/>
      <c r="E61" s="1664"/>
      <c r="F61" s="1665"/>
      <c r="G61" s="1664"/>
      <c r="H61" s="1664"/>
      <c r="I61" s="1664"/>
      <c r="J61" s="1664"/>
      <c r="K61" s="1914"/>
      <c r="L61" s="1664"/>
      <c r="M61" s="1664"/>
      <c r="N61" s="1664"/>
      <c r="O61" s="1664"/>
      <c r="P61" s="1664"/>
      <c r="Q61" s="1664"/>
      <c r="R61" s="1664"/>
      <c r="S61" s="1664"/>
      <c r="T61" s="1664"/>
      <c r="U61" s="1664"/>
      <c r="V61" s="1664"/>
      <c r="W61" s="1664"/>
      <c r="X61" s="1664"/>
      <c r="Y61" s="1665"/>
      <c r="Z61" s="1665"/>
      <c r="AA61" s="1664"/>
      <c r="AB61" s="1664"/>
      <c r="AC61" s="1664"/>
      <c r="AD61" s="1678"/>
      <c r="AE61" s="1678"/>
      <c r="AF61" s="1684">
        <f t="shared" si="7"/>
        <v>0</v>
      </c>
    </row>
    <row r="62" spans="1:32" s="259" customFormat="1" ht="12.75" hidden="1" customHeight="1" x14ac:dyDescent="0.3">
      <c r="A62" s="259" t="s">
        <v>1912</v>
      </c>
      <c r="B62" s="1664"/>
      <c r="C62" s="1678"/>
      <c r="D62" s="1678"/>
      <c r="E62" s="1678"/>
      <c r="F62" s="1665"/>
      <c r="G62" s="1678"/>
      <c r="H62" s="1664"/>
      <c r="I62" s="1678"/>
      <c r="J62" s="1664"/>
      <c r="K62" s="1914"/>
      <c r="L62" s="1664"/>
      <c r="M62" s="1664"/>
      <c r="N62" s="1664"/>
      <c r="O62" s="1664"/>
      <c r="P62" s="1664"/>
      <c r="Q62" s="1664"/>
      <c r="R62" s="1664"/>
      <c r="S62" s="1664"/>
      <c r="T62" s="1664"/>
      <c r="U62" s="1664"/>
      <c r="V62" s="1664"/>
      <c r="W62" s="1664"/>
      <c r="X62" s="1664"/>
      <c r="Y62" s="1665"/>
      <c r="Z62" s="1665"/>
      <c r="AA62" s="1678"/>
      <c r="AB62" s="1678"/>
      <c r="AC62" s="1678"/>
      <c r="AD62" s="1678"/>
      <c r="AE62" s="1678"/>
      <c r="AF62" s="1686">
        <f t="shared" si="7"/>
        <v>0</v>
      </c>
    </row>
    <row r="63" spans="1:32" s="259" customFormat="1" ht="12.75" hidden="1" customHeight="1" x14ac:dyDescent="0.3">
      <c r="A63" s="259" t="s">
        <v>1915</v>
      </c>
      <c r="B63" s="1664"/>
      <c r="C63" s="1678"/>
      <c r="D63" s="1678"/>
      <c r="E63" s="1678"/>
      <c r="F63" s="1665"/>
      <c r="G63" s="1678"/>
      <c r="H63" s="1664"/>
      <c r="I63" s="1678"/>
      <c r="J63" s="1664"/>
      <c r="K63" s="1914"/>
      <c r="L63" s="1664"/>
      <c r="M63" s="1664"/>
      <c r="N63" s="1664"/>
      <c r="O63" s="1664"/>
      <c r="P63" s="1664"/>
      <c r="Q63" s="1664"/>
      <c r="R63" s="1664"/>
      <c r="S63" s="1664"/>
      <c r="T63" s="1664"/>
      <c r="U63" s="1664"/>
      <c r="V63" s="1664"/>
      <c r="W63" s="1664"/>
      <c r="X63" s="1664"/>
      <c r="Y63" s="1665"/>
      <c r="Z63" s="1665"/>
      <c r="AA63" s="1678"/>
      <c r="AB63" s="1678"/>
      <c r="AC63" s="1678"/>
      <c r="AD63" s="1678"/>
      <c r="AE63" s="1678"/>
      <c r="AF63" s="1686">
        <f t="shared" si="7"/>
        <v>0</v>
      </c>
    </row>
    <row r="64" spans="1:32" ht="12.75" customHeight="1" x14ac:dyDescent="0.3">
      <c r="A64" s="92" t="s">
        <v>2004</v>
      </c>
      <c r="B64" s="1664"/>
      <c r="C64" s="1664"/>
      <c r="D64" s="1672"/>
      <c r="E64" s="1664"/>
      <c r="F64" s="1665"/>
      <c r="G64" s="1664"/>
      <c r="H64" s="1664"/>
      <c r="I64" s="1664"/>
      <c r="J64" s="1664"/>
      <c r="K64" s="1914"/>
      <c r="L64" s="1664"/>
      <c r="M64" s="1664"/>
      <c r="N64" s="1664"/>
      <c r="O64" s="1664"/>
      <c r="P64" s="1664"/>
      <c r="Q64" s="1664"/>
      <c r="R64" s="1664"/>
      <c r="S64" s="1664"/>
      <c r="T64" s="1664"/>
      <c r="U64" s="1664"/>
      <c r="V64" s="1664"/>
      <c r="W64" s="1664"/>
      <c r="X64" s="1664"/>
      <c r="Y64" s="1665"/>
      <c r="Z64" s="1665"/>
      <c r="AA64" s="1664"/>
      <c r="AB64" s="1664"/>
      <c r="AC64" s="1664"/>
      <c r="AD64" s="1678"/>
      <c r="AE64" s="1678"/>
      <c r="AF64" s="1684">
        <f t="shared" si="7"/>
        <v>0</v>
      </c>
    </row>
    <row r="65" spans="1:32" s="259" customFormat="1" ht="12.75" hidden="1" customHeight="1" x14ac:dyDescent="0.3">
      <c r="A65" s="259" t="s">
        <v>1913</v>
      </c>
      <c r="B65" s="1664"/>
      <c r="C65" s="1678"/>
      <c r="D65" s="1678"/>
      <c r="E65" s="1678"/>
      <c r="F65" s="1665"/>
      <c r="G65" s="1678"/>
      <c r="H65" s="1664"/>
      <c r="I65" s="1678"/>
      <c r="J65" s="1664"/>
      <c r="K65" s="1914"/>
      <c r="L65" s="1664"/>
      <c r="M65" s="1664"/>
      <c r="N65" s="1664"/>
      <c r="O65" s="1664"/>
      <c r="P65" s="1664"/>
      <c r="Q65" s="1664"/>
      <c r="R65" s="1664"/>
      <c r="S65" s="1664"/>
      <c r="T65" s="1664"/>
      <c r="U65" s="1664"/>
      <c r="V65" s="1664"/>
      <c r="W65" s="1664"/>
      <c r="X65" s="1664"/>
      <c r="Y65" s="1665"/>
      <c r="Z65" s="1665"/>
      <c r="AA65" s="1678"/>
      <c r="AB65" s="1678"/>
      <c r="AC65" s="1678"/>
      <c r="AD65" s="1678"/>
      <c r="AE65" s="1678"/>
      <c r="AF65" s="1686">
        <f t="shared" si="7"/>
        <v>0</v>
      </c>
    </row>
    <row r="66" spans="1:32" s="259" customFormat="1" ht="12.75" hidden="1" customHeight="1" x14ac:dyDescent="0.3">
      <c r="A66" s="259" t="s">
        <v>1914</v>
      </c>
      <c r="B66" s="1664"/>
      <c r="C66" s="1678"/>
      <c r="D66" s="1678"/>
      <c r="E66" s="1678"/>
      <c r="F66" s="1665"/>
      <c r="G66" s="1678"/>
      <c r="H66" s="1664"/>
      <c r="I66" s="1678"/>
      <c r="J66" s="1664"/>
      <c r="K66" s="1914"/>
      <c r="L66" s="1664"/>
      <c r="M66" s="1664"/>
      <c r="N66" s="1664"/>
      <c r="O66" s="1664"/>
      <c r="P66" s="1664"/>
      <c r="Q66" s="1664"/>
      <c r="R66" s="1664"/>
      <c r="S66" s="1664"/>
      <c r="T66" s="1664"/>
      <c r="U66" s="1664"/>
      <c r="V66" s="1664"/>
      <c r="W66" s="1664"/>
      <c r="X66" s="1664"/>
      <c r="Y66" s="1665"/>
      <c r="Z66" s="1665"/>
      <c r="AA66" s="1678"/>
      <c r="AB66" s="1678"/>
      <c r="AC66" s="1678"/>
      <c r="AD66" s="1678"/>
      <c r="AE66" s="1678"/>
      <c r="AF66" s="1686">
        <f t="shared" si="7"/>
        <v>0</v>
      </c>
    </row>
    <row r="67" spans="1:32" ht="12.75" customHeight="1" x14ac:dyDescent="0.3">
      <c r="A67" s="92" t="s">
        <v>1548</v>
      </c>
      <c r="B67" s="1664"/>
      <c r="C67" s="1664"/>
      <c r="D67" s="1672"/>
      <c r="E67" s="1664"/>
      <c r="F67" s="1665"/>
      <c r="G67" s="1664"/>
      <c r="H67" s="1664"/>
      <c r="I67" s="1664"/>
      <c r="J67" s="1664"/>
      <c r="K67" s="1914"/>
      <c r="L67" s="1664"/>
      <c r="M67" s="1664"/>
      <c r="N67" s="1664"/>
      <c r="O67" s="1664"/>
      <c r="P67" s="1664"/>
      <c r="Q67" s="1664"/>
      <c r="R67" s="1664"/>
      <c r="S67" s="1664"/>
      <c r="T67" s="1664"/>
      <c r="U67" s="1664"/>
      <c r="V67" s="1664"/>
      <c r="W67" s="1664"/>
      <c r="X67" s="1664"/>
      <c r="Y67" s="1665"/>
      <c r="Z67" s="1665"/>
      <c r="AA67" s="1664"/>
      <c r="AB67" s="1664"/>
      <c r="AC67" s="1664"/>
      <c r="AD67" s="1678"/>
      <c r="AE67" s="1678"/>
      <c r="AF67" s="1684">
        <f t="shared" si="7"/>
        <v>0</v>
      </c>
    </row>
    <row r="68" spans="1:32" ht="12.75" customHeight="1" x14ac:dyDescent="0.3">
      <c r="A68" s="1687" t="s">
        <v>1454</v>
      </c>
      <c r="B68" s="1664"/>
      <c r="C68" s="1664"/>
      <c r="D68" s="1672"/>
      <c r="E68" s="1664"/>
      <c r="F68" s="1665"/>
      <c r="G68" s="1664"/>
      <c r="H68" s="1664"/>
      <c r="I68" s="1664"/>
      <c r="J68" s="1664"/>
      <c r="K68" s="1914"/>
      <c r="L68" s="1664"/>
      <c r="M68" s="1664"/>
      <c r="N68" s="1664"/>
      <c r="O68" s="1664"/>
      <c r="P68" s="1664"/>
      <c r="Q68" s="1664"/>
      <c r="R68" s="1664"/>
      <c r="S68" s="1664"/>
      <c r="T68" s="1664"/>
      <c r="U68" s="1664"/>
      <c r="V68" s="1664"/>
      <c r="W68" s="1664"/>
      <c r="X68" s="1664"/>
      <c r="Y68" s="1665"/>
      <c r="Z68" s="1665"/>
      <c r="AA68" s="1664"/>
      <c r="AB68" s="1664"/>
      <c r="AC68" s="1664"/>
      <c r="AD68" s="1678"/>
      <c r="AE68" s="1678"/>
      <c r="AF68" s="1684">
        <f t="shared" si="7"/>
        <v>0</v>
      </c>
    </row>
    <row r="69" spans="1:32" ht="12.75" customHeight="1" x14ac:dyDescent="0.3">
      <c r="A69" s="92" t="s">
        <v>1489</v>
      </c>
      <c r="B69" s="1664"/>
      <c r="C69" s="1664"/>
      <c r="D69" s="1672"/>
      <c r="E69" s="1664"/>
      <c r="F69" s="1665"/>
      <c r="G69" s="1664"/>
      <c r="H69" s="1664"/>
      <c r="I69" s="1664"/>
      <c r="J69" s="1664"/>
      <c r="K69" s="1914"/>
      <c r="L69" s="1664"/>
      <c r="M69" s="1664"/>
      <c r="N69" s="1664"/>
      <c r="O69" s="1664"/>
      <c r="P69" s="1664"/>
      <c r="Q69" s="1664"/>
      <c r="R69" s="1664"/>
      <c r="S69" s="1664"/>
      <c r="T69" s="1664"/>
      <c r="U69" s="1664"/>
      <c r="V69" s="1664"/>
      <c r="W69" s="1664"/>
      <c r="X69" s="1664"/>
      <c r="Y69" s="1665"/>
      <c r="Z69" s="1665"/>
      <c r="AA69" s="1664"/>
      <c r="AB69" s="1664"/>
      <c r="AC69" s="1664"/>
      <c r="AD69" s="1678"/>
      <c r="AE69" s="1678"/>
      <c r="AF69" s="1684">
        <f t="shared" si="7"/>
        <v>0</v>
      </c>
    </row>
    <row r="70" spans="1:32" s="1782" customFormat="1" ht="13.2" x14ac:dyDescent="0.25">
      <c r="A70" s="1781" t="s">
        <v>2249</v>
      </c>
      <c r="B70" s="1783">
        <f>SUM(B58:B69)</f>
        <v>0</v>
      </c>
      <c r="C70" s="1783">
        <f t="shared" ref="C70:AF70" si="8">SUM(C58:C69)</f>
        <v>0</v>
      </c>
      <c r="D70" s="1783">
        <f t="shared" si="8"/>
        <v>0</v>
      </c>
      <c r="E70" s="1783">
        <f t="shared" si="8"/>
        <v>0</v>
      </c>
      <c r="F70" s="1783">
        <f t="shared" si="8"/>
        <v>0</v>
      </c>
      <c r="G70" s="1783">
        <f t="shared" si="8"/>
        <v>0</v>
      </c>
      <c r="H70" s="1783">
        <f>SUM(H58:H69)</f>
        <v>0</v>
      </c>
      <c r="I70" s="1783">
        <f t="shared" si="8"/>
        <v>0</v>
      </c>
      <c r="J70" s="1783">
        <f t="shared" si="8"/>
        <v>0</v>
      </c>
      <c r="K70" s="1916">
        <f>SUM(K58:K69)</f>
        <v>0</v>
      </c>
      <c r="L70" s="1783">
        <f t="shared" si="8"/>
        <v>0</v>
      </c>
      <c r="M70" s="1783">
        <f t="shared" si="8"/>
        <v>0</v>
      </c>
      <c r="N70" s="1783">
        <f>SUM(N58:N69)</f>
        <v>0</v>
      </c>
      <c r="O70" s="1783">
        <f t="shared" si="8"/>
        <v>0</v>
      </c>
      <c r="P70" s="1783">
        <f t="shared" si="8"/>
        <v>0</v>
      </c>
      <c r="Q70" s="1783">
        <f>SUM(Q58:Q69)</f>
        <v>0</v>
      </c>
      <c r="R70" s="1783">
        <f t="shared" si="8"/>
        <v>0</v>
      </c>
      <c r="S70" s="1783">
        <f t="shared" si="8"/>
        <v>0</v>
      </c>
      <c r="T70" s="1783">
        <f t="shared" si="8"/>
        <v>0</v>
      </c>
      <c r="U70" s="1783">
        <f t="shared" si="8"/>
        <v>0</v>
      </c>
      <c r="V70" s="1783">
        <f t="shared" si="8"/>
        <v>0</v>
      </c>
      <c r="W70" s="1783">
        <f t="shared" si="8"/>
        <v>0</v>
      </c>
      <c r="X70" s="1783">
        <f t="shared" si="8"/>
        <v>0</v>
      </c>
      <c r="Y70" s="1783">
        <f t="shared" si="8"/>
        <v>0</v>
      </c>
      <c r="Z70" s="1783">
        <f t="shared" si="8"/>
        <v>0</v>
      </c>
      <c r="AA70" s="1783">
        <f t="shared" si="8"/>
        <v>0</v>
      </c>
      <c r="AB70" s="1783">
        <f t="shared" si="8"/>
        <v>0</v>
      </c>
      <c r="AC70" s="1783">
        <f t="shared" si="8"/>
        <v>0</v>
      </c>
      <c r="AD70" s="1783">
        <f t="shared" si="8"/>
        <v>0</v>
      </c>
      <c r="AE70" s="1783">
        <f t="shared" si="8"/>
        <v>0</v>
      </c>
      <c r="AF70" s="1783">
        <f t="shared" si="8"/>
        <v>0</v>
      </c>
    </row>
    <row r="71" spans="1:32" x14ac:dyDescent="0.3">
      <c r="A71" s="92" t="s">
        <v>1476</v>
      </c>
      <c r="B71" s="1664"/>
      <c r="C71" s="1664"/>
      <c r="D71" s="1672"/>
      <c r="E71" s="1664"/>
      <c r="F71" s="1665"/>
      <c r="G71" s="1664"/>
      <c r="H71" s="1664"/>
      <c r="I71" s="1664"/>
      <c r="J71" s="1664"/>
      <c r="K71" s="1914"/>
      <c r="L71" s="1664"/>
      <c r="M71" s="1664"/>
      <c r="N71" s="1664"/>
      <c r="O71" s="1664"/>
      <c r="P71" s="1664"/>
      <c r="Q71" s="1664"/>
      <c r="R71" s="1664"/>
      <c r="S71" s="1664"/>
      <c r="T71" s="1664"/>
      <c r="U71" s="1664"/>
      <c r="V71" s="1664"/>
      <c r="W71" s="1664"/>
      <c r="X71" s="1664"/>
      <c r="Y71" s="1665"/>
      <c r="Z71" s="1693"/>
      <c r="AA71" s="1688"/>
      <c r="AB71" s="1688"/>
      <c r="AC71" s="1688"/>
      <c r="AD71" s="1704"/>
      <c r="AE71" s="1704"/>
      <c r="AF71" s="1684">
        <f t="shared" ref="AF71:AF84" si="9">SUM(B71:AE71)</f>
        <v>0</v>
      </c>
    </row>
    <row r="72" spans="1:32" x14ac:dyDescent="0.3">
      <c r="A72" s="92" t="s">
        <v>351</v>
      </c>
      <c r="B72" s="1664"/>
      <c r="C72" s="1664"/>
      <c r="D72" s="1672"/>
      <c r="E72" s="1664"/>
      <c r="F72" s="1665"/>
      <c r="G72" s="1664"/>
      <c r="H72" s="1664"/>
      <c r="I72" s="1664"/>
      <c r="J72" s="1664"/>
      <c r="K72" s="1914"/>
      <c r="L72" s="1664"/>
      <c r="M72" s="1664"/>
      <c r="N72" s="1664"/>
      <c r="O72" s="1664"/>
      <c r="P72" s="1664"/>
      <c r="Q72" s="1664"/>
      <c r="R72" s="1664"/>
      <c r="S72" s="1664"/>
      <c r="T72" s="1664"/>
      <c r="U72" s="1664"/>
      <c r="V72" s="1664"/>
      <c r="W72" s="1664"/>
      <c r="X72" s="1664"/>
      <c r="Y72" s="1665"/>
      <c r="Z72" s="1693"/>
      <c r="AA72" s="1694">
        <f>+'Salary Menu MIS 3382'!AH438</f>
        <v>0</v>
      </c>
      <c r="AB72" s="1688"/>
      <c r="AC72" s="1688"/>
      <c r="AD72" s="1705">
        <f>+'Salary Menu MIS 3382'!AH494</f>
        <v>0</v>
      </c>
      <c r="AE72" s="1704"/>
      <c r="AF72" s="1697">
        <f t="shared" si="9"/>
        <v>0</v>
      </c>
    </row>
    <row r="73" spans="1:32" x14ac:dyDescent="0.3">
      <c r="A73" s="92" t="s">
        <v>1602</v>
      </c>
      <c r="B73" s="1664"/>
      <c r="C73" s="1664"/>
      <c r="D73" s="1672"/>
      <c r="E73" s="1664"/>
      <c r="F73" s="1665"/>
      <c r="G73" s="1664"/>
      <c r="H73" s="1664"/>
      <c r="I73" s="1664"/>
      <c r="J73" s="1664"/>
      <c r="K73" s="1914"/>
      <c r="L73" s="1664"/>
      <c r="M73" s="1664"/>
      <c r="N73" s="1664"/>
      <c r="O73" s="1664"/>
      <c r="P73" s="1664"/>
      <c r="Q73" s="1664"/>
      <c r="R73" s="1664"/>
      <c r="S73" s="1664"/>
      <c r="T73" s="1664"/>
      <c r="U73" s="1664"/>
      <c r="V73" s="1664"/>
      <c r="W73" s="1664"/>
      <c r="X73" s="1664"/>
      <c r="Y73" s="1665"/>
      <c r="Z73" s="1689"/>
      <c r="AA73" s="1688"/>
      <c r="AB73" s="1692">
        <f>'Salary Menu MIS 3382'!AH452</f>
        <v>0</v>
      </c>
      <c r="AC73" s="1688"/>
      <c r="AD73" s="1704"/>
      <c r="AE73" s="1705">
        <f>+'Salary Menu MIS 3382'!AH507</f>
        <v>0</v>
      </c>
      <c r="AF73" s="1684">
        <f t="shared" si="9"/>
        <v>0</v>
      </c>
    </row>
    <row r="74" spans="1:32" x14ac:dyDescent="0.3">
      <c r="A74" s="92" t="s">
        <v>1480</v>
      </c>
      <c r="B74" s="1664"/>
      <c r="C74" s="1664"/>
      <c r="D74" s="1672"/>
      <c r="E74" s="1664"/>
      <c r="F74" s="1665"/>
      <c r="G74" s="1664"/>
      <c r="H74" s="1664"/>
      <c r="I74" s="1664"/>
      <c r="J74" s="1664"/>
      <c r="K74" s="1914"/>
      <c r="L74" s="1664"/>
      <c r="M74" s="1664"/>
      <c r="N74" s="1664"/>
      <c r="O74" s="1664"/>
      <c r="P74" s="1664"/>
      <c r="Q74" s="1664"/>
      <c r="R74" s="1664"/>
      <c r="S74" s="1664"/>
      <c r="T74" s="1664"/>
      <c r="U74" s="1664"/>
      <c r="V74" s="1664"/>
      <c r="W74" s="1664"/>
      <c r="X74" s="1664"/>
      <c r="Y74" s="1665"/>
      <c r="Z74" s="1693"/>
      <c r="AA74" s="1688"/>
      <c r="AB74" s="1688"/>
      <c r="AC74" s="1688"/>
      <c r="AD74" s="1704"/>
      <c r="AE74" s="1704"/>
      <c r="AF74" s="1684">
        <f t="shared" si="9"/>
        <v>0</v>
      </c>
    </row>
    <row r="75" spans="1:32" x14ac:dyDescent="0.3">
      <c r="A75" s="92" t="s">
        <v>1481</v>
      </c>
      <c r="B75" s="1664"/>
      <c r="C75" s="1664"/>
      <c r="D75" s="1672"/>
      <c r="E75" s="1664"/>
      <c r="F75" s="1665"/>
      <c r="G75" s="1664"/>
      <c r="H75" s="1664"/>
      <c r="I75" s="1664"/>
      <c r="J75" s="1664"/>
      <c r="K75" s="1914"/>
      <c r="L75" s="1664"/>
      <c r="M75" s="1664"/>
      <c r="N75" s="1664"/>
      <c r="O75" s="1664"/>
      <c r="P75" s="1664"/>
      <c r="Q75" s="1664"/>
      <c r="R75" s="1664"/>
      <c r="S75" s="1664"/>
      <c r="T75" s="1664"/>
      <c r="U75" s="1664"/>
      <c r="V75" s="1664"/>
      <c r="W75" s="1664"/>
      <c r="X75" s="1664"/>
      <c r="Y75" s="1665"/>
      <c r="Z75" s="1698"/>
      <c r="AA75" s="1694">
        <f>+'Salary Menu MIS 3382'!AH439</f>
        <v>0.22500000000000001</v>
      </c>
      <c r="AB75" s="1688"/>
      <c r="AC75" s="1688"/>
      <c r="AD75" s="1705">
        <f>+'Salary Menu MIS 3382'!AH495</f>
        <v>0</v>
      </c>
      <c r="AE75" s="1704"/>
      <c r="AF75" s="1697">
        <f t="shared" si="9"/>
        <v>0.22500000000000001</v>
      </c>
    </row>
    <row r="76" spans="1:32" x14ac:dyDescent="0.3">
      <c r="A76" s="92" t="s">
        <v>1455</v>
      </c>
      <c r="B76" s="1664"/>
      <c r="C76" s="1664"/>
      <c r="D76" s="1672"/>
      <c r="E76" s="1664"/>
      <c r="F76" s="1665"/>
      <c r="G76" s="1664"/>
      <c r="H76" s="1664"/>
      <c r="I76" s="1664"/>
      <c r="J76" s="1664"/>
      <c r="K76" s="1914"/>
      <c r="L76" s="1664"/>
      <c r="M76" s="1664"/>
      <c r="N76" s="1664"/>
      <c r="O76" s="1664"/>
      <c r="P76" s="1664"/>
      <c r="Q76" s="1664"/>
      <c r="R76" s="1664"/>
      <c r="S76" s="1664"/>
      <c r="T76" s="1664"/>
      <c r="U76" s="1664"/>
      <c r="V76" s="1664"/>
      <c r="W76" s="1664"/>
      <c r="X76" s="1664"/>
      <c r="Y76" s="1665"/>
      <c r="Z76" s="1693"/>
      <c r="AA76" s="1688"/>
      <c r="AB76" s="1688"/>
      <c r="AC76" s="1688"/>
      <c r="AD76" s="1704"/>
      <c r="AE76" s="1704"/>
      <c r="AF76" s="1684">
        <f t="shared" si="9"/>
        <v>0</v>
      </c>
    </row>
    <row r="77" spans="1:32" x14ac:dyDescent="0.3">
      <c r="A77" s="92" t="s">
        <v>1456</v>
      </c>
      <c r="B77" s="1664"/>
      <c r="C77" s="1664"/>
      <c r="D77" s="1672"/>
      <c r="E77" s="1664"/>
      <c r="F77" s="1665"/>
      <c r="G77" s="1664"/>
      <c r="H77" s="1664"/>
      <c r="I77" s="1664"/>
      <c r="J77" s="1664"/>
      <c r="K77" s="1914"/>
      <c r="L77" s="1664"/>
      <c r="M77" s="1664"/>
      <c r="N77" s="1664"/>
      <c r="O77" s="1664"/>
      <c r="P77" s="1664"/>
      <c r="Q77" s="1664"/>
      <c r="R77" s="1664"/>
      <c r="S77" s="1664"/>
      <c r="T77" s="1664"/>
      <c r="U77" s="1664"/>
      <c r="V77" s="1664"/>
      <c r="W77" s="1664"/>
      <c r="X77" s="1664"/>
      <c r="Y77" s="1665"/>
      <c r="Z77" s="1693"/>
      <c r="AA77" s="1688"/>
      <c r="AB77" s="1694">
        <f>+'Salary Menu MIS 3382'!AH454</f>
        <v>0</v>
      </c>
      <c r="AC77" s="1688"/>
      <c r="AD77" s="1704"/>
      <c r="AE77" s="1705">
        <f>+'Salary Menu MIS 3382'!AH508</f>
        <v>0</v>
      </c>
      <c r="AF77" s="1684">
        <f t="shared" si="9"/>
        <v>0</v>
      </c>
    </row>
    <row r="78" spans="1:32" x14ac:dyDescent="0.3">
      <c r="A78" s="1687" t="s">
        <v>1930</v>
      </c>
      <c r="B78" s="1664"/>
      <c r="C78" s="1664"/>
      <c r="D78" s="1672"/>
      <c r="E78" s="1664"/>
      <c r="F78" s="1665"/>
      <c r="G78" s="1664"/>
      <c r="H78" s="1664"/>
      <c r="I78" s="1664"/>
      <c r="J78" s="1664"/>
      <c r="K78" s="1914"/>
      <c r="L78" s="1664"/>
      <c r="M78" s="1664"/>
      <c r="N78" s="1664"/>
      <c r="O78" s="1664"/>
      <c r="P78" s="1664"/>
      <c r="Q78" s="1664"/>
      <c r="R78" s="1664"/>
      <c r="S78" s="1664"/>
      <c r="T78" s="1664"/>
      <c r="U78" s="1664"/>
      <c r="V78" s="1664"/>
      <c r="W78" s="1664"/>
      <c r="X78" s="1664"/>
      <c r="Y78" s="1665"/>
      <c r="Z78" s="1693"/>
      <c r="AA78" s="1688"/>
      <c r="AB78" s="1688"/>
      <c r="AC78" s="1688"/>
      <c r="AD78" s="1704"/>
      <c r="AE78" s="1704"/>
      <c r="AF78" s="1684">
        <f t="shared" si="9"/>
        <v>0</v>
      </c>
    </row>
    <row r="79" spans="1:32" s="1530" customFormat="1" x14ac:dyDescent="0.3">
      <c r="B79" s="1664"/>
      <c r="C79" s="1664"/>
      <c r="D79" s="1672"/>
      <c r="E79" s="1664"/>
      <c r="F79" s="1665"/>
      <c r="G79" s="1664"/>
      <c r="H79" s="1664"/>
      <c r="I79" s="1664"/>
      <c r="J79" s="1664"/>
      <c r="K79" s="1914"/>
      <c r="L79" s="1664"/>
      <c r="M79" s="1664"/>
      <c r="N79" s="1664"/>
      <c r="O79" s="1664"/>
      <c r="P79" s="1664"/>
      <c r="Q79" s="1664"/>
      <c r="R79" s="1664"/>
      <c r="S79" s="1664"/>
      <c r="T79" s="1664"/>
      <c r="U79" s="1664"/>
      <c r="V79" s="1664"/>
      <c r="W79" s="1664"/>
      <c r="X79" s="1664"/>
      <c r="Y79" s="1665"/>
      <c r="Z79" s="1689"/>
      <c r="AA79" s="1688"/>
      <c r="AB79" s="1688"/>
      <c r="AC79" s="1688"/>
      <c r="AD79" s="1704"/>
      <c r="AE79" s="1704"/>
      <c r="AF79" s="1691">
        <f t="shared" si="9"/>
        <v>0</v>
      </c>
    </row>
    <row r="80" spans="1:32" x14ac:dyDescent="0.3">
      <c r="A80" s="92" t="s">
        <v>1485</v>
      </c>
      <c r="B80" s="1664"/>
      <c r="C80" s="1664"/>
      <c r="D80" s="1672"/>
      <c r="E80" s="1664"/>
      <c r="F80" s="1665"/>
      <c r="G80" s="1664"/>
      <c r="H80" s="1664"/>
      <c r="I80" s="1664"/>
      <c r="J80" s="1664"/>
      <c r="K80" s="1914"/>
      <c r="L80" s="1664"/>
      <c r="M80" s="1664"/>
      <c r="N80" s="1664"/>
      <c r="O80" s="1664"/>
      <c r="P80" s="1664"/>
      <c r="Q80" s="1664"/>
      <c r="R80" s="1664"/>
      <c r="S80" s="1664"/>
      <c r="T80" s="1664"/>
      <c r="U80" s="1664"/>
      <c r="V80" s="1664"/>
      <c r="W80" s="1664"/>
      <c r="X80" s="1664"/>
      <c r="Y80" s="1665"/>
      <c r="Z80" s="1693"/>
      <c r="AA80" s="1688"/>
      <c r="AB80" s="1688"/>
      <c r="AC80" s="1688"/>
      <c r="AD80" s="1704"/>
      <c r="AE80" s="1704"/>
      <c r="AF80" s="1684">
        <f t="shared" si="9"/>
        <v>0</v>
      </c>
    </row>
    <row r="81" spans="1:32" x14ac:dyDescent="0.3">
      <c r="A81" s="92" t="s">
        <v>363</v>
      </c>
      <c r="B81" s="1664"/>
      <c r="C81" s="1664"/>
      <c r="D81" s="1672"/>
      <c r="E81" s="1664"/>
      <c r="F81" s="1665"/>
      <c r="G81" s="1664"/>
      <c r="H81" s="1664"/>
      <c r="I81" s="1664"/>
      <c r="J81" s="1664"/>
      <c r="K81" s="1914"/>
      <c r="L81" s="1664"/>
      <c r="M81" s="1664"/>
      <c r="N81" s="1664"/>
      <c r="O81" s="1664"/>
      <c r="P81" s="1664"/>
      <c r="Q81" s="1664"/>
      <c r="R81" s="1664"/>
      <c r="S81" s="1664"/>
      <c r="T81" s="1664"/>
      <c r="U81" s="1664"/>
      <c r="V81" s="1664"/>
      <c r="W81" s="1664"/>
      <c r="X81" s="1664"/>
      <c r="Y81" s="1665"/>
      <c r="Z81" s="1693"/>
      <c r="AA81" s="1688"/>
      <c r="AB81" s="1688"/>
      <c r="AC81" s="1688"/>
      <c r="AD81" s="1704"/>
      <c r="AE81" s="1704"/>
      <c r="AF81" s="1684">
        <f t="shared" si="9"/>
        <v>0</v>
      </c>
    </row>
    <row r="82" spans="1:32" x14ac:dyDescent="0.3">
      <c r="A82" s="92" t="s">
        <v>2356</v>
      </c>
      <c r="B82" s="1664"/>
      <c r="C82" s="1664"/>
      <c r="D82" s="1672"/>
      <c r="E82" s="1664"/>
      <c r="F82" s="1665"/>
      <c r="G82" s="1664"/>
      <c r="H82" s="1664"/>
      <c r="I82" s="1664"/>
      <c r="J82" s="1664"/>
      <c r="K82" s="1914"/>
      <c r="L82" s="1664"/>
      <c r="M82" s="1664"/>
      <c r="N82" s="1664"/>
      <c r="O82" s="1664"/>
      <c r="P82" s="1664"/>
      <c r="Q82" s="1664"/>
      <c r="R82" s="1664"/>
      <c r="S82" s="1664"/>
      <c r="T82" s="1664"/>
      <c r="U82" s="1664"/>
      <c r="V82" s="1664"/>
      <c r="W82" s="1664"/>
      <c r="X82" s="1664"/>
      <c r="Y82" s="1665"/>
      <c r="Z82" s="1693"/>
      <c r="AA82" s="1688"/>
      <c r="AB82" s="1694">
        <f>'Salary Menu MIS 3382'!AH453</f>
        <v>0</v>
      </c>
      <c r="AC82" s="1694">
        <f>+'Salary Menu MIS 3382'!AH467</f>
        <v>1</v>
      </c>
      <c r="AD82" s="1704"/>
      <c r="AE82" s="1704"/>
      <c r="AF82" s="1684">
        <f t="shared" si="9"/>
        <v>1</v>
      </c>
    </row>
    <row r="83" spans="1:32" x14ac:dyDescent="0.3">
      <c r="A83" s="92" t="s">
        <v>1487</v>
      </c>
      <c r="B83" s="1664"/>
      <c r="C83" s="1664"/>
      <c r="D83" s="1672"/>
      <c r="E83" s="1664"/>
      <c r="F83" s="1665"/>
      <c r="G83" s="1664"/>
      <c r="H83" s="1664"/>
      <c r="I83" s="1664"/>
      <c r="J83" s="1664"/>
      <c r="K83" s="1914"/>
      <c r="L83" s="1664"/>
      <c r="M83" s="1664"/>
      <c r="N83" s="1664"/>
      <c r="O83" s="1664"/>
      <c r="P83" s="1664"/>
      <c r="Q83" s="1664"/>
      <c r="R83" s="1664"/>
      <c r="S83" s="1664"/>
      <c r="T83" s="1664"/>
      <c r="U83" s="1664"/>
      <c r="V83" s="1664"/>
      <c r="W83" s="1664"/>
      <c r="X83" s="1664"/>
      <c r="Y83" s="1665"/>
      <c r="Z83" s="1693"/>
      <c r="AA83" s="1688"/>
      <c r="AB83" s="1688"/>
      <c r="AC83" s="1688"/>
      <c r="AD83" s="1704"/>
      <c r="AE83" s="1704"/>
      <c r="AF83" s="1684">
        <f t="shared" si="9"/>
        <v>0</v>
      </c>
    </row>
    <row r="84" spans="1:32" x14ac:dyDescent="0.3">
      <c r="A84" s="1700" t="s">
        <v>1449</v>
      </c>
      <c r="B84" s="1664"/>
      <c r="C84" s="1664"/>
      <c r="D84" s="1672"/>
      <c r="E84" s="1664"/>
      <c r="F84" s="1665"/>
      <c r="G84" s="1664"/>
      <c r="H84" s="1664"/>
      <c r="I84" s="1664"/>
      <c r="J84" s="1664"/>
      <c r="K84" s="1914"/>
      <c r="L84" s="1664"/>
      <c r="M84" s="1664"/>
      <c r="N84" s="1664"/>
      <c r="O84" s="1664"/>
      <c r="P84" s="1664"/>
      <c r="Q84" s="1664"/>
      <c r="R84" s="1664"/>
      <c r="S84" s="1664"/>
      <c r="T84" s="1664"/>
      <c r="U84" s="1664"/>
      <c r="V84" s="1664"/>
      <c r="W84" s="1664"/>
      <c r="X84" s="1664"/>
      <c r="Y84" s="1665"/>
      <c r="Z84" s="1693"/>
      <c r="AA84" s="1688"/>
      <c r="AB84" s="1688"/>
      <c r="AC84" s="1688"/>
      <c r="AD84" s="1704"/>
      <c r="AE84" s="1704"/>
      <c r="AF84" s="1684">
        <f t="shared" si="9"/>
        <v>0</v>
      </c>
    </row>
    <row r="85" spans="1:32" s="1782" customFormat="1" ht="13.2" x14ac:dyDescent="0.25">
      <c r="A85" s="1781" t="s">
        <v>2250</v>
      </c>
      <c r="B85" s="1783">
        <f>SUM(B71:B84)</f>
        <v>0</v>
      </c>
      <c r="C85" s="1783">
        <f t="shared" ref="C85:AF85" si="10">SUM(C71:C84)</f>
        <v>0</v>
      </c>
      <c r="D85" s="1783">
        <f t="shared" si="10"/>
        <v>0</v>
      </c>
      <c r="E85" s="1783">
        <f t="shared" si="10"/>
        <v>0</v>
      </c>
      <c r="F85" s="1783">
        <f t="shared" si="10"/>
        <v>0</v>
      </c>
      <c r="G85" s="1783">
        <f t="shared" si="10"/>
        <v>0</v>
      </c>
      <c r="H85" s="1783">
        <f>SUM(H71:H84)</f>
        <v>0</v>
      </c>
      <c r="I85" s="1783">
        <f t="shared" si="10"/>
        <v>0</v>
      </c>
      <c r="J85" s="1783">
        <f t="shared" si="10"/>
        <v>0</v>
      </c>
      <c r="K85" s="1916">
        <f>SUM(K71:K84)</f>
        <v>0</v>
      </c>
      <c r="L85" s="1783">
        <f t="shared" si="10"/>
        <v>0</v>
      </c>
      <c r="M85" s="1783">
        <f t="shared" si="10"/>
        <v>0</v>
      </c>
      <c r="N85" s="1783">
        <f>SUM(N71:N84)</f>
        <v>0</v>
      </c>
      <c r="O85" s="1783">
        <f t="shared" si="10"/>
        <v>0</v>
      </c>
      <c r="P85" s="1783">
        <f t="shared" si="10"/>
        <v>0</v>
      </c>
      <c r="Q85" s="1783">
        <f>SUM(Q71:Q84)</f>
        <v>0</v>
      </c>
      <c r="R85" s="1783">
        <f t="shared" si="10"/>
        <v>0</v>
      </c>
      <c r="S85" s="1783">
        <f t="shared" si="10"/>
        <v>0</v>
      </c>
      <c r="T85" s="1783">
        <f t="shared" si="10"/>
        <v>0</v>
      </c>
      <c r="U85" s="1783">
        <f t="shared" si="10"/>
        <v>0</v>
      </c>
      <c r="V85" s="1783">
        <f t="shared" si="10"/>
        <v>0</v>
      </c>
      <c r="W85" s="1783">
        <f t="shared" si="10"/>
        <v>0</v>
      </c>
      <c r="X85" s="1783">
        <f t="shared" si="10"/>
        <v>0</v>
      </c>
      <c r="Y85" s="1783">
        <f t="shared" si="10"/>
        <v>0</v>
      </c>
      <c r="Z85" s="1783">
        <f t="shared" si="10"/>
        <v>0</v>
      </c>
      <c r="AA85" s="1783">
        <f t="shared" si="10"/>
        <v>0.22500000000000001</v>
      </c>
      <c r="AB85" s="1783">
        <f t="shared" si="10"/>
        <v>0</v>
      </c>
      <c r="AC85" s="1783">
        <f t="shared" si="10"/>
        <v>1</v>
      </c>
      <c r="AD85" s="1783">
        <f t="shared" si="10"/>
        <v>0</v>
      </c>
      <c r="AE85" s="1783">
        <f t="shared" si="10"/>
        <v>0</v>
      </c>
      <c r="AF85" s="1783">
        <f t="shared" si="10"/>
        <v>1.2250000000000001</v>
      </c>
    </row>
    <row r="86" spans="1:32" x14ac:dyDescent="0.3">
      <c r="A86" s="1699" t="s">
        <v>1457</v>
      </c>
      <c r="B86" s="1664"/>
      <c r="C86" s="1664"/>
      <c r="D86" s="1672"/>
      <c r="E86" s="1664"/>
      <c r="F86" s="1665"/>
      <c r="G86" s="1664"/>
      <c r="H86" s="1664"/>
      <c r="I86" s="1664"/>
      <c r="J86" s="1664"/>
      <c r="K86" s="1914"/>
      <c r="L86" s="1664"/>
      <c r="M86" s="1664"/>
      <c r="N86" s="1664"/>
      <c r="O86" s="1664"/>
      <c r="P86" s="1664"/>
      <c r="Q86" s="1664"/>
      <c r="R86" s="1664"/>
      <c r="S86" s="1664"/>
      <c r="T86" s="1664"/>
      <c r="U86" s="1664"/>
      <c r="V86" s="1664"/>
      <c r="W86" s="1664"/>
      <c r="X86" s="1664"/>
      <c r="Y86" s="1665"/>
      <c r="Z86" s="1693"/>
      <c r="AA86" s="1688"/>
      <c r="AB86" s="1688"/>
      <c r="AC86" s="1688"/>
      <c r="AD86" s="1704"/>
      <c r="AE86" s="1704"/>
      <c r="AF86" s="1684">
        <f t="shared" ref="AF86:AF101" si="11">SUM(B86:AE86)</f>
        <v>0</v>
      </c>
    </row>
    <row r="87" spans="1:32" x14ac:dyDescent="0.3">
      <c r="A87" s="1699" t="s">
        <v>1521</v>
      </c>
      <c r="B87" s="1664"/>
      <c r="C87" s="1664"/>
      <c r="D87" s="1672"/>
      <c r="E87" s="1664"/>
      <c r="F87" s="1665"/>
      <c r="G87" s="1664"/>
      <c r="H87" s="1664"/>
      <c r="I87" s="1664"/>
      <c r="J87" s="1664"/>
      <c r="K87" s="1914"/>
      <c r="L87" s="1664"/>
      <c r="M87" s="1664"/>
      <c r="N87" s="1664"/>
      <c r="O87" s="1664"/>
      <c r="P87" s="1664"/>
      <c r="Q87" s="1664"/>
      <c r="R87" s="1664"/>
      <c r="S87" s="1664"/>
      <c r="T87" s="1664"/>
      <c r="U87" s="1664"/>
      <c r="V87" s="1664"/>
      <c r="W87" s="1664"/>
      <c r="X87" s="1664"/>
      <c r="Y87" s="1665"/>
      <c r="Z87" s="1689"/>
      <c r="AA87" s="1688"/>
      <c r="AB87" s="1692">
        <f>'Salary Menu MIS 3382'!AH455</f>
        <v>0</v>
      </c>
      <c r="AC87" s="1688"/>
      <c r="AD87" s="1704"/>
      <c r="AE87" s="1705">
        <f>+'Salary Menu MIS 3382'!AH509</f>
        <v>0</v>
      </c>
      <c r="AF87" s="1684">
        <f t="shared" si="11"/>
        <v>0</v>
      </c>
    </row>
    <row r="88" spans="1:32" x14ac:dyDescent="0.3">
      <c r="A88" s="92" t="s">
        <v>1491</v>
      </c>
      <c r="B88" s="1664"/>
      <c r="C88" s="1664"/>
      <c r="D88" s="1672"/>
      <c r="E88" s="1664"/>
      <c r="F88" s="1665"/>
      <c r="G88" s="1664"/>
      <c r="H88" s="1664"/>
      <c r="I88" s="1664"/>
      <c r="J88" s="1664"/>
      <c r="K88" s="1914"/>
      <c r="L88" s="1664"/>
      <c r="M88" s="1664"/>
      <c r="N88" s="1664"/>
      <c r="O88" s="1664"/>
      <c r="P88" s="1664"/>
      <c r="Q88" s="1664"/>
      <c r="R88" s="1664"/>
      <c r="S88" s="1664"/>
      <c r="T88" s="1664"/>
      <c r="U88" s="1664"/>
      <c r="V88" s="1664"/>
      <c r="W88" s="1664"/>
      <c r="X88" s="1664"/>
      <c r="Y88" s="1665"/>
      <c r="Z88" s="1693"/>
      <c r="AA88" s="1688"/>
      <c r="AB88" s="1688"/>
      <c r="AC88" s="1688"/>
      <c r="AD88" s="1704"/>
      <c r="AE88" s="1704"/>
      <c r="AF88" s="1684">
        <f t="shared" si="11"/>
        <v>0</v>
      </c>
    </row>
    <row r="89" spans="1:32" x14ac:dyDescent="0.3">
      <c r="A89" s="92" t="s">
        <v>1496</v>
      </c>
      <c r="B89" s="1664"/>
      <c r="C89" s="1664"/>
      <c r="D89" s="1672"/>
      <c r="E89" s="1664"/>
      <c r="F89" s="1665"/>
      <c r="G89" s="1664"/>
      <c r="H89" s="1664"/>
      <c r="I89" s="1664"/>
      <c r="J89" s="1664"/>
      <c r="K89" s="1914"/>
      <c r="L89" s="1664"/>
      <c r="M89" s="1664"/>
      <c r="N89" s="1664"/>
      <c r="O89" s="1664"/>
      <c r="P89" s="1664"/>
      <c r="Q89" s="1664"/>
      <c r="R89" s="1664"/>
      <c r="S89" s="1664"/>
      <c r="T89" s="1664"/>
      <c r="U89" s="1664"/>
      <c r="V89" s="1664"/>
      <c r="W89" s="1664"/>
      <c r="X89" s="1664"/>
      <c r="Y89" s="1665"/>
      <c r="Z89" s="1693"/>
      <c r="AA89" s="1694">
        <f>+'Salary Menu MIS 3382'!AH440</f>
        <v>4.88</v>
      </c>
      <c r="AB89" s="1688"/>
      <c r="AC89" s="1688"/>
      <c r="AD89" s="1705">
        <f>+'Salary Menu MIS 3382'!AH496</f>
        <v>0</v>
      </c>
      <c r="AE89" s="1704"/>
      <c r="AF89" s="1697">
        <f t="shared" si="11"/>
        <v>4.88</v>
      </c>
    </row>
    <row r="90" spans="1:32" x14ac:dyDescent="0.3">
      <c r="A90" s="1214" t="s">
        <v>1498</v>
      </c>
      <c r="B90" s="1664"/>
      <c r="C90" s="1664"/>
      <c r="D90" s="1672"/>
      <c r="E90" s="1664"/>
      <c r="F90" s="1665"/>
      <c r="G90" s="1664"/>
      <c r="H90" s="1664"/>
      <c r="I90" s="1664"/>
      <c r="J90" s="1664"/>
      <c r="K90" s="1914"/>
      <c r="L90" s="1664"/>
      <c r="M90" s="1664"/>
      <c r="N90" s="1664"/>
      <c r="O90" s="1664"/>
      <c r="P90" s="1664"/>
      <c r="Q90" s="1664"/>
      <c r="R90" s="1664"/>
      <c r="S90" s="1664"/>
      <c r="T90" s="1664"/>
      <c r="U90" s="1664"/>
      <c r="V90" s="1664"/>
      <c r="W90" s="1664"/>
      <c r="X90" s="1664"/>
      <c r="Y90" s="1665"/>
      <c r="Z90" s="1693"/>
      <c r="AA90" s="1694">
        <f>+'Salary Menu MIS 3382'!AH441</f>
        <v>0</v>
      </c>
      <c r="AB90" s="1688"/>
      <c r="AC90" s="1688"/>
      <c r="AD90" s="1705">
        <f>+'Salary Menu MIS 3382'!AH497</f>
        <v>0</v>
      </c>
      <c r="AE90" s="1704"/>
      <c r="AF90" s="1697">
        <f t="shared" si="11"/>
        <v>0</v>
      </c>
    </row>
    <row r="91" spans="1:32" x14ac:dyDescent="0.3">
      <c r="A91" s="1214" t="s">
        <v>1499</v>
      </c>
      <c r="B91" s="1664"/>
      <c r="C91" s="1664"/>
      <c r="D91" s="1672"/>
      <c r="E91" s="1664"/>
      <c r="F91" s="1665"/>
      <c r="G91" s="1664"/>
      <c r="H91" s="1664"/>
      <c r="I91" s="1664"/>
      <c r="J91" s="1664"/>
      <c r="K91" s="1914"/>
      <c r="L91" s="1664"/>
      <c r="M91" s="1664"/>
      <c r="N91" s="1664"/>
      <c r="O91" s="1664"/>
      <c r="P91" s="1664"/>
      <c r="Q91" s="1664"/>
      <c r="R91" s="1664"/>
      <c r="S91" s="1664"/>
      <c r="T91" s="1664"/>
      <c r="U91" s="1664"/>
      <c r="V91" s="1664"/>
      <c r="W91" s="1664"/>
      <c r="X91" s="1664"/>
      <c r="Y91" s="1665"/>
      <c r="Z91" s="1693"/>
      <c r="AA91" s="1694">
        <f>+'Salary Menu MIS 3382'!AH442</f>
        <v>0</v>
      </c>
      <c r="AB91" s="1688"/>
      <c r="AC91" s="1688"/>
      <c r="AD91" s="1705">
        <f>+'Salary Menu MIS 3382'!AH498</f>
        <v>0</v>
      </c>
      <c r="AE91" s="1704"/>
      <c r="AF91" s="1697">
        <f t="shared" si="11"/>
        <v>0</v>
      </c>
    </row>
    <row r="92" spans="1:32" x14ac:dyDescent="0.3">
      <c r="A92" s="1214" t="s">
        <v>1500</v>
      </c>
      <c r="B92" s="1664"/>
      <c r="C92" s="1664"/>
      <c r="D92" s="1672"/>
      <c r="E92" s="1664"/>
      <c r="F92" s="1665"/>
      <c r="G92" s="1664"/>
      <c r="H92" s="1664"/>
      <c r="I92" s="1664"/>
      <c r="J92" s="1664"/>
      <c r="K92" s="1914"/>
      <c r="L92" s="1664"/>
      <c r="M92" s="1664"/>
      <c r="N92" s="1664"/>
      <c r="O92" s="1664"/>
      <c r="P92" s="1664"/>
      <c r="Q92" s="1664"/>
      <c r="R92" s="1664"/>
      <c r="S92" s="1664"/>
      <c r="T92" s="1664"/>
      <c r="U92" s="1664"/>
      <c r="V92" s="1664"/>
      <c r="W92" s="1664"/>
      <c r="X92" s="1664"/>
      <c r="Y92" s="1665"/>
      <c r="Z92" s="1693"/>
      <c r="AA92" s="1688"/>
      <c r="AB92" s="1688"/>
      <c r="AC92" s="1688"/>
      <c r="AD92" s="1704"/>
      <c r="AE92" s="1704"/>
      <c r="AF92" s="1684">
        <f t="shared" si="11"/>
        <v>0</v>
      </c>
    </row>
    <row r="93" spans="1:32" x14ac:dyDescent="0.3">
      <c r="A93" s="1699" t="s">
        <v>1510</v>
      </c>
      <c r="B93" s="1664"/>
      <c r="C93" s="1664"/>
      <c r="D93" s="1672"/>
      <c r="E93" s="1664"/>
      <c r="F93" s="1665"/>
      <c r="G93" s="1664"/>
      <c r="H93" s="1664"/>
      <c r="I93" s="1664"/>
      <c r="J93" s="1664"/>
      <c r="K93" s="1914"/>
      <c r="L93" s="1664"/>
      <c r="M93" s="1664"/>
      <c r="N93" s="1664"/>
      <c r="O93" s="1664"/>
      <c r="P93" s="1664"/>
      <c r="Q93" s="1664"/>
      <c r="R93" s="1664"/>
      <c r="S93" s="1664"/>
      <c r="T93" s="1664"/>
      <c r="U93" s="1664"/>
      <c r="V93" s="1664"/>
      <c r="W93" s="1664"/>
      <c r="X93" s="1664"/>
      <c r="Y93" s="1665"/>
      <c r="Z93" s="1693"/>
      <c r="AA93" s="1688"/>
      <c r="AB93" s="1688"/>
      <c r="AC93" s="1688"/>
      <c r="AD93" s="1704"/>
      <c r="AE93" s="1704"/>
      <c r="AF93" s="1684">
        <f t="shared" si="11"/>
        <v>0</v>
      </c>
    </row>
    <row r="94" spans="1:32" x14ac:dyDescent="0.3">
      <c r="A94" s="92" t="s">
        <v>1511</v>
      </c>
      <c r="B94" s="1664"/>
      <c r="C94" s="1664"/>
      <c r="D94" s="1672"/>
      <c r="E94" s="1664"/>
      <c r="F94" s="1665"/>
      <c r="G94" s="1664"/>
      <c r="H94" s="1664"/>
      <c r="I94" s="1664"/>
      <c r="J94" s="1664"/>
      <c r="K94" s="1914"/>
      <c r="L94" s="1664"/>
      <c r="M94" s="1664"/>
      <c r="N94" s="1664"/>
      <c r="O94" s="1664"/>
      <c r="P94" s="1664"/>
      <c r="Q94" s="1664"/>
      <c r="R94" s="1664"/>
      <c r="S94" s="1664"/>
      <c r="T94" s="1664"/>
      <c r="U94" s="1664"/>
      <c r="V94" s="1664"/>
      <c r="W94" s="1664"/>
      <c r="X94" s="1664"/>
      <c r="Y94" s="1665"/>
      <c r="Z94" s="1693"/>
      <c r="AA94" s="1688"/>
      <c r="AB94" s="1688"/>
      <c r="AC94" s="1688"/>
      <c r="AD94" s="1704"/>
      <c r="AE94" s="1704"/>
      <c r="AF94" s="1684">
        <f t="shared" si="11"/>
        <v>0</v>
      </c>
    </row>
    <row r="95" spans="1:32" x14ac:dyDescent="0.3">
      <c r="A95" s="92" t="s">
        <v>1845</v>
      </c>
      <c r="B95" s="1664"/>
      <c r="C95" s="1664"/>
      <c r="D95" s="1672"/>
      <c r="E95" s="1664"/>
      <c r="F95" s="1665"/>
      <c r="G95" s="1664"/>
      <c r="H95" s="1664"/>
      <c r="I95" s="1664"/>
      <c r="J95" s="1664"/>
      <c r="K95" s="1914"/>
      <c r="L95" s="1664"/>
      <c r="M95" s="1664"/>
      <c r="N95" s="1664"/>
      <c r="O95" s="1664"/>
      <c r="P95" s="1664"/>
      <c r="Q95" s="1664"/>
      <c r="R95" s="1664"/>
      <c r="S95" s="1664"/>
      <c r="T95" s="1664"/>
      <c r="U95" s="1664"/>
      <c r="V95" s="1664"/>
      <c r="W95" s="1664"/>
      <c r="X95" s="1664"/>
      <c r="Y95" s="1665"/>
      <c r="Z95" s="1689"/>
      <c r="AA95" s="1695"/>
      <c r="AB95" s="1692">
        <f>'Salary Menu MIS 3382'!AH456</f>
        <v>0</v>
      </c>
      <c r="AC95" s="1688"/>
      <c r="AD95" s="1704"/>
      <c r="AE95" s="1705">
        <f>+'Salary Menu MIS 3382'!AH510</f>
        <v>0</v>
      </c>
      <c r="AF95" s="1697">
        <f t="shared" si="11"/>
        <v>0</v>
      </c>
    </row>
    <row r="96" spans="1:32" x14ac:dyDescent="0.3">
      <c r="A96" s="1699" t="s">
        <v>1513</v>
      </c>
      <c r="B96" s="1664"/>
      <c r="C96" s="1664"/>
      <c r="D96" s="1672"/>
      <c r="E96" s="1664"/>
      <c r="F96" s="1665"/>
      <c r="G96" s="1664"/>
      <c r="H96" s="1664"/>
      <c r="I96" s="1664"/>
      <c r="J96" s="1664"/>
      <c r="K96" s="1914"/>
      <c r="L96" s="1664"/>
      <c r="M96" s="1664"/>
      <c r="N96" s="1664"/>
      <c r="O96" s="1664"/>
      <c r="P96" s="1664"/>
      <c r="Q96" s="1664"/>
      <c r="R96" s="1664"/>
      <c r="S96" s="1664"/>
      <c r="T96" s="1664"/>
      <c r="U96" s="1664"/>
      <c r="V96" s="1664"/>
      <c r="W96" s="1664"/>
      <c r="X96" s="1664"/>
      <c r="Y96" s="1665"/>
      <c r="Z96" s="1693"/>
      <c r="AA96" s="1688"/>
      <c r="AB96" s="1688"/>
      <c r="AC96" s="1688"/>
      <c r="AD96" s="1704"/>
      <c r="AE96" s="1704"/>
      <c r="AF96" s="1684">
        <f t="shared" si="11"/>
        <v>0</v>
      </c>
    </row>
    <row r="97" spans="1:32" x14ac:dyDescent="0.3">
      <c r="A97" s="1699" t="s">
        <v>1515</v>
      </c>
      <c r="B97" s="1664"/>
      <c r="C97" s="1664"/>
      <c r="D97" s="1672"/>
      <c r="E97" s="1664"/>
      <c r="F97" s="1665"/>
      <c r="G97" s="1664"/>
      <c r="H97" s="1664"/>
      <c r="I97" s="1664"/>
      <c r="J97" s="1664"/>
      <c r="K97" s="1914"/>
      <c r="L97" s="1664"/>
      <c r="M97" s="1664"/>
      <c r="N97" s="1664"/>
      <c r="O97" s="1664"/>
      <c r="P97" s="1664"/>
      <c r="Q97" s="1664"/>
      <c r="R97" s="1664"/>
      <c r="S97" s="1664"/>
      <c r="T97" s="1664"/>
      <c r="U97" s="1664"/>
      <c r="V97" s="1664"/>
      <c r="W97" s="1664"/>
      <c r="X97" s="1664"/>
      <c r="Y97" s="1665"/>
      <c r="Z97" s="1693"/>
      <c r="AA97" s="1688"/>
      <c r="AB97" s="1688"/>
      <c r="AC97" s="1688"/>
      <c r="AD97" s="1704"/>
      <c r="AE97" s="1704"/>
      <c r="AF97" s="1684">
        <f t="shared" si="11"/>
        <v>0</v>
      </c>
    </row>
    <row r="98" spans="1:32" x14ac:dyDescent="0.3">
      <c r="A98" s="1699" t="s">
        <v>1204</v>
      </c>
      <c r="B98" s="1664"/>
      <c r="C98" s="1664"/>
      <c r="D98" s="1672"/>
      <c r="E98" s="1664"/>
      <c r="F98" s="1665"/>
      <c r="G98" s="1664"/>
      <c r="H98" s="1664"/>
      <c r="I98" s="1664"/>
      <c r="J98" s="1664"/>
      <c r="K98" s="1914"/>
      <c r="L98" s="1664"/>
      <c r="M98" s="1664"/>
      <c r="N98" s="1664"/>
      <c r="O98" s="1664"/>
      <c r="P98" s="1664"/>
      <c r="Q98" s="1664"/>
      <c r="R98" s="1664"/>
      <c r="S98" s="1664"/>
      <c r="T98" s="1664"/>
      <c r="U98" s="1664"/>
      <c r="V98" s="1664"/>
      <c r="W98" s="1664"/>
      <c r="X98" s="1664"/>
      <c r="Y98" s="1665"/>
      <c r="Z98" s="1693"/>
      <c r="AA98" s="1688"/>
      <c r="AB98" s="1688"/>
      <c r="AC98" s="1688"/>
      <c r="AD98" s="1704"/>
      <c r="AE98" s="1704"/>
      <c r="AF98" s="1684">
        <f t="shared" si="11"/>
        <v>0</v>
      </c>
    </row>
    <row r="99" spans="1:32" x14ac:dyDescent="0.3">
      <c r="A99" s="1699" t="s">
        <v>1205</v>
      </c>
      <c r="B99" s="1664"/>
      <c r="C99" s="1664"/>
      <c r="D99" s="1672"/>
      <c r="E99" s="1664"/>
      <c r="F99" s="1665"/>
      <c r="G99" s="1664"/>
      <c r="H99" s="1664"/>
      <c r="I99" s="1664"/>
      <c r="J99" s="1664"/>
      <c r="K99" s="1914"/>
      <c r="L99" s="1664"/>
      <c r="M99" s="1664"/>
      <c r="N99" s="1664"/>
      <c r="O99" s="1664"/>
      <c r="P99" s="1664"/>
      <c r="Q99" s="1664"/>
      <c r="R99" s="1664"/>
      <c r="S99" s="1664"/>
      <c r="T99" s="1664"/>
      <c r="U99" s="1664"/>
      <c r="V99" s="1664"/>
      <c r="W99" s="1664"/>
      <c r="X99" s="1664"/>
      <c r="Y99" s="1665"/>
      <c r="Z99" s="1693"/>
      <c r="AA99" s="1688"/>
      <c r="AB99" s="1688"/>
      <c r="AC99" s="1688"/>
      <c r="AD99" s="1704"/>
      <c r="AE99" s="1704"/>
      <c r="AF99" s="1684">
        <f t="shared" si="11"/>
        <v>0</v>
      </c>
    </row>
    <row r="100" spans="1:32" x14ac:dyDescent="0.3">
      <c r="A100" s="92" t="s">
        <v>1517</v>
      </c>
      <c r="B100" s="1664"/>
      <c r="C100" s="1664"/>
      <c r="D100" s="1672"/>
      <c r="E100" s="1664"/>
      <c r="F100" s="1665"/>
      <c r="G100" s="1664"/>
      <c r="H100" s="1664"/>
      <c r="I100" s="1664"/>
      <c r="J100" s="1664"/>
      <c r="K100" s="1914"/>
      <c r="L100" s="1664"/>
      <c r="M100" s="1664"/>
      <c r="N100" s="1664"/>
      <c r="O100" s="1664"/>
      <c r="P100" s="1664"/>
      <c r="Q100" s="1664"/>
      <c r="R100" s="1664"/>
      <c r="S100" s="1664"/>
      <c r="T100" s="1664"/>
      <c r="U100" s="1664"/>
      <c r="V100" s="1664"/>
      <c r="W100" s="1664"/>
      <c r="X100" s="1664"/>
      <c r="Y100" s="1665"/>
      <c r="Z100" s="1693"/>
      <c r="AA100" s="1688"/>
      <c r="AB100" s="1688"/>
      <c r="AC100" s="1688"/>
      <c r="AD100" s="1704"/>
      <c r="AE100" s="1704"/>
      <c r="AF100" s="1684">
        <f t="shared" si="11"/>
        <v>0</v>
      </c>
    </row>
    <row r="101" spans="1:32" x14ac:dyDescent="0.3">
      <c r="A101" s="1687" t="s">
        <v>1458</v>
      </c>
      <c r="B101" s="1664"/>
      <c r="C101" s="1664"/>
      <c r="D101" s="1672"/>
      <c r="E101" s="1664"/>
      <c r="F101" s="1665"/>
      <c r="G101" s="1664"/>
      <c r="H101" s="1664"/>
      <c r="I101" s="1664"/>
      <c r="J101" s="1664"/>
      <c r="K101" s="1914"/>
      <c r="L101" s="1664"/>
      <c r="M101" s="1664"/>
      <c r="N101" s="1664"/>
      <c r="O101" s="1664"/>
      <c r="P101" s="1664"/>
      <c r="Q101" s="1664"/>
      <c r="R101" s="1664"/>
      <c r="S101" s="1664"/>
      <c r="T101" s="1664"/>
      <c r="U101" s="1664"/>
      <c r="V101" s="1664"/>
      <c r="W101" s="1664"/>
      <c r="X101" s="1664"/>
      <c r="Y101" s="1665"/>
      <c r="Z101" s="1693"/>
      <c r="AA101" s="1688"/>
      <c r="AB101" s="1688"/>
      <c r="AC101" s="1688"/>
      <c r="AD101" s="1704"/>
      <c r="AE101" s="1704"/>
      <c r="AF101" s="1684">
        <f t="shared" si="11"/>
        <v>0</v>
      </c>
    </row>
    <row r="102" spans="1:32" s="1782" customFormat="1" ht="13.2" x14ac:dyDescent="0.25">
      <c r="A102" s="1781" t="s">
        <v>2251</v>
      </c>
      <c r="B102" s="1783">
        <f>SUM(B86:B101)</f>
        <v>0</v>
      </c>
      <c r="C102" s="1783">
        <f t="shared" ref="C102:AF102" si="12">SUM(C86:C101)</f>
        <v>0</v>
      </c>
      <c r="D102" s="1783">
        <f t="shared" si="12"/>
        <v>0</v>
      </c>
      <c r="E102" s="1783">
        <f t="shared" si="12"/>
        <v>0</v>
      </c>
      <c r="F102" s="1783">
        <f t="shared" si="12"/>
        <v>0</v>
      </c>
      <c r="G102" s="1783">
        <f t="shared" si="12"/>
        <v>0</v>
      </c>
      <c r="H102" s="1783">
        <f>SUM(H86:H101)</f>
        <v>0</v>
      </c>
      <c r="I102" s="1783">
        <f t="shared" si="12"/>
        <v>0</v>
      </c>
      <c r="J102" s="1783">
        <f t="shared" si="12"/>
        <v>0</v>
      </c>
      <c r="K102" s="1916">
        <f>SUM(K86:K101)</f>
        <v>0</v>
      </c>
      <c r="L102" s="1783">
        <f t="shared" si="12"/>
        <v>0</v>
      </c>
      <c r="M102" s="1783">
        <f t="shared" si="12"/>
        <v>0</v>
      </c>
      <c r="N102" s="1783">
        <f>SUM(N86:N101)</f>
        <v>0</v>
      </c>
      <c r="O102" s="1783">
        <f t="shared" si="12"/>
        <v>0</v>
      </c>
      <c r="P102" s="1783">
        <f t="shared" si="12"/>
        <v>0</v>
      </c>
      <c r="Q102" s="1783">
        <f>SUM(Q86:Q101)</f>
        <v>0</v>
      </c>
      <c r="R102" s="1783">
        <f t="shared" si="12"/>
        <v>0</v>
      </c>
      <c r="S102" s="1783">
        <f t="shared" si="12"/>
        <v>0</v>
      </c>
      <c r="T102" s="1783">
        <f t="shared" si="12"/>
        <v>0</v>
      </c>
      <c r="U102" s="1783">
        <f t="shared" si="12"/>
        <v>0</v>
      </c>
      <c r="V102" s="1783">
        <f t="shared" si="12"/>
        <v>0</v>
      </c>
      <c r="W102" s="1783">
        <f t="shared" si="12"/>
        <v>0</v>
      </c>
      <c r="X102" s="1783">
        <f t="shared" si="12"/>
        <v>0</v>
      </c>
      <c r="Y102" s="1783">
        <f t="shared" si="12"/>
        <v>0</v>
      </c>
      <c r="Z102" s="1783">
        <f t="shared" si="12"/>
        <v>0</v>
      </c>
      <c r="AA102" s="1783">
        <f t="shared" si="12"/>
        <v>4.88</v>
      </c>
      <c r="AB102" s="1783">
        <f t="shared" si="12"/>
        <v>0</v>
      </c>
      <c r="AC102" s="1783">
        <f t="shared" si="12"/>
        <v>0</v>
      </c>
      <c r="AD102" s="1783">
        <f t="shared" si="12"/>
        <v>0</v>
      </c>
      <c r="AE102" s="1783">
        <f t="shared" si="12"/>
        <v>0</v>
      </c>
      <c r="AF102" s="1783">
        <f t="shared" si="12"/>
        <v>4.88</v>
      </c>
    </row>
    <row r="103" spans="1:32" s="1786" customFormat="1" ht="13.2" x14ac:dyDescent="0.25">
      <c r="A103" s="1784" t="s">
        <v>346</v>
      </c>
      <c r="B103" s="1787">
        <f>+B102+B85+B70</f>
        <v>0</v>
      </c>
      <c r="C103" s="1787">
        <f t="shared" ref="C103:AF103" si="13">+C102+C85+C70</f>
        <v>0</v>
      </c>
      <c r="D103" s="1787">
        <f t="shared" si="13"/>
        <v>0</v>
      </c>
      <c r="E103" s="1787">
        <f t="shared" si="13"/>
        <v>0</v>
      </c>
      <c r="F103" s="1787">
        <f t="shared" si="13"/>
        <v>0</v>
      </c>
      <c r="G103" s="1787">
        <f t="shared" si="13"/>
        <v>0</v>
      </c>
      <c r="H103" s="1787">
        <f>+H102+H85+H70</f>
        <v>0</v>
      </c>
      <c r="I103" s="1787">
        <f t="shared" si="13"/>
        <v>0</v>
      </c>
      <c r="J103" s="1787">
        <f t="shared" si="13"/>
        <v>0</v>
      </c>
      <c r="K103" s="1918">
        <f>+K102+K85+K70</f>
        <v>0</v>
      </c>
      <c r="L103" s="1787">
        <f t="shared" si="13"/>
        <v>0</v>
      </c>
      <c r="M103" s="1787">
        <f t="shared" si="13"/>
        <v>0</v>
      </c>
      <c r="N103" s="1787">
        <f>+N102+N85+N70</f>
        <v>0</v>
      </c>
      <c r="O103" s="1787">
        <f t="shared" si="13"/>
        <v>0</v>
      </c>
      <c r="P103" s="1787">
        <f t="shared" si="13"/>
        <v>0</v>
      </c>
      <c r="Q103" s="1787">
        <f>+Q102+Q85+Q70</f>
        <v>0</v>
      </c>
      <c r="R103" s="1787">
        <f t="shared" si="13"/>
        <v>0</v>
      </c>
      <c r="S103" s="1787">
        <f t="shared" si="13"/>
        <v>0</v>
      </c>
      <c r="T103" s="1787">
        <f t="shared" si="13"/>
        <v>0</v>
      </c>
      <c r="U103" s="1787">
        <f t="shared" si="13"/>
        <v>0</v>
      </c>
      <c r="V103" s="1787">
        <f t="shared" si="13"/>
        <v>0</v>
      </c>
      <c r="W103" s="1787">
        <f t="shared" si="13"/>
        <v>0</v>
      </c>
      <c r="X103" s="1787">
        <f t="shared" si="13"/>
        <v>0</v>
      </c>
      <c r="Y103" s="1787">
        <f t="shared" si="13"/>
        <v>0</v>
      </c>
      <c r="Z103" s="1787">
        <f t="shared" si="13"/>
        <v>0</v>
      </c>
      <c r="AA103" s="1787">
        <f t="shared" si="13"/>
        <v>5.1049999999999995</v>
      </c>
      <c r="AB103" s="1787">
        <f t="shared" si="13"/>
        <v>0</v>
      </c>
      <c r="AC103" s="1787">
        <f t="shared" si="13"/>
        <v>1</v>
      </c>
      <c r="AD103" s="1787">
        <f t="shared" si="13"/>
        <v>0</v>
      </c>
      <c r="AE103" s="1787">
        <f t="shared" si="13"/>
        <v>0</v>
      </c>
      <c r="AF103" s="1787">
        <f t="shared" si="13"/>
        <v>6.1050000000000004</v>
      </c>
    </row>
    <row r="104" spans="1:32" s="1530" customFormat="1" x14ac:dyDescent="0.3">
      <c r="F104" s="247"/>
      <c r="K104" s="1919"/>
      <c r="Y104" s="247"/>
      <c r="AD104" s="259"/>
      <c r="AE104" s="259"/>
    </row>
    <row r="105" spans="1:32" s="1786" customFormat="1" ht="13.2" x14ac:dyDescent="0.25">
      <c r="A105" s="1788" t="s">
        <v>347</v>
      </c>
      <c r="B105" s="1787">
        <f>+B103+B56</f>
        <v>0.8</v>
      </c>
      <c r="C105" s="1787">
        <f t="shared" ref="C105:AF105" si="14">+C103+C56</f>
        <v>0</v>
      </c>
      <c r="D105" s="1787">
        <f t="shared" si="14"/>
        <v>0.25</v>
      </c>
      <c r="E105" s="1787">
        <f t="shared" si="14"/>
        <v>0</v>
      </c>
      <c r="F105" s="1787">
        <f t="shared" si="14"/>
        <v>0</v>
      </c>
      <c r="G105" s="1787">
        <f t="shared" si="14"/>
        <v>0</v>
      </c>
      <c r="H105" s="1787">
        <f>+H103+H56</f>
        <v>0</v>
      </c>
      <c r="I105" s="1787">
        <f t="shared" si="14"/>
        <v>0</v>
      </c>
      <c r="J105" s="1787">
        <f t="shared" si="14"/>
        <v>0</v>
      </c>
      <c r="K105" s="1918">
        <f>+K103+K56</f>
        <v>0</v>
      </c>
      <c r="L105" s="1787">
        <f t="shared" si="14"/>
        <v>0</v>
      </c>
      <c r="M105" s="1787">
        <f t="shared" si="14"/>
        <v>1</v>
      </c>
      <c r="N105" s="1787">
        <f>+N103+N56</f>
        <v>0.5</v>
      </c>
      <c r="O105" s="1787">
        <f t="shared" si="14"/>
        <v>1</v>
      </c>
      <c r="P105" s="1787">
        <f t="shared" si="14"/>
        <v>5.4</v>
      </c>
      <c r="Q105" s="1787">
        <f>+Q103+Q56</f>
        <v>1</v>
      </c>
      <c r="R105" s="1787">
        <f t="shared" si="14"/>
        <v>0</v>
      </c>
      <c r="S105" s="1787">
        <f t="shared" si="14"/>
        <v>0</v>
      </c>
      <c r="T105" s="1787">
        <f t="shared" si="14"/>
        <v>0</v>
      </c>
      <c r="U105" s="1787">
        <f t="shared" si="14"/>
        <v>0</v>
      </c>
      <c r="V105" s="1787">
        <f t="shared" si="14"/>
        <v>0</v>
      </c>
      <c r="W105" s="1787">
        <f t="shared" si="14"/>
        <v>0</v>
      </c>
      <c r="X105" s="1787">
        <f t="shared" si="14"/>
        <v>0</v>
      </c>
      <c r="Y105" s="1787">
        <f t="shared" si="14"/>
        <v>0</v>
      </c>
      <c r="Z105" s="1787">
        <f t="shared" si="14"/>
        <v>0</v>
      </c>
      <c r="AA105" s="1787">
        <f t="shared" si="14"/>
        <v>5.1049999999999995</v>
      </c>
      <c r="AB105" s="1787">
        <f t="shared" si="14"/>
        <v>0</v>
      </c>
      <c r="AC105" s="1787">
        <f t="shared" si="14"/>
        <v>1</v>
      </c>
      <c r="AD105" s="1787">
        <f t="shared" si="14"/>
        <v>0</v>
      </c>
      <c r="AE105" s="1787">
        <f t="shared" si="14"/>
        <v>0</v>
      </c>
      <c r="AF105" s="1787">
        <f t="shared" si="14"/>
        <v>16.055</v>
      </c>
    </row>
    <row r="106" spans="1:32" customFormat="1" ht="13.2" x14ac:dyDescent="0.25">
      <c r="A106" s="3"/>
      <c r="B106" s="1777"/>
      <c r="C106" s="1777"/>
      <c r="D106" s="1778"/>
      <c r="E106" s="1777"/>
      <c r="F106" s="1777"/>
      <c r="G106" s="1777"/>
      <c r="H106" s="1777"/>
      <c r="I106" s="1777"/>
      <c r="J106" s="1777"/>
      <c r="K106" s="1920"/>
      <c r="L106" s="1777"/>
      <c r="M106" s="1777"/>
      <c r="N106" s="1777"/>
      <c r="O106" s="1778"/>
      <c r="P106" s="1777"/>
      <c r="Q106" s="1777"/>
      <c r="R106" s="1777"/>
      <c r="S106" s="1777"/>
      <c r="T106" s="1777"/>
      <c r="U106" s="1777"/>
      <c r="V106" s="1777"/>
      <c r="W106" s="1777"/>
      <c r="X106" s="1777"/>
      <c r="Y106" s="1778"/>
      <c r="Z106" s="1779"/>
      <c r="AA106" s="1777"/>
      <c r="AB106" s="1777"/>
      <c r="AC106" s="1777"/>
      <c r="AD106" s="1780"/>
      <c r="AE106" s="1780"/>
      <c r="AF106" s="1777"/>
    </row>
    <row r="107" spans="1:32" customFormat="1" ht="13.2" x14ac:dyDescent="0.25">
      <c r="A107" s="3" t="s">
        <v>2244</v>
      </c>
      <c r="B107" s="1777">
        <f>+B18+B70</f>
        <v>0</v>
      </c>
      <c r="C107" s="1777">
        <f t="shared" ref="C107:AF107" si="15">+C18+C70</f>
        <v>0</v>
      </c>
      <c r="D107" s="1777">
        <f t="shared" si="15"/>
        <v>0</v>
      </c>
      <c r="E107" s="1777">
        <f t="shared" si="15"/>
        <v>0</v>
      </c>
      <c r="F107" s="1777">
        <f t="shared" si="15"/>
        <v>0</v>
      </c>
      <c r="G107" s="1777">
        <f t="shared" si="15"/>
        <v>0</v>
      </c>
      <c r="H107" s="1777">
        <f>+H18+H70</f>
        <v>0</v>
      </c>
      <c r="I107" s="1777">
        <f t="shared" si="15"/>
        <v>0</v>
      </c>
      <c r="J107" s="1777">
        <f t="shared" si="15"/>
        <v>0</v>
      </c>
      <c r="K107" s="1921">
        <f>+K18+K70</f>
        <v>0</v>
      </c>
      <c r="L107" s="1777">
        <f t="shared" si="15"/>
        <v>0</v>
      </c>
      <c r="M107" s="1777">
        <f t="shared" si="15"/>
        <v>0</v>
      </c>
      <c r="N107" s="1777">
        <f>+N18+N70</f>
        <v>0</v>
      </c>
      <c r="O107" s="1777">
        <f t="shared" si="15"/>
        <v>0</v>
      </c>
      <c r="P107" s="1777">
        <f t="shared" si="15"/>
        <v>0</v>
      </c>
      <c r="Q107" s="1777">
        <f>+Q18+Q70</f>
        <v>0</v>
      </c>
      <c r="R107" s="1777">
        <f t="shared" si="15"/>
        <v>0</v>
      </c>
      <c r="S107" s="1777">
        <f t="shared" si="15"/>
        <v>0</v>
      </c>
      <c r="T107" s="1777">
        <f t="shared" si="15"/>
        <v>0</v>
      </c>
      <c r="U107" s="1777">
        <f t="shared" si="15"/>
        <v>0</v>
      </c>
      <c r="V107" s="1777">
        <f t="shared" si="15"/>
        <v>0</v>
      </c>
      <c r="W107" s="1777">
        <f t="shared" si="15"/>
        <v>0</v>
      </c>
      <c r="X107" s="1777">
        <f t="shared" si="15"/>
        <v>0</v>
      </c>
      <c r="Y107" s="1777">
        <f t="shared" si="15"/>
        <v>0</v>
      </c>
      <c r="Z107" s="1777">
        <f t="shared" si="15"/>
        <v>0</v>
      </c>
      <c r="AA107" s="1777">
        <f t="shared" si="15"/>
        <v>0</v>
      </c>
      <c r="AB107" s="1777">
        <f t="shared" si="15"/>
        <v>0</v>
      </c>
      <c r="AC107" s="1777">
        <f t="shared" si="15"/>
        <v>0</v>
      </c>
      <c r="AD107" s="1777">
        <f t="shared" si="15"/>
        <v>0</v>
      </c>
      <c r="AE107" s="1777">
        <f t="shared" si="15"/>
        <v>0</v>
      </c>
      <c r="AF107" s="1777">
        <f t="shared" si="15"/>
        <v>0</v>
      </c>
    </row>
    <row r="108" spans="1:32" customFormat="1" ht="13.2" x14ac:dyDescent="0.25">
      <c r="A108" s="3" t="s">
        <v>2245</v>
      </c>
      <c r="B108" s="1777">
        <f>+B55+B102</f>
        <v>0</v>
      </c>
      <c r="C108" s="1777">
        <f t="shared" ref="C108:AF108" si="16">+C55+C102</f>
        <v>0</v>
      </c>
      <c r="D108" s="1777">
        <f t="shared" si="16"/>
        <v>0</v>
      </c>
      <c r="E108" s="1777">
        <f t="shared" si="16"/>
        <v>0</v>
      </c>
      <c r="F108" s="1777">
        <f t="shared" si="16"/>
        <v>0</v>
      </c>
      <c r="G108" s="1777">
        <f t="shared" si="16"/>
        <v>0</v>
      </c>
      <c r="H108" s="1777">
        <f>+H55+H102</f>
        <v>0</v>
      </c>
      <c r="I108" s="1777">
        <f t="shared" si="16"/>
        <v>0</v>
      </c>
      <c r="J108" s="1777">
        <f t="shared" si="16"/>
        <v>0</v>
      </c>
      <c r="K108" s="1921">
        <f>+K55+K102</f>
        <v>0</v>
      </c>
      <c r="L108" s="1777">
        <f t="shared" si="16"/>
        <v>0</v>
      </c>
      <c r="M108" s="1777">
        <f t="shared" si="16"/>
        <v>0</v>
      </c>
      <c r="N108" s="1777">
        <f>+N55+N102</f>
        <v>0</v>
      </c>
      <c r="O108" s="1777">
        <f t="shared" si="16"/>
        <v>1</v>
      </c>
      <c r="P108" s="1777">
        <f t="shared" si="16"/>
        <v>0</v>
      </c>
      <c r="Q108" s="1777">
        <f>+Q55+Q102</f>
        <v>1</v>
      </c>
      <c r="R108" s="1777">
        <f t="shared" si="16"/>
        <v>0</v>
      </c>
      <c r="S108" s="1777">
        <f t="shared" si="16"/>
        <v>0</v>
      </c>
      <c r="T108" s="1777">
        <f t="shared" si="16"/>
        <v>0</v>
      </c>
      <c r="U108" s="1777">
        <f t="shared" si="16"/>
        <v>0</v>
      </c>
      <c r="V108" s="1777">
        <f t="shared" si="16"/>
        <v>0</v>
      </c>
      <c r="W108" s="1777">
        <f t="shared" si="16"/>
        <v>0</v>
      </c>
      <c r="X108" s="1777">
        <f t="shared" si="16"/>
        <v>0</v>
      </c>
      <c r="Y108" s="1777">
        <f t="shared" si="16"/>
        <v>0</v>
      </c>
      <c r="Z108" s="1777">
        <f t="shared" si="16"/>
        <v>0</v>
      </c>
      <c r="AA108" s="1777">
        <f t="shared" si="16"/>
        <v>4.88</v>
      </c>
      <c r="AB108" s="1777">
        <f t="shared" si="16"/>
        <v>0</v>
      </c>
      <c r="AC108" s="1777">
        <f t="shared" si="16"/>
        <v>0</v>
      </c>
      <c r="AD108" s="1777">
        <f t="shared" si="16"/>
        <v>0</v>
      </c>
      <c r="AE108" s="1777">
        <f t="shared" si="16"/>
        <v>0</v>
      </c>
      <c r="AF108" s="1777">
        <f t="shared" si="16"/>
        <v>6.88</v>
      </c>
    </row>
    <row r="109" spans="1:32" customFormat="1" ht="13.2" x14ac:dyDescent="0.25">
      <c r="A109" s="3" t="s">
        <v>2246</v>
      </c>
      <c r="B109" s="1777">
        <f>+B37+B85</f>
        <v>0.8</v>
      </c>
      <c r="C109" s="1777">
        <f t="shared" ref="C109:AF109" si="17">+C37+C85</f>
        <v>0</v>
      </c>
      <c r="D109" s="1777">
        <f t="shared" si="17"/>
        <v>0.25</v>
      </c>
      <c r="E109" s="1777">
        <f t="shared" si="17"/>
        <v>0</v>
      </c>
      <c r="F109" s="1777">
        <f t="shared" si="17"/>
        <v>0</v>
      </c>
      <c r="G109" s="1777">
        <f t="shared" si="17"/>
        <v>0</v>
      </c>
      <c r="H109" s="1777">
        <f>+H37+H85</f>
        <v>0</v>
      </c>
      <c r="I109" s="1777">
        <f t="shared" si="17"/>
        <v>0</v>
      </c>
      <c r="J109" s="1777">
        <f t="shared" si="17"/>
        <v>0</v>
      </c>
      <c r="K109" s="1921">
        <f>+K37+K85</f>
        <v>0</v>
      </c>
      <c r="L109" s="1777">
        <f t="shared" si="17"/>
        <v>0</v>
      </c>
      <c r="M109" s="1777">
        <f t="shared" si="17"/>
        <v>1</v>
      </c>
      <c r="N109" s="1777">
        <f>+N37+N85</f>
        <v>0.5</v>
      </c>
      <c r="O109" s="1777">
        <f t="shared" si="17"/>
        <v>0</v>
      </c>
      <c r="P109" s="1777">
        <f t="shared" si="17"/>
        <v>5.4</v>
      </c>
      <c r="Q109" s="1777">
        <f>+Q37+Q85</f>
        <v>0</v>
      </c>
      <c r="R109" s="1777">
        <f t="shared" si="17"/>
        <v>0</v>
      </c>
      <c r="S109" s="1777">
        <f t="shared" si="17"/>
        <v>0</v>
      </c>
      <c r="T109" s="1777">
        <f t="shared" si="17"/>
        <v>0</v>
      </c>
      <c r="U109" s="1777">
        <f t="shared" si="17"/>
        <v>0</v>
      </c>
      <c r="V109" s="1777">
        <f t="shared" si="17"/>
        <v>0</v>
      </c>
      <c r="W109" s="1777">
        <f t="shared" si="17"/>
        <v>0</v>
      </c>
      <c r="X109" s="1777">
        <f t="shared" si="17"/>
        <v>0</v>
      </c>
      <c r="Y109" s="1777">
        <f t="shared" si="17"/>
        <v>0</v>
      </c>
      <c r="Z109" s="1777">
        <f t="shared" si="17"/>
        <v>0</v>
      </c>
      <c r="AA109" s="1777">
        <f t="shared" si="17"/>
        <v>0.22500000000000001</v>
      </c>
      <c r="AB109" s="1777">
        <f t="shared" si="17"/>
        <v>0</v>
      </c>
      <c r="AC109" s="1777">
        <f t="shared" si="17"/>
        <v>1</v>
      </c>
      <c r="AD109" s="1777">
        <f t="shared" si="17"/>
        <v>0</v>
      </c>
      <c r="AE109" s="1777">
        <f t="shared" si="17"/>
        <v>0</v>
      </c>
      <c r="AF109" s="1777">
        <f t="shared" si="17"/>
        <v>9.1750000000000007</v>
      </c>
    </row>
    <row r="110" spans="1:32" customFormat="1" ht="13.2" x14ac:dyDescent="0.25">
      <c r="A110" s="3" t="s">
        <v>2247</v>
      </c>
      <c r="B110" s="1777">
        <v>0</v>
      </c>
      <c r="C110" s="1777">
        <v>0</v>
      </c>
      <c r="D110" s="1777">
        <v>0</v>
      </c>
      <c r="E110" s="1777">
        <v>0</v>
      </c>
      <c r="F110" s="1777">
        <v>0</v>
      </c>
      <c r="G110" s="1777">
        <v>0</v>
      </c>
      <c r="H110" s="1777">
        <v>0</v>
      </c>
      <c r="I110" s="1777">
        <v>0</v>
      </c>
      <c r="J110" s="1777">
        <v>0</v>
      </c>
      <c r="K110" s="1921">
        <v>0</v>
      </c>
      <c r="L110" s="1777">
        <v>0</v>
      </c>
      <c r="M110" s="1777">
        <v>0</v>
      </c>
      <c r="N110" s="1777">
        <v>0</v>
      </c>
      <c r="O110" s="1777">
        <v>0</v>
      </c>
      <c r="P110" s="1777">
        <v>0</v>
      </c>
      <c r="Q110" s="1777">
        <v>0</v>
      </c>
      <c r="R110" s="1777">
        <v>0</v>
      </c>
      <c r="S110" s="1777">
        <v>0</v>
      </c>
      <c r="T110" s="1777">
        <v>0</v>
      </c>
      <c r="U110" s="1777">
        <v>0</v>
      </c>
      <c r="V110" s="1777">
        <v>0</v>
      </c>
      <c r="W110" s="1777">
        <v>0</v>
      </c>
      <c r="X110" s="1777">
        <v>0</v>
      </c>
      <c r="Y110" s="1777">
        <v>0</v>
      </c>
      <c r="Z110" s="1777">
        <v>0</v>
      </c>
      <c r="AA110" s="1777">
        <v>0</v>
      </c>
      <c r="AB110" s="1777">
        <v>0</v>
      </c>
      <c r="AC110" s="1777">
        <v>0</v>
      </c>
      <c r="AD110" s="1777">
        <v>0</v>
      </c>
      <c r="AE110" s="1777">
        <v>0</v>
      </c>
      <c r="AF110" s="1777">
        <v>0</v>
      </c>
    </row>
    <row r="111" spans="1:32" s="1782" customFormat="1" ht="13.2" x14ac:dyDescent="0.25">
      <c r="A111" s="1781" t="s">
        <v>2248</v>
      </c>
      <c r="B111" s="1778">
        <f>SUM(B107:B110)</f>
        <v>0.8</v>
      </c>
      <c r="C111" s="1778">
        <f t="shared" ref="C111:AF111" si="18">SUM(C107:C110)</f>
        <v>0</v>
      </c>
      <c r="D111" s="1778">
        <f t="shared" si="18"/>
        <v>0.25</v>
      </c>
      <c r="E111" s="1778">
        <f t="shared" si="18"/>
        <v>0</v>
      </c>
      <c r="F111" s="1778">
        <f t="shared" si="18"/>
        <v>0</v>
      </c>
      <c r="G111" s="1778">
        <f t="shared" si="18"/>
        <v>0</v>
      </c>
      <c r="H111" s="1778">
        <f>SUM(H107:H110)</f>
        <v>0</v>
      </c>
      <c r="I111" s="1778">
        <f t="shared" si="18"/>
        <v>0</v>
      </c>
      <c r="J111" s="1778">
        <f t="shared" si="18"/>
        <v>0</v>
      </c>
      <c r="K111" s="1922">
        <f>SUM(K107:K110)</f>
        <v>0</v>
      </c>
      <c r="L111" s="1778">
        <f t="shared" si="18"/>
        <v>0</v>
      </c>
      <c r="M111" s="1778">
        <f t="shared" si="18"/>
        <v>1</v>
      </c>
      <c r="N111" s="1778">
        <f>SUM(N107:N110)</f>
        <v>0.5</v>
      </c>
      <c r="O111" s="1778">
        <f t="shared" si="18"/>
        <v>1</v>
      </c>
      <c r="P111" s="1778">
        <f t="shared" si="18"/>
        <v>5.4</v>
      </c>
      <c r="Q111" s="1778">
        <f>SUM(Q107:Q110)</f>
        <v>1</v>
      </c>
      <c r="R111" s="1778">
        <f t="shared" si="18"/>
        <v>0</v>
      </c>
      <c r="S111" s="1778">
        <f t="shared" si="18"/>
        <v>0</v>
      </c>
      <c r="T111" s="1778">
        <f t="shared" si="18"/>
        <v>0</v>
      </c>
      <c r="U111" s="1778">
        <f t="shared" si="18"/>
        <v>0</v>
      </c>
      <c r="V111" s="1778">
        <f t="shared" si="18"/>
        <v>0</v>
      </c>
      <c r="W111" s="1778">
        <f t="shared" si="18"/>
        <v>0</v>
      </c>
      <c r="X111" s="1778">
        <f t="shared" si="18"/>
        <v>0</v>
      </c>
      <c r="Y111" s="1778">
        <f t="shared" si="18"/>
        <v>0</v>
      </c>
      <c r="Z111" s="1778">
        <f t="shared" si="18"/>
        <v>0</v>
      </c>
      <c r="AA111" s="1778">
        <f t="shared" si="18"/>
        <v>5.1049999999999995</v>
      </c>
      <c r="AB111" s="1778">
        <f t="shared" si="18"/>
        <v>0</v>
      </c>
      <c r="AC111" s="1778">
        <f t="shared" si="18"/>
        <v>1</v>
      </c>
      <c r="AD111" s="1778">
        <f t="shared" si="18"/>
        <v>0</v>
      </c>
      <c r="AE111" s="1778">
        <f t="shared" si="18"/>
        <v>0</v>
      </c>
      <c r="AF111" s="1778">
        <f t="shared" si="18"/>
        <v>16.055</v>
      </c>
    </row>
    <row r="112" spans="1:32" x14ac:dyDescent="0.3">
      <c r="K112" s="1923"/>
    </row>
    <row r="113" spans="11:11" x14ac:dyDescent="0.3">
      <c r="K113" s="1923"/>
    </row>
    <row r="114" spans="11:11" x14ac:dyDescent="0.3">
      <c r="K114" s="1923"/>
    </row>
    <row r="115" spans="11:11" x14ac:dyDescent="0.3">
      <c r="K115" s="1923"/>
    </row>
    <row r="116" spans="11:11" x14ac:dyDescent="0.3">
      <c r="K116" s="1923"/>
    </row>
    <row r="117" spans="11:11" x14ac:dyDescent="0.3">
      <c r="K117" s="1923"/>
    </row>
    <row r="118" spans="11:11" x14ac:dyDescent="0.3">
      <c r="K118" s="1923"/>
    </row>
    <row r="119" spans="11:11" x14ac:dyDescent="0.3">
      <c r="K119" s="1923"/>
    </row>
    <row r="120" spans="11:11" x14ac:dyDescent="0.3">
      <c r="K120" s="1923"/>
    </row>
    <row r="121" spans="11:11" x14ac:dyDescent="0.3">
      <c r="K121" s="1923"/>
    </row>
    <row r="122" spans="11:11" x14ac:dyDescent="0.3">
      <c r="K122" s="1923"/>
    </row>
    <row r="123" spans="11:11" x14ac:dyDescent="0.3">
      <c r="K123" s="1923"/>
    </row>
    <row r="124" spans="11:11" x14ac:dyDescent="0.3">
      <c r="K124" s="1923"/>
    </row>
    <row r="125" spans="11:11" x14ac:dyDescent="0.3">
      <c r="K125" s="1923"/>
    </row>
    <row r="126" spans="11:11" x14ac:dyDescent="0.3">
      <c r="K126" s="1923"/>
    </row>
    <row r="127" spans="11:11" x14ac:dyDescent="0.3">
      <c r="K127" s="1923"/>
    </row>
    <row r="128" spans="11:11" x14ac:dyDescent="0.3">
      <c r="K128" s="1923"/>
    </row>
    <row r="129" spans="11:11" x14ac:dyDescent="0.3">
      <c r="K129" s="1923"/>
    </row>
    <row r="130" spans="11:11" x14ac:dyDescent="0.3">
      <c r="K130" s="1923"/>
    </row>
    <row r="131" spans="11:11" x14ac:dyDescent="0.3">
      <c r="K131" s="1923"/>
    </row>
    <row r="132" spans="11:11" x14ac:dyDescent="0.3">
      <c r="K132" s="1923"/>
    </row>
    <row r="133" spans="11:11" x14ac:dyDescent="0.3">
      <c r="K133" s="1923"/>
    </row>
    <row r="134" spans="11:11" x14ac:dyDescent="0.3">
      <c r="K134" s="1923"/>
    </row>
    <row r="135" spans="11:11" x14ac:dyDescent="0.3">
      <c r="K135" s="1923"/>
    </row>
    <row r="136" spans="11:11" x14ac:dyDescent="0.3">
      <c r="K136" s="1923"/>
    </row>
    <row r="137" spans="11:11" x14ac:dyDescent="0.3">
      <c r="K137" s="1923"/>
    </row>
    <row r="138" spans="11:11" x14ac:dyDescent="0.3">
      <c r="K138" s="1923"/>
    </row>
    <row r="139" spans="11:11" x14ac:dyDescent="0.3">
      <c r="K139" s="1923"/>
    </row>
    <row r="140" spans="11:11" x14ac:dyDescent="0.3">
      <c r="K140" s="1923"/>
    </row>
    <row r="141" spans="11:11" x14ac:dyDescent="0.3">
      <c r="K141" s="1923"/>
    </row>
    <row r="142" spans="11:11" x14ac:dyDescent="0.3">
      <c r="K142" s="1923"/>
    </row>
    <row r="143" spans="11:11" x14ac:dyDescent="0.3">
      <c r="K143" s="1923"/>
    </row>
    <row r="144" spans="11:11" x14ac:dyDescent="0.3">
      <c r="K144" s="1923"/>
    </row>
    <row r="145" spans="11:11" x14ac:dyDescent="0.3">
      <c r="K145" s="1923"/>
    </row>
    <row r="146" spans="11:11" x14ac:dyDescent="0.3">
      <c r="K146" s="1923"/>
    </row>
    <row r="147" spans="11:11" x14ac:dyDescent="0.3">
      <c r="K147" s="1923"/>
    </row>
    <row r="148" spans="11:11" x14ac:dyDescent="0.3">
      <c r="K148" s="1923"/>
    </row>
    <row r="149" spans="11:11" x14ac:dyDescent="0.3">
      <c r="K149" s="1923"/>
    </row>
    <row r="150" spans="11:11" x14ac:dyDescent="0.3">
      <c r="K150" s="1923"/>
    </row>
    <row r="151" spans="11:11" x14ac:dyDescent="0.3">
      <c r="K151" s="1923"/>
    </row>
    <row r="152" spans="11:11" x14ac:dyDescent="0.3">
      <c r="K152" s="1923"/>
    </row>
    <row r="153" spans="11:11" x14ac:dyDescent="0.3">
      <c r="K153" s="1923"/>
    </row>
    <row r="154" spans="11:11" x14ac:dyDescent="0.3">
      <c r="K154" s="1923"/>
    </row>
    <row r="155" spans="11:11" x14ac:dyDescent="0.3">
      <c r="K155" s="1923"/>
    </row>
    <row r="156" spans="11:11" x14ac:dyDescent="0.3">
      <c r="K156" s="1923"/>
    </row>
    <row r="157" spans="11:11" x14ac:dyDescent="0.3">
      <c r="K157" s="1923"/>
    </row>
    <row r="158" spans="11:11" x14ac:dyDescent="0.3">
      <c r="K158" s="1923"/>
    </row>
    <row r="159" spans="11:11" x14ac:dyDescent="0.3">
      <c r="K159" s="1923"/>
    </row>
    <row r="160" spans="11:11" x14ac:dyDescent="0.3">
      <c r="K160" s="1923"/>
    </row>
    <row r="161" spans="11:11" x14ac:dyDescent="0.3">
      <c r="K161" s="1923"/>
    </row>
    <row r="162" spans="11:11" x14ac:dyDescent="0.3">
      <c r="K162" s="1923"/>
    </row>
    <row r="163" spans="11:11" x14ac:dyDescent="0.3">
      <c r="K163" s="1923"/>
    </row>
    <row r="164" spans="11:11" x14ac:dyDescent="0.3">
      <c r="K164" s="1923"/>
    </row>
    <row r="165" spans="11:11" x14ac:dyDescent="0.3">
      <c r="K165" s="1923"/>
    </row>
    <row r="166" spans="11:11" x14ac:dyDescent="0.3">
      <c r="K166" s="1923"/>
    </row>
    <row r="167" spans="11:11" x14ac:dyDescent="0.3">
      <c r="K167" s="1923"/>
    </row>
    <row r="168" spans="11:11" x14ac:dyDescent="0.3">
      <c r="K168" s="1923"/>
    </row>
    <row r="169" spans="11:11" x14ac:dyDescent="0.3">
      <c r="K169" s="1923"/>
    </row>
    <row r="170" spans="11:11" x14ac:dyDescent="0.3">
      <c r="K170" s="1923"/>
    </row>
    <row r="171" spans="11:11" x14ac:dyDescent="0.3">
      <c r="K171" s="1923"/>
    </row>
    <row r="172" spans="11:11" x14ac:dyDescent="0.3">
      <c r="K172" s="1923"/>
    </row>
    <row r="173" spans="11:11" x14ac:dyDescent="0.3">
      <c r="K173" s="1923"/>
    </row>
    <row r="174" spans="11:11" x14ac:dyDescent="0.3">
      <c r="K174" s="1923"/>
    </row>
    <row r="175" spans="11:11" x14ac:dyDescent="0.3">
      <c r="K175" s="1923"/>
    </row>
    <row r="176" spans="11:11" x14ac:dyDescent="0.3">
      <c r="K176" s="1923"/>
    </row>
    <row r="177" spans="11:11" x14ac:dyDescent="0.3">
      <c r="K177" s="1923"/>
    </row>
    <row r="178" spans="11:11" x14ac:dyDescent="0.3">
      <c r="K178" s="1923"/>
    </row>
    <row r="179" spans="11:11" x14ac:dyDescent="0.3">
      <c r="K179" s="1923"/>
    </row>
    <row r="180" spans="11:11" x14ac:dyDescent="0.3">
      <c r="K180" s="1923"/>
    </row>
    <row r="181" spans="11:11" x14ac:dyDescent="0.3">
      <c r="K181" s="1923"/>
    </row>
    <row r="182" spans="11:11" x14ac:dyDescent="0.3">
      <c r="K182" s="1923"/>
    </row>
    <row r="183" spans="11:11" x14ac:dyDescent="0.3">
      <c r="K183" s="1923"/>
    </row>
    <row r="184" spans="11:11" x14ac:dyDescent="0.3">
      <c r="K184" s="1923"/>
    </row>
    <row r="185" spans="11:11" x14ac:dyDescent="0.3">
      <c r="K185" s="1923"/>
    </row>
    <row r="186" spans="11:11" x14ac:dyDescent="0.3">
      <c r="K186" s="1923"/>
    </row>
    <row r="187" spans="11:11" x14ac:dyDescent="0.3">
      <c r="K187" s="1923"/>
    </row>
    <row r="188" spans="11:11" x14ac:dyDescent="0.3">
      <c r="K188" s="1923"/>
    </row>
  </sheetData>
  <sheetProtection password="F723" sheet="1" objects="1" scenarios="1"/>
  <phoneticPr fontId="5" type="noConversion"/>
  <printOptions horizontalCentered="1"/>
  <pageMargins left="0.5" right="0.5" top="0.5" bottom="0.5" header="0.5" footer="0.5"/>
  <pageSetup paperSize="3" scale="51" fitToWidth="2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FF00"/>
  </sheetPr>
  <dimension ref="A1:I23"/>
  <sheetViews>
    <sheetView view="pageBreakPreview" zoomScaleNormal="100" zoomScaleSheetLayoutView="100" workbookViewId="0">
      <selection activeCell="L584" sqref="L584"/>
    </sheetView>
  </sheetViews>
  <sheetFormatPr defaultColWidth="9.109375" defaultRowHeight="13.8" x14ac:dyDescent="0.3"/>
  <cols>
    <col min="1" max="1" width="7.109375" style="92" customWidth="1"/>
    <col min="2" max="4" width="9.109375" style="92"/>
    <col min="5" max="5" width="16.5546875" style="92" customWidth="1"/>
    <col min="6" max="6" width="12.33203125" style="92" bestFit="1" customWidth="1"/>
    <col min="7" max="7" width="12.5546875" style="92" bestFit="1" customWidth="1"/>
    <col min="8" max="9" width="7.6640625" style="92" customWidth="1"/>
    <col min="10" max="16384" width="9.109375" style="92"/>
  </cols>
  <sheetData>
    <row r="1" spans="1:9" x14ac:dyDescent="0.3">
      <c r="A1" s="1501" t="str">
        <f>'Revenue Projection'!A1</f>
        <v>SAMPLE SCHOOL</v>
      </c>
      <c r="B1" s="1329"/>
      <c r="C1" s="1329"/>
      <c r="D1" s="1501" t="s">
        <v>1957</v>
      </c>
      <c r="E1" s="1329"/>
      <c r="F1" s="1528"/>
      <c r="G1" s="1505"/>
    </row>
    <row r="2" spans="1:9" x14ac:dyDescent="0.3">
      <c r="A2" s="1377" t="str">
        <f>'Revenue Projection'!F2</f>
        <v>0000</v>
      </c>
      <c r="B2" s="1329"/>
      <c r="C2" s="1329"/>
      <c r="D2" s="1329"/>
      <c r="E2" s="1329"/>
      <c r="F2" s="1528"/>
      <c r="G2" s="1505"/>
    </row>
    <row r="3" spans="1:9" x14ac:dyDescent="0.3">
      <c r="A3" s="1501" t="str">
        <f>'Revenue Projection'!A4</f>
        <v>FISCAL YEAR 2013-2014</v>
      </c>
      <c r="B3" s="1329"/>
      <c r="C3" s="1329"/>
      <c r="D3" s="1329"/>
      <c r="E3" s="1329"/>
      <c r="F3" s="1528"/>
      <c r="G3" s="1505"/>
    </row>
    <row r="6" spans="1:9" x14ac:dyDescent="0.3">
      <c r="A6" s="1706" t="s">
        <v>1958</v>
      </c>
    </row>
    <row r="7" spans="1:9" ht="14.4" thickBot="1" x14ac:dyDescent="0.35"/>
    <row r="8" spans="1:9" x14ac:dyDescent="0.3">
      <c r="A8" s="1506"/>
      <c r="B8" s="1707" t="s">
        <v>1953</v>
      </c>
      <c r="C8" s="1708"/>
      <c r="D8" s="1708"/>
      <c r="E8" s="1709"/>
      <c r="F8" s="1710">
        <f>+'Finance - Budget Salary Summary'!G582+'Finance - Budget Detail Summary'!G531</f>
        <v>1297822</v>
      </c>
      <c r="G8" s="1711"/>
    </row>
    <row r="9" spans="1:9" x14ac:dyDescent="0.3">
      <c r="A9" s="1506"/>
      <c r="B9" s="1712" t="s">
        <v>1954</v>
      </c>
      <c r="C9" s="1713"/>
      <c r="D9" s="1713"/>
      <c r="E9" s="1714"/>
      <c r="F9" s="1515">
        <f>'Revenue Projection'!H93</f>
        <v>3048975</v>
      </c>
      <c r="G9" s="1715">
        <f>F8-F9</f>
        <v>-1751153</v>
      </c>
    </row>
    <row r="10" spans="1:9" x14ac:dyDescent="0.3">
      <c r="A10" s="1506"/>
      <c r="B10" s="1712" t="s">
        <v>1955</v>
      </c>
      <c r="C10" s="1713"/>
      <c r="D10" s="1713"/>
      <c r="E10" s="1714"/>
      <c r="F10" s="1515">
        <f>+Appropriations!H32</f>
        <v>1297822</v>
      </c>
      <c r="G10" s="1715">
        <f>F9-F10</f>
        <v>1751153</v>
      </c>
    </row>
    <row r="11" spans="1:9" ht="14.4" thickBot="1" x14ac:dyDescent="0.35">
      <c r="A11" s="1506"/>
      <c r="B11" s="1716" t="s">
        <v>1956</v>
      </c>
      <c r="C11" s="1717"/>
      <c r="D11" s="1717"/>
      <c r="E11" s="1718"/>
      <c r="F11" s="1719">
        <f>+'Appropr-Projects'!BF15</f>
        <v>1297822</v>
      </c>
      <c r="G11" s="1720">
        <f>F10-F11</f>
        <v>0</v>
      </c>
    </row>
    <row r="12" spans="1:9" s="230" customFormat="1" x14ac:dyDescent="0.3"/>
    <row r="14" spans="1:9" x14ac:dyDescent="0.3">
      <c r="A14" s="1706" t="s">
        <v>1959</v>
      </c>
    </row>
    <row r="15" spans="1:9" ht="14.4" thickBot="1" x14ac:dyDescent="0.35"/>
    <row r="16" spans="1:9" x14ac:dyDescent="0.3">
      <c r="B16" s="1707" t="s">
        <v>1960</v>
      </c>
      <c r="C16" s="1721"/>
      <c r="D16" s="1721"/>
      <c r="E16" s="1721"/>
      <c r="F16" s="1722">
        <f>+'Salary Menu MIS 3382'!AH115</f>
        <v>16.055</v>
      </c>
      <c r="G16" s="1722">
        <f>-F23</f>
        <v>0</v>
      </c>
      <c r="H16" s="1722">
        <f>+F16+G16</f>
        <v>16.055</v>
      </c>
      <c r="I16" s="1711"/>
    </row>
    <row r="17" spans="2:9" x14ac:dyDescent="0.3">
      <c r="B17" s="1723" t="s">
        <v>1961</v>
      </c>
      <c r="C17" s="1192"/>
      <c r="D17" s="1192"/>
      <c r="E17" s="1192"/>
      <c r="F17" s="1724">
        <f>+'Position Summary'!D111</f>
        <v>16.055</v>
      </c>
      <c r="G17" s="1724">
        <f>-F21</f>
        <v>0</v>
      </c>
      <c r="H17" s="1724">
        <f>+F17+G17</f>
        <v>16.055</v>
      </c>
      <c r="I17" s="1725">
        <f>H16-H17</f>
        <v>0</v>
      </c>
    </row>
    <row r="18" spans="2:9" x14ac:dyDescent="0.3">
      <c r="B18" s="1723" t="s">
        <v>1962</v>
      </c>
      <c r="C18" s="1192"/>
      <c r="D18" s="1192"/>
      <c r="E18" s="1192"/>
      <c r="F18" s="1724">
        <f>+'Projected Staffing'!F97</f>
        <v>16.055</v>
      </c>
      <c r="G18" s="1724">
        <f>-F23</f>
        <v>0</v>
      </c>
      <c r="H18" s="1724">
        <f>+F18+G18</f>
        <v>16.055</v>
      </c>
      <c r="I18" s="1725">
        <f>H17-H18</f>
        <v>0</v>
      </c>
    </row>
    <row r="19" spans="2:9" x14ac:dyDescent="0.3">
      <c r="B19" s="1723" t="s">
        <v>1963</v>
      </c>
      <c r="C19" s="1192"/>
      <c r="D19" s="1192"/>
      <c r="E19" s="1192"/>
      <c r="F19" s="1724">
        <f>+'Staffing-Projects'!AF105</f>
        <v>16.055</v>
      </c>
      <c r="G19" s="1724">
        <f>-F23</f>
        <v>0</v>
      </c>
      <c r="H19" s="1724">
        <f>+F19+G19</f>
        <v>16.055</v>
      </c>
      <c r="I19" s="1725">
        <f>H18-H19</f>
        <v>0</v>
      </c>
    </row>
    <row r="20" spans="2:9" x14ac:dyDescent="0.3">
      <c r="B20" s="1723"/>
      <c r="C20" s="1192"/>
      <c r="D20" s="1192"/>
      <c r="E20" s="1192"/>
      <c r="F20" s="1192"/>
      <c r="G20" s="1192"/>
      <c r="H20" s="1192"/>
      <c r="I20" s="1726"/>
    </row>
    <row r="21" spans="2:9" x14ac:dyDescent="0.3">
      <c r="B21" s="1723" t="s">
        <v>1964</v>
      </c>
      <c r="C21" s="1192"/>
      <c r="D21" s="1192"/>
      <c r="E21" s="1192"/>
      <c r="F21" s="1724">
        <f>'Position Summary'!D110</f>
        <v>0</v>
      </c>
      <c r="G21" s="1192"/>
      <c r="H21" s="1192"/>
      <c r="I21" s="1726"/>
    </row>
    <row r="22" spans="2:9" x14ac:dyDescent="0.3">
      <c r="B22" s="1723" t="s">
        <v>1965</v>
      </c>
      <c r="C22" s="1192"/>
      <c r="D22" s="1192"/>
      <c r="E22" s="1192"/>
      <c r="F22" s="1724">
        <f>F21*196</f>
        <v>0</v>
      </c>
      <c r="G22" s="1192"/>
      <c r="H22" s="1192"/>
      <c r="I22" s="1726"/>
    </row>
    <row r="23" spans="2:9" ht="14.4" thickBot="1" x14ac:dyDescent="0.35">
      <c r="B23" s="1727" t="s">
        <v>1966</v>
      </c>
      <c r="C23" s="1728"/>
      <c r="D23" s="1728"/>
      <c r="E23" s="1728"/>
      <c r="F23" s="1729">
        <f>F22/(196*7.5)</f>
        <v>0</v>
      </c>
      <c r="G23" s="1728"/>
      <c r="H23" s="1728"/>
      <c r="I23" s="1730"/>
    </row>
  </sheetData>
  <sheetProtection password="F723" sheet="1" objects="1" scenarios="1"/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FF00"/>
    <pageSetUpPr fitToPage="1"/>
  </sheetPr>
  <dimension ref="A1:K66"/>
  <sheetViews>
    <sheetView view="pageBreakPreview" zoomScaleNormal="100" zoomScaleSheetLayoutView="100" workbookViewId="0">
      <selection activeCell="D13" sqref="D13"/>
    </sheetView>
  </sheetViews>
  <sheetFormatPr defaultColWidth="9.109375" defaultRowHeight="14.4" x14ac:dyDescent="0.3"/>
  <cols>
    <col min="1" max="1" width="2.88671875" style="92" customWidth="1"/>
    <col min="2" max="2" width="60.6640625" style="92" customWidth="1"/>
    <col min="3" max="3" width="1.109375" style="92" customWidth="1"/>
    <col min="4" max="4" width="14.6640625" style="92" customWidth="1"/>
    <col min="5" max="5" width="1" style="92" customWidth="1"/>
    <col min="6" max="6" width="14.33203125" style="92" bestFit="1" customWidth="1"/>
    <col min="7" max="7" width="4.5546875" style="92" hidden="1" customWidth="1"/>
    <col min="8" max="8" width="1" style="92" customWidth="1"/>
    <col min="9" max="9" width="13.88671875" style="92" bestFit="1" customWidth="1"/>
    <col min="10" max="10" width="1.109375" style="92" customWidth="1"/>
    <col min="11" max="11" width="12.6640625" style="114" bestFit="1" customWidth="1"/>
    <col min="12" max="16384" width="9.109375" style="92"/>
  </cols>
  <sheetData>
    <row r="1" spans="1:11" ht="18" x14ac:dyDescent="0.3">
      <c r="A1" s="1566" t="str">
        <f>Enrollment!A1</f>
        <v>SAMPLE SCHOOL</v>
      </c>
      <c r="B1" s="1605"/>
      <c r="C1" s="1605"/>
      <c r="D1" s="1605"/>
      <c r="E1" s="1605"/>
      <c r="F1" s="1605"/>
      <c r="G1" s="1605"/>
      <c r="H1" s="1605"/>
      <c r="I1" s="1605"/>
      <c r="J1" s="1605"/>
      <c r="K1" s="1731"/>
    </row>
    <row r="2" spans="1:11" ht="18" x14ac:dyDescent="0.3">
      <c r="A2" s="1566" t="str">
        <f>Enrollment!A2</f>
        <v>COST CENTER - 0000</v>
      </c>
      <c r="B2" s="1605"/>
      <c r="C2" s="1605"/>
      <c r="D2" s="1605"/>
      <c r="E2" s="1605"/>
      <c r="F2" s="1605"/>
      <c r="G2" s="1605"/>
      <c r="H2" s="1605"/>
      <c r="I2" s="1605"/>
      <c r="J2" s="1605"/>
      <c r="K2" s="1731"/>
    </row>
    <row r="3" spans="1:11" s="259" customFormat="1" ht="18" hidden="1" x14ac:dyDescent="0.3">
      <c r="A3" s="1732" t="str">
        <f>Enrollment!A3</f>
        <v>NON-TRADITIONAL SCHOOLS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4"/>
    </row>
    <row r="4" spans="1:11" s="251" customFormat="1" ht="18" x14ac:dyDescent="0.3">
      <c r="A4" s="1839" t="s">
        <v>2296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1"/>
    </row>
    <row r="5" spans="1:11" s="251" customFormat="1" ht="18" x14ac:dyDescent="0.3">
      <c r="A5" s="1839" t="str">
        <f>Enrollment!A4</f>
        <v>FISCAL YEAR 2013-2014</v>
      </c>
      <c r="B5" s="1840"/>
      <c r="C5" s="1840"/>
      <c r="D5" s="1840"/>
      <c r="E5" s="1840"/>
      <c r="F5" s="1840"/>
      <c r="G5" s="1840"/>
      <c r="H5" s="1840"/>
      <c r="I5" s="1840"/>
      <c r="J5" s="1840"/>
      <c r="K5" s="1841"/>
    </row>
    <row r="6" spans="1:11" s="251" customFormat="1" ht="18" x14ac:dyDescent="0.35">
      <c r="A6" s="1835" t="s">
        <v>2371</v>
      </c>
      <c r="B6" s="1835"/>
      <c r="C6" s="1835"/>
      <c r="D6" s="1835"/>
      <c r="E6" s="1835"/>
      <c r="F6" s="1835"/>
      <c r="G6" s="1835"/>
      <c r="H6" s="1835"/>
      <c r="I6" s="1835"/>
      <c r="J6" s="1835"/>
      <c r="K6" s="1836"/>
    </row>
    <row r="7" spans="1:11" ht="18" x14ac:dyDescent="0.35">
      <c r="A7" s="1606"/>
      <c r="B7" s="1606"/>
      <c r="C7" s="1606"/>
      <c r="D7" s="1606"/>
      <c r="E7" s="1606"/>
      <c r="F7" s="1606"/>
      <c r="G7" s="1606"/>
      <c r="H7" s="1606"/>
      <c r="I7" s="1606"/>
      <c r="J7" s="1606"/>
      <c r="K7" s="1735"/>
    </row>
    <row r="8" spans="1:11" x14ac:dyDescent="0.3">
      <c r="D8" s="230"/>
      <c r="E8" s="230"/>
    </row>
    <row r="9" spans="1:11" s="1341" customFormat="1" ht="13.8" x14ac:dyDescent="0.3">
      <c r="D9" s="1736" t="s">
        <v>1474</v>
      </c>
      <c r="E9" s="1736"/>
      <c r="F9" s="1736" t="s">
        <v>1477</v>
      </c>
      <c r="G9" s="1736"/>
      <c r="H9" s="1736"/>
      <c r="I9" s="1736" t="s">
        <v>2054</v>
      </c>
      <c r="J9" s="1736"/>
      <c r="K9" s="1736" t="s">
        <v>2132</v>
      </c>
    </row>
    <row r="10" spans="1:11" x14ac:dyDescent="0.3">
      <c r="D10" s="1737" t="s">
        <v>2127</v>
      </c>
      <c r="E10" s="1737"/>
      <c r="F10" s="1737" t="s">
        <v>2127</v>
      </c>
      <c r="G10" s="1738"/>
      <c r="H10" s="1738"/>
      <c r="I10" s="1738"/>
      <c r="J10" s="1738"/>
      <c r="K10" s="1739"/>
    </row>
    <row r="11" spans="1:11" s="114" customFormat="1" x14ac:dyDescent="0.3">
      <c r="D11" s="1737" t="s">
        <v>1288</v>
      </c>
      <c r="E11" s="1737"/>
      <c r="F11" s="1737" t="s">
        <v>1288</v>
      </c>
      <c r="G11" s="1739"/>
      <c r="H11" s="1739"/>
      <c r="I11" s="1737" t="s">
        <v>2061</v>
      </c>
      <c r="J11" s="1739"/>
      <c r="K11" s="1737" t="s">
        <v>2062</v>
      </c>
    </row>
    <row r="12" spans="1:11" s="114" customFormat="1" x14ac:dyDescent="0.3">
      <c r="A12" s="1740" t="s">
        <v>2294</v>
      </c>
      <c r="D12" s="1741" t="str">
        <f>'Revenue Projection'!F11</f>
        <v>FY 2012-2013</v>
      </c>
      <c r="E12" s="1737"/>
      <c r="F12" s="1741" t="str">
        <f>'Revenue Projection'!H11</f>
        <v>FY 2013-2014</v>
      </c>
      <c r="G12" s="1739"/>
      <c r="H12" s="1739"/>
      <c r="I12" s="1742" t="s">
        <v>1289</v>
      </c>
      <c r="J12" s="1739"/>
      <c r="K12" s="1741" t="s">
        <v>2064</v>
      </c>
    </row>
    <row r="13" spans="1:11" s="114" customFormat="1" x14ac:dyDescent="0.3">
      <c r="A13" s="114" t="s">
        <v>1283</v>
      </c>
      <c r="D13" s="1743">
        <f>+Enrollment!E22</f>
        <v>426</v>
      </c>
      <c r="E13" s="1743"/>
      <c r="F13" s="1744">
        <f>+Enrollment!G22</f>
        <v>391.48</v>
      </c>
      <c r="I13" s="1623">
        <f>+F13-D13</f>
        <v>-34.519999999999982</v>
      </c>
      <c r="K13" s="1745">
        <f>IF(D13=0,IF(F13=0,0,1),ROUND(I13/D13,2))</f>
        <v>-0.08</v>
      </c>
    </row>
    <row r="14" spans="1:11" s="114" customFormat="1" x14ac:dyDescent="0.3">
      <c r="A14" s="114" t="s">
        <v>1305</v>
      </c>
      <c r="D14" s="1743">
        <f>+Enrollment!E39</f>
        <v>465.15999999999997</v>
      </c>
      <c r="E14" s="1743"/>
      <c r="F14" s="1744">
        <f>+Enrollment!G39</f>
        <v>429.06</v>
      </c>
      <c r="I14" s="1623">
        <f>+F14-D14</f>
        <v>-36.099999999999966</v>
      </c>
      <c r="K14" s="1745">
        <f>IF(D14=0,IF(F14=0,0,1),ROUND(I14/D14,2))</f>
        <v>-0.08</v>
      </c>
    </row>
    <row r="15" spans="1:11" s="114" customFormat="1" x14ac:dyDescent="0.3">
      <c r="D15" s="1743"/>
      <c r="E15" s="1743"/>
      <c r="F15" s="1744"/>
      <c r="I15" s="1623"/>
      <c r="K15" s="1745"/>
    </row>
    <row r="16" spans="1:11" s="114" customFormat="1" x14ac:dyDescent="0.3">
      <c r="D16" s="1743"/>
      <c r="E16" s="1743"/>
      <c r="F16" s="1744"/>
      <c r="I16" s="1623"/>
      <c r="K16" s="1745"/>
    </row>
    <row r="17" spans="1:11" s="114" customFormat="1" x14ac:dyDescent="0.3">
      <c r="D17" s="1736" t="s">
        <v>1488</v>
      </c>
      <c r="E17" s="1736"/>
      <c r="F17" s="1736" t="s">
        <v>1490</v>
      </c>
      <c r="G17" s="1736"/>
      <c r="H17" s="1736"/>
      <c r="I17" s="1736" t="s">
        <v>2133</v>
      </c>
      <c r="J17" s="1738"/>
      <c r="K17" s="1736" t="s">
        <v>2134</v>
      </c>
    </row>
    <row r="18" spans="1:11" s="114" customFormat="1" x14ac:dyDescent="0.3">
      <c r="D18" s="1737" t="s">
        <v>1288</v>
      </c>
      <c r="E18" s="1737"/>
      <c r="F18" s="1737" t="s">
        <v>1288</v>
      </c>
      <c r="G18" s="1739"/>
      <c r="H18" s="1739"/>
      <c r="I18" s="1737" t="s">
        <v>2061</v>
      </c>
      <c r="J18" s="1739"/>
      <c r="K18" s="1737" t="s">
        <v>2062</v>
      </c>
    </row>
    <row r="19" spans="1:11" s="114" customFormat="1" x14ac:dyDescent="0.3">
      <c r="A19" s="1740" t="s">
        <v>2316</v>
      </c>
      <c r="D19" s="1741" t="str">
        <f>'Revenue Projection'!F11</f>
        <v>FY 2012-2013</v>
      </c>
      <c r="E19" s="1737"/>
      <c r="F19" s="1741" t="str">
        <f>'Revenue Projection'!H11</f>
        <v>FY 2013-2014</v>
      </c>
      <c r="G19" s="1739"/>
      <c r="H19" s="1739"/>
      <c r="I19" s="1742" t="s">
        <v>1289</v>
      </c>
      <c r="J19" s="1739"/>
      <c r="K19" s="1741" t="s">
        <v>2064</v>
      </c>
    </row>
    <row r="20" spans="1:11" s="114" customFormat="1" x14ac:dyDescent="0.3">
      <c r="A20" s="114" t="s">
        <v>2137</v>
      </c>
      <c r="D20" s="1743"/>
      <c r="E20" s="1743"/>
      <c r="F20" s="1744"/>
      <c r="I20" s="1623"/>
      <c r="K20" s="1745"/>
    </row>
    <row r="21" spans="1:11" s="114" customFormat="1" x14ac:dyDescent="0.3">
      <c r="B21" s="114" t="s">
        <v>1472</v>
      </c>
      <c r="D21" s="1743">
        <f>+'Projected Staffing'!D26</f>
        <v>1</v>
      </c>
      <c r="E21" s="1743"/>
      <c r="F21" s="1743">
        <f>+'Projected Staffing'!F26</f>
        <v>0</v>
      </c>
      <c r="I21" s="1623">
        <f>+F21-D21</f>
        <v>-1</v>
      </c>
      <c r="K21" s="1745">
        <f>IF(D21=0,IF(F21=0,0,1),ROUND(I21/D21,2))</f>
        <v>-1</v>
      </c>
    </row>
    <row r="22" spans="1:11" s="114" customFormat="1" x14ac:dyDescent="0.3">
      <c r="B22" s="114" t="s">
        <v>1431</v>
      </c>
      <c r="D22" s="1743">
        <f>+'Projected Staffing'!D39</f>
        <v>29.26</v>
      </c>
      <c r="E22" s="1743"/>
      <c r="F22" s="1743">
        <f>+'Projected Staffing'!F39</f>
        <v>7.45</v>
      </c>
      <c r="I22" s="1623">
        <f>+F22-D22</f>
        <v>-21.810000000000002</v>
      </c>
      <c r="K22" s="1745">
        <f>IF(D22=0,IF(F22=0,0,1),ROUND(I22/D22,2))</f>
        <v>-0.75</v>
      </c>
    </row>
    <row r="23" spans="1:11" s="114" customFormat="1" x14ac:dyDescent="0.3">
      <c r="B23" s="114" t="s">
        <v>1482</v>
      </c>
      <c r="D23" s="1743">
        <f>+'Projected Staffing'!D49</f>
        <v>0</v>
      </c>
      <c r="E23" s="1743"/>
      <c r="F23" s="1743">
        <f>+'Projected Staffing'!F49</f>
        <v>0.5</v>
      </c>
      <c r="I23" s="1623">
        <f>+F23-D23</f>
        <v>0.5</v>
      </c>
      <c r="K23" s="1745">
        <f>IF(D23=0,IF(F23=0,0,1),ROUND(I23/D23,2))</f>
        <v>1</v>
      </c>
    </row>
    <row r="24" spans="1:11" s="114" customFormat="1" x14ac:dyDescent="0.3">
      <c r="B24" s="114" t="s">
        <v>2128</v>
      </c>
      <c r="D24" s="1743">
        <f>+'Projected Staffing'!D69</f>
        <v>6.2</v>
      </c>
      <c r="E24" s="1743"/>
      <c r="F24" s="1743">
        <f>+'Projected Staffing'!F69</f>
        <v>2</v>
      </c>
      <c r="I24" s="1623">
        <f>+F24-D24</f>
        <v>-4.2</v>
      </c>
      <c r="K24" s="1745">
        <f>IF(D24=0,IF(F24=0,0,1),ROUND(I24/D24,2))</f>
        <v>-0.68</v>
      </c>
    </row>
    <row r="25" spans="1:11" s="114" customFormat="1" x14ac:dyDescent="0.3">
      <c r="B25" s="114" t="s">
        <v>2138</v>
      </c>
      <c r="D25" s="1746">
        <f>SUM(D21:D24)</f>
        <v>36.46</v>
      </c>
      <c r="E25" s="1743"/>
      <c r="F25" s="1746">
        <f>SUM(F21:F24)</f>
        <v>9.9499999999999993</v>
      </c>
      <c r="I25" s="1746">
        <f>SUM(I21:I24)</f>
        <v>-26.51</v>
      </c>
      <c r="K25" s="1745">
        <f>IF(D25=0,IF(F25=0,0,1),ROUND(I25/D25,2))</f>
        <v>-0.73</v>
      </c>
    </row>
    <row r="26" spans="1:11" s="114" customFormat="1" x14ac:dyDescent="0.3">
      <c r="A26" s="114" t="s">
        <v>2129</v>
      </c>
      <c r="D26" s="1743"/>
      <c r="E26" s="1743"/>
      <c r="F26" s="1743"/>
      <c r="I26" s="1623"/>
      <c r="K26" s="1745"/>
    </row>
    <row r="27" spans="1:11" s="114" customFormat="1" x14ac:dyDescent="0.3">
      <c r="B27" s="114" t="s">
        <v>1431</v>
      </c>
      <c r="D27" s="1743">
        <f>+'Projected Staffing'!D84</f>
        <v>4.2649999999999997</v>
      </c>
      <c r="E27" s="1743"/>
      <c r="F27" s="1743">
        <f>+'Projected Staffing'!F84</f>
        <v>1.2250000000000001</v>
      </c>
      <c r="I27" s="1623">
        <f>+F27-D27</f>
        <v>-3.0399999999999996</v>
      </c>
      <c r="K27" s="1745">
        <f>IF(D27=0,IF(F27=0,0,1),ROUND(I27/D27,2))</f>
        <v>-0.71</v>
      </c>
    </row>
    <row r="28" spans="1:11" s="114" customFormat="1" x14ac:dyDescent="0.3">
      <c r="B28" s="114" t="s">
        <v>2128</v>
      </c>
      <c r="D28" s="1743">
        <f>+'Projected Staffing'!D93</f>
        <v>5</v>
      </c>
      <c r="E28" s="1743"/>
      <c r="F28" s="1743">
        <f>+'Projected Staffing'!F93</f>
        <v>4.88</v>
      </c>
      <c r="I28" s="1623">
        <f>+F28-D28</f>
        <v>-0.12000000000000011</v>
      </c>
      <c r="K28" s="1745">
        <f>IF(D28=0,IF(F28=0,0,1),ROUND(I28/D28,2))</f>
        <v>-0.02</v>
      </c>
    </row>
    <row r="29" spans="1:11" s="114" customFormat="1" x14ac:dyDescent="0.3">
      <c r="B29" s="114" t="s">
        <v>2130</v>
      </c>
      <c r="D29" s="1746">
        <f>SUM(D27:D28)</f>
        <v>9.2650000000000006</v>
      </c>
      <c r="E29" s="1743"/>
      <c r="F29" s="1746">
        <f>SUM(F27:F28)</f>
        <v>6.1050000000000004</v>
      </c>
      <c r="I29" s="1746">
        <f>SUM(I27:I28)</f>
        <v>-3.1599999999999997</v>
      </c>
      <c r="K29" s="1745">
        <f>IF(D29=0,IF(F29=0,0,1),ROUND(I29/D29,2))</f>
        <v>-0.34</v>
      </c>
    </row>
    <row r="30" spans="1:11" s="114" customFormat="1" ht="15" thickBot="1" x14ac:dyDescent="0.35">
      <c r="A30" s="114" t="s">
        <v>2131</v>
      </c>
      <c r="D30" s="1747">
        <f>+D29+D25</f>
        <v>45.725000000000001</v>
      </c>
      <c r="E30" s="1743"/>
      <c r="F30" s="1747">
        <f>+F29+F25</f>
        <v>16.055</v>
      </c>
      <c r="I30" s="1747">
        <f>+I29+I25</f>
        <v>-29.67</v>
      </c>
      <c r="K30" s="1745">
        <f>IF(D30=0,IF(F30=0,0,1),ROUND(I30/D30,2))</f>
        <v>-0.65</v>
      </c>
    </row>
    <row r="31" spans="1:11" s="114" customFormat="1" ht="15" thickTop="1" x14ac:dyDescent="0.3">
      <c r="B31" s="1621" t="s">
        <v>2318</v>
      </c>
      <c r="D31" s="1743"/>
      <c r="E31" s="1743"/>
      <c r="F31" s="1744"/>
      <c r="I31" s="1623"/>
      <c r="K31" s="1745"/>
    </row>
    <row r="32" spans="1:11" s="114" customFormat="1" x14ac:dyDescent="0.3">
      <c r="D32" s="1748"/>
      <c r="E32" s="1748"/>
      <c r="F32" s="1749"/>
      <c r="I32" s="1748"/>
      <c r="K32" s="1750"/>
    </row>
    <row r="33" spans="1:11" s="114" customFormat="1" x14ac:dyDescent="0.3">
      <c r="D33" s="1736" t="s">
        <v>1509</v>
      </c>
      <c r="E33" s="1736"/>
      <c r="F33" s="1736" t="s">
        <v>1512</v>
      </c>
      <c r="G33" s="1736"/>
      <c r="H33" s="1736"/>
      <c r="I33" s="1736" t="s">
        <v>2135</v>
      </c>
      <c r="J33" s="1739"/>
      <c r="K33" s="1751"/>
    </row>
    <row r="34" spans="1:11" x14ac:dyDescent="0.3">
      <c r="D34" s="1737" t="s">
        <v>2065</v>
      </c>
      <c r="E34" s="1737"/>
      <c r="F34" s="1737"/>
      <c r="G34" s="1738"/>
      <c r="H34" s="1738"/>
      <c r="I34" s="1738"/>
      <c r="J34" s="1738"/>
      <c r="K34" s="1751"/>
    </row>
    <row r="35" spans="1:11" s="114" customFormat="1" x14ac:dyDescent="0.3">
      <c r="D35" s="1737" t="s">
        <v>2068</v>
      </c>
      <c r="E35" s="1737"/>
      <c r="F35" s="1737" t="s">
        <v>2069</v>
      </c>
      <c r="G35" s="1739"/>
      <c r="H35" s="1739"/>
      <c r="I35" s="1737" t="s">
        <v>2061</v>
      </c>
      <c r="J35" s="1739"/>
      <c r="K35" s="1751"/>
    </row>
    <row r="36" spans="1:11" s="114" customFormat="1" x14ac:dyDescent="0.3">
      <c r="A36" s="1740" t="s">
        <v>2295</v>
      </c>
      <c r="D36" s="1741" t="str">
        <f>'Revenue Projection'!F11</f>
        <v>FY 2012-2013</v>
      </c>
      <c r="E36" s="1737"/>
      <c r="F36" s="1741" t="str">
        <f>'Revenue Projection'!H11</f>
        <v>FY 2013-2014</v>
      </c>
      <c r="G36" s="1739"/>
      <c r="H36" s="1739"/>
      <c r="I36" s="1742" t="s">
        <v>1289</v>
      </c>
      <c r="J36" s="1739"/>
      <c r="K36" s="1751"/>
    </row>
    <row r="37" spans="1:11" s="114" customFormat="1" x14ac:dyDescent="0.3">
      <c r="A37" s="114" t="s">
        <v>2319</v>
      </c>
      <c r="D37" s="1752">
        <f>+'Pre-Determined'!D81</f>
        <v>12440</v>
      </c>
      <c r="E37" s="1832"/>
      <c r="F37" s="1752">
        <f>SUMIF('Discretionary Pg 1'!$B$12:$B$37,"0310",'Discretionary Pg 1'!$E$12:$E$37)+SUMIF('Discretionary Pg 2'!$B$12:$B$37,"0310",'Discretionary Pg 2'!$E$12:$E$37)-'Discretionary Pg 1'!E12</f>
        <v>0</v>
      </c>
      <c r="G37" s="1752"/>
      <c r="H37" s="1758"/>
      <c r="I37" s="1752">
        <f>+F37-D37</f>
        <v>-12440</v>
      </c>
      <c r="J37" s="1758"/>
      <c r="K37" s="1833"/>
    </row>
    <row r="38" spans="1:11" s="1774" customFormat="1" x14ac:dyDescent="0.3">
      <c r="A38" s="1758" t="s">
        <v>2278</v>
      </c>
      <c r="B38" s="1758"/>
      <c r="C38" s="1758"/>
      <c r="D38" s="1753">
        <f>+'Pre-Determined'!D82</f>
        <v>326</v>
      </c>
      <c r="E38" s="1832"/>
      <c r="F38" s="1753">
        <f>SUMIF('Discretionary Pg 1'!$B$12:$B$37,"0350",'Discretionary Pg 1'!$E$12:$E$37)+SUMIF('Discretionary Pg 2'!$B$12:$B$37,"0350",'Discretionary Pg 2'!$E$12:$E$37)</f>
        <v>0</v>
      </c>
      <c r="G38" s="1752"/>
      <c r="H38" s="1758"/>
      <c r="I38" s="1753">
        <f t="shared" ref="I38:I47" si="0">+F38-D38</f>
        <v>-326</v>
      </c>
      <c r="J38" s="1758"/>
      <c r="K38" s="1833"/>
    </row>
    <row r="39" spans="1:11" s="1774" customFormat="1" x14ac:dyDescent="0.3">
      <c r="A39" s="1758" t="s">
        <v>2279</v>
      </c>
      <c r="B39" s="1758"/>
      <c r="C39" s="1758"/>
      <c r="D39" s="1753">
        <f>+'Pre-Determined'!D83</f>
        <v>10421</v>
      </c>
      <c r="E39" s="1832"/>
      <c r="F39" s="1753">
        <f>SUMIF('Discretionary Pg 1'!$B$12:$B$37,"0360",'Discretionary Pg 1'!$E$12:$E$37)+SUMIF('Discretionary Pg 2'!$B$12:$B$37,"0360",'Discretionary Pg 2'!$E$12:$E$37)</f>
        <v>0</v>
      </c>
      <c r="G39" s="1752"/>
      <c r="H39" s="1758"/>
      <c r="I39" s="1753">
        <f t="shared" si="0"/>
        <v>-10421</v>
      </c>
      <c r="J39" s="1758"/>
      <c r="K39" s="1833"/>
    </row>
    <row r="40" spans="1:11" s="1774" customFormat="1" x14ac:dyDescent="0.3">
      <c r="A40" s="1758" t="s">
        <v>2280</v>
      </c>
      <c r="B40" s="1758"/>
      <c r="C40" s="1758"/>
      <c r="D40" s="1753">
        <f>+'Pre-Determined'!D84</f>
        <v>761</v>
      </c>
      <c r="E40" s="1832"/>
      <c r="F40" s="1753">
        <f>SUMIF('Discretionary Pg 1'!$B$12:$B$37,"0370",'Discretionary Pg 1'!$E$12:$E$37)+SUMIF('Discretionary Pg 2'!$B$12:$B$37,"0370",'Discretionary Pg 2'!$E$12:$E$37)</f>
        <v>0</v>
      </c>
      <c r="G40" s="1752"/>
      <c r="H40" s="1758"/>
      <c r="I40" s="1753">
        <f t="shared" si="0"/>
        <v>-761</v>
      </c>
      <c r="J40" s="1758"/>
      <c r="K40" s="1833"/>
    </row>
    <row r="41" spans="1:11" s="1774" customFormat="1" x14ac:dyDescent="0.3">
      <c r="A41" s="1758" t="s">
        <v>2281</v>
      </c>
      <c r="B41" s="1758"/>
      <c r="C41" s="1758"/>
      <c r="D41" s="1753">
        <f>+'Pre-Determined'!D85</f>
        <v>5876</v>
      </c>
      <c r="E41" s="1832"/>
      <c r="F41" s="1753">
        <f>SUMIF('Discretionary Pg 1'!$B$12:$B$37,"0371",'Discretionary Pg 1'!$E$12:$E$37)+SUMIF('Discretionary Pg 2'!$B$12:$B$37,"0371",'Discretionary Pg 2'!$E$12:$E$37)</f>
        <v>0</v>
      </c>
      <c r="G41" s="1752"/>
      <c r="H41" s="1758"/>
      <c r="I41" s="1753">
        <f t="shared" si="0"/>
        <v>-5876</v>
      </c>
      <c r="J41" s="1758"/>
      <c r="K41" s="1833"/>
    </row>
    <row r="42" spans="1:11" s="1774" customFormat="1" x14ac:dyDescent="0.3">
      <c r="A42" s="1758" t="s">
        <v>2282</v>
      </c>
      <c r="B42" s="1758"/>
      <c r="C42" s="1758"/>
      <c r="D42" s="1753">
        <f>+'Pre-Determined'!D86</f>
        <v>10000</v>
      </c>
      <c r="E42" s="1832"/>
      <c r="F42" s="1753">
        <f>SUMIF('Discretionary Pg 1'!$B$12:$B$37,"0381",'Discretionary Pg 1'!$E$12:$E$37)+SUMIF('Discretionary Pg 2'!$B$12:$B$37,"0381",'Discretionary Pg 2'!$E$12:$E$37)</f>
        <v>0</v>
      </c>
      <c r="G42" s="1752"/>
      <c r="H42" s="1758"/>
      <c r="I42" s="1753">
        <f t="shared" si="0"/>
        <v>-10000</v>
      </c>
      <c r="J42" s="1758"/>
      <c r="K42" s="1833"/>
    </row>
    <row r="43" spans="1:11" s="1774" customFormat="1" x14ac:dyDescent="0.3">
      <c r="A43" s="1758" t="s">
        <v>2283</v>
      </c>
      <c r="B43" s="1758"/>
      <c r="C43" s="1758"/>
      <c r="D43" s="1753">
        <f>+'Pre-Determined'!D87</f>
        <v>10000</v>
      </c>
      <c r="E43" s="1832"/>
      <c r="F43" s="1753">
        <f>SUMIF('Discretionary Pg 1'!$B$12:$B$37,"0382",'Discretionary Pg 1'!$E$12:$E$37)+SUMIF('Discretionary Pg 2'!$B$12:$B$37,"0382",'Discretionary Pg 2'!$E$12:$E$37)</f>
        <v>0</v>
      </c>
      <c r="G43" s="1752"/>
      <c r="H43" s="1758"/>
      <c r="I43" s="1753">
        <f t="shared" si="0"/>
        <v>-10000</v>
      </c>
      <c r="J43" s="1758"/>
      <c r="K43" s="1833"/>
    </row>
    <row r="44" spans="1:11" s="1774" customFormat="1" x14ac:dyDescent="0.3">
      <c r="A44" s="1758" t="s">
        <v>2284</v>
      </c>
      <c r="B44" s="1758"/>
      <c r="C44" s="1758"/>
      <c r="D44" s="1753">
        <f>+'Pre-Determined'!D88</f>
        <v>2762</v>
      </c>
      <c r="E44" s="1832"/>
      <c r="F44" s="1753">
        <f>SUMIF('Discretionary Pg 1'!$B$12:$B$37,"0390",'Discretionary Pg 1'!$E$12:$E$37)+SUMIF('Discretionary Pg 2'!$B$12:$B$37,"0390",'Discretionary Pg 2'!$E$12:$E$37)</f>
        <v>0</v>
      </c>
      <c r="G44" s="1752"/>
      <c r="H44" s="1758"/>
      <c r="I44" s="1753">
        <f t="shared" si="0"/>
        <v>-2762</v>
      </c>
      <c r="J44" s="1758"/>
      <c r="K44" s="1833"/>
    </row>
    <row r="45" spans="1:11" s="1774" customFormat="1" x14ac:dyDescent="0.3">
      <c r="A45" s="1758" t="s">
        <v>2285</v>
      </c>
      <c r="B45" s="1758"/>
      <c r="C45" s="1758"/>
      <c r="D45" s="1753">
        <f>+'Pre-Determined'!D89</f>
        <v>267</v>
      </c>
      <c r="E45" s="1832"/>
      <c r="F45" s="1753">
        <f>SUMIF('Discretionary Pg 1'!$B$12:$B$37,"0393",'Discretionary Pg 1'!$E$12:$E$37)+SUMIF('Discretionary Pg 2'!$B$12:$B$37,"0393",'Discretionary Pg 2'!$E$12:$E$37)</f>
        <v>0</v>
      </c>
      <c r="G45" s="1752"/>
      <c r="H45" s="1758"/>
      <c r="I45" s="1753">
        <f t="shared" si="0"/>
        <v>-267</v>
      </c>
      <c r="J45" s="1758"/>
      <c r="K45" s="1833"/>
    </row>
    <row r="46" spans="1:11" s="1774" customFormat="1" x14ac:dyDescent="0.3">
      <c r="A46" s="1758" t="s">
        <v>2286</v>
      </c>
      <c r="B46" s="1758"/>
      <c r="C46" s="1758"/>
      <c r="D46" s="1753">
        <f>+'Pre-Determined'!D90</f>
        <v>1500</v>
      </c>
      <c r="E46" s="1832"/>
      <c r="F46" s="1753">
        <f>SUMIF('Discretionary Pg 1'!$B$12:$B$37,"0410",'Discretionary Pg 1'!$E$12:$E$37)+SUMIF('Discretionary Pg 2'!$B$12:$B$37,"0410",'Discretionary Pg 2'!$E$12:$E$37)</f>
        <v>0</v>
      </c>
      <c r="G46" s="1752"/>
      <c r="H46" s="1758"/>
      <c r="I46" s="1753">
        <f t="shared" si="0"/>
        <v>-1500</v>
      </c>
      <c r="J46" s="1758"/>
      <c r="K46" s="1833"/>
    </row>
    <row r="47" spans="1:11" s="1774" customFormat="1" x14ac:dyDescent="0.3">
      <c r="A47" s="1758" t="s">
        <v>2287</v>
      </c>
      <c r="B47" s="1758"/>
      <c r="C47" s="1758"/>
      <c r="D47" s="1753">
        <f>+'Pre-Determined'!D91</f>
        <v>50000</v>
      </c>
      <c r="E47" s="1832"/>
      <c r="F47" s="1753">
        <f>SUMIF('Discretionary Pg 1'!$B$12:$B$37,"0430",'Discretionary Pg 1'!$E$12:$E$37)+SUMIF('Discretionary Pg 2'!$B$12:$B$37,"0430",'Discretionary Pg 2'!$E$12:$E$37)</f>
        <v>0</v>
      </c>
      <c r="G47" s="1752"/>
      <c r="H47" s="1758"/>
      <c r="I47" s="1753">
        <f t="shared" si="0"/>
        <v>-50000</v>
      </c>
      <c r="J47" s="1758"/>
      <c r="K47" s="1833"/>
    </row>
    <row r="48" spans="1:11" s="114" customFormat="1" x14ac:dyDescent="0.3">
      <c r="A48" s="114" t="s">
        <v>2288</v>
      </c>
      <c r="D48" s="1753">
        <f>+'Pre-Determined'!D92</f>
        <v>17732</v>
      </c>
      <c r="E48" s="1832"/>
      <c r="F48" s="1753">
        <f>SUMIF('Discretionary Pg 1'!$B$12:$B$37,"0510",'Discretionary Pg 1'!$E$12:$E$37)+SUMIF('Discretionary Pg 2'!$B$12:$B$37,"0510",'Discretionary Pg 2'!$E$12:$E$37)</f>
        <v>0</v>
      </c>
      <c r="G48" s="1753"/>
      <c r="H48" s="1753"/>
      <c r="I48" s="1753">
        <f>+F48-D48</f>
        <v>-17732</v>
      </c>
      <c r="J48" s="1758"/>
      <c r="K48" s="1833"/>
    </row>
    <row r="49" spans="1:11" s="114" customFormat="1" x14ac:dyDescent="0.3">
      <c r="A49" s="114" t="s">
        <v>2289</v>
      </c>
      <c r="D49" s="1753">
        <f>+'Pre-Determined'!D93</f>
        <v>23312</v>
      </c>
      <c r="E49" s="1737"/>
      <c r="F49" s="1753">
        <f>SUMIF('Discretionary Pg 1'!$B$12:$B$37,"0750",'Discretionary Pg 1'!$E$12:$E$37)+SUMIF('Discretionary Pg 2'!$B$12:$B$37,"0750",'Discretionary Pg 2'!$E$12:$E$37)</f>
        <v>0</v>
      </c>
      <c r="G49" s="1754"/>
      <c r="H49" s="1754"/>
      <c r="I49" s="1754">
        <f>+F49-D49</f>
        <v>-23312</v>
      </c>
      <c r="K49" s="1751"/>
    </row>
    <row r="50" spans="1:11" s="114" customFormat="1" ht="15" thickBot="1" x14ac:dyDescent="0.35">
      <c r="B50" s="1758" t="s">
        <v>2291</v>
      </c>
      <c r="D50" s="1755">
        <f>SUM(D37:D49)</f>
        <v>145397</v>
      </c>
      <c r="E50" s="1737"/>
      <c r="F50" s="1755">
        <f>SUM(F37:F49)</f>
        <v>0</v>
      </c>
      <c r="G50" s="1754"/>
      <c r="H50" s="1754"/>
      <c r="I50" s="1755">
        <f>SUM(I37:I49)</f>
        <v>-145397</v>
      </c>
      <c r="K50" s="1751"/>
    </row>
    <row r="51" spans="1:11" s="114" customFormat="1" ht="15" thickTop="1" x14ac:dyDescent="0.3">
      <c r="D51" s="1756"/>
      <c r="E51" s="1737"/>
      <c r="F51" s="1756"/>
      <c r="G51" s="1754"/>
      <c r="H51" s="1754"/>
      <c r="I51" s="1756"/>
      <c r="K51" s="1751"/>
    </row>
    <row r="52" spans="1:11" s="114" customFormat="1" x14ac:dyDescent="0.3">
      <c r="A52" s="1621"/>
      <c r="D52" s="1757"/>
      <c r="E52" s="1737"/>
      <c r="F52" s="1757"/>
      <c r="G52" s="1753"/>
      <c r="H52" s="1753"/>
      <c r="I52" s="1757"/>
      <c r="J52" s="1758"/>
      <c r="K52" s="1759"/>
    </row>
    <row r="53" spans="1:11" s="114" customFormat="1" x14ac:dyDescent="0.3">
      <c r="A53" s="1837" t="s">
        <v>2328</v>
      </c>
      <c r="B53" s="1758"/>
      <c r="D53" s="1753"/>
      <c r="E53" s="1753"/>
      <c r="F53" s="1753"/>
      <c r="G53" s="1753"/>
      <c r="H53" s="1753"/>
      <c r="I53" s="1753"/>
      <c r="J53" s="1753"/>
      <c r="K53" s="1753"/>
    </row>
    <row r="54" spans="1:11" s="114" customFormat="1" x14ac:dyDescent="0.3">
      <c r="A54" s="1758" t="s">
        <v>2329</v>
      </c>
      <c r="B54" s="1758"/>
      <c r="D54" s="1753"/>
      <c r="E54" s="1753"/>
      <c r="F54" s="1753"/>
      <c r="G54" s="1753"/>
      <c r="H54" s="1753"/>
      <c r="I54" s="1752">
        <f>+'Pre-Determined'!D96</f>
        <v>220764</v>
      </c>
      <c r="J54" s="1753"/>
      <c r="K54" s="1753"/>
    </row>
    <row r="55" spans="1:11" s="114" customFormat="1" x14ac:dyDescent="0.3">
      <c r="A55" s="1758" t="s">
        <v>2373</v>
      </c>
      <c r="B55" s="1758"/>
      <c r="D55" s="1753"/>
      <c r="E55" s="1753"/>
      <c r="F55" s="1753"/>
      <c r="G55" s="1753"/>
      <c r="H55" s="1753"/>
      <c r="I55" s="1753">
        <f>SUMIF('Discretionary Pg 1'!$B$12:$B$37,"0987",'Discretionary Pg 1'!$E$12:$E$37)+SUMIF('Discretionary Pg 2'!$B$12:$B$37,"0987",'Discretionary Pg 2'!$E$12:$E$37)</f>
        <v>0</v>
      </c>
      <c r="J55" s="1753"/>
      <c r="K55" s="1753"/>
    </row>
    <row r="56" spans="1:11" s="114" customFormat="1" ht="15" thickBot="1" x14ac:dyDescent="0.35">
      <c r="A56" s="1758"/>
      <c r="B56" s="1758" t="s">
        <v>2374</v>
      </c>
      <c r="D56" s="1753"/>
      <c r="E56" s="1753"/>
      <c r="F56" s="1753"/>
      <c r="G56" s="1753"/>
      <c r="H56" s="1753"/>
      <c r="I56" s="1755">
        <f>SUM(I54:I55)</f>
        <v>220764</v>
      </c>
      <c r="J56" s="1753"/>
      <c r="K56" s="1753"/>
    </row>
    <row r="57" spans="1:11" s="114" customFormat="1" ht="15" thickTop="1" x14ac:dyDescent="0.3">
      <c r="D57" s="1753"/>
      <c r="E57" s="1753"/>
      <c r="F57" s="1753"/>
      <c r="G57" s="1753"/>
      <c r="H57" s="1753"/>
      <c r="I57" s="1753"/>
      <c r="J57" s="1753"/>
      <c r="K57" s="1753"/>
    </row>
    <row r="58" spans="1:11" x14ac:dyDescent="0.3">
      <c r="G58" s="1302"/>
    </row>
    <row r="59" spans="1:11" s="1761" customFormat="1" ht="12" x14ac:dyDescent="0.25">
      <c r="A59" s="1760" t="s">
        <v>2136</v>
      </c>
      <c r="G59" s="1762"/>
    </row>
    <row r="60" spans="1:11" s="1761" customFormat="1" ht="12" x14ac:dyDescent="0.25">
      <c r="A60" s="2069" t="s">
        <v>152</v>
      </c>
      <c r="B60" s="1761" t="s">
        <v>2317</v>
      </c>
      <c r="G60" s="1762"/>
    </row>
    <row r="61" spans="1:11" s="1761" customFormat="1" ht="12" x14ac:dyDescent="0.25">
      <c r="A61" s="2069"/>
      <c r="B61" s="1761" t="s">
        <v>2375</v>
      </c>
      <c r="G61" s="1762"/>
    </row>
    <row r="62" spans="1:11" s="1761" customFormat="1" ht="12" x14ac:dyDescent="0.25">
      <c r="A62" s="2069" t="s">
        <v>153</v>
      </c>
      <c r="B62" s="1761" t="s">
        <v>2369</v>
      </c>
      <c r="G62" s="1762"/>
    </row>
    <row r="63" spans="1:11" s="1761" customFormat="1" ht="12" x14ac:dyDescent="0.25">
      <c r="A63" s="1776"/>
      <c r="B63" s="1761" t="s">
        <v>2370</v>
      </c>
      <c r="G63" s="1762"/>
    </row>
    <row r="64" spans="1:11" s="1761" customFormat="1" ht="12" x14ac:dyDescent="0.25">
      <c r="A64" s="2069" t="s">
        <v>1985</v>
      </c>
      <c r="B64" s="1761" t="s">
        <v>2372</v>
      </c>
      <c r="G64" s="1762"/>
    </row>
    <row r="65" spans="1:7" s="1761" customFormat="1" ht="12" x14ac:dyDescent="0.25">
      <c r="A65" s="1776" t="s">
        <v>2243</v>
      </c>
      <c r="G65" s="1762"/>
    </row>
    <row r="66" spans="1:7" s="1761" customFormat="1" ht="12" x14ac:dyDescent="0.25">
      <c r="A66" s="1775"/>
      <c r="B66" s="1834"/>
      <c r="G66" s="1762"/>
    </row>
  </sheetData>
  <sheetProtection password="F723" sheet="1" objects="1" scenarios="1"/>
  <pageMargins left="0.7" right="0.7" top="0.75" bottom="0.75" header="0.3" footer="0.3"/>
  <pageSetup scale="74" fitToHeight="0" orientation="portrait" horizontalDpi="1200" verticalDpi="12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G1467"/>
  <sheetViews>
    <sheetView view="pageBreakPreview" topLeftCell="A217" zoomScaleNormal="100" zoomScaleSheetLayoutView="100" workbookViewId="0">
      <selection activeCell="E225" sqref="E225"/>
    </sheetView>
  </sheetViews>
  <sheetFormatPr defaultColWidth="9.109375" defaultRowHeight="13.8" x14ac:dyDescent="0.3"/>
  <cols>
    <col min="1" max="1" width="13.33203125" style="92" customWidth="1"/>
    <col min="2" max="2" width="1.5546875" style="92" customWidth="1"/>
    <col min="3" max="3" width="14.33203125" style="92" customWidth="1"/>
    <col min="4" max="4" width="1" style="92" customWidth="1"/>
    <col min="5" max="5" width="40.5546875" style="92" customWidth="1"/>
    <col min="6" max="16384" width="9.109375" style="92"/>
  </cols>
  <sheetData>
    <row r="1" spans="1:5" ht="15.6" x14ac:dyDescent="0.3">
      <c r="A1" s="1763" t="s">
        <v>213</v>
      </c>
      <c r="B1" s="1763"/>
      <c r="C1" s="1763"/>
      <c r="D1" s="1763"/>
      <c r="E1" s="1763"/>
    </row>
    <row r="2" spans="1:5" ht="15.6" x14ac:dyDescent="0.3">
      <c r="A2" s="1763" t="s">
        <v>1626</v>
      </c>
      <c r="B2" s="1763"/>
      <c r="C2" s="1763"/>
      <c r="D2" s="1763"/>
      <c r="E2" s="1763"/>
    </row>
    <row r="3" spans="1:5" ht="15.6" x14ac:dyDescent="0.3">
      <c r="A3" s="1763" t="s">
        <v>1422</v>
      </c>
      <c r="B3" s="1763"/>
      <c r="C3" s="1763"/>
      <c r="D3" s="1763"/>
      <c r="E3" s="1763"/>
    </row>
    <row r="4" spans="1:5" ht="16.2" thickBot="1" x14ac:dyDescent="0.35">
      <c r="A4" s="1764" t="s">
        <v>566</v>
      </c>
      <c r="B4" s="1764"/>
      <c r="C4" s="1764"/>
      <c r="D4" s="1764"/>
      <c r="E4" s="1764"/>
    </row>
    <row r="6" spans="1:5" ht="31.2" x14ac:dyDescent="0.3">
      <c r="A6" s="1765" t="s">
        <v>1627</v>
      </c>
      <c r="B6" s="1766"/>
      <c r="C6" s="1767" t="s">
        <v>1628</v>
      </c>
      <c r="D6" s="1768"/>
      <c r="E6" s="1765" t="s">
        <v>1629</v>
      </c>
    </row>
    <row r="8" spans="1:5" x14ac:dyDescent="0.3">
      <c r="A8" s="1302">
        <v>4</v>
      </c>
      <c r="B8" s="1302"/>
      <c r="C8" s="1303" t="s">
        <v>569</v>
      </c>
      <c r="D8" s="1303"/>
      <c r="E8" s="1769" t="s">
        <v>572</v>
      </c>
    </row>
    <row r="9" spans="1:5" x14ac:dyDescent="0.3">
      <c r="A9" s="1302">
        <v>4</v>
      </c>
      <c r="B9" s="1302"/>
      <c r="C9" s="1303" t="s">
        <v>1630</v>
      </c>
      <c r="D9" s="1303"/>
      <c r="E9" s="92" t="s">
        <v>1631</v>
      </c>
    </row>
    <row r="10" spans="1:5" x14ac:dyDescent="0.3">
      <c r="A10" s="1302"/>
      <c r="B10" s="1302"/>
      <c r="C10" s="1303" t="s">
        <v>571</v>
      </c>
      <c r="D10" s="1303"/>
      <c r="E10" s="1769" t="s">
        <v>572</v>
      </c>
    </row>
    <row r="11" spans="1:5" x14ac:dyDescent="0.3">
      <c r="A11" s="1302">
        <v>4</v>
      </c>
      <c r="B11" s="1302"/>
      <c r="C11" s="1303" t="s">
        <v>1624</v>
      </c>
      <c r="D11" s="1303"/>
      <c r="E11" s="92" t="s">
        <v>1632</v>
      </c>
    </row>
    <row r="12" spans="1:5" x14ac:dyDescent="0.3">
      <c r="A12" s="1302">
        <v>4</v>
      </c>
      <c r="B12" s="1302"/>
      <c r="C12" s="1303" t="s">
        <v>1633</v>
      </c>
      <c r="D12" s="1303"/>
      <c r="E12" s="92" t="s">
        <v>1634</v>
      </c>
    </row>
    <row r="13" spans="1:5" x14ac:dyDescent="0.3">
      <c r="A13" s="1302">
        <v>4</v>
      </c>
      <c r="B13" s="1302"/>
      <c r="C13" s="1303" t="s">
        <v>1635</v>
      </c>
      <c r="D13" s="1303"/>
      <c r="E13" s="92" t="s">
        <v>1636</v>
      </c>
    </row>
    <row r="14" spans="1:5" x14ac:dyDescent="0.3">
      <c r="A14" s="1302">
        <v>4</v>
      </c>
      <c r="B14" s="1302"/>
      <c r="C14" s="1470" t="s">
        <v>1637</v>
      </c>
      <c r="D14" s="1303"/>
      <c r="E14" s="92" t="s">
        <v>1638</v>
      </c>
    </row>
    <row r="15" spans="1:5" x14ac:dyDescent="0.3">
      <c r="A15" s="1302"/>
      <c r="B15" s="1302"/>
      <c r="C15" s="1303" t="s">
        <v>573</v>
      </c>
      <c r="D15" s="1303"/>
      <c r="E15" s="1769" t="s">
        <v>572</v>
      </c>
    </row>
    <row r="16" spans="1:5" x14ac:dyDescent="0.3">
      <c r="A16" s="1302">
        <v>4</v>
      </c>
      <c r="B16" s="1302"/>
      <c r="C16" s="1303" t="s">
        <v>1639</v>
      </c>
      <c r="D16" s="1303"/>
      <c r="E16" s="92" t="s">
        <v>1640</v>
      </c>
    </row>
    <row r="17" spans="1:5" x14ac:dyDescent="0.3">
      <c r="A17" s="1302"/>
      <c r="B17" s="1302"/>
      <c r="C17" s="1303" t="s">
        <v>574</v>
      </c>
      <c r="D17" s="1303"/>
      <c r="E17" s="1769" t="s">
        <v>572</v>
      </c>
    </row>
    <row r="18" spans="1:5" x14ac:dyDescent="0.3">
      <c r="A18" s="1302"/>
      <c r="B18" s="1302"/>
      <c r="C18" s="1303" t="s">
        <v>575</v>
      </c>
      <c r="D18" s="1303"/>
      <c r="E18" s="1769" t="s">
        <v>572</v>
      </c>
    </row>
    <row r="19" spans="1:5" x14ac:dyDescent="0.3">
      <c r="A19" s="1302"/>
      <c r="B19" s="1302"/>
      <c r="C19" s="1303" t="s">
        <v>576</v>
      </c>
      <c r="D19" s="1303"/>
      <c r="E19" s="1769" t="s">
        <v>572</v>
      </c>
    </row>
    <row r="20" spans="1:5" x14ac:dyDescent="0.3">
      <c r="A20" s="1302">
        <v>4</v>
      </c>
      <c r="B20" s="1302"/>
      <c r="C20" s="1470" t="s">
        <v>1641</v>
      </c>
      <c r="D20" s="1303"/>
      <c r="E20" s="92" t="s">
        <v>1642</v>
      </c>
    </row>
    <row r="21" spans="1:5" x14ac:dyDescent="0.3">
      <c r="A21" s="1302"/>
      <c r="B21" s="1302"/>
      <c r="C21" s="1303" t="s">
        <v>577</v>
      </c>
      <c r="D21" s="1303"/>
      <c r="E21" s="1769" t="s">
        <v>572</v>
      </c>
    </row>
    <row r="22" spans="1:5" x14ac:dyDescent="0.3">
      <c r="A22" s="1302"/>
      <c r="B22" s="1302"/>
      <c r="C22" s="1303" t="s">
        <v>578</v>
      </c>
      <c r="D22" s="1303"/>
      <c r="E22" s="1769" t="s">
        <v>572</v>
      </c>
    </row>
    <row r="23" spans="1:5" x14ac:dyDescent="0.3">
      <c r="A23" s="1302"/>
      <c r="B23" s="1302"/>
      <c r="C23" s="1303" t="s">
        <v>579</v>
      </c>
      <c r="D23" s="1303"/>
      <c r="E23" s="1769" t="s">
        <v>572</v>
      </c>
    </row>
    <row r="24" spans="1:5" x14ac:dyDescent="0.3">
      <c r="A24" s="1302"/>
      <c r="B24" s="1302"/>
      <c r="C24" s="1303" t="s">
        <v>580</v>
      </c>
      <c r="D24" s="1303"/>
      <c r="E24" s="1769" t="s">
        <v>572</v>
      </c>
    </row>
    <row r="25" spans="1:5" x14ac:dyDescent="0.3">
      <c r="A25" s="1302"/>
      <c r="B25" s="1302"/>
      <c r="C25" s="1303" t="s">
        <v>581</v>
      </c>
      <c r="D25" s="1303"/>
      <c r="E25" s="1769" t="s">
        <v>572</v>
      </c>
    </row>
    <row r="26" spans="1:5" x14ac:dyDescent="0.3">
      <c r="A26" s="1302">
        <v>4</v>
      </c>
      <c r="B26" s="1302"/>
      <c r="C26" s="1303" t="s">
        <v>1643</v>
      </c>
      <c r="D26" s="1303"/>
      <c r="E26" s="92" t="s">
        <v>2140</v>
      </c>
    </row>
    <row r="27" spans="1:5" x14ac:dyDescent="0.3">
      <c r="A27" s="1302"/>
      <c r="B27" s="1302"/>
      <c r="C27" s="1303" t="s">
        <v>582</v>
      </c>
      <c r="D27" s="1303"/>
      <c r="E27" s="1769" t="s">
        <v>572</v>
      </c>
    </row>
    <row r="28" spans="1:5" x14ac:dyDescent="0.3">
      <c r="A28" s="1302"/>
      <c r="B28" s="1302"/>
      <c r="C28" s="1303" t="s">
        <v>583</v>
      </c>
      <c r="D28" s="1303"/>
      <c r="E28" s="1769" t="s">
        <v>572</v>
      </c>
    </row>
    <row r="29" spans="1:5" x14ac:dyDescent="0.3">
      <c r="A29" s="1302">
        <v>4</v>
      </c>
      <c r="B29" s="1302"/>
      <c r="C29" s="1303" t="s">
        <v>1644</v>
      </c>
      <c r="D29" s="1303"/>
      <c r="E29" s="1769" t="s">
        <v>572</v>
      </c>
    </row>
    <row r="30" spans="1:5" x14ac:dyDescent="0.3">
      <c r="A30" s="1302">
        <v>4</v>
      </c>
      <c r="B30" s="1302"/>
      <c r="C30" s="1303" t="s">
        <v>1645</v>
      </c>
      <c r="D30" s="1303"/>
      <c r="E30" s="1770" t="s">
        <v>546</v>
      </c>
    </row>
    <row r="31" spans="1:5" x14ac:dyDescent="0.3">
      <c r="A31" s="1302">
        <v>4</v>
      </c>
      <c r="B31" s="1302"/>
      <c r="C31" s="1303" t="s">
        <v>1646</v>
      </c>
      <c r="D31" s="1303"/>
      <c r="E31" s="1770" t="s">
        <v>547</v>
      </c>
    </row>
    <row r="32" spans="1:5" x14ac:dyDescent="0.3">
      <c r="A32" s="1302">
        <v>4</v>
      </c>
      <c r="B32" s="1302"/>
      <c r="C32" s="1303" t="s">
        <v>1647</v>
      </c>
      <c r="D32" s="1303"/>
      <c r="E32" s="1770" t="s">
        <v>548</v>
      </c>
    </row>
    <row r="33" spans="1:5" x14ac:dyDescent="0.3">
      <c r="A33" s="1302"/>
      <c r="B33" s="1302"/>
      <c r="C33" s="1303" t="s">
        <v>584</v>
      </c>
      <c r="D33" s="1303"/>
      <c r="E33" s="1769" t="s">
        <v>572</v>
      </c>
    </row>
    <row r="34" spans="1:5" x14ac:dyDescent="0.3">
      <c r="A34" s="1302"/>
      <c r="B34" s="1302"/>
      <c r="C34" s="1303" t="s">
        <v>585</v>
      </c>
      <c r="D34" s="1303"/>
      <c r="E34" s="1769" t="s">
        <v>572</v>
      </c>
    </row>
    <row r="35" spans="1:5" x14ac:dyDescent="0.3">
      <c r="A35" s="1302"/>
      <c r="B35" s="1302"/>
      <c r="C35" s="1303" t="s">
        <v>586</v>
      </c>
      <c r="D35" s="1303"/>
      <c r="E35" s="1769" t="s">
        <v>572</v>
      </c>
    </row>
    <row r="36" spans="1:5" x14ac:dyDescent="0.3">
      <c r="A36" s="1302"/>
      <c r="B36" s="1302"/>
      <c r="C36" s="1303" t="s">
        <v>587</v>
      </c>
      <c r="D36" s="1303"/>
      <c r="E36" s="1769" t="s">
        <v>572</v>
      </c>
    </row>
    <row r="37" spans="1:5" x14ac:dyDescent="0.3">
      <c r="A37" s="1302"/>
      <c r="B37" s="1302"/>
      <c r="C37" s="1303" t="s">
        <v>588</v>
      </c>
      <c r="D37" s="1303"/>
      <c r="E37" s="1769" t="s">
        <v>572</v>
      </c>
    </row>
    <row r="38" spans="1:5" x14ac:dyDescent="0.3">
      <c r="A38" s="1302"/>
      <c r="B38" s="1302"/>
      <c r="C38" s="1303" t="s">
        <v>589</v>
      </c>
      <c r="D38" s="1303"/>
      <c r="E38" s="1769" t="s">
        <v>572</v>
      </c>
    </row>
    <row r="39" spans="1:5" x14ac:dyDescent="0.3">
      <c r="A39" s="1302">
        <v>4</v>
      </c>
      <c r="B39" s="1302"/>
      <c r="C39" s="1303" t="s">
        <v>1648</v>
      </c>
      <c r="D39" s="1303"/>
      <c r="E39" s="92" t="s">
        <v>212</v>
      </c>
    </row>
    <row r="40" spans="1:5" x14ac:dyDescent="0.3">
      <c r="A40" s="1302">
        <v>4</v>
      </c>
      <c r="B40" s="1302"/>
      <c r="C40" s="1470" t="s">
        <v>1649</v>
      </c>
      <c r="D40" s="1303"/>
      <c r="E40" s="92" t="s">
        <v>1650</v>
      </c>
    </row>
    <row r="41" spans="1:5" x14ac:dyDescent="0.3">
      <c r="A41" s="1302">
        <v>4</v>
      </c>
      <c r="B41" s="1302"/>
      <c r="C41" s="1303" t="s">
        <v>262</v>
      </c>
      <c r="D41" s="1303"/>
      <c r="E41" s="92" t="s">
        <v>263</v>
      </c>
    </row>
    <row r="42" spans="1:5" x14ac:dyDescent="0.3">
      <c r="A42" s="1302"/>
      <c r="B42" s="1302"/>
      <c r="C42" s="1470" t="s">
        <v>590</v>
      </c>
      <c r="D42" s="1303"/>
      <c r="E42" s="1769" t="s">
        <v>572</v>
      </c>
    </row>
    <row r="43" spans="1:5" x14ac:dyDescent="0.3">
      <c r="A43" s="1302"/>
      <c r="B43" s="1302"/>
      <c r="C43" s="1303" t="s">
        <v>591</v>
      </c>
      <c r="D43" s="1303"/>
      <c r="E43" s="1769" t="s">
        <v>572</v>
      </c>
    </row>
    <row r="44" spans="1:5" x14ac:dyDescent="0.3">
      <c r="A44" s="1302"/>
      <c r="B44" s="1302"/>
      <c r="C44" s="1470" t="s">
        <v>592</v>
      </c>
      <c r="D44" s="1303"/>
      <c r="E44" s="1769" t="s">
        <v>572</v>
      </c>
    </row>
    <row r="45" spans="1:5" x14ac:dyDescent="0.3">
      <c r="A45" s="1302"/>
      <c r="B45" s="1302"/>
      <c r="C45" s="1303" t="s">
        <v>593</v>
      </c>
      <c r="D45" s="1303"/>
      <c r="E45" s="1769" t="s">
        <v>572</v>
      </c>
    </row>
    <row r="46" spans="1:5" x14ac:dyDescent="0.3">
      <c r="A46" s="1302"/>
      <c r="B46" s="1302"/>
      <c r="C46" s="1470" t="s">
        <v>594</v>
      </c>
      <c r="D46" s="1303"/>
      <c r="E46" s="1769" t="s">
        <v>572</v>
      </c>
    </row>
    <row r="47" spans="1:5" x14ac:dyDescent="0.3">
      <c r="A47" s="1302"/>
      <c r="B47" s="1302"/>
      <c r="C47" s="1303" t="s">
        <v>595</v>
      </c>
      <c r="D47" s="1303"/>
      <c r="E47" s="1769" t="s">
        <v>572</v>
      </c>
    </row>
    <row r="48" spans="1:5" x14ac:dyDescent="0.3">
      <c r="A48" s="1302"/>
      <c r="B48" s="1302"/>
      <c r="C48" s="1470" t="s">
        <v>596</v>
      </c>
      <c r="D48" s="1303"/>
      <c r="E48" s="1769" t="s">
        <v>572</v>
      </c>
    </row>
    <row r="49" spans="1:5" x14ac:dyDescent="0.3">
      <c r="A49" s="1302"/>
      <c r="B49" s="1302"/>
      <c r="C49" s="1303" t="s">
        <v>597</v>
      </c>
      <c r="D49" s="1303"/>
      <c r="E49" s="1769" t="s">
        <v>572</v>
      </c>
    </row>
    <row r="50" spans="1:5" x14ac:dyDescent="0.3">
      <c r="A50" s="1302"/>
      <c r="B50" s="1302"/>
      <c r="C50" s="1470" t="s">
        <v>598</v>
      </c>
      <c r="D50" s="1303"/>
      <c r="E50" s="1769" t="s">
        <v>572</v>
      </c>
    </row>
    <row r="51" spans="1:5" x14ac:dyDescent="0.3">
      <c r="A51" s="1302"/>
      <c r="B51" s="1302"/>
      <c r="C51" s="1303" t="s">
        <v>599</v>
      </c>
      <c r="D51" s="1303"/>
      <c r="E51" s="1769" t="s">
        <v>572</v>
      </c>
    </row>
    <row r="52" spans="1:5" x14ac:dyDescent="0.3">
      <c r="A52" s="1302"/>
      <c r="B52" s="1302"/>
      <c r="C52" s="1470" t="s">
        <v>600</v>
      </c>
      <c r="D52" s="1303"/>
      <c r="E52" s="1769" t="s">
        <v>572</v>
      </c>
    </row>
    <row r="53" spans="1:5" x14ac:dyDescent="0.3">
      <c r="A53" s="1302"/>
      <c r="B53" s="1302"/>
      <c r="C53" s="1303" t="s">
        <v>601</v>
      </c>
      <c r="D53" s="1303"/>
      <c r="E53" s="1769" t="s">
        <v>572</v>
      </c>
    </row>
    <row r="54" spans="1:5" x14ac:dyDescent="0.3">
      <c r="A54" s="1302"/>
      <c r="B54" s="1302"/>
      <c r="C54" s="1470" t="s">
        <v>602</v>
      </c>
      <c r="D54" s="1303"/>
      <c r="E54" s="1769" t="s">
        <v>572</v>
      </c>
    </row>
    <row r="55" spans="1:5" x14ac:dyDescent="0.3">
      <c r="A55" s="1302"/>
      <c r="B55" s="1302"/>
      <c r="C55" s="1303" t="s">
        <v>603</v>
      </c>
      <c r="D55" s="1303"/>
      <c r="E55" s="1769" t="s">
        <v>572</v>
      </c>
    </row>
    <row r="56" spans="1:5" x14ac:dyDescent="0.3">
      <c r="A56" s="1302"/>
      <c r="B56" s="1302"/>
      <c r="C56" s="1470" t="s">
        <v>604</v>
      </c>
      <c r="D56" s="1303"/>
      <c r="E56" s="1769" t="s">
        <v>572</v>
      </c>
    </row>
    <row r="57" spans="1:5" x14ac:dyDescent="0.3">
      <c r="A57" s="1302"/>
      <c r="B57" s="1302"/>
      <c r="C57" s="1303" t="s">
        <v>605</v>
      </c>
      <c r="D57" s="1303"/>
      <c r="E57" s="1769" t="s">
        <v>572</v>
      </c>
    </row>
    <row r="58" spans="1:5" x14ac:dyDescent="0.3">
      <c r="A58" s="1302"/>
      <c r="B58" s="1302"/>
      <c r="C58" s="1470" t="s">
        <v>606</v>
      </c>
      <c r="D58" s="1303"/>
      <c r="E58" s="1769" t="s">
        <v>572</v>
      </c>
    </row>
    <row r="59" spans="1:5" x14ac:dyDescent="0.3">
      <c r="A59" s="1302"/>
      <c r="B59" s="1302"/>
      <c r="C59" s="1303" t="s">
        <v>607</v>
      </c>
      <c r="D59" s="1303"/>
      <c r="E59" s="1769" t="s">
        <v>572</v>
      </c>
    </row>
    <row r="60" spans="1:5" x14ac:dyDescent="0.3">
      <c r="A60" s="1302"/>
      <c r="B60" s="1302"/>
      <c r="C60" s="1470" t="s">
        <v>608</v>
      </c>
      <c r="D60" s="1303"/>
      <c r="E60" s="1769" t="s">
        <v>572</v>
      </c>
    </row>
    <row r="61" spans="1:5" x14ac:dyDescent="0.3">
      <c r="A61" s="1302"/>
      <c r="B61" s="1302"/>
      <c r="C61" s="1303" t="s">
        <v>609</v>
      </c>
      <c r="D61" s="1303"/>
      <c r="E61" s="1769" t="s">
        <v>572</v>
      </c>
    </row>
    <row r="62" spans="1:5" x14ac:dyDescent="0.3">
      <c r="A62" s="1302"/>
      <c r="B62" s="1302"/>
      <c r="C62" s="1470" t="s">
        <v>610</v>
      </c>
      <c r="D62" s="1303"/>
      <c r="E62" s="1769" t="s">
        <v>572</v>
      </c>
    </row>
    <row r="63" spans="1:5" x14ac:dyDescent="0.3">
      <c r="A63" s="1302"/>
      <c r="B63" s="1302"/>
      <c r="C63" s="1303" t="s">
        <v>611</v>
      </c>
      <c r="D63" s="1303"/>
      <c r="E63" s="1769" t="s">
        <v>572</v>
      </c>
    </row>
    <row r="64" spans="1:5" x14ac:dyDescent="0.3">
      <c r="A64" s="1302"/>
      <c r="B64" s="1302"/>
      <c r="C64" s="1470" t="s">
        <v>612</v>
      </c>
      <c r="D64" s="1303"/>
      <c r="E64" s="1769" t="s">
        <v>572</v>
      </c>
    </row>
    <row r="65" spans="1:5" x14ac:dyDescent="0.3">
      <c r="A65" s="1302"/>
      <c r="B65" s="1302"/>
      <c r="C65" s="1303" t="s">
        <v>613</v>
      </c>
      <c r="D65" s="1303"/>
      <c r="E65" s="1769" t="s">
        <v>572</v>
      </c>
    </row>
    <row r="66" spans="1:5" x14ac:dyDescent="0.3">
      <c r="A66" s="1302"/>
      <c r="B66" s="1302"/>
      <c r="C66" s="1470" t="s">
        <v>614</v>
      </c>
      <c r="D66" s="1303"/>
      <c r="E66" s="1769" t="s">
        <v>572</v>
      </c>
    </row>
    <row r="67" spans="1:5" x14ac:dyDescent="0.3">
      <c r="A67" s="1302"/>
      <c r="B67" s="1302"/>
      <c r="C67" s="1303" t="s">
        <v>615</v>
      </c>
      <c r="D67" s="1303"/>
      <c r="E67" s="1769" t="s">
        <v>572</v>
      </c>
    </row>
    <row r="68" spans="1:5" x14ac:dyDescent="0.3">
      <c r="A68" s="1302"/>
      <c r="B68" s="1302"/>
      <c r="C68" s="1470" t="s">
        <v>616</v>
      </c>
      <c r="D68" s="1303"/>
      <c r="E68" s="1769" t="s">
        <v>572</v>
      </c>
    </row>
    <row r="69" spans="1:5" x14ac:dyDescent="0.3">
      <c r="A69" s="1302"/>
      <c r="B69" s="1302"/>
      <c r="C69" s="1303" t="s">
        <v>617</v>
      </c>
      <c r="D69" s="1303"/>
      <c r="E69" s="1769" t="s">
        <v>572</v>
      </c>
    </row>
    <row r="70" spans="1:5" x14ac:dyDescent="0.3">
      <c r="A70" s="1302"/>
      <c r="B70" s="1302"/>
      <c r="C70" s="1470" t="s">
        <v>618</v>
      </c>
      <c r="D70" s="1303"/>
      <c r="E70" s="1769" t="s">
        <v>572</v>
      </c>
    </row>
    <row r="71" spans="1:5" x14ac:dyDescent="0.3">
      <c r="A71" s="1302"/>
      <c r="B71" s="1302"/>
      <c r="C71" s="1303" t="s">
        <v>619</v>
      </c>
      <c r="D71" s="1303"/>
      <c r="E71" s="1769" t="s">
        <v>572</v>
      </c>
    </row>
    <row r="72" spans="1:5" x14ac:dyDescent="0.3">
      <c r="A72" s="1302"/>
      <c r="B72" s="1302"/>
      <c r="C72" s="1470" t="s">
        <v>620</v>
      </c>
      <c r="D72" s="1303"/>
      <c r="E72" s="1769" t="s">
        <v>572</v>
      </c>
    </row>
    <row r="73" spans="1:5" x14ac:dyDescent="0.3">
      <c r="A73" s="1302"/>
      <c r="B73" s="1302"/>
      <c r="C73" s="1303" t="s">
        <v>621</v>
      </c>
      <c r="D73" s="1303"/>
      <c r="E73" s="1769" t="s">
        <v>572</v>
      </c>
    </row>
    <row r="74" spans="1:5" x14ac:dyDescent="0.3">
      <c r="A74" s="1302"/>
      <c r="B74" s="1302"/>
      <c r="C74" s="1470" t="s">
        <v>622</v>
      </c>
      <c r="D74" s="1303"/>
      <c r="E74" s="1769" t="s">
        <v>572</v>
      </c>
    </row>
    <row r="75" spans="1:5" x14ac:dyDescent="0.3">
      <c r="A75" s="1302"/>
      <c r="B75" s="1302"/>
      <c r="C75" s="1303" t="s">
        <v>623</v>
      </c>
      <c r="D75" s="1303"/>
      <c r="E75" s="1769" t="s">
        <v>572</v>
      </c>
    </row>
    <row r="76" spans="1:5" x14ac:dyDescent="0.3">
      <c r="A76" s="1302"/>
      <c r="B76" s="1302"/>
      <c r="C76" s="1470" t="s">
        <v>624</v>
      </c>
      <c r="D76" s="1303"/>
      <c r="E76" s="1769" t="s">
        <v>572</v>
      </c>
    </row>
    <row r="77" spans="1:5" x14ac:dyDescent="0.3">
      <c r="A77" s="1302"/>
      <c r="B77" s="1302"/>
      <c r="C77" s="1303" t="s">
        <v>625</v>
      </c>
      <c r="D77" s="1303"/>
      <c r="E77" s="1769" t="s">
        <v>572</v>
      </c>
    </row>
    <row r="78" spans="1:5" x14ac:dyDescent="0.3">
      <c r="A78" s="1302"/>
      <c r="B78" s="1302"/>
      <c r="C78" s="1470" t="s">
        <v>626</v>
      </c>
      <c r="D78" s="1303"/>
      <c r="E78" s="1769" t="s">
        <v>572</v>
      </c>
    </row>
    <row r="79" spans="1:5" x14ac:dyDescent="0.3">
      <c r="A79" s="1302"/>
      <c r="B79" s="1302"/>
      <c r="C79" s="1303" t="s">
        <v>627</v>
      </c>
      <c r="D79" s="1303"/>
      <c r="E79" s="1769" t="s">
        <v>572</v>
      </c>
    </row>
    <row r="80" spans="1:5" x14ac:dyDescent="0.3">
      <c r="A80" s="1302"/>
      <c r="B80" s="1302"/>
      <c r="C80" s="1470" t="s">
        <v>628</v>
      </c>
      <c r="D80" s="1303"/>
      <c r="E80" s="1769" t="s">
        <v>572</v>
      </c>
    </row>
    <row r="81" spans="1:5" x14ac:dyDescent="0.3">
      <c r="A81" s="1302"/>
      <c r="B81" s="1302"/>
      <c r="C81" s="1303" t="s">
        <v>629</v>
      </c>
      <c r="D81" s="1303"/>
      <c r="E81" s="1769" t="s">
        <v>572</v>
      </c>
    </row>
    <row r="82" spans="1:5" x14ac:dyDescent="0.3">
      <c r="A82" s="1302"/>
      <c r="B82" s="1302"/>
      <c r="C82" s="1470" t="s">
        <v>630</v>
      </c>
      <c r="D82" s="1303"/>
      <c r="E82" s="1769" t="s">
        <v>572</v>
      </c>
    </row>
    <row r="83" spans="1:5" x14ac:dyDescent="0.3">
      <c r="A83" s="1302"/>
      <c r="B83" s="1302"/>
      <c r="C83" s="1303" t="s">
        <v>631</v>
      </c>
      <c r="D83" s="1303"/>
      <c r="E83" s="1769" t="s">
        <v>572</v>
      </c>
    </row>
    <row r="84" spans="1:5" x14ac:dyDescent="0.3">
      <c r="A84" s="1302"/>
      <c r="B84" s="1302"/>
      <c r="C84" s="1470" t="s">
        <v>632</v>
      </c>
      <c r="D84" s="1303"/>
      <c r="E84" s="1769" t="s">
        <v>572</v>
      </c>
    </row>
    <row r="85" spans="1:5" x14ac:dyDescent="0.3">
      <c r="A85" s="1302"/>
      <c r="B85" s="1302"/>
      <c r="C85" s="1303" t="s">
        <v>633</v>
      </c>
      <c r="D85" s="1303"/>
      <c r="E85" s="1769" t="s">
        <v>572</v>
      </c>
    </row>
    <row r="86" spans="1:5" x14ac:dyDescent="0.3">
      <c r="A86" s="1302"/>
      <c r="B86" s="1302"/>
      <c r="C86" s="1470" t="s">
        <v>634</v>
      </c>
      <c r="D86" s="1303"/>
      <c r="E86" s="1769" t="s">
        <v>572</v>
      </c>
    </row>
    <row r="87" spans="1:5" x14ac:dyDescent="0.3">
      <c r="A87" s="1302"/>
      <c r="B87" s="1302"/>
      <c r="C87" s="1303" t="s">
        <v>635</v>
      </c>
      <c r="D87" s="1303"/>
      <c r="E87" s="1769" t="s">
        <v>572</v>
      </c>
    </row>
    <row r="88" spans="1:5" x14ac:dyDescent="0.3">
      <c r="A88" s="1302"/>
      <c r="B88" s="1302"/>
      <c r="C88" s="1470" t="s">
        <v>636</v>
      </c>
      <c r="D88" s="1303"/>
      <c r="E88" s="1769" t="s">
        <v>572</v>
      </c>
    </row>
    <row r="89" spans="1:5" x14ac:dyDescent="0.3">
      <c r="A89" s="1302"/>
      <c r="B89" s="1302"/>
      <c r="C89" s="1303" t="s">
        <v>637</v>
      </c>
      <c r="D89" s="1303"/>
      <c r="E89" s="1769" t="s">
        <v>572</v>
      </c>
    </row>
    <row r="90" spans="1:5" x14ac:dyDescent="0.3">
      <c r="A90" s="1302"/>
      <c r="B90" s="1302"/>
      <c r="C90" s="1470" t="s">
        <v>638</v>
      </c>
      <c r="D90" s="1303"/>
      <c r="E90" s="1769" t="s">
        <v>572</v>
      </c>
    </row>
    <row r="91" spans="1:5" x14ac:dyDescent="0.3">
      <c r="A91" s="1302"/>
      <c r="B91" s="1302"/>
      <c r="C91" s="1303" t="s">
        <v>639</v>
      </c>
      <c r="D91" s="1303"/>
      <c r="E91" s="1769" t="s">
        <v>572</v>
      </c>
    </row>
    <row r="92" spans="1:5" x14ac:dyDescent="0.3">
      <c r="A92" s="1302"/>
      <c r="B92" s="1302"/>
      <c r="C92" s="1470" t="s">
        <v>640</v>
      </c>
      <c r="D92" s="1303"/>
      <c r="E92" s="1769" t="s">
        <v>572</v>
      </c>
    </row>
    <row r="93" spans="1:5" x14ac:dyDescent="0.3">
      <c r="A93" s="1302"/>
      <c r="B93" s="1302"/>
      <c r="C93" s="1303" t="s">
        <v>641</v>
      </c>
      <c r="D93" s="1303"/>
      <c r="E93" s="1769" t="s">
        <v>572</v>
      </c>
    </row>
    <row r="94" spans="1:5" x14ac:dyDescent="0.3">
      <c r="A94" s="1302"/>
      <c r="B94" s="1302"/>
      <c r="C94" s="1470" t="s">
        <v>642</v>
      </c>
      <c r="D94" s="1303"/>
      <c r="E94" s="1769" t="s">
        <v>572</v>
      </c>
    </row>
    <row r="95" spans="1:5" x14ac:dyDescent="0.3">
      <c r="A95" s="1302"/>
      <c r="B95" s="1302"/>
      <c r="C95" s="1303" t="s">
        <v>643</v>
      </c>
      <c r="D95" s="1303"/>
      <c r="E95" s="1769" t="s">
        <v>572</v>
      </c>
    </row>
    <row r="96" spans="1:5" x14ac:dyDescent="0.3">
      <c r="A96" s="1302"/>
      <c r="B96" s="1302"/>
      <c r="C96" s="1470" t="s">
        <v>644</v>
      </c>
      <c r="D96" s="1303"/>
      <c r="E96" s="1769" t="s">
        <v>572</v>
      </c>
    </row>
    <row r="97" spans="1:5" x14ac:dyDescent="0.3">
      <c r="A97" s="1302"/>
      <c r="B97" s="1302"/>
      <c r="C97" s="1303" t="s">
        <v>645</v>
      </c>
      <c r="D97" s="1303"/>
      <c r="E97" s="1769" t="s">
        <v>572</v>
      </c>
    </row>
    <row r="98" spans="1:5" x14ac:dyDescent="0.3">
      <c r="A98" s="1302"/>
      <c r="B98" s="1302"/>
      <c r="C98" s="1470" t="s">
        <v>646</v>
      </c>
      <c r="D98" s="1303"/>
      <c r="E98" s="1769" t="s">
        <v>572</v>
      </c>
    </row>
    <row r="99" spans="1:5" x14ac:dyDescent="0.3">
      <c r="A99" s="1302"/>
      <c r="B99" s="1302"/>
      <c r="C99" s="1303" t="s">
        <v>647</v>
      </c>
      <c r="D99" s="1303"/>
      <c r="E99" s="1769" t="s">
        <v>572</v>
      </c>
    </row>
    <row r="100" spans="1:5" x14ac:dyDescent="0.3">
      <c r="A100" s="1302"/>
      <c r="B100" s="1302"/>
      <c r="C100" s="1470" t="s">
        <v>648</v>
      </c>
      <c r="D100" s="1303"/>
      <c r="E100" s="1769" t="s">
        <v>572</v>
      </c>
    </row>
    <row r="101" spans="1:5" x14ac:dyDescent="0.3">
      <c r="A101" s="1302"/>
      <c r="B101" s="1302"/>
      <c r="C101" s="1303" t="s">
        <v>649</v>
      </c>
      <c r="D101" s="1303"/>
      <c r="E101" s="1769" t="s">
        <v>572</v>
      </c>
    </row>
    <row r="102" spans="1:5" x14ac:dyDescent="0.3">
      <c r="A102" s="1302"/>
      <c r="B102" s="1302"/>
      <c r="C102" s="1470" t="s">
        <v>650</v>
      </c>
      <c r="D102" s="1303"/>
      <c r="E102" s="1769" t="s">
        <v>572</v>
      </c>
    </row>
    <row r="103" spans="1:5" x14ac:dyDescent="0.3">
      <c r="A103" s="1302"/>
      <c r="B103" s="1302"/>
      <c r="C103" s="1303" t="s">
        <v>651</v>
      </c>
      <c r="D103" s="1303"/>
      <c r="E103" s="1769" t="s">
        <v>572</v>
      </c>
    </row>
    <row r="104" spans="1:5" x14ac:dyDescent="0.3">
      <c r="A104" s="1302"/>
      <c r="B104" s="1302"/>
      <c r="C104" s="1470" t="s">
        <v>652</v>
      </c>
      <c r="D104" s="1303"/>
      <c r="E104" s="1769" t="s">
        <v>572</v>
      </c>
    </row>
    <row r="105" spans="1:5" x14ac:dyDescent="0.3">
      <c r="A105" s="1302"/>
      <c r="B105" s="1302"/>
      <c r="C105" s="1303" t="s">
        <v>653</v>
      </c>
      <c r="D105" s="1303"/>
      <c r="E105" s="1769" t="s">
        <v>572</v>
      </c>
    </row>
    <row r="106" spans="1:5" x14ac:dyDescent="0.3">
      <c r="A106" s="1302"/>
      <c r="B106" s="1302"/>
      <c r="C106" s="1470" t="s">
        <v>654</v>
      </c>
      <c r="D106" s="1303"/>
      <c r="E106" s="1769" t="s">
        <v>572</v>
      </c>
    </row>
    <row r="107" spans="1:5" x14ac:dyDescent="0.3">
      <c r="A107" s="1302"/>
      <c r="B107" s="1302"/>
      <c r="C107" s="1303" t="s">
        <v>655</v>
      </c>
      <c r="D107" s="1303"/>
      <c r="E107" s="1769" t="s">
        <v>572</v>
      </c>
    </row>
    <row r="108" spans="1:5" x14ac:dyDescent="0.3">
      <c r="A108" s="1302"/>
      <c r="B108" s="1302"/>
      <c r="C108" s="1470" t="s">
        <v>656</v>
      </c>
      <c r="D108" s="1303"/>
      <c r="E108" s="1769" t="s">
        <v>572</v>
      </c>
    </row>
    <row r="109" spans="1:5" x14ac:dyDescent="0.3">
      <c r="A109" s="1302">
        <v>4</v>
      </c>
      <c r="B109" s="1302"/>
      <c r="C109" s="1303" t="s">
        <v>1651</v>
      </c>
      <c r="D109" s="1303"/>
      <c r="E109" s="92" t="s">
        <v>2141</v>
      </c>
    </row>
    <row r="110" spans="1:5" x14ac:dyDescent="0.3">
      <c r="A110" s="1302"/>
      <c r="B110" s="1302"/>
      <c r="C110" s="1470" t="s">
        <v>657</v>
      </c>
      <c r="D110" s="1303"/>
      <c r="E110" s="1769" t="s">
        <v>572</v>
      </c>
    </row>
    <row r="111" spans="1:5" x14ac:dyDescent="0.3">
      <c r="A111" s="1302"/>
      <c r="B111" s="1302"/>
      <c r="C111" s="1303" t="s">
        <v>658</v>
      </c>
      <c r="D111" s="1303"/>
      <c r="E111" s="1769" t="s">
        <v>572</v>
      </c>
    </row>
    <row r="112" spans="1:5" x14ac:dyDescent="0.3">
      <c r="A112" s="1302"/>
      <c r="B112" s="1302"/>
      <c r="C112" s="1470" t="s">
        <v>659</v>
      </c>
      <c r="D112" s="1303"/>
      <c r="E112" s="1769" t="s">
        <v>572</v>
      </c>
    </row>
    <row r="113" spans="1:5" x14ac:dyDescent="0.3">
      <c r="A113" s="1302"/>
      <c r="B113" s="1302"/>
      <c r="C113" s="1303" t="s">
        <v>660</v>
      </c>
      <c r="D113" s="1303"/>
      <c r="E113" s="1769" t="s">
        <v>572</v>
      </c>
    </row>
    <row r="114" spans="1:5" x14ac:dyDescent="0.3">
      <c r="A114" s="1302"/>
      <c r="B114" s="1302"/>
      <c r="C114" s="1470" t="s">
        <v>661</v>
      </c>
      <c r="D114" s="1303"/>
      <c r="E114" s="1769" t="s">
        <v>572</v>
      </c>
    </row>
    <row r="115" spans="1:5" x14ac:dyDescent="0.3">
      <c r="A115" s="1302"/>
      <c r="B115" s="1302"/>
      <c r="C115" s="1303" t="s">
        <v>662</v>
      </c>
      <c r="D115" s="1303"/>
      <c r="E115" s="1769" t="s">
        <v>572</v>
      </c>
    </row>
    <row r="116" spans="1:5" x14ac:dyDescent="0.3">
      <c r="A116" s="1302"/>
      <c r="B116" s="1302"/>
      <c r="C116" s="1470" t="s">
        <v>663</v>
      </c>
      <c r="D116" s="1303"/>
      <c r="E116" s="1769" t="s">
        <v>572</v>
      </c>
    </row>
    <row r="117" spans="1:5" x14ac:dyDescent="0.3">
      <c r="A117" s="1302"/>
      <c r="B117" s="1302"/>
      <c r="C117" s="1303" t="s">
        <v>664</v>
      </c>
      <c r="D117" s="1303"/>
      <c r="E117" s="1769" t="s">
        <v>572</v>
      </c>
    </row>
    <row r="118" spans="1:5" x14ac:dyDescent="0.3">
      <c r="A118" s="1302"/>
      <c r="B118" s="1302"/>
      <c r="C118" s="1470" t="s">
        <v>665</v>
      </c>
      <c r="D118" s="1303"/>
      <c r="E118" s="1769" t="s">
        <v>572</v>
      </c>
    </row>
    <row r="119" spans="1:5" x14ac:dyDescent="0.3">
      <c r="A119" s="1302">
        <v>4</v>
      </c>
      <c r="B119" s="1302"/>
      <c r="C119" s="1303" t="s">
        <v>1652</v>
      </c>
      <c r="D119" s="1303"/>
      <c r="E119" s="92" t="s">
        <v>1653</v>
      </c>
    </row>
    <row r="120" spans="1:5" x14ac:dyDescent="0.3">
      <c r="A120" s="1302"/>
      <c r="B120" s="1302"/>
      <c r="C120" s="1470" t="s">
        <v>666</v>
      </c>
      <c r="D120" s="1303"/>
      <c r="E120" s="1769" t="s">
        <v>572</v>
      </c>
    </row>
    <row r="121" spans="1:5" x14ac:dyDescent="0.3">
      <c r="A121" s="1302"/>
      <c r="B121" s="1302"/>
      <c r="C121" s="1303" t="s">
        <v>667</v>
      </c>
      <c r="D121" s="1303"/>
      <c r="E121" s="1769" t="s">
        <v>572</v>
      </c>
    </row>
    <row r="122" spans="1:5" x14ac:dyDescent="0.3">
      <c r="A122" s="1302"/>
      <c r="B122" s="1302"/>
      <c r="C122" s="1470" t="s">
        <v>668</v>
      </c>
      <c r="D122" s="1303"/>
      <c r="E122" s="1769" t="s">
        <v>572</v>
      </c>
    </row>
    <row r="123" spans="1:5" x14ac:dyDescent="0.3">
      <c r="A123" s="1302"/>
      <c r="B123" s="1302"/>
      <c r="C123" s="1303" t="s">
        <v>669</v>
      </c>
      <c r="D123" s="1303"/>
      <c r="E123" s="1769" t="s">
        <v>572</v>
      </c>
    </row>
    <row r="124" spans="1:5" x14ac:dyDescent="0.3">
      <c r="A124" s="1302"/>
      <c r="B124" s="1302"/>
      <c r="C124" s="1470" t="s">
        <v>670</v>
      </c>
      <c r="D124" s="1303"/>
      <c r="E124" s="1769" t="s">
        <v>572</v>
      </c>
    </row>
    <row r="125" spans="1:5" x14ac:dyDescent="0.3">
      <c r="A125" s="1302"/>
      <c r="B125" s="1302"/>
      <c r="C125" s="1303" t="s">
        <v>671</v>
      </c>
      <c r="D125" s="1303"/>
      <c r="E125" s="1769" t="s">
        <v>572</v>
      </c>
    </row>
    <row r="126" spans="1:5" x14ac:dyDescent="0.3">
      <c r="A126" s="1302"/>
      <c r="B126" s="1302"/>
      <c r="C126" s="1470" t="s">
        <v>672</v>
      </c>
      <c r="D126" s="1303"/>
      <c r="E126" s="1769" t="s">
        <v>572</v>
      </c>
    </row>
    <row r="127" spans="1:5" x14ac:dyDescent="0.3">
      <c r="A127" s="1302"/>
      <c r="B127" s="1302"/>
      <c r="C127" s="1303" t="s">
        <v>673</v>
      </c>
      <c r="D127" s="1303"/>
      <c r="E127" s="1769" t="s">
        <v>572</v>
      </c>
    </row>
    <row r="128" spans="1:5" x14ac:dyDescent="0.3">
      <c r="A128" s="1302"/>
      <c r="B128" s="1302"/>
      <c r="C128" s="1470" t="s">
        <v>674</v>
      </c>
      <c r="D128" s="1303"/>
      <c r="E128" s="1769" t="s">
        <v>572</v>
      </c>
    </row>
    <row r="129" spans="1:5" x14ac:dyDescent="0.3">
      <c r="A129" s="1302">
        <v>4</v>
      </c>
      <c r="B129" s="1302"/>
      <c r="C129" s="1303" t="s">
        <v>1625</v>
      </c>
      <c r="D129" s="1303"/>
      <c r="E129" s="92" t="s">
        <v>1654</v>
      </c>
    </row>
    <row r="130" spans="1:5" x14ac:dyDescent="0.3">
      <c r="A130" s="1302"/>
      <c r="B130" s="1302"/>
      <c r="C130" s="1470" t="s">
        <v>675</v>
      </c>
      <c r="D130" s="1303"/>
      <c r="E130" s="1769" t="s">
        <v>572</v>
      </c>
    </row>
    <row r="131" spans="1:5" x14ac:dyDescent="0.3">
      <c r="A131" s="1302"/>
      <c r="B131" s="1302"/>
      <c r="C131" s="1303" t="s">
        <v>676</v>
      </c>
      <c r="D131" s="1303"/>
      <c r="E131" s="1769" t="s">
        <v>572</v>
      </c>
    </row>
    <row r="132" spans="1:5" x14ac:dyDescent="0.3">
      <c r="A132" s="1302"/>
      <c r="B132" s="1302"/>
      <c r="C132" s="1470" t="s">
        <v>677</v>
      </c>
      <c r="D132" s="1303"/>
      <c r="E132" s="1769" t="s">
        <v>572</v>
      </c>
    </row>
    <row r="133" spans="1:5" x14ac:dyDescent="0.3">
      <c r="A133" s="1302"/>
      <c r="B133" s="1302"/>
      <c r="C133" s="1303" t="s">
        <v>678</v>
      </c>
      <c r="D133" s="1303"/>
      <c r="E133" s="1769" t="s">
        <v>572</v>
      </c>
    </row>
    <row r="134" spans="1:5" x14ac:dyDescent="0.3">
      <c r="A134" s="1302"/>
      <c r="B134" s="1302"/>
      <c r="C134" s="1470" t="s">
        <v>679</v>
      </c>
      <c r="D134" s="1303"/>
      <c r="E134" s="1769" t="s">
        <v>572</v>
      </c>
    </row>
    <row r="135" spans="1:5" x14ac:dyDescent="0.3">
      <c r="A135" s="1302"/>
      <c r="B135" s="1302"/>
      <c r="C135" s="1303" t="s">
        <v>680</v>
      </c>
      <c r="D135" s="1303"/>
      <c r="E135" s="1769" t="s">
        <v>572</v>
      </c>
    </row>
    <row r="136" spans="1:5" x14ac:dyDescent="0.3">
      <c r="A136" s="1302"/>
      <c r="B136" s="1302"/>
      <c r="C136" s="1470" t="s">
        <v>681</v>
      </c>
      <c r="D136" s="1303"/>
      <c r="E136" s="1769" t="s">
        <v>572</v>
      </c>
    </row>
    <row r="137" spans="1:5" x14ac:dyDescent="0.3">
      <c r="A137" s="1302"/>
      <c r="B137" s="1302"/>
      <c r="C137" s="1303" t="s">
        <v>682</v>
      </c>
      <c r="D137" s="1303"/>
      <c r="E137" s="1769" t="s">
        <v>572</v>
      </c>
    </row>
    <row r="138" spans="1:5" x14ac:dyDescent="0.3">
      <c r="A138" s="1302"/>
      <c r="B138" s="1302"/>
      <c r="C138" s="1470" t="s">
        <v>683</v>
      </c>
      <c r="D138" s="1303"/>
      <c r="E138" s="1769" t="s">
        <v>572</v>
      </c>
    </row>
    <row r="139" spans="1:5" x14ac:dyDescent="0.3">
      <c r="A139" s="1302">
        <v>4</v>
      </c>
      <c r="B139" s="1302"/>
      <c r="C139" s="1470" t="s">
        <v>1655</v>
      </c>
      <c r="D139" s="1303"/>
      <c r="E139" s="1769" t="s">
        <v>572</v>
      </c>
    </row>
    <row r="140" spans="1:5" x14ac:dyDescent="0.3">
      <c r="A140" s="1302">
        <v>4</v>
      </c>
      <c r="B140" s="1302"/>
      <c r="C140" s="1303" t="s">
        <v>1656</v>
      </c>
      <c r="D140" s="1303"/>
      <c r="E140" s="92" t="s">
        <v>1665</v>
      </c>
    </row>
    <row r="141" spans="1:5" x14ac:dyDescent="0.3">
      <c r="A141" s="1302">
        <v>4</v>
      </c>
      <c r="B141" s="1302"/>
      <c r="C141" s="1303" t="s">
        <v>1666</v>
      </c>
      <c r="D141" s="1303"/>
      <c r="E141" s="92" t="s">
        <v>1667</v>
      </c>
    </row>
    <row r="142" spans="1:5" x14ac:dyDescent="0.3">
      <c r="A142" s="1302">
        <v>4</v>
      </c>
      <c r="B142" s="1302"/>
      <c r="C142" s="1303" t="s">
        <v>1668</v>
      </c>
      <c r="D142" s="1303"/>
      <c r="E142" s="92" t="s">
        <v>1669</v>
      </c>
    </row>
    <row r="143" spans="1:5" x14ac:dyDescent="0.3">
      <c r="A143" s="1302">
        <v>4</v>
      </c>
      <c r="B143" s="1302"/>
      <c r="C143" s="1303" t="s">
        <v>1670</v>
      </c>
      <c r="D143" s="1303"/>
      <c r="E143" s="92" t="s">
        <v>1671</v>
      </c>
    </row>
    <row r="144" spans="1:5" x14ac:dyDescent="0.3">
      <c r="A144" s="1302"/>
      <c r="B144" s="1302"/>
      <c r="C144" s="1303" t="s">
        <v>684</v>
      </c>
      <c r="D144" s="1303"/>
      <c r="E144" s="1769" t="s">
        <v>572</v>
      </c>
    </row>
    <row r="145" spans="1:5" x14ac:dyDescent="0.3">
      <c r="A145" s="1302"/>
      <c r="B145" s="1302"/>
      <c r="C145" s="1303" t="s">
        <v>685</v>
      </c>
      <c r="D145" s="1303"/>
      <c r="E145" s="1769" t="s">
        <v>572</v>
      </c>
    </row>
    <row r="146" spans="1:5" x14ac:dyDescent="0.3">
      <c r="A146" s="1302"/>
      <c r="B146" s="1302"/>
      <c r="C146" s="1303" t="s">
        <v>686</v>
      </c>
      <c r="D146" s="1303"/>
      <c r="E146" s="1769" t="s">
        <v>572</v>
      </c>
    </row>
    <row r="147" spans="1:5" x14ac:dyDescent="0.3">
      <c r="A147" s="1302"/>
      <c r="B147" s="1302"/>
      <c r="C147" s="1303" t="s">
        <v>687</v>
      </c>
      <c r="D147" s="1303"/>
      <c r="E147" s="1769" t="s">
        <v>572</v>
      </c>
    </row>
    <row r="148" spans="1:5" x14ac:dyDescent="0.3">
      <c r="A148" s="1302"/>
      <c r="B148" s="1302"/>
      <c r="C148" s="1303" t="s">
        <v>688</v>
      </c>
      <c r="D148" s="1303"/>
      <c r="E148" s="1769" t="s">
        <v>572</v>
      </c>
    </row>
    <row r="149" spans="1:5" x14ac:dyDescent="0.3">
      <c r="A149" s="1302">
        <v>4</v>
      </c>
      <c r="B149" s="1302"/>
      <c r="C149" s="1303" t="s">
        <v>1672</v>
      </c>
      <c r="D149" s="1303"/>
      <c r="E149" s="92" t="s">
        <v>1673</v>
      </c>
    </row>
    <row r="150" spans="1:5" x14ac:dyDescent="0.3">
      <c r="A150" s="1302"/>
      <c r="B150" s="1302"/>
      <c r="C150" s="1303" t="s">
        <v>689</v>
      </c>
      <c r="D150" s="1303"/>
      <c r="E150" s="1769" t="s">
        <v>572</v>
      </c>
    </row>
    <row r="151" spans="1:5" x14ac:dyDescent="0.3">
      <c r="A151" s="1302"/>
      <c r="B151" s="1302"/>
      <c r="C151" s="1303" t="s">
        <v>690</v>
      </c>
      <c r="D151" s="1303"/>
      <c r="E151" s="1769" t="s">
        <v>572</v>
      </c>
    </row>
    <row r="152" spans="1:5" x14ac:dyDescent="0.3">
      <c r="A152" s="1302"/>
      <c r="B152" s="1302"/>
      <c r="C152" s="1303" t="s">
        <v>691</v>
      </c>
      <c r="D152" s="1303"/>
      <c r="E152" s="1769" t="s">
        <v>572</v>
      </c>
    </row>
    <row r="153" spans="1:5" x14ac:dyDescent="0.3">
      <c r="A153" s="1302"/>
      <c r="B153" s="1302"/>
      <c r="C153" s="1303" t="s">
        <v>692</v>
      </c>
      <c r="D153" s="1303"/>
      <c r="E153" s="1769" t="s">
        <v>572</v>
      </c>
    </row>
    <row r="154" spans="1:5" x14ac:dyDescent="0.3">
      <c r="A154" s="1302"/>
      <c r="B154" s="1302"/>
      <c r="C154" s="1303" t="s">
        <v>693</v>
      </c>
      <c r="D154" s="1303"/>
      <c r="E154" s="1769" t="s">
        <v>572</v>
      </c>
    </row>
    <row r="155" spans="1:5" x14ac:dyDescent="0.3">
      <c r="A155" s="1302"/>
      <c r="B155" s="1302"/>
      <c r="C155" s="1303" t="s">
        <v>694</v>
      </c>
      <c r="D155" s="1303"/>
      <c r="E155" s="1769" t="s">
        <v>572</v>
      </c>
    </row>
    <row r="156" spans="1:5" x14ac:dyDescent="0.3">
      <c r="A156" s="1302"/>
      <c r="B156" s="1302"/>
      <c r="C156" s="1303" t="s">
        <v>695</v>
      </c>
      <c r="D156" s="1303"/>
      <c r="E156" s="1769" t="s">
        <v>572</v>
      </c>
    </row>
    <row r="157" spans="1:5" x14ac:dyDescent="0.3">
      <c r="A157" s="1302"/>
      <c r="B157" s="1302"/>
      <c r="C157" s="1303" t="s">
        <v>696</v>
      </c>
      <c r="D157" s="1303"/>
      <c r="E157" s="1769" t="s">
        <v>572</v>
      </c>
    </row>
    <row r="158" spans="1:5" x14ac:dyDescent="0.3">
      <c r="A158" s="1302"/>
      <c r="B158" s="1302"/>
      <c r="C158" s="1303" t="s">
        <v>697</v>
      </c>
      <c r="D158" s="1303"/>
      <c r="E158" s="1769" t="s">
        <v>572</v>
      </c>
    </row>
    <row r="159" spans="1:5" x14ac:dyDescent="0.3">
      <c r="A159" s="1302">
        <v>4</v>
      </c>
      <c r="B159" s="1302"/>
      <c r="C159" s="1303" t="s">
        <v>1674</v>
      </c>
      <c r="D159" s="1303"/>
      <c r="E159" s="92" t="s">
        <v>1675</v>
      </c>
    </row>
    <row r="160" spans="1:5" x14ac:dyDescent="0.3">
      <c r="A160" s="1302"/>
      <c r="B160" s="1302"/>
      <c r="C160" s="1303" t="s">
        <v>698</v>
      </c>
      <c r="D160" s="1303"/>
      <c r="E160" s="1769" t="s">
        <v>572</v>
      </c>
    </row>
    <row r="161" spans="1:5" x14ac:dyDescent="0.3">
      <c r="A161" s="1302"/>
      <c r="B161" s="1302"/>
      <c r="C161" s="1303" t="s">
        <v>699</v>
      </c>
      <c r="D161" s="1303"/>
      <c r="E161" s="1769" t="s">
        <v>572</v>
      </c>
    </row>
    <row r="162" spans="1:5" x14ac:dyDescent="0.3">
      <c r="A162" s="1302"/>
      <c r="B162" s="1302"/>
      <c r="C162" s="1303" t="s">
        <v>700</v>
      </c>
      <c r="D162" s="1303"/>
      <c r="E162" s="1769" t="s">
        <v>572</v>
      </c>
    </row>
    <row r="163" spans="1:5" x14ac:dyDescent="0.3">
      <c r="A163" s="1302"/>
      <c r="B163" s="1302"/>
      <c r="C163" s="1303" t="s">
        <v>701</v>
      </c>
      <c r="D163" s="1303"/>
      <c r="E163" s="1769" t="s">
        <v>572</v>
      </c>
    </row>
    <row r="164" spans="1:5" x14ac:dyDescent="0.3">
      <c r="A164" s="1302"/>
      <c r="B164" s="1302"/>
      <c r="C164" s="1303" t="s">
        <v>702</v>
      </c>
      <c r="D164" s="1303"/>
      <c r="E164" s="1769" t="s">
        <v>572</v>
      </c>
    </row>
    <row r="165" spans="1:5" x14ac:dyDescent="0.3">
      <c r="A165" s="1302"/>
      <c r="B165" s="1302"/>
      <c r="C165" s="1303" t="s">
        <v>703</v>
      </c>
      <c r="D165" s="1303"/>
      <c r="E165" s="1769" t="s">
        <v>572</v>
      </c>
    </row>
    <row r="166" spans="1:5" x14ac:dyDescent="0.3">
      <c r="A166" s="1302"/>
      <c r="B166" s="1302"/>
      <c r="C166" s="1303" t="s">
        <v>704</v>
      </c>
      <c r="D166" s="1303"/>
      <c r="E166" s="1769" t="s">
        <v>572</v>
      </c>
    </row>
    <row r="167" spans="1:5" x14ac:dyDescent="0.3">
      <c r="A167" s="1302"/>
      <c r="B167" s="1302"/>
      <c r="C167" s="1303" t="s">
        <v>705</v>
      </c>
      <c r="D167" s="1303"/>
      <c r="E167" s="1769" t="s">
        <v>572</v>
      </c>
    </row>
    <row r="168" spans="1:5" x14ac:dyDescent="0.3">
      <c r="A168" s="1302"/>
      <c r="B168" s="1302"/>
      <c r="C168" s="1303" t="s">
        <v>706</v>
      </c>
      <c r="D168" s="1303"/>
      <c r="E168" s="1769" t="s">
        <v>572</v>
      </c>
    </row>
    <row r="169" spans="1:5" x14ac:dyDescent="0.3">
      <c r="A169" s="1302"/>
      <c r="B169" s="1302"/>
      <c r="C169" s="1303" t="s">
        <v>707</v>
      </c>
      <c r="D169" s="1303"/>
      <c r="E169" s="1769" t="s">
        <v>572</v>
      </c>
    </row>
    <row r="170" spans="1:5" x14ac:dyDescent="0.3">
      <c r="A170" s="1302"/>
      <c r="B170" s="1302"/>
      <c r="C170" s="1303" t="s">
        <v>708</v>
      </c>
      <c r="D170" s="1303"/>
      <c r="E170" s="1769" t="s">
        <v>572</v>
      </c>
    </row>
    <row r="171" spans="1:5" x14ac:dyDescent="0.3">
      <c r="A171" s="1302"/>
      <c r="B171" s="1302"/>
      <c r="C171" s="1303" t="s">
        <v>709</v>
      </c>
      <c r="D171" s="1303"/>
      <c r="E171" s="1769" t="s">
        <v>572</v>
      </c>
    </row>
    <row r="172" spans="1:5" x14ac:dyDescent="0.3">
      <c r="A172" s="1302"/>
      <c r="B172" s="1302"/>
      <c r="C172" s="1303" t="s">
        <v>710</v>
      </c>
      <c r="D172" s="1303"/>
      <c r="E172" s="1769" t="s">
        <v>572</v>
      </c>
    </row>
    <row r="173" spans="1:5" x14ac:dyDescent="0.3">
      <c r="A173" s="1302"/>
      <c r="B173" s="1302"/>
      <c r="C173" s="1303" t="s">
        <v>711</v>
      </c>
      <c r="D173" s="1303"/>
      <c r="E173" s="1769" t="s">
        <v>572</v>
      </c>
    </row>
    <row r="174" spans="1:5" x14ac:dyDescent="0.3">
      <c r="A174" s="1302"/>
      <c r="B174" s="1302"/>
      <c r="C174" s="1303" t="s">
        <v>712</v>
      </c>
      <c r="D174" s="1303"/>
      <c r="E174" s="1769" t="s">
        <v>572</v>
      </c>
    </row>
    <row r="175" spans="1:5" x14ac:dyDescent="0.3">
      <c r="A175" s="1302"/>
      <c r="B175" s="1302"/>
      <c r="C175" s="1303" t="s">
        <v>713</v>
      </c>
      <c r="D175" s="1303"/>
      <c r="E175" s="1769" t="s">
        <v>572</v>
      </c>
    </row>
    <row r="176" spans="1:5" x14ac:dyDescent="0.3">
      <c r="A176" s="1302"/>
      <c r="B176" s="1302"/>
      <c r="C176" s="1303" t="s">
        <v>714</v>
      </c>
      <c r="D176" s="1303"/>
      <c r="E176" s="1769" t="s">
        <v>572</v>
      </c>
    </row>
    <row r="177" spans="1:5" x14ac:dyDescent="0.3">
      <c r="A177" s="1302"/>
      <c r="B177" s="1302"/>
      <c r="C177" s="1303" t="s">
        <v>715</v>
      </c>
      <c r="D177" s="1303"/>
      <c r="E177" s="1769" t="s">
        <v>572</v>
      </c>
    </row>
    <row r="178" spans="1:5" x14ac:dyDescent="0.3">
      <c r="A178" s="1302"/>
      <c r="B178" s="1302"/>
      <c r="C178" s="1303" t="s">
        <v>716</v>
      </c>
      <c r="D178" s="1303"/>
      <c r="E178" s="1769" t="s">
        <v>572</v>
      </c>
    </row>
    <row r="179" spans="1:5" x14ac:dyDescent="0.3">
      <c r="A179" s="1302"/>
      <c r="B179" s="1302"/>
      <c r="C179" s="1303" t="s">
        <v>717</v>
      </c>
      <c r="D179" s="1303"/>
      <c r="E179" s="1769" t="s">
        <v>572</v>
      </c>
    </row>
    <row r="180" spans="1:5" x14ac:dyDescent="0.3">
      <c r="A180" s="1302"/>
      <c r="B180" s="1302"/>
      <c r="C180" s="1303" t="s">
        <v>718</v>
      </c>
      <c r="D180" s="1303"/>
      <c r="E180" s="1769" t="s">
        <v>572</v>
      </c>
    </row>
    <row r="181" spans="1:5" x14ac:dyDescent="0.3">
      <c r="A181" s="1302"/>
      <c r="B181" s="1302"/>
      <c r="C181" s="1303" t="s">
        <v>719</v>
      </c>
      <c r="D181" s="1303"/>
      <c r="E181" s="1769" t="s">
        <v>572</v>
      </c>
    </row>
    <row r="182" spans="1:5" x14ac:dyDescent="0.3">
      <c r="A182" s="1302"/>
      <c r="B182" s="1302"/>
      <c r="C182" s="1303" t="s">
        <v>720</v>
      </c>
      <c r="D182" s="1303"/>
      <c r="E182" s="1769" t="s">
        <v>572</v>
      </c>
    </row>
    <row r="183" spans="1:5" x14ac:dyDescent="0.3">
      <c r="A183" s="1302"/>
      <c r="B183" s="1302"/>
      <c r="C183" s="1303" t="s">
        <v>721</v>
      </c>
      <c r="D183" s="1303"/>
      <c r="E183" s="1769" t="s">
        <v>572</v>
      </c>
    </row>
    <row r="184" spans="1:5" x14ac:dyDescent="0.3">
      <c r="A184" s="1302"/>
      <c r="B184" s="1302"/>
      <c r="C184" s="1303" t="s">
        <v>722</v>
      </c>
      <c r="D184" s="1303"/>
      <c r="E184" s="1769" t="s">
        <v>572</v>
      </c>
    </row>
    <row r="185" spans="1:5" x14ac:dyDescent="0.3">
      <c r="A185" s="1302"/>
      <c r="B185" s="1302"/>
      <c r="C185" s="1303" t="s">
        <v>723</v>
      </c>
      <c r="D185" s="1303"/>
      <c r="E185" s="1769" t="s">
        <v>572</v>
      </c>
    </row>
    <row r="186" spans="1:5" x14ac:dyDescent="0.3">
      <c r="A186" s="1302"/>
      <c r="B186" s="1302"/>
      <c r="C186" s="1303" t="s">
        <v>724</v>
      </c>
      <c r="D186" s="1303"/>
      <c r="E186" s="1769" t="s">
        <v>572</v>
      </c>
    </row>
    <row r="187" spans="1:5" x14ac:dyDescent="0.3">
      <c r="A187" s="1302"/>
      <c r="B187" s="1302"/>
      <c r="C187" s="1303" t="s">
        <v>725</v>
      </c>
      <c r="D187" s="1303"/>
      <c r="E187" s="1769" t="s">
        <v>572</v>
      </c>
    </row>
    <row r="188" spans="1:5" x14ac:dyDescent="0.3">
      <c r="A188" s="1302"/>
      <c r="B188" s="1302"/>
      <c r="C188" s="1303" t="s">
        <v>726</v>
      </c>
      <c r="D188" s="1303"/>
      <c r="E188" s="1769" t="s">
        <v>572</v>
      </c>
    </row>
    <row r="189" spans="1:5" x14ac:dyDescent="0.3">
      <c r="A189" s="1302"/>
      <c r="B189" s="1302"/>
      <c r="C189" s="1303" t="s">
        <v>735</v>
      </c>
      <c r="D189" s="1303"/>
      <c r="E189" s="1769" t="s">
        <v>572</v>
      </c>
    </row>
    <row r="190" spans="1:5" x14ac:dyDescent="0.3">
      <c r="A190" s="1302"/>
      <c r="B190" s="1302"/>
      <c r="C190" s="1303" t="s">
        <v>736</v>
      </c>
      <c r="D190" s="1303"/>
      <c r="E190" s="1769" t="s">
        <v>572</v>
      </c>
    </row>
    <row r="191" spans="1:5" x14ac:dyDescent="0.3">
      <c r="A191" s="1302"/>
      <c r="B191" s="1302"/>
      <c r="C191" s="1303" t="s">
        <v>737</v>
      </c>
      <c r="D191" s="1303"/>
      <c r="E191" s="1769" t="s">
        <v>572</v>
      </c>
    </row>
    <row r="192" spans="1:5" x14ac:dyDescent="0.3">
      <c r="A192" s="1302"/>
      <c r="B192" s="1302"/>
      <c r="C192" s="1303" t="s">
        <v>739</v>
      </c>
      <c r="D192" s="1303"/>
      <c r="E192" s="1769" t="s">
        <v>572</v>
      </c>
    </row>
    <row r="193" spans="1:5" x14ac:dyDescent="0.3">
      <c r="A193" s="1302"/>
      <c r="B193" s="1302"/>
      <c r="C193" s="1303" t="s">
        <v>740</v>
      </c>
      <c r="D193" s="1303"/>
      <c r="E193" s="1769" t="s">
        <v>572</v>
      </c>
    </row>
    <row r="194" spans="1:5" x14ac:dyDescent="0.3">
      <c r="A194" s="1302"/>
      <c r="B194" s="1302"/>
      <c r="C194" s="1303" t="s">
        <v>741</v>
      </c>
      <c r="D194" s="1303"/>
      <c r="E194" s="1769" t="s">
        <v>572</v>
      </c>
    </row>
    <row r="195" spans="1:5" x14ac:dyDescent="0.3">
      <c r="A195" s="1302"/>
      <c r="B195" s="1302"/>
      <c r="C195" s="1303" t="s">
        <v>742</v>
      </c>
      <c r="D195" s="1303"/>
      <c r="E195" s="1769" t="s">
        <v>572</v>
      </c>
    </row>
    <row r="196" spans="1:5" x14ac:dyDescent="0.3">
      <c r="A196" s="1302"/>
      <c r="B196" s="1302"/>
      <c r="C196" s="1303" t="s">
        <v>743</v>
      </c>
      <c r="D196" s="1303"/>
      <c r="E196" s="1769" t="s">
        <v>572</v>
      </c>
    </row>
    <row r="197" spans="1:5" x14ac:dyDescent="0.3">
      <c r="A197" s="1302"/>
      <c r="B197" s="1302"/>
      <c r="C197" s="1303" t="s">
        <v>744</v>
      </c>
      <c r="D197" s="1303"/>
      <c r="E197" s="1769" t="s">
        <v>572</v>
      </c>
    </row>
    <row r="198" spans="1:5" x14ac:dyDescent="0.3">
      <c r="A198" s="1302"/>
      <c r="B198" s="1302"/>
      <c r="C198" s="1303" t="s">
        <v>745</v>
      </c>
      <c r="D198" s="1303"/>
      <c r="E198" s="1769" t="s">
        <v>572</v>
      </c>
    </row>
    <row r="199" spans="1:5" x14ac:dyDescent="0.3">
      <c r="A199" s="1302">
        <v>4</v>
      </c>
      <c r="B199" s="1302"/>
      <c r="C199" s="1303" t="s">
        <v>1676</v>
      </c>
      <c r="D199" s="1303"/>
      <c r="E199" s="92" t="s">
        <v>1677</v>
      </c>
    </row>
    <row r="200" spans="1:5" x14ac:dyDescent="0.3">
      <c r="A200" s="1302">
        <v>4</v>
      </c>
      <c r="B200" s="1302"/>
      <c r="C200" s="1303" t="s">
        <v>1678</v>
      </c>
      <c r="D200" s="1303"/>
      <c r="E200" s="92" t="s">
        <v>1679</v>
      </c>
    </row>
    <row r="201" spans="1:5" x14ac:dyDescent="0.3">
      <c r="A201" s="1302">
        <v>4</v>
      </c>
      <c r="B201" s="1302"/>
      <c r="C201" s="1303" t="s">
        <v>1680</v>
      </c>
      <c r="D201" s="1303"/>
      <c r="E201" s="92" t="s">
        <v>1681</v>
      </c>
    </row>
    <row r="202" spans="1:5" x14ac:dyDescent="0.3">
      <c r="A202" s="1302"/>
      <c r="B202" s="1302"/>
      <c r="C202" s="1303" t="s">
        <v>746</v>
      </c>
      <c r="D202" s="1303"/>
      <c r="E202" s="1769" t="s">
        <v>572</v>
      </c>
    </row>
    <row r="203" spans="1:5" x14ac:dyDescent="0.3">
      <c r="A203" s="1302"/>
      <c r="B203" s="1302"/>
      <c r="C203" s="1303" t="s">
        <v>747</v>
      </c>
      <c r="D203" s="1303"/>
      <c r="E203" s="1769" t="s">
        <v>572</v>
      </c>
    </row>
    <row r="204" spans="1:5" x14ac:dyDescent="0.3">
      <c r="A204" s="1302"/>
      <c r="B204" s="1302"/>
      <c r="C204" s="1303" t="s">
        <v>748</v>
      </c>
      <c r="D204" s="1303"/>
      <c r="E204" s="1769" t="s">
        <v>572</v>
      </c>
    </row>
    <row r="205" spans="1:5" x14ac:dyDescent="0.3">
      <c r="A205" s="1302"/>
      <c r="B205" s="1302"/>
      <c r="C205" s="1303" t="s">
        <v>749</v>
      </c>
      <c r="D205" s="1303"/>
      <c r="E205" s="1769" t="s">
        <v>572</v>
      </c>
    </row>
    <row r="206" spans="1:5" x14ac:dyDescent="0.3">
      <c r="A206" s="1302"/>
      <c r="B206" s="1302"/>
      <c r="C206" s="1303" t="s">
        <v>750</v>
      </c>
      <c r="D206" s="1303"/>
      <c r="E206" s="1769" t="s">
        <v>572</v>
      </c>
    </row>
    <row r="207" spans="1:5" x14ac:dyDescent="0.3">
      <c r="A207" s="1302"/>
      <c r="B207" s="1302"/>
      <c r="C207" s="1303" t="s">
        <v>751</v>
      </c>
      <c r="D207" s="1303"/>
      <c r="E207" s="1769" t="s">
        <v>572</v>
      </c>
    </row>
    <row r="208" spans="1:5" x14ac:dyDescent="0.3">
      <c r="A208" s="1302"/>
      <c r="B208" s="1302"/>
      <c r="C208" s="1303" t="s">
        <v>752</v>
      </c>
      <c r="D208" s="1303"/>
      <c r="E208" s="1769" t="s">
        <v>572</v>
      </c>
    </row>
    <row r="209" spans="1:5" x14ac:dyDescent="0.3">
      <c r="A209" s="1302">
        <v>4</v>
      </c>
      <c r="B209" s="1302"/>
      <c r="C209" s="1303" t="s">
        <v>1682</v>
      </c>
      <c r="D209" s="1303"/>
      <c r="E209" s="92" t="s">
        <v>1683</v>
      </c>
    </row>
    <row r="210" spans="1:5" x14ac:dyDescent="0.3">
      <c r="A210" s="1302"/>
      <c r="B210" s="1302"/>
      <c r="C210" s="1303" t="s">
        <v>753</v>
      </c>
      <c r="D210" s="1303"/>
      <c r="E210" s="1769" t="s">
        <v>572</v>
      </c>
    </row>
    <row r="211" spans="1:5" x14ac:dyDescent="0.3">
      <c r="A211" s="1302"/>
      <c r="B211" s="1302"/>
      <c r="C211" s="1303" t="s">
        <v>754</v>
      </c>
      <c r="D211" s="1303"/>
      <c r="E211" s="1769" t="s">
        <v>572</v>
      </c>
    </row>
    <row r="212" spans="1:5" x14ac:dyDescent="0.3">
      <c r="A212" s="1302"/>
      <c r="B212" s="1302"/>
      <c r="C212" s="1303" t="s">
        <v>755</v>
      </c>
      <c r="D212" s="1303"/>
      <c r="E212" s="1769" t="s">
        <v>572</v>
      </c>
    </row>
    <row r="213" spans="1:5" x14ac:dyDescent="0.3">
      <c r="A213" s="1302"/>
      <c r="B213" s="1302"/>
      <c r="C213" s="1303" t="s">
        <v>756</v>
      </c>
      <c r="D213" s="1303"/>
      <c r="E213" s="1769" t="s">
        <v>572</v>
      </c>
    </row>
    <row r="214" spans="1:5" x14ac:dyDescent="0.3">
      <c r="A214" s="1302"/>
      <c r="B214" s="1302"/>
      <c r="C214" s="1303" t="s">
        <v>757</v>
      </c>
      <c r="D214" s="1303"/>
      <c r="E214" s="1769" t="s">
        <v>572</v>
      </c>
    </row>
    <row r="215" spans="1:5" x14ac:dyDescent="0.3">
      <c r="A215" s="1302"/>
      <c r="B215" s="1302"/>
      <c r="C215" s="1303" t="s">
        <v>758</v>
      </c>
      <c r="D215" s="1303"/>
      <c r="E215" s="1769" t="s">
        <v>572</v>
      </c>
    </row>
    <row r="216" spans="1:5" x14ac:dyDescent="0.3">
      <c r="A216" s="1302"/>
      <c r="B216" s="1302"/>
      <c r="C216" s="1303" t="s">
        <v>759</v>
      </c>
      <c r="D216" s="1303"/>
      <c r="E216" s="1769" t="s">
        <v>572</v>
      </c>
    </row>
    <row r="217" spans="1:5" x14ac:dyDescent="0.3">
      <c r="A217" s="1302"/>
      <c r="B217" s="1302"/>
      <c r="C217" s="1303" t="s">
        <v>760</v>
      </c>
      <c r="D217" s="1303"/>
      <c r="E217" s="1769" t="s">
        <v>572</v>
      </c>
    </row>
    <row r="218" spans="1:5" x14ac:dyDescent="0.3">
      <c r="A218" s="1302"/>
      <c r="B218" s="1302"/>
      <c r="C218" s="1303" t="s">
        <v>761</v>
      </c>
      <c r="D218" s="1303"/>
      <c r="E218" s="1769" t="s">
        <v>572</v>
      </c>
    </row>
    <row r="219" spans="1:5" x14ac:dyDescent="0.3">
      <c r="A219" s="1302">
        <v>4</v>
      </c>
      <c r="B219" s="1302"/>
      <c r="C219" s="1303" t="s">
        <v>1684</v>
      </c>
      <c r="D219" s="1303"/>
      <c r="E219" s="92" t="s">
        <v>1685</v>
      </c>
    </row>
    <row r="220" spans="1:5" x14ac:dyDescent="0.3">
      <c r="A220" s="1302">
        <v>4</v>
      </c>
      <c r="B220" s="1302"/>
      <c r="C220" s="1303" t="s">
        <v>1686</v>
      </c>
      <c r="D220" s="1303"/>
      <c r="E220" s="92" t="s">
        <v>1687</v>
      </c>
    </row>
    <row r="221" spans="1:5" x14ac:dyDescent="0.3">
      <c r="A221" s="1302">
        <v>4</v>
      </c>
      <c r="B221" s="1302"/>
      <c r="C221" s="1303" t="s">
        <v>1688</v>
      </c>
      <c r="D221" s="1303"/>
      <c r="E221" s="92" t="s">
        <v>1689</v>
      </c>
    </row>
    <row r="222" spans="1:5" x14ac:dyDescent="0.3">
      <c r="A222" s="1302">
        <v>4</v>
      </c>
      <c r="B222" s="1302"/>
      <c r="C222" s="1303" t="s">
        <v>1690</v>
      </c>
      <c r="D222" s="1303"/>
      <c r="E222" s="92" t="s">
        <v>1691</v>
      </c>
    </row>
    <row r="223" spans="1:5" x14ac:dyDescent="0.3">
      <c r="A223" s="1302"/>
      <c r="B223" s="1302"/>
      <c r="C223" s="1303" t="s">
        <v>762</v>
      </c>
      <c r="D223" s="1303"/>
      <c r="E223" s="1769" t="s">
        <v>572</v>
      </c>
    </row>
    <row r="224" spans="1:5" x14ac:dyDescent="0.3">
      <c r="A224" s="1302">
        <v>4</v>
      </c>
      <c r="B224" s="1302"/>
      <c r="C224" s="1303" t="s">
        <v>763</v>
      </c>
      <c r="D224" s="1303"/>
      <c r="E224" s="92" t="s">
        <v>2315</v>
      </c>
    </row>
    <row r="225" spans="1:5" x14ac:dyDescent="0.3">
      <c r="A225" s="1302"/>
      <c r="B225" s="1302"/>
      <c r="C225" s="1303" t="s">
        <v>764</v>
      </c>
      <c r="D225" s="1303"/>
      <c r="E225" s="1769" t="s">
        <v>572</v>
      </c>
    </row>
    <row r="226" spans="1:5" x14ac:dyDescent="0.3">
      <c r="A226" s="1302"/>
      <c r="B226" s="1302"/>
      <c r="C226" s="1303" t="s">
        <v>765</v>
      </c>
      <c r="D226" s="1303"/>
      <c r="E226" s="1769" t="s">
        <v>572</v>
      </c>
    </row>
    <row r="227" spans="1:5" x14ac:dyDescent="0.3">
      <c r="A227" s="1302"/>
      <c r="B227" s="1302"/>
      <c r="C227" s="1303" t="s">
        <v>766</v>
      </c>
      <c r="D227" s="1303"/>
      <c r="E227" s="1769" t="s">
        <v>572</v>
      </c>
    </row>
    <row r="228" spans="1:5" x14ac:dyDescent="0.3">
      <c r="A228" s="1302"/>
      <c r="B228" s="1302"/>
      <c r="C228" s="1303" t="s">
        <v>767</v>
      </c>
      <c r="D228" s="1303"/>
      <c r="E228" s="1769" t="s">
        <v>572</v>
      </c>
    </row>
    <row r="229" spans="1:5" x14ac:dyDescent="0.3">
      <c r="A229" s="1302">
        <v>4</v>
      </c>
      <c r="B229" s="1302"/>
      <c r="C229" s="1303" t="s">
        <v>1692</v>
      </c>
      <c r="D229" s="1303"/>
      <c r="E229" s="92" t="s">
        <v>1693</v>
      </c>
    </row>
    <row r="230" spans="1:5" x14ac:dyDescent="0.3">
      <c r="A230" s="1302">
        <v>4</v>
      </c>
      <c r="B230" s="1302"/>
      <c r="C230" s="1303" t="s">
        <v>1694</v>
      </c>
      <c r="D230" s="1303"/>
      <c r="E230" s="92" t="s">
        <v>1695</v>
      </c>
    </row>
    <row r="231" spans="1:5" x14ac:dyDescent="0.3">
      <c r="A231" s="1302">
        <v>4</v>
      </c>
      <c r="B231" s="1302"/>
      <c r="C231" s="1303" t="s">
        <v>1696</v>
      </c>
      <c r="D231" s="1303"/>
      <c r="E231" s="92" t="s">
        <v>1697</v>
      </c>
    </row>
    <row r="232" spans="1:5" x14ac:dyDescent="0.3">
      <c r="A232" s="1302"/>
      <c r="B232" s="1302"/>
      <c r="C232" s="1303" t="s">
        <v>768</v>
      </c>
      <c r="D232" s="1303"/>
      <c r="E232" s="1769" t="s">
        <v>572</v>
      </c>
    </row>
    <row r="233" spans="1:5" x14ac:dyDescent="0.3">
      <c r="A233" s="1302"/>
      <c r="B233" s="1302"/>
      <c r="C233" s="1303" t="s">
        <v>769</v>
      </c>
      <c r="D233" s="1303"/>
      <c r="E233" s="1769" t="s">
        <v>572</v>
      </c>
    </row>
    <row r="234" spans="1:5" x14ac:dyDescent="0.3">
      <c r="A234" s="1302"/>
      <c r="B234" s="1302"/>
      <c r="C234" s="1303" t="s">
        <v>770</v>
      </c>
      <c r="D234" s="1303"/>
      <c r="E234" s="1769" t="s">
        <v>572</v>
      </c>
    </row>
    <row r="235" spans="1:5" x14ac:dyDescent="0.3">
      <c r="A235" s="1302"/>
      <c r="B235" s="1302"/>
      <c r="C235" s="1303" t="s">
        <v>771</v>
      </c>
      <c r="D235" s="1303"/>
      <c r="E235" s="1769" t="s">
        <v>572</v>
      </c>
    </row>
    <row r="236" spans="1:5" x14ac:dyDescent="0.3">
      <c r="A236" s="1302"/>
      <c r="B236" s="1302"/>
      <c r="C236" s="1303" t="s">
        <v>772</v>
      </c>
      <c r="D236" s="1303"/>
      <c r="E236" s="1769" t="s">
        <v>572</v>
      </c>
    </row>
    <row r="237" spans="1:5" x14ac:dyDescent="0.3">
      <c r="A237" s="1302"/>
      <c r="B237" s="1302"/>
      <c r="C237" s="1303" t="s">
        <v>773</v>
      </c>
      <c r="D237" s="1303"/>
      <c r="E237" s="1769" t="s">
        <v>572</v>
      </c>
    </row>
    <row r="238" spans="1:5" x14ac:dyDescent="0.3">
      <c r="A238" s="1302"/>
      <c r="B238" s="1302"/>
      <c r="C238" s="1303" t="s">
        <v>774</v>
      </c>
      <c r="D238" s="1303"/>
      <c r="E238" s="1769" t="s">
        <v>572</v>
      </c>
    </row>
    <row r="239" spans="1:5" x14ac:dyDescent="0.3">
      <c r="A239" s="1302">
        <v>4</v>
      </c>
      <c r="B239" s="1302"/>
      <c r="C239" s="1303" t="s">
        <v>1698</v>
      </c>
      <c r="D239" s="1303"/>
      <c r="E239" s="92" t="s">
        <v>1699</v>
      </c>
    </row>
    <row r="240" spans="1:5" x14ac:dyDescent="0.3">
      <c r="A240" s="1302">
        <v>4</v>
      </c>
      <c r="B240" s="1302"/>
      <c r="C240" s="1303" t="s">
        <v>1700</v>
      </c>
      <c r="D240" s="1303"/>
      <c r="E240" s="92" t="s">
        <v>1701</v>
      </c>
    </row>
    <row r="241" spans="1:5" x14ac:dyDescent="0.3">
      <c r="A241" s="1302"/>
      <c r="B241" s="1302"/>
      <c r="C241" s="1303" t="s">
        <v>775</v>
      </c>
      <c r="D241" s="1303"/>
      <c r="E241" s="1769" t="s">
        <v>572</v>
      </c>
    </row>
    <row r="242" spans="1:5" x14ac:dyDescent="0.3">
      <c r="A242" s="1302"/>
      <c r="B242" s="1302"/>
      <c r="C242" s="1303" t="s">
        <v>776</v>
      </c>
      <c r="D242" s="1303"/>
      <c r="E242" s="1769" t="s">
        <v>572</v>
      </c>
    </row>
    <row r="243" spans="1:5" x14ac:dyDescent="0.3">
      <c r="A243" s="1302"/>
      <c r="B243" s="1302"/>
      <c r="C243" s="1303" t="s">
        <v>777</v>
      </c>
      <c r="D243" s="1303"/>
      <c r="E243" s="1769" t="s">
        <v>572</v>
      </c>
    </row>
    <row r="244" spans="1:5" x14ac:dyDescent="0.3">
      <c r="A244" s="1302"/>
      <c r="B244" s="1302"/>
      <c r="C244" s="1303" t="s">
        <v>778</v>
      </c>
      <c r="D244" s="1303"/>
      <c r="E244" s="1769" t="s">
        <v>572</v>
      </c>
    </row>
    <row r="245" spans="1:5" x14ac:dyDescent="0.3">
      <c r="A245" s="1302"/>
      <c r="B245" s="1302"/>
      <c r="C245" s="1303" t="s">
        <v>779</v>
      </c>
      <c r="D245" s="1303"/>
      <c r="E245" s="1769" t="s">
        <v>572</v>
      </c>
    </row>
    <row r="246" spans="1:5" x14ac:dyDescent="0.3">
      <c r="A246" s="1302"/>
      <c r="B246" s="1302"/>
      <c r="C246" s="1303" t="s">
        <v>780</v>
      </c>
      <c r="D246" s="1303"/>
      <c r="E246" s="1769" t="s">
        <v>572</v>
      </c>
    </row>
    <row r="247" spans="1:5" x14ac:dyDescent="0.3">
      <c r="A247" s="1302"/>
      <c r="B247" s="1302"/>
      <c r="C247" s="1303" t="s">
        <v>781</v>
      </c>
      <c r="D247" s="1303"/>
      <c r="E247" s="1769" t="s">
        <v>572</v>
      </c>
    </row>
    <row r="248" spans="1:5" x14ac:dyDescent="0.3">
      <c r="A248" s="1302"/>
      <c r="B248" s="1302"/>
      <c r="C248" s="1303" t="s">
        <v>782</v>
      </c>
      <c r="D248" s="1303"/>
      <c r="E248" s="1769" t="s">
        <v>572</v>
      </c>
    </row>
    <row r="249" spans="1:5" x14ac:dyDescent="0.3">
      <c r="A249" s="1302"/>
      <c r="B249" s="1302"/>
      <c r="C249" s="1303" t="s">
        <v>783</v>
      </c>
      <c r="D249" s="1303"/>
      <c r="E249" s="1769" t="s">
        <v>572</v>
      </c>
    </row>
    <row r="250" spans="1:5" x14ac:dyDescent="0.3">
      <c r="A250" s="1302"/>
      <c r="B250" s="1302"/>
      <c r="C250" s="1303" t="s">
        <v>784</v>
      </c>
      <c r="D250" s="1303"/>
      <c r="E250" s="1769" t="s">
        <v>572</v>
      </c>
    </row>
    <row r="251" spans="1:5" x14ac:dyDescent="0.3">
      <c r="A251" s="1302"/>
      <c r="B251" s="1302"/>
      <c r="C251" s="1303" t="s">
        <v>785</v>
      </c>
      <c r="D251" s="1303"/>
      <c r="E251" s="1769" t="s">
        <v>572</v>
      </c>
    </row>
    <row r="252" spans="1:5" x14ac:dyDescent="0.3">
      <c r="A252" s="1302"/>
      <c r="B252" s="1302"/>
      <c r="C252" s="1303" t="s">
        <v>786</v>
      </c>
      <c r="D252" s="1303"/>
      <c r="E252" s="1769" t="s">
        <v>572</v>
      </c>
    </row>
    <row r="253" spans="1:5" x14ac:dyDescent="0.3">
      <c r="A253" s="1302"/>
      <c r="B253" s="1302"/>
      <c r="C253" s="1303" t="s">
        <v>787</v>
      </c>
      <c r="D253" s="1303"/>
      <c r="E253" s="1769" t="s">
        <v>572</v>
      </c>
    </row>
    <row r="254" spans="1:5" x14ac:dyDescent="0.3">
      <c r="A254" s="1302"/>
      <c r="B254" s="1302"/>
      <c r="C254" s="1303" t="s">
        <v>788</v>
      </c>
      <c r="D254" s="1303"/>
      <c r="E254" s="1769" t="s">
        <v>572</v>
      </c>
    </row>
    <row r="255" spans="1:5" x14ac:dyDescent="0.3">
      <c r="A255" s="1302"/>
      <c r="B255" s="1302"/>
      <c r="C255" s="1303" t="s">
        <v>789</v>
      </c>
      <c r="D255" s="1303"/>
      <c r="E255" s="1769" t="s">
        <v>572</v>
      </c>
    </row>
    <row r="256" spans="1:5" x14ac:dyDescent="0.3">
      <c r="A256" s="1302"/>
      <c r="B256" s="1302"/>
      <c r="C256" s="1303" t="s">
        <v>790</v>
      </c>
      <c r="D256" s="1303"/>
      <c r="E256" s="1769" t="s">
        <v>572</v>
      </c>
    </row>
    <row r="257" spans="1:7" x14ac:dyDescent="0.3">
      <c r="A257" s="1302"/>
      <c r="B257" s="1302"/>
      <c r="C257" s="1303" t="s">
        <v>791</v>
      </c>
      <c r="D257" s="1303"/>
      <c r="E257" s="1769" t="s">
        <v>572</v>
      </c>
    </row>
    <row r="258" spans="1:7" x14ac:dyDescent="0.3">
      <c r="A258" s="1302"/>
      <c r="B258" s="1302"/>
      <c r="C258" s="1303" t="s">
        <v>792</v>
      </c>
      <c r="D258" s="1303"/>
      <c r="E258" s="1769" t="s">
        <v>572</v>
      </c>
    </row>
    <row r="259" spans="1:7" x14ac:dyDescent="0.3">
      <c r="A259" s="1302">
        <v>4</v>
      </c>
      <c r="B259" s="1302"/>
      <c r="C259" s="1303" t="s">
        <v>1702</v>
      </c>
      <c r="D259" s="1303"/>
      <c r="E259" s="92" t="s">
        <v>1703</v>
      </c>
    </row>
    <row r="260" spans="1:7" x14ac:dyDescent="0.3">
      <c r="A260" s="1302">
        <v>4</v>
      </c>
      <c r="B260" s="1302"/>
      <c r="C260" s="1303" t="s">
        <v>1704</v>
      </c>
      <c r="D260" s="1303"/>
      <c r="E260" s="92" t="s">
        <v>1705</v>
      </c>
      <c r="F260" s="1770"/>
      <c r="G260" s="1770"/>
    </row>
    <row r="261" spans="1:7" x14ac:dyDescent="0.3">
      <c r="A261" s="1302">
        <v>4</v>
      </c>
      <c r="B261" s="1302"/>
      <c r="C261" s="1303" t="s">
        <v>1706</v>
      </c>
      <c r="D261" s="1303"/>
      <c r="E261" s="92" t="s">
        <v>1707</v>
      </c>
      <c r="F261" s="1770"/>
      <c r="G261" s="1770"/>
    </row>
    <row r="262" spans="1:7" x14ac:dyDescent="0.3">
      <c r="A262" s="1302">
        <v>4</v>
      </c>
      <c r="B262" s="1302"/>
      <c r="C262" s="1303" t="s">
        <v>1708</v>
      </c>
      <c r="D262" s="1303"/>
      <c r="E262" s="92" t="s">
        <v>1709</v>
      </c>
      <c r="F262" s="1770"/>
      <c r="G262" s="1770"/>
    </row>
    <row r="263" spans="1:7" x14ac:dyDescent="0.3">
      <c r="A263" s="1302">
        <v>4</v>
      </c>
      <c r="B263" s="1302"/>
      <c r="C263" s="1303" t="s">
        <v>1710</v>
      </c>
      <c r="D263" s="1303"/>
      <c r="E263" s="1770" t="s">
        <v>549</v>
      </c>
      <c r="F263" s="1770"/>
      <c r="G263" s="1770"/>
    </row>
    <row r="264" spans="1:7" x14ac:dyDescent="0.3">
      <c r="A264" s="1302">
        <v>4</v>
      </c>
      <c r="B264" s="1302"/>
      <c r="C264" s="1303" t="s">
        <v>1711</v>
      </c>
      <c r="D264" s="1303"/>
      <c r="E264" s="92" t="s">
        <v>1712</v>
      </c>
      <c r="F264" s="1770"/>
      <c r="G264" s="1770"/>
    </row>
    <row r="265" spans="1:7" x14ac:dyDescent="0.3">
      <c r="A265" s="1302">
        <v>4</v>
      </c>
      <c r="B265" s="1302"/>
      <c r="C265" s="1303" t="s">
        <v>1713</v>
      </c>
      <c r="D265" s="1303"/>
      <c r="E265" s="92" t="s">
        <v>1714</v>
      </c>
      <c r="F265" s="1770"/>
      <c r="G265" s="1770"/>
    </row>
    <row r="266" spans="1:7" x14ac:dyDescent="0.3">
      <c r="A266" s="1302">
        <v>4</v>
      </c>
      <c r="B266" s="1302"/>
      <c r="C266" s="1303" t="s">
        <v>264</v>
      </c>
      <c r="D266" s="1303"/>
      <c r="E266" s="92" t="s">
        <v>265</v>
      </c>
      <c r="F266" s="1770"/>
      <c r="G266" s="1770"/>
    </row>
    <row r="267" spans="1:7" x14ac:dyDescent="0.3">
      <c r="A267" s="1302"/>
      <c r="B267" s="1302"/>
      <c r="C267" s="1303" t="s">
        <v>793</v>
      </c>
      <c r="D267" s="1303"/>
      <c r="E267" s="1769" t="s">
        <v>572</v>
      </c>
      <c r="F267" s="1770"/>
      <c r="G267" s="1770"/>
    </row>
    <row r="268" spans="1:7" x14ac:dyDescent="0.3">
      <c r="A268" s="1302"/>
      <c r="B268" s="1302"/>
      <c r="C268" s="1303" t="s">
        <v>794</v>
      </c>
      <c r="D268" s="1303"/>
      <c r="E268" s="1769" t="s">
        <v>572</v>
      </c>
      <c r="F268" s="1770"/>
      <c r="G268" s="1770"/>
    </row>
    <row r="269" spans="1:7" x14ac:dyDescent="0.3">
      <c r="A269" s="1302">
        <v>4</v>
      </c>
      <c r="B269" s="1302"/>
      <c r="C269" s="1303" t="s">
        <v>1715</v>
      </c>
      <c r="D269" s="1303"/>
      <c r="E269" s="92" t="s">
        <v>1716</v>
      </c>
      <c r="F269" s="1770"/>
      <c r="G269" s="1770"/>
    </row>
    <row r="270" spans="1:7" x14ac:dyDescent="0.3">
      <c r="A270" s="1302">
        <v>4</v>
      </c>
      <c r="B270" s="1302"/>
      <c r="C270" s="1303" t="s">
        <v>1717</v>
      </c>
      <c r="D270" s="1303"/>
      <c r="E270" s="92" t="s">
        <v>1718</v>
      </c>
      <c r="F270" s="1770"/>
      <c r="G270" s="1770"/>
    </row>
    <row r="271" spans="1:7" x14ac:dyDescent="0.3">
      <c r="A271" s="1302">
        <v>4</v>
      </c>
      <c r="B271" s="1302"/>
      <c r="C271" s="1303" t="s">
        <v>1719</v>
      </c>
      <c r="D271" s="1303"/>
      <c r="E271" s="92" t="s">
        <v>1720</v>
      </c>
      <c r="F271" s="1770"/>
      <c r="G271" s="1770"/>
    </row>
    <row r="272" spans="1:7" x14ac:dyDescent="0.3">
      <c r="A272" s="1302">
        <v>4</v>
      </c>
      <c r="B272" s="1302"/>
      <c r="C272" s="1303" t="s">
        <v>266</v>
      </c>
      <c r="D272" s="1303"/>
      <c r="E272" s="92" t="s">
        <v>267</v>
      </c>
      <c r="F272" s="1770"/>
      <c r="G272" s="1770"/>
    </row>
    <row r="273" spans="1:7" x14ac:dyDescent="0.3">
      <c r="A273" s="1302">
        <v>4</v>
      </c>
      <c r="B273" s="1302"/>
      <c r="C273" s="1303" t="s">
        <v>1721</v>
      </c>
      <c r="D273" s="1303"/>
      <c r="E273" s="92" t="s">
        <v>1722</v>
      </c>
      <c r="F273" s="1770"/>
      <c r="G273" s="1770"/>
    </row>
    <row r="274" spans="1:7" x14ac:dyDescent="0.3">
      <c r="A274" s="1302"/>
      <c r="B274" s="1302"/>
      <c r="C274" s="1303" t="s">
        <v>795</v>
      </c>
      <c r="D274" s="1303"/>
      <c r="E274" s="1769" t="s">
        <v>572</v>
      </c>
      <c r="F274" s="1770"/>
      <c r="G274" s="1770"/>
    </row>
    <row r="275" spans="1:7" x14ac:dyDescent="0.3">
      <c r="A275" s="1302"/>
      <c r="B275" s="1302"/>
      <c r="C275" s="1303" t="s">
        <v>796</v>
      </c>
      <c r="D275" s="1303"/>
      <c r="E275" s="1769" t="s">
        <v>572</v>
      </c>
      <c r="F275" s="1770"/>
      <c r="G275" s="1770"/>
    </row>
    <row r="276" spans="1:7" x14ac:dyDescent="0.3">
      <c r="A276" s="1302"/>
      <c r="B276" s="1302"/>
      <c r="C276" s="1303" t="s">
        <v>797</v>
      </c>
      <c r="D276" s="1303"/>
      <c r="E276" s="1769" t="s">
        <v>572</v>
      </c>
      <c r="F276" s="1770"/>
      <c r="G276" s="1770"/>
    </row>
    <row r="277" spans="1:7" x14ac:dyDescent="0.3">
      <c r="A277" s="1302"/>
      <c r="B277" s="1302"/>
      <c r="C277" s="1303" t="s">
        <v>798</v>
      </c>
      <c r="D277" s="1303"/>
      <c r="E277" s="1769" t="s">
        <v>572</v>
      </c>
      <c r="F277" s="1770"/>
      <c r="G277" s="1770"/>
    </row>
    <row r="278" spans="1:7" x14ac:dyDescent="0.3">
      <c r="A278" s="1302"/>
      <c r="B278" s="1302"/>
      <c r="C278" s="1303" t="s">
        <v>799</v>
      </c>
      <c r="D278" s="1303"/>
      <c r="E278" s="1769" t="s">
        <v>572</v>
      </c>
      <c r="F278" s="1770"/>
      <c r="G278" s="1770"/>
    </row>
    <row r="279" spans="1:7" x14ac:dyDescent="0.3">
      <c r="A279" s="1302">
        <v>4</v>
      </c>
      <c r="B279" s="1302"/>
      <c r="C279" s="1303" t="s">
        <v>1723</v>
      </c>
      <c r="D279" s="1303"/>
      <c r="E279" s="1770" t="s">
        <v>550</v>
      </c>
      <c r="F279" s="1770"/>
      <c r="G279" s="1770"/>
    </row>
    <row r="280" spans="1:7" x14ac:dyDescent="0.3">
      <c r="A280" s="1302">
        <v>4</v>
      </c>
      <c r="B280" s="1302"/>
      <c r="C280" s="1303" t="s">
        <v>1724</v>
      </c>
      <c r="D280" s="1303"/>
      <c r="E280" s="1770" t="s">
        <v>551</v>
      </c>
      <c r="F280" s="1770"/>
      <c r="G280" s="1770"/>
    </row>
    <row r="281" spans="1:7" x14ac:dyDescent="0.3">
      <c r="A281" s="1302">
        <v>4</v>
      </c>
      <c r="B281" s="1302"/>
      <c r="C281" s="1303" t="s">
        <v>1725</v>
      </c>
      <c r="D281" s="1303"/>
      <c r="E281" s="1770" t="s">
        <v>552</v>
      </c>
      <c r="F281" s="1770"/>
      <c r="G281" s="1770"/>
    </row>
    <row r="282" spans="1:7" x14ac:dyDescent="0.3">
      <c r="A282" s="1302">
        <v>4</v>
      </c>
      <c r="B282" s="1302"/>
      <c r="C282" s="1303" t="s">
        <v>1726</v>
      </c>
      <c r="D282" s="1303"/>
      <c r="E282" s="92" t="s">
        <v>1727</v>
      </c>
      <c r="F282" s="1770"/>
      <c r="G282" s="1770"/>
    </row>
    <row r="283" spans="1:7" x14ac:dyDescent="0.3">
      <c r="A283" s="1302">
        <v>4</v>
      </c>
      <c r="B283" s="1302"/>
      <c r="C283" s="1303" t="s">
        <v>1728</v>
      </c>
      <c r="D283" s="1303"/>
      <c r="E283" s="92" t="s">
        <v>1729</v>
      </c>
      <c r="F283" s="1770"/>
      <c r="G283" s="1770"/>
    </row>
    <row r="284" spans="1:7" x14ac:dyDescent="0.3">
      <c r="A284" s="1302">
        <v>4</v>
      </c>
      <c r="B284" s="1302"/>
      <c r="C284" s="1470" t="s">
        <v>1730</v>
      </c>
      <c r="D284" s="1303"/>
      <c r="E284" s="92" t="s">
        <v>1731</v>
      </c>
      <c r="F284" s="1770"/>
      <c r="G284" s="1770"/>
    </row>
    <row r="285" spans="1:7" x14ac:dyDescent="0.3">
      <c r="A285" s="1302"/>
      <c r="B285" s="1302"/>
      <c r="C285" s="1303" t="s">
        <v>800</v>
      </c>
      <c r="D285" s="1303"/>
      <c r="E285" s="1769" t="s">
        <v>572</v>
      </c>
      <c r="F285" s="1770"/>
      <c r="G285" s="1770"/>
    </row>
    <row r="286" spans="1:7" x14ac:dyDescent="0.3">
      <c r="A286" s="1302"/>
      <c r="B286" s="1302"/>
      <c r="C286" s="1470" t="s">
        <v>801</v>
      </c>
      <c r="D286" s="1303"/>
      <c r="E286" s="1769" t="s">
        <v>572</v>
      </c>
      <c r="F286" s="1770"/>
      <c r="G286" s="1770"/>
    </row>
    <row r="287" spans="1:7" x14ac:dyDescent="0.3">
      <c r="A287" s="1302"/>
      <c r="B287" s="1302"/>
      <c r="C287" s="1303" t="s">
        <v>802</v>
      </c>
      <c r="D287" s="1303"/>
      <c r="E287" s="1769" t="s">
        <v>572</v>
      </c>
      <c r="F287" s="1770"/>
      <c r="G287" s="1770"/>
    </row>
    <row r="288" spans="1:7" x14ac:dyDescent="0.3">
      <c r="A288" s="1302"/>
      <c r="B288" s="1302"/>
      <c r="C288" s="1470" t="s">
        <v>803</v>
      </c>
      <c r="D288" s="1303"/>
      <c r="E288" s="1769" t="s">
        <v>572</v>
      </c>
      <c r="F288" s="1770"/>
      <c r="G288" s="1770"/>
    </row>
    <row r="289" spans="1:7" x14ac:dyDescent="0.3">
      <c r="A289" s="1302"/>
      <c r="B289" s="1302"/>
      <c r="C289" s="1303" t="s">
        <v>804</v>
      </c>
      <c r="D289" s="1303"/>
      <c r="E289" s="1769" t="s">
        <v>572</v>
      </c>
      <c r="F289" s="1770"/>
      <c r="G289" s="1770"/>
    </row>
    <row r="290" spans="1:7" x14ac:dyDescent="0.3">
      <c r="A290" s="1302">
        <v>4</v>
      </c>
      <c r="B290" s="1302"/>
      <c r="C290" s="1303" t="s">
        <v>1732</v>
      </c>
      <c r="D290" s="1303"/>
      <c r="E290" s="92" t="s">
        <v>1733</v>
      </c>
      <c r="F290" s="1770"/>
      <c r="G290" s="1770"/>
    </row>
    <row r="291" spans="1:7" x14ac:dyDescent="0.3">
      <c r="A291" s="1302">
        <v>4</v>
      </c>
      <c r="B291" s="1302"/>
      <c r="C291" s="1303" t="s">
        <v>1734</v>
      </c>
      <c r="D291" s="1303"/>
      <c r="E291" s="92" t="s">
        <v>2142</v>
      </c>
      <c r="F291" s="1770"/>
      <c r="G291" s="1770"/>
    </row>
    <row r="292" spans="1:7" x14ac:dyDescent="0.3">
      <c r="A292" s="1302"/>
      <c r="B292" s="1302"/>
      <c r="C292" s="1303" t="s">
        <v>805</v>
      </c>
      <c r="D292" s="1303"/>
      <c r="E292" s="1769" t="s">
        <v>572</v>
      </c>
      <c r="F292" s="1770"/>
      <c r="G292" s="1770"/>
    </row>
    <row r="293" spans="1:7" x14ac:dyDescent="0.3">
      <c r="A293" s="1302"/>
      <c r="B293" s="1302"/>
      <c r="C293" s="1303" t="s">
        <v>806</v>
      </c>
      <c r="D293" s="1303"/>
      <c r="E293" s="1769" t="s">
        <v>572</v>
      </c>
      <c r="F293" s="1770"/>
      <c r="G293" s="1770"/>
    </row>
    <row r="294" spans="1:7" x14ac:dyDescent="0.3">
      <c r="A294" s="1302"/>
      <c r="B294" s="1302"/>
      <c r="C294" s="1303" t="s">
        <v>807</v>
      </c>
      <c r="D294" s="1303"/>
      <c r="E294" s="1769" t="s">
        <v>572</v>
      </c>
      <c r="F294" s="1770"/>
      <c r="G294" s="1770"/>
    </row>
    <row r="295" spans="1:7" x14ac:dyDescent="0.3">
      <c r="A295" s="1302"/>
      <c r="B295" s="1302"/>
      <c r="C295" s="1303" t="s">
        <v>808</v>
      </c>
      <c r="D295" s="1303"/>
      <c r="E295" s="1769" t="s">
        <v>572</v>
      </c>
      <c r="F295" s="1770"/>
      <c r="G295" s="1770"/>
    </row>
    <row r="296" spans="1:7" x14ac:dyDescent="0.3">
      <c r="A296" s="1302"/>
      <c r="B296" s="1302"/>
      <c r="C296" s="1303" t="s">
        <v>809</v>
      </c>
      <c r="D296" s="1303"/>
      <c r="E296" s="1769" t="s">
        <v>572</v>
      </c>
      <c r="F296" s="1770"/>
      <c r="G296" s="1770"/>
    </row>
    <row r="297" spans="1:7" x14ac:dyDescent="0.3">
      <c r="A297" s="1302"/>
      <c r="B297" s="1302"/>
      <c r="C297" s="1303" t="s">
        <v>810</v>
      </c>
      <c r="D297" s="1303"/>
      <c r="E297" s="1769" t="s">
        <v>572</v>
      </c>
      <c r="F297" s="1770"/>
      <c r="G297" s="1770"/>
    </row>
    <row r="298" spans="1:7" x14ac:dyDescent="0.3">
      <c r="A298" s="1302"/>
      <c r="B298" s="1302"/>
      <c r="C298" s="1303" t="s">
        <v>811</v>
      </c>
      <c r="D298" s="1303"/>
      <c r="E298" s="1769" t="s">
        <v>572</v>
      </c>
      <c r="F298" s="1770"/>
      <c r="G298" s="1770"/>
    </row>
    <row r="299" spans="1:7" x14ac:dyDescent="0.3">
      <c r="A299" s="1302">
        <v>4</v>
      </c>
      <c r="B299" s="1302"/>
      <c r="C299" s="1303" t="s">
        <v>1735</v>
      </c>
      <c r="D299" s="1303"/>
      <c r="E299" s="92" t="s">
        <v>1736</v>
      </c>
      <c r="F299" s="1770"/>
      <c r="G299" s="1770"/>
    </row>
    <row r="300" spans="1:7" x14ac:dyDescent="0.3">
      <c r="A300" s="1302">
        <v>4</v>
      </c>
      <c r="B300" s="1302"/>
      <c r="C300" s="1303" t="s">
        <v>1737</v>
      </c>
      <c r="D300" s="1303"/>
      <c r="E300" s="1770" t="s">
        <v>553</v>
      </c>
      <c r="F300" s="1770"/>
      <c r="G300" s="1770"/>
    </row>
    <row r="301" spans="1:7" x14ac:dyDescent="0.3">
      <c r="A301" s="1302">
        <v>4</v>
      </c>
      <c r="B301" s="1302"/>
      <c r="C301" s="1303" t="s">
        <v>1738</v>
      </c>
      <c r="D301" s="1303"/>
      <c r="E301" s="92" t="s">
        <v>1739</v>
      </c>
      <c r="F301" s="1770"/>
      <c r="G301" s="1770"/>
    </row>
    <row r="302" spans="1:7" x14ac:dyDescent="0.3">
      <c r="A302" s="1302">
        <v>4</v>
      </c>
      <c r="B302" s="1302"/>
      <c r="C302" s="1303" t="s">
        <v>1740</v>
      </c>
      <c r="D302" s="1303"/>
      <c r="E302" s="92" t="s">
        <v>1741</v>
      </c>
      <c r="F302" s="1770"/>
      <c r="G302" s="1770"/>
    </row>
    <row r="303" spans="1:7" x14ac:dyDescent="0.3">
      <c r="A303" s="1302">
        <v>4</v>
      </c>
      <c r="B303" s="1302"/>
      <c r="C303" s="1303" t="s">
        <v>1742</v>
      </c>
      <c r="D303" s="1303"/>
      <c r="E303" s="92" t="s">
        <v>1743</v>
      </c>
      <c r="F303" s="1770"/>
      <c r="G303" s="1770"/>
    </row>
    <row r="304" spans="1:7" x14ac:dyDescent="0.3">
      <c r="A304" s="1302">
        <v>4</v>
      </c>
      <c r="B304" s="1302"/>
      <c r="C304" s="1303" t="s">
        <v>1744</v>
      </c>
      <c r="D304" s="1303"/>
      <c r="E304" s="92" t="s">
        <v>1745</v>
      </c>
      <c r="F304" s="1770"/>
      <c r="G304" s="1770"/>
    </row>
    <row r="305" spans="1:7" x14ac:dyDescent="0.3">
      <c r="A305" s="1302">
        <v>4</v>
      </c>
      <c r="B305" s="1302"/>
      <c r="C305" s="1303" t="s">
        <v>1746</v>
      </c>
      <c r="D305" s="1303"/>
      <c r="E305" s="92" t="s">
        <v>1747</v>
      </c>
      <c r="F305" s="1770"/>
      <c r="G305" s="1770"/>
    </row>
    <row r="306" spans="1:7" x14ac:dyDescent="0.3">
      <c r="A306" s="1302">
        <v>4</v>
      </c>
      <c r="B306" s="1302"/>
      <c r="C306" s="1303" t="s">
        <v>1748</v>
      </c>
      <c r="D306" s="1303"/>
      <c r="E306" s="92" t="s">
        <v>1749</v>
      </c>
      <c r="F306" s="1770"/>
      <c r="G306" s="1770"/>
    </row>
    <row r="307" spans="1:7" x14ac:dyDescent="0.3">
      <c r="A307" s="1302">
        <v>4</v>
      </c>
      <c r="B307" s="1302"/>
      <c r="C307" s="1303" t="s">
        <v>1750</v>
      </c>
      <c r="D307" s="1303"/>
      <c r="E307" s="92" t="s">
        <v>2143</v>
      </c>
      <c r="F307" s="1770"/>
      <c r="G307" s="1770"/>
    </row>
    <row r="308" spans="1:7" x14ac:dyDescent="0.3">
      <c r="A308" s="1302">
        <v>4</v>
      </c>
      <c r="B308" s="1302"/>
      <c r="C308" s="1303" t="s">
        <v>1751</v>
      </c>
      <c r="D308" s="1303"/>
      <c r="E308" s="92" t="s">
        <v>1752</v>
      </c>
      <c r="F308" s="1770"/>
      <c r="G308" s="1770"/>
    </row>
    <row r="309" spans="1:7" x14ac:dyDescent="0.3">
      <c r="A309" s="1302">
        <v>4</v>
      </c>
      <c r="B309" s="1302"/>
      <c r="C309" s="1303" t="s">
        <v>1753</v>
      </c>
      <c r="D309" s="1303"/>
      <c r="E309" s="92" t="s">
        <v>2144</v>
      </c>
      <c r="F309" s="1770"/>
      <c r="G309" s="1770"/>
    </row>
    <row r="310" spans="1:7" x14ac:dyDescent="0.3">
      <c r="A310" s="1302"/>
      <c r="B310" s="1302"/>
      <c r="C310" s="1303" t="s">
        <v>812</v>
      </c>
      <c r="D310" s="1303"/>
      <c r="E310" s="1769" t="s">
        <v>572</v>
      </c>
      <c r="F310" s="1770"/>
      <c r="G310" s="1770"/>
    </row>
    <row r="311" spans="1:7" x14ac:dyDescent="0.3">
      <c r="A311" s="1302"/>
      <c r="B311" s="1302"/>
      <c r="C311" s="1303" t="s">
        <v>813</v>
      </c>
      <c r="D311" s="1303"/>
      <c r="E311" s="1769" t="s">
        <v>572</v>
      </c>
      <c r="F311" s="1770"/>
      <c r="G311" s="1770"/>
    </row>
    <row r="312" spans="1:7" x14ac:dyDescent="0.3">
      <c r="A312" s="1302"/>
      <c r="B312" s="1302"/>
      <c r="C312" s="1303" t="s">
        <v>814</v>
      </c>
      <c r="D312" s="1303"/>
      <c r="E312" s="1769" t="s">
        <v>572</v>
      </c>
      <c r="F312" s="1770"/>
      <c r="G312" s="1770"/>
    </row>
    <row r="313" spans="1:7" x14ac:dyDescent="0.3">
      <c r="A313" s="1302"/>
      <c r="B313" s="1302"/>
      <c r="C313" s="1303" t="s">
        <v>815</v>
      </c>
      <c r="D313" s="1303"/>
      <c r="E313" s="1769" t="s">
        <v>572</v>
      </c>
      <c r="F313" s="1770"/>
      <c r="G313" s="1770"/>
    </row>
    <row r="314" spans="1:7" x14ac:dyDescent="0.3">
      <c r="A314" s="1302"/>
      <c r="B314" s="1302"/>
      <c r="C314" s="1303" t="s">
        <v>816</v>
      </c>
      <c r="D314" s="1303"/>
      <c r="E314" s="1769" t="s">
        <v>572</v>
      </c>
      <c r="F314" s="1770"/>
      <c r="G314" s="1770"/>
    </row>
    <row r="315" spans="1:7" x14ac:dyDescent="0.3">
      <c r="A315" s="1302"/>
      <c r="B315" s="1302"/>
      <c r="C315" s="1303" t="s">
        <v>817</v>
      </c>
      <c r="D315" s="1303"/>
      <c r="E315" s="1769" t="s">
        <v>572</v>
      </c>
      <c r="F315" s="1770"/>
      <c r="G315" s="1770"/>
    </row>
    <row r="316" spans="1:7" x14ac:dyDescent="0.3">
      <c r="A316" s="1302"/>
      <c r="B316" s="1302"/>
      <c r="C316" s="1303" t="s">
        <v>818</v>
      </c>
      <c r="D316" s="1303"/>
      <c r="E316" s="1769" t="s">
        <v>572</v>
      </c>
      <c r="F316" s="1770"/>
      <c r="G316" s="1770"/>
    </row>
    <row r="317" spans="1:7" x14ac:dyDescent="0.3">
      <c r="A317" s="1302"/>
      <c r="B317" s="1302"/>
      <c r="C317" s="1303" t="s">
        <v>819</v>
      </c>
      <c r="D317" s="1303"/>
      <c r="E317" s="1769" t="s">
        <v>572</v>
      </c>
      <c r="F317" s="1770"/>
      <c r="G317" s="1770"/>
    </row>
    <row r="318" spans="1:7" x14ac:dyDescent="0.3">
      <c r="A318" s="1302"/>
      <c r="B318" s="1302"/>
      <c r="C318" s="1303" t="s">
        <v>820</v>
      </c>
      <c r="D318" s="1303"/>
      <c r="E318" s="1769" t="s">
        <v>572</v>
      </c>
      <c r="F318" s="1770"/>
      <c r="G318" s="1770"/>
    </row>
    <row r="319" spans="1:7" x14ac:dyDescent="0.3">
      <c r="A319" s="1302">
        <v>4</v>
      </c>
      <c r="B319" s="1302"/>
      <c r="C319" s="1303" t="s">
        <v>1754</v>
      </c>
      <c r="D319" s="1303"/>
      <c r="E319" s="92" t="s">
        <v>2145</v>
      </c>
      <c r="F319" s="1770"/>
      <c r="G319" s="1770"/>
    </row>
    <row r="320" spans="1:7" x14ac:dyDescent="0.3">
      <c r="A320" s="1302"/>
      <c r="B320" s="1302"/>
      <c r="C320" s="1303" t="s">
        <v>821</v>
      </c>
      <c r="D320" s="1303"/>
      <c r="E320" s="1769" t="s">
        <v>572</v>
      </c>
      <c r="F320" s="1770"/>
      <c r="G320" s="1770"/>
    </row>
    <row r="321" spans="1:7" x14ac:dyDescent="0.3">
      <c r="A321" s="1302"/>
      <c r="B321" s="1302"/>
      <c r="C321" s="1303" t="s">
        <v>822</v>
      </c>
      <c r="D321" s="1303"/>
      <c r="E321" s="1769" t="s">
        <v>572</v>
      </c>
      <c r="F321" s="1770"/>
      <c r="G321" s="1770"/>
    </row>
    <row r="322" spans="1:7" x14ac:dyDescent="0.3">
      <c r="A322" s="1302"/>
      <c r="B322" s="1302"/>
      <c r="C322" s="1303" t="s">
        <v>823</v>
      </c>
      <c r="D322" s="1303"/>
      <c r="E322" s="1769" t="s">
        <v>572</v>
      </c>
      <c r="F322" s="1770"/>
      <c r="G322" s="1770"/>
    </row>
    <row r="323" spans="1:7" x14ac:dyDescent="0.3">
      <c r="A323" s="1302"/>
      <c r="B323" s="1302"/>
      <c r="C323" s="1303" t="s">
        <v>824</v>
      </c>
      <c r="D323" s="1303"/>
      <c r="E323" s="1769" t="s">
        <v>572</v>
      </c>
      <c r="F323" s="1770"/>
      <c r="G323" s="1770"/>
    </row>
    <row r="324" spans="1:7" x14ac:dyDescent="0.3">
      <c r="A324" s="1302"/>
      <c r="B324" s="1302"/>
      <c r="C324" s="1303" t="s">
        <v>825</v>
      </c>
      <c r="D324" s="1303"/>
      <c r="E324" s="1769" t="s">
        <v>572</v>
      </c>
      <c r="F324" s="1770"/>
      <c r="G324" s="1770"/>
    </row>
    <row r="325" spans="1:7" x14ac:dyDescent="0.3">
      <c r="A325" s="1302"/>
      <c r="B325" s="1302"/>
      <c r="C325" s="1303" t="s">
        <v>826</v>
      </c>
      <c r="D325" s="1303"/>
      <c r="E325" s="1769" t="s">
        <v>572</v>
      </c>
      <c r="F325" s="1770"/>
      <c r="G325" s="1770"/>
    </row>
    <row r="326" spans="1:7" x14ac:dyDescent="0.3">
      <c r="A326" s="1302"/>
      <c r="B326" s="1302"/>
      <c r="C326" s="1303" t="s">
        <v>827</v>
      </c>
      <c r="D326" s="1303"/>
      <c r="E326" s="1769" t="s">
        <v>572</v>
      </c>
      <c r="F326" s="1770"/>
      <c r="G326" s="1770"/>
    </row>
    <row r="327" spans="1:7" x14ac:dyDescent="0.3">
      <c r="A327" s="1302"/>
      <c r="B327" s="1302"/>
      <c r="C327" s="1303" t="s">
        <v>828</v>
      </c>
      <c r="D327" s="1303"/>
      <c r="E327" s="1769" t="s">
        <v>572</v>
      </c>
      <c r="F327" s="1770"/>
      <c r="G327" s="1770"/>
    </row>
    <row r="328" spans="1:7" x14ac:dyDescent="0.3">
      <c r="A328" s="1302"/>
      <c r="B328" s="1302"/>
      <c r="C328" s="1303" t="s">
        <v>829</v>
      </c>
      <c r="D328" s="1303"/>
      <c r="E328" s="1769" t="s">
        <v>572</v>
      </c>
      <c r="F328" s="1770"/>
      <c r="G328" s="1770"/>
    </row>
    <row r="329" spans="1:7" x14ac:dyDescent="0.3">
      <c r="A329" s="1302">
        <v>4</v>
      </c>
      <c r="B329" s="1302"/>
      <c r="C329" s="1303" t="s">
        <v>1755</v>
      </c>
      <c r="D329" s="1303"/>
      <c r="E329" s="92" t="s">
        <v>2146</v>
      </c>
      <c r="F329" s="1770"/>
      <c r="G329" s="1770"/>
    </row>
    <row r="330" spans="1:7" x14ac:dyDescent="0.3">
      <c r="A330" s="1302"/>
      <c r="B330" s="1302"/>
      <c r="C330" s="1303" t="s">
        <v>830</v>
      </c>
      <c r="D330" s="1303"/>
      <c r="E330" s="1769" t="s">
        <v>572</v>
      </c>
      <c r="F330" s="1770"/>
      <c r="G330" s="1770"/>
    </row>
    <row r="331" spans="1:7" x14ac:dyDescent="0.3">
      <c r="A331" s="1302"/>
      <c r="B331" s="1302"/>
      <c r="C331" s="1303" t="s">
        <v>831</v>
      </c>
      <c r="D331" s="1303"/>
      <c r="E331" s="1769" t="s">
        <v>572</v>
      </c>
      <c r="F331" s="1770"/>
      <c r="G331" s="1770"/>
    </row>
    <row r="332" spans="1:7" x14ac:dyDescent="0.3">
      <c r="A332" s="1302"/>
      <c r="B332" s="1302"/>
      <c r="C332" s="1303" t="s">
        <v>832</v>
      </c>
      <c r="D332" s="1303"/>
      <c r="E332" s="1769" t="s">
        <v>572</v>
      </c>
      <c r="F332" s="1770"/>
      <c r="G332" s="1770"/>
    </row>
    <row r="333" spans="1:7" x14ac:dyDescent="0.3">
      <c r="A333" s="1302"/>
      <c r="B333" s="1302"/>
      <c r="C333" s="1303" t="s">
        <v>833</v>
      </c>
      <c r="D333" s="1303"/>
      <c r="E333" s="1769" t="s">
        <v>572</v>
      </c>
      <c r="F333" s="1770"/>
      <c r="G333" s="1770"/>
    </row>
    <row r="334" spans="1:7" x14ac:dyDescent="0.3">
      <c r="A334" s="1302"/>
      <c r="B334" s="1302"/>
      <c r="C334" s="1303" t="s">
        <v>834</v>
      </c>
      <c r="D334" s="1303"/>
      <c r="E334" s="1769" t="s">
        <v>572</v>
      </c>
      <c r="F334" s="1770"/>
      <c r="G334" s="1770"/>
    </row>
    <row r="335" spans="1:7" x14ac:dyDescent="0.3">
      <c r="A335" s="1302"/>
      <c r="B335" s="1302"/>
      <c r="C335" s="1303" t="s">
        <v>835</v>
      </c>
      <c r="D335" s="1303"/>
      <c r="E335" s="1769" t="s">
        <v>572</v>
      </c>
      <c r="F335" s="1770"/>
      <c r="G335" s="1770"/>
    </row>
    <row r="336" spans="1:7" x14ac:dyDescent="0.3">
      <c r="A336" s="1302"/>
      <c r="B336" s="1302"/>
      <c r="C336" s="1303" t="s">
        <v>836</v>
      </c>
      <c r="D336" s="1303"/>
      <c r="E336" s="1769" t="s">
        <v>572</v>
      </c>
      <c r="F336" s="1770"/>
      <c r="G336" s="1770"/>
    </row>
    <row r="337" spans="1:7" x14ac:dyDescent="0.3">
      <c r="A337" s="1302"/>
      <c r="B337" s="1302"/>
      <c r="C337" s="1303" t="s">
        <v>837</v>
      </c>
      <c r="D337" s="1303"/>
      <c r="E337" s="1769" t="s">
        <v>572</v>
      </c>
      <c r="F337" s="1770"/>
      <c r="G337" s="1770"/>
    </row>
    <row r="338" spans="1:7" x14ac:dyDescent="0.3">
      <c r="A338" s="1302"/>
      <c r="B338" s="1302"/>
      <c r="C338" s="1303" t="s">
        <v>838</v>
      </c>
      <c r="D338" s="1303"/>
      <c r="E338" s="1769" t="s">
        <v>572</v>
      </c>
      <c r="F338" s="1770"/>
      <c r="G338" s="1770"/>
    </row>
    <row r="339" spans="1:7" x14ac:dyDescent="0.3">
      <c r="A339" s="1302">
        <v>4</v>
      </c>
      <c r="B339" s="1302"/>
      <c r="C339" s="1303" t="s">
        <v>1756</v>
      </c>
      <c r="D339" s="1303"/>
      <c r="E339" s="92" t="s">
        <v>2147</v>
      </c>
      <c r="F339" s="1770"/>
      <c r="G339" s="1770"/>
    </row>
    <row r="340" spans="1:7" x14ac:dyDescent="0.3">
      <c r="A340" s="1302"/>
      <c r="B340" s="1302"/>
      <c r="C340" s="1303" t="s">
        <v>839</v>
      </c>
      <c r="D340" s="1303"/>
      <c r="E340" s="1769" t="s">
        <v>572</v>
      </c>
      <c r="F340" s="1770"/>
      <c r="G340" s="1770"/>
    </row>
    <row r="341" spans="1:7" x14ac:dyDescent="0.3">
      <c r="A341" s="1302"/>
      <c r="B341" s="1302"/>
      <c r="C341" s="1303" t="s">
        <v>840</v>
      </c>
      <c r="D341" s="1303"/>
      <c r="E341" s="1769" t="s">
        <v>572</v>
      </c>
      <c r="F341" s="1770"/>
      <c r="G341" s="1770"/>
    </row>
    <row r="342" spans="1:7" x14ac:dyDescent="0.3">
      <c r="A342" s="1302"/>
      <c r="B342" s="1302"/>
      <c r="C342" s="1303" t="s">
        <v>841</v>
      </c>
      <c r="D342" s="1303"/>
      <c r="E342" s="1769" t="s">
        <v>572</v>
      </c>
      <c r="F342" s="1770"/>
      <c r="G342" s="1770"/>
    </row>
    <row r="343" spans="1:7" x14ac:dyDescent="0.3">
      <c r="A343" s="1302"/>
      <c r="B343" s="1302"/>
      <c r="C343" s="1303" t="s">
        <v>842</v>
      </c>
      <c r="D343" s="1303"/>
      <c r="E343" s="1769" t="s">
        <v>572</v>
      </c>
      <c r="F343" s="1770"/>
      <c r="G343" s="1770"/>
    </row>
    <row r="344" spans="1:7" x14ac:dyDescent="0.3">
      <c r="A344" s="1302"/>
      <c r="B344" s="1302"/>
      <c r="C344" s="1303" t="s">
        <v>843</v>
      </c>
      <c r="D344" s="1303"/>
      <c r="E344" s="1769" t="s">
        <v>572</v>
      </c>
      <c r="F344" s="1770"/>
      <c r="G344" s="1770"/>
    </row>
    <row r="345" spans="1:7" x14ac:dyDescent="0.3">
      <c r="A345" s="1302"/>
      <c r="B345" s="1302"/>
      <c r="C345" s="1303" t="s">
        <v>844</v>
      </c>
      <c r="D345" s="1303"/>
      <c r="E345" s="1769" t="s">
        <v>572</v>
      </c>
      <c r="F345" s="1770"/>
      <c r="G345" s="1770"/>
    </row>
    <row r="346" spans="1:7" x14ac:dyDescent="0.3">
      <c r="A346" s="1302"/>
      <c r="B346" s="1302"/>
      <c r="C346" s="1303" t="s">
        <v>845</v>
      </c>
      <c r="D346" s="1303"/>
      <c r="E346" s="1769" t="s">
        <v>572</v>
      </c>
      <c r="F346" s="1770"/>
      <c r="G346" s="1770"/>
    </row>
    <row r="347" spans="1:7" x14ac:dyDescent="0.3">
      <c r="A347" s="1302"/>
      <c r="B347" s="1302"/>
      <c r="C347" s="1303" t="s">
        <v>846</v>
      </c>
      <c r="D347" s="1303"/>
      <c r="E347" s="1769" t="s">
        <v>572</v>
      </c>
      <c r="F347" s="1770"/>
      <c r="G347" s="1770"/>
    </row>
    <row r="348" spans="1:7" x14ac:dyDescent="0.3">
      <c r="A348" s="1302"/>
      <c r="B348" s="1302"/>
      <c r="C348" s="1303" t="s">
        <v>847</v>
      </c>
      <c r="D348" s="1303"/>
      <c r="E348" s="1769" t="s">
        <v>572</v>
      </c>
      <c r="F348" s="1770"/>
      <c r="G348" s="1770"/>
    </row>
    <row r="349" spans="1:7" x14ac:dyDescent="0.3">
      <c r="A349" s="1302">
        <v>4</v>
      </c>
      <c r="B349" s="1302"/>
      <c r="C349" s="1303" t="s">
        <v>1757</v>
      </c>
      <c r="D349" s="1303"/>
      <c r="E349" s="92" t="s">
        <v>2148</v>
      </c>
      <c r="F349" s="1770"/>
      <c r="G349" s="1770"/>
    </row>
    <row r="350" spans="1:7" x14ac:dyDescent="0.3">
      <c r="A350" s="1302"/>
      <c r="B350" s="1302"/>
      <c r="C350" s="1303" t="s">
        <v>848</v>
      </c>
      <c r="D350" s="1303"/>
      <c r="E350" s="1769" t="s">
        <v>572</v>
      </c>
      <c r="F350" s="1770"/>
      <c r="G350" s="1770"/>
    </row>
    <row r="351" spans="1:7" x14ac:dyDescent="0.3">
      <c r="A351" s="1302"/>
      <c r="B351" s="1302"/>
      <c r="C351" s="1303" t="s">
        <v>849</v>
      </c>
      <c r="D351" s="1303"/>
      <c r="E351" s="1769" t="s">
        <v>572</v>
      </c>
      <c r="F351" s="1770"/>
      <c r="G351" s="1770"/>
    </row>
    <row r="352" spans="1:7" x14ac:dyDescent="0.3">
      <c r="A352" s="1302"/>
      <c r="B352" s="1302"/>
      <c r="C352" s="1303" t="s">
        <v>850</v>
      </c>
      <c r="D352" s="1303"/>
      <c r="E352" s="1769" t="s">
        <v>572</v>
      </c>
      <c r="F352" s="1770"/>
      <c r="G352" s="1770"/>
    </row>
    <row r="353" spans="1:7" x14ac:dyDescent="0.3">
      <c r="A353" s="1302"/>
      <c r="B353" s="1302"/>
      <c r="C353" s="1303" t="s">
        <v>851</v>
      </c>
      <c r="D353" s="1303"/>
      <c r="E353" s="1769" t="s">
        <v>572</v>
      </c>
      <c r="F353" s="1770"/>
      <c r="G353" s="1770"/>
    </row>
    <row r="354" spans="1:7" x14ac:dyDescent="0.3">
      <c r="A354" s="1302"/>
      <c r="B354" s="1302"/>
      <c r="C354" s="1303" t="s">
        <v>852</v>
      </c>
      <c r="D354" s="1303"/>
      <c r="E354" s="1769" t="s">
        <v>572</v>
      </c>
      <c r="F354" s="1770"/>
      <c r="G354" s="1770"/>
    </row>
    <row r="355" spans="1:7" x14ac:dyDescent="0.3">
      <c r="A355" s="1302"/>
      <c r="B355" s="1302"/>
      <c r="C355" s="1303" t="s">
        <v>853</v>
      </c>
      <c r="D355" s="1303"/>
      <c r="E355" s="1769" t="s">
        <v>572</v>
      </c>
      <c r="F355" s="1770"/>
      <c r="G355" s="1770"/>
    </row>
    <row r="356" spans="1:7" x14ac:dyDescent="0.3">
      <c r="A356" s="1302"/>
      <c r="B356" s="1302"/>
      <c r="C356" s="1303" t="s">
        <v>854</v>
      </c>
      <c r="D356" s="1303"/>
      <c r="E356" s="1769" t="s">
        <v>572</v>
      </c>
      <c r="F356" s="1770"/>
      <c r="G356" s="1770"/>
    </row>
    <row r="357" spans="1:7" x14ac:dyDescent="0.3">
      <c r="A357" s="1302"/>
      <c r="B357" s="1302"/>
      <c r="C357" s="1303" t="s">
        <v>855</v>
      </c>
      <c r="D357" s="1303"/>
      <c r="E357" s="1769" t="s">
        <v>572</v>
      </c>
      <c r="F357" s="1770"/>
      <c r="G357" s="1770"/>
    </row>
    <row r="358" spans="1:7" x14ac:dyDescent="0.3">
      <c r="A358" s="1302"/>
      <c r="B358" s="1302"/>
      <c r="C358" s="1303" t="s">
        <v>856</v>
      </c>
      <c r="D358" s="1303"/>
      <c r="E358" s="1769" t="s">
        <v>572</v>
      </c>
      <c r="F358" s="1770"/>
      <c r="G358" s="1770"/>
    </row>
    <row r="359" spans="1:7" x14ac:dyDescent="0.3">
      <c r="A359" s="1302">
        <v>4</v>
      </c>
      <c r="B359" s="1302"/>
      <c r="C359" s="1303" t="s">
        <v>1758</v>
      </c>
      <c r="D359" s="1303"/>
      <c r="E359" s="92" t="s">
        <v>2149</v>
      </c>
      <c r="F359" s="1770"/>
      <c r="G359" s="1770"/>
    </row>
    <row r="360" spans="1:7" x14ac:dyDescent="0.3">
      <c r="A360" s="1302"/>
      <c r="B360" s="1302"/>
      <c r="C360" s="1303" t="s">
        <v>857</v>
      </c>
      <c r="D360" s="1303"/>
      <c r="E360" s="1769" t="s">
        <v>572</v>
      </c>
      <c r="F360" s="1770"/>
      <c r="G360" s="1770"/>
    </row>
    <row r="361" spans="1:7" x14ac:dyDescent="0.3">
      <c r="A361" s="1302"/>
      <c r="B361" s="1302"/>
      <c r="C361" s="1303" t="s">
        <v>858</v>
      </c>
      <c r="D361" s="1303"/>
      <c r="E361" s="1769" t="s">
        <v>572</v>
      </c>
      <c r="F361" s="1770"/>
      <c r="G361" s="1770"/>
    </row>
    <row r="362" spans="1:7" x14ac:dyDescent="0.3">
      <c r="A362" s="1302"/>
      <c r="B362" s="1302"/>
      <c r="C362" s="1303" t="s">
        <v>859</v>
      </c>
      <c r="D362" s="1303"/>
      <c r="E362" s="1769" t="s">
        <v>572</v>
      </c>
      <c r="F362" s="1770"/>
      <c r="G362" s="1770"/>
    </row>
    <row r="363" spans="1:7" x14ac:dyDescent="0.3">
      <c r="A363" s="1302"/>
      <c r="B363" s="1302"/>
      <c r="C363" s="1303" t="s">
        <v>860</v>
      </c>
      <c r="D363" s="1303"/>
      <c r="E363" s="1769" t="s">
        <v>572</v>
      </c>
      <c r="F363" s="1770"/>
      <c r="G363" s="1770"/>
    </row>
    <row r="364" spans="1:7" x14ac:dyDescent="0.3">
      <c r="A364" s="1302"/>
      <c r="B364" s="1302"/>
      <c r="C364" s="1303" t="s">
        <v>861</v>
      </c>
      <c r="D364" s="1303"/>
      <c r="E364" s="1769" t="s">
        <v>572</v>
      </c>
      <c r="F364" s="1770"/>
      <c r="G364" s="1770"/>
    </row>
    <row r="365" spans="1:7" x14ac:dyDescent="0.3">
      <c r="A365" s="1302"/>
      <c r="B365" s="1302"/>
      <c r="C365" s="1303" t="s">
        <v>862</v>
      </c>
      <c r="D365" s="1303"/>
      <c r="E365" s="1769" t="s">
        <v>572</v>
      </c>
      <c r="F365" s="1770"/>
      <c r="G365" s="1770"/>
    </row>
    <row r="366" spans="1:7" x14ac:dyDescent="0.3">
      <c r="A366" s="1302"/>
      <c r="B366" s="1302"/>
      <c r="C366" s="1303" t="s">
        <v>863</v>
      </c>
      <c r="D366" s="1303"/>
      <c r="E366" s="1769" t="s">
        <v>572</v>
      </c>
      <c r="F366" s="1770"/>
      <c r="G366" s="1770"/>
    </row>
    <row r="367" spans="1:7" x14ac:dyDescent="0.3">
      <c r="A367" s="1302"/>
      <c r="B367" s="1302"/>
      <c r="C367" s="1303" t="s">
        <v>864</v>
      </c>
      <c r="D367" s="1303"/>
      <c r="E367" s="1769" t="s">
        <v>572</v>
      </c>
      <c r="F367" s="1770"/>
      <c r="G367" s="1770"/>
    </row>
    <row r="368" spans="1:7" x14ac:dyDescent="0.3">
      <c r="A368" s="1302"/>
      <c r="B368" s="1302"/>
      <c r="C368" s="1303" t="s">
        <v>865</v>
      </c>
      <c r="D368" s="1303"/>
      <c r="E368" s="1769" t="s">
        <v>572</v>
      </c>
      <c r="F368" s="1770"/>
      <c r="G368" s="1770"/>
    </row>
    <row r="369" spans="1:7" x14ac:dyDescent="0.3">
      <c r="A369" s="1302">
        <v>4</v>
      </c>
      <c r="B369" s="1302"/>
      <c r="C369" s="1303" t="s">
        <v>1759</v>
      </c>
      <c r="D369" s="1303"/>
      <c r="E369" s="92" t="s">
        <v>2150</v>
      </c>
      <c r="F369" s="1770"/>
      <c r="G369" s="1770"/>
    </row>
    <row r="370" spans="1:7" x14ac:dyDescent="0.3">
      <c r="A370" s="1302"/>
      <c r="B370" s="1302"/>
      <c r="C370" s="1303" t="s">
        <v>866</v>
      </c>
      <c r="D370" s="1303"/>
      <c r="E370" s="1769" t="s">
        <v>572</v>
      </c>
      <c r="F370" s="1770"/>
      <c r="G370" s="1770"/>
    </row>
    <row r="371" spans="1:7" x14ac:dyDescent="0.3">
      <c r="A371" s="1302"/>
      <c r="B371" s="1302"/>
      <c r="C371" s="1303" t="s">
        <v>867</v>
      </c>
      <c r="D371" s="1303"/>
      <c r="E371" s="1769" t="s">
        <v>572</v>
      </c>
      <c r="F371" s="1770"/>
      <c r="G371" s="1770"/>
    </row>
    <row r="372" spans="1:7" x14ac:dyDescent="0.3">
      <c r="A372" s="1302"/>
      <c r="B372" s="1302"/>
      <c r="C372" s="1303" t="s">
        <v>868</v>
      </c>
      <c r="D372" s="1303"/>
      <c r="E372" s="1769" t="s">
        <v>572</v>
      </c>
      <c r="F372" s="1770"/>
      <c r="G372" s="1770"/>
    </row>
    <row r="373" spans="1:7" x14ac:dyDescent="0.3">
      <c r="A373" s="1302"/>
      <c r="B373" s="1302"/>
      <c r="C373" s="1303" t="s">
        <v>869</v>
      </c>
      <c r="D373" s="1303"/>
      <c r="E373" s="1769" t="s">
        <v>572</v>
      </c>
      <c r="F373" s="1770"/>
      <c r="G373" s="1770"/>
    </row>
    <row r="374" spans="1:7" x14ac:dyDescent="0.3">
      <c r="A374" s="1302"/>
      <c r="B374" s="1302"/>
      <c r="C374" s="1303" t="s">
        <v>870</v>
      </c>
      <c r="D374" s="1303"/>
      <c r="E374" s="1769" t="s">
        <v>572</v>
      </c>
      <c r="F374" s="1770"/>
      <c r="G374" s="1770"/>
    </row>
    <row r="375" spans="1:7" x14ac:dyDescent="0.3">
      <c r="A375" s="1302"/>
      <c r="B375" s="1302"/>
      <c r="C375" s="1303" t="s">
        <v>871</v>
      </c>
      <c r="D375" s="1303"/>
      <c r="E375" s="1769" t="s">
        <v>572</v>
      </c>
      <c r="F375" s="1770"/>
      <c r="G375" s="1770"/>
    </row>
    <row r="376" spans="1:7" x14ac:dyDescent="0.3">
      <c r="A376" s="1302"/>
      <c r="B376" s="1302"/>
      <c r="C376" s="1303" t="s">
        <v>872</v>
      </c>
      <c r="D376" s="1303"/>
      <c r="E376" s="1769" t="s">
        <v>572</v>
      </c>
      <c r="F376" s="1770"/>
      <c r="G376" s="1770"/>
    </row>
    <row r="377" spans="1:7" x14ac:dyDescent="0.3">
      <c r="A377" s="1302"/>
      <c r="B377" s="1302"/>
      <c r="C377" s="1303" t="s">
        <v>873</v>
      </c>
      <c r="D377" s="1303"/>
      <c r="E377" s="1769" t="s">
        <v>572</v>
      </c>
      <c r="F377" s="1770"/>
      <c r="G377" s="1770"/>
    </row>
    <row r="378" spans="1:7" x14ac:dyDescent="0.3">
      <c r="A378" s="1302"/>
      <c r="B378" s="1302"/>
      <c r="C378" s="1303" t="s">
        <v>874</v>
      </c>
      <c r="D378" s="1303"/>
      <c r="E378" s="1769" t="s">
        <v>572</v>
      </c>
      <c r="F378" s="1770"/>
      <c r="G378" s="1770"/>
    </row>
    <row r="379" spans="1:7" x14ac:dyDescent="0.3">
      <c r="A379" s="1302"/>
      <c r="B379" s="1302"/>
      <c r="C379" s="1303" t="s">
        <v>875</v>
      </c>
      <c r="D379" s="1303"/>
      <c r="E379" s="1769" t="s">
        <v>572</v>
      </c>
      <c r="F379" s="1770"/>
      <c r="G379" s="1770"/>
    </row>
    <row r="380" spans="1:7" x14ac:dyDescent="0.3">
      <c r="A380" s="1302"/>
      <c r="B380" s="1302"/>
      <c r="C380" s="1303" t="s">
        <v>876</v>
      </c>
      <c r="D380" s="1303"/>
      <c r="E380" s="1769" t="s">
        <v>572</v>
      </c>
      <c r="F380" s="1770"/>
      <c r="G380" s="1770"/>
    </row>
    <row r="381" spans="1:7" x14ac:dyDescent="0.3">
      <c r="A381" s="1302"/>
      <c r="B381" s="1302"/>
      <c r="C381" s="1303" t="s">
        <v>877</v>
      </c>
      <c r="D381" s="1303"/>
      <c r="E381" s="1769" t="s">
        <v>572</v>
      </c>
      <c r="F381" s="1770"/>
      <c r="G381" s="1770"/>
    </row>
    <row r="382" spans="1:7" x14ac:dyDescent="0.3">
      <c r="A382" s="1302"/>
      <c r="B382" s="1302"/>
      <c r="C382" s="1303" t="s">
        <v>878</v>
      </c>
      <c r="D382" s="1303"/>
      <c r="E382" s="1769" t="s">
        <v>572</v>
      </c>
      <c r="F382" s="1770"/>
      <c r="G382" s="1770"/>
    </row>
    <row r="383" spans="1:7" x14ac:dyDescent="0.3">
      <c r="A383" s="1302"/>
      <c r="B383" s="1302"/>
      <c r="C383" s="1303" t="s">
        <v>879</v>
      </c>
      <c r="D383" s="1303"/>
      <c r="E383" s="1769" t="s">
        <v>572</v>
      </c>
      <c r="F383" s="1770"/>
      <c r="G383" s="1770"/>
    </row>
    <row r="384" spans="1:7" x14ac:dyDescent="0.3">
      <c r="A384" s="1302"/>
      <c r="B384" s="1302"/>
      <c r="C384" s="1303" t="s">
        <v>880</v>
      </c>
      <c r="D384" s="1303"/>
      <c r="E384" s="1769" t="s">
        <v>572</v>
      </c>
      <c r="F384" s="1770"/>
      <c r="G384" s="1770"/>
    </row>
    <row r="385" spans="1:7" x14ac:dyDescent="0.3">
      <c r="A385" s="1302"/>
      <c r="B385" s="1302"/>
      <c r="C385" s="1303" t="s">
        <v>881</v>
      </c>
      <c r="D385" s="1303"/>
      <c r="E385" s="1769" t="s">
        <v>572</v>
      </c>
      <c r="F385" s="1770"/>
      <c r="G385" s="1770"/>
    </row>
    <row r="386" spans="1:7" x14ac:dyDescent="0.3">
      <c r="A386" s="1302"/>
      <c r="B386" s="1302"/>
      <c r="C386" s="1303" t="s">
        <v>882</v>
      </c>
      <c r="D386" s="1303"/>
      <c r="E386" s="1769" t="s">
        <v>572</v>
      </c>
      <c r="F386" s="1770"/>
      <c r="G386" s="1770"/>
    </row>
    <row r="387" spans="1:7" x14ac:dyDescent="0.3">
      <c r="A387" s="1302"/>
      <c r="B387" s="1302"/>
      <c r="C387" s="1303" t="s">
        <v>883</v>
      </c>
      <c r="D387" s="1303"/>
      <c r="E387" s="1769" t="s">
        <v>572</v>
      </c>
      <c r="F387" s="1770"/>
      <c r="G387" s="1770"/>
    </row>
    <row r="388" spans="1:7" x14ac:dyDescent="0.3">
      <c r="A388" s="1302"/>
      <c r="B388" s="1302"/>
      <c r="C388" s="1303" t="s">
        <v>884</v>
      </c>
      <c r="D388" s="1303"/>
      <c r="E388" s="1769" t="s">
        <v>572</v>
      </c>
      <c r="F388" s="1770"/>
      <c r="G388" s="1770"/>
    </row>
    <row r="389" spans="1:7" x14ac:dyDescent="0.3">
      <c r="A389" s="1302"/>
      <c r="B389" s="1302"/>
      <c r="C389" s="1303" t="s">
        <v>885</v>
      </c>
      <c r="D389" s="1303"/>
      <c r="E389" s="1769" t="s">
        <v>572</v>
      </c>
      <c r="F389" s="1770"/>
      <c r="G389" s="1770"/>
    </row>
    <row r="390" spans="1:7" x14ac:dyDescent="0.3">
      <c r="A390" s="1302"/>
      <c r="B390" s="1302"/>
      <c r="C390" s="1303" t="s">
        <v>886</v>
      </c>
      <c r="D390" s="1303"/>
      <c r="E390" s="1769" t="s">
        <v>572</v>
      </c>
      <c r="F390" s="1770"/>
      <c r="G390" s="1770"/>
    </row>
    <row r="391" spans="1:7" x14ac:dyDescent="0.3">
      <c r="A391" s="1302"/>
      <c r="B391" s="1302"/>
      <c r="C391" s="1303" t="s">
        <v>888</v>
      </c>
      <c r="D391" s="1303"/>
      <c r="E391" s="1769" t="s">
        <v>572</v>
      </c>
      <c r="F391" s="1770"/>
      <c r="G391" s="1770"/>
    </row>
    <row r="392" spans="1:7" x14ac:dyDescent="0.3">
      <c r="A392" s="1302"/>
      <c r="B392" s="1302"/>
      <c r="C392" s="1303" t="s">
        <v>889</v>
      </c>
      <c r="D392" s="1303"/>
      <c r="E392" s="1769" t="s">
        <v>572</v>
      </c>
      <c r="F392" s="1770"/>
      <c r="G392" s="1770"/>
    </row>
    <row r="393" spans="1:7" x14ac:dyDescent="0.3">
      <c r="A393" s="1302"/>
      <c r="B393" s="1302"/>
      <c r="C393" s="1303" t="s">
        <v>890</v>
      </c>
      <c r="D393" s="1303"/>
      <c r="E393" s="1769" t="s">
        <v>572</v>
      </c>
      <c r="F393" s="1770"/>
      <c r="G393" s="1770"/>
    </row>
    <row r="394" spans="1:7" x14ac:dyDescent="0.3">
      <c r="A394" s="1302"/>
      <c r="B394" s="1302"/>
      <c r="C394" s="1303" t="s">
        <v>891</v>
      </c>
      <c r="D394" s="1303"/>
      <c r="E394" s="1769" t="s">
        <v>572</v>
      </c>
      <c r="F394" s="1770"/>
      <c r="G394" s="1770"/>
    </row>
    <row r="395" spans="1:7" x14ac:dyDescent="0.3">
      <c r="A395" s="1302"/>
      <c r="B395" s="1302"/>
      <c r="C395" s="1303" t="s">
        <v>892</v>
      </c>
      <c r="D395" s="1303"/>
      <c r="E395" s="1769" t="s">
        <v>572</v>
      </c>
      <c r="F395" s="1770"/>
      <c r="G395" s="1770"/>
    </row>
    <row r="396" spans="1:7" x14ac:dyDescent="0.3">
      <c r="A396" s="1302"/>
      <c r="B396" s="1302"/>
      <c r="C396" s="1303" t="s">
        <v>893</v>
      </c>
      <c r="D396" s="1303"/>
      <c r="E396" s="1769" t="s">
        <v>572</v>
      </c>
      <c r="F396" s="1770"/>
      <c r="G396" s="1770"/>
    </row>
    <row r="397" spans="1:7" x14ac:dyDescent="0.3">
      <c r="A397" s="1302"/>
      <c r="B397" s="1302"/>
      <c r="C397" s="1303" t="s">
        <v>894</v>
      </c>
      <c r="D397" s="1303"/>
      <c r="E397" s="1769" t="s">
        <v>572</v>
      </c>
      <c r="F397" s="1770"/>
      <c r="G397" s="1770"/>
    </row>
    <row r="398" spans="1:7" x14ac:dyDescent="0.3">
      <c r="A398" s="1302"/>
      <c r="B398" s="1302"/>
      <c r="C398" s="1303" t="s">
        <v>895</v>
      </c>
      <c r="D398" s="1303"/>
      <c r="E398" s="1769" t="s">
        <v>572</v>
      </c>
      <c r="F398" s="1770"/>
      <c r="G398" s="1770"/>
    </row>
    <row r="399" spans="1:7" x14ac:dyDescent="0.3">
      <c r="A399" s="1302">
        <v>4</v>
      </c>
      <c r="B399" s="1302"/>
      <c r="C399" s="1303" t="s">
        <v>1760</v>
      </c>
      <c r="D399" s="1303"/>
      <c r="E399" s="92" t="s">
        <v>1761</v>
      </c>
      <c r="F399" s="1770"/>
      <c r="G399" s="1770"/>
    </row>
    <row r="400" spans="1:7" x14ac:dyDescent="0.3">
      <c r="A400" s="1302"/>
      <c r="B400" s="1302"/>
      <c r="C400" s="1303" t="s">
        <v>896</v>
      </c>
      <c r="D400" s="1303"/>
      <c r="E400" s="1769" t="s">
        <v>572</v>
      </c>
      <c r="F400" s="1770"/>
      <c r="G400" s="1770"/>
    </row>
    <row r="401" spans="1:7" x14ac:dyDescent="0.3">
      <c r="A401" s="1302"/>
      <c r="B401" s="1302"/>
      <c r="C401" s="1303" t="s">
        <v>897</v>
      </c>
      <c r="D401" s="1303"/>
      <c r="E401" s="1769" t="s">
        <v>572</v>
      </c>
      <c r="F401" s="1770"/>
      <c r="G401" s="1770"/>
    </row>
    <row r="402" spans="1:7" x14ac:dyDescent="0.3">
      <c r="A402" s="1302"/>
      <c r="B402" s="1302"/>
      <c r="C402" s="1303" t="s">
        <v>898</v>
      </c>
      <c r="D402" s="1303"/>
      <c r="E402" s="1769" t="s">
        <v>572</v>
      </c>
      <c r="F402" s="1770"/>
      <c r="G402" s="1770"/>
    </row>
    <row r="403" spans="1:7" x14ac:dyDescent="0.3">
      <c r="A403" s="1302"/>
      <c r="B403" s="1302"/>
      <c r="C403" s="1303" t="s">
        <v>899</v>
      </c>
      <c r="D403" s="1303"/>
      <c r="E403" s="1769" t="s">
        <v>572</v>
      </c>
      <c r="F403" s="1770"/>
      <c r="G403" s="1770"/>
    </row>
    <row r="404" spans="1:7" x14ac:dyDescent="0.3">
      <c r="A404" s="1302"/>
      <c r="B404" s="1302"/>
      <c r="C404" s="1303" t="s">
        <v>900</v>
      </c>
      <c r="D404" s="1303"/>
      <c r="E404" s="1769" t="s">
        <v>572</v>
      </c>
      <c r="F404" s="1770"/>
      <c r="G404" s="1770"/>
    </row>
    <row r="405" spans="1:7" x14ac:dyDescent="0.3">
      <c r="A405" s="1302"/>
      <c r="B405" s="1302"/>
      <c r="C405" s="1303" t="s">
        <v>901</v>
      </c>
      <c r="D405" s="1303"/>
      <c r="E405" s="1769" t="s">
        <v>572</v>
      </c>
      <c r="F405" s="1770"/>
      <c r="G405" s="1770"/>
    </row>
    <row r="406" spans="1:7" x14ac:dyDescent="0.3">
      <c r="A406" s="1302"/>
      <c r="B406" s="1302"/>
      <c r="C406" s="1303" t="s">
        <v>902</v>
      </c>
      <c r="D406" s="1303"/>
      <c r="E406" s="1769" t="s">
        <v>572</v>
      </c>
      <c r="F406" s="1770"/>
      <c r="G406" s="1770"/>
    </row>
    <row r="407" spans="1:7" x14ac:dyDescent="0.3">
      <c r="A407" s="1302"/>
      <c r="B407" s="1302"/>
      <c r="C407" s="1303" t="s">
        <v>905</v>
      </c>
      <c r="D407" s="1303"/>
      <c r="E407" s="1769" t="s">
        <v>572</v>
      </c>
      <c r="F407" s="1770"/>
      <c r="G407" s="1770"/>
    </row>
    <row r="408" spans="1:7" x14ac:dyDescent="0.3">
      <c r="A408" s="1302"/>
      <c r="B408" s="1302"/>
      <c r="C408" s="1303" t="s">
        <v>906</v>
      </c>
      <c r="D408" s="1303"/>
      <c r="E408" s="1769" t="s">
        <v>572</v>
      </c>
      <c r="F408" s="1770"/>
      <c r="G408" s="1770"/>
    </row>
    <row r="409" spans="1:7" x14ac:dyDescent="0.3">
      <c r="A409" s="1302">
        <v>4</v>
      </c>
      <c r="B409" s="1302"/>
      <c r="C409" s="1303" t="s">
        <v>1762</v>
      </c>
      <c r="D409" s="1303"/>
      <c r="E409" s="92" t="s">
        <v>1763</v>
      </c>
      <c r="F409" s="1770"/>
      <c r="G409" s="1770"/>
    </row>
    <row r="410" spans="1:7" x14ac:dyDescent="0.3">
      <c r="A410" s="1302"/>
      <c r="B410" s="1302"/>
      <c r="C410" s="1303" t="s">
        <v>907</v>
      </c>
      <c r="D410" s="1303"/>
      <c r="E410" s="1769" t="s">
        <v>572</v>
      </c>
      <c r="F410" s="1770"/>
      <c r="G410" s="1770"/>
    </row>
    <row r="411" spans="1:7" x14ac:dyDescent="0.3">
      <c r="A411" s="1302"/>
      <c r="B411" s="1302"/>
      <c r="C411" s="1303" t="s">
        <v>908</v>
      </c>
      <c r="D411" s="1303"/>
      <c r="E411" s="1769" t="s">
        <v>572</v>
      </c>
      <c r="F411" s="1770"/>
      <c r="G411" s="1770"/>
    </row>
    <row r="412" spans="1:7" x14ac:dyDescent="0.3">
      <c r="A412" s="1302"/>
      <c r="B412" s="1302"/>
      <c r="C412" s="1303" t="s">
        <v>909</v>
      </c>
      <c r="D412" s="1303"/>
      <c r="E412" s="1769" t="s">
        <v>572</v>
      </c>
      <c r="F412" s="1770"/>
      <c r="G412" s="1770"/>
    </row>
    <row r="413" spans="1:7" x14ac:dyDescent="0.3">
      <c r="A413" s="1302"/>
      <c r="B413" s="1302"/>
      <c r="C413" s="1303" t="s">
        <v>910</v>
      </c>
      <c r="D413" s="1303"/>
      <c r="E413" s="1769" t="s">
        <v>572</v>
      </c>
      <c r="F413" s="1770"/>
      <c r="G413" s="1770"/>
    </row>
    <row r="414" spans="1:7" x14ac:dyDescent="0.3">
      <c r="A414" s="1302"/>
      <c r="B414" s="1302"/>
      <c r="C414" s="1303" t="s">
        <v>911</v>
      </c>
      <c r="D414" s="1303"/>
      <c r="E414" s="1769" t="s">
        <v>572</v>
      </c>
      <c r="F414" s="1770"/>
      <c r="G414" s="1770"/>
    </row>
    <row r="415" spans="1:7" x14ac:dyDescent="0.3">
      <c r="A415" s="1302"/>
      <c r="B415" s="1302"/>
      <c r="C415" s="1303" t="s">
        <v>912</v>
      </c>
      <c r="D415" s="1303"/>
      <c r="E415" s="1769" t="s">
        <v>572</v>
      </c>
      <c r="F415" s="1770"/>
      <c r="G415" s="1770"/>
    </row>
    <row r="416" spans="1:7" x14ac:dyDescent="0.3">
      <c r="A416" s="1302"/>
      <c r="B416" s="1302"/>
      <c r="C416" s="1303" t="s">
        <v>913</v>
      </c>
      <c r="D416" s="1303"/>
      <c r="E416" s="1769" t="s">
        <v>572</v>
      </c>
      <c r="F416" s="1770"/>
      <c r="G416" s="1770"/>
    </row>
    <row r="417" spans="1:7" x14ac:dyDescent="0.3">
      <c r="A417" s="1302"/>
      <c r="B417" s="1302"/>
      <c r="C417" s="1303" t="s">
        <v>914</v>
      </c>
      <c r="D417" s="1303"/>
      <c r="E417" s="1769" t="s">
        <v>572</v>
      </c>
      <c r="F417" s="1770"/>
      <c r="G417" s="1770"/>
    </row>
    <row r="418" spans="1:7" x14ac:dyDescent="0.3">
      <c r="A418" s="1302"/>
      <c r="B418" s="1302"/>
      <c r="C418" s="1303" t="s">
        <v>915</v>
      </c>
      <c r="D418" s="1303"/>
      <c r="E418" s="1769" t="s">
        <v>572</v>
      </c>
      <c r="F418" s="1770"/>
      <c r="G418" s="1770"/>
    </row>
    <row r="419" spans="1:7" x14ac:dyDescent="0.3">
      <c r="A419" s="1302">
        <v>4</v>
      </c>
      <c r="B419" s="1302"/>
      <c r="C419" s="1303" t="s">
        <v>1623</v>
      </c>
      <c r="D419" s="1303"/>
      <c r="E419" s="92" t="s">
        <v>2151</v>
      </c>
      <c r="F419" s="1770"/>
      <c r="G419" s="1770"/>
    </row>
    <row r="420" spans="1:7" x14ac:dyDescent="0.3">
      <c r="A420" s="1302"/>
      <c r="B420" s="1302"/>
      <c r="C420" s="1303" t="s">
        <v>916</v>
      </c>
      <c r="D420" s="1303"/>
      <c r="E420" s="1769" t="s">
        <v>572</v>
      </c>
      <c r="F420" s="1770"/>
      <c r="G420" s="1770"/>
    </row>
    <row r="421" spans="1:7" x14ac:dyDescent="0.3">
      <c r="A421" s="1302"/>
      <c r="B421" s="1302"/>
      <c r="C421" s="1303" t="s">
        <v>917</v>
      </c>
      <c r="D421" s="1303"/>
      <c r="E421" s="1769" t="s">
        <v>572</v>
      </c>
      <c r="F421" s="1770"/>
      <c r="G421" s="1770"/>
    </row>
    <row r="422" spans="1:7" x14ac:dyDescent="0.3">
      <c r="A422" s="1302"/>
      <c r="B422" s="1302"/>
      <c r="C422" s="1303" t="s">
        <v>918</v>
      </c>
      <c r="D422" s="1303"/>
      <c r="E422" s="1769" t="s">
        <v>572</v>
      </c>
      <c r="F422" s="1770"/>
      <c r="G422" s="1770"/>
    </row>
    <row r="423" spans="1:7" x14ac:dyDescent="0.3">
      <c r="A423" s="1302"/>
      <c r="B423" s="1302"/>
      <c r="C423" s="1303" t="s">
        <v>919</v>
      </c>
      <c r="D423" s="1303"/>
      <c r="E423" s="1769" t="s">
        <v>572</v>
      </c>
      <c r="F423" s="1770"/>
      <c r="G423" s="1770"/>
    </row>
    <row r="424" spans="1:7" x14ac:dyDescent="0.3">
      <c r="A424" s="1302"/>
      <c r="B424" s="1302"/>
      <c r="C424" s="1303" t="s">
        <v>920</v>
      </c>
      <c r="D424" s="1303"/>
      <c r="E424" s="1769" t="s">
        <v>572</v>
      </c>
      <c r="F424" s="1770"/>
      <c r="G424" s="1770"/>
    </row>
    <row r="425" spans="1:7" x14ac:dyDescent="0.3">
      <c r="A425" s="1302">
        <v>4</v>
      </c>
      <c r="B425" s="1302"/>
      <c r="C425" s="1303" t="s">
        <v>1764</v>
      </c>
      <c r="D425" s="1303"/>
      <c r="E425" s="92" t="s">
        <v>1765</v>
      </c>
      <c r="F425" s="1770"/>
      <c r="G425" s="1770"/>
    </row>
    <row r="426" spans="1:7" x14ac:dyDescent="0.3">
      <c r="A426" s="1302">
        <v>4</v>
      </c>
      <c r="B426" s="1302"/>
      <c r="C426" s="1303" t="s">
        <v>1766</v>
      </c>
      <c r="D426" s="1303"/>
      <c r="E426" s="92" t="s">
        <v>1767</v>
      </c>
      <c r="F426" s="1770"/>
      <c r="G426" s="1770"/>
    </row>
    <row r="427" spans="1:7" x14ac:dyDescent="0.3">
      <c r="A427" s="1302"/>
      <c r="B427" s="1302"/>
      <c r="C427" s="1303" t="s">
        <v>921</v>
      </c>
      <c r="D427" s="1303"/>
      <c r="E427" s="1769" t="s">
        <v>572</v>
      </c>
      <c r="F427" s="1770"/>
      <c r="G427" s="1770"/>
    </row>
    <row r="428" spans="1:7" x14ac:dyDescent="0.3">
      <c r="A428" s="1302"/>
      <c r="B428" s="1302"/>
      <c r="C428" s="1303" t="s">
        <v>922</v>
      </c>
      <c r="D428" s="1303"/>
      <c r="E428" s="1769" t="s">
        <v>572</v>
      </c>
      <c r="F428" s="1770"/>
      <c r="G428" s="1770"/>
    </row>
    <row r="429" spans="1:7" x14ac:dyDescent="0.3">
      <c r="A429" s="1302">
        <v>4</v>
      </c>
      <c r="B429" s="1302"/>
      <c r="C429" s="1303" t="s">
        <v>1768</v>
      </c>
      <c r="D429" s="1303"/>
      <c r="E429" s="92" t="s">
        <v>538</v>
      </c>
      <c r="F429" s="1770"/>
      <c r="G429" s="1770"/>
    </row>
    <row r="430" spans="1:7" x14ac:dyDescent="0.3">
      <c r="A430" s="1302"/>
      <c r="B430" s="1302"/>
      <c r="C430" s="1303" t="s">
        <v>923</v>
      </c>
      <c r="D430" s="1303"/>
      <c r="E430" s="1769" t="s">
        <v>572</v>
      </c>
      <c r="F430" s="1770"/>
      <c r="G430" s="1770"/>
    </row>
    <row r="431" spans="1:7" x14ac:dyDescent="0.3">
      <c r="A431" s="1302"/>
      <c r="B431" s="1302"/>
      <c r="C431" s="1303" t="s">
        <v>924</v>
      </c>
      <c r="D431" s="1303"/>
      <c r="E431" s="1769" t="s">
        <v>572</v>
      </c>
      <c r="F431" s="1770"/>
      <c r="G431" s="1770"/>
    </row>
    <row r="432" spans="1:7" x14ac:dyDescent="0.3">
      <c r="A432" s="1302"/>
      <c r="B432" s="1302"/>
      <c r="C432" s="1303" t="s">
        <v>925</v>
      </c>
      <c r="D432" s="1303"/>
      <c r="E432" s="1769" t="s">
        <v>572</v>
      </c>
      <c r="F432" s="1770"/>
      <c r="G432" s="1770"/>
    </row>
    <row r="433" spans="1:7" x14ac:dyDescent="0.3">
      <c r="A433" s="1302"/>
      <c r="B433" s="1302"/>
      <c r="C433" s="1303" t="s">
        <v>926</v>
      </c>
      <c r="D433" s="1303"/>
      <c r="E433" s="1769" t="s">
        <v>572</v>
      </c>
      <c r="F433" s="1770"/>
      <c r="G433" s="1770"/>
    </row>
    <row r="434" spans="1:7" x14ac:dyDescent="0.3">
      <c r="A434" s="1302"/>
      <c r="B434" s="1302"/>
      <c r="C434" s="1303" t="s">
        <v>927</v>
      </c>
      <c r="D434" s="1303"/>
      <c r="E434" s="1769" t="s">
        <v>572</v>
      </c>
      <c r="F434" s="1770"/>
      <c r="G434" s="1770"/>
    </row>
    <row r="435" spans="1:7" x14ac:dyDescent="0.3">
      <c r="A435" s="1302"/>
      <c r="B435" s="1302"/>
      <c r="C435" s="1303" t="s">
        <v>928</v>
      </c>
      <c r="D435" s="1303"/>
      <c r="E435" s="1769" t="s">
        <v>572</v>
      </c>
      <c r="F435" s="1770"/>
      <c r="G435" s="1770"/>
    </row>
    <row r="436" spans="1:7" x14ac:dyDescent="0.3">
      <c r="A436" s="1302"/>
      <c r="B436" s="1302"/>
      <c r="C436" s="1303" t="s">
        <v>929</v>
      </c>
      <c r="D436" s="1303"/>
      <c r="E436" s="1769" t="s">
        <v>572</v>
      </c>
      <c r="F436" s="1770"/>
      <c r="G436" s="1770"/>
    </row>
    <row r="437" spans="1:7" x14ac:dyDescent="0.3">
      <c r="A437" s="1302"/>
      <c r="B437" s="1302"/>
      <c r="C437" s="1303" t="s">
        <v>930</v>
      </c>
      <c r="D437" s="1303"/>
      <c r="E437" s="1769" t="s">
        <v>572</v>
      </c>
      <c r="F437" s="1770"/>
      <c r="G437" s="1770"/>
    </row>
    <row r="438" spans="1:7" x14ac:dyDescent="0.3">
      <c r="A438" s="1302"/>
      <c r="B438" s="1302"/>
      <c r="C438" s="1303" t="s">
        <v>931</v>
      </c>
      <c r="D438" s="1303"/>
      <c r="E438" s="1769" t="s">
        <v>572</v>
      </c>
      <c r="F438" s="1770"/>
      <c r="G438" s="1770"/>
    </row>
    <row r="439" spans="1:7" x14ac:dyDescent="0.3">
      <c r="A439" s="1302">
        <v>4</v>
      </c>
      <c r="B439" s="1302"/>
      <c r="C439" s="1303" t="s">
        <v>1769</v>
      </c>
      <c r="D439" s="1303"/>
      <c r="E439" s="92" t="s">
        <v>2152</v>
      </c>
      <c r="F439" s="1770"/>
      <c r="G439" s="1770"/>
    </row>
    <row r="440" spans="1:7" x14ac:dyDescent="0.3">
      <c r="A440" s="1302"/>
      <c r="B440" s="1302"/>
      <c r="C440" s="1303" t="s">
        <v>932</v>
      </c>
      <c r="D440" s="1303"/>
      <c r="E440" s="1769" t="s">
        <v>572</v>
      </c>
      <c r="F440" s="1770"/>
      <c r="G440" s="1770"/>
    </row>
    <row r="441" spans="1:7" x14ac:dyDescent="0.3">
      <c r="A441" s="1302"/>
      <c r="B441" s="1302"/>
      <c r="C441" s="1303" t="s">
        <v>933</v>
      </c>
      <c r="D441" s="1303"/>
      <c r="E441" s="1769" t="s">
        <v>572</v>
      </c>
      <c r="F441" s="1770"/>
      <c r="G441" s="1770"/>
    </row>
    <row r="442" spans="1:7" x14ac:dyDescent="0.3">
      <c r="A442" s="1302"/>
      <c r="B442" s="1302"/>
      <c r="C442" s="1303" t="s">
        <v>934</v>
      </c>
      <c r="D442" s="1303"/>
      <c r="E442" s="1769" t="s">
        <v>572</v>
      </c>
      <c r="F442" s="1770"/>
      <c r="G442" s="1770"/>
    </row>
    <row r="443" spans="1:7" x14ac:dyDescent="0.3">
      <c r="A443" s="1302"/>
      <c r="B443" s="1302"/>
      <c r="C443" s="1303" t="s">
        <v>935</v>
      </c>
      <c r="D443" s="1303"/>
      <c r="E443" s="1769" t="s">
        <v>572</v>
      </c>
      <c r="F443" s="1770"/>
      <c r="G443" s="1770"/>
    </row>
    <row r="444" spans="1:7" x14ac:dyDescent="0.3">
      <c r="A444" s="1302"/>
      <c r="B444" s="1302"/>
      <c r="C444" s="1303" t="s">
        <v>936</v>
      </c>
      <c r="D444" s="1303"/>
      <c r="E444" s="1769" t="s">
        <v>572</v>
      </c>
      <c r="F444" s="1770"/>
      <c r="G444" s="1770"/>
    </row>
    <row r="445" spans="1:7" x14ac:dyDescent="0.3">
      <c r="A445" s="1302"/>
      <c r="B445" s="1302"/>
      <c r="C445" s="1303" t="s">
        <v>937</v>
      </c>
      <c r="D445" s="1303"/>
      <c r="E445" s="1769" t="s">
        <v>572</v>
      </c>
      <c r="F445" s="1770"/>
      <c r="G445" s="1770"/>
    </row>
    <row r="446" spans="1:7" x14ac:dyDescent="0.3">
      <c r="A446" s="1302"/>
      <c r="B446" s="1302"/>
      <c r="C446" s="1303" t="s">
        <v>938</v>
      </c>
      <c r="D446" s="1303"/>
      <c r="E446" s="1769" t="s">
        <v>572</v>
      </c>
      <c r="F446" s="1770"/>
      <c r="G446" s="1770"/>
    </row>
    <row r="447" spans="1:7" x14ac:dyDescent="0.3">
      <c r="A447" s="1302"/>
      <c r="B447" s="1302"/>
      <c r="C447" s="1303" t="s">
        <v>939</v>
      </c>
      <c r="D447" s="1303"/>
      <c r="E447" s="1769" t="s">
        <v>572</v>
      </c>
    </row>
    <row r="448" spans="1:7" x14ac:dyDescent="0.3">
      <c r="A448" s="1302"/>
      <c r="B448" s="1302"/>
      <c r="C448" s="1303" t="s">
        <v>940</v>
      </c>
      <c r="D448" s="1303"/>
      <c r="E448" s="1769" t="s">
        <v>572</v>
      </c>
    </row>
    <row r="449" spans="1:5" x14ac:dyDescent="0.3">
      <c r="A449" s="1302">
        <v>4</v>
      </c>
      <c r="B449" s="1302"/>
      <c r="C449" s="1303" t="s">
        <v>1770</v>
      </c>
      <c r="D449" s="1303"/>
      <c r="E449" s="1770" t="s">
        <v>554</v>
      </c>
    </row>
    <row r="450" spans="1:5" x14ac:dyDescent="0.3">
      <c r="A450" s="1302">
        <v>4</v>
      </c>
      <c r="B450" s="1302"/>
      <c r="C450" s="1303" t="s">
        <v>1771</v>
      </c>
      <c r="D450" s="1303"/>
      <c r="E450" s="92" t="s">
        <v>1772</v>
      </c>
    </row>
    <row r="451" spans="1:5" x14ac:dyDescent="0.3">
      <c r="A451" s="1302"/>
      <c r="B451" s="1302"/>
      <c r="C451" s="1303" t="s">
        <v>941</v>
      </c>
      <c r="D451" s="1303"/>
      <c r="E451" s="1769" t="s">
        <v>572</v>
      </c>
    </row>
    <row r="452" spans="1:5" x14ac:dyDescent="0.3">
      <c r="A452" s="1302">
        <v>4</v>
      </c>
      <c r="B452" s="1302"/>
      <c r="C452" s="1303" t="s">
        <v>1773</v>
      </c>
      <c r="D452" s="1303"/>
      <c r="E452" s="92" t="s">
        <v>1774</v>
      </c>
    </row>
    <row r="453" spans="1:5" x14ac:dyDescent="0.3">
      <c r="A453" s="1302"/>
      <c r="B453" s="1302"/>
      <c r="C453" s="1303" t="s">
        <v>942</v>
      </c>
      <c r="D453" s="1303"/>
      <c r="E453" s="1769" t="s">
        <v>572</v>
      </c>
    </row>
    <row r="454" spans="1:5" x14ac:dyDescent="0.3">
      <c r="A454" s="1302"/>
      <c r="B454" s="1302"/>
      <c r="C454" s="1303" t="s">
        <v>943</v>
      </c>
      <c r="D454" s="1303"/>
      <c r="E454" s="1769" t="s">
        <v>572</v>
      </c>
    </row>
    <row r="455" spans="1:5" x14ac:dyDescent="0.3">
      <c r="A455" s="1302"/>
      <c r="B455" s="1302"/>
      <c r="C455" s="1303" t="s">
        <v>944</v>
      </c>
      <c r="D455" s="1303"/>
      <c r="E455" s="1769" t="s">
        <v>572</v>
      </c>
    </row>
    <row r="456" spans="1:5" x14ac:dyDescent="0.3">
      <c r="A456" s="1302"/>
      <c r="B456" s="1302"/>
      <c r="C456" s="1303" t="s">
        <v>945</v>
      </c>
      <c r="D456" s="1303"/>
      <c r="E456" s="1769" t="s">
        <v>572</v>
      </c>
    </row>
    <row r="457" spans="1:5" x14ac:dyDescent="0.3">
      <c r="A457" s="1302"/>
      <c r="B457" s="1302"/>
      <c r="C457" s="1303" t="s">
        <v>946</v>
      </c>
      <c r="D457" s="1303"/>
      <c r="E457" s="1769" t="s">
        <v>572</v>
      </c>
    </row>
    <row r="458" spans="1:5" x14ac:dyDescent="0.3">
      <c r="A458" s="1302"/>
      <c r="B458" s="1302"/>
      <c r="C458" s="1303" t="s">
        <v>947</v>
      </c>
      <c r="D458" s="1303"/>
      <c r="E458" s="1769" t="s">
        <v>572</v>
      </c>
    </row>
    <row r="459" spans="1:5" x14ac:dyDescent="0.3">
      <c r="A459" s="1302">
        <v>4</v>
      </c>
      <c r="B459" s="1302"/>
      <c r="C459" s="1303" t="s">
        <v>1775</v>
      </c>
      <c r="D459" s="1303"/>
      <c r="E459" s="92" t="s">
        <v>2153</v>
      </c>
    </row>
    <row r="460" spans="1:5" x14ac:dyDescent="0.3">
      <c r="A460" s="1302">
        <v>4</v>
      </c>
      <c r="B460" s="1302"/>
      <c r="C460" s="1303" t="s">
        <v>1776</v>
      </c>
      <c r="D460" s="1303"/>
      <c r="E460" s="92" t="s">
        <v>1777</v>
      </c>
    </row>
    <row r="461" spans="1:5" x14ac:dyDescent="0.3">
      <c r="A461" s="1302"/>
      <c r="B461" s="1302"/>
      <c r="C461" s="1303" t="s">
        <v>948</v>
      </c>
      <c r="D461" s="1303"/>
      <c r="E461" s="1769" t="s">
        <v>572</v>
      </c>
    </row>
    <row r="462" spans="1:5" x14ac:dyDescent="0.3">
      <c r="A462" s="1302"/>
      <c r="B462" s="1302"/>
      <c r="C462" s="1303" t="s">
        <v>949</v>
      </c>
      <c r="D462" s="1303"/>
      <c r="E462" s="1769" t="s">
        <v>572</v>
      </c>
    </row>
    <row r="463" spans="1:5" x14ac:dyDescent="0.3">
      <c r="A463" s="1302"/>
      <c r="B463" s="1302"/>
      <c r="C463" s="1303" t="s">
        <v>950</v>
      </c>
      <c r="D463" s="1303"/>
      <c r="E463" s="1769" t="s">
        <v>572</v>
      </c>
    </row>
    <row r="464" spans="1:5" x14ac:dyDescent="0.3">
      <c r="A464" s="1302"/>
      <c r="B464" s="1302"/>
      <c r="C464" s="1303" t="s">
        <v>951</v>
      </c>
      <c r="D464" s="1303"/>
      <c r="E464" s="1769" t="s">
        <v>572</v>
      </c>
    </row>
    <row r="465" spans="1:5" x14ac:dyDescent="0.3">
      <c r="A465" s="1302"/>
      <c r="B465" s="1302"/>
      <c r="C465" s="1303" t="s">
        <v>952</v>
      </c>
      <c r="D465" s="1303"/>
      <c r="E465" s="1769" t="s">
        <v>572</v>
      </c>
    </row>
    <row r="466" spans="1:5" x14ac:dyDescent="0.3">
      <c r="A466" s="1302"/>
      <c r="B466" s="1302"/>
      <c r="C466" s="1303" t="s">
        <v>953</v>
      </c>
      <c r="D466" s="1303"/>
      <c r="E466" s="1769" t="s">
        <v>572</v>
      </c>
    </row>
    <row r="467" spans="1:5" x14ac:dyDescent="0.3">
      <c r="A467" s="1302"/>
      <c r="B467" s="1302"/>
      <c r="C467" s="1303" t="s">
        <v>954</v>
      </c>
      <c r="D467" s="1303"/>
      <c r="E467" s="1769" t="s">
        <v>572</v>
      </c>
    </row>
    <row r="468" spans="1:5" x14ac:dyDescent="0.3">
      <c r="A468" s="1302"/>
      <c r="B468" s="1302"/>
      <c r="C468" s="1303" t="s">
        <v>955</v>
      </c>
      <c r="D468" s="1303"/>
      <c r="E468" s="1769" t="s">
        <v>572</v>
      </c>
    </row>
    <row r="469" spans="1:5" x14ac:dyDescent="0.3">
      <c r="A469" s="1302">
        <v>4</v>
      </c>
      <c r="B469" s="1302"/>
      <c r="C469" s="1303" t="s">
        <v>1778</v>
      </c>
      <c r="D469" s="1303"/>
      <c r="E469" s="92" t="s">
        <v>1779</v>
      </c>
    </row>
    <row r="470" spans="1:5" x14ac:dyDescent="0.3">
      <c r="A470" s="1302"/>
      <c r="B470" s="1302"/>
      <c r="C470" s="1303" t="s">
        <v>956</v>
      </c>
      <c r="D470" s="1303"/>
      <c r="E470" s="1769" t="s">
        <v>572</v>
      </c>
    </row>
    <row r="471" spans="1:5" x14ac:dyDescent="0.3">
      <c r="A471" s="1302"/>
      <c r="B471" s="1302"/>
      <c r="C471" s="1303" t="s">
        <v>957</v>
      </c>
      <c r="D471" s="1303"/>
      <c r="E471" s="1769" t="s">
        <v>572</v>
      </c>
    </row>
    <row r="472" spans="1:5" x14ac:dyDescent="0.3">
      <c r="A472" s="1302"/>
      <c r="B472" s="1302"/>
      <c r="C472" s="1303" t="s">
        <v>958</v>
      </c>
      <c r="D472" s="1303"/>
      <c r="E472" s="1769" t="s">
        <v>572</v>
      </c>
    </row>
    <row r="473" spans="1:5" x14ac:dyDescent="0.3">
      <c r="A473" s="1302"/>
      <c r="B473" s="1302"/>
      <c r="C473" s="1303" t="s">
        <v>959</v>
      </c>
      <c r="D473" s="1303"/>
      <c r="E473" s="1769" t="s">
        <v>572</v>
      </c>
    </row>
    <row r="474" spans="1:5" x14ac:dyDescent="0.3">
      <c r="A474" s="1302"/>
      <c r="B474" s="1302"/>
      <c r="C474" s="1303" t="s">
        <v>960</v>
      </c>
      <c r="D474" s="1303"/>
      <c r="E474" s="1769" t="s">
        <v>572</v>
      </c>
    </row>
    <row r="475" spans="1:5" x14ac:dyDescent="0.3">
      <c r="A475" s="1302"/>
      <c r="B475" s="1302"/>
      <c r="C475" s="1303" t="s">
        <v>961</v>
      </c>
      <c r="D475" s="1303"/>
      <c r="E475" s="1769" t="s">
        <v>572</v>
      </c>
    </row>
    <row r="476" spans="1:5" x14ac:dyDescent="0.3">
      <c r="A476" s="1302"/>
      <c r="B476" s="1302"/>
      <c r="C476" s="1303" t="s">
        <v>962</v>
      </c>
      <c r="D476" s="1303"/>
      <c r="E476" s="1769" t="s">
        <v>572</v>
      </c>
    </row>
    <row r="477" spans="1:5" x14ac:dyDescent="0.3">
      <c r="A477" s="1302"/>
      <c r="B477" s="1302"/>
      <c r="C477" s="1303" t="s">
        <v>963</v>
      </c>
      <c r="D477" s="1303"/>
      <c r="E477" s="1769" t="s">
        <v>572</v>
      </c>
    </row>
    <row r="478" spans="1:5" x14ac:dyDescent="0.3">
      <c r="A478" s="1302"/>
      <c r="B478" s="1302"/>
      <c r="C478" s="1303" t="s">
        <v>964</v>
      </c>
      <c r="D478" s="1303"/>
      <c r="E478" s="1769" t="s">
        <v>572</v>
      </c>
    </row>
    <row r="479" spans="1:5" x14ac:dyDescent="0.3">
      <c r="A479" s="1302">
        <v>4</v>
      </c>
      <c r="B479" s="1302"/>
      <c r="C479" s="1303" t="s">
        <v>1780</v>
      </c>
      <c r="D479" s="1303"/>
      <c r="E479" s="92" t="s">
        <v>2154</v>
      </c>
    </row>
    <row r="480" spans="1:5" x14ac:dyDescent="0.3">
      <c r="A480" s="1302">
        <v>4</v>
      </c>
      <c r="B480" s="1302"/>
      <c r="C480" s="1303" t="s">
        <v>1781</v>
      </c>
      <c r="D480" s="1303"/>
      <c r="E480" s="92" t="s">
        <v>1782</v>
      </c>
    </row>
    <row r="481" spans="1:5" x14ac:dyDescent="0.3">
      <c r="A481" s="1302">
        <v>4</v>
      </c>
      <c r="B481" s="1302"/>
      <c r="C481" s="1303" t="s">
        <v>1783</v>
      </c>
      <c r="D481" s="1303"/>
      <c r="E481" s="92" t="s">
        <v>1784</v>
      </c>
    </row>
    <row r="482" spans="1:5" x14ac:dyDescent="0.3">
      <c r="A482" s="1302">
        <v>4</v>
      </c>
      <c r="B482" s="1302"/>
      <c r="C482" s="1303" t="s">
        <v>1785</v>
      </c>
      <c r="D482" s="1303"/>
      <c r="E482" s="92" t="s">
        <v>2155</v>
      </c>
    </row>
    <row r="483" spans="1:5" x14ac:dyDescent="0.3">
      <c r="A483" s="1302">
        <v>4</v>
      </c>
      <c r="B483" s="1302"/>
      <c r="C483" s="1303" t="s">
        <v>1786</v>
      </c>
      <c r="D483" s="1303"/>
      <c r="E483" s="92" t="s">
        <v>1787</v>
      </c>
    </row>
    <row r="484" spans="1:5" x14ac:dyDescent="0.3">
      <c r="A484" s="1302">
        <v>4</v>
      </c>
      <c r="B484" s="1302"/>
      <c r="C484" s="1303" t="s">
        <v>1788</v>
      </c>
      <c r="D484" s="1303"/>
      <c r="E484" s="92" t="s">
        <v>1789</v>
      </c>
    </row>
    <row r="485" spans="1:5" x14ac:dyDescent="0.3">
      <c r="A485" s="1302">
        <v>4</v>
      </c>
      <c r="B485" s="1302"/>
      <c r="C485" s="1303" t="s">
        <v>1790</v>
      </c>
      <c r="D485" s="1303"/>
      <c r="E485" s="92" t="s">
        <v>1791</v>
      </c>
    </row>
    <row r="486" spans="1:5" x14ac:dyDescent="0.3">
      <c r="A486" s="1302"/>
      <c r="B486" s="1302"/>
      <c r="C486" s="1303" t="s">
        <v>965</v>
      </c>
      <c r="D486" s="1303"/>
      <c r="E486" s="1769" t="s">
        <v>572</v>
      </c>
    </row>
    <row r="487" spans="1:5" x14ac:dyDescent="0.3">
      <c r="A487" s="1302"/>
      <c r="B487" s="1302"/>
      <c r="C487" s="1303" t="s">
        <v>966</v>
      </c>
      <c r="D487" s="1303"/>
      <c r="E487" s="1769" t="s">
        <v>572</v>
      </c>
    </row>
    <row r="488" spans="1:5" x14ac:dyDescent="0.3">
      <c r="A488" s="1302">
        <v>4</v>
      </c>
      <c r="B488" s="1302"/>
      <c r="C488" s="1303" t="s">
        <v>1792</v>
      </c>
      <c r="D488" s="1303"/>
      <c r="E488" s="92" t="s">
        <v>1793</v>
      </c>
    </row>
    <row r="489" spans="1:5" x14ac:dyDescent="0.3">
      <c r="A489" s="1302">
        <v>4</v>
      </c>
      <c r="B489" s="1302"/>
      <c r="C489" s="1303" t="s">
        <v>1794</v>
      </c>
      <c r="D489" s="1303"/>
      <c r="E489" s="92" t="s">
        <v>2156</v>
      </c>
    </row>
    <row r="490" spans="1:5" x14ac:dyDescent="0.3">
      <c r="A490" s="1302">
        <v>4</v>
      </c>
      <c r="B490" s="1302"/>
      <c r="C490" s="1303" t="s">
        <v>1795</v>
      </c>
      <c r="D490" s="1303"/>
      <c r="E490" s="92" t="s">
        <v>1796</v>
      </c>
    </row>
    <row r="491" spans="1:5" x14ac:dyDescent="0.3">
      <c r="A491" s="1302">
        <v>4</v>
      </c>
      <c r="B491" s="1302"/>
      <c r="C491" s="1303" t="s">
        <v>1797</v>
      </c>
      <c r="D491" s="1303"/>
      <c r="E491" s="92" t="s">
        <v>1798</v>
      </c>
    </row>
    <row r="492" spans="1:5" x14ac:dyDescent="0.3">
      <c r="A492" s="1302">
        <v>4</v>
      </c>
      <c r="B492" s="1302"/>
      <c r="C492" s="1303" t="s">
        <v>1799</v>
      </c>
      <c r="D492" s="1303"/>
      <c r="E492" s="92" t="s">
        <v>1800</v>
      </c>
    </row>
    <row r="493" spans="1:5" x14ac:dyDescent="0.3">
      <c r="A493" s="1302">
        <v>4</v>
      </c>
      <c r="B493" s="1302"/>
      <c r="C493" s="1303" t="s">
        <v>1801</v>
      </c>
      <c r="D493" s="1303"/>
      <c r="E493" s="92" t="s">
        <v>1802</v>
      </c>
    </row>
    <row r="494" spans="1:5" x14ac:dyDescent="0.3">
      <c r="A494" s="1302">
        <v>4</v>
      </c>
      <c r="B494" s="1302"/>
      <c r="C494" s="1303" t="s">
        <v>1803</v>
      </c>
      <c r="D494" s="1303"/>
      <c r="E494" s="92" t="s">
        <v>1805</v>
      </c>
    </row>
    <row r="495" spans="1:5" x14ac:dyDescent="0.3">
      <c r="A495" s="1302"/>
      <c r="B495" s="1302"/>
      <c r="C495" s="1303" t="s">
        <v>967</v>
      </c>
      <c r="D495" s="1303"/>
      <c r="E495" s="1769" t="s">
        <v>572</v>
      </c>
    </row>
    <row r="496" spans="1:5" x14ac:dyDescent="0.3">
      <c r="A496" s="1302"/>
      <c r="B496" s="1302"/>
      <c r="C496" s="1303" t="s">
        <v>968</v>
      </c>
      <c r="D496" s="1303"/>
      <c r="E496" s="1769" t="s">
        <v>572</v>
      </c>
    </row>
    <row r="497" spans="1:5" x14ac:dyDescent="0.3">
      <c r="A497" s="1302"/>
      <c r="B497" s="1302"/>
      <c r="C497" s="1303" t="s">
        <v>969</v>
      </c>
      <c r="D497" s="1303"/>
      <c r="E497" s="1769" t="s">
        <v>572</v>
      </c>
    </row>
    <row r="498" spans="1:5" x14ac:dyDescent="0.3">
      <c r="A498" s="1302"/>
      <c r="B498" s="1302"/>
      <c r="C498" s="1303" t="s">
        <v>970</v>
      </c>
      <c r="D498" s="1303"/>
      <c r="E498" s="1769" t="s">
        <v>572</v>
      </c>
    </row>
    <row r="499" spans="1:5" x14ac:dyDescent="0.3">
      <c r="A499" s="1302">
        <v>4</v>
      </c>
      <c r="B499" s="1302"/>
      <c r="C499" s="1303" t="s">
        <v>1806</v>
      </c>
      <c r="D499" s="1303"/>
      <c r="E499" s="92" t="s">
        <v>1807</v>
      </c>
    </row>
    <row r="500" spans="1:5" x14ac:dyDescent="0.3">
      <c r="A500" s="1302">
        <v>4</v>
      </c>
      <c r="B500" s="1302"/>
      <c r="C500" s="1303" t="s">
        <v>1808</v>
      </c>
      <c r="D500" s="1303"/>
      <c r="E500" s="92" t="s">
        <v>1810</v>
      </c>
    </row>
    <row r="501" spans="1:5" x14ac:dyDescent="0.3">
      <c r="A501" s="1302">
        <v>4</v>
      </c>
      <c r="B501" s="1302"/>
      <c r="C501" s="1303" t="s">
        <v>1811</v>
      </c>
      <c r="D501" s="1303"/>
      <c r="E501" s="92" t="s">
        <v>2157</v>
      </c>
    </row>
    <row r="502" spans="1:5" x14ac:dyDescent="0.3">
      <c r="A502" s="1302">
        <v>4</v>
      </c>
      <c r="B502" s="1302"/>
      <c r="C502" s="1303" t="s">
        <v>1812</v>
      </c>
      <c r="D502" s="1303"/>
      <c r="E502" s="92" t="s">
        <v>1813</v>
      </c>
    </row>
    <row r="503" spans="1:5" x14ac:dyDescent="0.3">
      <c r="A503" s="1302">
        <v>4</v>
      </c>
      <c r="B503" s="1302"/>
      <c r="C503" s="1303" t="s">
        <v>1814</v>
      </c>
      <c r="D503" s="1303"/>
      <c r="E503" s="92" t="s">
        <v>1815</v>
      </c>
    </row>
    <row r="504" spans="1:5" x14ac:dyDescent="0.3">
      <c r="A504" s="1302">
        <v>4</v>
      </c>
      <c r="B504" s="1302"/>
      <c r="C504" s="1303" t="s">
        <v>1816</v>
      </c>
      <c r="D504" s="1303"/>
      <c r="E504" s="92" t="s">
        <v>1817</v>
      </c>
    </row>
    <row r="505" spans="1:5" x14ac:dyDescent="0.3">
      <c r="A505" s="1302">
        <v>4</v>
      </c>
      <c r="B505" s="1302"/>
      <c r="C505" s="1303" t="s">
        <v>1818</v>
      </c>
      <c r="D505" s="1303"/>
      <c r="E505" s="92" t="s">
        <v>0</v>
      </c>
    </row>
    <row r="506" spans="1:5" x14ac:dyDescent="0.3">
      <c r="A506" s="1302">
        <v>4</v>
      </c>
      <c r="B506" s="1302"/>
      <c r="C506" s="1303" t="s">
        <v>1</v>
      </c>
      <c r="D506" s="1303"/>
      <c r="E506" s="92" t="s">
        <v>2</v>
      </c>
    </row>
    <row r="507" spans="1:5" x14ac:dyDescent="0.3">
      <c r="A507" s="1302">
        <v>4</v>
      </c>
      <c r="B507" s="1302"/>
      <c r="C507" s="1303" t="s">
        <v>3</v>
      </c>
      <c r="D507" s="1303"/>
      <c r="E507" s="92" t="s">
        <v>4</v>
      </c>
    </row>
    <row r="508" spans="1:5" x14ac:dyDescent="0.3">
      <c r="A508" s="1302">
        <v>4</v>
      </c>
      <c r="B508" s="1302"/>
      <c r="C508" s="1303" t="s">
        <v>5</v>
      </c>
      <c r="D508" s="1303"/>
      <c r="E508" s="92" t="s">
        <v>6</v>
      </c>
    </row>
    <row r="509" spans="1:5" x14ac:dyDescent="0.3">
      <c r="A509" s="1302">
        <v>4</v>
      </c>
      <c r="B509" s="1302"/>
      <c r="C509" s="1303" t="s">
        <v>7</v>
      </c>
      <c r="D509" s="1303"/>
      <c r="E509" s="92" t="s">
        <v>2158</v>
      </c>
    </row>
    <row r="510" spans="1:5" x14ac:dyDescent="0.3">
      <c r="A510" s="1302"/>
      <c r="B510" s="1302"/>
      <c r="C510" s="1303" t="s">
        <v>971</v>
      </c>
      <c r="D510" s="1303"/>
      <c r="E510" s="1769" t="s">
        <v>572</v>
      </c>
    </row>
    <row r="511" spans="1:5" x14ac:dyDescent="0.3">
      <c r="A511" s="1302"/>
      <c r="B511" s="1302"/>
      <c r="C511" s="1303" t="s">
        <v>972</v>
      </c>
      <c r="D511" s="1303"/>
      <c r="E511" s="1769" t="s">
        <v>572</v>
      </c>
    </row>
    <row r="512" spans="1:5" x14ac:dyDescent="0.3">
      <c r="A512" s="1302"/>
      <c r="B512" s="1302"/>
      <c r="C512" s="1303" t="s">
        <v>973</v>
      </c>
      <c r="D512" s="1303"/>
      <c r="E512" s="1769" t="s">
        <v>572</v>
      </c>
    </row>
    <row r="513" spans="1:5" x14ac:dyDescent="0.3">
      <c r="A513" s="1302"/>
      <c r="B513" s="1302"/>
      <c r="C513" s="1303" t="s">
        <v>974</v>
      </c>
      <c r="D513" s="1303"/>
      <c r="E513" s="1769" t="s">
        <v>572</v>
      </c>
    </row>
    <row r="514" spans="1:5" x14ac:dyDescent="0.3">
      <c r="A514" s="1302"/>
      <c r="B514" s="1302"/>
      <c r="C514" s="1303" t="s">
        <v>975</v>
      </c>
      <c r="D514" s="1303"/>
      <c r="E514" s="1769" t="s">
        <v>572</v>
      </c>
    </row>
    <row r="515" spans="1:5" x14ac:dyDescent="0.3">
      <c r="A515" s="1302"/>
      <c r="B515" s="1302"/>
      <c r="C515" s="1303" t="s">
        <v>976</v>
      </c>
      <c r="D515" s="1303"/>
      <c r="E515" s="1769" t="s">
        <v>572</v>
      </c>
    </row>
    <row r="516" spans="1:5" x14ac:dyDescent="0.3">
      <c r="A516" s="1302"/>
      <c r="B516" s="1302"/>
      <c r="C516" s="1303" t="s">
        <v>977</v>
      </c>
      <c r="D516" s="1303"/>
      <c r="E516" s="1769" t="s">
        <v>572</v>
      </c>
    </row>
    <row r="517" spans="1:5" x14ac:dyDescent="0.3">
      <c r="A517" s="1302"/>
      <c r="B517" s="1302"/>
      <c r="C517" s="1303" t="s">
        <v>978</v>
      </c>
      <c r="D517" s="1303"/>
      <c r="E517" s="1769" t="s">
        <v>572</v>
      </c>
    </row>
    <row r="518" spans="1:5" x14ac:dyDescent="0.3">
      <c r="A518" s="1302"/>
      <c r="B518" s="1302"/>
      <c r="C518" s="1303" t="s">
        <v>979</v>
      </c>
      <c r="D518" s="1303"/>
      <c r="E518" s="1769" t="s">
        <v>572</v>
      </c>
    </row>
    <row r="519" spans="1:5" x14ac:dyDescent="0.3">
      <c r="A519" s="1302">
        <v>4</v>
      </c>
      <c r="B519" s="1302"/>
      <c r="C519" s="1303" t="s">
        <v>8</v>
      </c>
      <c r="D519" s="1303"/>
      <c r="E519" s="92" t="s">
        <v>2159</v>
      </c>
    </row>
    <row r="520" spans="1:5" x14ac:dyDescent="0.3">
      <c r="A520" s="1302"/>
      <c r="B520" s="1302"/>
      <c r="C520" s="1303" t="s">
        <v>980</v>
      </c>
      <c r="D520" s="1303"/>
      <c r="E520" s="1769" t="s">
        <v>572</v>
      </c>
    </row>
    <row r="521" spans="1:5" x14ac:dyDescent="0.3">
      <c r="A521" s="1302"/>
      <c r="B521" s="1302"/>
      <c r="C521" s="1303" t="s">
        <v>981</v>
      </c>
      <c r="D521" s="1303"/>
      <c r="E521" s="1769" t="s">
        <v>572</v>
      </c>
    </row>
    <row r="522" spans="1:5" x14ac:dyDescent="0.3">
      <c r="A522" s="1302"/>
      <c r="B522" s="1302"/>
      <c r="C522" s="1303" t="s">
        <v>982</v>
      </c>
      <c r="D522" s="1303"/>
      <c r="E522" s="1769" t="s">
        <v>572</v>
      </c>
    </row>
    <row r="523" spans="1:5" x14ac:dyDescent="0.3">
      <c r="A523" s="1302"/>
      <c r="B523" s="1302"/>
      <c r="C523" s="1303" t="s">
        <v>983</v>
      </c>
      <c r="D523" s="1303"/>
      <c r="E523" s="1769" t="s">
        <v>572</v>
      </c>
    </row>
    <row r="524" spans="1:5" x14ac:dyDescent="0.3">
      <c r="A524" s="1302"/>
      <c r="B524" s="1302"/>
      <c r="C524" s="1303" t="s">
        <v>984</v>
      </c>
      <c r="D524" s="1303"/>
      <c r="E524" s="1769" t="s">
        <v>572</v>
      </c>
    </row>
    <row r="525" spans="1:5" x14ac:dyDescent="0.3">
      <c r="A525" s="1302"/>
      <c r="B525" s="1302"/>
      <c r="C525" s="1303" t="s">
        <v>985</v>
      </c>
      <c r="D525" s="1303"/>
      <c r="E525" s="1769" t="s">
        <v>572</v>
      </c>
    </row>
    <row r="526" spans="1:5" x14ac:dyDescent="0.3">
      <c r="A526" s="1302"/>
      <c r="B526" s="1302"/>
      <c r="C526" s="1303" t="s">
        <v>986</v>
      </c>
      <c r="D526" s="1303"/>
      <c r="E526" s="1769" t="s">
        <v>572</v>
      </c>
    </row>
    <row r="527" spans="1:5" x14ac:dyDescent="0.3">
      <c r="A527" s="1302"/>
      <c r="B527" s="1302"/>
      <c r="C527" s="1303" t="s">
        <v>987</v>
      </c>
      <c r="D527" s="1303"/>
      <c r="E527" s="1769" t="s">
        <v>572</v>
      </c>
    </row>
    <row r="528" spans="1:5" x14ac:dyDescent="0.3">
      <c r="A528" s="1302"/>
      <c r="B528" s="1302"/>
      <c r="C528" s="1303" t="s">
        <v>988</v>
      </c>
      <c r="D528" s="1303"/>
      <c r="E528" s="1769" t="s">
        <v>572</v>
      </c>
    </row>
    <row r="529" spans="1:5" x14ac:dyDescent="0.3">
      <c r="A529" s="1302"/>
      <c r="B529" s="1302"/>
      <c r="C529" s="1303" t="s">
        <v>989</v>
      </c>
      <c r="D529" s="1303"/>
      <c r="E529" s="1769" t="s">
        <v>572</v>
      </c>
    </row>
    <row r="530" spans="1:5" x14ac:dyDescent="0.3">
      <c r="A530" s="1302">
        <v>4</v>
      </c>
      <c r="B530" s="1302"/>
      <c r="C530" s="1303" t="s">
        <v>9</v>
      </c>
      <c r="D530" s="1303"/>
      <c r="E530" s="1770" t="s">
        <v>555</v>
      </c>
    </row>
    <row r="531" spans="1:5" x14ac:dyDescent="0.3">
      <c r="A531" s="1302">
        <v>4</v>
      </c>
      <c r="B531" s="1302"/>
      <c r="C531" s="1303" t="s">
        <v>10</v>
      </c>
      <c r="D531" s="1303"/>
      <c r="E531" s="1770" t="s">
        <v>556</v>
      </c>
    </row>
    <row r="532" spans="1:5" x14ac:dyDescent="0.3">
      <c r="A532" s="1302"/>
      <c r="B532" s="1302"/>
      <c r="C532" s="1303" t="s">
        <v>990</v>
      </c>
      <c r="D532" s="1303"/>
      <c r="E532" s="1769" t="s">
        <v>572</v>
      </c>
    </row>
    <row r="533" spans="1:5" x14ac:dyDescent="0.3">
      <c r="A533" s="1302"/>
      <c r="B533" s="1302"/>
      <c r="C533" s="1303" t="s">
        <v>991</v>
      </c>
      <c r="D533" s="1303"/>
      <c r="E533" s="1769" t="s">
        <v>572</v>
      </c>
    </row>
    <row r="534" spans="1:5" x14ac:dyDescent="0.3">
      <c r="A534" s="1302"/>
      <c r="B534" s="1302"/>
      <c r="C534" s="1303" t="s">
        <v>992</v>
      </c>
      <c r="D534" s="1303"/>
      <c r="E534" s="1769" t="s">
        <v>572</v>
      </c>
    </row>
    <row r="535" spans="1:5" x14ac:dyDescent="0.3">
      <c r="A535" s="1302"/>
      <c r="B535" s="1302"/>
      <c r="C535" s="1303" t="s">
        <v>993</v>
      </c>
      <c r="D535" s="1303"/>
      <c r="E535" s="1769" t="s">
        <v>572</v>
      </c>
    </row>
    <row r="536" spans="1:5" x14ac:dyDescent="0.3">
      <c r="A536" s="1302"/>
      <c r="B536" s="1302"/>
      <c r="C536" s="1303" t="s">
        <v>994</v>
      </c>
      <c r="D536" s="1303"/>
      <c r="E536" s="1769" t="s">
        <v>572</v>
      </c>
    </row>
    <row r="537" spans="1:5" x14ac:dyDescent="0.3">
      <c r="A537" s="1302"/>
      <c r="B537" s="1302"/>
      <c r="C537" s="1303" t="s">
        <v>995</v>
      </c>
      <c r="D537" s="1303"/>
      <c r="E537" s="1769" t="s">
        <v>572</v>
      </c>
    </row>
    <row r="538" spans="1:5" x14ac:dyDescent="0.3">
      <c r="A538" s="1302"/>
      <c r="B538" s="1302"/>
      <c r="C538" s="1303" t="s">
        <v>996</v>
      </c>
      <c r="D538" s="1303"/>
      <c r="E538" s="1769" t="s">
        <v>572</v>
      </c>
    </row>
    <row r="539" spans="1:5" x14ac:dyDescent="0.3">
      <c r="A539" s="1302">
        <v>4</v>
      </c>
      <c r="B539" s="1302"/>
      <c r="C539" s="1303" t="s">
        <v>11</v>
      </c>
      <c r="D539" s="1303"/>
      <c r="E539" s="92" t="s">
        <v>12</v>
      </c>
    </row>
    <row r="540" spans="1:5" x14ac:dyDescent="0.3">
      <c r="A540" s="1302">
        <v>4</v>
      </c>
      <c r="B540" s="1302"/>
      <c r="C540" s="1303" t="s">
        <v>13</v>
      </c>
      <c r="D540" s="1303"/>
      <c r="E540" s="92" t="s">
        <v>14</v>
      </c>
    </row>
    <row r="541" spans="1:5" x14ac:dyDescent="0.3">
      <c r="A541" s="1302">
        <v>4</v>
      </c>
      <c r="B541" s="1302"/>
      <c r="C541" s="1303" t="s">
        <v>15</v>
      </c>
      <c r="D541" s="1303"/>
      <c r="E541" s="92" t="s">
        <v>16</v>
      </c>
    </row>
    <row r="542" spans="1:5" x14ac:dyDescent="0.3">
      <c r="A542" s="1302">
        <v>4</v>
      </c>
      <c r="B542" s="1302"/>
      <c r="C542" s="1303" t="s">
        <v>17</v>
      </c>
      <c r="D542" s="1303"/>
      <c r="E542" s="92" t="s">
        <v>18</v>
      </c>
    </row>
    <row r="543" spans="1:5" x14ac:dyDescent="0.3">
      <c r="A543" s="1302"/>
      <c r="B543" s="1302"/>
      <c r="C543" s="1303" t="s">
        <v>997</v>
      </c>
      <c r="D543" s="1303"/>
      <c r="E543" s="1769" t="s">
        <v>572</v>
      </c>
    </row>
    <row r="544" spans="1:5" x14ac:dyDescent="0.3">
      <c r="A544" s="1302"/>
      <c r="B544" s="1302"/>
      <c r="C544" s="1303" t="s">
        <v>998</v>
      </c>
      <c r="D544" s="1303"/>
      <c r="E544" s="1769" t="s">
        <v>572</v>
      </c>
    </row>
    <row r="545" spans="1:5" x14ac:dyDescent="0.3">
      <c r="A545" s="1302"/>
      <c r="B545" s="1302"/>
      <c r="C545" s="1303" t="s">
        <v>999</v>
      </c>
      <c r="D545" s="1303"/>
      <c r="E545" s="1769" t="s">
        <v>572</v>
      </c>
    </row>
    <row r="546" spans="1:5" x14ac:dyDescent="0.3">
      <c r="A546" s="1302"/>
      <c r="B546" s="1302"/>
      <c r="C546" s="1303" t="s">
        <v>1000</v>
      </c>
      <c r="D546" s="1303"/>
      <c r="E546" s="1769" t="s">
        <v>572</v>
      </c>
    </row>
    <row r="547" spans="1:5" x14ac:dyDescent="0.3">
      <c r="A547" s="1302"/>
      <c r="B547" s="1302"/>
      <c r="C547" s="1303" t="s">
        <v>1001</v>
      </c>
      <c r="D547" s="1303"/>
      <c r="E547" s="1769" t="s">
        <v>572</v>
      </c>
    </row>
    <row r="548" spans="1:5" x14ac:dyDescent="0.3">
      <c r="A548" s="1302"/>
      <c r="B548" s="1302"/>
      <c r="C548" s="1303" t="s">
        <v>1002</v>
      </c>
      <c r="D548" s="1303"/>
      <c r="E548" s="1769" t="s">
        <v>572</v>
      </c>
    </row>
    <row r="549" spans="1:5" x14ac:dyDescent="0.3">
      <c r="A549" s="1302"/>
      <c r="B549" s="1302"/>
      <c r="C549" s="1303" t="s">
        <v>1003</v>
      </c>
      <c r="D549" s="1303"/>
      <c r="E549" s="1769" t="s">
        <v>572</v>
      </c>
    </row>
    <row r="550" spans="1:5" x14ac:dyDescent="0.3">
      <c r="A550" s="1302">
        <v>4</v>
      </c>
      <c r="B550" s="1302"/>
      <c r="C550" s="1303" t="s">
        <v>19</v>
      </c>
      <c r="D550" s="1303"/>
      <c r="E550" s="1770" t="s">
        <v>557</v>
      </c>
    </row>
    <row r="551" spans="1:5" x14ac:dyDescent="0.3">
      <c r="A551" s="1302">
        <v>4</v>
      </c>
      <c r="B551" s="1302"/>
      <c r="C551" s="1303" t="s">
        <v>20</v>
      </c>
      <c r="D551" s="1303"/>
      <c r="E551" s="1770" t="s">
        <v>558</v>
      </c>
    </row>
    <row r="552" spans="1:5" x14ac:dyDescent="0.3">
      <c r="A552" s="1302">
        <v>4</v>
      </c>
      <c r="B552" s="1302"/>
      <c r="C552" s="1303" t="s">
        <v>21</v>
      </c>
      <c r="D552" s="1303"/>
      <c r="E552" s="1770" t="s">
        <v>559</v>
      </c>
    </row>
    <row r="553" spans="1:5" x14ac:dyDescent="0.3">
      <c r="A553" s="1302">
        <v>4</v>
      </c>
      <c r="B553" s="1302"/>
      <c r="C553" s="1303" t="s">
        <v>22</v>
      </c>
      <c r="D553" s="1303"/>
      <c r="E553" s="1770" t="s">
        <v>560</v>
      </c>
    </row>
    <row r="554" spans="1:5" x14ac:dyDescent="0.3">
      <c r="A554" s="1302"/>
      <c r="B554" s="1302"/>
      <c r="C554" s="1303" t="s">
        <v>1004</v>
      </c>
      <c r="D554" s="1303"/>
      <c r="E554" s="1769" t="s">
        <v>572</v>
      </c>
    </row>
    <row r="555" spans="1:5" x14ac:dyDescent="0.3">
      <c r="A555" s="1302"/>
      <c r="B555" s="1302"/>
      <c r="C555" s="1303" t="s">
        <v>1005</v>
      </c>
      <c r="D555" s="1303"/>
      <c r="E555" s="1769" t="s">
        <v>572</v>
      </c>
    </row>
    <row r="556" spans="1:5" x14ac:dyDescent="0.3">
      <c r="A556" s="1302"/>
      <c r="B556" s="1302"/>
      <c r="C556" s="1303" t="s">
        <v>1006</v>
      </c>
      <c r="D556" s="1303"/>
      <c r="E556" s="1769" t="s">
        <v>572</v>
      </c>
    </row>
    <row r="557" spans="1:5" x14ac:dyDescent="0.3">
      <c r="A557" s="1302"/>
      <c r="B557" s="1302"/>
      <c r="C557" s="1303" t="s">
        <v>1007</v>
      </c>
      <c r="D557" s="1303"/>
      <c r="E557" s="1769" t="s">
        <v>572</v>
      </c>
    </row>
    <row r="558" spans="1:5" x14ac:dyDescent="0.3">
      <c r="A558" s="1302">
        <v>4</v>
      </c>
      <c r="B558" s="1302"/>
      <c r="C558" s="1303" t="s">
        <v>23</v>
      </c>
      <c r="D558" s="1303"/>
      <c r="E558" s="92" t="s">
        <v>24</v>
      </c>
    </row>
    <row r="559" spans="1:5" x14ac:dyDescent="0.3">
      <c r="A559" s="1302">
        <v>4</v>
      </c>
      <c r="B559" s="1302"/>
      <c r="C559" s="1303" t="s">
        <v>25</v>
      </c>
      <c r="D559" s="1303"/>
      <c r="E559" s="92" t="s">
        <v>2160</v>
      </c>
    </row>
    <row r="560" spans="1:5" x14ac:dyDescent="0.3">
      <c r="A560" s="1302">
        <v>4</v>
      </c>
      <c r="B560" s="1302"/>
      <c r="C560" s="1303" t="s">
        <v>26</v>
      </c>
      <c r="D560" s="1303"/>
      <c r="E560" s="92" t="s">
        <v>2161</v>
      </c>
    </row>
    <row r="561" spans="1:5" x14ac:dyDescent="0.3">
      <c r="A561" s="1302">
        <v>4</v>
      </c>
      <c r="B561" s="1302"/>
      <c r="C561" s="1303" t="s">
        <v>27</v>
      </c>
      <c r="D561" s="1303"/>
      <c r="E561" s="92" t="s">
        <v>28</v>
      </c>
    </row>
    <row r="562" spans="1:5" x14ac:dyDescent="0.3">
      <c r="A562" s="1302"/>
      <c r="B562" s="1302"/>
      <c r="C562" s="1303" t="s">
        <v>1008</v>
      </c>
      <c r="D562" s="1303"/>
      <c r="E562" s="1769" t="s">
        <v>572</v>
      </c>
    </row>
    <row r="563" spans="1:5" x14ac:dyDescent="0.3">
      <c r="A563" s="1302"/>
      <c r="B563" s="1302"/>
      <c r="C563" s="1303" t="s">
        <v>570</v>
      </c>
      <c r="D563" s="1303"/>
      <c r="E563" s="1769" t="s">
        <v>572</v>
      </c>
    </row>
    <row r="564" spans="1:5" x14ac:dyDescent="0.3">
      <c r="A564" s="1302"/>
      <c r="B564" s="1302"/>
      <c r="C564" s="1303" t="s">
        <v>1009</v>
      </c>
      <c r="D564" s="1303"/>
      <c r="E564" s="1769" t="s">
        <v>572</v>
      </c>
    </row>
    <row r="565" spans="1:5" x14ac:dyDescent="0.3">
      <c r="A565" s="1302"/>
      <c r="B565" s="1302"/>
      <c r="C565" s="1303" t="s">
        <v>1010</v>
      </c>
      <c r="D565" s="1303"/>
      <c r="E565" s="1769" t="s">
        <v>572</v>
      </c>
    </row>
    <row r="566" spans="1:5" x14ac:dyDescent="0.3">
      <c r="A566" s="1302"/>
      <c r="B566" s="1302"/>
      <c r="C566" s="1303" t="s">
        <v>1011</v>
      </c>
      <c r="D566" s="1303"/>
      <c r="E566" s="1769" t="s">
        <v>572</v>
      </c>
    </row>
    <row r="567" spans="1:5" x14ac:dyDescent="0.3">
      <c r="A567" s="1302"/>
      <c r="B567" s="1302"/>
      <c r="C567" s="1303" t="s">
        <v>1012</v>
      </c>
      <c r="D567" s="1303"/>
      <c r="E567" s="1769" t="s">
        <v>572</v>
      </c>
    </row>
    <row r="568" spans="1:5" x14ac:dyDescent="0.3">
      <c r="A568" s="1302"/>
      <c r="B568" s="1302"/>
      <c r="C568" s="1303" t="s">
        <v>1013</v>
      </c>
      <c r="D568" s="1303"/>
      <c r="E568" s="1769" t="s">
        <v>572</v>
      </c>
    </row>
    <row r="569" spans="1:5" x14ac:dyDescent="0.3">
      <c r="A569" s="1302">
        <v>4</v>
      </c>
      <c r="B569" s="1302"/>
      <c r="C569" s="1303" t="s">
        <v>29</v>
      </c>
      <c r="D569" s="1303"/>
      <c r="E569" s="92" t="s">
        <v>2162</v>
      </c>
    </row>
    <row r="570" spans="1:5" x14ac:dyDescent="0.3">
      <c r="A570" s="1302"/>
      <c r="B570" s="1302"/>
      <c r="C570" s="1303" t="s">
        <v>1014</v>
      </c>
      <c r="D570" s="1303"/>
      <c r="E570" s="1769" t="s">
        <v>572</v>
      </c>
    </row>
    <row r="571" spans="1:5" x14ac:dyDescent="0.3">
      <c r="A571" s="1302"/>
      <c r="B571" s="1302"/>
      <c r="C571" s="1303" t="s">
        <v>1015</v>
      </c>
      <c r="D571" s="1303"/>
      <c r="E571" s="1769" t="s">
        <v>572</v>
      </c>
    </row>
    <row r="572" spans="1:5" x14ac:dyDescent="0.3">
      <c r="A572" s="1302"/>
      <c r="B572" s="1302"/>
      <c r="C572" s="1303" t="s">
        <v>1016</v>
      </c>
      <c r="D572" s="1303"/>
      <c r="E572" s="1769" t="s">
        <v>572</v>
      </c>
    </row>
    <row r="573" spans="1:5" x14ac:dyDescent="0.3">
      <c r="A573" s="1302"/>
      <c r="B573" s="1302"/>
      <c r="C573" s="1303" t="s">
        <v>1017</v>
      </c>
      <c r="D573" s="1303"/>
      <c r="E573" s="1769" t="s">
        <v>572</v>
      </c>
    </row>
    <row r="574" spans="1:5" x14ac:dyDescent="0.3">
      <c r="A574" s="1302"/>
      <c r="B574" s="1302"/>
      <c r="C574" s="1303" t="s">
        <v>1018</v>
      </c>
      <c r="D574" s="1303"/>
      <c r="E574" s="1769" t="s">
        <v>572</v>
      </c>
    </row>
    <row r="575" spans="1:5" x14ac:dyDescent="0.3">
      <c r="A575" s="1302"/>
      <c r="B575" s="1302"/>
      <c r="C575" s="1303" t="s">
        <v>1019</v>
      </c>
      <c r="D575" s="1303"/>
      <c r="E575" s="1769" t="s">
        <v>572</v>
      </c>
    </row>
    <row r="576" spans="1:5" x14ac:dyDescent="0.3">
      <c r="A576" s="1302"/>
      <c r="B576" s="1302"/>
      <c r="C576" s="1303" t="s">
        <v>1020</v>
      </c>
      <c r="D576" s="1303"/>
      <c r="E576" s="1769" t="s">
        <v>572</v>
      </c>
    </row>
    <row r="577" spans="1:5" x14ac:dyDescent="0.3">
      <c r="A577" s="1302"/>
      <c r="B577" s="1302"/>
      <c r="C577" s="1303" t="s">
        <v>1021</v>
      </c>
      <c r="D577" s="1303"/>
      <c r="E577" s="1769" t="s">
        <v>572</v>
      </c>
    </row>
    <row r="578" spans="1:5" x14ac:dyDescent="0.3">
      <c r="A578" s="1302"/>
      <c r="B578" s="1302"/>
      <c r="C578" s="1303" t="s">
        <v>1022</v>
      </c>
      <c r="D578" s="1303"/>
      <c r="E578" s="1769" t="s">
        <v>572</v>
      </c>
    </row>
    <row r="579" spans="1:5" x14ac:dyDescent="0.3">
      <c r="A579" s="1302">
        <v>4</v>
      </c>
      <c r="B579" s="1302"/>
      <c r="C579" s="1303" t="s">
        <v>30</v>
      </c>
      <c r="D579" s="1303"/>
      <c r="E579" s="92" t="s">
        <v>31</v>
      </c>
    </row>
    <row r="580" spans="1:5" x14ac:dyDescent="0.3">
      <c r="A580" s="1302">
        <v>4</v>
      </c>
      <c r="B580" s="1302"/>
      <c r="C580" s="1303" t="s">
        <v>32</v>
      </c>
      <c r="D580" s="1303"/>
      <c r="E580" s="92" t="s">
        <v>33</v>
      </c>
    </row>
    <row r="581" spans="1:5" x14ac:dyDescent="0.3">
      <c r="A581" s="1302">
        <v>4</v>
      </c>
      <c r="B581" s="1302"/>
      <c r="C581" s="1303" t="s">
        <v>34</v>
      </c>
      <c r="D581" s="1303"/>
      <c r="E581" s="92" t="s">
        <v>35</v>
      </c>
    </row>
    <row r="582" spans="1:5" x14ac:dyDescent="0.3">
      <c r="A582" s="1302">
        <v>4</v>
      </c>
      <c r="B582" s="1302"/>
      <c r="C582" s="1303" t="s">
        <v>36</v>
      </c>
      <c r="D582" s="1303"/>
      <c r="E582" s="92" t="s">
        <v>37</v>
      </c>
    </row>
    <row r="583" spans="1:5" x14ac:dyDescent="0.3">
      <c r="A583" s="1302">
        <v>4</v>
      </c>
      <c r="B583" s="1302"/>
      <c r="C583" s="1303" t="s">
        <v>38</v>
      </c>
      <c r="D583" s="1303"/>
      <c r="E583" s="92" t="s">
        <v>39</v>
      </c>
    </row>
    <row r="584" spans="1:5" x14ac:dyDescent="0.3">
      <c r="A584" s="1302">
        <v>4</v>
      </c>
      <c r="B584" s="1302"/>
      <c r="C584" s="1303" t="s">
        <v>40</v>
      </c>
      <c r="D584" s="1303"/>
      <c r="E584" s="92" t="s">
        <v>41</v>
      </c>
    </row>
    <row r="585" spans="1:5" x14ac:dyDescent="0.3">
      <c r="A585" s="1302">
        <v>4</v>
      </c>
      <c r="B585" s="1302"/>
      <c r="C585" s="1303" t="s">
        <v>42</v>
      </c>
      <c r="D585" s="1303"/>
      <c r="E585" s="92" t="s">
        <v>43</v>
      </c>
    </row>
    <row r="586" spans="1:5" x14ac:dyDescent="0.3">
      <c r="A586" s="1302">
        <v>4</v>
      </c>
      <c r="B586" s="1302"/>
      <c r="C586" s="1303" t="s">
        <v>44</v>
      </c>
      <c r="D586" s="1303"/>
      <c r="E586" s="92" t="s">
        <v>45</v>
      </c>
    </row>
    <row r="587" spans="1:5" x14ac:dyDescent="0.3">
      <c r="A587" s="1302"/>
      <c r="B587" s="1302"/>
      <c r="C587" s="1303" t="s">
        <v>1023</v>
      </c>
      <c r="D587" s="1303"/>
      <c r="E587" s="1769" t="s">
        <v>572</v>
      </c>
    </row>
    <row r="588" spans="1:5" x14ac:dyDescent="0.3">
      <c r="A588" s="1302"/>
      <c r="B588" s="1302"/>
      <c r="C588" s="1303" t="s">
        <v>1024</v>
      </c>
      <c r="D588" s="1303"/>
      <c r="E588" s="1769" t="s">
        <v>572</v>
      </c>
    </row>
    <row r="589" spans="1:5" x14ac:dyDescent="0.3">
      <c r="A589" s="1302">
        <v>4</v>
      </c>
      <c r="B589" s="1302"/>
      <c r="C589" s="1303" t="s">
        <v>46</v>
      </c>
      <c r="D589" s="1303"/>
      <c r="E589" s="92" t="s">
        <v>47</v>
      </c>
    </row>
    <row r="590" spans="1:5" x14ac:dyDescent="0.3">
      <c r="A590" s="1302">
        <v>4</v>
      </c>
      <c r="B590" s="1302"/>
      <c r="C590" s="1303" t="s">
        <v>48</v>
      </c>
      <c r="D590" s="1303"/>
      <c r="E590" s="92" t="s">
        <v>49</v>
      </c>
    </row>
    <row r="591" spans="1:5" x14ac:dyDescent="0.3">
      <c r="A591" s="1302">
        <v>4</v>
      </c>
      <c r="B591" s="1302"/>
      <c r="C591" s="1303" t="s">
        <v>50</v>
      </c>
      <c r="D591" s="1303"/>
      <c r="E591" s="92" t="s">
        <v>51</v>
      </c>
    </row>
    <row r="592" spans="1:5" x14ac:dyDescent="0.3">
      <c r="A592" s="1302">
        <v>4</v>
      </c>
      <c r="B592" s="1302"/>
      <c r="C592" s="1303" t="s">
        <v>52</v>
      </c>
      <c r="D592" s="1303"/>
      <c r="E592" s="92" t="s">
        <v>53</v>
      </c>
    </row>
    <row r="593" spans="1:5" x14ac:dyDescent="0.3">
      <c r="A593" s="1302">
        <v>4</v>
      </c>
      <c r="B593" s="1302"/>
      <c r="C593" s="1303" t="s">
        <v>54</v>
      </c>
      <c r="D593" s="1303"/>
      <c r="E593" s="92" t="s">
        <v>55</v>
      </c>
    </row>
    <row r="594" spans="1:5" x14ac:dyDescent="0.3">
      <c r="A594" s="1302">
        <v>4</v>
      </c>
      <c r="B594" s="1302"/>
      <c r="C594" s="1303" t="s">
        <v>56</v>
      </c>
      <c r="D594" s="1303"/>
      <c r="E594" s="92" t="s">
        <v>57</v>
      </c>
    </row>
    <row r="595" spans="1:5" x14ac:dyDescent="0.3">
      <c r="A595" s="1302"/>
      <c r="B595" s="1302"/>
      <c r="C595" s="1303" t="s">
        <v>1025</v>
      </c>
      <c r="D595" s="1303"/>
      <c r="E595" s="1769" t="s">
        <v>572</v>
      </c>
    </row>
    <row r="596" spans="1:5" x14ac:dyDescent="0.3">
      <c r="A596" s="1302"/>
      <c r="B596" s="1302"/>
      <c r="C596" s="1303" t="s">
        <v>1026</v>
      </c>
      <c r="D596" s="1303"/>
      <c r="E596" s="1769" t="s">
        <v>572</v>
      </c>
    </row>
    <row r="597" spans="1:5" x14ac:dyDescent="0.3">
      <c r="A597" s="1302"/>
      <c r="B597" s="1302"/>
      <c r="C597" s="1303" t="s">
        <v>1027</v>
      </c>
      <c r="D597" s="1303"/>
      <c r="E597" s="1769" t="s">
        <v>572</v>
      </c>
    </row>
    <row r="598" spans="1:5" x14ac:dyDescent="0.3">
      <c r="A598" s="1302"/>
      <c r="B598" s="1302"/>
      <c r="C598" s="1303" t="s">
        <v>1028</v>
      </c>
      <c r="D598" s="1303"/>
      <c r="E598" s="1769" t="s">
        <v>572</v>
      </c>
    </row>
    <row r="599" spans="1:5" x14ac:dyDescent="0.3">
      <c r="A599" s="1302"/>
      <c r="B599" s="1302"/>
      <c r="C599" s="1303" t="s">
        <v>1029</v>
      </c>
      <c r="D599" s="1303"/>
      <c r="E599" s="1769" t="s">
        <v>572</v>
      </c>
    </row>
    <row r="600" spans="1:5" x14ac:dyDescent="0.3">
      <c r="A600" s="1302">
        <v>4</v>
      </c>
      <c r="B600" s="1302"/>
      <c r="C600" s="1303" t="s">
        <v>58</v>
      </c>
      <c r="D600" s="1303"/>
      <c r="E600" s="1770" t="s">
        <v>561</v>
      </c>
    </row>
    <row r="601" spans="1:5" x14ac:dyDescent="0.3">
      <c r="A601" s="1302">
        <v>4</v>
      </c>
      <c r="B601" s="1302"/>
      <c r="C601" s="1303" t="s">
        <v>59</v>
      </c>
      <c r="D601" s="1303"/>
      <c r="E601" s="1770" t="s">
        <v>562</v>
      </c>
    </row>
    <row r="602" spans="1:5" x14ac:dyDescent="0.3">
      <c r="A602" s="1302">
        <v>4</v>
      </c>
      <c r="B602" s="1302"/>
      <c r="C602" s="1303" t="s">
        <v>60</v>
      </c>
      <c r="D602" s="1303"/>
      <c r="E602" s="92" t="s">
        <v>61</v>
      </c>
    </row>
    <row r="603" spans="1:5" x14ac:dyDescent="0.3">
      <c r="A603" s="1302"/>
      <c r="B603" s="1302"/>
      <c r="C603" s="1303" t="s">
        <v>1030</v>
      </c>
      <c r="D603" s="1303"/>
      <c r="E603" s="1769" t="s">
        <v>572</v>
      </c>
    </row>
    <row r="604" spans="1:5" x14ac:dyDescent="0.3">
      <c r="A604" s="1302"/>
      <c r="B604" s="1302"/>
      <c r="C604" s="1303" t="s">
        <v>1031</v>
      </c>
      <c r="D604" s="1303"/>
      <c r="E604" s="1769" t="s">
        <v>572</v>
      </c>
    </row>
    <row r="605" spans="1:5" x14ac:dyDescent="0.3">
      <c r="A605" s="1302"/>
      <c r="B605" s="1302"/>
      <c r="C605" s="1303" t="s">
        <v>1032</v>
      </c>
      <c r="D605" s="1303"/>
      <c r="E605" s="1769" t="s">
        <v>572</v>
      </c>
    </row>
    <row r="606" spans="1:5" x14ac:dyDescent="0.3">
      <c r="A606" s="1302"/>
      <c r="B606" s="1302"/>
      <c r="C606" s="1303" t="s">
        <v>1033</v>
      </c>
      <c r="D606" s="1303"/>
      <c r="E606" s="1769" t="s">
        <v>572</v>
      </c>
    </row>
    <row r="607" spans="1:5" x14ac:dyDescent="0.3">
      <c r="A607" s="1302"/>
      <c r="B607" s="1302"/>
      <c r="C607" s="1303" t="s">
        <v>1034</v>
      </c>
      <c r="D607" s="1303"/>
      <c r="E607" s="1769" t="s">
        <v>572</v>
      </c>
    </row>
    <row r="608" spans="1:5" x14ac:dyDescent="0.3">
      <c r="A608" s="1302">
        <v>4</v>
      </c>
      <c r="B608" s="1302"/>
      <c r="C608" s="1303" t="s">
        <v>62</v>
      </c>
      <c r="D608" s="1303"/>
      <c r="E608" s="92" t="s">
        <v>63</v>
      </c>
    </row>
    <row r="609" spans="1:5" x14ac:dyDescent="0.3">
      <c r="A609" s="1302">
        <v>4</v>
      </c>
      <c r="B609" s="1302"/>
      <c r="C609" s="1303" t="s">
        <v>64</v>
      </c>
      <c r="D609" s="1303"/>
      <c r="E609" s="92" t="s">
        <v>2163</v>
      </c>
    </row>
    <row r="610" spans="1:5" x14ac:dyDescent="0.3">
      <c r="A610" s="1302"/>
      <c r="B610" s="1302"/>
      <c r="C610" s="1303" t="s">
        <v>1035</v>
      </c>
      <c r="D610" s="1303"/>
      <c r="E610" s="1769" t="s">
        <v>572</v>
      </c>
    </row>
    <row r="611" spans="1:5" x14ac:dyDescent="0.3">
      <c r="A611" s="1302"/>
      <c r="B611" s="1302"/>
      <c r="C611" s="1303" t="s">
        <v>1036</v>
      </c>
      <c r="D611" s="1303"/>
      <c r="E611" s="1769" t="s">
        <v>572</v>
      </c>
    </row>
    <row r="612" spans="1:5" x14ac:dyDescent="0.3">
      <c r="A612" s="1302"/>
      <c r="B612" s="1302"/>
      <c r="C612" s="1303" t="s">
        <v>1037</v>
      </c>
      <c r="D612" s="1303"/>
      <c r="E612" s="1769" t="s">
        <v>572</v>
      </c>
    </row>
    <row r="613" spans="1:5" x14ac:dyDescent="0.3">
      <c r="A613" s="1302"/>
      <c r="B613" s="1302"/>
      <c r="C613" s="1303" t="s">
        <v>1038</v>
      </c>
      <c r="D613" s="1303"/>
      <c r="E613" s="1769" t="s">
        <v>572</v>
      </c>
    </row>
    <row r="614" spans="1:5" x14ac:dyDescent="0.3">
      <c r="A614" s="1302"/>
      <c r="B614" s="1302"/>
      <c r="C614" s="1303" t="s">
        <v>1039</v>
      </c>
      <c r="D614" s="1303"/>
      <c r="E614" s="1769" t="s">
        <v>572</v>
      </c>
    </row>
    <row r="615" spans="1:5" x14ac:dyDescent="0.3">
      <c r="A615" s="1302"/>
      <c r="B615" s="1302"/>
      <c r="C615" s="1303" t="s">
        <v>1040</v>
      </c>
      <c r="D615" s="1303"/>
      <c r="E615" s="1769" t="s">
        <v>572</v>
      </c>
    </row>
    <row r="616" spans="1:5" x14ac:dyDescent="0.3">
      <c r="A616" s="1302"/>
      <c r="B616" s="1302"/>
      <c r="C616" s="1303" t="s">
        <v>1041</v>
      </c>
      <c r="D616" s="1303"/>
      <c r="E616" s="1769" t="s">
        <v>572</v>
      </c>
    </row>
    <row r="617" spans="1:5" x14ac:dyDescent="0.3">
      <c r="A617" s="1302"/>
      <c r="B617" s="1302"/>
      <c r="C617" s="1303" t="s">
        <v>1042</v>
      </c>
      <c r="D617" s="1303"/>
      <c r="E617" s="1769" t="s">
        <v>572</v>
      </c>
    </row>
    <row r="618" spans="1:5" x14ac:dyDescent="0.3">
      <c r="A618" s="1302"/>
      <c r="B618" s="1302"/>
      <c r="C618" s="1303" t="s">
        <v>1043</v>
      </c>
      <c r="D618" s="1303"/>
      <c r="E618" s="1769" t="s">
        <v>572</v>
      </c>
    </row>
    <row r="619" spans="1:5" x14ac:dyDescent="0.3">
      <c r="A619" s="1302">
        <v>4</v>
      </c>
      <c r="B619" s="1302"/>
      <c r="C619" s="1303" t="s">
        <v>65</v>
      </c>
      <c r="D619" s="1303"/>
      <c r="E619" s="92" t="s">
        <v>66</v>
      </c>
    </row>
    <row r="620" spans="1:5" x14ac:dyDescent="0.3">
      <c r="A620" s="1302"/>
      <c r="B620" s="1302"/>
      <c r="C620" s="1303" t="s">
        <v>1044</v>
      </c>
      <c r="D620" s="1303"/>
      <c r="E620" s="1769" t="s">
        <v>572</v>
      </c>
    </row>
    <row r="621" spans="1:5" x14ac:dyDescent="0.3">
      <c r="A621" s="1302"/>
      <c r="B621" s="1302"/>
      <c r="C621" s="1303" t="s">
        <v>1045</v>
      </c>
      <c r="D621" s="1303"/>
      <c r="E621" s="1769" t="s">
        <v>572</v>
      </c>
    </row>
    <row r="622" spans="1:5" x14ac:dyDescent="0.3">
      <c r="A622" s="1302"/>
      <c r="B622" s="1302"/>
      <c r="C622" s="1303" t="s">
        <v>1046</v>
      </c>
      <c r="D622" s="1303"/>
      <c r="E622" s="1769" t="s">
        <v>572</v>
      </c>
    </row>
    <row r="623" spans="1:5" x14ac:dyDescent="0.3">
      <c r="A623" s="1302"/>
      <c r="B623" s="1302"/>
      <c r="C623" s="1303" t="s">
        <v>1047</v>
      </c>
      <c r="D623" s="1303"/>
      <c r="E623" s="1769" t="s">
        <v>572</v>
      </c>
    </row>
    <row r="624" spans="1:5" x14ac:dyDescent="0.3">
      <c r="A624" s="1302"/>
      <c r="B624" s="1302"/>
      <c r="C624" s="1303" t="s">
        <v>1048</v>
      </c>
      <c r="D624" s="1303"/>
      <c r="E624" s="1769" t="s">
        <v>572</v>
      </c>
    </row>
    <row r="625" spans="1:5" x14ac:dyDescent="0.3">
      <c r="A625" s="1302"/>
      <c r="B625" s="1302"/>
      <c r="C625" s="1303" t="s">
        <v>1049</v>
      </c>
      <c r="D625" s="1303"/>
      <c r="E625" s="1769" t="s">
        <v>572</v>
      </c>
    </row>
    <row r="626" spans="1:5" x14ac:dyDescent="0.3">
      <c r="A626" s="1302"/>
      <c r="B626" s="1302"/>
      <c r="C626" s="1303" t="s">
        <v>1050</v>
      </c>
      <c r="D626" s="1303"/>
      <c r="E626" s="1769" t="s">
        <v>572</v>
      </c>
    </row>
    <row r="627" spans="1:5" x14ac:dyDescent="0.3">
      <c r="A627" s="1302"/>
      <c r="B627" s="1302"/>
      <c r="C627" s="1303" t="s">
        <v>1051</v>
      </c>
      <c r="D627" s="1303"/>
      <c r="E627" s="1769" t="s">
        <v>572</v>
      </c>
    </row>
    <row r="628" spans="1:5" x14ac:dyDescent="0.3">
      <c r="A628" s="1302"/>
      <c r="B628" s="1302"/>
      <c r="C628" s="1303" t="s">
        <v>1052</v>
      </c>
      <c r="D628" s="1303"/>
      <c r="E628" s="1769" t="s">
        <v>572</v>
      </c>
    </row>
    <row r="629" spans="1:5" x14ac:dyDescent="0.3">
      <c r="A629" s="1302">
        <v>4</v>
      </c>
      <c r="B629" s="1302"/>
      <c r="C629" s="1303" t="s">
        <v>67</v>
      </c>
      <c r="D629" s="1303"/>
      <c r="E629" s="92" t="s">
        <v>2164</v>
      </c>
    </row>
    <row r="630" spans="1:5" x14ac:dyDescent="0.3">
      <c r="A630" s="1302"/>
      <c r="B630" s="1302"/>
      <c r="C630" s="1303" t="s">
        <v>1053</v>
      </c>
      <c r="D630" s="1303"/>
      <c r="E630" s="1769" t="s">
        <v>572</v>
      </c>
    </row>
    <row r="631" spans="1:5" x14ac:dyDescent="0.3">
      <c r="A631" s="1302"/>
      <c r="B631" s="1302"/>
      <c r="C631" s="1303" t="s">
        <v>1054</v>
      </c>
      <c r="D631" s="1303"/>
      <c r="E631" s="1769" t="s">
        <v>572</v>
      </c>
    </row>
    <row r="632" spans="1:5" x14ac:dyDescent="0.3">
      <c r="A632" s="1302"/>
      <c r="B632" s="1302"/>
      <c r="C632" s="1303" t="s">
        <v>1055</v>
      </c>
      <c r="D632" s="1303"/>
      <c r="E632" s="1769" t="s">
        <v>572</v>
      </c>
    </row>
    <row r="633" spans="1:5" x14ac:dyDescent="0.3">
      <c r="A633" s="1302"/>
      <c r="B633" s="1302"/>
      <c r="C633" s="1303" t="s">
        <v>1056</v>
      </c>
      <c r="D633" s="1303"/>
      <c r="E633" s="1769" t="s">
        <v>572</v>
      </c>
    </row>
    <row r="634" spans="1:5" x14ac:dyDescent="0.3">
      <c r="A634" s="1302"/>
      <c r="B634" s="1302"/>
      <c r="C634" s="1303" t="s">
        <v>1057</v>
      </c>
      <c r="D634" s="1303"/>
      <c r="E634" s="1769" t="s">
        <v>572</v>
      </c>
    </row>
    <row r="635" spans="1:5" x14ac:dyDescent="0.3">
      <c r="A635" s="1302"/>
      <c r="B635" s="1302"/>
      <c r="C635" s="1303" t="s">
        <v>1058</v>
      </c>
      <c r="D635" s="1303"/>
      <c r="E635" s="1769" t="s">
        <v>572</v>
      </c>
    </row>
    <row r="636" spans="1:5" x14ac:dyDescent="0.3">
      <c r="A636" s="1302"/>
      <c r="B636" s="1302"/>
      <c r="C636" s="1303" t="s">
        <v>1059</v>
      </c>
      <c r="D636" s="1303"/>
      <c r="E636" s="1769" t="s">
        <v>572</v>
      </c>
    </row>
    <row r="637" spans="1:5" x14ac:dyDescent="0.3">
      <c r="A637" s="1302"/>
      <c r="B637" s="1302"/>
      <c r="C637" s="1303" t="s">
        <v>1060</v>
      </c>
      <c r="D637" s="1303"/>
      <c r="E637" s="1769" t="s">
        <v>572</v>
      </c>
    </row>
    <row r="638" spans="1:5" x14ac:dyDescent="0.3">
      <c r="A638" s="1302"/>
      <c r="B638" s="1302"/>
      <c r="C638" s="1303" t="s">
        <v>1061</v>
      </c>
      <c r="D638" s="1303"/>
      <c r="E638" s="1769" t="s">
        <v>572</v>
      </c>
    </row>
    <row r="639" spans="1:5" x14ac:dyDescent="0.3">
      <c r="A639" s="1302">
        <v>4</v>
      </c>
      <c r="B639" s="1302"/>
      <c r="C639" s="1303" t="s">
        <v>68</v>
      </c>
      <c r="D639" s="1303"/>
      <c r="E639" s="92" t="s">
        <v>2165</v>
      </c>
    </row>
    <row r="640" spans="1:5" x14ac:dyDescent="0.3">
      <c r="A640" s="1302">
        <v>4</v>
      </c>
      <c r="B640" s="1302"/>
      <c r="C640" s="1303" t="s">
        <v>69</v>
      </c>
      <c r="D640" s="1303"/>
      <c r="E640" s="92" t="s">
        <v>70</v>
      </c>
    </row>
    <row r="641" spans="1:5" x14ac:dyDescent="0.3">
      <c r="A641" s="1302">
        <v>4</v>
      </c>
      <c r="B641" s="1302"/>
      <c r="C641" s="1303" t="s">
        <v>71</v>
      </c>
      <c r="D641" s="1303"/>
      <c r="E641" s="92" t="s">
        <v>72</v>
      </c>
    </row>
    <row r="642" spans="1:5" x14ac:dyDescent="0.3">
      <c r="A642" s="1302">
        <v>4</v>
      </c>
      <c r="B642" s="1302"/>
      <c r="C642" s="1303" t="s">
        <v>73</v>
      </c>
      <c r="D642" s="1303"/>
      <c r="E642" s="92" t="s">
        <v>70</v>
      </c>
    </row>
    <row r="643" spans="1:5" x14ac:dyDescent="0.3">
      <c r="A643" s="1302">
        <v>4</v>
      </c>
      <c r="B643" s="1302"/>
      <c r="C643" s="1303" t="s">
        <v>74</v>
      </c>
      <c r="D643" s="1303"/>
      <c r="E643" s="92" t="s">
        <v>75</v>
      </c>
    </row>
    <row r="644" spans="1:5" x14ac:dyDescent="0.3">
      <c r="A644" s="1302">
        <v>4</v>
      </c>
      <c r="B644" s="1302"/>
      <c r="C644" s="1303" t="s">
        <v>76</v>
      </c>
      <c r="D644" s="1303"/>
      <c r="E644" s="92" t="s">
        <v>77</v>
      </c>
    </row>
    <row r="645" spans="1:5" x14ac:dyDescent="0.3">
      <c r="A645" s="1302">
        <v>4</v>
      </c>
      <c r="B645" s="1302"/>
      <c r="C645" s="1303" t="s">
        <v>78</v>
      </c>
      <c r="D645" s="1303"/>
      <c r="E645" s="92" t="s">
        <v>79</v>
      </c>
    </row>
    <row r="646" spans="1:5" x14ac:dyDescent="0.3">
      <c r="A646" s="1302">
        <v>4</v>
      </c>
      <c r="B646" s="1302"/>
      <c r="C646" s="1303" t="s">
        <v>80</v>
      </c>
      <c r="D646" s="1303"/>
      <c r="E646" s="92" t="s">
        <v>81</v>
      </c>
    </row>
    <row r="647" spans="1:5" x14ac:dyDescent="0.3">
      <c r="A647" s="1302"/>
      <c r="B647" s="1302"/>
      <c r="C647" s="1303" t="s">
        <v>1062</v>
      </c>
      <c r="D647" s="1303"/>
      <c r="E647" s="1770" t="s">
        <v>563</v>
      </c>
    </row>
    <row r="648" spans="1:5" x14ac:dyDescent="0.3">
      <c r="A648" s="1302"/>
      <c r="B648" s="1302"/>
      <c r="C648" s="1303" t="s">
        <v>1063</v>
      </c>
      <c r="D648" s="1303"/>
      <c r="E648" s="1769" t="s">
        <v>572</v>
      </c>
    </row>
    <row r="649" spans="1:5" x14ac:dyDescent="0.3">
      <c r="A649" s="1302">
        <v>4</v>
      </c>
      <c r="B649" s="1302"/>
      <c r="C649" s="1303" t="s">
        <v>82</v>
      </c>
      <c r="D649" s="1303"/>
      <c r="E649" s="92" t="s">
        <v>83</v>
      </c>
    </row>
    <row r="650" spans="1:5" x14ac:dyDescent="0.3">
      <c r="A650" s="1302">
        <v>4</v>
      </c>
      <c r="B650" s="1302"/>
      <c r="C650" s="1303" t="s">
        <v>84</v>
      </c>
      <c r="D650" s="1303"/>
      <c r="E650" s="92" t="s">
        <v>85</v>
      </c>
    </row>
    <row r="651" spans="1:5" x14ac:dyDescent="0.3">
      <c r="A651" s="1302">
        <v>4</v>
      </c>
      <c r="B651" s="1302"/>
      <c r="C651" s="1303" t="s">
        <v>86</v>
      </c>
      <c r="D651" s="1303"/>
      <c r="E651" s="92" t="s">
        <v>87</v>
      </c>
    </row>
    <row r="652" spans="1:5" x14ac:dyDescent="0.3">
      <c r="A652" s="1302">
        <v>4</v>
      </c>
      <c r="B652" s="1302"/>
      <c r="C652" s="1303" t="s">
        <v>88</v>
      </c>
      <c r="D652" s="1303"/>
      <c r="E652" s="92" t="s">
        <v>89</v>
      </c>
    </row>
    <row r="653" spans="1:5" x14ac:dyDescent="0.3">
      <c r="A653" s="1302"/>
      <c r="B653" s="1302"/>
      <c r="C653" s="1303" t="s">
        <v>1064</v>
      </c>
      <c r="D653" s="1303"/>
      <c r="E653" s="1769" t="s">
        <v>572</v>
      </c>
    </row>
    <row r="654" spans="1:5" x14ac:dyDescent="0.3">
      <c r="A654" s="1302"/>
      <c r="B654" s="1302"/>
      <c r="C654" s="1303" t="s">
        <v>1065</v>
      </c>
      <c r="D654" s="1303"/>
      <c r="E654" s="1769" t="s">
        <v>572</v>
      </c>
    </row>
    <row r="655" spans="1:5" x14ac:dyDescent="0.3">
      <c r="A655" s="1302"/>
      <c r="B655" s="1302"/>
      <c r="C655" s="1303" t="s">
        <v>1066</v>
      </c>
      <c r="D655" s="1303"/>
      <c r="E655" s="1769" t="s">
        <v>572</v>
      </c>
    </row>
    <row r="656" spans="1:5" x14ac:dyDescent="0.3">
      <c r="A656" s="1302"/>
      <c r="B656" s="1302"/>
      <c r="C656" s="1303" t="s">
        <v>1067</v>
      </c>
      <c r="D656" s="1303"/>
      <c r="E656" s="1769" t="s">
        <v>572</v>
      </c>
    </row>
    <row r="657" spans="1:5" x14ac:dyDescent="0.3">
      <c r="A657" s="1302"/>
      <c r="B657" s="1302"/>
      <c r="C657" s="1303" t="s">
        <v>1068</v>
      </c>
      <c r="D657" s="1303"/>
      <c r="E657" s="1769" t="s">
        <v>572</v>
      </c>
    </row>
    <row r="658" spans="1:5" x14ac:dyDescent="0.3">
      <c r="A658" s="1302"/>
      <c r="B658" s="1302"/>
      <c r="C658" s="1303" t="s">
        <v>1069</v>
      </c>
      <c r="D658" s="1303"/>
      <c r="E658" s="1769" t="s">
        <v>572</v>
      </c>
    </row>
    <row r="659" spans="1:5" x14ac:dyDescent="0.3">
      <c r="A659" s="1302">
        <v>4</v>
      </c>
      <c r="B659" s="1302"/>
      <c r="C659" s="1303" t="s">
        <v>90</v>
      </c>
      <c r="D659" s="1303"/>
      <c r="E659" s="92" t="s">
        <v>91</v>
      </c>
    </row>
    <row r="660" spans="1:5" x14ac:dyDescent="0.3">
      <c r="A660" s="1302"/>
      <c r="B660" s="1302"/>
      <c r="C660" s="1303" t="s">
        <v>1070</v>
      </c>
      <c r="D660" s="1303"/>
      <c r="E660" s="1769" t="s">
        <v>572</v>
      </c>
    </row>
    <row r="661" spans="1:5" x14ac:dyDescent="0.3">
      <c r="A661" s="1302"/>
      <c r="B661" s="1302"/>
      <c r="C661" s="1303" t="s">
        <v>1071</v>
      </c>
      <c r="D661" s="1303"/>
      <c r="E661" s="1769" t="s">
        <v>572</v>
      </c>
    </row>
    <row r="662" spans="1:5" x14ac:dyDescent="0.3">
      <c r="A662" s="1302"/>
      <c r="B662" s="1302"/>
      <c r="C662" s="1303" t="s">
        <v>1072</v>
      </c>
      <c r="D662" s="1303"/>
      <c r="E662" s="1769" t="s">
        <v>572</v>
      </c>
    </row>
    <row r="663" spans="1:5" x14ac:dyDescent="0.3">
      <c r="A663" s="1302"/>
      <c r="B663" s="1302"/>
      <c r="C663" s="1303" t="s">
        <v>1073</v>
      </c>
      <c r="D663" s="1303"/>
      <c r="E663" s="1769" t="s">
        <v>572</v>
      </c>
    </row>
    <row r="664" spans="1:5" x14ac:dyDescent="0.3">
      <c r="A664" s="1302">
        <v>4</v>
      </c>
      <c r="B664" s="1302"/>
      <c r="C664" s="1303" t="s">
        <v>92</v>
      </c>
      <c r="D664" s="1303"/>
      <c r="E664" s="92" t="s">
        <v>93</v>
      </c>
    </row>
    <row r="665" spans="1:5" x14ac:dyDescent="0.3">
      <c r="A665" s="1302"/>
      <c r="B665" s="1302"/>
      <c r="C665" s="1303" t="s">
        <v>1074</v>
      </c>
      <c r="D665" s="1303"/>
      <c r="E665" s="1769" t="s">
        <v>572</v>
      </c>
    </row>
    <row r="666" spans="1:5" x14ac:dyDescent="0.3">
      <c r="A666" s="1302"/>
      <c r="B666" s="1302"/>
      <c r="C666" s="1303" t="s">
        <v>1075</v>
      </c>
      <c r="D666" s="1303"/>
      <c r="E666" s="1769" t="s">
        <v>572</v>
      </c>
    </row>
    <row r="667" spans="1:5" x14ac:dyDescent="0.3">
      <c r="A667" s="1302"/>
      <c r="B667" s="1302"/>
      <c r="C667" s="1303" t="s">
        <v>1076</v>
      </c>
      <c r="D667" s="1303"/>
      <c r="E667" s="1769" t="s">
        <v>572</v>
      </c>
    </row>
    <row r="668" spans="1:5" x14ac:dyDescent="0.3">
      <c r="A668" s="1302"/>
      <c r="B668" s="1302"/>
      <c r="C668" s="1303" t="s">
        <v>1077</v>
      </c>
      <c r="D668" s="1303"/>
      <c r="E668" s="1769" t="s">
        <v>572</v>
      </c>
    </row>
    <row r="669" spans="1:5" x14ac:dyDescent="0.3">
      <c r="A669" s="1302">
        <v>4</v>
      </c>
      <c r="B669" s="1302"/>
      <c r="C669" s="1303" t="s">
        <v>94</v>
      </c>
      <c r="D669" s="1303"/>
      <c r="E669" s="92" t="s">
        <v>95</v>
      </c>
    </row>
    <row r="670" spans="1:5" x14ac:dyDescent="0.3">
      <c r="A670" s="1302">
        <v>4</v>
      </c>
      <c r="B670" s="1302"/>
      <c r="C670" s="1303" t="s">
        <v>96</v>
      </c>
      <c r="D670" s="1303"/>
      <c r="E670" s="92" t="s">
        <v>97</v>
      </c>
    </row>
    <row r="671" spans="1:5" x14ac:dyDescent="0.3">
      <c r="A671" s="1302">
        <v>4</v>
      </c>
      <c r="B671" s="1302"/>
      <c r="C671" s="1303" t="s">
        <v>98</v>
      </c>
      <c r="D671" s="1303"/>
      <c r="E671" s="92" t="s">
        <v>99</v>
      </c>
    </row>
    <row r="672" spans="1:5" x14ac:dyDescent="0.3">
      <c r="A672" s="1302"/>
      <c r="B672" s="1302"/>
      <c r="C672" s="1303" t="s">
        <v>1078</v>
      </c>
      <c r="D672" s="1303"/>
      <c r="E672" s="1769" t="s">
        <v>572</v>
      </c>
    </row>
    <row r="673" spans="1:5" x14ac:dyDescent="0.3">
      <c r="A673" s="1302"/>
      <c r="B673" s="1302"/>
      <c r="C673" s="1303" t="s">
        <v>1079</v>
      </c>
      <c r="D673" s="1303"/>
      <c r="E673" s="1769" t="s">
        <v>572</v>
      </c>
    </row>
    <row r="674" spans="1:5" x14ac:dyDescent="0.3">
      <c r="A674" s="1302"/>
      <c r="B674" s="1302"/>
      <c r="C674" s="1303" t="s">
        <v>1080</v>
      </c>
      <c r="D674" s="1303"/>
      <c r="E674" s="1769" t="s">
        <v>572</v>
      </c>
    </row>
    <row r="675" spans="1:5" x14ac:dyDescent="0.3">
      <c r="A675" s="1302"/>
      <c r="B675" s="1302"/>
      <c r="C675" s="1303" t="s">
        <v>1081</v>
      </c>
      <c r="D675" s="1303"/>
      <c r="E675" s="1769" t="s">
        <v>572</v>
      </c>
    </row>
    <row r="676" spans="1:5" x14ac:dyDescent="0.3">
      <c r="A676" s="1302"/>
      <c r="B676" s="1302"/>
      <c r="C676" s="1303" t="s">
        <v>1082</v>
      </c>
      <c r="D676" s="1303"/>
      <c r="E676" s="1769" t="s">
        <v>572</v>
      </c>
    </row>
    <row r="677" spans="1:5" x14ac:dyDescent="0.3">
      <c r="A677" s="1302"/>
      <c r="B677" s="1302"/>
      <c r="C677" s="1303" t="s">
        <v>1083</v>
      </c>
      <c r="D677" s="1303"/>
      <c r="E677" s="1769" t="s">
        <v>572</v>
      </c>
    </row>
    <row r="678" spans="1:5" x14ac:dyDescent="0.3">
      <c r="A678" s="1302"/>
      <c r="B678" s="1302"/>
      <c r="C678" s="1303" t="s">
        <v>1084</v>
      </c>
      <c r="D678" s="1303"/>
      <c r="E678" s="1769" t="s">
        <v>572</v>
      </c>
    </row>
    <row r="679" spans="1:5" x14ac:dyDescent="0.3">
      <c r="A679" s="1302">
        <v>4</v>
      </c>
      <c r="B679" s="1302"/>
      <c r="C679" s="1303" t="s">
        <v>100</v>
      </c>
      <c r="D679" s="1303"/>
      <c r="E679" s="92" t="s">
        <v>101</v>
      </c>
    </row>
    <row r="680" spans="1:5" x14ac:dyDescent="0.3">
      <c r="A680" s="1302">
        <v>4</v>
      </c>
      <c r="B680" s="1302"/>
      <c r="C680" s="1303" t="s">
        <v>102</v>
      </c>
      <c r="D680" s="1303"/>
      <c r="E680" s="92" t="s">
        <v>103</v>
      </c>
    </row>
    <row r="681" spans="1:5" x14ac:dyDescent="0.3">
      <c r="A681" s="1302"/>
      <c r="B681" s="1302"/>
      <c r="C681" s="1303" t="s">
        <v>1085</v>
      </c>
      <c r="D681" s="1303"/>
      <c r="E681" s="1769" t="s">
        <v>572</v>
      </c>
    </row>
    <row r="682" spans="1:5" x14ac:dyDescent="0.3">
      <c r="A682" s="1302"/>
      <c r="B682" s="1302"/>
      <c r="C682" s="1303" t="s">
        <v>1086</v>
      </c>
      <c r="D682" s="1303"/>
      <c r="E682" s="1769" t="s">
        <v>572</v>
      </c>
    </row>
    <row r="683" spans="1:5" x14ac:dyDescent="0.3">
      <c r="A683" s="1302">
        <v>4</v>
      </c>
      <c r="B683" s="1302"/>
      <c r="C683" s="1303" t="s">
        <v>104</v>
      </c>
      <c r="D683" s="1303"/>
      <c r="E683" s="92" t="s">
        <v>105</v>
      </c>
    </row>
    <row r="684" spans="1:5" x14ac:dyDescent="0.3">
      <c r="A684" s="1302"/>
      <c r="B684" s="1302"/>
      <c r="C684" s="1303" t="s">
        <v>1087</v>
      </c>
      <c r="D684" s="1303"/>
      <c r="E684" s="1769" t="s">
        <v>572</v>
      </c>
    </row>
    <row r="685" spans="1:5" x14ac:dyDescent="0.3">
      <c r="A685" s="1302"/>
      <c r="B685" s="1302"/>
      <c r="C685" s="1303" t="s">
        <v>1088</v>
      </c>
      <c r="D685" s="1303"/>
      <c r="E685" s="1769" t="s">
        <v>572</v>
      </c>
    </row>
    <row r="686" spans="1:5" x14ac:dyDescent="0.3">
      <c r="A686" s="1302"/>
      <c r="B686" s="1302"/>
      <c r="C686" s="1303" t="s">
        <v>1089</v>
      </c>
      <c r="D686" s="1303"/>
      <c r="E686" s="1769" t="s">
        <v>572</v>
      </c>
    </row>
    <row r="687" spans="1:5" x14ac:dyDescent="0.3">
      <c r="A687" s="1302"/>
      <c r="B687" s="1302"/>
      <c r="C687" s="1303" t="s">
        <v>1090</v>
      </c>
      <c r="D687" s="1303"/>
      <c r="E687" s="1769" t="s">
        <v>572</v>
      </c>
    </row>
    <row r="688" spans="1:5" x14ac:dyDescent="0.3">
      <c r="A688" s="1302"/>
      <c r="B688" s="1302"/>
      <c r="C688" s="1303" t="s">
        <v>1091</v>
      </c>
      <c r="D688" s="1303"/>
      <c r="E688" s="1769" t="s">
        <v>572</v>
      </c>
    </row>
    <row r="689" spans="1:5" x14ac:dyDescent="0.3">
      <c r="A689" s="1302">
        <v>4</v>
      </c>
      <c r="B689" s="1302"/>
      <c r="C689" s="1303" t="s">
        <v>106</v>
      </c>
      <c r="D689" s="1303"/>
      <c r="E689" s="92" t="s">
        <v>2166</v>
      </c>
    </row>
    <row r="690" spans="1:5" x14ac:dyDescent="0.3">
      <c r="A690" s="1302"/>
      <c r="B690" s="1302"/>
      <c r="C690" s="1303" t="s">
        <v>1092</v>
      </c>
      <c r="D690" s="1303"/>
      <c r="E690" s="1769" t="s">
        <v>572</v>
      </c>
    </row>
    <row r="691" spans="1:5" x14ac:dyDescent="0.3">
      <c r="A691" s="1302"/>
      <c r="B691" s="1302"/>
      <c r="C691" s="1303" t="s">
        <v>1093</v>
      </c>
      <c r="D691" s="1303"/>
      <c r="E691" s="1769" t="s">
        <v>572</v>
      </c>
    </row>
    <row r="692" spans="1:5" x14ac:dyDescent="0.3">
      <c r="A692" s="1302"/>
      <c r="B692" s="1302"/>
      <c r="C692" s="1303" t="s">
        <v>1094</v>
      </c>
      <c r="D692" s="1303"/>
      <c r="E692" s="1769" t="s">
        <v>572</v>
      </c>
    </row>
    <row r="693" spans="1:5" x14ac:dyDescent="0.3">
      <c r="A693" s="1302"/>
      <c r="B693" s="1302"/>
      <c r="C693" s="1303" t="s">
        <v>1095</v>
      </c>
      <c r="D693" s="1303"/>
      <c r="E693" s="1769" t="s">
        <v>572</v>
      </c>
    </row>
    <row r="694" spans="1:5" x14ac:dyDescent="0.3">
      <c r="A694" s="1302"/>
      <c r="B694" s="1302"/>
      <c r="C694" s="1303" t="s">
        <v>1096</v>
      </c>
      <c r="D694" s="1303"/>
      <c r="E694" s="1769" t="s">
        <v>572</v>
      </c>
    </row>
    <row r="695" spans="1:5" x14ac:dyDescent="0.3">
      <c r="A695" s="1302"/>
      <c r="B695" s="1302"/>
      <c r="C695" s="1303" t="s">
        <v>1097</v>
      </c>
      <c r="D695" s="1303"/>
      <c r="E695" s="1769" t="s">
        <v>572</v>
      </c>
    </row>
    <row r="696" spans="1:5" x14ac:dyDescent="0.3">
      <c r="A696" s="1302"/>
      <c r="B696" s="1302"/>
      <c r="C696" s="1303" t="s">
        <v>1098</v>
      </c>
      <c r="D696" s="1303"/>
      <c r="E696" s="1769" t="s">
        <v>572</v>
      </c>
    </row>
    <row r="697" spans="1:5" x14ac:dyDescent="0.3">
      <c r="A697" s="1302"/>
      <c r="B697" s="1302"/>
      <c r="C697" s="1303" t="s">
        <v>1099</v>
      </c>
      <c r="D697" s="1303"/>
      <c r="E697" s="1769" t="s">
        <v>572</v>
      </c>
    </row>
    <row r="698" spans="1:5" x14ac:dyDescent="0.3">
      <c r="A698" s="1302"/>
      <c r="B698" s="1302"/>
      <c r="C698" s="1303" t="s">
        <v>1100</v>
      </c>
      <c r="D698" s="1303"/>
      <c r="E698" s="1769" t="s">
        <v>572</v>
      </c>
    </row>
    <row r="699" spans="1:5" x14ac:dyDescent="0.3">
      <c r="A699" s="1302">
        <v>4</v>
      </c>
      <c r="B699" s="1302"/>
      <c r="C699" s="1303" t="s">
        <v>147</v>
      </c>
      <c r="D699" s="1303"/>
      <c r="E699" s="92" t="s">
        <v>148</v>
      </c>
    </row>
    <row r="700" spans="1:5" x14ac:dyDescent="0.3">
      <c r="A700" s="1302">
        <v>4</v>
      </c>
      <c r="B700" s="1302"/>
      <c r="C700" s="1303" t="s">
        <v>149</v>
      </c>
      <c r="D700" s="1303"/>
      <c r="E700" s="92" t="s">
        <v>2167</v>
      </c>
    </row>
    <row r="701" spans="1:5" x14ac:dyDescent="0.3">
      <c r="A701" s="1302">
        <v>4</v>
      </c>
      <c r="B701" s="1302"/>
      <c r="C701" s="1303" t="s">
        <v>150</v>
      </c>
      <c r="D701" s="1303"/>
      <c r="E701" s="92" t="s">
        <v>2168</v>
      </c>
    </row>
    <row r="702" spans="1:5" x14ac:dyDescent="0.3">
      <c r="A702" s="1302"/>
      <c r="B702" s="1302"/>
      <c r="C702" s="1303" t="s">
        <v>1101</v>
      </c>
      <c r="D702" s="1303"/>
      <c r="E702" s="1769" t="s">
        <v>572</v>
      </c>
    </row>
    <row r="703" spans="1:5" x14ac:dyDescent="0.3">
      <c r="A703" s="1302"/>
      <c r="B703" s="1302"/>
      <c r="C703" s="1303" t="s">
        <v>1102</v>
      </c>
      <c r="D703" s="1303"/>
      <c r="E703" s="1769" t="s">
        <v>572</v>
      </c>
    </row>
    <row r="704" spans="1:5" x14ac:dyDescent="0.3">
      <c r="A704" s="1302">
        <v>4</v>
      </c>
      <c r="B704" s="1302"/>
      <c r="C704" s="1303" t="s">
        <v>154</v>
      </c>
      <c r="D704" s="1303"/>
      <c r="E704" s="92" t="s">
        <v>155</v>
      </c>
    </row>
    <row r="705" spans="1:5" x14ac:dyDescent="0.3">
      <c r="A705" s="1302"/>
      <c r="B705" s="1302"/>
      <c r="C705" s="1303" t="s">
        <v>1103</v>
      </c>
      <c r="D705" s="1303"/>
      <c r="E705" s="1769" t="s">
        <v>572</v>
      </c>
    </row>
    <row r="706" spans="1:5" x14ac:dyDescent="0.3">
      <c r="A706" s="1302"/>
      <c r="B706" s="1302"/>
      <c r="C706" s="1303" t="s">
        <v>1104</v>
      </c>
      <c r="D706" s="1303"/>
      <c r="E706" s="1769" t="s">
        <v>572</v>
      </c>
    </row>
    <row r="707" spans="1:5" x14ac:dyDescent="0.3">
      <c r="A707" s="1302"/>
      <c r="B707" s="1302"/>
      <c r="C707" s="1303" t="s">
        <v>1105</v>
      </c>
      <c r="D707" s="1303"/>
      <c r="E707" s="1769" t="s">
        <v>572</v>
      </c>
    </row>
    <row r="708" spans="1:5" x14ac:dyDescent="0.3">
      <c r="A708" s="1302"/>
      <c r="B708" s="1302"/>
      <c r="C708" s="1303" t="s">
        <v>1106</v>
      </c>
      <c r="D708" s="1303"/>
      <c r="E708" s="1769" t="s">
        <v>572</v>
      </c>
    </row>
    <row r="709" spans="1:5" x14ac:dyDescent="0.3">
      <c r="A709" s="1302"/>
      <c r="B709" s="1302"/>
      <c r="C709" s="1303" t="s">
        <v>1107</v>
      </c>
      <c r="D709" s="1303"/>
      <c r="E709" s="1769" t="s">
        <v>572</v>
      </c>
    </row>
    <row r="710" spans="1:5" x14ac:dyDescent="0.3">
      <c r="A710" s="1302"/>
      <c r="B710" s="1302"/>
      <c r="C710" s="1303" t="s">
        <v>1108</v>
      </c>
      <c r="D710" s="1303"/>
      <c r="E710" s="1769" t="s">
        <v>572</v>
      </c>
    </row>
    <row r="711" spans="1:5" x14ac:dyDescent="0.3">
      <c r="A711" s="1302"/>
      <c r="B711" s="1302"/>
      <c r="C711" s="1303" t="s">
        <v>1109</v>
      </c>
      <c r="D711" s="1303"/>
      <c r="E711" s="1769" t="s">
        <v>572</v>
      </c>
    </row>
    <row r="712" spans="1:5" x14ac:dyDescent="0.3">
      <c r="A712" s="1302"/>
      <c r="B712" s="1302"/>
      <c r="C712" s="1303" t="s">
        <v>1110</v>
      </c>
      <c r="D712" s="1303"/>
      <c r="E712" s="1769" t="s">
        <v>572</v>
      </c>
    </row>
    <row r="713" spans="1:5" x14ac:dyDescent="0.3">
      <c r="A713" s="1302"/>
      <c r="B713" s="1302"/>
      <c r="C713" s="1303" t="s">
        <v>1111</v>
      </c>
      <c r="D713" s="1303"/>
      <c r="E713" s="1769" t="s">
        <v>572</v>
      </c>
    </row>
    <row r="714" spans="1:5" x14ac:dyDescent="0.3">
      <c r="A714" s="1302"/>
      <c r="B714" s="1302"/>
      <c r="C714" s="1303" t="s">
        <v>1112</v>
      </c>
      <c r="D714" s="1303"/>
      <c r="E714" s="1769" t="s">
        <v>572</v>
      </c>
    </row>
    <row r="715" spans="1:5" x14ac:dyDescent="0.3">
      <c r="A715" s="1302"/>
      <c r="B715" s="1302"/>
      <c r="C715" s="1303" t="s">
        <v>1113</v>
      </c>
      <c r="D715" s="1303"/>
      <c r="E715" s="1769" t="s">
        <v>572</v>
      </c>
    </row>
    <row r="716" spans="1:5" x14ac:dyDescent="0.3">
      <c r="A716" s="1302"/>
      <c r="B716" s="1302"/>
      <c r="C716" s="1303" t="s">
        <v>1114</v>
      </c>
      <c r="D716" s="1303"/>
      <c r="E716" s="1769" t="s">
        <v>572</v>
      </c>
    </row>
    <row r="717" spans="1:5" x14ac:dyDescent="0.3">
      <c r="A717" s="1302"/>
      <c r="B717" s="1302"/>
      <c r="C717" s="1303" t="s">
        <v>1115</v>
      </c>
      <c r="D717" s="1303"/>
      <c r="E717" s="1769" t="s">
        <v>572</v>
      </c>
    </row>
    <row r="718" spans="1:5" x14ac:dyDescent="0.3">
      <c r="A718" s="1302"/>
      <c r="B718" s="1302"/>
      <c r="C718" s="1303" t="s">
        <v>1116</v>
      </c>
      <c r="D718" s="1303"/>
      <c r="E718" s="1769" t="s">
        <v>572</v>
      </c>
    </row>
    <row r="719" spans="1:5" x14ac:dyDescent="0.3">
      <c r="A719" s="1302"/>
      <c r="B719" s="1302"/>
      <c r="C719" s="1303" t="s">
        <v>1117</v>
      </c>
      <c r="D719" s="1303"/>
      <c r="E719" s="1769" t="s">
        <v>572</v>
      </c>
    </row>
    <row r="720" spans="1:5" x14ac:dyDescent="0.3">
      <c r="A720" s="1302"/>
      <c r="B720" s="1302"/>
      <c r="C720" s="1303" t="s">
        <v>1118</v>
      </c>
      <c r="D720" s="1303"/>
      <c r="E720" s="1769" t="s">
        <v>572</v>
      </c>
    </row>
    <row r="721" spans="1:5" x14ac:dyDescent="0.3">
      <c r="A721" s="1302"/>
      <c r="B721" s="1302"/>
      <c r="C721" s="1303" t="s">
        <v>1119</v>
      </c>
      <c r="D721" s="1303"/>
      <c r="E721" s="1769" t="s">
        <v>572</v>
      </c>
    </row>
    <row r="722" spans="1:5" x14ac:dyDescent="0.3">
      <c r="A722" s="1302"/>
      <c r="B722" s="1302"/>
      <c r="C722" s="1303" t="s">
        <v>1120</v>
      </c>
      <c r="D722" s="1303"/>
      <c r="E722" s="1769" t="s">
        <v>572</v>
      </c>
    </row>
    <row r="723" spans="1:5" x14ac:dyDescent="0.3">
      <c r="A723" s="1302"/>
      <c r="B723" s="1302"/>
      <c r="C723" s="1303" t="s">
        <v>1121</v>
      </c>
      <c r="D723" s="1303"/>
      <c r="E723" s="1769" t="s">
        <v>572</v>
      </c>
    </row>
    <row r="724" spans="1:5" x14ac:dyDescent="0.3">
      <c r="A724" s="1302"/>
      <c r="B724" s="1302"/>
      <c r="C724" s="1303" t="s">
        <v>1122</v>
      </c>
      <c r="D724" s="1303"/>
      <c r="E724" s="1769" t="s">
        <v>572</v>
      </c>
    </row>
    <row r="725" spans="1:5" x14ac:dyDescent="0.3">
      <c r="A725" s="1302"/>
      <c r="B725" s="1302"/>
      <c r="C725" s="1303" t="s">
        <v>1123</v>
      </c>
      <c r="D725" s="1303"/>
      <c r="E725" s="1769" t="s">
        <v>572</v>
      </c>
    </row>
    <row r="726" spans="1:5" x14ac:dyDescent="0.3">
      <c r="A726" s="1302"/>
      <c r="B726" s="1302"/>
      <c r="C726" s="1303" t="s">
        <v>1124</v>
      </c>
      <c r="D726" s="1303"/>
      <c r="E726" s="1769" t="s">
        <v>572</v>
      </c>
    </row>
    <row r="727" spans="1:5" x14ac:dyDescent="0.3">
      <c r="A727" s="1302"/>
      <c r="B727" s="1302"/>
      <c r="C727" s="1303" t="s">
        <v>1125</v>
      </c>
      <c r="D727" s="1303"/>
      <c r="E727" s="1769" t="s">
        <v>572</v>
      </c>
    </row>
    <row r="728" spans="1:5" x14ac:dyDescent="0.3">
      <c r="A728" s="1302"/>
      <c r="B728" s="1302"/>
      <c r="C728" s="1303" t="s">
        <v>1126</v>
      </c>
      <c r="D728" s="1303"/>
      <c r="E728" s="1769" t="s">
        <v>572</v>
      </c>
    </row>
    <row r="729" spans="1:5" x14ac:dyDescent="0.3">
      <c r="A729" s="1302"/>
      <c r="B729" s="1302"/>
      <c r="C729" s="1303" t="s">
        <v>1127</v>
      </c>
      <c r="D729" s="1303"/>
      <c r="E729" s="1769" t="s">
        <v>572</v>
      </c>
    </row>
    <row r="730" spans="1:5" x14ac:dyDescent="0.3">
      <c r="A730" s="1302"/>
      <c r="B730" s="1302"/>
      <c r="C730" s="1303" t="s">
        <v>1128</v>
      </c>
      <c r="D730" s="1303"/>
      <c r="E730" s="1769" t="s">
        <v>572</v>
      </c>
    </row>
    <row r="731" spans="1:5" x14ac:dyDescent="0.3">
      <c r="A731" s="1302"/>
      <c r="B731" s="1302"/>
      <c r="C731" s="1303" t="s">
        <v>1129</v>
      </c>
      <c r="D731" s="1303"/>
      <c r="E731" s="1769" t="s">
        <v>572</v>
      </c>
    </row>
    <row r="732" spans="1:5" x14ac:dyDescent="0.3">
      <c r="A732" s="1302"/>
      <c r="B732" s="1302"/>
      <c r="C732" s="1303" t="s">
        <v>1130</v>
      </c>
      <c r="D732" s="1303"/>
      <c r="E732" s="1769" t="s">
        <v>572</v>
      </c>
    </row>
    <row r="733" spans="1:5" x14ac:dyDescent="0.3">
      <c r="A733" s="1302"/>
      <c r="B733" s="1302"/>
      <c r="C733" s="1303" t="s">
        <v>1131</v>
      </c>
      <c r="D733" s="1303"/>
      <c r="E733" s="1769" t="s">
        <v>572</v>
      </c>
    </row>
    <row r="734" spans="1:5" x14ac:dyDescent="0.3">
      <c r="A734" s="1302"/>
      <c r="B734" s="1302"/>
      <c r="C734" s="1303" t="s">
        <v>1132</v>
      </c>
      <c r="D734" s="1303"/>
      <c r="E734" s="1769" t="s">
        <v>572</v>
      </c>
    </row>
    <row r="735" spans="1:5" x14ac:dyDescent="0.3">
      <c r="A735" s="1302"/>
      <c r="B735" s="1302"/>
      <c r="C735" s="1303" t="s">
        <v>1133</v>
      </c>
      <c r="D735" s="1303"/>
      <c r="E735" s="1769" t="s">
        <v>572</v>
      </c>
    </row>
    <row r="736" spans="1:5" x14ac:dyDescent="0.3">
      <c r="A736" s="1302"/>
      <c r="B736" s="1302"/>
      <c r="C736" s="1303" t="s">
        <v>1134</v>
      </c>
      <c r="D736" s="1303"/>
      <c r="E736" s="1769" t="s">
        <v>572</v>
      </c>
    </row>
    <row r="737" spans="1:5" x14ac:dyDescent="0.3">
      <c r="A737" s="1302"/>
      <c r="B737" s="1302"/>
      <c r="C737" s="1303" t="s">
        <v>1135</v>
      </c>
      <c r="D737" s="1303"/>
      <c r="E737" s="1769" t="s">
        <v>572</v>
      </c>
    </row>
    <row r="738" spans="1:5" x14ac:dyDescent="0.3">
      <c r="A738" s="1302"/>
      <c r="B738" s="1302"/>
      <c r="C738" s="1303" t="s">
        <v>1136</v>
      </c>
      <c r="D738" s="1303"/>
      <c r="E738" s="1769" t="s">
        <v>572</v>
      </c>
    </row>
    <row r="739" spans="1:5" x14ac:dyDescent="0.3">
      <c r="A739" s="1302"/>
      <c r="B739" s="1302"/>
      <c r="C739" s="1303" t="s">
        <v>1137</v>
      </c>
      <c r="D739" s="1303"/>
      <c r="E739" s="1769" t="s">
        <v>572</v>
      </c>
    </row>
    <row r="740" spans="1:5" x14ac:dyDescent="0.3">
      <c r="A740" s="1302"/>
      <c r="B740" s="1302"/>
      <c r="C740" s="1303" t="s">
        <v>1138</v>
      </c>
      <c r="D740" s="1303"/>
      <c r="E740" s="1769" t="s">
        <v>572</v>
      </c>
    </row>
    <row r="741" spans="1:5" x14ac:dyDescent="0.3">
      <c r="A741" s="1302"/>
      <c r="B741" s="1302"/>
      <c r="C741" s="1303" t="s">
        <v>1139</v>
      </c>
      <c r="D741" s="1303"/>
      <c r="E741" s="1769" t="s">
        <v>572</v>
      </c>
    </row>
    <row r="742" spans="1:5" x14ac:dyDescent="0.3">
      <c r="A742" s="1302"/>
      <c r="B742" s="1302"/>
      <c r="C742" s="1303" t="s">
        <v>1140</v>
      </c>
      <c r="D742" s="1303"/>
      <c r="E742" s="1769" t="s">
        <v>572</v>
      </c>
    </row>
    <row r="743" spans="1:5" x14ac:dyDescent="0.3">
      <c r="A743" s="1302"/>
      <c r="B743" s="1302"/>
      <c r="C743" s="1303" t="s">
        <v>1141</v>
      </c>
      <c r="D743" s="1303"/>
      <c r="E743" s="1769" t="s">
        <v>572</v>
      </c>
    </row>
    <row r="744" spans="1:5" x14ac:dyDescent="0.3">
      <c r="A744" s="1302"/>
      <c r="B744" s="1302"/>
      <c r="C744" s="1303" t="s">
        <v>1142</v>
      </c>
      <c r="D744" s="1303"/>
      <c r="E744" s="1769" t="s">
        <v>572</v>
      </c>
    </row>
    <row r="745" spans="1:5" x14ac:dyDescent="0.3">
      <c r="A745" s="1302"/>
      <c r="B745" s="1302"/>
      <c r="C745" s="1303" t="s">
        <v>1143</v>
      </c>
      <c r="D745" s="1303"/>
      <c r="E745" s="1769" t="s">
        <v>572</v>
      </c>
    </row>
    <row r="746" spans="1:5" x14ac:dyDescent="0.3">
      <c r="A746" s="1302"/>
      <c r="B746" s="1302"/>
      <c r="C746" s="1303" t="s">
        <v>1144</v>
      </c>
      <c r="D746" s="1303"/>
      <c r="E746" s="1769" t="s">
        <v>572</v>
      </c>
    </row>
    <row r="747" spans="1:5" x14ac:dyDescent="0.3">
      <c r="A747" s="1302"/>
      <c r="B747" s="1302"/>
      <c r="C747" s="1303" t="s">
        <v>1145</v>
      </c>
      <c r="D747" s="1303"/>
      <c r="E747" s="1769" t="s">
        <v>572</v>
      </c>
    </row>
    <row r="748" spans="1:5" x14ac:dyDescent="0.3">
      <c r="A748" s="1302"/>
      <c r="B748" s="1302"/>
      <c r="C748" s="1303" t="s">
        <v>1146</v>
      </c>
      <c r="D748" s="1303"/>
      <c r="E748" s="1769" t="s">
        <v>572</v>
      </c>
    </row>
    <row r="749" spans="1:5" x14ac:dyDescent="0.3">
      <c r="A749" s="1302"/>
      <c r="B749" s="1302"/>
      <c r="C749" s="1303" t="s">
        <v>1147</v>
      </c>
      <c r="D749" s="1303"/>
      <c r="E749" s="1769" t="s">
        <v>572</v>
      </c>
    </row>
    <row r="750" spans="1:5" x14ac:dyDescent="0.3">
      <c r="A750" s="1302"/>
      <c r="B750" s="1302"/>
      <c r="C750" s="1303" t="s">
        <v>1148</v>
      </c>
      <c r="D750" s="1303"/>
      <c r="E750" s="1769" t="s">
        <v>572</v>
      </c>
    </row>
    <row r="751" spans="1:5" x14ac:dyDescent="0.3">
      <c r="A751" s="1302"/>
      <c r="B751" s="1302"/>
      <c r="C751" s="1303" t="s">
        <v>1149</v>
      </c>
      <c r="D751" s="1303"/>
      <c r="E751" s="1769" t="s">
        <v>572</v>
      </c>
    </row>
    <row r="752" spans="1:5" x14ac:dyDescent="0.3">
      <c r="A752" s="1302"/>
      <c r="B752" s="1302"/>
      <c r="C752" s="1303" t="s">
        <v>1150</v>
      </c>
      <c r="D752" s="1303"/>
      <c r="E752" s="1769" t="s">
        <v>572</v>
      </c>
    </row>
    <row r="753" spans="1:5" x14ac:dyDescent="0.3">
      <c r="A753" s="1302"/>
      <c r="B753" s="1302"/>
      <c r="C753" s="1303" t="s">
        <v>1151</v>
      </c>
      <c r="D753" s="1303"/>
      <c r="E753" s="1769" t="s">
        <v>572</v>
      </c>
    </row>
    <row r="754" spans="1:5" x14ac:dyDescent="0.3">
      <c r="A754" s="1302"/>
      <c r="B754" s="1302"/>
      <c r="C754" s="1303" t="s">
        <v>1152</v>
      </c>
      <c r="D754" s="1303"/>
      <c r="E754" s="1769" t="s">
        <v>572</v>
      </c>
    </row>
    <row r="755" spans="1:5" x14ac:dyDescent="0.3">
      <c r="A755" s="1302"/>
      <c r="B755" s="1302"/>
      <c r="C755" s="1303" t="s">
        <v>1153</v>
      </c>
      <c r="D755" s="1303"/>
      <c r="E755" s="1769" t="s">
        <v>572</v>
      </c>
    </row>
    <row r="756" spans="1:5" x14ac:dyDescent="0.3">
      <c r="A756" s="1302"/>
      <c r="B756" s="1302"/>
      <c r="C756" s="1303" t="s">
        <v>1154</v>
      </c>
      <c r="D756" s="1303"/>
      <c r="E756" s="1769" t="s">
        <v>572</v>
      </c>
    </row>
    <row r="757" spans="1:5" x14ac:dyDescent="0.3">
      <c r="A757" s="1302"/>
      <c r="B757" s="1302"/>
      <c r="C757" s="1303" t="s">
        <v>1155</v>
      </c>
      <c r="D757" s="1303"/>
      <c r="E757" s="1769" t="s">
        <v>572</v>
      </c>
    </row>
    <row r="758" spans="1:5" x14ac:dyDescent="0.3">
      <c r="A758" s="1302"/>
      <c r="B758" s="1302"/>
      <c r="C758" s="1303" t="s">
        <v>1156</v>
      </c>
      <c r="D758" s="1303"/>
      <c r="E758" s="1769" t="s">
        <v>572</v>
      </c>
    </row>
    <row r="759" spans="1:5" x14ac:dyDescent="0.3">
      <c r="A759" s="1302"/>
      <c r="B759" s="1302"/>
      <c r="C759" s="1303" t="s">
        <v>1157</v>
      </c>
      <c r="D759" s="1303"/>
      <c r="E759" s="1769" t="s">
        <v>572</v>
      </c>
    </row>
    <row r="760" spans="1:5" x14ac:dyDescent="0.3">
      <c r="A760" s="1302"/>
      <c r="B760" s="1302"/>
      <c r="C760" s="1303" t="s">
        <v>1158</v>
      </c>
      <c r="D760" s="1303"/>
      <c r="E760" s="1769" t="s">
        <v>572</v>
      </c>
    </row>
    <row r="761" spans="1:5" x14ac:dyDescent="0.3">
      <c r="A761" s="1302"/>
      <c r="B761" s="1302"/>
      <c r="C761" s="1303" t="s">
        <v>1159</v>
      </c>
      <c r="D761" s="1303"/>
      <c r="E761" s="1769" t="s">
        <v>572</v>
      </c>
    </row>
    <row r="762" spans="1:5" x14ac:dyDescent="0.3">
      <c r="A762" s="1302"/>
      <c r="B762" s="1302"/>
      <c r="C762" s="1303" t="s">
        <v>1160</v>
      </c>
      <c r="D762" s="1303"/>
      <c r="E762" s="1769" t="s">
        <v>572</v>
      </c>
    </row>
    <row r="763" spans="1:5" x14ac:dyDescent="0.3">
      <c r="A763" s="1302"/>
      <c r="B763" s="1302"/>
      <c r="C763" s="1303" t="s">
        <v>1161</v>
      </c>
      <c r="D763" s="1303"/>
      <c r="E763" s="1769" t="s">
        <v>572</v>
      </c>
    </row>
    <row r="764" spans="1:5" x14ac:dyDescent="0.3">
      <c r="A764" s="1302"/>
      <c r="B764" s="1302"/>
      <c r="C764" s="1303" t="s">
        <v>1162</v>
      </c>
      <c r="D764" s="1303"/>
      <c r="E764" s="1769" t="s">
        <v>572</v>
      </c>
    </row>
    <row r="765" spans="1:5" x14ac:dyDescent="0.3">
      <c r="A765" s="1302"/>
      <c r="B765" s="1302"/>
      <c r="C765" s="1303" t="s">
        <v>1163</v>
      </c>
      <c r="D765" s="1303"/>
      <c r="E765" s="1769" t="s">
        <v>572</v>
      </c>
    </row>
    <row r="766" spans="1:5" x14ac:dyDescent="0.3">
      <c r="A766" s="1302"/>
      <c r="B766" s="1302"/>
      <c r="C766" s="1303" t="s">
        <v>1164</v>
      </c>
      <c r="D766" s="1303"/>
      <c r="E766" s="1769" t="s">
        <v>572</v>
      </c>
    </row>
    <row r="767" spans="1:5" x14ac:dyDescent="0.3">
      <c r="A767" s="1302"/>
      <c r="B767" s="1302"/>
      <c r="C767" s="1303" t="s">
        <v>1165</v>
      </c>
      <c r="D767" s="1303"/>
      <c r="E767" s="1769" t="s">
        <v>572</v>
      </c>
    </row>
    <row r="768" spans="1:5" x14ac:dyDescent="0.3">
      <c r="A768" s="1302"/>
      <c r="B768" s="1302"/>
      <c r="C768" s="1303" t="s">
        <v>1166</v>
      </c>
      <c r="D768" s="1303"/>
      <c r="E768" s="1769" t="s">
        <v>572</v>
      </c>
    </row>
    <row r="769" spans="1:5" x14ac:dyDescent="0.3">
      <c r="A769" s="1302"/>
      <c r="B769" s="1302"/>
      <c r="C769" s="1303" t="s">
        <v>1167</v>
      </c>
      <c r="D769" s="1303"/>
      <c r="E769" s="1769" t="s">
        <v>572</v>
      </c>
    </row>
    <row r="770" spans="1:5" x14ac:dyDescent="0.3">
      <c r="A770" s="1302"/>
      <c r="B770" s="1302"/>
      <c r="C770" s="1303" t="s">
        <v>1168</v>
      </c>
      <c r="D770" s="1303"/>
      <c r="E770" s="1769" t="s">
        <v>572</v>
      </c>
    </row>
    <row r="771" spans="1:5" x14ac:dyDescent="0.3">
      <c r="A771" s="1302"/>
      <c r="B771" s="1302"/>
      <c r="C771" s="1303" t="s">
        <v>1169</v>
      </c>
      <c r="D771" s="1303"/>
      <c r="E771" s="1769" t="s">
        <v>572</v>
      </c>
    </row>
    <row r="772" spans="1:5" x14ac:dyDescent="0.3">
      <c r="A772" s="1302"/>
      <c r="B772" s="1302"/>
      <c r="C772" s="1303" t="s">
        <v>1170</v>
      </c>
      <c r="D772" s="1303"/>
      <c r="E772" s="1769" t="s">
        <v>572</v>
      </c>
    </row>
    <row r="773" spans="1:5" x14ac:dyDescent="0.3">
      <c r="A773" s="1302"/>
      <c r="B773" s="1302"/>
      <c r="C773" s="1303" t="s">
        <v>1171</v>
      </c>
      <c r="D773" s="1303"/>
      <c r="E773" s="1769" t="s">
        <v>572</v>
      </c>
    </row>
    <row r="774" spans="1:5" x14ac:dyDescent="0.3">
      <c r="A774" s="1302"/>
      <c r="B774" s="1302"/>
      <c r="C774" s="1303" t="s">
        <v>1172</v>
      </c>
      <c r="D774" s="1303"/>
      <c r="E774" s="1769" t="s">
        <v>572</v>
      </c>
    </row>
    <row r="775" spans="1:5" x14ac:dyDescent="0.3">
      <c r="A775" s="1302"/>
      <c r="B775" s="1302"/>
      <c r="C775" s="1303" t="s">
        <v>1173</v>
      </c>
      <c r="D775" s="1303"/>
      <c r="E775" s="1769" t="s">
        <v>572</v>
      </c>
    </row>
    <row r="776" spans="1:5" x14ac:dyDescent="0.3">
      <c r="A776" s="1302"/>
      <c r="B776" s="1302"/>
      <c r="C776" s="1303" t="s">
        <v>1174</v>
      </c>
      <c r="D776" s="1303"/>
      <c r="E776" s="1769" t="s">
        <v>572</v>
      </c>
    </row>
    <row r="777" spans="1:5" x14ac:dyDescent="0.3">
      <c r="A777" s="1302"/>
      <c r="B777" s="1302"/>
      <c r="C777" s="1303" t="s">
        <v>1175</v>
      </c>
      <c r="D777" s="1303"/>
      <c r="E777" s="1769" t="s">
        <v>572</v>
      </c>
    </row>
    <row r="778" spans="1:5" x14ac:dyDescent="0.3">
      <c r="A778" s="1302"/>
      <c r="B778" s="1302"/>
      <c r="C778" s="1303" t="s">
        <v>1176</v>
      </c>
      <c r="D778" s="1303"/>
      <c r="E778" s="1769" t="s">
        <v>572</v>
      </c>
    </row>
    <row r="779" spans="1:5" x14ac:dyDescent="0.3">
      <c r="A779" s="1302"/>
      <c r="B779" s="1302"/>
      <c r="C779" s="1303" t="s">
        <v>1177</v>
      </c>
      <c r="D779" s="1303"/>
      <c r="E779" s="1769" t="s">
        <v>572</v>
      </c>
    </row>
    <row r="780" spans="1:5" x14ac:dyDescent="0.3">
      <c r="A780" s="1302"/>
      <c r="B780" s="1302"/>
      <c r="C780" s="1303" t="s">
        <v>1178</v>
      </c>
      <c r="D780" s="1303"/>
      <c r="E780" s="1769" t="s">
        <v>572</v>
      </c>
    </row>
    <row r="781" spans="1:5" x14ac:dyDescent="0.3">
      <c r="A781" s="1302"/>
      <c r="B781" s="1302"/>
      <c r="C781" s="1303" t="s">
        <v>1179</v>
      </c>
      <c r="D781" s="1303"/>
      <c r="E781" s="1769" t="s">
        <v>572</v>
      </c>
    </row>
    <row r="782" spans="1:5" x14ac:dyDescent="0.3">
      <c r="A782" s="1302"/>
      <c r="B782" s="1302"/>
      <c r="C782" s="1303" t="s">
        <v>1180</v>
      </c>
      <c r="D782" s="1303"/>
      <c r="E782" s="1769" t="s">
        <v>572</v>
      </c>
    </row>
    <row r="783" spans="1:5" x14ac:dyDescent="0.3">
      <c r="A783" s="1302"/>
      <c r="B783" s="1302"/>
      <c r="C783" s="1303" t="s">
        <v>1181</v>
      </c>
      <c r="D783" s="1303"/>
      <c r="E783" s="1769" t="s">
        <v>572</v>
      </c>
    </row>
    <row r="784" spans="1:5" x14ac:dyDescent="0.3">
      <c r="A784" s="1302"/>
      <c r="B784" s="1302"/>
      <c r="C784" s="1303" t="s">
        <v>1182</v>
      </c>
      <c r="D784" s="1303"/>
      <c r="E784" s="1769" t="s">
        <v>572</v>
      </c>
    </row>
    <row r="785" spans="1:5" x14ac:dyDescent="0.3">
      <c r="A785" s="1302"/>
      <c r="B785" s="1302"/>
      <c r="C785" s="1303" t="s">
        <v>1183</v>
      </c>
      <c r="D785" s="1303"/>
      <c r="E785" s="1769" t="s">
        <v>572</v>
      </c>
    </row>
    <row r="786" spans="1:5" x14ac:dyDescent="0.3">
      <c r="A786" s="1302"/>
      <c r="B786" s="1302"/>
      <c r="C786" s="1303" t="s">
        <v>1184</v>
      </c>
      <c r="D786" s="1303"/>
      <c r="E786" s="1769" t="s">
        <v>572</v>
      </c>
    </row>
    <row r="787" spans="1:5" x14ac:dyDescent="0.3">
      <c r="A787" s="1302"/>
      <c r="B787" s="1302"/>
      <c r="C787" s="1303" t="s">
        <v>1185</v>
      </c>
      <c r="D787" s="1303"/>
      <c r="E787" s="1769" t="s">
        <v>572</v>
      </c>
    </row>
    <row r="788" spans="1:5" x14ac:dyDescent="0.3">
      <c r="A788" s="1302"/>
      <c r="B788" s="1302"/>
      <c r="C788" s="1303" t="s">
        <v>1187</v>
      </c>
      <c r="D788" s="1303"/>
      <c r="E788" s="1769" t="s">
        <v>572</v>
      </c>
    </row>
    <row r="789" spans="1:5" x14ac:dyDescent="0.3">
      <c r="A789" s="1302"/>
      <c r="B789" s="1302"/>
      <c r="C789" s="1303" t="s">
        <v>1188</v>
      </c>
      <c r="D789" s="1303"/>
      <c r="E789" s="1769" t="s">
        <v>572</v>
      </c>
    </row>
    <row r="790" spans="1:5" x14ac:dyDescent="0.3">
      <c r="A790" s="1302"/>
      <c r="B790" s="1302"/>
      <c r="C790" s="1303" t="s">
        <v>1189</v>
      </c>
      <c r="D790" s="1303"/>
      <c r="E790" s="1769" t="s">
        <v>572</v>
      </c>
    </row>
    <row r="791" spans="1:5" x14ac:dyDescent="0.3">
      <c r="A791" s="1302"/>
      <c r="B791" s="1302"/>
      <c r="C791" s="1303" t="s">
        <v>1190</v>
      </c>
      <c r="D791" s="1303"/>
      <c r="E791" s="1769" t="s">
        <v>572</v>
      </c>
    </row>
    <row r="792" spans="1:5" x14ac:dyDescent="0.3">
      <c r="A792" s="1302"/>
      <c r="B792" s="1302"/>
      <c r="C792" s="1303" t="s">
        <v>1191</v>
      </c>
      <c r="D792" s="1303"/>
      <c r="E792" s="1769" t="s">
        <v>572</v>
      </c>
    </row>
    <row r="793" spans="1:5" x14ac:dyDescent="0.3">
      <c r="A793" s="1302"/>
      <c r="B793" s="1302"/>
      <c r="C793" s="1303" t="s">
        <v>1192</v>
      </c>
      <c r="D793" s="1303"/>
      <c r="E793" s="1769" t="s">
        <v>572</v>
      </c>
    </row>
    <row r="794" spans="1:5" x14ac:dyDescent="0.3">
      <c r="A794" s="1302"/>
      <c r="B794" s="1302"/>
      <c r="C794" s="1303" t="s">
        <v>1193</v>
      </c>
      <c r="D794" s="1303"/>
      <c r="E794" s="1769" t="s">
        <v>572</v>
      </c>
    </row>
    <row r="795" spans="1:5" x14ac:dyDescent="0.3">
      <c r="A795" s="1302"/>
      <c r="B795" s="1302"/>
      <c r="C795" s="1303" t="s">
        <v>1194</v>
      </c>
      <c r="D795" s="1303"/>
      <c r="E795" s="1769" t="s">
        <v>572</v>
      </c>
    </row>
    <row r="796" spans="1:5" x14ac:dyDescent="0.3">
      <c r="A796" s="1302"/>
      <c r="B796" s="1302"/>
      <c r="C796" s="1303" t="s">
        <v>1195</v>
      </c>
      <c r="D796" s="1303"/>
      <c r="E796" s="1769" t="s">
        <v>572</v>
      </c>
    </row>
    <row r="797" spans="1:5" x14ac:dyDescent="0.3">
      <c r="A797" s="1302"/>
      <c r="B797" s="1302"/>
      <c r="C797" s="1303" t="s">
        <v>1196</v>
      </c>
      <c r="D797" s="1303"/>
      <c r="E797" s="1769" t="s">
        <v>572</v>
      </c>
    </row>
    <row r="798" spans="1:5" x14ac:dyDescent="0.3">
      <c r="A798" s="1302"/>
      <c r="B798" s="1302"/>
      <c r="C798" s="1303" t="s">
        <v>1197</v>
      </c>
      <c r="D798" s="1303"/>
      <c r="E798" s="1769" t="s">
        <v>572</v>
      </c>
    </row>
    <row r="799" spans="1:5" x14ac:dyDescent="0.3">
      <c r="A799" s="1302"/>
      <c r="B799" s="1302"/>
      <c r="C799" s="1303" t="s">
        <v>1198</v>
      </c>
      <c r="D799" s="1303"/>
      <c r="E799" s="1769" t="s">
        <v>572</v>
      </c>
    </row>
    <row r="800" spans="1:5" x14ac:dyDescent="0.3">
      <c r="A800" s="1302"/>
      <c r="B800" s="1302"/>
      <c r="C800" s="1303" t="s">
        <v>1199</v>
      </c>
      <c r="D800" s="1303"/>
      <c r="E800" s="1769" t="s">
        <v>572</v>
      </c>
    </row>
    <row r="801" spans="1:5" x14ac:dyDescent="0.3">
      <c r="A801" s="1302"/>
      <c r="B801" s="1302"/>
      <c r="C801" s="1303" t="s">
        <v>1200</v>
      </c>
      <c r="D801" s="1303"/>
      <c r="E801" s="1769" t="s">
        <v>572</v>
      </c>
    </row>
    <row r="802" spans="1:5" x14ac:dyDescent="0.3">
      <c r="A802" s="1302"/>
      <c r="B802" s="1302"/>
      <c r="C802" s="1303" t="s">
        <v>1201</v>
      </c>
      <c r="D802" s="1303"/>
      <c r="E802" s="1769" t="s">
        <v>572</v>
      </c>
    </row>
    <row r="803" spans="1:5" x14ac:dyDescent="0.3">
      <c r="A803" s="1302"/>
      <c r="B803" s="1302"/>
      <c r="C803" s="1303" t="s">
        <v>1202</v>
      </c>
      <c r="D803" s="1303"/>
      <c r="E803" s="1769" t="s">
        <v>572</v>
      </c>
    </row>
    <row r="804" spans="1:5" x14ac:dyDescent="0.3">
      <c r="A804" s="1302"/>
      <c r="B804" s="1302"/>
      <c r="C804" s="1303" t="s">
        <v>1203</v>
      </c>
      <c r="D804" s="1303"/>
      <c r="E804" s="1769" t="s">
        <v>572</v>
      </c>
    </row>
    <row r="805" spans="1:5" x14ac:dyDescent="0.3">
      <c r="A805" s="1302"/>
      <c r="B805" s="1302"/>
      <c r="C805" s="1303" t="s">
        <v>1206</v>
      </c>
      <c r="D805" s="1303"/>
      <c r="E805" s="1769" t="s">
        <v>572</v>
      </c>
    </row>
    <row r="806" spans="1:5" x14ac:dyDescent="0.3">
      <c r="A806" s="1302"/>
      <c r="B806" s="1302"/>
      <c r="C806" s="1303" t="s">
        <v>1207</v>
      </c>
      <c r="D806" s="1303"/>
      <c r="E806" s="1769" t="s">
        <v>572</v>
      </c>
    </row>
    <row r="807" spans="1:5" x14ac:dyDescent="0.3">
      <c r="A807" s="1302"/>
      <c r="B807" s="1302"/>
      <c r="C807" s="1303" t="s">
        <v>1208</v>
      </c>
      <c r="D807" s="1303"/>
      <c r="E807" s="1769" t="s">
        <v>572</v>
      </c>
    </row>
    <row r="808" spans="1:5" x14ac:dyDescent="0.3">
      <c r="A808" s="1302"/>
      <c r="B808" s="1302"/>
      <c r="C808" s="1303" t="s">
        <v>1209</v>
      </c>
      <c r="D808" s="1303"/>
      <c r="E808" s="1769" t="s">
        <v>572</v>
      </c>
    </row>
    <row r="809" spans="1:5" x14ac:dyDescent="0.3">
      <c r="A809" s="1302">
        <v>4</v>
      </c>
      <c r="B809" s="1302"/>
      <c r="C809" s="1303" t="s">
        <v>156</v>
      </c>
      <c r="D809" s="1303"/>
      <c r="E809" s="92" t="s">
        <v>157</v>
      </c>
    </row>
    <row r="810" spans="1:5" x14ac:dyDescent="0.3">
      <c r="A810" s="1302"/>
      <c r="B810" s="1302"/>
      <c r="C810" s="1303" t="s">
        <v>1210</v>
      </c>
      <c r="D810" s="1303"/>
      <c r="E810" s="1769" t="s">
        <v>572</v>
      </c>
    </row>
    <row r="811" spans="1:5" x14ac:dyDescent="0.3">
      <c r="A811" s="1302"/>
      <c r="B811" s="1302"/>
      <c r="C811" s="1303" t="s">
        <v>1211</v>
      </c>
      <c r="D811" s="1303"/>
      <c r="E811" s="1769" t="s">
        <v>572</v>
      </c>
    </row>
    <row r="812" spans="1:5" x14ac:dyDescent="0.3">
      <c r="A812" s="1302"/>
      <c r="B812" s="1302"/>
      <c r="C812" s="1303" t="s">
        <v>1212</v>
      </c>
      <c r="D812" s="1303"/>
      <c r="E812" s="1769" t="s">
        <v>572</v>
      </c>
    </row>
    <row r="813" spans="1:5" x14ac:dyDescent="0.3">
      <c r="A813" s="1302"/>
      <c r="B813" s="1302"/>
      <c r="C813" s="1303" t="s">
        <v>1213</v>
      </c>
      <c r="D813" s="1303"/>
      <c r="E813" s="1769" t="s">
        <v>572</v>
      </c>
    </row>
    <row r="814" spans="1:5" x14ac:dyDescent="0.3">
      <c r="A814" s="1302"/>
      <c r="B814" s="1302"/>
      <c r="C814" s="1303" t="s">
        <v>1214</v>
      </c>
      <c r="D814" s="1303"/>
      <c r="E814" s="1769" t="s">
        <v>572</v>
      </c>
    </row>
    <row r="815" spans="1:5" x14ac:dyDescent="0.3">
      <c r="A815" s="1302"/>
      <c r="B815" s="1302"/>
      <c r="C815" s="1303" t="s">
        <v>1215</v>
      </c>
      <c r="D815" s="1303"/>
      <c r="E815" s="1769" t="s">
        <v>572</v>
      </c>
    </row>
    <row r="816" spans="1:5" x14ac:dyDescent="0.3">
      <c r="A816" s="1302"/>
      <c r="B816" s="1302"/>
      <c r="C816" s="1303" t="s">
        <v>1216</v>
      </c>
      <c r="D816" s="1303"/>
      <c r="E816" s="1769" t="s">
        <v>572</v>
      </c>
    </row>
    <row r="817" spans="1:5" x14ac:dyDescent="0.3">
      <c r="A817" s="1302"/>
      <c r="B817" s="1302"/>
      <c r="C817" s="1303" t="s">
        <v>1217</v>
      </c>
      <c r="D817" s="1303"/>
      <c r="E817" s="1769" t="s">
        <v>572</v>
      </c>
    </row>
    <row r="818" spans="1:5" x14ac:dyDescent="0.3">
      <c r="A818" s="1302"/>
      <c r="B818" s="1302"/>
      <c r="C818" s="1303" t="s">
        <v>1218</v>
      </c>
      <c r="D818" s="1303"/>
      <c r="E818" s="1769" t="s">
        <v>572</v>
      </c>
    </row>
    <row r="819" spans="1:5" x14ac:dyDescent="0.3">
      <c r="A819" s="1302">
        <v>4</v>
      </c>
      <c r="B819" s="1302"/>
      <c r="C819" s="1303" t="s">
        <v>158</v>
      </c>
      <c r="D819" s="1303"/>
      <c r="E819" s="92" t="s">
        <v>159</v>
      </c>
    </row>
    <row r="820" spans="1:5" x14ac:dyDescent="0.3">
      <c r="A820" s="1302"/>
      <c r="B820" s="1302"/>
      <c r="C820" s="1303" t="s">
        <v>1219</v>
      </c>
      <c r="D820" s="1303"/>
      <c r="E820" s="1769" t="s">
        <v>572</v>
      </c>
    </row>
    <row r="821" spans="1:5" x14ac:dyDescent="0.3">
      <c r="A821" s="1302"/>
      <c r="B821" s="1302"/>
      <c r="C821" s="1303" t="s">
        <v>1220</v>
      </c>
      <c r="D821" s="1303"/>
      <c r="E821" s="1769" t="s">
        <v>572</v>
      </c>
    </row>
    <row r="822" spans="1:5" x14ac:dyDescent="0.3">
      <c r="A822" s="1302"/>
      <c r="B822" s="1302"/>
      <c r="C822" s="1303" t="s">
        <v>1221</v>
      </c>
      <c r="D822" s="1303"/>
      <c r="E822" s="1769" t="s">
        <v>572</v>
      </c>
    </row>
    <row r="823" spans="1:5" x14ac:dyDescent="0.3">
      <c r="A823" s="1302"/>
      <c r="B823" s="1302"/>
      <c r="C823" s="1303" t="s">
        <v>1222</v>
      </c>
      <c r="D823" s="1303"/>
      <c r="E823" s="1769" t="s">
        <v>572</v>
      </c>
    </row>
    <row r="824" spans="1:5" x14ac:dyDescent="0.3">
      <c r="A824" s="1302"/>
      <c r="B824" s="1302"/>
      <c r="C824" s="1303" t="s">
        <v>1223</v>
      </c>
      <c r="D824" s="1303"/>
      <c r="E824" s="1769" t="s">
        <v>572</v>
      </c>
    </row>
    <row r="825" spans="1:5" x14ac:dyDescent="0.3">
      <c r="A825" s="1302"/>
      <c r="B825" s="1302"/>
      <c r="C825" s="1303" t="s">
        <v>1224</v>
      </c>
      <c r="D825" s="1303"/>
      <c r="E825" s="1769" t="s">
        <v>572</v>
      </c>
    </row>
    <row r="826" spans="1:5" x14ac:dyDescent="0.3">
      <c r="A826" s="1302"/>
      <c r="B826" s="1302"/>
      <c r="C826" s="1303" t="s">
        <v>1225</v>
      </c>
      <c r="D826" s="1303"/>
      <c r="E826" s="1769" t="s">
        <v>572</v>
      </c>
    </row>
    <row r="827" spans="1:5" x14ac:dyDescent="0.3">
      <c r="A827" s="1302"/>
      <c r="B827" s="1302"/>
      <c r="C827" s="1303" t="s">
        <v>1226</v>
      </c>
      <c r="D827" s="1303"/>
      <c r="E827" s="1769" t="s">
        <v>572</v>
      </c>
    </row>
    <row r="828" spans="1:5" x14ac:dyDescent="0.3">
      <c r="A828" s="1302"/>
      <c r="B828" s="1302"/>
      <c r="C828" s="1303" t="s">
        <v>1227</v>
      </c>
      <c r="D828" s="1303"/>
      <c r="E828" s="1769" t="s">
        <v>572</v>
      </c>
    </row>
    <row r="829" spans="1:5" x14ac:dyDescent="0.3">
      <c r="A829" s="1302">
        <v>4</v>
      </c>
      <c r="B829" s="1302"/>
      <c r="C829" s="1303" t="s">
        <v>160</v>
      </c>
      <c r="D829" s="1303"/>
      <c r="E829" s="92" t="s">
        <v>161</v>
      </c>
    </row>
    <row r="830" spans="1:5" x14ac:dyDescent="0.3">
      <c r="A830" s="1302">
        <v>4</v>
      </c>
      <c r="B830" s="1302"/>
      <c r="C830" s="1303" t="s">
        <v>162</v>
      </c>
      <c r="D830" s="1303"/>
      <c r="E830" s="92" t="s">
        <v>163</v>
      </c>
    </row>
    <row r="831" spans="1:5" x14ac:dyDescent="0.3">
      <c r="A831" s="1302">
        <v>4</v>
      </c>
      <c r="B831" s="1302"/>
      <c r="C831" s="1303" t="s">
        <v>164</v>
      </c>
      <c r="D831" s="1303"/>
      <c r="E831" s="92" t="s">
        <v>165</v>
      </c>
    </row>
    <row r="832" spans="1:5" x14ac:dyDescent="0.3">
      <c r="A832" s="1302"/>
      <c r="B832" s="1302"/>
      <c r="C832" s="1303" t="s">
        <v>1228</v>
      </c>
      <c r="D832" s="1303"/>
      <c r="E832" s="1769" t="s">
        <v>572</v>
      </c>
    </row>
    <row r="833" spans="1:5" x14ac:dyDescent="0.3">
      <c r="A833" s="1302"/>
      <c r="B833" s="1302"/>
      <c r="C833" s="1303" t="s">
        <v>1229</v>
      </c>
      <c r="D833" s="1303"/>
      <c r="E833" s="1769" t="s">
        <v>572</v>
      </c>
    </row>
    <row r="834" spans="1:5" x14ac:dyDescent="0.3">
      <c r="A834" s="1302">
        <v>4</v>
      </c>
      <c r="B834" s="1302"/>
      <c r="C834" s="1303" t="s">
        <v>166</v>
      </c>
      <c r="D834" s="1303"/>
      <c r="E834" s="92" t="s">
        <v>167</v>
      </c>
    </row>
    <row r="835" spans="1:5" x14ac:dyDescent="0.3">
      <c r="A835" s="1302">
        <v>4</v>
      </c>
      <c r="B835" s="1302"/>
      <c r="C835" s="1303" t="s">
        <v>168</v>
      </c>
      <c r="D835" s="1303"/>
      <c r="E835" s="92" t="s">
        <v>169</v>
      </c>
    </row>
    <row r="836" spans="1:5" x14ac:dyDescent="0.3">
      <c r="A836" s="1302">
        <v>4</v>
      </c>
      <c r="B836" s="1302"/>
      <c r="C836" s="1303" t="s">
        <v>170</v>
      </c>
      <c r="D836" s="1303"/>
      <c r="E836" s="92" t="s">
        <v>171</v>
      </c>
    </row>
    <row r="837" spans="1:5" x14ac:dyDescent="0.3">
      <c r="A837" s="1302"/>
      <c r="B837" s="1302"/>
      <c r="C837" s="1303" t="s">
        <v>1230</v>
      </c>
      <c r="D837" s="1303"/>
      <c r="E837" s="1769" t="s">
        <v>572</v>
      </c>
    </row>
    <row r="838" spans="1:5" x14ac:dyDescent="0.3">
      <c r="A838" s="1302"/>
      <c r="B838" s="1302"/>
      <c r="C838" s="1303" t="s">
        <v>1231</v>
      </c>
      <c r="D838" s="1303"/>
      <c r="E838" s="1769" t="s">
        <v>572</v>
      </c>
    </row>
    <row r="839" spans="1:5" x14ac:dyDescent="0.3">
      <c r="A839" s="1302">
        <v>4</v>
      </c>
      <c r="B839" s="1302"/>
      <c r="C839" s="1303" t="s">
        <v>172</v>
      </c>
      <c r="D839" s="1303"/>
      <c r="E839" s="92" t="s">
        <v>173</v>
      </c>
    </row>
    <row r="840" spans="1:5" x14ac:dyDescent="0.3">
      <c r="A840" s="1302"/>
      <c r="B840" s="1302"/>
      <c r="C840" s="1303" t="s">
        <v>1232</v>
      </c>
      <c r="D840" s="1303"/>
      <c r="E840" s="1769" t="s">
        <v>572</v>
      </c>
    </row>
    <row r="841" spans="1:5" x14ac:dyDescent="0.3">
      <c r="A841" s="1302"/>
      <c r="B841" s="1302"/>
      <c r="C841" s="1303" t="s">
        <v>1233</v>
      </c>
      <c r="D841" s="1303"/>
      <c r="E841" s="1769" t="s">
        <v>572</v>
      </c>
    </row>
    <row r="842" spans="1:5" x14ac:dyDescent="0.3">
      <c r="A842" s="1302"/>
      <c r="B842" s="1302"/>
      <c r="C842" s="1303" t="s">
        <v>1234</v>
      </c>
      <c r="D842" s="1303"/>
      <c r="E842" s="1769" t="s">
        <v>572</v>
      </c>
    </row>
    <row r="843" spans="1:5" x14ac:dyDescent="0.3">
      <c r="A843" s="1302"/>
      <c r="B843" s="1302"/>
      <c r="C843" s="1303" t="s">
        <v>1235</v>
      </c>
      <c r="D843" s="1303"/>
      <c r="E843" s="1769" t="s">
        <v>572</v>
      </c>
    </row>
    <row r="844" spans="1:5" x14ac:dyDescent="0.3">
      <c r="A844" s="1302"/>
      <c r="B844" s="1302"/>
      <c r="C844" s="1303" t="s">
        <v>1236</v>
      </c>
      <c r="D844" s="1303"/>
      <c r="E844" s="1769" t="s">
        <v>572</v>
      </c>
    </row>
    <row r="845" spans="1:5" x14ac:dyDescent="0.3">
      <c r="A845" s="1302"/>
      <c r="B845" s="1302"/>
      <c r="C845" s="1303" t="s">
        <v>1237</v>
      </c>
      <c r="D845" s="1303"/>
      <c r="E845" s="1769" t="s">
        <v>572</v>
      </c>
    </row>
    <row r="846" spans="1:5" x14ac:dyDescent="0.3">
      <c r="A846" s="1302"/>
      <c r="B846" s="1302"/>
      <c r="C846" s="1303" t="s">
        <v>1238</v>
      </c>
      <c r="D846" s="1303"/>
      <c r="E846" s="1769" t="s">
        <v>572</v>
      </c>
    </row>
    <row r="847" spans="1:5" x14ac:dyDescent="0.3">
      <c r="A847" s="1302"/>
      <c r="B847" s="1302"/>
      <c r="C847" s="1303" t="s">
        <v>1239</v>
      </c>
      <c r="D847" s="1303"/>
      <c r="E847" s="1769" t="s">
        <v>572</v>
      </c>
    </row>
    <row r="848" spans="1:5" x14ac:dyDescent="0.3">
      <c r="A848" s="1302"/>
      <c r="B848" s="1302"/>
      <c r="C848" s="1303" t="s">
        <v>1240</v>
      </c>
      <c r="D848" s="1303"/>
      <c r="E848" s="1769" t="s">
        <v>572</v>
      </c>
    </row>
    <row r="849" spans="1:5" x14ac:dyDescent="0.3">
      <c r="A849" s="1302">
        <v>4</v>
      </c>
      <c r="B849" s="1302"/>
      <c r="C849" s="1303" t="s">
        <v>174</v>
      </c>
      <c r="D849" s="1303"/>
      <c r="E849" s="92" t="s">
        <v>175</v>
      </c>
    </row>
    <row r="850" spans="1:5" x14ac:dyDescent="0.3">
      <c r="A850" s="1302"/>
      <c r="B850" s="1302"/>
      <c r="C850" s="1303" t="s">
        <v>1241</v>
      </c>
      <c r="D850" s="1303"/>
      <c r="E850" s="1769" t="s">
        <v>572</v>
      </c>
    </row>
    <row r="851" spans="1:5" x14ac:dyDescent="0.3">
      <c r="A851" s="1302"/>
      <c r="B851" s="1302"/>
      <c r="C851" s="1303" t="s">
        <v>1242</v>
      </c>
      <c r="D851" s="1303"/>
      <c r="E851" s="1769" t="s">
        <v>572</v>
      </c>
    </row>
    <row r="852" spans="1:5" x14ac:dyDescent="0.3">
      <c r="A852" s="1302"/>
      <c r="B852" s="1302"/>
      <c r="C852" s="1303" t="s">
        <v>1243</v>
      </c>
      <c r="D852" s="1303"/>
      <c r="E852" s="1769" t="s">
        <v>572</v>
      </c>
    </row>
    <row r="853" spans="1:5" x14ac:dyDescent="0.3">
      <c r="A853" s="1302"/>
      <c r="B853" s="1302"/>
      <c r="C853" s="1303" t="s">
        <v>1244</v>
      </c>
      <c r="D853" s="1303"/>
      <c r="E853" s="1769" t="s">
        <v>572</v>
      </c>
    </row>
    <row r="854" spans="1:5" x14ac:dyDescent="0.3">
      <c r="A854" s="1302"/>
      <c r="B854" s="1302"/>
      <c r="C854" s="1303" t="s">
        <v>1245</v>
      </c>
      <c r="D854" s="1303"/>
      <c r="E854" s="1769" t="s">
        <v>572</v>
      </c>
    </row>
    <row r="855" spans="1:5" x14ac:dyDescent="0.3">
      <c r="A855" s="1302"/>
      <c r="B855" s="1302"/>
      <c r="C855" s="1303" t="s">
        <v>1246</v>
      </c>
      <c r="D855" s="1303"/>
      <c r="E855" s="1769" t="s">
        <v>572</v>
      </c>
    </row>
    <row r="856" spans="1:5" x14ac:dyDescent="0.3">
      <c r="A856" s="1302"/>
      <c r="B856" s="1302"/>
      <c r="C856" s="1303" t="s">
        <v>1247</v>
      </c>
      <c r="D856" s="1303"/>
      <c r="E856" s="1769" t="s">
        <v>572</v>
      </c>
    </row>
    <row r="857" spans="1:5" x14ac:dyDescent="0.3">
      <c r="A857" s="1302"/>
      <c r="B857" s="1302"/>
      <c r="C857" s="1303" t="s">
        <v>1248</v>
      </c>
      <c r="D857" s="1303"/>
      <c r="E857" s="1769" t="s">
        <v>572</v>
      </c>
    </row>
    <row r="858" spans="1:5" x14ac:dyDescent="0.3">
      <c r="A858" s="1302"/>
      <c r="B858" s="1302"/>
      <c r="C858" s="1303" t="s">
        <v>1249</v>
      </c>
      <c r="D858" s="1303"/>
      <c r="E858" s="1769" t="s">
        <v>572</v>
      </c>
    </row>
    <row r="859" spans="1:5" x14ac:dyDescent="0.3">
      <c r="A859" s="1302">
        <v>4</v>
      </c>
      <c r="B859" s="1302"/>
      <c r="C859" s="1303" t="s">
        <v>176</v>
      </c>
      <c r="D859" s="1303"/>
      <c r="E859" s="92" t="s">
        <v>177</v>
      </c>
    </row>
    <row r="860" spans="1:5" x14ac:dyDescent="0.3">
      <c r="A860" s="1302"/>
      <c r="B860" s="1302"/>
      <c r="C860" s="1303" t="s">
        <v>1250</v>
      </c>
      <c r="D860" s="1303"/>
      <c r="E860" s="1769" t="s">
        <v>572</v>
      </c>
    </row>
    <row r="861" spans="1:5" x14ac:dyDescent="0.3">
      <c r="A861" s="1302"/>
      <c r="B861" s="1302"/>
      <c r="C861" s="1303" t="s">
        <v>1251</v>
      </c>
      <c r="D861" s="1303"/>
      <c r="E861" s="1769" t="s">
        <v>572</v>
      </c>
    </row>
    <row r="862" spans="1:5" x14ac:dyDescent="0.3">
      <c r="A862" s="1302"/>
      <c r="B862" s="1302"/>
      <c r="C862" s="1303" t="s">
        <v>1252</v>
      </c>
      <c r="D862" s="1303"/>
      <c r="E862" s="1769" t="s">
        <v>572</v>
      </c>
    </row>
    <row r="863" spans="1:5" x14ac:dyDescent="0.3">
      <c r="A863" s="1302"/>
      <c r="B863" s="1302"/>
      <c r="C863" s="1303" t="s">
        <v>1253</v>
      </c>
      <c r="D863" s="1303"/>
      <c r="E863" s="1769" t="s">
        <v>572</v>
      </c>
    </row>
    <row r="864" spans="1:5" x14ac:dyDescent="0.3">
      <c r="A864" s="1302"/>
      <c r="B864" s="1302"/>
      <c r="C864" s="1303" t="s">
        <v>1254</v>
      </c>
      <c r="D864" s="1303"/>
      <c r="E864" s="1769" t="s">
        <v>572</v>
      </c>
    </row>
    <row r="865" spans="1:5" x14ac:dyDescent="0.3">
      <c r="A865" s="1302"/>
      <c r="B865" s="1302"/>
      <c r="C865" s="1303" t="s">
        <v>1255</v>
      </c>
      <c r="D865" s="1303"/>
      <c r="E865" s="1769" t="s">
        <v>572</v>
      </c>
    </row>
    <row r="866" spans="1:5" x14ac:dyDescent="0.3">
      <c r="A866" s="1302"/>
      <c r="B866" s="1302"/>
      <c r="C866" s="1303" t="s">
        <v>1256</v>
      </c>
      <c r="D866" s="1303"/>
      <c r="E866" s="1769" t="s">
        <v>572</v>
      </c>
    </row>
    <row r="867" spans="1:5" x14ac:dyDescent="0.3">
      <c r="A867" s="1302"/>
      <c r="B867" s="1302"/>
      <c r="C867" s="1303" t="s">
        <v>1257</v>
      </c>
      <c r="D867" s="1303"/>
      <c r="E867" s="1769" t="s">
        <v>572</v>
      </c>
    </row>
    <row r="868" spans="1:5" x14ac:dyDescent="0.3">
      <c r="A868" s="1302"/>
      <c r="B868" s="1302"/>
      <c r="C868" s="1303" t="s">
        <v>1258</v>
      </c>
      <c r="D868" s="1303"/>
      <c r="E868" s="1769" t="s">
        <v>572</v>
      </c>
    </row>
    <row r="869" spans="1:5" x14ac:dyDescent="0.3">
      <c r="A869" s="1302">
        <v>4</v>
      </c>
      <c r="B869" s="1302"/>
      <c r="C869" s="1303" t="s">
        <v>178</v>
      </c>
      <c r="D869" s="1303"/>
      <c r="E869" s="92" t="s">
        <v>179</v>
      </c>
    </row>
    <row r="870" spans="1:5" x14ac:dyDescent="0.3">
      <c r="A870" s="1302">
        <v>4</v>
      </c>
      <c r="B870" s="1302"/>
      <c r="C870" s="1303" t="s">
        <v>180</v>
      </c>
      <c r="D870" s="1303"/>
      <c r="E870" s="92" t="s">
        <v>181</v>
      </c>
    </row>
    <row r="871" spans="1:5" x14ac:dyDescent="0.3">
      <c r="A871" s="1302"/>
      <c r="B871" s="1302"/>
      <c r="C871" s="1303" t="s">
        <v>1259</v>
      </c>
      <c r="D871" s="1303"/>
      <c r="E871" s="1769" t="s">
        <v>572</v>
      </c>
    </row>
    <row r="872" spans="1:5" x14ac:dyDescent="0.3">
      <c r="A872" s="1302"/>
      <c r="B872" s="1302"/>
      <c r="C872" s="1303" t="s">
        <v>1260</v>
      </c>
      <c r="D872" s="1303"/>
      <c r="E872" s="1769" t="s">
        <v>572</v>
      </c>
    </row>
    <row r="873" spans="1:5" x14ac:dyDescent="0.3">
      <c r="A873" s="1302"/>
      <c r="B873" s="1302"/>
      <c r="C873" s="1303" t="s">
        <v>1261</v>
      </c>
      <c r="D873" s="1303"/>
      <c r="E873" s="1769" t="s">
        <v>572</v>
      </c>
    </row>
    <row r="874" spans="1:5" x14ac:dyDescent="0.3">
      <c r="A874" s="1302"/>
      <c r="B874" s="1302"/>
      <c r="C874" s="1303" t="s">
        <v>1262</v>
      </c>
      <c r="D874" s="1303"/>
      <c r="E874" s="1769" t="s">
        <v>572</v>
      </c>
    </row>
    <row r="875" spans="1:5" x14ac:dyDescent="0.3">
      <c r="A875" s="1302"/>
      <c r="B875" s="1302"/>
      <c r="C875" s="1303" t="s">
        <v>1263</v>
      </c>
      <c r="D875" s="1303"/>
      <c r="E875" s="1769" t="s">
        <v>572</v>
      </c>
    </row>
    <row r="876" spans="1:5" x14ac:dyDescent="0.3">
      <c r="A876" s="1302"/>
      <c r="B876" s="1302"/>
      <c r="C876" s="1303" t="s">
        <v>1264</v>
      </c>
      <c r="D876" s="1303"/>
      <c r="E876" s="1769" t="s">
        <v>572</v>
      </c>
    </row>
    <row r="877" spans="1:5" x14ac:dyDescent="0.3">
      <c r="A877" s="1302"/>
      <c r="B877" s="1302"/>
      <c r="C877" s="1303" t="s">
        <v>1265</v>
      </c>
      <c r="D877" s="1303"/>
      <c r="E877" s="1769" t="s">
        <v>572</v>
      </c>
    </row>
    <row r="878" spans="1:5" x14ac:dyDescent="0.3">
      <c r="A878" s="1302"/>
      <c r="B878" s="1302"/>
      <c r="C878" s="1303" t="s">
        <v>1266</v>
      </c>
      <c r="D878" s="1303"/>
      <c r="E878" s="1769" t="s">
        <v>572</v>
      </c>
    </row>
    <row r="879" spans="1:5" x14ac:dyDescent="0.3">
      <c r="A879" s="1302">
        <v>4</v>
      </c>
      <c r="B879" s="1302"/>
      <c r="C879" s="1303" t="s">
        <v>182</v>
      </c>
      <c r="D879" s="1303"/>
      <c r="E879" s="92" t="s">
        <v>183</v>
      </c>
    </row>
    <row r="880" spans="1:5" x14ac:dyDescent="0.3">
      <c r="A880" s="1302"/>
      <c r="B880" s="1302"/>
      <c r="C880" s="1303" t="s">
        <v>1267</v>
      </c>
      <c r="D880" s="1303"/>
      <c r="E880" s="1769" t="s">
        <v>572</v>
      </c>
    </row>
    <row r="881" spans="1:5" x14ac:dyDescent="0.3">
      <c r="A881" s="1302"/>
      <c r="B881" s="1302"/>
      <c r="C881" s="1303" t="s">
        <v>1268</v>
      </c>
      <c r="D881" s="1303"/>
      <c r="E881" s="1769" t="s">
        <v>572</v>
      </c>
    </row>
    <row r="882" spans="1:5" x14ac:dyDescent="0.3">
      <c r="A882" s="1302"/>
      <c r="B882" s="1302"/>
      <c r="C882" s="1303" t="s">
        <v>1269</v>
      </c>
      <c r="D882" s="1303"/>
      <c r="E882" s="1769" t="s">
        <v>572</v>
      </c>
    </row>
    <row r="883" spans="1:5" x14ac:dyDescent="0.3">
      <c r="A883" s="1302"/>
      <c r="B883" s="1302"/>
      <c r="C883" s="1303" t="s">
        <v>1270</v>
      </c>
      <c r="D883" s="1303"/>
      <c r="E883" s="1769" t="s">
        <v>572</v>
      </c>
    </row>
    <row r="884" spans="1:5" x14ac:dyDescent="0.3">
      <c r="A884" s="1302"/>
      <c r="B884" s="1302"/>
      <c r="C884" s="1303" t="s">
        <v>1271</v>
      </c>
      <c r="D884" s="1303"/>
      <c r="E884" s="1769" t="s">
        <v>572</v>
      </c>
    </row>
    <row r="885" spans="1:5" x14ac:dyDescent="0.3">
      <c r="A885" s="1302"/>
      <c r="B885" s="1302"/>
      <c r="C885" s="1303" t="s">
        <v>1272</v>
      </c>
      <c r="D885" s="1303"/>
      <c r="E885" s="1769" t="s">
        <v>572</v>
      </c>
    </row>
    <row r="886" spans="1:5" x14ac:dyDescent="0.3">
      <c r="A886" s="1302"/>
      <c r="B886" s="1302"/>
      <c r="C886" s="1303" t="s">
        <v>1273</v>
      </c>
      <c r="D886" s="1303"/>
      <c r="E886" s="1769" t="s">
        <v>572</v>
      </c>
    </row>
    <row r="887" spans="1:5" x14ac:dyDescent="0.3">
      <c r="A887" s="1302"/>
      <c r="B887" s="1302"/>
      <c r="C887" s="1303" t="s">
        <v>1274</v>
      </c>
      <c r="D887" s="1303"/>
      <c r="E887" s="1769" t="s">
        <v>572</v>
      </c>
    </row>
    <row r="888" spans="1:5" x14ac:dyDescent="0.3">
      <c r="A888" s="1302"/>
      <c r="B888" s="1302"/>
      <c r="C888" s="1303" t="s">
        <v>1275</v>
      </c>
      <c r="D888" s="1303"/>
      <c r="E888" s="1769" t="s">
        <v>572</v>
      </c>
    </row>
    <row r="889" spans="1:5" x14ac:dyDescent="0.3">
      <c r="A889" s="1302">
        <v>4</v>
      </c>
      <c r="B889" s="1302"/>
      <c r="C889" s="1303" t="s">
        <v>184</v>
      </c>
      <c r="D889" s="1303"/>
      <c r="E889" s="92" t="s">
        <v>185</v>
      </c>
    </row>
    <row r="890" spans="1:5" x14ac:dyDescent="0.3">
      <c r="A890" s="1302"/>
      <c r="B890" s="1302"/>
      <c r="C890" s="1303" t="s">
        <v>1276</v>
      </c>
      <c r="D890" s="1303"/>
      <c r="E890" s="1769" t="s">
        <v>572</v>
      </c>
    </row>
    <row r="891" spans="1:5" x14ac:dyDescent="0.3">
      <c r="A891" s="1302"/>
      <c r="B891" s="1302"/>
      <c r="C891" s="1303" t="s">
        <v>1277</v>
      </c>
      <c r="D891" s="1303"/>
      <c r="E891" s="1769" t="s">
        <v>572</v>
      </c>
    </row>
    <row r="892" spans="1:5" x14ac:dyDescent="0.3">
      <c r="A892" s="1302"/>
      <c r="B892" s="1302"/>
      <c r="C892" s="1303" t="s">
        <v>1278</v>
      </c>
      <c r="D892" s="1303"/>
      <c r="E892" s="1769" t="s">
        <v>572</v>
      </c>
    </row>
    <row r="893" spans="1:5" x14ac:dyDescent="0.3">
      <c r="A893" s="1302">
        <v>4</v>
      </c>
      <c r="C893" s="1470" t="s">
        <v>186</v>
      </c>
      <c r="E893" s="92" t="s">
        <v>187</v>
      </c>
    </row>
    <row r="894" spans="1:5" x14ac:dyDescent="0.3">
      <c r="A894" s="1302"/>
      <c r="C894" s="1303" t="s">
        <v>1279</v>
      </c>
      <c r="E894" s="1769" t="s">
        <v>572</v>
      </c>
    </row>
    <row r="895" spans="1:5" x14ac:dyDescent="0.3">
      <c r="A895" s="1302"/>
      <c r="C895" s="1470" t="s">
        <v>1280</v>
      </c>
      <c r="E895" s="1769" t="s">
        <v>572</v>
      </c>
    </row>
    <row r="896" spans="1:5" x14ac:dyDescent="0.3">
      <c r="A896" s="1302">
        <v>4</v>
      </c>
      <c r="B896" s="1302"/>
      <c r="C896" s="1303" t="s">
        <v>188</v>
      </c>
      <c r="D896" s="1303"/>
      <c r="E896" s="92" t="s">
        <v>189</v>
      </c>
    </row>
    <row r="897" spans="1:5" x14ac:dyDescent="0.3">
      <c r="A897" s="1302">
        <v>4</v>
      </c>
      <c r="B897" s="1302"/>
      <c r="C897" s="1303" t="s">
        <v>190</v>
      </c>
      <c r="D897" s="1303"/>
      <c r="E897" s="92" t="s">
        <v>191</v>
      </c>
    </row>
    <row r="898" spans="1:5" x14ac:dyDescent="0.3">
      <c r="A898" s="1302">
        <v>4</v>
      </c>
      <c r="B898" s="1302"/>
      <c r="C898" s="1303" t="s">
        <v>192</v>
      </c>
      <c r="D898" s="1303"/>
      <c r="E898" s="92" t="s">
        <v>193</v>
      </c>
    </row>
    <row r="899" spans="1:5" x14ac:dyDescent="0.3">
      <c r="A899" s="1302">
        <v>4</v>
      </c>
      <c r="B899" s="1302"/>
      <c r="C899" s="1303" t="s">
        <v>194</v>
      </c>
      <c r="D899" s="1303"/>
      <c r="E899" s="92" t="s">
        <v>195</v>
      </c>
    </row>
    <row r="900" spans="1:5" x14ac:dyDescent="0.3">
      <c r="A900" s="1302">
        <v>4</v>
      </c>
      <c r="B900" s="1302"/>
      <c r="C900" s="1303" t="s">
        <v>196</v>
      </c>
      <c r="D900" s="1303"/>
      <c r="E900" s="92" t="s">
        <v>197</v>
      </c>
    </row>
    <row r="901" spans="1:5" x14ac:dyDescent="0.3">
      <c r="A901" s="1302">
        <v>4</v>
      </c>
      <c r="B901" s="1302"/>
      <c r="C901" s="1303" t="s">
        <v>198</v>
      </c>
      <c r="D901" s="1303"/>
      <c r="E901" s="92" t="s">
        <v>199</v>
      </c>
    </row>
    <row r="902" spans="1:5" x14ac:dyDescent="0.3">
      <c r="A902" s="1302">
        <v>4</v>
      </c>
      <c r="B902" s="1302"/>
      <c r="C902" s="1303" t="s">
        <v>200</v>
      </c>
      <c r="D902" s="1303"/>
      <c r="E902" s="92" t="s">
        <v>201</v>
      </c>
    </row>
    <row r="903" spans="1:5" x14ac:dyDescent="0.3">
      <c r="A903" s="1302">
        <v>4</v>
      </c>
      <c r="B903" s="1302"/>
      <c r="C903" s="1303" t="s">
        <v>202</v>
      </c>
      <c r="D903" s="1303"/>
      <c r="E903" s="92" t="s">
        <v>203</v>
      </c>
    </row>
    <row r="904" spans="1:5" x14ac:dyDescent="0.3">
      <c r="A904" s="1302">
        <v>4</v>
      </c>
      <c r="B904" s="1302"/>
      <c r="C904" s="1303" t="s">
        <v>204</v>
      </c>
      <c r="D904" s="1303"/>
      <c r="E904" s="1770" t="s">
        <v>564</v>
      </c>
    </row>
    <row r="905" spans="1:5" x14ac:dyDescent="0.3">
      <c r="A905" s="1302">
        <v>4</v>
      </c>
      <c r="B905" s="1302"/>
      <c r="C905" s="1303" t="s">
        <v>205</v>
      </c>
      <c r="D905" s="1303"/>
      <c r="E905" s="92" t="s">
        <v>206</v>
      </c>
    </row>
    <row r="906" spans="1:5" x14ac:dyDescent="0.3">
      <c r="A906" s="1302">
        <v>4</v>
      </c>
      <c r="B906" s="1302"/>
      <c r="C906" s="1303" t="s">
        <v>207</v>
      </c>
      <c r="D906" s="1303"/>
      <c r="E906" s="92" t="s">
        <v>208</v>
      </c>
    </row>
    <row r="907" spans="1:5" x14ac:dyDescent="0.3">
      <c r="A907" s="1302">
        <v>4</v>
      </c>
      <c r="B907" s="1302"/>
      <c r="C907" s="1303" t="s">
        <v>209</v>
      </c>
      <c r="D907" s="1303"/>
      <c r="E907" s="1770" t="s">
        <v>565</v>
      </c>
    </row>
    <row r="908" spans="1:5" x14ac:dyDescent="0.3">
      <c r="A908" s="1302">
        <v>4</v>
      </c>
      <c r="B908" s="1302"/>
      <c r="C908" s="1303" t="s">
        <v>210</v>
      </c>
      <c r="D908" s="1303"/>
      <c r="E908" s="92" t="s">
        <v>211</v>
      </c>
    </row>
    <row r="909" spans="1:5" x14ac:dyDescent="0.3">
      <c r="A909" s="1302">
        <v>4</v>
      </c>
      <c r="B909" s="1302"/>
      <c r="C909" s="1303" t="s">
        <v>569</v>
      </c>
      <c r="D909" s="1303"/>
      <c r="E909" s="1769" t="s">
        <v>572</v>
      </c>
    </row>
    <row r="910" spans="1:5" x14ac:dyDescent="0.3">
      <c r="A910" s="1302"/>
      <c r="B910" s="1302"/>
      <c r="C910" s="1303"/>
      <c r="D910" s="1303"/>
    </row>
    <row r="911" spans="1:5" x14ac:dyDescent="0.3">
      <c r="A911" s="1302"/>
      <c r="B911" s="1302"/>
      <c r="C911" s="1303"/>
      <c r="D911" s="1303"/>
    </row>
    <row r="912" spans="1:5" x14ac:dyDescent="0.3">
      <c r="A912" s="1302"/>
      <c r="B912" s="1302"/>
      <c r="C912" s="1303"/>
      <c r="D912" s="1303"/>
    </row>
    <row r="913" spans="1:4" x14ac:dyDescent="0.3">
      <c r="A913" s="1302"/>
      <c r="B913" s="1302"/>
      <c r="C913" s="1303"/>
      <c r="D913" s="1303"/>
    </row>
    <row r="914" spans="1:4" x14ac:dyDescent="0.3">
      <c r="A914" s="1302"/>
      <c r="B914" s="1302"/>
      <c r="C914" s="1303"/>
      <c r="D914" s="1303"/>
    </row>
    <row r="915" spans="1:4" x14ac:dyDescent="0.3">
      <c r="A915" s="1302"/>
      <c r="B915" s="1302"/>
      <c r="C915" s="1303"/>
      <c r="D915" s="1303"/>
    </row>
    <row r="916" spans="1:4" x14ac:dyDescent="0.3">
      <c r="A916" s="1302"/>
      <c r="B916" s="1302"/>
      <c r="C916" s="1303"/>
      <c r="D916" s="1303"/>
    </row>
    <row r="917" spans="1:4" x14ac:dyDescent="0.3">
      <c r="A917" s="1302"/>
      <c r="B917" s="1302"/>
      <c r="C917" s="1303"/>
      <c r="D917" s="1303"/>
    </row>
    <row r="918" spans="1:4" x14ac:dyDescent="0.3">
      <c r="A918" s="1302"/>
      <c r="B918" s="1302"/>
      <c r="C918" s="1303"/>
      <c r="D918" s="1303"/>
    </row>
    <row r="919" spans="1:4" x14ac:dyDescent="0.3">
      <c r="A919" s="1302"/>
      <c r="B919" s="1302"/>
      <c r="C919" s="1303"/>
      <c r="D919" s="1303"/>
    </row>
    <row r="920" spans="1:4" x14ac:dyDescent="0.3">
      <c r="A920" s="1302"/>
      <c r="B920" s="1302"/>
      <c r="C920" s="1303"/>
      <c r="D920" s="1303"/>
    </row>
    <row r="921" spans="1:4" x14ac:dyDescent="0.3">
      <c r="A921" s="1302"/>
      <c r="B921" s="1302"/>
      <c r="C921" s="1303"/>
      <c r="D921" s="1303"/>
    </row>
    <row r="922" spans="1:4" x14ac:dyDescent="0.3">
      <c r="A922" s="1302"/>
      <c r="B922" s="1302"/>
      <c r="C922" s="1303"/>
      <c r="D922" s="1303"/>
    </row>
    <row r="923" spans="1:4" x14ac:dyDescent="0.3">
      <c r="A923" s="1302"/>
      <c r="B923" s="1302"/>
      <c r="C923" s="1303"/>
      <c r="D923" s="1303"/>
    </row>
    <row r="924" spans="1:4" x14ac:dyDescent="0.3">
      <c r="A924" s="1302"/>
      <c r="B924" s="1302"/>
      <c r="C924" s="1303"/>
      <c r="D924" s="1303"/>
    </row>
    <row r="925" spans="1:4" x14ac:dyDescent="0.3">
      <c r="A925" s="1302"/>
      <c r="B925" s="1302"/>
      <c r="C925" s="1303"/>
      <c r="D925" s="1303"/>
    </row>
    <row r="926" spans="1:4" x14ac:dyDescent="0.3">
      <c r="A926" s="1302"/>
      <c r="B926" s="1302"/>
      <c r="C926" s="1303"/>
      <c r="D926" s="1303"/>
    </row>
    <row r="927" spans="1:4" x14ac:dyDescent="0.3">
      <c r="A927" s="1302"/>
      <c r="B927" s="1302"/>
      <c r="C927" s="1303"/>
      <c r="D927" s="1303"/>
    </row>
    <row r="928" spans="1:4" x14ac:dyDescent="0.3">
      <c r="A928" s="1302"/>
      <c r="B928" s="1302"/>
      <c r="C928" s="1303"/>
      <c r="D928" s="1303"/>
    </row>
    <row r="929" spans="1:4" x14ac:dyDescent="0.3">
      <c r="A929" s="1302"/>
      <c r="B929" s="1302"/>
      <c r="C929" s="1303"/>
      <c r="D929" s="1303"/>
    </row>
    <row r="930" spans="1:4" x14ac:dyDescent="0.3">
      <c r="A930" s="1302"/>
      <c r="B930" s="1302"/>
      <c r="C930" s="1303"/>
      <c r="D930" s="1303"/>
    </row>
    <row r="931" spans="1:4" x14ac:dyDescent="0.3">
      <c r="C931" s="1550"/>
      <c r="D931" s="1550"/>
    </row>
    <row r="932" spans="1:4" x14ac:dyDescent="0.3">
      <c r="C932" s="1550"/>
      <c r="D932" s="1550"/>
    </row>
    <row r="933" spans="1:4" x14ac:dyDescent="0.3">
      <c r="C933" s="1550"/>
      <c r="D933" s="1550"/>
    </row>
    <row r="934" spans="1:4" x14ac:dyDescent="0.3">
      <c r="C934" s="1550"/>
      <c r="D934" s="1550"/>
    </row>
    <row r="935" spans="1:4" x14ac:dyDescent="0.3">
      <c r="C935" s="1550"/>
      <c r="D935" s="1550"/>
    </row>
    <row r="936" spans="1:4" x14ac:dyDescent="0.3">
      <c r="C936" s="1550"/>
      <c r="D936" s="1550"/>
    </row>
    <row r="937" spans="1:4" x14ac:dyDescent="0.3">
      <c r="C937" s="1550"/>
      <c r="D937" s="1550"/>
    </row>
    <row r="938" spans="1:4" x14ac:dyDescent="0.3">
      <c r="C938" s="1550"/>
      <c r="D938" s="1550"/>
    </row>
    <row r="939" spans="1:4" x14ac:dyDescent="0.3">
      <c r="C939" s="1550"/>
      <c r="D939" s="1550"/>
    </row>
    <row r="940" spans="1:4" x14ac:dyDescent="0.3">
      <c r="C940" s="1550"/>
      <c r="D940" s="1550"/>
    </row>
    <row r="941" spans="1:4" x14ac:dyDescent="0.3">
      <c r="C941" s="1550"/>
      <c r="D941" s="1550"/>
    </row>
    <row r="942" spans="1:4" x14ac:dyDescent="0.3">
      <c r="C942" s="1550"/>
      <c r="D942" s="1550"/>
    </row>
    <row r="943" spans="1:4" x14ac:dyDescent="0.3">
      <c r="C943" s="1550"/>
      <c r="D943" s="1550"/>
    </row>
    <row r="944" spans="1:4" x14ac:dyDescent="0.3">
      <c r="C944" s="1550"/>
      <c r="D944" s="1550"/>
    </row>
    <row r="945" spans="3:4" x14ac:dyDescent="0.3">
      <c r="C945" s="1550"/>
      <c r="D945" s="1550"/>
    </row>
    <row r="946" spans="3:4" x14ac:dyDescent="0.3">
      <c r="C946" s="1550"/>
      <c r="D946" s="1550"/>
    </row>
    <row r="947" spans="3:4" x14ac:dyDescent="0.3">
      <c r="C947" s="1550"/>
      <c r="D947" s="1550"/>
    </row>
    <row r="948" spans="3:4" x14ac:dyDescent="0.3">
      <c r="C948" s="1550"/>
      <c r="D948" s="1550"/>
    </row>
    <row r="949" spans="3:4" x14ac:dyDescent="0.3">
      <c r="C949" s="1550"/>
      <c r="D949" s="1550"/>
    </row>
    <row r="950" spans="3:4" x14ac:dyDescent="0.3">
      <c r="C950" s="1550"/>
      <c r="D950" s="1550"/>
    </row>
    <row r="951" spans="3:4" x14ac:dyDescent="0.3">
      <c r="C951" s="1550"/>
      <c r="D951" s="1550"/>
    </row>
    <row r="952" spans="3:4" x14ac:dyDescent="0.3">
      <c r="C952" s="1550"/>
      <c r="D952" s="1550"/>
    </row>
    <row r="953" spans="3:4" x14ac:dyDescent="0.3">
      <c r="C953" s="1550"/>
      <c r="D953" s="1550"/>
    </row>
    <row r="954" spans="3:4" x14ac:dyDescent="0.3">
      <c r="C954" s="1550"/>
      <c r="D954" s="1550"/>
    </row>
    <row r="955" spans="3:4" x14ac:dyDescent="0.3">
      <c r="C955" s="1550"/>
      <c r="D955" s="1550"/>
    </row>
    <row r="956" spans="3:4" x14ac:dyDescent="0.3">
      <c r="C956" s="1550"/>
      <c r="D956" s="1550"/>
    </row>
    <row r="957" spans="3:4" x14ac:dyDescent="0.3">
      <c r="C957" s="1550"/>
      <c r="D957" s="1550"/>
    </row>
    <row r="958" spans="3:4" x14ac:dyDescent="0.3">
      <c r="C958" s="1550"/>
      <c r="D958" s="1550"/>
    </row>
    <row r="959" spans="3:4" x14ac:dyDescent="0.3">
      <c r="C959" s="1550"/>
      <c r="D959" s="1550"/>
    </row>
    <row r="960" spans="3:4" x14ac:dyDescent="0.3">
      <c r="C960" s="1550"/>
      <c r="D960" s="1550"/>
    </row>
    <row r="961" spans="3:4" x14ac:dyDescent="0.3">
      <c r="C961" s="1550"/>
      <c r="D961" s="1550"/>
    </row>
    <row r="962" spans="3:4" x14ac:dyDescent="0.3">
      <c r="C962" s="1550"/>
      <c r="D962" s="1550"/>
    </row>
    <row r="963" spans="3:4" x14ac:dyDescent="0.3">
      <c r="C963" s="1550"/>
      <c r="D963" s="1550"/>
    </row>
    <row r="964" spans="3:4" x14ac:dyDescent="0.3">
      <c r="C964" s="1550"/>
      <c r="D964" s="1550"/>
    </row>
    <row r="965" spans="3:4" x14ac:dyDescent="0.3">
      <c r="C965" s="1550"/>
      <c r="D965" s="1550"/>
    </row>
    <row r="966" spans="3:4" x14ac:dyDescent="0.3">
      <c r="C966" s="1550"/>
      <c r="D966" s="1550"/>
    </row>
    <row r="967" spans="3:4" x14ac:dyDescent="0.3">
      <c r="C967" s="1550"/>
      <c r="D967" s="1550"/>
    </row>
    <row r="968" spans="3:4" x14ac:dyDescent="0.3">
      <c r="C968" s="1550"/>
      <c r="D968" s="1550"/>
    </row>
    <row r="969" spans="3:4" x14ac:dyDescent="0.3">
      <c r="C969" s="1550"/>
      <c r="D969" s="1550"/>
    </row>
    <row r="970" spans="3:4" x14ac:dyDescent="0.3">
      <c r="C970" s="1550"/>
      <c r="D970" s="1550"/>
    </row>
    <row r="971" spans="3:4" x14ac:dyDescent="0.3">
      <c r="C971" s="1550"/>
      <c r="D971" s="1550"/>
    </row>
    <row r="972" spans="3:4" x14ac:dyDescent="0.3">
      <c r="C972" s="1550"/>
      <c r="D972" s="1550"/>
    </row>
    <row r="973" spans="3:4" x14ac:dyDescent="0.3">
      <c r="C973" s="1550"/>
      <c r="D973" s="1550"/>
    </row>
    <row r="974" spans="3:4" x14ac:dyDescent="0.3">
      <c r="C974" s="1550"/>
      <c r="D974" s="1550"/>
    </row>
    <row r="975" spans="3:4" x14ac:dyDescent="0.3">
      <c r="C975" s="1550"/>
      <c r="D975" s="1550"/>
    </row>
    <row r="976" spans="3:4" x14ac:dyDescent="0.3">
      <c r="C976" s="1550"/>
      <c r="D976" s="1550"/>
    </row>
    <row r="977" spans="3:4" x14ac:dyDescent="0.3">
      <c r="C977" s="1550"/>
      <c r="D977" s="1550"/>
    </row>
    <row r="978" spans="3:4" x14ac:dyDescent="0.3">
      <c r="C978" s="1550"/>
      <c r="D978" s="1550"/>
    </row>
    <row r="979" spans="3:4" x14ac:dyDescent="0.3">
      <c r="C979" s="1550"/>
      <c r="D979" s="1550"/>
    </row>
    <row r="980" spans="3:4" x14ac:dyDescent="0.3">
      <c r="C980" s="1550"/>
      <c r="D980" s="1550"/>
    </row>
    <row r="981" spans="3:4" x14ac:dyDescent="0.3">
      <c r="C981" s="1550"/>
      <c r="D981" s="1550"/>
    </row>
    <row r="982" spans="3:4" x14ac:dyDescent="0.3">
      <c r="C982" s="1550"/>
      <c r="D982" s="1550"/>
    </row>
    <row r="983" spans="3:4" x14ac:dyDescent="0.3">
      <c r="C983" s="1550"/>
      <c r="D983" s="1550"/>
    </row>
    <row r="984" spans="3:4" x14ac:dyDescent="0.3">
      <c r="C984" s="1550"/>
      <c r="D984" s="1550"/>
    </row>
    <row r="985" spans="3:4" x14ac:dyDescent="0.3">
      <c r="C985" s="1550"/>
      <c r="D985" s="1550"/>
    </row>
    <row r="986" spans="3:4" x14ac:dyDescent="0.3">
      <c r="C986" s="1550"/>
      <c r="D986" s="1550"/>
    </row>
    <row r="987" spans="3:4" x14ac:dyDescent="0.3">
      <c r="C987" s="1550"/>
      <c r="D987" s="1550"/>
    </row>
    <row r="988" spans="3:4" x14ac:dyDescent="0.3">
      <c r="C988" s="1550"/>
      <c r="D988" s="1550"/>
    </row>
    <row r="989" spans="3:4" x14ac:dyDescent="0.3">
      <c r="C989" s="1550"/>
      <c r="D989" s="1550"/>
    </row>
    <row r="990" spans="3:4" x14ac:dyDescent="0.3">
      <c r="C990" s="1550"/>
      <c r="D990" s="1550"/>
    </row>
    <row r="991" spans="3:4" x14ac:dyDescent="0.3">
      <c r="C991" s="1550"/>
      <c r="D991" s="1550"/>
    </row>
    <row r="992" spans="3:4" x14ac:dyDescent="0.3">
      <c r="C992" s="1550"/>
      <c r="D992" s="1550"/>
    </row>
    <row r="993" spans="3:4" x14ac:dyDescent="0.3">
      <c r="C993" s="1550"/>
      <c r="D993" s="1550"/>
    </row>
    <row r="994" spans="3:4" x14ac:dyDescent="0.3">
      <c r="C994" s="1550"/>
      <c r="D994" s="1550"/>
    </row>
    <row r="995" spans="3:4" x14ac:dyDescent="0.3">
      <c r="C995" s="1550"/>
      <c r="D995" s="1550"/>
    </row>
    <row r="996" spans="3:4" x14ac:dyDescent="0.3">
      <c r="C996" s="1550"/>
      <c r="D996" s="1550"/>
    </row>
    <row r="997" spans="3:4" x14ac:dyDescent="0.3">
      <c r="C997" s="1550"/>
      <c r="D997" s="1550"/>
    </row>
    <row r="998" spans="3:4" x14ac:dyDescent="0.3">
      <c r="C998" s="1550"/>
      <c r="D998" s="1550"/>
    </row>
    <row r="999" spans="3:4" x14ac:dyDescent="0.3">
      <c r="C999" s="1550"/>
      <c r="D999" s="1550"/>
    </row>
    <row r="1000" spans="3:4" x14ac:dyDescent="0.3">
      <c r="C1000" s="1550"/>
      <c r="D1000" s="1550"/>
    </row>
    <row r="1001" spans="3:4" x14ac:dyDescent="0.3">
      <c r="C1001" s="1550"/>
      <c r="D1001" s="1550"/>
    </row>
    <row r="1002" spans="3:4" x14ac:dyDescent="0.3">
      <c r="C1002" s="1550"/>
      <c r="D1002" s="1550"/>
    </row>
    <row r="1003" spans="3:4" x14ac:dyDescent="0.3">
      <c r="C1003" s="1550"/>
      <c r="D1003" s="1550"/>
    </row>
    <row r="1004" spans="3:4" x14ac:dyDescent="0.3">
      <c r="C1004" s="1550"/>
      <c r="D1004" s="1550"/>
    </row>
    <row r="1005" spans="3:4" x14ac:dyDescent="0.3">
      <c r="C1005" s="1550"/>
      <c r="D1005" s="1550"/>
    </row>
    <row r="1006" spans="3:4" x14ac:dyDescent="0.3">
      <c r="C1006" s="1550"/>
      <c r="D1006" s="1550"/>
    </row>
    <row r="1007" spans="3:4" x14ac:dyDescent="0.3">
      <c r="C1007" s="1550"/>
      <c r="D1007" s="1550"/>
    </row>
    <row r="1008" spans="3:4" x14ac:dyDescent="0.3">
      <c r="C1008" s="1550"/>
      <c r="D1008" s="1550"/>
    </row>
    <row r="1009" spans="3:4" x14ac:dyDescent="0.3">
      <c r="C1009" s="1550"/>
      <c r="D1009" s="1550"/>
    </row>
    <row r="1010" spans="3:4" x14ac:dyDescent="0.3">
      <c r="C1010" s="1550"/>
      <c r="D1010" s="1550"/>
    </row>
    <row r="1011" spans="3:4" x14ac:dyDescent="0.3">
      <c r="C1011" s="1550"/>
      <c r="D1011" s="1550"/>
    </row>
    <row r="1012" spans="3:4" x14ac:dyDescent="0.3">
      <c r="C1012" s="1550"/>
      <c r="D1012" s="1550"/>
    </row>
    <row r="1013" spans="3:4" x14ac:dyDescent="0.3">
      <c r="C1013" s="1550"/>
      <c r="D1013" s="1550"/>
    </row>
    <row r="1014" spans="3:4" x14ac:dyDescent="0.3">
      <c r="C1014" s="1550"/>
      <c r="D1014" s="1550"/>
    </row>
    <row r="1015" spans="3:4" x14ac:dyDescent="0.3">
      <c r="C1015" s="1550"/>
      <c r="D1015" s="1550"/>
    </row>
    <row r="1016" spans="3:4" x14ac:dyDescent="0.3">
      <c r="C1016" s="1550"/>
      <c r="D1016" s="1550"/>
    </row>
    <row r="1017" spans="3:4" x14ac:dyDescent="0.3">
      <c r="C1017" s="1550"/>
      <c r="D1017" s="1550"/>
    </row>
    <row r="1018" spans="3:4" x14ac:dyDescent="0.3">
      <c r="C1018" s="1550"/>
      <c r="D1018" s="1550"/>
    </row>
    <row r="1019" spans="3:4" x14ac:dyDescent="0.3">
      <c r="C1019" s="1550"/>
      <c r="D1019" s="1550"/>
    </row>
    <row r="1020" spans="3:4" x14ac:dyDescent="0.3">
      <c r="C1020" s="1550"/>
      <c r="D1020" s="1550"/>
    </row>
    <row r="1021" spans="3:4" x14ac:dyDescent="0.3">
      <c r="C1021" s="1550"/>
      <c r="D1021" s="1550"/>
    </row>
    <row r="1022" spans="3:4" x14ac:dyDescent="0.3">
      <c r="C1022" s="1550"/>
      <c r="D1022" s="1550"/>
    </row>
    <row r="1023" spans="3:4" x14ac:dyDescent="0.3">
      <c r="C1023" s="1550"/>
      <c r="D1023" s="1550"/>
    </row>
    <row r="1024" spans="3:4" x14ac:dyDescent="0.3">
      <c r="C1024" s="1550"/>
      <c r="D1024" s="1550"/>
    </row>
    <row r="1025" spans="3:4" x14ac:dyDescent="0.3">
      <c r="C1025" s="1550"/>
      <c r="D1025" s="1550"/>
    </row>
    <row r="1026" spans="3:4" x14ac:dyDescent="0.3">
      <c r="C1026" s="1550"/>
      <c r="D1026" s="1550"/>
    </row>
    <row r="1027" spans="3:4" x14ac:dyDescent="0.3">
      <c r="C1027" s="1550"/>
      <c r="D1027" s="1550"/>
    </row>
    <row r="1028" spans="3:4" x14ac:dyDescent="0.3">
      <c r="C1028" s="1550"/>
      <c r="D1028" s="1550"/>
    </row>
    <row r="1029" spans="3:4" x14ac:dyDescent="0.3">
      <c r="C1029" s="1550"/>
      <c r="D1029" s="1550"/>
    </row>
    <row r="1030" spans="3:4" x14ac:dyDescent="0.3">
      <c r="C1030" s="1550"/>
      <c r="D1030" s="1550"/>
    </row>
    <row r="1031" spans="3:4" x14ac:dyDescent="0.3">
      <c r="C1031" s="1550"/>
      <c r="D1031" s="1550"/>
    </row>
    <row r="1032" spans="3:4" x14ac:dyDescent="0.3">
      <c r="C1032" s="1550"/>
      <c r="D1032" s="1550"/>
    </row>
    <row r="1033" spans="3:4" x14ac:dyDescent="0.3">
      <c r="C1033" s="1550"/>
      <c r="D1033" s="1550"/>
    </row>
    <row r="1034" spans="3:4" x14ac:dyDescent="0.3">
      <c r="C1034" s="1550"/>
      <c r="D1034" s="1550"/>
    </row>
    <row r="1035" spans="3:4" x14ac:dyDescent="0.3">
      <c r="C1035" s="1550"/>
      <c r="D1035" s="1550"/>
    </row>
    <row r="1036" spans="3:4" x14ac:dyDescent="0.3">
      <c r="C1036" s="1550"/>
      <c r="D1036" s="1550"/>
    </row>
    <row r="1037" spans="3:4" x14ac:dyDescent="0.3">
      <c r="C1037" s="1550"/>
      <c r="D1037" s="1550"/>
    </row>
    <row r="1038" spans="3:4" x14ac:dyDescent="0.3">
      <c r="C1038" s="1550"/>
      <c r="D1038" s="1550"/>
    </row>
    <row r="1039" spans="3:4" x14ac:dyDescent="0.3">
      <c r="C1039" s="1550"/>
      <c r="D1039" s="1550"/>
    </row>
    <row r="1040" spans="3:4" x14ac:dyDescent="0.3">
      <c r="C1040" s="1550"/>
      <c r="D1040" s="1550"/>
    </row>
    <row r="1041" spans="3:4" x14ac:dyDescent="0.3">
      <c r="C1041" s="1550"/>
      <c r="D1041" s="1550"/>
    </row>
    <row r="1042" spans="3:4" x14ac:dyDescent="0.3">
      <c r="C1042" s="1550"/>
      <c r="D1042" s="1550"/>
    </row>
    <row r="1043" spans="3:4" x14ac:dyDescent="0.3">
      <c r="C1043" s="1550"/>
      <c r="D1043" s="1550"/>
    </row>
    <row r="1044" spans="3:4" x14ac:dyDescent="0.3">
      <c r="C1044" s="1550"/>
      <c r="D1044" s="1550"/>
    </row>
    <row r="1045" spans="3:4" x14ac:dyDescent="0.3">
      <c r="C1045" s="1550"/>
      <c r="D1045" s="1550"/>
    </row>
    <row r="1046" spans="3:4" x14ac:dyDescent="0.3">
      <c r="C1046" s="1550"/>
      <c r="D1046" s="1550"/>
    </row>
    <row r="1047" spans="3:4" x14ac:dyDescent="0.3">
      <c r="C1047" s="1550"/>
      <c r="D1047" s="1550"/>
    </row>
    <row r="1048" spans="3:4" x14ac:dyDescent="0.3">
      <c r="C1048" s="1550"/>
      <c r="D1048" s="1550"/>
    </row>
    <row r="1049" spans="3:4" x14ac:dyDescent="0.3">
      <c r="C1049" s="1550"/>
      <c r="D1049" s="1550"/>
    </row>
    <row r="1050" spans="3:4" x14ac:dyDescent="0.3">
      <c r="C1050" s="1550"/>
      <c r="D1050" s="1550"/>
    </row>
    <row r="1051" spans="3:4" x14ac:dyDescent="0.3">
      <c r="C1051" s="1550"/>
      <c r="D1051" s="1550"/>
    </row>
    <row r="1052" spans="3:4" x14ac:dyDescent="0.3">
      <c r="C1052" s="1550"/>
      <c r="D1052" s="1550"/>
    </row>
    <row r="1053" spans="3:4" x14ac:dyDescent="0.3">
      <c r="C1053" s="1550"/>
      <c r="D1053" s="1550"/>
    </row>
    <row r="1054" spans="3:4" x14ac:dyDescent="0.3">
      <c r="C1054" s="1550"/>
      <c r="D1054" s="1550"/>
    </row>
    <row r="1055" spans="3:4" x14ac:dyDescent="0.3">
      <c r="C1055" s="1550"/>
      <c r="D1055" s="1550"/>
    </row>
    <row r="1056" spans="3:4" x14ac:dyDescent="0.3">
      <c r="C1056" s="1550"/>
      <c r="D1056" s="1550"/>
    </row>
    <row r="1057" spans="3:4" x14ac:dyDescent="0.3">
      <c r="C1057" s="1550"/>
      <c r="D1057" s="1550"/>
    </row>
    <row r="1058" spans="3:4" x14ac:dyDescent="0.3">
      <c r="C1058" s="1550"/>
      <c r="D1058" s="1550"/>
    </row>
    <row r="1059" spans="3:4" x14ac:dyDescent="0.3">
      <c r="C1059" s="1550"/>
      <c r="D1059" s="1550"/>
    </row>
    <row r="1060" spans="3:4" x14ac:dyDescent="0.3">
      <c r="C1060" s="1550"/>
      <c r="D1060" s="1550"/>
    </row>
    <row r="1061" spans="3:4" x14ac:dyDescent="0.3">
      <c r="C1061" s="1550"/>
      <c r="D1061" s="1550"/>
    </row>
    <row r="1062" spans="3:4" x14ac:dyDescent="0.3">
      <c r="C1062" s="1550"/>
      <c r="D1062" s="1550"/>
    </row>
    <row r="1063" spans="3:4" x14ac:dyDescent="0.3">
      <c r="C1063" s="1550"/>
      <c r="D1063" s="1550"/>
    </row>
    <row r="1064" spans="3:4" x14ac:dyDescent="0.3">
      <c r="C1064" s="1550"/>
      <c r="D1064" s="1550"/>
    </row>
    <row r="1065" spans="3:4" x14ac:dyDescent="0.3">
      <c r="C1065" s="1550"/>
      <c r="D1065" s="1550"/>
    </row>
    <row r="1066" spans="3:4" x14ac:dyDescent="0.3">
      <c r="C1066" s="1550"/>
      <c r="D1066" s="1550"/>
    </row>
    <row r="1067" spans="3:4" x14ac:dyDescent="0.3">
      <c r="C1067" s="1550"/>
      <c r="D1067" s="1550"/>
    </row>
    <row r="1068" spans="3:4" x14ac:dyDescent="0.3">
      <c r="C1068" s="1550"/>
      <c r="D1068" s="1550"/>
    </row>
    <row r="1069" spans="3:4" x14ac:dyDescent="0.3">
      <c r="C1069" s="1550"/>
      <c r="D1069" s="1550"/>
    </row>
    <row r="1070" spans="3:4" x14ac:dyDescent="0.3">
      <c r="C1070" s="1550"/>
      <c r="D1070" s="1550"/>
    </row>
    <row r="1071" spans="3:4" x14ac:dyDescent="0.3">
      <c r="C1071" s="1550"/>
      <c r="D1071" s="1550"/>
    </row>
    <row r="1072" spans="3:4" x14ac:dyDescent="0.3">
      <c r="C1072" s="1550"/>
      <c r="D1072" s="1550"/>
    </row>
    <row r="1073" spans="3:4" x14ac:dyDescent="0.3">
      <c r="C1073" s="1550"/>
      <c r="D1073" s="1550"/>
    </row>
    <row r="1074" spans="3:4" x14ac:dyDescent="0.3">
      <c r="C1074" s="1550"/>
      <c r="D1074" s="1550"/>
    </row>
    <row r="1075" spans="3:4" x14ac:dyDescent="0.3">
      <c r="C1075" s="1550"/>
      <c r="D1075" s="1550"/>
    </row>
    <row r="1076" spans="3:4" x14ac:dyDescent="0.3">
      <c r="C1076" s="1550"/>
      <c r="D1076" s="1550"/>
    </row>
    <row r="1077" spans="3:4" x14ac:dyDescent="0.3">
      <c r="C1077" s="1550"/>
      <c r="D1077" s="1550"/>
    </row>
    <row r="1078" spans="3:4" x14ac:dyDescent="0.3">
      <c r="C1078" s="1550"/>
      <c r="D1078" s="1550"/>
    </row>
    <row r="1079" spans="3:4" x14ac:dyDescent="0.3">
      <c r="C1079" s="1550"/>
      <c r="D1079" s="1550"/>
    </row>
    <row r="1080" spans="3:4" x14ac:dyDescent="0.3">
      <c r="C1080" s="1550"/>
      <c r="D1080" s="1550"/>
    </row>
    <row r="1081" spans="3:4" x14ac:dyDescent="0.3">
      <c r="C1081" s="1550"/>
      <c r="D1081" s="1550"/>
    </row>
    <row r="1082" spans="3:4" x14ac:dyDescent="0.3">
      <c r="C1082" s="1550"/>
      <c r="D1082" s="1550"/>
    </row>
    <row r="1083" spans="3:4" x14ac:dyDescent="0.3">
      <c r="C1083" s="1550"/>
      <c r="D1083" s="1550"/>
    </row>
    <row r="1084" spans="3:4" x14ac:dyDescent="0.3">
      <c r="C1084" s="1550"/>
      <c r="D1084" s="1550"/>
    </row>
    <row r="1085" spans="3:4" x14ac:dyDescent="0.3">
      <c r="C1085" s="1550"/>
      <c r="D1085" s="1550"/>
    </row>
    <row r="1086" spans="3:4" x14ac:dyDescent="0.3">
      <c r="C1086" s="1550"/>
      <c r="D1086" s="1550"/>
    </row>
    <row r="1087" spans="3:4" x14ac:dyDescent="0.3">
      <c r="C1087" s="1550"/>
      <c r="D1087" s="1550"/>
    </row>
    <row r="1088" spans="3:4" x14ac:dyDescent="0.3">
      <c r="C1088" s="1550"/>
      <c r="D1088" s="1550"/>
    </row>
    <row r="1089" spans="3:4" x14ac:dyDescent="0.3">
      <c r="C1089" s="1550"/>
      <c r="D1089" s="1550"/>
    </row>
    <row r="1090" spans="3:4" x14ac:dyDescent="0.3">
      <c r="C1090" s="1550"/>
      <c r="D1090" s="1550"/>
    </row>
    <row r="1091" spans="3:4" x14ac:dyDescent="0.3">
      <c r="C1091" s="1550"/>
      <c r="D1091" s="1550"/>
    </row>
    <row r="1092" spans="3:4" x14ac:dyDescent="0.3">
      <c r="C1092" s="1550"/>
      <c r="D1092" s="1550"/>
    </row>
    <row r="1093" spans="3:4" x14ac:dyDescent="0.3">
      <c r="C1093" s="1550"/>
      <c r="D1093" s="1550"/>
    </row>
    <row r="1094" spans="3:4" x14ac:dyDescent="0.3">
      <c r="C1094" s="1550"/>
      <c r="D1094" s="1550"/>
    </row>
    <row r="1095" spans="3:4" x14ac:dyDescent="0.3">
      <c r="C1095" s="1550"/>
      <c r="D1095" s="1550"/>
    </row>
    <row r="1096" spans="3:4" x14ac:dyDescent="0.3">
      <c r="C1096" s="1550"/>
      <c r="D1096" s="1550"/>
    </row>
    <row r="1097" spans="3:4" x14ac:dyDescent="0.3">
      <c r="C1097" s="1550"/>
      <c r="D1097" s="1550"/>
    </row>
    <row r="1098" spans="3:4" x14ac:dyDescent="0.3">
      <c r="C1098" s="1550"/>
      <c r="D1098" s="1550"/>
    </row>
    <row r="1099" spans="3:4" x14ac:dyDescent="0.3">
      <c r="C1099" s="1550"/>
      <c r="D1099" s="1550"/>
    </row>
    <row r="1100" spans="3:4" x14ac:dyDescent="0.3">
      <c r="C1100" s="1550"/>
      <c r="D1100" s="1550"/>
    </row>
    <row r="1101" spans="3:4" x14ac:dyDescent="0.3">
      <c r="C1101" s="1550"/>
      <c r="D1101" s="1550"/>
    </row>
    <row r="1102" spans="3:4" x14ac:dyDescent="0.3">
      <c r="C1102" s="1550"/>
      <c r="D1102" s="1550"/>
    </row>
    <row r="1103" spans="3:4" x14ac:dyDescent="0.3">
      <c r="C1103" s="1550"/>
      <c r="D1103" s="1550"/>
    </row>
    <row r="1104" spans="3:4" x14ac:dyDescent="0.3">
      <c r="C1104" s="1550"/>
      <c r="D1104" s="1550"/>
    </row>
    <row r="1105" spans="3:4" x14ac:dyDescent="0.3">
      <c r="C1105" s="1550"/>
      <c r="D1105" s="1550"/>
    </row>
    <row r="1106" spans="3:4" x14ac:dyDescent="0.3">
      <c r="C1106" s="1550"/>
      <c r="D1106" s="1550"/>
    </row>
    <row r="1107" spans="3:4" x14ac:dyDescent="0.3">
      <c r="C1107" s="1550"/>
      <c r="D1107" s="1550"/>
    </row>
    <row r="1108" spans="3:4" x14ac:dyDescent="0.3">
      <c r="C1108" s="1550"/>
      <c r="D1108" s="1550"/>
    </row>
    <row r="1109" spans="3:4" x14ac:dyDescent="0.3">
      <c r="C1109" s="1550"/>
      <c r="D1109" s="1550"/>
    </row>
    <row r="1110" spans="3:4" x14ac:dyDescent="0.3">
      <c r="C1110" s="1550"/>
      <c r="D1110" s="1550"/>
    </row>
    <row r="1111" spans="3:4" x14ac:dyDescent="0.3">
      <c r="C1111" s="1550"/>
      <c r="D1111" s="1550"/>
    </row>
    <row r="1112" spans="3:4" x14ac:dyDescent="0.3">
      <c r="C1112" s="1550"/>
      <c r="D1112" s="1550"/>
    </row>
    <row r="1113" spans="3:4" x14ac:dyDescent="0.3">
      <c r="C1113" s="1550"/>
      <c r="D1113" s="1550"/>
    </row>
    <row r="1114" spans="3:4" x14ac:dyDescent="0.3">
      <c r="C1114" s="1550"/>
      <c r="D1114" s="1550"/>
    </row>
    <row r="1115" spans="3:4" x14ac:dyDescent="0.3">
      <c r="C1115" s="1550"/>
      <c r="D1115" s="1550"/>
    </row>
    <row r="1116" spans="3:4" x14ac:dyDescent="0.3">
      <c r="C1116" s="1550"/>
      <c r="D1116" s="1550"/>
    </row>
    <row r="1117" spans="3:4" x14ac:dyDescent="0.3">
      <c r="C1117" s="1550"/>
      <c r="D1117" s="1550"/>
    </row>
    <row r="1118" spans="3:4" x14ac:dyDescent="0.3">
      <c r="C1118" s="1550"/>
      <c r="D1118" s="1550"/>
    </row>
    <row r="1119" spans="3:4" x14ac:dyDescent="0.3">
      <c r="C1119" s="1550"/>
      <c r="D1119" s="1550"/>
    </row>
    <row r="1120" spans="3:4" x14ac:dyDescent="0.3">
      <c r="C1120" s="1550"/>
      <c r="D1120" s="1550"/>
    </row>
    <row r="1121" spans="3:4" x14ac:dyDescent="0.3">
      <c r="C1121" s="1550"/>
      <c r="D1121" s="1550"/>
    </row>
    <row r="1122" spans="3:4" x14ac:dyDescent="0.3">
      <c r="C1122" s="1550"/>
      <c r="D1122" s="1550"/>
    </row>
    <row r="1123" spans="3:4" x14ac:dyDescent="0.3">
      <c r="C1123" s="1550"/>
      <c r="D1123" s="1550"/>
    </row>
    <row r="1124" spans="3:4" x14ac:dyDescent="0.3">
      <c r="C1124" s="1550"/>
      <c r="D1124" s="1550"/>
    </row>
    <row r="1125" spans="3:4" x14ac:dyDescent="0.3">
      <c r="C1125" s="1550"/>
      <c r="D1125" s="1550"/>
    </row>
    <row r="1126" spans="3:4" x14ac:dyDescent="0.3">
      <c r="C1126" s="1550"/>
      <c r="D1126" s="1550"/>
    </row>
    <row r="1127" spans="3:4" x14ac:dyDescent="0.3">
      <c r="C1127" s="1550"/>
      <c r="D1127" s="1550"/>
    </row>
    <row r="1128" spans="3:4" x14ac:dyDescent="0.3">
      <c r="C1128" s="1550"/>
      <c r="D1128" s="1550"/>
    </row>
    <row r="1129" spans="3:4" x14ac:dyDescent="0.3">
      <c r="C1129" s="1550"/>
      <c r="D1129" s="1550"/>
    </row>
    <row r="1130" spans="3:4" x14ac:dyDescent="0.3">
      <c r="C1130" s="1550"/>
      <c r="D1130" s="1550"/>
    </row>
    <row r="1131" spans="3:4" x14ac:dyDescent="0.3">
      <c r="C1131" s="1550"/>
      <c r="D1131" s="1550"/>
    </row>
    <row r="1132" spans="3:4" x14ac:dyDescent="0.3">
      <c r="C1132" s="1550"/>
      <c r="D1132" s="1550"/>
    </row>
    <row r="1133" spans="3:4" x14ac:dyDescent="0.3">
      <c r="C1133" s="1550"/>
      <c r="D1133" s="1550"/>
    </row>
    <row r="1134" spans="3:4" x14ac:dyDescent="0.3">
      <c r="C1134" s="1550"/>
      <c r="D1134" s="1550"/>
    </row>
    <row r="1135" spans="3:4" x14ac:dyDescent="0.3">
      <c r="C1135" s="1550"/>
      <c r="D1135" s="1550"/>
    </row>
    <row r="1136" spans="3:4" x14ac:dyDescent="0.3">
      <c r="C1136" s="1550"/>
      <c r="D1136" s="1550"/>
    </row>
    <row r="1137" spans="3:4" x14ac:dyDescent="0.3">
      <c r="C1137" s="1550"/>
      <c r="D1137" s="1550"/>
    </row>
    <row r="1138" spans="3:4" x14ac:dyDescent="0.3">
      <c r="C1138" s="1550"/>
      <c r="D1138" s="1550"/>
    </row>
    <row r="1139" spans="3:4" x14ac:dyDescent="0.3">
      <c r="C1139" s="1550"/>
      <c r="D1139" s="1550"/>
    </row>
    <row r="1140" spans="3:4" x14ac:dyDescent="0.3">
      <c r="C1140" s="1550"/>
      <c r="D1140" s="1550"/>
    </row>
    <row r="1141" spans="3:4" x14ac:dyDescent="0.3">
      <c r="C1141" s="1550"/>
      <c r="D1141" s="1550"/>
    </row>
    <row r="1142" spans="3:4" x14ac:dyDescent="0.3">
      <c r="C1142" s="1550"/>
      <c r="D1142" s="1550"/>
    </row>
    <row r="1143" spans="3:4" x14ac:dyDescent="0.3">
      <c r="C1143" s="1550"/>
      <c r="D1143" s="1550"/>
    </row>
    <row r="1144" spans="3:4" x14ac:dyDescent="0.3">
      <c r="C1144" s="1550"/>
      <c r="D1144" s="1550"/>
    </row>
    <row r="1145" spans="3:4" x14ac:dyDescent="0.3">
      <c r="C1145" s="1550"/>
      <c r="D1145" s="1550"/>
    </row>
    <row r="1146" spans="3:4" x14ac:dyDescent="0.3">
      <c r="C1146" s="1550"/>
      <c r="D1146" s="1550"/>
    </row>
    <row r="1147" spans="3:4" x14ac:dyDescent="0.3">
      <c r="C1147" s="1550"/>
      <c r="D1147" s="1550"/>
    </row>
    <row r="1148" spans="3:4" x14ac:dyDescent="0.3">
      <c r="C1148" s="1550"/>
      <c r="D1148" s="1550"/>
    </row>
    <row r="1149" spans="3:4" x14ac:dyDescent="0.3">
      <c r="C1149" s="1550"/>
      <c r="D1149" s="1550"/>
    </row>
    <row r="1150" spans="3:4" x14ac:dyDescent="0.3">
      <c r="C1150" s="1550"/>
      <c r="D1150" s="1550"/>
    </row>
    <row r="1151" spans="3:4" x14ac:dyDescent="0.3">
      <c r="C1151" s="1550"/>
      <c r="D1151" s="1550"/>
    </row>
    <row r="1152" spans="3:4" x14ac:dyDescent="0.3">
      <c r="C1152" s="1550"/>
      <c r="D1152" s="1550"/>
    </row>
    <row r="1153" spans="3:4" x14ac:dyDescent="0.3">
      <c r="C1153" s="1550"/>
      <c r="D1153" s="1550"/>
    </row>
    <row r="1154" spans="3:4" x14ac:dyDescent="0.3">
      <c r="C1154" s="1550"/>
      <c r="D1154" s="1550"/>
    </row>
    <row r="1155" spans="3:4" x14ac:dyDescent="0.3">
      <c r="C1155" s="1550"/>
      <c r="D1155" s="1550"/>
    </row>
    <row r="1156" spans="3:4" x14ac:dyDescent="0.3">
      <c r="C1156" s="1550"/>
      <c r="D1156" s="1550"/>
    </row>
    <row r="1157" spans="3:4" x14ac:dyDescent="0.3">
      <c r="C1157" s="1550"/>
      <c r="D1157" s="1550"/>
    </row>
    <row r="1158" spans="3:4" x14ac:dyDescent="0.3">
      <c r="C1158" s="1550"/>
      <c r="D1158" s="1550"/>
    </row>
    <row r="1159" spans="3:4" x14ac:dyDescent="0.3">
      <c r="C1159" s="1550"/>
      <c r="D1159" s="1550"/>
    </row>
    <row r="1160" spans="3:4" x14ac:dyDescent="0.3">
      <c r="C1160" s="1550"/>
      <c r="D1160" s="1550"/>
    </row>
    <row r="1161" spans="3:4" x14ac:dyDescent="0.3">
      <c r="C1161" s="1550"/>
      <c r="D1161" s="1550"/>
    </row>
    <row r="1162" spans="3:4" x14ac:dyDescent="0.3">
      <c r="C1162" s="1550"/>
      <c r="D1162" s="1550"/>
    </row>
    <row r="1163" spans="3:4" x14ac:dyDescent="0.3">
      <c r="C1163" s="1550"/>
      <c r="D1163" s="1550"/>
    </row>
    <row r="1164" spans="3:4" x14ac:dyDescent="0.3">
      <c r="C1164" s="1550"/>
      <c r="D1164" s="1550"/>
    </row>
    <row r="1165" spans="3:4" x14ac:dyDescent="0.3">
      <c r="C1165" s="1550"/>
      <c r="D1165" s="1550"/>
    </row>
    <row r="1166" spans="3:4" x14ac:dyDescent="0.3">
      <c r="C1166" s="1550"/>
      <c r="D1166" s="1550"/>
    </row>
    <row r="1167" spans="3:4" x14ac:dyDescent="0.3">
      <c r="C1167" s="1550"/>
      <c r="D1167" s="1550"/>
    </row>
    <row r="1168" spans="3:4" x14ac:dyDescent="0.3">
      <c r="C1168" s="1550"/>
      <c r="D1168" s="1550"/>
    </row>
    <row r="1169" spans="3:4" x14ac:dyDescent="0.3">
      <c r="C1169" s="1550"/>
      <c r="D1169" s="1550"/>
    </row>
    <row r="1170" spans="3:4" x14ac:dyDescent="0.3">
      <c r="C1170" s="1550"/>
      <c r="D1170" s="1550"/>
    </row>
    <row r="1171" spans="3:4" x14ac:dyDescent="0.3">
      <c r="C1171" s="1550"/>
      <c r="D1171" s="1550"/>
    </row>
    <row r="1172" spans="3:4" x14ac:dyDescent="0.3">
      <c r="C1172" s="1550"/>
      <c r="D1172" s="1550"/>
    </row>
    <row r="1173" spans="3:4" x14ac:dyDescent="0.3">
      <c r="C1173" s="1550"/>
      <c r="D1173" s="1550"/>
    </row>
    <row r="1174" spans="3:4" x14ac:dyDescent="0.3">
      <c r="C1174" s="1550"/>
      <c r="D1174" s="1550"/>
    </row>
    <row r="1175" spans="3:4" x14ac:dyDescent="0.3">
      <c r="C1175" s="1550"/>
      <c r="D1175" s="1550"/>
    </row>
    <row r="1176" spans="3:4" x14ac:dyDescent="0.3">
      <c r="C1176" s="1550"/>
      <c r="D1176" s="1550"/>
    </row>
    <row r="1177" spans="3:4" x14ac:dyDescent="0.3">
      <c r="C1177" s="1550"/>
      <c r="D1177" s="1550"/>
    </row>
    <row r="1178" spans="3:4" x14ac:dyDescent="0.3">
      <c r="C1178" s="1550"/>
      <c r="D1178" s="1550"/>
    </row>
    <row r="1179" spans="3:4" x14ac:dyDescent="0.3">
      <c r="C1179" s="1550"/>
      <c r="D1179" s="1550"/>
    </row>
    <row r="1180" spans="3:4" x14ac:dyDescent="0.3">
      <c r="C1180" s="1550"/>
      <c r="D1180" s="1550"/>
    </row>
    <row r="1181" spans="3:4" x14ac:dyDescent="0.3">
      <c r="C1181" s="1550"/>
      <c r="D1181" s="1550"/>
    </row>
    <row r="1182" spans="3:4" x14ac:dyDescent="0.3">
      <c r="C1182" s="1550"/>
      <c r="D1182" s="1550"/>
    </row>
    <row r="1183" spans="3:4" x14ac:dyDescent="0.3">
      <c r="C1183" s="1550"/>
      <c r="D1183" s="1550"/>
    </row>
    <row r="1184" spans="3:4" x14ac:dyDescent="0.3">
      <c r="C1184" s="1550"/>
      <c r="D1184" s="1550"/>
    </row>
    <row r="1185" spans="3:4" x14ac:dyDescent="0.3">
      <c r="C1185" s="1550"/>
      <c r="D1185" s="1550"/>
    </row>
    <row r="1186" spans="3:4" x14ac:dyDescent="0.3">
      <c r="C1186" s="1550"/>
      <c r="D1186" s="1550"/>
    </row>
    <row r="1187" spans="3:4" x14ac:dyDescent="0.3">
      <c r="C1187" s="1550"/>
      <c r="D1187" s="1550"/>
    </row>
    <row r="1188" spans="3:4" x14ac:dyDescent="0.3">
      <c r="C1188" s="1550"/>
      <c r="D1188" s="1550"/>
    </row>
    <row r="1189" spans="3:4" x14ac:dyDescent="0.3">
      <c r="C1189" s="1550"/>
      <c r="D1189" s="1550"/>
    </row>
    <row r="1190" spans="3:4" x14ac:dyDescent="0.3">
      <c r="C1190" s="1550"/>
      <c r="D1190" s="1550"/>
    </row>
    <row r="1191" spans="3:4" x14ac:dyDescent="0.3">
      <c r="C1191" s="1550"/>
      <c r="D1191" s="1550"/>
    </row>
    <row r="1192" spans="3:4" x14ac:dyDescent="0.3">
      <c r="C1192" s="1550"/>
      <c r="D1192" s="1550"/>
    </row>
    <row r="1193" spans="3:4" x14ac:dyDescent="0.3">
      <c r="C1193" s="1550"/>
      <c r="D1193" s="1550"/>
    </row>
    <row r="1194" spans="3:4" x14ac:dyDescent="0.3">
      <c r="C1194" s="1550"/>
      <c r="D1194" s="1550"/>
    </row>
    <row r="1195" spans="3:4" x14ac:dyDescent="0.3">
      <c r="C1195" s="1550"/>
      <c r="D1195" s="1550"/>
    </row>
    <row r="1196" spans="3:4" x14ac:dyDescent="0.3">
      <c r="C1196" s="1550"/>
      <c r="D1196" s="1550"/>
    </row>
    <row r="1197" spans="3:4" x14ac:dyDescent="0.3">
      <c r="C1197" s="1550"/>
      <c r="D1197" s="1550"/>
    </row>
    <row r="1198" spans="3:4" x14ac:dyDescent="0.3">
      <c r="C1198" s="1550"/>
      <c r="D1198" s="1550"/>
    </row>
    <row r="1199" spans="3:4" x14ac:dyDescent="0.3">
      <c r="C1199" s="1550"/>
      <c r="D1199" s="1550"/>
    </row>
    <row r="1200" spans="3:4" x14ac:dyDescent="0.3">
      <c r="C1200" s="1550"/>
      <c r="D1200" s="1550"/>
    </row>
    <row r="1201" spans="3:4" x14ac:dyDescent="0.3">
      <c r="C1201" s="1550"/>
      <c r="D1201" s="1550"/>
    </row>
    <row r="1202" spans="3:4" x14ac:dyDescent="0.3">
      <c r="C1202" s="1550"/>
      <c r="D1202" s="1550"/>
    </row>
    <row r="1203" spans="3:4" x14ac:dyDescent="0.3">
      <c r="C1203" s="1550"/>
      <c r="D1203" s="1550"/>
    </row>
    <row r="1204" spans="3:4" x14ac:dyDescent="0.3">
      <c r="C1204" s="1550"/>
      <c r="D1204" s="1550"/>
    </row>
    <row r="1205" spans="3:4" x14ac:dyDescent="0.3">
      <c r="C1205" s="1550"/>
      <c r="D1205" s="1550"/>
    </row>
    <row r="1206" spans="3:4" x14ac:dyDescent="0.3">
      <c r="C1206" s="1550"/>
      <c r="D1206" s="1550"/>
    </row>
    <row r="1207" spans="3:4" x14ac:dyDescent="0.3">
      <c r="C1207" s="1550"/>
      <c r="D1207" s="1550"/>
    </row>
    <row r="1208" spans="3:4" x14ac:dyDescent="0.3">
      <c r="C1208" s="1550"/>
      <c r="D1208" s="1550"/>
    </row>
    <row r="1209" spans="3:4" x14ac:dyDescent="0.3">
      <c r="C1209" s="1550"/>
      <c r="D1209" s="1550"/>
    </row>
    <row r="1210" spans="3:4" x14ac:dyDescent="0.3">
      <c r="C1210" s="1550"/>
      <c r="D1210" s="1550"/>
    </row>
    <row r="1211" spans="3:4" x14ac:dyDescent="0.3">
      <c r="C1211" s="1550"/>
      <c r="D1211" s="1550"/>
    </row>
    <row r="1212" spans="3:4" x14ac:dyDescent="0.3">
      <c r="C1212" s="1550"/>
      <c r="D1212" s="1550"/>
    </row>
    <row r="1213" spans="3:4" x14ac:dyDescent="0.3">
      <c r="C1213" s="1550"/>
      <c r="D1213" s="1550"/>
    </row>
    <row r="1214" spans="3:4" x14ac:dyDescent="0.3">
      <c r="C1214" s="1550"/>
      <c r="D1214" s="1550"/>
    </row>
    <row r="1215" spans="3:4" x14ac:dyDescent="0.3">
      <c r="C1215" s="1550"/>
      <c r="D1215" s="1550"/>
    </row>
    <row r="1216" spans="3:4" x14ac:dyDescent="0.3">
      <c r="C1216" s="1550"/>
      <c r="D1216" s="1550"/>
    </row>
    <row r="1217" spans="3:4" x14ac:dyDescent="0.3">
      <c r="C1217" s="1550"/>
      <c r="D1217" s="1550"/>
    </row>
    <row r="1218" spans="3:4" x14ac:dyDescent="0.3">
      <c r="C1218" s="1550"/>
      <c r="D1218" s="1550"/>
    </row>
    <row r="1219" spans="3:4" x14ac:dyDescent="0.3">
      <c r="C1219" s="1550"/>
      <c r="D1219" s="1550"/>
    </row>
    <row r="1220" spans="3:4" x14ac:dyDescent="0.3">
      <c r="C1220" s="1550"/>
      <c r="D1220" s="1550"/>
    </row>
    <row r="1221" spans="3:4" x14ac:dyDescent="0.3">
      <c r="C1221" s="1550"/>
      <c r="D1221" s="1550"/>
    </row>
    <row r="1222" spans="3:4" x14ac:dyDescent="0.3">
      <c r="C1222" s="1550"/>
      <c r="D1222" s="1550"/>
    </row>
    <row r="1223" spans="3:4" x14ac:dyDescent="0.3">
      <c r="C1223" s="1550"/>
      <c r="D1223" s="1550"/>
    </row>
    <row r="1224" spans="3:4" x14ac:dyDescent="0.3">
      <c r="C1224" s="1550"/>
      <c r="D1224" s="1550"/>
    </row>
    <row r="1225" spans="3:4" x14ac:dyDescent="0.3">
      <c r="C1225" s="1550"/>
      <c r="D1225" s="1550"/>
    </row>
    <row r="1226" spans="3:4" x14ac:dyDescent="0.3">
      <c r="C1226" s="1550"/>
      <c r="D1226" s="1550"/>
    </row>
    <row r="1227" spans="3:4" x14ac:dyDescent="0.3">
      <c r="C1227" s="1550"/>
      <c r="D1227" s="1550"/>
    </row>
    <row r="1228" spans="3:4" x14ac:dyDescent="0.3">
      <c r="C1228" s="1550"/>
      <c r="D1228" s="1550"/>
    </row>
    <row r="1229" spans="3:4" x14ac:dyDescent="0.3">
      <c r="C1229" s="1550"/>
      <c r="D1229" s="1550"/>
    </row>
    <row r="1230" spans="3:4" x14ac:dyDescent="0.3">
      <c r="C1230" s="1550"/>
      <c r="D1230" s="1550"/>
    </row>
    <row r="1231" spans="3:4" x14ac:dyDescent="0.3">
      <c r="C1231" s="1550"/>
      <c r="D1231" s="1550"/>
    </row>
    <row r="1232" spans="3:4" x14ac:dyDescent="0.3">
      <c r="C1232" s="1550"/>
      <c r="D1232" s="1550"/>
    </row>
    <row r="1233" spans="3:4" x14ac:dyDescent="0.3">
      <c r="C1233" s="1550"/>
      <c r="D1233" s="1550"/>
    </row>
    <row r="1234" spans="3:4" x14ac:dyDescent="0.3">
      <c r="C1234" s="1550"/>
      <c r="D1234" s="1550"/>
    </row>
    <row r="1235" spans="3:4" x14ac:dyDescent="0.3">
      <c r="C1235" s="1550"/>
      <c r="D1235" s="1550"/>
    </row>
    <row r="1236" spans="3:4" x14ac:dyDescent="0.3">
      <c r="C1236" s="1550"/>
      <c r="D1236" s="1550"/>
    </row>
    <row r="1237" spans="3:4" x14ac:dyDescent="0.3">
      <c r="C1237" s="1550"/>
      <c r="D1237" s="1550"/>
    </row>
    <row r="1238" spans="3:4" x14ac:dyDescent="0.3">
      <c r="C1238" s="1550"/>
      <c r="D1238" s="1550"/>
    </row>
    <row r="1239" spans="3:4" x14ac:dyDescent="0.3">
      <c r="C1239" s="1550"/>
      <c r="D1239" s="1550"/>
    </row>
    <row r="1240" spans="3:4" x14ac:dyDescent="0.3">
      <c r="C1240" s="1550"/>
      <c r="D1240" s="1550"/>
    </row>
    <row r="1241" spans="3:4" x14ac:dyDescent="0.3">
      <c r="C1241" s="1550"/>
      <c r="D1241" s="1550"/>
    </row>
    <row r="1242" spans="3:4" x14ac:dyDescent="0.3">
      <c r="C1242" s="1550"/>
      <c r="D1242" s="1550"/>
    </row>
    <row r="1243" spans="3:4" x14ac:dyDescent="0.3">
      <c r="C1243" s="1550"/>
      <c r="D1243" s="1550"/>
    </row>
    <row r="1244" spans="3:4" x14ac:dyDescent="0.3">
      <c r="C1244" s="1550"/>
      <c r="D1244" s="1550"/>
    </row>
    <row r="1245" spans="3:4" x14ac:dyDescent="0.3">
      <c r="C1245" s="1550"/>
      <c r="D1245" s="1550"/>
    </row>
    <row r="1246" spans="3:4" x14ac:dyDescent="0.3">
      <c r="C1246" s="1550"/>
      <c r="D1246" s="1550"/>
    </row>
    <row r="1247" spans="3:4" x14ac:dyDescent="0.3">
      <c r="C1247" s="1550"/>
      <c r="D1247" s="1550"/>
    </row>
    <row r="1248" spans="3:4" x14ac:dyDescent="0.3">
      <c r="C1248" s="1550"/>
      <c r="D1248" s="1550"/>
    </row>
    <row r="1249" spans="3:4" x14ac:dyDescent="0.3">
      <c r="C1249" s="1550"/>
      <c r="D1249" s="1550"/>
    </row>
    <row r="1250" spans="3:4" x14ac:dyDescent="0.3">
      <c r="C1250" s="1550"/>
      <c r="D1250" s="1550"/>
    </row>
    <row r="1251" spans="3:4" x14ac:dyDescent="0.3">
      <c r="C1251" s="1550"/>
      <c r="D1251" s="1550"/>
    </row>
    <row r="1252" spans="3:4" x14ac:dyDescent="0.3">
      <c r="C1252" s="1550"/>
      <c r="D1252" s="1550"/>
    </row>
    <row r="1253" spans="3:4" x14ac:dyDescent="0.3">
      <c r="C1253" s="1550"/>
      <c r="D1253" s="1550"/>
    </row>
    <row r="1254" spans="3:4" x14ac:dyDescent="0.3">
      <c r="C1254" s="1550"/>
      <c r="D1254" s="1550"/>
    </row>
    <row r="1255" spans="3:4" x14ac:dyDescent="0.3">
      <c r="C1255" s="1550"/>
      <c r="D1255" s="1550"/>
    </row>
    <row r="1256" spans="3:4" x14ac:dyDescent="0.3">
      <c r="C1256" s="1550"/>
      <c r="D1256" s="1550"/>
    </row>
    <row r="1257" spans="3:4" x14ac:dyDescent="0.3">
      <c r="C1257" s="1550"/>
      <c r="D1257" s="1550"/>
    </row>
    <row r="1258" spans="3:4" x14ac:dyDescent="0.3">
      <c r="C1258" s="1550"/>
      <c r="D1258" s="1550"/>
    </row>
    <row r="1259" spans="3:4" x14ac:dyDescent="0.3">
      <c r="C1259" s="1550"/>
      <c r="D1259" s="1550"/>
    </row>
    <row r="1260" spans="3:4" x14ac:dyDescent="0.3">
      <c r="C1260" s="1550"/>
      <c r="D1260" s="1550"/>
    </row>
    <row r="1261" spans="3:4" x14ac:dyDescent="0.3">
      <c r="C1261" s="1550"/>
      <c r="D1261" s="1550"/>
    </row>
    <row r="1262" spans="3:4" x14ac:dyDescent="0.3">
      <c r="C1262" s="1550"/>
      <c r="D1262" s="1550"/>
    </row>
    <row r="1263" spans="3:4" x14ac:dyDescent="0.3">
      <c r="C1263" s="1550"/>
      <c r="D1263" s="1550"/>
    </row>
    <row r="1264" spans="3:4" x14ac:dyDescent="0.3">
      <c r="C1264" s="1550"/>
      <c r="D1264" s="1550"/>
    </row>
    <row r="1265" spans="3:4" x14ac:dyDescent="0.3">
      <c r="C1265" s="1550"/>
      <c r="D1265" s="1550"/>
    </row>
    <row r="1266" spans="3:4" x14ac:dyDescent="0.3">
      <c r="C1266" s="1550"/>
      <c r="D1266" s="1550"/>
    </row>
    <row r="1267" spans="3:4" x14ac:dyDescent="0.3">
      <c r="C1267" s="1550"/>
      <c r="D1267" s="1550"/>
    </row>
    <row r="1268" spans="3:4" x14ac:dyDescent="0.3">
      <c r="C1268" s="1550"/>
      <c r="D1268" s="1550"/>
    </row>
    <row r="1269" spans="3:4" x14ac:dyDescent="0.3">
      <c r="C1269" s="1550"/>
      <c r="D1269" s="1550"/>
    </row>
    <row r="1270" spans="3:4" x14ac:dyDescent="0.3">
      <c r="C1270" s="1550"/>
      <c r="D1270" s="1550"/>
    </row>
    <row r="1271" spans="3:4" x14ac:dyDescent="0.3">
      <c r="C1271" s="1550"/>
      <c r="D1271" s="1550"/>
    </row>
    <row r="1272" spans="3:4" x14ac:dyDescent="0.3">
      <c r="C1272" s="1550"/>
      <c r="D1272" s="1550"/>
    </row>
    <row r="1273" spans="3:4" x14ac:dyDescent="0.3">
      <c r="C1273" s="1550"/>
      <c r="D1273" s="1550"/>
    </row>
    <row r="1274" spans="3:4" x14ac:dyDescent="0.3">
      <c r="C1274" s="1550"/>
      <c r="D1274" s="1550"/>
    </row>
    <row r="1275" spans="3:4" x14ac:dyDescent="0.3">
      <c r="C1275" s="1550"/>
      <c r="D1275" s="1550"/>
    </row>
    <row r="1276" spans="3:4" x14ac:dyDescent="0.3">
      <c r="C1276" s="1550"/>
      <c r="D1276" s="1550"/>
    </row>
    <row r="1277" spans="3:4" x14ac:dyDescent="0.3">
      <c r="C1277" s="1550"/>
      <c r="D1277" s="1550"/>
    </row>
    <row r="1278" spans="3:4" x14ac:dyDescent="0.3">
      <c r="C1278" s="1550"/>
      <c r="D1278" s="1550"/>
    </row>
    <row r="1279" spans="3:4" x14ac:dyDescent="0.3">
      <c r="C1279" s="1550"/>
      <c r="D1279" s="1550"/>
    </row>
    <row r="1280" spans="3:4" x14ac:dyDescent="0.3">
      <c r="C1280" s="1550"/>
      <c r="D1280" s="1550"/>
    </row>
    <row r="1281" spans="3:4" x14ac:dyDescent="0.3">
      <c r="C1281" s="1550"/>
      <c r="D1281" s="1550"/>
    </row>
    <row r="1282" spans="3:4" x14ac:dyDescent="0.3">
      <c r="C1282" s="1550"/>
      <c r="D1282" s="1550"/>
    </row>
    <row r="1283" spans="3:4" x14ac:dyDescent="0.3">
      <c r="C1283" s="1550"/>
      <c r="D1283" s="1550"/>
    </row>
    <row r="1284" spans="3:4" x14ac:dyDescent="0.3">
      <c r="C1284" s="1550"/>
      <c r="D1284" s="1550"/>
    </row>
    <row r="1285" spans="3:4" x14ac:dyDescent="0.3">
      <c r="C1285" s="1550"/>
      <c r="D1285" s="1550"/>
    </row>
    <row r="1286" spans="3:4" x14ac:dyDescent="0.3">
      <c r="C1286" s="1550"/>
      <c r="D1286" s="1550"/>
    </row>
    <row r="1287" spans="3:4" x14ac:dyDescent="0.3">
      <c r="C1287" s="1550"/>
      <c r="D1287" s="1550"/>
    </row>
    <row r="1288" spans="3:4" x14ac:dyDescent="0.3">
      <c r="C1288" s="1550"/>
      <c r="D1288" s="1550"/>
    </row>
    <row r="1289" spans="3:4" x14ac:dyDescent="0.3">
      <c r="C1289" s="1550"/>
      <c r="D1289" s="1550"/>
    </row>
    <row r="1290" spans="3:4" x14ac:dyDescent="0.3">
      <c r="C1290" s="1550"/>
      <c r="D1290" s="1550"/>
    </row>
    <row r="1291" spans="3:4" x14ac:dyDescent="0.3">
      <c r="C1291" s="1550"/>
      <c r="D1291" s="1550"/>
    </row>
    <row r="1292" spans="3:4" x14ac:dyDescent="0.3">
      <c r="C1292" s="1550"/>
      <c r="D1292" s="1550"/>
    </row>
    <row r="1293" spans="3:4" x14ac:dyDescent="0.3">
      <c r="C1293" s="1550"/>
      <c r="D1293" s="1550"/>
    </row>
    <row r="1294" spans="3:4" x14ac:dyDescent="0.3">
      <c r="C1294" s="1550"/>
      <c r="D1294" s="1550"/>
    </row>
    <row r="1295" spans="3:4" x14ac:dyDescent="0.3">
      <c r="C1295" s="1550"/>
      <c r="D1295" s="1550"/>
    </row>
    <row r="1296" spans="3:4" x14ac:dyDescent="0.3">
      <c r="C1296" s="1550"/>
      <c r="D1296" s="1550"/>
    </row>
    <row r="1297" spans="3:4" x14ac:dyDescent="0.3">
      <c r="C1297" s="1550"/>
      <c r="D1297" s="1550"/>
    </row>
    <row r="1298" spans="3:4" x14ac:dyDescent="0.3">
      <c r="C1298" s="1550"/>
      <c r="D1298" s="1550"/>
    </row>
    <row r="1299" spans="3:4" x14ac:dyDescent="0.3">
      <c r="C1299" s="1550"/>
      <c r="D1299" s="1550"/>
    </row>
    <row r="1300" spans="3:4" x14ac:dyDescent="0.3">
      <c r="C1300" s="1550"/>
      <c r="D1300" s="1550"/>
    </row>
    <row r="1301" spans="3:4" x14ac:dyDescent="0.3">
      <c r="C1301" s="1550"/>
      <c r="D1301" s="1550"/>
    </row>
    <row r="1302" spans="3:4" x14ac:dyDescent="0.3">
      <c r="C1302" s="1550"/>
      <c r="D1302" s="1550"/>
    </row>
    <row r="1303" spans="3:4" x14ac:dyDescent="0.3">
      <c r="C1303" s="1550"/>
      <c r="D1303" s="1550"/>
    </row>
    <row r="1304" spans="3:4" x14ac:dyDescent="0.3">
      <c r="C1304" s="1550"/>
      <c r="D1304" s="1550"/>
    </row>
    <row r="1305" spans="3:4" x14ac:dyDescent="0.3">
      <c r="C1305" s="1550"/>
      <c r="D1305" s="1550"/>
    </row>
    <row r="1306" spans="3:4" x14ac:dyDescent="0.3">
      <c r="C1306" s="1550"/>
      <c r="D1306" s="1550"/>
    </row>
    <row r="1307" spans="3:4" x14ac:dyDescent="0.3">
      <c r="C1307" s="1550"/>
      <c r="D1307" s="1550"/>
    </row>
    <row r="1308" spans="3:4" x14ac:dyDescent="0.3">
      <c r="C1308" s="1550"/>
      <c r="D1308" s="1550"/>
    </row>
    <row r="1309" spans="3:4" x14ac:dyDescent="0.3">
      <c r="C1309" s="1550"/>
      <c r="D1309" s="1550"/>
    </row>
    <row r="1310" spans="3:4" x14ac:dyDescent="0.3">
      <c r="C1310" s="1550"/>
      <c r="D1310" s="1550"/>
    </row>
    <row r="1311" spans="3:4" x14ac:dyDescent="0.3">
      <c r="C1311" s="1550"/>
      <c r="D1311" s="1550"/>
    </row>
    <row r="1312" spans="3:4" x14ac:dyDescent="0.3">
      <c r="C1312" s="1550"/>
      <c r="D1312" s="1550"/>
    </row>
    <row r="1313" spans="3:4" x14ac:dyDescent="0.3">
      <c r="C1313" s="1550"/>
      <c r="D1313" s="1550"/>
    </row>
    <row r="1314" spans="3:4" x14ac:dyDescent="0.3">
      <c r="C1314" s="1550"/>
      <c r="D1314" s="1550"/>
    </row>
    <row r="1315" spans="3:4" x14ac:dyDescent="0.3">
      <c r="C1315" s="1550"/>
      <c r="D1315" s="1550"/>
    </row>
    <row r="1316" spans="3:4" x14ac:dyDescent="0.3">
      <c r="C1316" s="1550"/>
      <c r="D1316" s="1550"/>
    </row>
    <row r="1317" spans="3:4" x14ac:dyDescent="0.3">
      <c r="C1317" s="1550"/>
      <c r="D1317" s="1550"/>
    </row>
    <row r="1318" spans="3:4" x14ac:dyDescent="0.3">
      <c r="C1318" s="1550"/>
      <c r="D1318" s="1550"/>
    </row>
    <row r="1319" spans="3:4" x14ac:dyDescent="0.3">
      <c r="C1319" s="1550"/>
      <c r="D1319" s="1550"/>
    </row>
    <row r="1320" spans="3:4" x14ac:dyDescent="0.3">
      <c r="C1320" s="1550"/>
      <c r="D1320" s="1550"/>
    </row>
    <row r="1321" spans="3:4" x14ac:dyDescent="0.3">
      <c r="C1321" s="1550"/>
      <c r="D1321" s="1550"/>
    </row>
    <row r="1322" spans="3:4" x14ac:dyDescent="0.3">
      <c r="C1322" s="1550"/>
      <c r="D1322" s="1550"/>
    </row>
    <row r="1323" spans="3:4" x14ac:dyDescent="0.3">
      <c r="C1323" s="1550"/>
      <c r="D1323" s="1550"/>
    </row>
    <row r="1324" spans="3:4" x14ac:dyDescent="0.3">
      <c r="C1324" s="1550"/>
      <c r="D1324" s="1550"/>
    </row>
    <row r="1325" spans="3:4" x14ac:dyDescent="0.3">
      <c r="C1325" s="1550"/>
      <c r="D1325" s="1550"/>
    </row>
    <row r="1326" spans="3:4" x14ac:dyDescent="0.3">
      <c r="C1326" s="1550"/>
      <c r="D1326" s="1550"/>
    </row>
    <row r="1327" spans="3:4" x14ac:dyDescent="0.3">
      <c r="C1327" s="1550"/>
      <c r="D1327" s="1550"/>
    </row>
    <row r="1328" spans="3:4" x14ac:dyDescent="0.3">
      <c r="C1328" s="1550"/>
      <c r="D1328" s="1550"/>
    </row>
    <row r="1329" spans="3:4" x14ac:dyDescent="0.3">
      <c r="C1329" s="1550"/>
      <c r="D1329" s="1550"/>
    </row>
    <row r="1330" spans="3:4" x14ac:dyDescent="0.3">
      <c r="C1330" s="1550"/>
      <c r="D1330" s="1550"/>
    </row>
    <row r="1331" spans="3:4" x14ac:dyDescent="0.3">
      <c r="C1331" s="1550"/>
      <c r="D1331" s="1550"/>
    </row>
    <row r="1332" spans="3:4" x14ac:dyDescent="0.3">
      <c r="C1332" s="1550"/>
      <c r="D1332" s="1550"/>
    </row>
    <row r="1333" spans="3:4" x14ac:dyDescent="0.3">
      <c r="C1333" s="1550"/>
      <c r="D1333" s="1550"/>
    </row>
    <row r="1334" spans="3:4" x14ac:dyDescent="0.3">
      <c r="C1334" s="1550"/>
      <c r="D1334" s="1550"/>
    </row>
    <row r="1335" spans="3:4" x14ac:dyDescent="0.3">
      <c r="C1335" s="1550"/>
      <c r="D1335" s="1550"/>
    </row>
    <row r="1336" spans="3:4" x14ac:dyDescent="0.3">
      <c r="C1336" s="1550"/>
      <c r="D1336" s="1550"/>
    </row>
    <row r="1337" spans="3:4" x14ac:dyDescent="0.3">
      <c r="C1337" s="1550"/>
      <c r="D1337" s="1550"/>
    </row>
    <row r="1338" spans="3:4" x14ac:dyDescent="0.3">
      <c r="C1338" s="1550"/>
      <c r="D1338" s="1550"/>
    </row>
    <row r="1339" spans="3:4" x14ac:dyDescent="0.3">
      <c r="C1339" s="1550"/>
      <c r="D1339" s="1550"/>
    </row>
    <row r="1340" spans="3:4" x14ac:dyDescent="0.3">
      <c r="C1340" s="1550"/>
      <c r="D1340" s="1550"/>
    </row>
    <row r="1341" spans="3:4" x14ac:dyDescent="0.3">
      <c r="C1341" s="1550"/>
      <c r="D1341" s="1550"/>
    </row>
    <row r="1342" spans="3:4" x14ac:dyDescent="0.3">
      <c r="C1342" s="1550"/>
      <c r="D1342" s="1550"/>
    </row>
    <row r="1343" spans="3:4" x14ac:dyDescent="0.3">
      <c r="C1343" s="1550"/>
      <c r="D1343" s="1550"/>
    </row>
    <row r="1344" spans="3:4" x14ac:dyDescent="0.3">
      <c r="C1344" s="1550"/>
      <c r="D1344" s="1550"/>
    </row>
    <row r="1345" spans="3:4" x14ac:dyDescent="0.3">
      <c r="C1345" s="1550"/>
      <c r="D1345" s="1550"/>
    </row>
    <row r="1346" spans="3:4" x14ac:dyDescent="0.3">
      <c r="C1346" s="1550"/>
      <c r="D1346" s="1550"/>
    </row>
    <row r="1347" spans="3:4" x14ac:dyDescent="0.3">
      <c r="C1347" s="1550"/>
      <c r="D1347" s="1550"/>
    </row>
    <row r="1348" spans="3:4" x14ac:dyDescent="0.3">
      <c r="C1348" s="1550"/>
      <c r="D1348" s="1550"/>
    </row>
    <row r="1349" spans="3:4" x14ac:dyDescent="0.3">
      <c r="C1349" s="1550"/>
      <c r="D1349" s="1550"/>
    </row>
    <row r="1350" spans="3:4" x14ac:dyDescent="0.3">
      <c r="C1350" s="1550"/>
      <c r="D1350" s="1550"/>
    </row>
    <row r="1351" spans="3:4" x14ac:dyDescent="0.3">
      <c r="C1351" s="1550"/>
      <c r="D1351" s="1550"/>
    </row>
    <row r="1352" spans="3:4" x14ac:dyDescent="0.3">
      <c r="C1352" s="1550"/>
      <c r="D1352" s="1550"/>
    </row>
    <row r="1353" spans="3:4" x14ac:dyDescent="0.3">
      <c r="C1353" s="1550"/>
      <c r="D1353" s="1550"/>
    </row>
    <row r="1354" spans="3:4" x14ac:dyDescent="0.3">
      <c r="C1354" s="1550"/>
      <c r="D1354" s="1550"/>
    </row>
    <row r="1355" spans="3:4" x14ac:dyDescent="0.3">
      <c r="C1355" s="1550"/>
      <c r="D1355" s="1550"/>
    </row>
    <row r="1356" spans="3:4" x14ac:dyDescent="0.3">
      <c r="C1356" s="1550"/>
      <c r="D1356" s="1550"/>
    </row>
    <row r="1357" spans="3:4" x14ac:dyDescent="0.3">
      <c r="C1357" s="1550"/>
      <c r="D1357" s="1550"/>
    </row>
    <row r="1358" spans="3:4" x14ac:dyDescent="0.3">
      <c r="C1358" s="1550"/>
      <c r="D1358" s="1550"/>
    </row>
    <row r="1359" spans="3:4" x14ac:dyDescent="0.3">
      <c r="C1359" s="1550"/>
      <c r="D1359" s="1550"/>
    </row>
    <row r="1360" spans="3:4" x14ac:dyDescent="0.3">
      <c r="C1360" s="1550"/>
      <c r="D1360" s="1550"/>
    </row>
    <row r="1361" spans="3:4" x14ac:dyDescent="0.3">
      <c r="C1361" s="1550"/>
      <c r="D1361" s="1550"/>
    </row>
    <row r="1362" spans="3:4" x14ac:dyDescent="0.3">
      <c r="C1362" s="1550"/>
      <c r="D1362" s="1550"/>
    </row>
    <row r="1363" spans="3:4" x14ac:dyDescent="0.3">
      <c r="C1363" s="1550"/>
      <c r="D1363" s="1550"/>
    </row>
    <row r="1364" spans="3:4" x14ac:dyDescent="0.3">
      <c r="C1364" s="1550"/>
      <c r="D1364" s="1550"/>
    </row>
    <row r="1365" spans="3:4" x14ac:dyDescent="0.3">
      <c r="C1365" s="1550"/>
      <c r="D1365" s="1550"/>
    </row>
    <row r="1366" spans="3:4" x14ac:dyDescent="0.3">
      <c r="C1366" s="1550"/>
      <c r="D1366" s="1550"/>
    </row>
    <row r="1367" spans="3:4" x14ac:dyDescent="0.3">
      <c r="C1367" s="1550"/>
      <c r="D1367" s="1550"/>
    </row>
    <row r="1368" spans="3:4" x14ac:dyDescent="0.3">
      <c r="C1368" s="1550"/>
      <c r="D1368" s="1550"/>
    </row>
    <row r="1369" spans="3:4" x14ac:dyDescent="0.3">
      <c r="C1369" s="1550"/>
      <c r="D1369" s="1550"/>
    </row>
    <row r="1370" spans="3:4" x14ac:dyDescent="0.3">
      <c r="C1370" s="1550"/>
      <c r="D1370" s="1550"/>
    </row>
    <row r="1371" spans="3:4" x14ac:dyDescent="0.3">
      <c r="C1371" s="1550"/>
      <c r="D1371" s="1550"/>
    </row>
    <row r="1372" spans="3:4" x14ac:dyDescent="0.3">
      <c r="C1372" s="1550"/>
      <c r="D1372" s="1550"/>
    </row>
    <row r="1373" spans="3:4" x14ac:dyDescent="0.3">
      <c r="C1373" s="1550"/>
      <c r="D1373" s="1550"/>
    </row>
    <row r="1374" spans="3:4" x14ac:dyDescent="0.3">
      <c r="C1374" s="1550"/>
      <c r="D1374" s="1550"/>
    </row>
    <row r="1375" spans="3:4" x14ac:dyDescent="0.3">
      <c r="C1375" s="1550"/>
      <c r="D1375" s="1550"/>
    </row>
    <row r="1376" spans="3:4" x14ac:dyDescent="0.3">
      <c r="C1376" s="1550"/>
      <c r="D1376" s="1550"/>
    </row>
    <row r="1377" spans="3:4" x14ac:dyDescent="0.3">
      <c r="C1377" s="1550"/>
      <c r="D1377" s="1550"/>
    </row>
    <row r="1378" spans="3:4" x14ac:dyDescent="0.3">
      <c r="C1378" s="1550"/>
      <c r="D1378" s="1550"/>
    </row>
    <row r="1379" spans="3:4" x14ac:dyDescent="0.3">
      <c r="C1379" s="1550"/>
      <c r="D1379" s="1550"/>
    </row>
    <row r="1380" spans="3:4" x14ac:dyDescent="0.3">
      <c r="C1380" s="1550"/>
      <c r="D1380" s="1550"/>
    </row>
    <row r="1381" spans="3:4" x14ac:dyDescent="0.3">
      <c r="C1381" s="1550"/>
      <c r="D1381" s="1550"/>
    </row>
    <row r="1382" spans="3:4" x14ac:dyDescent="0.3">
      <c r="C1382" s="1550"/>
      <c r="D1382" s="1550"/>
    </row>
    <row r="1383" spans="3:4" x14ac:dyDescent="0.3">
      <c r="C1383" s="1550"/>
      <c r="D1383" s="1550"/>
    </row>
    <row r="1384" spans="3:4" x14ac:dyDescent="0.3">
      <c r="C1384" s="1550"/>
      <c r="D1384" s="1550"/>
    </row>
    <row r="1385" spans="3:4" x14ac:dyDescent="0.3">
      <c r="C1385" s="1550"/>
      <c r="D1385" s="1550"/>
    </row>
    <row r="1386" spans="3:4" x14ac:dyDescent="0.3">
      <c r="C1386" s="1550"/>
      <c r="D1386" s="1550"/>
    </row>
    <row r="1387" spans="3:4" x14ac:dyDescent="0.3">
      <c r="C1387" s="1550"/>
      <c r="D1387" s="1550"/>
    </row>
    <row r="1388" spans="3:4" x14ac:dyDescent="0.3">
      <c r="C1388" s="1550"/>
      <c r="D1388" s="1550"/>
    </row>
    <row r="1389" spans="3:4" x14ac:dyDescent="0.3">
      <c r="C1389" s="1550"/>
      <c r="D1389" s="1550"/>
    </row>
    <row r="1390" spans="3:4" x14ac:dyDescent="0.3">
      <c r="C1390" s="1550"/>
      <c r="D1390" s="1550"/>
    </row>
    <row r="1391" spans="3:4" x14ac:dyDescent="0.3">
      <c r="C1391" s="1550"/>
      <c r="D1391" s="1550"/>
    </row>
    <row r="1392" spans="3:4" x14ac:dyDescent="0.3">
      <c r="C1392" s="1550"/>
      <c r="D1392" s="1550"/>
    </row>
    <row r="1393" spans="3:4" x14ac:dyDescent="0.3">
      <c r="C1393" s="1550"/>
      <c r="D1393" s="1550"/>
    </row>
    <row r="1394" spans="3:4" x14ac:dyDescent="0.3">
      <c r="C1394" s="1550"/>
      <c r="D1394" s="1550"/>
    </row>
    <row r="1395" spans="3:4" x14ac:dyDescent="0.3">
      <c r="C1395" s="1550"/>
      <c r="D1395" s="1550"/>
    </row>
    <row r="1396" spans="3:4" x14ac:dyDescent="0.3">
      <c r="C1396" s="1550"/>
      <c r="D1396" s="1550"/>
    </row>
    <row r="1397" spans="3:4" x14ac:dyDescent="0.3">
      <c r="C1397" s="1550"/>
      <c r="D1397" s="1550"/>
    </row>
    <row r="1398" spans="3:4" x14ac:dyDescent="0.3">
      <c r="C1398" s="1550"/>
      <c r="D1398" s="1550"/>
    </row>
    <row r="1399" spans="3:4" x14ac:dyDescent="0.3">
      <c r="C1399" s="1550"/>
      <c r="D1399" s="1550"/>
    </row>
    <row r="1400" spans="3:4" x14ac:dyDescent="0.3">
      <c r="C1400" s="1550"/>
      <c r="D1400" s="1550"/>
    </row>
    <row r="1401" spans="3:4" x14ac:dyDescent="0.3">
      <c r="C1401" s="1550"/>
      <c r="D1401" s="1550"/>
    </row>
    <row r="1402" spans="3:4" x14ac:dyDescent="0.3">
      <c r="C1402" s="1550"/>
      <c r="D1402" s="1550"/>
    </row>
    <row r="1403" spans="3:4" x14ac:dyDescent="0.3">
      <c r="C1403" s="1550"/>
      <c r="D1403" s="1550"/>
    </row>
    <row r="1404" spans="3:4" x14ac:dyDescent="0.3">
      <c r="C1404" s="1550"/>
      <c r="D1404" s="1550"/>
    </row>
    <row r="1405" spans="3:4" x14ac:dyDescent="0.3">
      <c r="C1405" s="1550"/>
      <c r="D1405" s="1550"/>
    </row>
    <row r="1406" spans="3:4" x14ac:dyDescent="0.3">
      <c r="C1406" s="1550"/>
      <c r="D1406" s="1550"/>
    </row>
    <row r="1407" spans="3:4" x14ac:dyDescent="0.3">
      <c r="C1407" s="1550"/>
      <c r="D1407" s="1550"/>
    </row>
    <row r="1408" spans="3:4" x14ac:dyDescent="0.3">
      <c r="C1408" s="1550"/>
      <c r="D1408" s="1550"/>
    </row>
    <row r="1409" spans="3:4" x14ac:dyDescent="0.3">
      <c r="C1409" s="1550"/>
      <c r="D1409" s="1550"/>
    </row>
    <row r="1410" spans="3:4" x14ac:dyDescent="0.3">
      <c r="C1410" s="1550"/>
      <c r="D1410" s="1550"/>
    </row>
    <row r="1411" spans="3:4" x14ac:dyDescent="0.3">
      <c r="C1411" s="1550"/>
      <c r="D1411" s="1550"/>
    </row>
    <row r="1412" spans="3:4" x14ac:dyDescent="0.3">
      <c r="C1412" s="1550"/>
      <c r="D1412" s="1550"/>
    </row>
    <row r="1413" spans="3:4" x14ac:dyDescent="0.3">
      <c r="C1413" s="1550"/>
      <c r="D1413" s="1550"/>
    </row>
    <row r="1414" spans="3:4" x14ac:dyDescent="0.3">
      <c r="C1414" s="1550"/>
      <c r="D1414" s="1550"/>
    </row>
    <row r="1415" spans="3:4" x14ac:dyDescent="0.3">
      <c r="C1415" s="1550"/>
      <c r="D1415" s="1550"/>
    </row>
    <row r="1416" spans="3:4" x14ac:dyDescent="0.3">
      <c r="C1416" s="1550"/>
      <c r="D1416" s="1550"/>
    </row>
    <row r="1417" spans="3:4" x14ac:dyDescent="0.3">
      <c r="C1417" s="1550"/>
      <c r="D1417" s="1550"/>
    </row>
    <row r="1418" spans="3:4" x14ac:dyDescent="0.3">
      <c r="C1418" s="1550"/>
      <c r="D1418" s="1550"/>
    </row>
    <row r="1419" spans="3:4" x14ac:dyDescent="0.3">
      <c r="C1419" s="1550"/>
      <c r="D1419" s="1550"/>
    </row>
    <row r="1420" spans="3:4" x14ac:dyDescent="0.3">
      <c r="C1420" s="1550"/>
      <c r="D1420" s="1550"/>
    </row>
    <row r="1421" spans="3:4" x14ac:dyDescent="0.3">
      <c r="C1421" s="1550"/>
      <c r="D1421" s="1550"/>
    </row>
    <row r="1422" spans="3:4" x14ac:dyDescent="0.3">
      <c r="C1422" s="1550"/>
      <c r="D1422" s="1550"/>
    </row>
    <row r="1423" spans="3:4" x14ac:dyDescent="0.3">
      <c r="C1423" s="1550"/>
      <c r="D1423" s="1550"/>
    </row>
    <row r="1424" spans="3:4" x14ac:dyDescent="0.3">
      <c r="C1424" s="1550"/>
      <c r="D1424" s="1550"/>
    </row>
    <row r="1425" spans="3:4" x14ac:dyDescent="0.3">
      <c r="C1425" s="1550"/>
      <c r="D1425" s="1550"/>
    </row>
    <row r="1426" spans="3:4" x14ac:dyDescent="0.3">
      <c r="C1426" s="1550"/>
      <c r="D1426" s="1550"/>
    </row>
    <row r="1427" spans="3:4" x14ac:dyDescent="0.3">
      <c r="C1427" s="1550"/>
      <c r="D1427" s="1550"/>
    </row>
    <row r="1428" spans="3:4" x14ac:dyDescent="0.3">
      <c r="C1428" s="1550"/>
      <c r="D1428" s="1550"/>
    </row>
    <row r="1429" spans="3:4" x14ac:dyDescent="0.3">
      <c r="C1429" s="1550"/>
      <c r="D1429" s="1550"/>
    </row>
    <row r="1430" spans="3:4" x14ac:dyDescent="0.3">
      <c r="C1430" s="1550"/>
      <c r="D1430" s="1550"/>
    </row>
    <row r="1431" spans="3:4" x14ac:dyDescent="0.3">
      <c r="C1431" s="1550"/>
      <c r="D1431" s="1550"/>
    </row>
    <row r="1432" spans="3:4" x14ac:dyDescent="0.3">
      <c r="C1432" s="1550"/>
      <c r="D1432" s="1550"/>
    </row>
    <row r="1433" spans="3:4" x14ac:dyDescent="0.3">
      <c r="C1433" s="1550"/>
      <c r="D1433" s="1550"/>
    </row>
    <row r="1434" spans="3:4" x14ac:dyDescent="0.3">
      <c r="C1434" s="1550"/>
      <c r="D1434" s="1550"/>
    </row>
    <row r="1435" spans="3:4" x14ac:dyDescent="0.3">
      <c r="C1435" s="1550"/>
      <c r="D1435" s="1550"/>
    </row>
    <row r="1436" spans="3:4" x14ac:dyDescent="0.3">
      <c r="C1436" s="1550"/>
      <c r="D1436" s="1550"/>
    </row>
    <row r="1437" spans="3:4" x14ac:dyDescent="0.3">
      <c r="C1437" s="1550"/>
      <c r="D1437" s="1550"/>
    </row>
    <row r="1438" spans="3:4" x14ac:dyDescent="0.3">
      <c r="C1438" s="1550"/>
      <c r="D1438" s="1550"/>
    </row>
    <row r="1439" spans="3:4" x14ac:dyDescent="0.3">
      <c r="C1439" s="1550"/>
      <c r="D1439" s="1550"/>
    </row>
    <row r="1440" spans="3:4" x14ac:dyDescent="0.3">
      <c r="C1440" s="1550"/>
      <c r="D1440" s="1550"/>
    </row>
    <row r="1441" spans="3:4" x14ac:dyDescent="0.3">
      <c r="C1441" s="1550"/>
      <c r="D1441" s="1550"/>
    </row>
    <row r="1442" spans="3:4" x14ac:dyDescent="0.3">
      <c r="C1442" s="1550"/>
      <c r="D1442" s="1550"/>
    </row>
    <row r="1443" spans="3:4" x14ac:dyDescent="0.3">
      <c r="C1443" s="1550"/>
      <c r="D1443" s="1550"/>
    </row>
    <row r="1444" spans="3:4" x14ac:dyDescent="0.3">
      <c r="C1444" s="1550"/>
      <c r="D1444" s="1550"/>
    </row>
    <row r="1445" spans="3:4" x14ac:dyDescent="0.3">
      <c r="C1445" s="1550"/>
      <c r="D1445" s="1550"/>
    </row>
    <row r="1446" spans="3:4" x14ac:dyDescent="0.3">
      <c r="C1446" s="1550"/>
      <c r="D1446" s="1550"/>
    </row>
    <row r="1447" spans="3:4" x14ac:dyDescent="0.3">
      <c r="C1447" s="1550"/>
      <c r="D1447" s="1550"/>
    </row>
    <row r="1448" spans="3:4" x14ac:dyDescent="0.3">
      <c r="C1448" s="1550"/>
      <c r="D1448" s="1550"/>
    </row>
    <row r="1449" spans="3:4" x14ac:dyDescent="0.3">
      <c r="C1449" s="1550"/>
      <c r="D1449" s="1550"/>
    </row>
    <row r="1450" spans="3:4" x14ac:dyDescent="0.3">
      <c r="C1450" s="1550"/>
      <c r="D1450" s="1550"/>
    </row>
    <row r="1451" spans="3:4" x14ac:dyDescent="0.3">
      <c r="C1451" s="1550"/>
      <c r="D1451" s="1550"/>
    </row>
    <row r="1452" spans="3:4" x14ac:dyDescent="0.3">
      <c r="C1452" s="1550"/>
      <c r="D1452" s="1550"/>
    </row>
    <row r="1453" spans="3:4" x14ac:dyDescent="0.3">
      <c r="C1453" s="1550"/>
      <c r="D1453" s="1550"/>
    </row>
    <row r="1454" spans="3:4" x14ac:dyDescent="0.3">
      <c r="C1454" s="1550"/>
      <c r="D1454" s="1550"/>
    </row>
    <row r="1455" spans="3:4" x14ac:dyDescent="0.3">
      <c r="C1455" s="1550"/>
      <c r="D1455" s="1550"/>
    </row>
    <row r="1456" spans="3:4" x14ac:dyDescent="0.3">
      <c r="C1456" s="1550"/>
      <c r="D1456" s="1550"/>
    </row>
    <row r="1457" spans="3:4" x14ac:dyDescent="0.3">
      <c r="C1457" s="1550"/>
      <c r="D1457" s="1550"/>
    </row>
    <row r="1458" spans="3:4" x14ac:dyDescent="0.3">
      <c r="C1458" s="1550"/>
      <c r="D1458" s="1550"/>
    </row>
    <row r="1459" spans="3:4" x14ac:dyDescent="0.3">
      <c r="C1459" s="1550"/>
      <c r="D1459" s="1550"/>
    </row>
    <row r="1460" spans="3:4" x14ac:dyDescent="0.3">
      <c r="C1460" s="1550"/>
      <c r="D1460" s="1550"/>
    </row>
    <row r="1461" spans="3:4" x14ac:dyDescent="0.3">
      <c r="C1461" s="1550"/>
      <c r="D1461" s="1550"/>
    </row>
    <row r="1462" spans="3:4" x14ac:dyDescent="0.3">
      <c r="C1462" s="1550"/>
      <c r="D1462" s="1550"/>
    </row>
    <row r="1463" spans="3:4" x14ac:dyDescent="0.3">
      <c r="C1463" s="1550"/>
      <c r="D1463" s="1550"/>
    </row>
    <row r="1464" spans="3:4" x14ac:dyDescent="0.3">
      <c r="C1464" s="1550"/>
      <c r="D1464" s="1550"/>
    </row>
    <row r="1465" spans="3:4" x14ac:dyDescent="0.3">
      <c r="C1465" s="1550"/>
      <c r="D1465" s="1550"/>
    </row>
    <row r="1466" spans="3:4" x14ac:dyDescent="0.3">
      <c r="C1466" s="1550"/>
      <c r="D1466" s="1550"/>
    </row>
    <row r="1467" spans="3:4" x14ac:dyDescent="0.3">
      <c r="C1467" s="1550"/>
      <c r="D1467" s="1550"/>
    </row>
  </sheetData>
  <sheetProtection password="F723" sheet="1" objects="1" scenarios="1"/>
  <phoneticPr fontId="0" type="noConversion"/>
  <pageMargins left="0.75" right="0.75" top="1" bottom="1" header="0.5" footer="0.5"/>
  <pageSetup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1"/>
    <pageSetUpPr fitToPage="1"/>
  </sheetPr>
  <dimension ref="A1:X167"/>
  <sheetViews>
    <sheetView workbookViewId="0">
      <selection activeCell="E225" sqref="E225"/>
    </sheetView>
  </sheetViews>
  <sheetFormatPr defaultRowHeight="13.8" x14ac:dyDescent="0.25"/>
  <cols>
    <col min="1" max="1" width="2.88671875" customWidth="1"/>
    <col min="2" max="2" width="69" customWidth="1"/>
    <col min="3" max="3" width="1.109375" customWidth="1"/>
    <col min="4" max="4" width="14.6640625" customWidth="1"/>
    <col min="5" max="5" width="1.109375" customWidth="1"/>
    <col min="6" max="6" width="14.33203125" bestFit="1" customWidth="1"/>
    <col min="7" max="7" width="4.5546875" hidden="1" customWidth="1"/>
    <col min="8" max="8" width="1" customWidth="1"/>
    <col min="9" max="9" width="13.88671875" bestFit="1" customWidth="1"/>
    <col min="10" max="10" width="1.109375" customWidth="1"/>
    <col min="11" max="11" width="12.6640625" style="9" bestFit="1" customWidth="1"/>
    <col min="12" max="12" width="1.109375" customWidth="1"/>
    <col min="13" max="13" width="14.33203125" bestFit="1" customWidth="1"/>
    <col min="14" max="14" width="0.6640625" customWidth="1"/>
    <col min="15" max="15" width="15.44140625" bestFit="1" customWidth="1"/>
    <col min="16" max="16" width="1" customWidth="1"/>
    <col min="17" max="17" width="15.44140625" bestFit="1" customWidth="1"/>
    <col min="18" max="18" width="1" hidden="1" customWidth="1"/>
    <col min="19" max="19" width="0.6640625" customWidth="1"/>
    <col min="20" max="20" width="13.88671875" bestFit="1" customWidth="1"/>
    <col min="21" max="21" width="0.88671875" customWidth="1"/>
    <col min="22" max="22" width="12.6640625" style="9" bestFit="1" customWidth="1"/>
  </cols>
  <sheetData>
    <row r="1" spans="1:24" ht="17.399999999999999" x14ac:dyDescent="0.25">
      <c r="A1" s="5" t="str">
        <f>Enrollment!A1</f>
        <v>SAMPLE SCHOOL</v>
      </c>
      <c r="B1" s="8"/>
      <c r="C1" s="8"/>
      <c r="D1" s="8"/>
      <c r="E1" s="8"/>
      <c r="F1" s="8"/>
      <c r="G1" s="8"/>
      <c r="H1" s="8"/>
      <c r="I1" s="8"/>
      <c r="J1" s="8"/>
      <c r="K1" s="38"/>
      <c r="L1" s="2"/>
      <c r="M1" s="2"/>
      <c r="N1" s="2"/>
      <c r="O1" s="2"/>
      <c r="P1" s="2"/>
      <c r="Q1" s="2"/>
      <c r="R1" s="2"/>
      <c r="S1" s="2"/>
      <c r="T1" s="2"/>
      <c r="U1" s="8"/>
      <c r="V1" s="38"/>
    </row>
    <row r="2" spans="1:24" ht="17.399999999999999" x14ac:dyDescent="0.25">
      <c r="A2" s="5" t="str">
        <f>Enrollment!A2</f>
        <v>COST CENTER - 0000</v>
      </c>
      <c r="B2" s="8"/>
      <c r="C2" s="8"/>
      <c r="D2" s="8"/>
      <c r="E2" s="8"/>
      <c r="F2" s="8"/>
      <c r="G2" s="8"/>
      <c r="H2" s="8"/>
      <c r="I2" s="8"/>
      <c r="J2" s="8"/>
      <c r="K2" s="38"/>
      <c r="L2" s="2"/>
      <c r="M2" s="2"/>
      <c r="N2" s="2"/>
      <c r="O2" s="2"/>
      <c r="P2" s="2"/>
      <c r="Q2" s="2"/>
      <c r="R2" s="2"/>
      <c r="S2" s="2"/>
      <c r="T2" s="2"/>
      <c r="U2" s="2"/>
      <c r="V2" s="84"/>
    </row>
    <row r="3" spans="1:24" ht="17.399999999999999" x14ac:dyDescent="0.25">
      <c r="A3" s="5" t="str">
        <f>Enrollment!A3</f>
        <v>NON-TRADITIONAL SCHOOLS</v>
      </c>
      <c r="B3" s="8"/>
      <c r="C3" s="8"/>
      <c r="D3" s="8"/>
      <c r="E3" s="8"/>
      <c r="F3" s="8"/>
      <c r="G3" s="8"/>
      <c r="H3" s="8"/>
      <c r="I3" s="8"/>
      <c r="J3" s="8"/>
      <c r="K3" s="38"/>
      <c r="L3" s="2"/>
      <c r="M3" s="2"/>
      <c r="N3" s="2"/>
      <c r="O3" s="2"/>
      <c r="P3" s="2"/>
      <c r="Q3" s="2"/>
      <c r="R3" s="2"/>
      <c r="S3" s="2"/>
      <c r="T3" s="2"/>
      <c r="U3" s="2"/>
      <c r="V3" s="84"/>
    </row>
    <row r="4" spans="1:24" ht="17.399999999999999" x14ac:dyDescent="0.3">
      <c r="A4" s="7" t="s">
        <v>2044</v>
      </c>
      <c r="B4" s="7"/>
      <c r="C4" s="7"/>
      <c r="D4" s="7"/>
      <c r="E4" s="7"/>
      <c r="F4" s="7"/>
      <c r="G4" s="7"/>
      <c r="H4" s="7"/>
      <c r="I4" s="7"/>
      <c r="J4" s="7"/>
      <c r="K4" s="39"/>
      <c r="L4" s="40"/>
      <c r="M4" s="40"/>
      <c r="N4" s="40"/>
      <c r="O4" s="40"/>
      <c r="P4" s="40"/>
      <c r="Q4" s="40"/>
      <c r="R4" s="40"/>
      <c r="S4" s="40"/>
      <c r="T4" s="40"/>
      <c r="U4" s="40"/>
      <c r="V4" s="22"/>
    </row>
    <row r="5" spans="1:24" ht="17.399999999999999" x14ac:dyDescent="0.3">
      <c r="A5" s="81" t="s">
        <v>2074</v>
      </c>
      <c r="B5" s="81"/>
      <c r="C5" s="81"/>
      <c r="D5" s="81"/>
      <c r="E5" s="81"/>
      <c r="F5" s="81"/>
      <c r="G5" s="81"/>
      <c r="H5" s="81"/>
      <c r="I5" s="81"/>
      <c r="J5" s="81"/>
      <c r="K5" s="82"/>
      <c r="L5" s="40"/>
      <c r="M5" s="40"/>
      <c r="N5" s="40"/>
      <c r="O5" s="40"/>
      <c r="P5" s="40"/>
      <c r="Q5" s="40"/>
      <c r="R5" s="40"/>
      <c r="S5" s="40"/>
      <c r="T5" s="40"/>
      <c r="U5" s="40"/>
      <c r="V5" s="22"/>
    </row>
    <row r="6" spans="1:24" ht="17.399999999999999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39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7"/>
    </row>
    <row r="7" spans="1:24" x14ac:dyDescent="0.25">
      <c r="A7" s="3"/>
      <c r="B7" s="3"/>
      <c r="C7" s="3"/>
      <c r="D7" s="1"/>
      <c r="E7" s="3"/>
      <c r="F7" s="3"/>
      <c r="G7" s="3"/>
      <c r="H7" s="3"/>
      <c r="I7" s="3"/>
      <c r="J7" s="3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4" s="25" customFormat="1" ht="13.2" x14ac:dyDescent="0.25">
      <c r="D8" s="25" t="s">
        <v>1474</v>
      </c>
      <c r="F8" s="25" t="s">
        <v>1477</v>
      </c>
      <c r="I8" s="25" t="s">
        <v>2054</v>
      </c>
      <c r="M8" s="25" t="s">
        <v>2055</v>
      </c>
      <c r="O8" s="25" t="s">
        <v>1488</v>
      </c>
      <c r="Q8" s="25" t="s">
        <v>2056</v>
      </c>
      <c r="T8" s="25" t="s">
        <v>2057</v>
      </c>
    </row>
    <row r="9" spans="1:24" x14ac:dyDescent="0.25">
      <c r="A9" s="3"/>
      <c r="B9" s="3"/>
      <c r="C9" s="3"/>
      <c r="D9" s="1"/>
      <c r="E9" s="34"/>
      <c r="F9" s="10" t="s">
        <v>1471</v>
      </c>
      <c r="G9" s="3"/>
      <c r="H9" s="3"/>
      <c r="I9" s="3"/>
      <c r="J9" s="3"/>
      <c r="L9" s="34"/>
      <c r="M9" s="10" t="s">
        <v>1471</v>
      </c>
      <c r="N9" s="3"/>
      <c r="O9" s="10" t="s">
        <v>2058</v>
      </c>
      <c r="P9" s="3"/>
      <c r="Q9" s="10" t="s">
        <v>2059</v>
      </c>
      <c r="R9" s="3"/>
      <c r="S9" s="3"/>
      <c r="T9" s="3"/>
      <c r="U9" s="3"/>
    </row>
    <row r="10" spans="1:24" s="9" customFormat="1" x14ac:dyDescent="0.25">
      <c r="D10" s="10" t="s">
        <v>2060</v>
      </c>
      <c r="E10" s="30"/>
      <c r="F10" s="10" t="s">
        <v>1288</v>
      </c>
      <c r="I10" s="10" t="s">
        <v>2061</v>
      </c>
      <c r="K10" s="10" t="s">
        <v>2062</v>
      </c>
      <c r="L10" s="30"/>
      <c r="M10" s="10" t="s">
        <v>1288</v>
      </c>
      <c r="O10" s="10" t="s">
        <v>2063</v>
      </c>
      <c r="Q10" s="10" t="s">
        <v>1288</v>
      </c>
      <c r="T10" s="10" t="s">
        <v>2061</v>
      </c>
      <c r="V10" s="10" t="s">
        <v>2062</v>
      </c>
    </row>
    <row r="11" spans="1:24" s="9" customFormat="1" x14ac:dyDescent="0.25">
      <c r="A11" s="86" t="s">
        <v>2110</v>
      </c>
      <c r="D11" s="12" t="s">
        <v>1944</v>
      </c>
      <c r="E11" s="30"/>
      <c r="F11" s="12" t="s">
        <v>2043</v>
      </c>
      <c r="I11" s="13" t="s">
        <v>1289</v>
      </c>
      <c r="K11" s="12" t="s">
        <v>2064</v>
      </c>
      <c r="L11" s="30"/>
      <c r="M11" s="12" t="s">
        <v>2043</v>
      </c>
      <c r="O11" s="12" t="s">
        <v>2043</v>
      </c>
      <c r="Q11" s="12" t="s">
        <v>2043</v>
      </c>
      <c r="T11" s="13" t="s">
        <v>1289</v>
      </c>
      <c r="V11" s="12" t="s">
        <v>2064</v>
      </c>
    </row>
    <row r="12" spans="1:24" s="9" customFormat="1" x14ac:dyDescent="0.25">
      <c r="A12" s="9" t="s">
        <v>2111</v>
      </c>
      <c r="D12" s="77"/>
      <c r="E12" s="30"/>
      <c r="F12" s="41">
        <f>+Enrollment!G22</f>
        <v>391.48</v>
      </c>
      <c r="I12" s="42">
        <f>+F12-D12</f>
        <v>391.48</v>
      </c>
      <c r="K12" s="43">
        <f>IF(D12=0,IF(F12=0,0,1),ROUND(I12/D12,2))</f>
        <v>1</v>
      </c>
      <c r="L12" s="30"/>
      <c r="M12" s="41">
        <f>+F12</f>
        <v>391.48</v>
      </c>
      <c r="O12" s="78"/>
      <c r="P12" s="45"/>
      <c r="Q12" s="44">
        <f>+M12+O12</f>
        <v>391.48</v>
      </c>
      <c r="R12" s="45"/>
      <c r="T12" s="42">
        <f>+Q12-D12</f>
        <v>391.48</v>
      </c>
      <c r="V12" s="43">
        <f>IF(D12=0,IF(Q12=0,0,1),ROUND(T12/D12,2))</f>
        <v>1</v>
      </c>
    </row>
    <row r="13" spans="1:24" s="9" customFormat="1" x14ac:dyDescent="0.25">
      <c r="A13" s="9" t="s">
        <v>2112</v>
      </c>
      <c r="D13" s="77"/>
      <c r="E13" s="30"/>
      <c r="F13" s="41">
        <f>+Enrollment!G39</f>
        <v>429.06</v>
      </c>
      <c r="I13" s="42">
        <f>+F13-D13</f>
        <v>429.06</v>
      </c>
      <c r="K13" s="43">
        <f>IF(D13=0,IF(F13=0,0,1),ROUND(I13/D13,2))</f>
        <v>1</v>
      </c>
      <c r="L13" s="30"/>
      <c r="M13" s="41">
        <f>+F13</f>
        <v>429.06</v>
      </c>
      <c r="O13" s="78"/>
      <c r="P13" s="45"/>
      <c r="Q13" s="44">
        <f>+M13+O13</f>
        <v>429.06</v>
      </c>
      <c r="R13" s="45"/>
      <c r="T13" s="42">
        <f>+Q13-D13</f>
        <v>429.06</v>
      </c>
      <c r="V13" s="43">
        <f>IF(D13=0,IF(Q13=0,0,1),ROUND(T13/D13,2))</f>
        <v>1</v>
      </c>
    </row>
    <row r="14" spans="1:24" s="9" customFormat="1" x14ac:dyDescent="0.25">
      <c r="A14" s="9" t="s">
        <v>2113</v>
      </c>
      <c r="D14" s="41">
        <f>+D126</f>
        <v>0</v>
      </c>
      <c r="E14" s="30"/>
      <c r="F14" s="41">
        <f>+F126</f>
        <v>16.055</v>
      </c>
      <c r="I14" s="42">
        <f>+F14-D14</f>
        <v>16.055</v>
      </c>
      <c r="K14" s="43">
        <f>IF(D14=0,IF(F14=0,0,1),ROUND(I14/D14,2))</f>
        <v>1</v>
      </c>
      <c r="L14" s="30"/>
      <c r="M14" s="41">
        <f>+F14</f>
        <v>16.055</v>
      </c>
      <c r="O14" s="78"/>
      <c r="P14" s="45"/>
      <c r="Q14" s="44">
        <f>+M14+O14</f>
        <v>16.055</v>
      </c>
      <c r="R14" s="45"/>
      <c r="T14" s="42">
        <f>+T126</f>
        <v>16.055</v>
      </c>
      <c r="V14" s="43">
        <f>IF(D14=0,IF(Q14=0,0,1),ROUND(T14/D14,2))</f>
        <v>1</v>
      </c>
    </row>
    <row r="15" spans="1:24" s="9" customFormat="1" x14ac:dyDescent="0.25">
      <c r="D15" s="42"/>
      <c r="E15" s="30"/>
      <c r="F15" s="41"/>
      <c r="I15" s="42"/>
      <c r="K15" s="43"/>
      <c r="L15" s="30"/>
      <c r="M15" s="41"/>
      <c r="O15" s="44"/>
      <c r="P15" s="45"/>
      <c r="Q15" s="44"/>
      <c r="R15" s="45"/>
      <c r="T15" s="42"/>
      <c r="V15" s="43"/>
    </row>
    <row r="16" spans="1:24" x14ac:dyDescent="0.25">
      <c r="A16" s="3"/>
      <c r="B16" s="3"/>
      <c r="C16" s="3"/>
      <c r="D16" s="10" t="s">
        <v>2065</v>
      </c>
      <c r="E16" s="34"/>
      <c r="F16" s="10" t="s">
        <v>2066</v>
      </c>
      <c r="G16" s="3"/>
      <c r="H16" s="3"/>
      <c r="I16" s="3"/>
      <c r="J16" s="3"/>
      <c r="L16" s="34"/>
      <c r="M16" s="10" t="s">
        <v>2066</v>
      </c>
      <c r="N16" s="3"/>
      <c r="O16" s="46" t="s">
        <v>2058</v>
      </c>
      <c r="P16" s="29"/>
      <c r="Q16" s="46" t="s">
        <v>2067</v>
      </c>
      <c r="R16" s="29"/>
      <c r="S16" s="3"/>
      <c r="T16" s="3"/>
      <c r="U16" s="3"/>
    </row>
    <row r="17" spans="1:22" s="9" customFormat="1" x14ac:dyDescent="0.25">
      <c r="D17" s="10" t="s">
        <v>2068</v>
      </c>
      <c r="E17" s="30"/>
      <c r="F17" s="10" t="s">
        <v>2069</v>
      </c>
      <c r="I17" s="10" t="s">
        <v>2061</v>
      </c>
      <c r="K17" s="10" t="s">
        <v>2062</v>
      </c>
      <c r="L17" s="30"/>
      <c r="M17" s="10" t="s">
        <v>2069</v>
      </c>
      <c r="O17" s="46" t="s">
        <v>2063</v>
      </c>
      <c r="P17" s="45"/>
      <c r="Q17" s="46" t="s">
        <v>2069</v>
      </c>
      <c r="R17" s="45"/>
      <c r="T17" s="10" t="s">
        <v>2061</v>
      </c>
      <c r="V17" s="10" t="s">
        <v>2062</v>
      </c>
    </row>
    <row r="18" spans="1:22" s="9" customFormat="1" x14ac:dyDescent="0.25">
      <c r="A18" s="86" t="s">
        <v>2114</v>
      </c>
      <c r="D18" s="12" t="s">
        <v>1944</v>
      </c>
      <c r="E18" s="30"/>
      <c r="F18" s="12" t="s">
        <v>2043</v>
      </c>
      <c r="I18" s="13" t="s">
        <v>1289</v>
      </c>
      <c r="K18" s="12" t="s">
        <v>2064</v>
      </c>
      <c r="L18" s="30"/>
      <c r="M18" s="12" t="s">
        <v>2043</v>
      </c>
      <c r="O18" s="12" t="s">
        <v>2043</v>
      </c>
      <c r="P18" s="45"/>
      <c r="Q18" s="12" t="s">
        <v>2043</v>
      </c>
      <c r="R18" s="45"/>
      <c r="T18" s="13" t="s">
        <v>1289</v>
      </c>
      <c r="V18" s="12" t="s">
        <v>2064</v>
      </c>
    </row>
    <row r="19" spans="1:22" s="9" customFormat="1" x14ac:dyDescent="0.25">
      <c r="A19" s="9" t="s">
        <v>2070</v>
      </c>
      <c r="D19" s="79"/>
      <c r="E19" s="30"/>
      <c r="F19" s="48">
        <f>+'Discretionary Pg 1'!E20</f>
        <v>0</v>
      </c>
      <c r="G19" s="49"/>
      <c r="I19" s="48">
        <f t="shared" ref="I19:I25" si="0">+F19-D19</f>
        <v>0</v>
      </c>
      <c r="K19" s="43">
        <f t="shared" ref="K19:K25" si="1">IF(D19=0,IF(F19=0,0,1),ROUND(I19/D19,2))</f>
        <v>0</v>
      </c>
      <c r="L19" s="30"/>
      <c r="M19" s="48">
        <f t="shared" ref="M19:M25" si="2">+F19</f>
        <v>0</v>
      </c>
      <c r="O19" s="79"/>
      <c r="P19" s="45"/>
      <c r="Q19" s="47">
        <f t="shared" ref="Q19:Q25" si="3">+M19+O19</f>
        <v>0</v>
      </c>
      <c r="R19" s="45"/>
      <c r="S19" s="49"/>
      <c r="T19" s="48">
        <f t="shared" ref="T19:T25" si="4">+Q19-D19</f>
        <v>0</v>
      </c>
      <c r="V19" s="43">
        <f t="shared" ref="V19:V25" si="5">IF(D19=0,IF(Q19=0,0,1),ROUND(T19/D19,2))</f>
        <v>0</v>
      </c>
    </row>
    <row r="20" spans="1:22" s="9" customFormat="1" x14ac:dyDescent="0.25">
      <c r="A20" s="9" t="s">
        <v>2071</v>
      </c>
      <c r="D20" s="80"/>
      <c r="E20" s="30"/>
      <c r="F20" s="51">
        <f>+'Discretionary Pg 1'!E19</f>
        <v>0</v>
      </c>
      <c r="G20" s="52"/>
      <c r="H20" s="52"/>
      <c r="I20" s="51">
        <f t="shared" si="0"/>
        <v>0</v>
      </c>
      <c r="K20" s="43">
        <f t="shared" si="1"/>
        <v>0</v>
      </c>
      <c r="L20" s="30"/>
      <c r="M20" s="51">
        <f t="shared" si="2"/>
        <v>0</v>
      </c>
      <c r="N20" s="52"/>
      <c r="O20" s="80"/>
      <c r="P20" s="53"/>
      <c r="Q20" s="50">
        <f t="shared" si="3"/>
        <v>0</v>
      </c>
      <c r="R20" s="53"/>
      <c r="S20" s="49"/>
      <c r="T20" s="51">
        <f t="shared" si="4"/>
        <v>0</v>
      </c>
      <c r="V20" s="43">
        <f t="shared" si="5"/>
        <v>0</v>
      </c>
    </row>
    <row r="21" spans="1:22" s="9" customFormat="1" x14ac:dyDescent="0.25">
      <c r="A21" s="9" t="s">
        <v>2117</v>
      </c>
      <c r="D21" s="80"/>
      <c r="E21" s="30"/>
      <c r="F21" s="51">
        <f>+'Discretionary Pg 1'!E22</f>
        <v>0</v>
      </c>
      <c r="G21" s="52"/>
      <c r="H21" s="52"/>
      <c r="I21" s="51">
        <f t="shared" si="0"/>
        <v>0</v>
      </c>
      <c r="K21" s="43">
        <f t="shared" si="1"/>
        <v>0</v>
      </c>
      <c r="L21" s="30"/>
      <c r="M21" s="51">
        <f t="shared" si="2"/>
        <v>0</v>
      </c>
      <c r="N21" s="52"/>
      <c r="O21" s="80"/>
      <c r="P21" s="53"/>
      <c r="Q21" s="50">
        <f t="shared" si="3"/>
        <v>0</v>
      </c>
      <c r="R21" s="53"/>
      <c r="S21" s="49"/>
      <c r="T21" s="51">
        <f t="shared" si="4"/>
        <v>0</v>
      </c>
      <c r="V21" s="43">
        <f t="shared" si="5"/>
        <v>0</v>
      </c>
    </row>
    <row r="22" spans="1:22" s="9" customFormat="1" x14ac:dyDescent="0.25">
      <c r="A22" s="9" t="s">
        <v>2115</v>
      </c>
      <c r="D22" s="80"/>
      <c r="E22" s="30"/>
      <c r="F22" s="51">
        <f>+'Discretionary Pg 1'!E23</f>
        <v>0</v>
      </c>
      <c r="G22" s="52"/>
      <c r="H22" s="52"/>
      <c r="I22" s="51">
        <f t="shared" si="0"/>
        <v>0</v>
      </c>
      <c r="K22" s="43">
        <f t="shared" si="1"/>
        <v>0</v>
      </c>
      <c r="L22" s="30"/>
      <c r="M22" s="51">
        <f t="shared" si="2"/>
        <v>0</v>
      </c>
      <c r="N22" s="52"/>
      <c r="O22" s="80"/>
      <c r="P22" s="53"/>
      <c r="Q22" s="50">
        <f t="shared" si="3"/>
        <v>0</v>
      </c>
      <c r="R22" s="53"/>
      <c r="S22" s="49"/>
      <c r="T22" s="51">
        <f t="shared" si="4"/>
        <v>0</v>
      </c>
      <c r="V22" s="43">
        <f t="shared" si="5"/>
        <v>0</v>
      </c>
    </row>
    <row r="23" spans="1:22" s="9" customFormat="1" x14ac:dyDescent="0.25">
      <c r="A23" s="9" t="s">
        <v>2116</v>
      </c>
      <c r="D23" s="80"/>
      <c r="E23" s="30"/>
      <c r="F23" s="51">
        <f>+'Discretionary Pg 1'!E24</f>
        <v>0</v>
      </c>
      <c r="G23" s="52"/>
      <c r="H23" s="52"/>
      <c r="I23" s="51">
        <f t="shared" si="0"/>
        <v>0</v>
      </c>
      <c r="K23" s="43">
        <f t="shared" si="1"/>
        <v>0</v>
      </c>
      <c r="L23" s="30"/>
      <c r="M23" s="51">
        <f t="shared" si="2"/>
        <v>0</v>
      </c>
      <c r="N23" s="52"/>
      <c r="O23" s="80"/>
      <c r="P23" s="53"/>
      <c r="Q23" s="50">
        <f t="shared" si="3"/>
        <v>0</v>
      </c>
      <c r="R23" s="53"/>
      <c r="S23" s="49"/>
      <c r="T23" s="51">
        <f t="shared" si="4"/>
        <v>0</v>
      </c>
      <c r="V23" s="43">
        <f t="shared" si="5"/>
        <v>0</v>
      </c>
    </row>
    <row r="24" spans="1:22" s="9" customFormat="1" x14ac:dyDescent="0.25">
      <c r="A24" s="9" t="s">
        <v>2118</v>
      </c>
      <c r="D24" s="80"/>
      <c r="E24" s="30"/>
      <c r="F24" s="51">
        <f>+'Discretionary Pg 1'!E16</f>
        <v>0</v>
      </c>
      <c r="G24" s="52"/>
      <c r="H24" s="52"/>
      <c r="I24" s="51">
        <f t="shared" si="0"/>
        <v>0</v>
      </c>
      <c r="K24" s="43">
        <f t="shared" si="1"/>
        <v>0</v>
      </c>
      <c r="L24" s="30"/>
      <c r="M24" s="51">
        <f t="shared" si="2"/>
        <v>0</v>
      </c>
      <c r="N24" s="52"/>
      <c r="O24" s="80"/>
      <c r="P24" s="53"/>
      <c r="Q24" s="50">
        <f t="shared" si="3"/>
        <v>0</v>
      </c>
      <c r="R24" s="53"/>
      <c r="S24" s="49"/>
      <c r="T24" s="51">
        <f t="shared" si="4"/>
        <v>0</v>
      </c>
      <c r="V24" s="43">
        <f t="shared" si="5"/>
        <v>0</v>
      </c>
    </row>
    <row r="25" spans="1:22" s="9" customFormat="1" x14ac:dyDescent="0.25">
      <c r="A25" s="9" t="s">
        <v>2119</v>
      </c>
      <c r="D25" s="80"/>
      <c r="E25" s="30"/>
      <c r="F25" s="51">
        <f>+'Discretionary Pg 1'!E16+'Discretionary Pg 1'!E21</f>
        <v>0</v>
      </c>
      <c r="G25" s="52"/>
      <c r="H25" s="52"/>
      <c r="I25" s="51">
        <f t="shared" si="0"/>
        <v>0</v>
      </c>
      <c r="K25" s="43">
        <f t="shared" si="1"/>
        <v>0</v>
      </c>
      <c r="L25" s="30"/>
      <c r="M25" s="51">
        <f t="shared" si="2"/>
        <v>0</v>
      </c>
      <c r="N25" s="52"/>
      <c r="O25" s="80"/>
      <c r="P25" s="53"/>
      <c r="Q25" s="50">
        <f t="shared" si="3"/>
        <v>0</v>
      </c>
      <c r="R25" s="53"/>
      <c r="S25" s="49"/>
      <c r="T25" s="51">
        <f t="shared" si="4"/>
        <v>0</v>
      </c>
      <c r="V25" s="43">
        <f t="shared" si="5"/>
        <v>0</v>
      </c>
    </row>
    <row r="26" spans="1:22" s="9" customFormat="1" ht="14.4" thickBot="1" x14ac:dyDescent="0.3">
      <c r="B26" s="9" t="s">
        <v>2120</v>
      </c>
      <c r="D26" s="54">
        <f>SUM(D19:D25)</f>
        <v>0</v>
      </c>
      <c r="E26" s="30"/>
      <c r="F26" s="54">
        <f>SUM(F19:F25)</f>
        <v>0</v>
      </c>
      <c r="G26" s="52"/>
      <c r="H26" s="52"/>
      <c r="I26" s="54">
        <f>SUM(I19:I25)</f>
        <v>0</v>
      </c>
      <c r="K26" s="43"/>
      <c r="L26" s="30"/>
      <c r="M26" s="54">
        <f>SUM(M19:M25)</f>
        <v>0</v>
      </c>
      <c r="N26" s="52"/>
      <c r="O26" s="54">
        <f>SUM(O19:O25)</f>
        <v>0</v>
      </c>
      <c r="P26" s="53"/>
      <c r="Q26" s="54">
        <f>SUM(Q19:Q25)</f>
        <v>0</v>
      </c>
      <c r="R26" s="53"/>
      <c r="S26" s="49"/>
      <c r="T26" s="54">
        <f>SUM(T19:T25)</f>
        <v>0</v>
      </c>
      <c r="U26" s="48"/>
      <c r="V26" s="43"/>
    </row>
    <row r="27" spans="1:22" s="9" customFormat="1" ht="14.4" thickTop="1" x14ac:dyDescent="0.25">
      <c r="A27" s="15"/>
      <c r="D27" s="50"/>
      <c r="E27" s="45"/>
      <c r="F27" s="50"/>
      <c r="G27" s="53"/>
      <c r="H27" s="53"/>
      <c r="I27" s="50"/>
      <c r="J27" s="45"/>
      <c r="K27" s="55"/>
      <c r="L27" s="45"/>
      <c r="M27" s="50"/>
      <c r="N27" s="52"/>
      <c r="O27" s="50"/>
      <c r="P27" s="53"/>
      <c r="Q27" s="50"/>
      <c r="R27" s="53"/>
      <c r="S27" s="53"/>
      <c r="T27" s="50"/>
      <c r="U27" s="45"/>
      <c r="V27" s="55"/>
    </row>
    <row r="28" spans="1:22" s="9" customFormat="1" x14ac:dyDescent="0.25">
      <c r="A28" s="86" t="s">
        <v>2121</v>
      </c>
      <c r="D28" s="53"/>
      <c r="E28" s="53"/>
      <c r="F28" s="53"/>
      <c r="G28" s="53"/>
      <c r="H28" s="53"/>
      <c r="I28" s="53"/>
      <c r="J28" s="53"/>
      <c r="K28" s="53"/>
      <c r="L28" s="53"/>
    </row>
    <row r="29" spans="1:22" s="9" customFormat="1" x14ac:dyDescent="0.25">
      <c r="A29" s="9" t="s">
        <v>2122</v>
      </c>
      <c r="D29" s="53"/>
      <c r="E29" s="53"/>
      <c r="F29" s="53"/>
      <c r="G29" s="53"/>
      <c r="H29" s="53"/>
      <c r="I29" s="87"/>
      <c r="J29" s="53"/>
      <c r="K29" s="53"/>
      <c r="L29" s="53"/>
    </row>
    <row r="30" spans="1:22" s="9" customFormat="1" x14ac:dyDescent="0.25">
      <c r="A30" s="9" t="s">
        <v>2123</v>
      </c>
      <c r="D30" s="53"/>
      <c r="E30" s="53"/>
      <c r="F30" s="53"/>
      <c r="G30" s="53"/>
      <c r="H30" s="53"/>
      <c r="I30" s="83"/>
      <c r="J30" s="53"/>
      <c r="K30" s="53"/>
      <c r="L30" s="53"/>
    </row>
    <row r="31" spans="1:22" s="9" customFormat="1" ht="14.4" thickBot="1" x14ac:dyDescent="0.3">
      <c r="B31" s="9" t="s">
        <v>2124</v>
      </c>
      <c r="D31" s="53"/>
      <c r="E31" s="53"/>
      <c r="F31" s="53"/>
      <c r="G31" s="53"/>
      <c r="H31" s="53"/>
      <c r="I31" s="54">
        <f>SUM(I29:I30)</f>
        <v>0</v>
      </c>
      <c r="J31" s="53"/>
      <c r="K31" s="53"/>
      <c r="L31" s="53"/>
    </row>
    <row r="32" spans="1:22" s="9" customFormat="1" ht="14.4" thickTop="1" x14ac:dyDescent="0.25">
      <c r="D32" s="53"/>
      <c r="E32" s="53"/>
      <c r="F32" s="53"/>
      <c r="G32" s="53"/>
      <c r="H32" s="53"/>
      <c r="I32" s="53"/>
      <c r="J32" s="53"/>
      <c r="K32" s="53"/>
      <c r="L32" s="53"/>
    </row>
    <row r="33" spans="1:22" s="9" customFormat="1" ht="14.4" thickBot="1" x14ac:dyDescent="0.3">
      <c r="A33" s="15" t="s">
        <v>2125</v>
      </c>
      <c r="D33" s="53"/>
      <c r="E33" s="53"/>
      <c r="F33" s="53"/>
      <c r="G33" s="53"/>
      <c r="H33" s="53"/>
      <c r="I33" s="88">
        <f>+I26+I31</f>
        <v>0</v>
      </c>
      <c r="J33" s="53"/>
      <c r="K33" s="53"/>
      <c r="L33" s="53"/>
    </row>
    <row r="34" spans="1:22" s="9" customFormat="1" ht="15" thickTop="1" thickBot="1" x14ac:dyDescent="0.3">
      <c r="A34" s="56"/>
      <c r="B34" s="56"/>
      <c r="C34" s="56"/>
      <c r="D34" s="57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8"/>
      <c r="P34" s="58"/>
      <c r="Q34" s="58"/>
      <c r="R34" s="58"/>
      <c r="S34" s="56"/>
      <c r="T34" s="56"/>
      <c r="U34" s="56"/>
      <c r="V34" s="56"/>
    </row>
    <row r="35" spans="1:22" s="9" customFormat="1" ht="14.4" thickTop="1" x14ac:dyDescent="0.25">
      <c r="D35" s="59"/>
      <c r="O35" s="45"/>
      <c r="P35" s="45"/>
      <c r="Q35" s="45"/>
      <c r="R35" s="45"/>
    </row>
    <row r="36" spans="1:22" s="27" customFormat="1" ht="15.6" x14ac:dyDescent="0.3">
      <c r="A36" s="60" t="s">
        <v>2072</v>
      </c>
      <c r="B36" s="61"/>
      <c r="C36" s="61"/>
      <c r="D36" s="61"/>
      <c r="E36" s="61"/>
      <c r="F36" s="61"/>
      <c r="G36" s="61"/>
      <c r="H36" s="61"/>
      <c r="I36" s="62"/>
      <c r="J36" s="61"/>
      <c r="K36" s="60"/>
      <c r="L36" s="61"/>
      <c r="M36" s="61"/>
      <c r="N36" s="61"/>
      <c r="O36" s="62"/>
      <c r="P36" s="61"/>
      <c r="Q36" s="62"/>
      <c r="R36" s="61"/>
      <c r="S36" s="61"/>
      <c r="T36" s="62"/>
      <c r="U36" s="62"/>
      <c r="V36" s="60"/>
    </row>
    <row r="37" spans="1:22" s="27" customFormat="1" ht="13.2" x14ac:dyDescent="0.25">
      <c r="A37" s="63" t="s">
        <v>2073</v>
      </c>
      <c r="B37" s="63"/>
      <c r="C37" s="63"/>
      <c r="D37" s="63"/>
      <c r="E37" s="63"/>
      <c r="F37" s="63"/>
      <c r="G37" s="63"/>
      <c r="H37" s="63"/>
      <c r="I37" s="64"/>
      <c r="J37" s="63"/>
      <c r="K37" s="63"/>
      <c r="L37" s="63"/>
      <c r="M37" s="63"/>
      <c r="N37" s="63"/>
      <c r="O37" s="64"/>
      <c r="P37" s="63"/>
      <c r="Q37" s="64"/>
      <c r="R37" s="63"/>
      <c r="S37" s="63"/>
      <c r="T37" s="64"/>
      <c r="U37" s="64"/>
      <c r="V37" s="63"/>
    </row>
    <row r="38" spans="1:22" x14ac:dyDescent="0.25">
      <c r="A38" s="9"/>
      <c r="B38" s="9"/>
      <c r="C38" s="9"/>
      <c r="D38" s="46"/>
      <c r="E38" s="9"/>
      <c r="F38" s="9"/>
      <c r="G38" s="9"/>
      <c r="H38" s="9"/>
      <c r="I38" s="11"/>
      <c r="J38" s="9"/>
      <c r="L38" s="9"/>
      <c r="M38" s="9"/>
      <c r="N38" s="9"/>
      <c r="O38" s="65"/>
      <c r="P38" s="45"/>
      <c r="Q38" s="65"/>
      <c r="R38" s="45"/>
      <c r="S38" s="9"/>
      <c r="T38" s="11"/>
      <c r="U38" s="11"/>
    </row>
    <row r="39" spans="1:22" s="25" customFormat="1" ht="13.2" x14ac:dyDescent="0.25">
      <c r="D39" s="66" t="s">
        <v>1474</v>
      </c>
      <c r="F39" s="25" t="s">
        <v>1477</v>
      </c>
      <c r="I39" s="25" t="s">
        <v>2054</v>
      </c>
      <c r="M39" s="25" t="s">
        <v>2055</v>
      </c>
      <c r="O39" s="66" t="s">
        <v>1488</v>
      </c>
      <c r="P39" s="66"/>
      <c r="Q39" s="66" t="s">
        <v>2056</v>
      </c>
      <c r="R39" s="66"/>
      <c r="T39" s="25" t="s">
        <v>2057</v>
      </c>
    </row>
    <row r="40" spans="1:22" x14ac:dyDescent="0.25">
      <c r="A40" s="9"/>
      <c r="B40" s="9"/>
      <c r="C40" s="9"/>
      <c r="D40" s="46"/>
      <c r="E40" s="30"/>
      <c r="F40" s="10" t="s">
        <v>1471</v>
      </c>
      <c r="G40" s="9"/>
      <c r="H40" s="9"/>
      <c r="I40" s="11"/>
      <c r="J40" s="9"/>
      <c r="L40" s="30"/>
      <c r="M40" s="10" t="s">
        <v>1471</v>
      </c>
      <c r="N40" s="9"/>
      <c r="O40" s="46" t="s">
        <v>2058</v>
      </c>
      <c r="P40" s="45"/>
      <c r="Q40" s="46" t="s">
        <v>2059</v>
      </c>
      <c r="R40" s="45"/>
      <c r="S40" s="9"/>
      <c r="T40" s="11"/>
      <c r="U40" s="9"/>
    </row>
    <row r="41" spans="1:22" x14ac:dyDescent="0.25">
      <c r="A41" s="9"/>
      <c r="B41" s="9"/>
      <c r="C41" s="9"/>
      <c r="D41" s="46" t="s">
        <v>2060</v>
      </c>
      <c r="E41" s="30"/>
      <c r="F41" s="10" t="s">
        <v>1288</v>
      </c>
      <c r="G41" s="9"/>
      <c r="H41" s="9"/>
      <c r="I41" s="10" t="s">
        <v>1285</v>
      </c>
      <c r="J41" s="9"/>
      <c r="K41" s="10" t="s">
        <v>2062</v>
      </c>
      <c r="L41" s="30"/>
      <c r="M41" s="10" t="s">
        <v>1288</v>
      </c>
      <c r="N41" s="9"/>
      <c r="O41" s="46" t="s">
        <v>2063</v>
      </c>
      <c r="P41" s="45"/>
      <c r="Q41" s="46" t="s">
        <v>1288</v>
      </c>
      <c r="R41" s="45"/>
      <c r="S41" s="9"/>
      <c r="T41" s="10" t="s">
        <v>1285</v>
      </c>
      <c r="U41" s="9"/>
      <c r="V41" s="10" t="s">
        <v>2062</v>
      </c>
    </row>
    <row r="42" spans="1:22" x14ac:dyDescent="0.25">
      <c r="A42" s="9"/>
      <c r="B42" s="9"/>
      <c r="C42" s="9"/>
      <c r="D42" s="12" t="s">
        <v>1944</v>
      </c>
      <c r="E42" s="30"/>
      <c r="F42" s="12" t="s">
        <v>2043</v>
      </c>
      <c r="G42" s="12"/>
      <c r="H42" s="9"/>
      <c r="I42" s="13" t="s">
        <v>1289</v>
      </c>
      <c r="J42" s="9"/>
      <c r="K42" s="12" t="s">
        <v>2064</v>
      </c>
      <c r="L42" s="30"/>
      <c r="M42" s="12" t="s">
        <v>2043</v>
      </c>
      <c r="N42" s="9"/>
      <c r="O42" s="12" t="s">
        <v>2043</v>
      </c>
      <c r="P42" s="45"/>
      <c r="Q42" s="12" t="s">
        <v>2043</v>
      </c>
      <c r="R42" s="45"/>
      <c r="S42" s="9"/>
      <c r="T42" s="13" t="s">
        <v>1289</v>
      </c>
      <c r="U42" s="9"/>
      <c r="V42" s="12" t="s">
        <v>2064</v>
      </c>
    </row>
    <row r="43" spans="1:22" x14ac:dyDescent="0.25">
      <c r="A43" s="86" t="s">
        <v>1472</v>
      </c>
      <c r="B43" s="15"/>
      <c r="C43" s="9"/>
      <c r="D43" s="45"/>
      <c r="E43" s="30"/>
      <c r="F43" s="9"/>
      <c r="G43" s="16"/>
      <c r="H43" s="9"/>
      <c r="I43" s="9"/>
      <c r="J43" s="9"/>
      <c r="L43" s="30"/>
      <c r="M43" s="9"/>
      <c r="N43" s="9"/>
      <c r="O43" s="45"/>
      <c r="P43" s="45"/>
      <c r="Q43" s="45"/>
      <c r="R43" s="45"/>
      <c r="S43" s="9"/>
      <c r="T43" s="9"/>
      <c r="U43" s="9"/>
    </row>
    <row r="44" spans="1:22" x14ac:dyDescent="0.25">
      <c r="A44" s="9"/>
      <c r="B44" s="9" t="s">
        <v>1473</v>
      </c>
      <c r="C44" s="9"/>
      <c r="D44" s="35"/>
      <c r="E44" s="30" t="s">
        <v>1613</v>
      </c>
      <c r="F44" s="17">
        <f>+'Projected Staffing'!F14</f>
        <v>0</v>
      </c>
      <c r="G44" s="18" t="s">
        <v>1474</v>
      </c>
      <c r="H44" s="9"/>
      <c r="I44" s="17">
        <f>+F44-D44</f>
        <v>0</v>
      </c>
      <c r="J44" s="9"/>
      <c r="K44" s="67">
        <f>IF(D44=0,IF(F44=0,0,1),ROUND(I44/D44,2))</f>
        <v>0</v>
      </c>
      <c r="L44" s="30"/>
      <c r="M44" s="17">
        <f>+F44</f>
        <v>0</v>
      </c>
      <c r="N44" s="9"/>
      <c r="O44" s="35"/>
      <c r="P44" s="45"/>
      <c r="Q44" s="36">
        <f>+M44+O44</f>
        <v>0</v>
      </c>
      <c r="R44" s="45" t="s">
        <v>1474</v>
      </c>
      <c r="S44" s="17"/>
      <c r="T44" s="17">
        <f>+Q44-D44</f>
        <v>0</v>
      </c>
      <c r="U44" s="9"/>
      <c r="V44" s="67">
        <f>IF(D44=0,IF(Q44=0,0,1),ROUND(T44/D44,2))</f>
        <v>0</v>
      </c>
    </row>
    <row r="45" spans="1:22" x14ac:dyDescent="0.25">
      <c r="A45" s="9"/>
      <c r="B45" s="9" t="s">
        <v>1475</v>
      </c>
      <c r="C45" s="9"/>
      <c r="D45" s="35"/>
      <c r="E45" s="30"/>
      <c r="F45" s="17">
        <f>+'Projected Staffing'!F15</f>
        <v>0</v>
      </c>
      <c r="G45" s="18"/>
      <c r="H45" s="9"/>
      <c r="I45" s="17">
        <f t="shared" ref="I45:I55" si="6">+F45-D45</f>
        <v>0</v>
      </c>
      <c r="J45" s="9"/>
      <c r="K45" s="67">
        <f t="shared" ref="K45:K56" si="7">IF(D45=0,IF(F45=0,0,1),ROUND(I45/D45,2))</f>
        <v>0</v>
      </c>
      <c r="L45" s="30"/>
      <c r="M45" s="17">
        <f t="shared" ref="M45:M55" si="8">+F45</f>
        <v>0</v>
      </c>
      <c r="N45" s="9"/>
      <c r="O45" s="35"/>
      <c r="P45" s="45"/>
      <c r="Q45" s="36">
        <f t="shared" ref="Q45:Q55" si="9">+M45+O45</f>
        <v>0</v>
      </c>
      <c r="R45" s="45"/>
      <c r="S45" s="17"/>
      <c r="T45" s="17">
        <f t="shared" ref="T45:T56" si="10">+Q45-D45</f>
        <v>0</v>
      </c>
      <c r="U45" s="9"/>
      <c r="V45" s="67">
        <f t="shared" ref="V45:V56" si="11">IF(D45=0,IF(Q45=0,0,1),ROUND(T45/D45,2))</f>
        <v>0</v>
      </c>
    </row>
    <row r="46" spans="1:22" x14ac:dyDescent="0.25">
      <c r="A46" s="9"/>
      <c r="B46" s="9" t="s">
        <v>285</v>
      </c>
      <c r="C46" s="9"/>
      <c r="D46" s="35"/>
      <c r="E46" s="30"/>
      <c r="F46" s="17">
        <f>+'Projected Staffing'!F16</f>
        <v>0</v>
      </c>
      <c r="G46" s="18"/>
      <c r="H46" s="9"/>
      <c r="I46" s="17">
        <f t="shared" si="6"/>
        <v>0</v>
      </c>
      <c r="J46" s="9"/>
      <c r="K46" s="67">
        <f t="shared" si="7"/>
        <v>0</v>
      </c>
      <c r="L46" s="30"/>
      <c r="M46" s="17">
        <f t="shared" si="8"/>
        <v>0</v>
      </c>
      <c r="N46" s="9"/>
      <c r="O46" s="35"/>
      <c r="P46" s="45"/>
      <c r="Q46" s="36">
        <f t="shared" si="9"/>
        <v>0</v>
      </c>
      <c r="R46" s="45"/>
      <c r="S46" s="17"/>
      <c r="T46" s="17">
        <f t="shared" si="10"/>
        <v>0</v>
      </c>
      <c r="U46" s="9"/>
      <c r="V46" s="67">
        <f t="shared" si="11"/>
        <v>0</v>
      </c>
    </row>
    <row r="47" spans="1:22" x14ac:dyDescent="0.25">
      <c r="A47" s="9"/>
      <c r="B47" s="9" t="s">
        <v>2003</v>
      </c>
      <c r="C47" s="9"/>
      <c r="D47" s="35"/>
      <c r="E47" s="30"/>
      <c r="F47" s="17">
        <f>+'Projected Staffing'!F17</f>
        <v>0</v>
      </c>
      <c r="G47" s="18"/>
      <c r="H47" s="9"/>
      <c r="I47" s="17">
        <f t="shared" si="6"/>
        <v>0</v>
      </c>
      <c r="J47" s="9"/>
      <c r="K47" s="67">
        <f t="shared" si="7"/>
        <v>0</v>
      </c>
      <c r="L47" s="30"/>
      <c r="M47" s="17">
        <f t="shared" si="8"/>
        <v>0</v>
      </c>
      <c r="N47" s="9"/>
      <c r="O47" s="35"/>
      <c r="P47" s="45"/>
      <c r="Q47" s="36">
        <f t="shared" si="9"/>
        <v>0</v>
      </c>
      <c r="R47" s="45"/>
      <c r="S47" s="17"/>
      <c r="T47" s="17">
        <f t="shared" si="10"/>
        <v>0</v>
      </c>
      <c r="U47" s="9"/>
      <c r="V47" s="67">
        <f t="shared" si="11"/>
        <v>0</v>
      </c>
    </row>
    <row r="48" spans="1:22" s="28" customFormat="1" hidden="1" x14ac:dyDescent="0.25">
      <c r="A48" s="30"/>
      <c r="B48" s="30" t="s">
        <v>1912</v>
      </c>
      <c r="C48" s="30"/>
      <c r="D48" s="35"/>
      <c r="E48" s="30"/>
      <c r="F48" s="17">
        <f>+'Projected Staffing'!F18</f>
        <v>0</v>
      </c>
      <c r="G48" s="33"/>
      <c r="H48" s="30"/>
      <c r="I48" s="32">
        <f t="shared" si="6"/>
        <v>0</v>
      </c>
      <c r="J48" s="30"/>
      <c r="K48" s="67">
        <f t="shared" si="7"/>
        <v>0</v>
      </c>
      <c r="L48" s="30"/>
      <c r="M48" s="17">
        <f t="shared" si="8"/>
        <v>0</v>
      </c>
      <c r="N48" s="30"/>
      <c r="O48" s="35"/>
      <c r="P48" s="45"/>
      <c r="Q48" s="36">
        <f t="shared" si="9"/>
        <v>0</v>
      </c>
      <c r="R48" s="45"/>
      <c r="S48" s="32"/>
      <c r="T48" s="32">
        <f t="shared" si="10"/>
        <v>0</v>
      </c>
      <c r="U48" s="30"/>
      <c r="V48" s="67">
        <f t="shared" si="11"/>
        <v>0</v>
      </c>
    </row>
    <row r="49" spans="1:22" s="28" customFormat="1" hidden="1" x14ac:dyDescent="0.25">
      <c r="A49" s="30"/>
      <c r="B49" s="30" t="s">
        <v>1915</v>
      </c>
      <c r="C49" s="30"/>
      <c r="D49" s="35"/>
      <c r="E49" s="30"/>
      <c r="F49" s="17">
        <f>+'Projected Staffing'!F19</f>
        <v>0</v>
      </c>
      <c r="G49" s="33"/>
      <c r="H49" s="30"/>
      <c r="I49" s="32">
        <f t="shared" si="6"/>
        <v>0</v>
      </c>
      <c r="J49" s="30"/>
      <c r="K49" s="67">
        <f t="shared" si="7"/>
        <v>0</v>
      </c>
      <c r="L49" s="30"/>
      <c r="M49" s="17">
        <f t="shared" si="8"/>
        <v>0</v>
      </c>
      <c r="N49" s="30"/>
      <c r="O49" s="35"/>
      <c r="P49" s="45"/>
      <c r="Q49" s="36">
        <f t="shared" si="9"/>
        <v>0</v>
      </c>
      <c r="R49" s="45"/>
      <c r="S49" s="32"/>
      <c r="T49" s="32">
        <f t="shared" si="10"/>
        <v>0</v>
      </c>
      <c r="U49" s="30"/>
      <c r="V49" s="67">
        <f t="shared" si="11"/>
        <v>0</v>
      </c>
    </row>
    <row r="50" spans="1:22" x14ac:dyDescent="0.25">
      <c r="A50" s="9"/>
      <c r="B50" s="9" t="s">
        <v>2004</v>
      </c>
      <c r="C50" s="9"/>
      <c r="D50" s="35"/>
      <c r="E50" s="30"/>
      <c r="F50" s="17">
        <f>+'Projected Staffing'!F20</f>
        <v>0</v>
      </c>
      <c r="G50" s="18"/>
      <c r="H50" s="9"/>
      <c r="I50" s="17">
        <f t="shared" si="6"/>
        <v>0</v>
      </c>
      <c r="J50" s="9"/>
      <c r="K50" s="67">
        <f t="shared" si="7"/>
        <v>0</v>
      </c>
      <c r="L50" s="30"/>
      <c r="M50" s="17">
        <f t="shared" si="8"/>
        <v>0</v>
      </c>
      <c r="N50" s="9"/>
      <c r="O50" s="35"/>
      <c r="P50" s="45"/>
      <c r="Q50" s="36">
        <f t="shared" si="9"/>
        <v>0</v>
      </c>
      <c r="R50" s="45"/>
      <c r="S50" s="17"/>
      <c r="T50" s="17">
        <f t="shared" si="10"/>
        <v>0</v>
      </c>
      <c r="U50" s="9"/>
      <c r="V50" s="67">
        <f t="shared" si="11"/>
        <v>0</v>
      </c>
    </row>
    <row r="51" spans="1:22" s="28" customFormat="1" hidden="1" x14ac:dyDescent="0.25">
      <c r="A51" s="30"/>
      <c r="B51" s="30" t="s">
        <v>1913</v>
      </c>
      <c r="C51" s="30"/>
      <c r="D51" s="35"/>
      <c r="E51" s="30"/>
      <c r="F51" s="17">
        <f>+'Projected Staffing'!F21</f>
        <v>0</v>
      </c>
      <c r="G51" s="33"/>
      <c r="H51" s="30"/>
      <c r="I51" s="32">
        <f t="shared" si="6"/>
        <v>0</v>
      </c>
      <c r="J51" s="30"/>
      <c r="K51" s="67">
        <f t="shared" si="7"/>
        <v>0</v>
      </c>
      <c r="L51" s="30"/>
      <c r="M51" s="17">
        <f t="shared" si="8"/>
        <v>0</v>
      </c>
      <c r="N51" s="30"/>
      <c r="O51" s="35"/>
      <c r="P51" s="45"/>
      <c r="Q51" s="36">
        <f t="shared" si="9"/>
        <v>0</v>
      </c>
      <c r="R51" s="45"/>
      <c r="S51" s="32"/>
      <c r="T51" s="32">
        <f t="shared" si="10"/>
        <v>0</v>
      </c>
      <c r="U51" s="30"/>
      <c r="V51" s="67">
        <f t="shared" si="11"/>
        <v>0</v>
      </c>
    </row>
    <row r="52" spans="1:22" x14ac:dyDescent="0.25">
      <c r="A52" s="9"/>
      <c r="B52" s="9" t="s">
        <v>1914</v>
      </c>
      <c r="C52" s="9"/>
      <c r="D52" s="35"/>
      <c r="E52" s="30"/>
      <c r="F52" s="17">
        <f>+'Projected Staffing'!F22</f>
        <v>0</v>
      </c>
      <c r="G52" s="18"/>
      <c r="H52" s="9"/>
      <c r="I52" s="17">
        <f t="shared" si="6"/>
        <v>0</v>
      </c>
      <c r="J52" s="9"/>
      <c r="K52" s="67">
        <f t="shared" si="7"/>
        <v>0</v>
      </c>
      <c r="L52" s="30"/>
      <c r="M52" s="17">
        <f t="shared" si="8"/>
        <v>0</v>
      </c>
      <c r="N52" s="9"/>
      <c r="O52" s="35"/>
      <c r="P52" s="45"/>
      <c r="Q52" s="36">
        <f t="shared" si="9"/>
        <v>0</v>
      </c>
      <c r="R52" s="45"/>
      <c r="S52" s="17"/>
      <c r="T52" s="17">
        <f t="shared" si="10"/>
        <v>0</v>
      </c>
      <c r="U52" s="9"/>
      <c r="V52" s="67">
        <f t="shared" si="11"/>
        <v>0</v>
      </c>
    </row>
    <row r="53" spans="1:22" x14ac:dyDescent="0.25">
      <c r="A53" s="9"/>
      <c r="B53" s="9" t="s">
        <v>1548</v>
      </c>
      <c r="C53" s="9"/>
      <c r="D53" s="35"/>
      <c r="E53" s="30"/>
      <c r="F53" s="17">
        <f>+'Projected Staffing'!F23</f>
        <v>0</v>
      </c>
      <c r="G53" s="18"/>
      <c r="H53" s="9"/>
      <c r="I53" s="17">
        <f t="shared" si="6"/>
        <v>0</v>
      </c>
      <c r="J53" s="9"/>
      <c r="K53" s="67">
        <f t="shared" si="7"/>
        <v>0</v>
      </c>
      <c r="L53" s="30"/>
      <c r="M53" s="17">
        <f t="shared" si="8"/>
        <v>0</v>
      </c>
      <c r="N53" s="9"/>
      <c r="O53" s="35"/>
      <c r="P53" s="45"/>
      <c r="Q53" s="36">
        <f t="shared" si="9"/>
        <v>0</v>
      </c>
      <c r="R53" s="45"/>
      <c r="S53" s="17"/>
      <c r="T53" s="17">
        <f t="shared" si="10"/>
        <v>0</v>
      </c>
      <c r="U53" s="9"/>
      <c r="V53" s="67">
        <f t="shared" si="11"/>
        <v>0</v>
      </c>
    </row>
    <row r="54" spans="1:22" x14ac:dyDescent="0.25">
      <c r="A54" s="9"/>
      <c r="B54" s="9" t="s">
        <v>1454</v>
      </c>
      <c r="C54" s="9"/>
      <c r="D54" s="35"/>
      <c r="E54" s="30"/>
      <c r="F54" s="17">
        <f>+'Projected Staffing'!F24</f>
        <v>0</v>
      </c>
      <c r="G54" s="18"/>
      <c r="H54" s="9"/>
      <c r="I54" s="17">
        <f t="shared" si="6"/>
        <v>0</v>
      </c>
      <c r="J54" s="9"/>
      <c r="K54" s="67">
        <f t="shared" si="7"/>
        <v>0</v>
      </c>
      <c r="L54" s="30"/>
      <c r="M54" s="17">
        <f t="shared" si="8"/>
        <v>0</v>
      </c>
      <c r="N54" s="9"/>
      <c r="O54" s="35"/>
      <c r="P54" s="45"/>
      <c r="Q54" s="36">
        <f t="shared" si="9"/>
        <v>0</v>
      </c>
      <c r="R54" s="45"/>
      <c r="S54" s="17"/>
      <c r="T54" s="17">
        <f t="shared" si="10"/>
        <v>0</v>
      </c>
      <c r="U54" s="9"/>
      <c r="V54" s="67">
        <f t="shared" si="11"/>
        <v>0</v>
      </c>
    </row>
    <row r="55" spans="1:22" x14ac:dyDescent="0.25">
      <c r="A55" s="9"/>
      <c r="B55" s="9" t="s">
        <v>1489</v>
      </c>
      <c r="C55" s="9"/>
      <c r="D55" s="35"/>
      <c r="E55" s="30"/>
      <c r="F55" s="17">
        <f>+'Projected Staffing'!F25</f>
        <v>0</v>
      </c>
      <c r="G55" s="18"/>
      <c r="H55" s="9"/>
      <c r="I55" s="17">
        <f t="shared" si="6"/>
        <v>0</v>
      </c>
      <c r="J55" s="9"/>
      <c r="K55" s="67">
        <f t="shared" si="7"/>
        <v>0</v>
      </c>
      <c r="L55" s="30"/>
      <c r="M55" s="17">
        <f t="shared" si="8"/>
        <v>0</v>
      </c>
      <c r="N55" s="9"/>
      <c r="O55" s="35"/>
      <c r="P55" s="45"/>
      <c r="Q55" s="36">
        <f t="shared" si="9"/>
        <v>0</v>
      </c>
      <c r="R55" s="45"/>
      <c r="S55" s="17"/>
      <c r="T55" s="17">
        <f t="shared" si="10"/>
        <v>0</v>
      </c>
      <c r="U55" s="9"/>
      <c r="V55" s="67">
        <f t="shared" si="11"/>
        <v>0</v>
      </c>
    </row>
    <row r="56" spans="1:22" x14ac:dyDescent="0.25">
      <c r="A56" s="9"/>
      <c r="B56" s="15"/>
      <c r="C56" s="9"/>
      <c r="D56" s="37">
        <f>SUM(D44:D55)</f>
        <v>0</v>
      </c>
      <c r="E56" s="30"/>
      <c r="F56" s="19">
        <f>SUM(F44:G55)</f>
        <v>0</v>
      </c>
      <c r="G56" s="18"/>
      <c r="H56" s="9"/>
      <c r="I56" s="19">
        <f>SUM(I44:J55)</f>
        <v>0</v>
      </c>
      <c r="J56" s="9"/>
      <c r="K56" s="68">
        <f t="shared" si="7"/>
        <v>0</v>
      </c>
      <c r="L56" s="30"/>
      <c r="M56" s="19">
        <f>SUM(M44:N55)</f>
        <v>0</v>
      </c>
      <c r="N56" s="9"/>
      <c r="O56" s="37">
        <f>SUM(O44:P55)</f>
        <v>0</v>
      </c>
      <c r="P56" s="45"/>
      <c r="Q56" s="37">
        <f>SUM(Q44:R55)</f>
        <v>0</v>
      </c>
      <c r="R56" s="45"/>
      <c r="S56" s="17"/>
      <c r="T56" s="19">
        <f t="shared" si="10"/>
        <v>0</v>
      </c>
      <c r="U56" s="9"/>
      <c r="V56" s="68">
        <f t="shared" si="11"/>
        <v>0</v>
      </c>
    </row>
    <row r="57" spans="1:22" x14ac:dyDescent="0.25">
      <c r="A57" s="9"/>
      <c r="B57" s="15"/>
      <c r="C57" s="9"/>
      <c r="D57" s="36"/>
      <c r="E57" s="30"/>
      <c r="F57" s="17"/>
      <c r="G57" s="18"/>
      <c r="H57" s="9"/>
      <c r="I57" s="17"/>
      <c r="J57" s="9"/>
      <c r="K57" s="69"/>
      <c r="L57" s="30"/>
      <c r="M57" s="17"/>
      <c r="N57" s="9"/>
      <c r="O57" s="36"/>
      <c r="P57" s="45"/>
      <c r="Q57" s="36"/>
      <c r="R57" s="45"/>
      <c r="S57" s="17"/>
      <c r="T57" s="17"/>
      <c r="U57" s="9"/>
      <c r="V57" s="69"/>
    </row>
    <row r="58" spans="1:22" x14ac:dyDescent="0.25">
      <c r="A58" s="86" t="s">
        <v>1431</v>
      </c>
      <c r="B58" s="15"/>
      <c r="C58" s="9"/>
      <c r="D58" s="36"/>
      <c r="E58" s="30"/>
      <c r="F58" s="17"/>
      <c r="G58" s="18"/>
      <c r="H58" s="9"/>
      <c r="I58" s="17"/>
      <c r="J58" s="9"/>
      <c r="K58" s="69"/>
      <c r="L58" s="30"/>
      <c r="M58" s="17"/>
      <c r="N58" s="9"/>
      <c r="O58" s="36"/>
      <c r="P58" s="45"/>
      <c r="Q58" s="36"/>
      <c r="R58" s="45"/>
      <c r="S58" s="17"/>
      <c r="T58" s="17"/>
      <c r="U58" s="9"/>
      <c r="V58" s="69"/>
    </row>
    <row r="59" spans="1:22" x14ac:dyDescent="0.25">
      <c r="A59" s="9"/>
      <c r="B59" s="9" t="s">
        <v>1476</v>
      </c>
      <c r="C59" s="9"/>
      <c r="D59" s="35"/>
      <c r="E59" s="30"/>
      <c r="F59" s="17">
        <f>+'Projected Staffing'!F29</f>
        <v>1.25</v>
      </c>
      <c r="G59" s="18" t="s">
        <v>1477</v>
      </c>
      <c r="H59" s="9"/>
      <c r="I59" s="17">
        <f t="shared" ref="I59:I68" si="12">+F59-D59</f>
        <v>1.25</v>
      </c>
      <c r="J59" s="9"/>
      <c r="K59" s="67">
        <f t="shared" ref="K59:K69" si="13">IF(D59=0,IF(F59=0,0,1),ROUND(I59/D59,2))</f>
        <v>1</v>
      </c>
      <c r="L59" s="30"/>
      <c r="M59" s="17">
        <f t="shared" ref="M59:M68" si="14">+F59</f>
        <v>1.25</v>
      </c>
      <c r="N59" s="9"/>
      <c r="O59" s="35"/>
      <c r="P59" s="45"/>
      <c r="Q59" s="36">
        <f t="shared" ref="Q59:Q68" si="15">+M59+O59</f>
        <v>1.25</v>
      </c>
      <c r="R59" s="45" t="s">
        <v>1477</v>
      </c>
      <c r="S59" s="17"/>
      <c r="T59" s="17">
        <f t="shared" ref="T59:T69" si="16">+Q59-D59</f>
        <v>1.25</v>
      </c>
      <c r="U59" s="9"/>
      <c r="V59" s="67">
        <f t="shared" ref="V59:V69" si="17">IF(D59=0,IF(Q59=0,0,1),ROUND(T59/D59,2))</f>
        <v>1</v>
      </c>
    </row>
    <row r="60" spans="1:22" x14ac:dyDescent="0.25">
      <c r="A60" s="9"/>
      <c r="B60" s="9" t="s">
        <v>1308</v>
      </c>
      <c r="C60" s="9"/>
      <c r="D60" s="35"/>
      <c r="E60" s="30"/>
      <c r="F60" s="17">
        <f>+'Projected Staffing'!F30</f>
        <v>5.4</v>
      </c>
      <c r="G60" s="18" t="s">
        <v>1478</v>
      </c>
      <c r="H60" s="9"/>
      <c r="I60" s="17">
        <f t="shared" si="12"/>
        <v>5.4</v>
      </c>
      <c r="J60" s="9"/>
      <c r="K60" s="67">
        <f t="shared" si="13"/>
        <v>1</v>
      </c>
      <c r="L60" s="30"/>
      <c r="M60" s="17">
        <f t="shared" si="14"/>
        <v>5.4</v>
      </c>
      <c r="N60" s="9"/>
      <c r="O60" s="35"/>
      <c r="P60" s="45"/>
      <c r="Q60" s="36">
        <f t="shared" si="15"/>
        <v>5.4</v>
      </c>
      <c r="R60" s="45" t="s">
        <v>1478</v>
      </c>
      <c r="S60" s="17"/>
      <c r="T60" s="17">
        <f t="shared" si="16"/>
        <v>5.4</v>
      </c>
      <c r="U60" s="9"/>
      <c r="V60" s="67">
        <f t="shared" si="17"/>
        <v>1</v>
      </c>
    </row>
    <row r="61" spans="1:22" x14ac:dyDescent="0.25">
      <c r="A61" s="9"/>
      <c r="B61" s="9" t="s">
        <v>351</v>
      </c>
      <c r="C61" s="9"/>
      <c r="D61" s="35"/>
      <c r="E61" s="30"/>
      <c r="F61" s="17">
        <f>+'Projected Staffing'!F31</f>
        <v>0.8</v>
      </c>
      <c r="G61" s="18" t="s">
        <v>1479</v>
      </c>
      <c r="H61" s="9"/>
      <c r="I61" s="17">
        <f t="shared" si="12"/>
        <v>0.8</v>
      </c>
      <c r="J61" s="9"/>
      <c r="K61" s="67">
        <f t="shared" si="13"/>
        <v>1</v>
      </c>
      <c r="L61" s="30"/>
      <c r="M61" s="17">
        <f t="shared" si="14"/>
        <v>0.8</v>
      </c>
      <c r="N61" s="9"/>
      <c r="O61" s="35"/>
      <c r="P61" s="45"/>
      <c r="Q61" s="36">
        <f t="shared" si="15"/>
        <v>0.8</v>
      </c>
      <c r="R61" s="45" t="s">
        <v>1479</v>
      </c>
      <c r="S61" s="17"/>
      <c r="T61" s="17">
        <f t="shared" si="16"/>
        <v>0.8</v>
      </c>
      <c r="U61" s="9"/>
      <c r="V61" s="67">
        <f t="shared" si="17"/>
        <v>1</v>
      </c>
    </row>
    <row r="62" spans="1:22" x14ac:dyDescent="0.25">
      <c r="A62" s="9"/>
      <c r="B62" s="9" t="s">
        <v>313</v>
      </c>
      <c r="C62" s="9"/>
      <c r="D62" s="35"/>
      <c r="E62" s="30"/>
      <c r="F62" s="17">
        <f>+'Projected Staffing'!F32</f>
        <v>0</v>
      </c>
      <c r="G62" s="18"/>
      <c r="H62" s="9"/>
      <c r="I62" s="17">
        <f t="shared" si="12"/>
        <v>0</v>
      </c>
      <c r="J62" s="9"/>
      <c r="K62" s="67">
        <f t="shared" si="13"/>
        <v>0</v>
      </c>
      <c r="L62" s="30"/>
      <c r="M62" s="17">
        <f t="shared" si="14"/>
        <v>0</v>
      </c>
      <c r="N62" s="9"/>
      <c r="O62" s="35"/>
      <c r="P62" s="45"/>
      <c r="Q62" s="36">
        <f t="shared" si="15"/>
        <v>0</v>
      </c>
      <c r="R62" s="45"/>
      <c r="S62" s="17"/>
      <c r="T62" s="17">
        <f t="shared" si="16"/>
        <v>0</v>
      </c>
      <c r="U62" s="9"/>
      <c r="V62" s="67">
        <f t="shared" si="17"/>
        <v>0</v>
      </c>
    </row>
    <row r="63" spans="1:22" x14ac:dyDescent="0.25">
      <c r="A63" s="9"/>
      <c r="B63" s="9" t="s">
        <v>1916</v>
      </c>
      <c r="C63" s="9"/>
      <c r="D63" s="35"/>
      <c r="E63" s="30"/>
      <c r="F63" s="17">
        <f>+'Projected Staffing'!F33</f>
        <v>0</v>
      </c>
      <c r="G63" s="18"/>
      <c r="H63" s="9"/>
      <c r="I63" s="17">
        <f t="shared" si="12"/>
        <v>0</v>
      </c>
      <c r="J63" s="9"/>
      <c r="K63" s="67">
        <f t="shared" si="13"/>
        <v>0</v>
      </c>
      <c r="L63" s="30"/>
      <c r="M63" s="17">
        <f t="shared" si="14"/>
        <v>0</v>
      </c>
      <c r="N63" s="9"/>
      <c r="O63" s="35"/>
      <c r="P63" s="45"/>
      <c r="Q63" s="36">
        <f t="shared" si="15"/>
        <v>0</v>
      </c>
      <c r="R63" s="45"/>
      <c r="S63" s="17"/>
      <c r="T63" s="17">
        <f t="shared" si="16"/>
        <v>0</v>
      </c>
      <c r="U63" s="9"/>
      <c r="V63" s="67">
        <f t="shared" si="17"/>
        <v>0</v>
      </c>
    </row>
    <row r="64" spans="1:22" x14ac:dyDescent="0.25">
      <c r="A64" s="9"/>
      <c r="B64" s="9" t="s">
        <v>1480</v>
      </c>
      <c r="C64" s="9"/>
      <c r="D64" s="35"/>
      <c r="E64" s="30"/>
      <c r="F64" s="17">
        <f>+'Projected Staffing'!F34</f>
        <v>0</v>
      </c>
      <c r="G64" s="18"/>
      <c r="H64" s="9"/>
      <c r="I64" s="17">
        <f t="shared" si="12"/>
        <v>0</v>
      </c>
      <c r="J64" s="9"/>
      <c r="K64" s="67">
        <f t="shared" si="13"/>
        <v>0</v>
      </c>
      <c r="L64" s="30"/>
      <c r="M64" s="17">
        <f t="shared" si="14"/>
        <v>0</v>
      </c>
      <c r="N64" s="9"/>
      <c r="O64" s="35"/>
      <c r="P64" s="45"/>
      <c r="Q64" s="36">
        <f t="shared" si="15"/>
        <v>0</v>
      </c>
      <c r="R64" s="45"/>
      <c r="S64" s="17"/>
      <c r="T64" s="17">
        <f t="shared" si="16"/>
        <v>0</v>
      </c>
      <c r="U64" s="9"/>
      <c r="V64" s="67">
        <f t="shared" si="17"/>
        <v>0</v>
      </c>
    </row>
    <row r="65" spans="1:22" x14ac:dyDescent="0.25">
      <c r="A65" s="9"/>
      <c r="B65" s="9" t="s">
        <v>1481</v>
      </c>
      <c r="C65" s="9"/>
      <c r="D65" s="35"/>
      <c r="E65" s="30"/>
      <c r="F65" s="17">
        <f>+'Projected Staffing'!F35</f>
        <v>0</v>
      </c>
      <c r="G65" s="18"/>
      <c r="H65" s="9"/>
      <c r="I65" s="17">
        <f t="shared" si="12"/>
        <v>0</v>
      </c>
      <c r="J65" s="9"/>
      <c r="K65" s="67">
        <f t="shared" si="13"/>
        <v>0</v>
      </c>
      <c r="L65" s="30"/>
      <c r="M65" s="17">
        <f t="shared" si="14"/>
        <v>0</v>
      </c>
      <c r="N65" s="9"/>
      <c r="O65" s="35"/>
      <c r="P65" s="45"/>
      <c r="Q65" s="36">
        <f t="shared" si="15"/>
        <v>0</v>
      </c>
      <c r="R65" s="45"/>
      <c r="S65" s="17"/>
      <c r="T65" s="17">
        <f t="shared" si="16"/>
        <v>0</v>
      </c>
      <c r="U65" s="9"/>
      <c r="V65" s="67">
        <f t="shared" si="17"/>
        <v>0</v>
      </c>
    </row>
    <row r="66" spans="1:22" x14ac:dyDescent="0.25">
      <c r="A66" s="9"/>
      <c r="B66" s="9" t="s">
        <v>1455</v>
      </c>
      <c r="C66" s="9"/>
      <c r="D66" s="35"/>
      <c r="E66" s="30"/>
      <c r="F66" s="17">
        <f>+'Projected Staffing'!F36</f>
        <v>0</v>
      </c>
      <c r="G66" s="18"/>
      <c r="H66" s="9"/>
      <c r="I66" s="17">
        <f t="shared" si="12"/>
        <v>0</v>
      </c>
      <c r="J66" s="9"/>
      <c r="K66" s="67">
        <f t="shared" si="13"/>
        <v>0</v>
      </c>
      <c r="L66" s="30"/>
      <c r="M66" s="17">
        <f t="shared" si="14"/>
        <v>0</v>
      </c>
      <c r="N66" s="9"/>
      <c r="O66" s="35"/>
      <c r="P66" s="45"/>
      <c r="Q66" s="36">
        <f t="shared" si="15"/>
        <v>0</v>
      </c>
      <c r="R66" s="45"/>
      <c r="S66" s="17"/>
      <c r="T66" s="17">
        <f t="shared" si="16"/>
        <v>0</v>
      </c>
      <c r="U66" s="9"/>
      <c r="V66" s="67">
        <f t="shared" si="17"/>
        <v>0</v>
      </c>
    </row>
    <row r="67" spans="1:22" x14ac:dyDescent="0.25">
      <c r="A67" s="9"/>
      <c r="B67" s="9" t="s">
        <v>1939</v>
      </c>
      <c r="C67" s="9"/>
      <c r="D67" s="35"/>
      <c r="E67" s="30"/>
      <c r="F67" s="17">
        <f>+'Projected Staffing'!F37</f>
        <v>0</v>
      </c>
      <c r="G67" s="18"/>
      <c r="H67" s="9"/>
      <c r="I67" s="17">
        <f t="shared" si="12"/>
        <v>0</v>
      </c>
      <c r="J67" s="9"/>
      <c r="K67" s="67">
        <f t="shared" si="13"/>
        <v>0</v>
      </c>
      <c r="L67" s="30"/>
      <c r="M67" s="17">
        <f t="shared" si="14"/>
        <v>0</v>
      </c>
      <c r="N67" s="9"/>
      <c r="O67" s="35"/>
      <c r="P67" s="45"/>
      <c r="Q67" s="36">
        <f t="shared" si="15"/>
        <v>0</v>
      </c>
      <c r="R67" s="45"/>
      <c r="S67" s="17"/>
      <c r="T67" s="17">
        <f t="shared" si="16"/>
        <v>0</v>
      </c>
      <c r="U67" s="9"/>
      <c r="V67" s="67">
        <f t="shared" si="17"/>
        <v>0</v>
      </c>
    </row>
    <row r="68" spans="1:22" x14ac:dyDescent="0.25">
      <c r="A68" s="9"/>
      <c r="B68" s="9" t="s">
        <v>1930</v>
      </c>
      <c r="C68" s="9"/>
      <c r="D68" s="35"/>
      <c r="E68" s="30"/>
      <c r="F68" s="17">
        <f>+'Projected Staffing'!F38</f>
        <v>0</v>
      </c>
      <c r="G68" s="18"/>
      <c r="H68" s="9"/>
      <c r="I68" s="17">
        <f t="shared" si="12"/>
        <v>0</v>
      </c>
      <c r="J68" s="9"/>
      <c r="K68" s="67">
        <f t="shared" si="13"/>
        <v>0</v>
      </c>
      <c r="L68" s="30"/>
      <c r="M68" s="17">
        <f t="shared" si="14"/>
        <v>0</v>
      </c>
      <c r="N68" s="9"/>
      <c r="O68" s="35"/>
      <c r="P68" s="45"/>
      <c r="Q68" s="36">
        <f t="shared" si="15"/>
        <v>0</v>
      </c>
      <c r="R68" s="45"/>
      <c r="S68" s="17"/>
      <c r="T68" s="17">
        <f t="shared" si="16"/>
        <v>0</v>
      </c>
      <c r="U68" s="9"/>
      <c r="V68" s="67">
        <f t="shared" si="17"/>
        <v>0</v>
      </c>
    </row>
    <row r="69" spans="1:22" x14ac:dyDescent="0.25">
      <c r="A69" s="9"/>
      <c r="B69" s="15"/>
      <c r="C69" s="9"/>
      <c r="D69" s="37">
        <f>SUM(D59:D68)</f>
        <v>0</v>
      </c>
      <c r="E69" s="30"/>
      <c r="F69" s="19">
        <f>SUM(F59:F68)</f>
        <v>7.45</v>
      </c>
      <c r="G69" s="18"/>
      <c r="H69" s="9"/>
      <c r="I69" s="19">
        <f>SUM(I59:I68)</f>
        <v>7.45</v>
      </c>
      <c r="J69" s="9"/>
      <c r="K69" s="68">
        <f t="shared" si="13"/>
        <v>1</v>
      </c>
      <c r="L69" s="30"/>
      <c r="M69" s="19">
        <f>SUM(M59:M68)</f>
        <v>7.45</v>
      </c>
      <c r="N69" s="9"/>
      <c r="O69" s="37">
        <f>SUM(O59:O68)</f>
        <v>0</v>
      </c>
      <c r="P69" s="45"/>
      <c r="Q69" s="37">
        <f>SUM(Q59:Q68)</f>
        <v>7.45</v>
      </c>
      <c r="R69" s="45"/>
      <c r="S69" s="17"/>
      <c r="T69" s="19">
        <f t="shared" si="16"/>
        <v>7.45</v>
      </c>
      <c r="U69" s="9"/>
      <c r="V69" s="68">
        <f t="shared" si="17"/>
        <v>1</v>
      </c>
    </row>
    <row r="70" spans="1:22" x14ac:dyDescent="0.25">
      <c r="A70" s="9"/>
      <c r="B70" s="15"/>
      <c r="C70" s="9"/>
      <c r="D70" s="36"/>
      <c r="E70" s="30"/>
      <c r="F70" s="17"/>
      <c r="G70" s="18"/>
      <c r="H70" s="9"/>
      <c r="I70" s="17"/>
      <c r="J70" s="9"/>
      <c r="K70" s="69"/>
      <c r="L70" s="30"/>
      <c r="M70" s="17"/>
      <c r="N70" s="9"/>
      <c r="O70" s="36"/>
      <c r="P70" s="45"/>
      <c r="Q70" s="36"/>
      <c r="R70" s="45"/>
      <c r="S70" s="17"/>
      <c r="T70" s="17"/>
      <c r="U70" s="9"/>
      <c r="V70" s="69"/>
    </row>
    <row r="71" spans="1:22" x14ac:dyDescent="0.25">
      <c r="A71" s="86" t="s">
        <v>1482</v>
      </c>
      <c r="B71" s="15"/>
      <c r="C71" s="9"/>
      <c r="D71" s="36"/>
      <c r="E71" s="30"/>
      <c r="F71" s="17"/>
      <c r="G71" s="18"/>
      <c r="H71" s="9"/>
      <c r="I71" s="17"/>
      <c r="J71" s="9"/>
      <c r="K71" s="69"/>
      <c r="L71" s="30"/>
      <c r="M71" s="17"/>
      <c r="N71" s="9"/>
      <c r="O71" s="36"/>
      <c r="P71" s="45"/>
      <c r="Q71" s="36"/>
      <c r="R71" s="45"/>
      <c r="S71" s="17"/>
      <c r="T71" s="17"/>
      <c r="U71" s="9"/>
      <c r="V71" s="69"/>
    </row>
    <row r="72" spans="1:22" x14ac:dyDescent="0.25">
      <c r="A72" s="9"/>
      <c r="B72" s="89" t="s">
        <v>1483</v>
      </c>
      <c r="C72" s="9"/>
      <c r="D72" s="35"/>
      <c r="E72" s="30"/>
      <c r="F72" s="17">
        <f>+'Projected Staffing'!F42</f>
        <v>0</v>
      </c>
      <c r="G72" s="18"/>
      <c r="H72" s="9"/>
      <c r="I72" s="17">
        <f t="shared" ref="I72:I78" si="18">+F72-D72</f>
        <v>0</v>
      </c>
      <c r="J72" s="9"/>
      <c r="K72" s="67">
        <f t="shared" ref="K72:K79" si="19">IF(D72=0,IF(F72=0,0,1),ROUND(I72/D72,2))</f>
        <v>0</v>
      </c>
      <c r="L72" s="30"/>
      <c r="M72" s="17">
        <f t="shared" ref="M72:M78" si="20">+F72</f>
        <v>0</v>
      </c>
      <c r="N72" s="9"/>
      <c r="O72" s="35"/>
      <c r="P72" s="45"/>
      <c r="Q72" s="36">
        <f t="shared" ref="Q72:Q78" si="21">+M72+O72</f>
        <v>0</v>
      </c>
      <c r="R72" s="45"/>
      <c r="S72" s="17"/>
      <c r="T72" s="17">
        <f t="shared" ref="T72:T79" si="22">+Q72-D72</f>
        <v>0</v>
      </c>
      <c r="U72" s="9"/>
      <c r="V72" s="67">
        <f t="shared" ref="V72:V79" si="23">IF(D72=0,IF(Q72=0,0,1),ROUND(T72/D72,2))</f>
        <v>0</v>
      </c>
    </row>
    <row r="73" spans="1:22" x14ac:dyDescent="0.25">
      <c r="A73" s="14"/>
      <c r="B73" s="89" t="s">
        <v>1484</v>
      </c>
      <c r="C73" s="9"/>
      <c r="D73" s="35"/>
      <c r="E73" s="30"/>
      <c r="F73" s="17">
        <f>+'Projected Staffing'!F43</f>
        <v>0</v>
      </c>
      <c r="G73" s="18"/>
      <c r="H73" s="9"/>
      <c r="I73" s="17">
        <f t="shared" si="18"/>
        <v>0</v>
      </c>
      <c r="J73" s="9"/>
      <c r="K73" s="67">
        <f t="shared" si="19"/>
        <v>0</v>
      </c>
      <c r="L73" s="30"/>
      <c r="M73" s="17">
        <f t="shared" si="20"/>
        <v>0</v>
      </c>
      <c r="N73" s="9"/>
      <c r="O73" s="35"/>
      <c r="P73" s="45"/>
      <c r="Q73" s="36">
        <f t="shared" si="21"/>
        <v>0</v>
      </c>
      <c r="R73" s="45"/>
      <c r="S73" s="17"/>
      <c r="T73" s="17">
        <f t="shared" si="22"/>
        <v>0</v>
      </c>
      <c r="U73" s="9"/>
      <c r="V73" s="67">
        <f t="shared" si="23"/>
        <v>0</v>
      </c>
    </row>
    <row r="74" spans="1:22" x14ac:dyDescent="0.25">
      <c r="A74" s="9"/>
      <c r="B74" s="9" t="s">
        <v>1485</v>
      </c>
      <c r="C74" s="9"/>
      <c r="D74" s="35"/>
      <c r="E74" s="30"/>
      <c r="F74" s="17">
        <f>+'Projected Staffing'!F44</f>
        <v>0</v>
      </c>
      <c r="G74" s="18" t="s">
        <v>1486</v>
      </c>
      <c r="H74" s="9"/>
      <c r="I74" s="17">
        <f t="shared" si="18"/>
        <v>0</v>
      </c>
      <c r="J74" s="9"/>
      <c r="K74" s="67">
        <f t="shared" si="19"/>
        <v>0</v>
      </c>
      <c r="L74" s="30"/>
      <c r="M74" s="17">
        <f t="shared" si="20"/>
        <v>0</v>
      </c>
      <c r="N74" s="9"/>
      <c r="O74" s="35"/>
      <c r="P74" s="45"/>
      <c r="Q74" s="36">
        <f t="shared" si="21"/>
        <v>0</v>
      </c>
      <c r="R74" s="45" t="s">
        <v>1486</v>
      </c>
      <c r="S74" s="17"/>
      <c r="T74" s="17">
        <f t="shared" si="22"/>
        <v>0</v>
      </c>
      <c r="U74" s="9"/>
      <c r="V74" s="67">
        <f t="shared" si="23"/>
        <v>0</v>
      </c>
    </row>
    <row r="75" spans="1:22" x14ac:dyDescent="0.25">
      <c r="A75" s="9"/>
      <c r="B75" s="9" t="s">
        <v>363</v>
      </c>
      <c r="C75" s="9"/>
      <c r="D75" s="35"/>
      <c r="E75" s="30"/>
      <c r="F75" s="17">
        <f>+'Projected Staffing'!F45</f>
        <v>0</v>
      </c>
      <c r="G75" s="18"/>
      <c r="H75" s="9"/>
      <c r="I75" s="17">
        <f t="shared" si="18"/>
        <v>0</v>
      </c>
      <c r="J75" s="9"/>
      <c r="K75" s="67">
        <f t="shared" si="19"/>
        <v>0</v>
      </c>
      <c r="L75" s="30"/>
      <c r="M75" s="17">
        <f t="shared" si="20"/>
        <v>0</v>
      </c>
      <c r="N75" s="9"/>
      <c r="O75" s="35"/>
      <c r="P75" s="45"/>
      <c r="Q75" s="36">
        <f t="shared" si="21"/>
        <v>0</v>
      </c>
      <c r="R75" s="45"/>
      <c r="S75" s="17"/>
      <c r="T75" s="17">
        <f t="shared" si="22"/>
        <v>0</v>
      </c>
      <c r="U75" s="9"/>
      <c r="V75" s="67">
        <f t="shared" si="23"/>
        <v>0</v>
      </c>
    </row>
    <row r="76" spans="1:22" x14ac:dyDescent="0.25">
      <c r="A76" s="9"/>
      <c r="B76" s="9" t="s">
        <v>1395</v>
      </c>
      <c r="C76" s="9"/>
      <c r="D76" s="35"/>
      <c r="E76" s="30"/>
      <c r="F76" s="17">
        <f>+'Projected Staffing'!F46</f>
        <v>0.5</v>
      </c>
      <c r="G76" s="18"/>
      <c r="H76" s="9"/>
      <c r="I76" s="17">
        <f t="shared" si="18"/>
        <v>0.5</v>
      </c>
      <c r="J76" s="9"/>
      <c r="K76" s="67">
        <f t="shared" si="19"/>
        <v>1</v>
      </c>
      <c r="L76" s="30"/>
      <c r="M76" s="17">
        <f t="shared" si="20"/>
        <v>0.5</v>
      </c>
      <c r="N76" s="9"/>
      <c r="O76" s="35"/>
      <c r="P76" s="45"/>
      <c r="Q76" s="36">
        <f t="shared" si="21"/>
        <v>0.5</v>
      </c>
      <c r="R76" s="45"/>
      <c r="S76" s="17"/>
      <c r="T76" s="17">
        <f t="shared" si="22"/>
        <v>0.5</v>
      </c>
      <c r="U76" s="9"/>
      <c r="V76" s="67">
        <f t="shared" si="23"/>
        <v>1</v>
      </c>
    </row>
    <row r="77" spans="1:22" x14ac:dyDescent="0.25">
      <c r="A77" s="9"/>
      <c r="B77" s="9" t="s">
        <v>1487</v>
      </c>
      <c r="C77" s="9"/>
      <c r="D77" s="35"/>
      <c r="E77" s="30"/>
      <c r="F77" s="17">
        <f>+'Projected Staffing'!F47</f>
        <v>0</v>
      </c>
      <c r="G77" s="18" t="s">
        <v>1488</v>
      </c>
      <c r="H77" s="9"/>
      <c r="I77" s="17">
        <f t="shared" si="18"/>
        <v>0</v>
      </c>
      <c r="J77" s="9"/>
      <c r="K77" s="67">
        <f t="shared" si="19"/>
        <v>0</v>
      </c>
      <c r="L77" s="30"/>
      <c r="M77" s="17">
        <f t="shared" si="20"/>
        <v>0</v>
      </c>
      <c r="N77" s="9"/>
      <c r="O77" s="35"/>
      <c r="P77" s="45"/>
      <c r="Q77" s="36">
        <f t="shared" si="21"/>
        <v>0</v>
      </c>
      <c r="R77" s="45" t="s">
        <v>1488</v>
      </c>
      <c r="S77" s="17"/>
      <c r="T77" s="17">
        <f t="shared" si="22"/>
        <v>0</v>
      </c>
      <c r="U77" s="9"/>
      <c r="V77" s="67">
        <f t="shared" si="23"/>
        <v>0</v>
      </c>
    </row>
    <row r="78" spans="1:22" x14ac:dyDescent="0.25">
      <c r="A78" s="9"/>
      <c r="B78" s="89" t="s">
        <v>1449</v>
      </c>
      <c r="C78" s="9"/>
      <c r="D78" s="35"/>
      <c r="E78" s="30"/>
      <c r="F78" s="17">
        <f>+'Projected Staffing'!F48</f>
        <v>0</v>
      </c>
      <c r="G78" s="18"/>
      <c r="H78" s="9"/>
      <c r="I78" s="17">
        <f t="shared" si="18"/>
        <v>0</v>
      </c>
      <c r="J78" s="9"/>
      <c r="K78" s="67">
        <f t="shared" si="19"/>
        <v>0</v>
      </c>
      <c r="L78" s="30"/>
      <c r="M78" s="17">
        <f t="shared" si="20"/>
        <v>0</v>
      </c>
      <c r="N78" s="9"/>
      <c r="O78" s="35"/>
      <c r="P78" s="45"/>
      <c r="Q78" s="36">
        <f t="shared" si="21"/>
        <v>0</v>
      </c>
      <c r="R78" s="45"/>
      <c r="S78" s="17"/>
      <c r="T78" s="17">
        <f t="shared" si="22"/>
        <v>0</v>
      </c>
      <c r="U78" s="9"/>
      <c r="V78" s="67">
        <f t="shared" si="23"/>
        <v>0</v>
      </c>
    </row>
    <row r="79" spans="1:22" x14ac:dyDescent="0.25">
      <c r="A79" s="9"/>
      <c r="B79" s="21"/>
      <c r="C79" s="9"/>
      <c r="D79" s="37">
        <f>SUM(D72:D78)</f>
        <v>0</v>
      </c>
      <c r="E79" s="30"/>
      <c r="F79" s="19">
        <f>SUM(F72:F78)</f>
        <v>0.5</v>
      </c>
      <c r="G79" s="18"/>
      <c r="H79" s="9"/>
      <c r="I79" s="19">
        <f>SUM(I72:I78)</f>
        <v>0.5</v>
      </c>
      <c r="J79" s="9"/>
      <c r="K79" s="68">
        <f t="shared" si="19"/>
        <v>1</v>
      </c>
      <c r="L79" s="30"/>
      <c r="M79" s="19">
        <f>SUM(M72:M78)</f>
        <v>0.5</v>
      </c>
      <c r="N79" s="9"/>
      <c r="O79" s="37">
        <f>SUM(O72:O78)</f>
        <v>0</v>
      </c>
      <c r="P79" s="45"/>
      <c r="Q79" s="37">
        <f>SUM(Q72:Q78)</f>
        <v>0.5</v>
      </c>
      <c r="R79" s="45"/>
      <c r="S79" s="17"/>
      <c r="T79" s="19">
        <f t="shared" si="22"/>
        <v>0.5</v>
      </c>
      <c r="U79" s="9"/>
      <c r="V79" s="68">
        <f t="shared" si="23"/>
        <v>1</v>
      </c>
    </row>
    <row r="80" spans="1:22" x14ac:dyDescent="0.25">
      <c r="A80" s="9"/>
      <c r="B80" s="21"/>
      <c r="C80" s="9"/>
      <c r="D80" s="36"/>
      <c r="E80" s="30"/>
      <c r="F80" s="17"/>
      <c r="G80" s="18"/>
      <c r="H80" s="9"/>
      <c r="I80" s="17"/>
      <c r="J80" s="9"/>
      <c r="K80" s="69"/>
      <c r="L80" s="30"/>
      <c r="M80" s="17"/>
      <c r="N80" s="9"/>
      <c r="O80" s="36"/>
      <c r="P80" s="45"/>
      <c r="Q80" s="36"/>
      <c r="R80" s="45"/>
      <c r="S80" s="17"/>
      <c r="T80" s="17"/>
      <c r="U80" s="9"/>
      <c r="V80" s="69"/>
    </row>
    <row r="81" spans="1:22" x14ac:dyDescent="0.25">
      <c r="A81" s="86" t="s">
        <v>1432</v>
      </c>
      <c r="B81" s="21"/>
      <c r="C81" s="9"/>
      <c r="D81" s="36" t="s">
        <v>1613</v>
      </c>
      <c r="E81" s="30"/>
      <c r="F81" s="17" t="s">
        <v>1613</v>
      </c>
      <c r="G81" s="18"/>
      <c r="H81" s="9"/>
      <c r="I81" s="17"/>
      <c r="J81" s="9"/>
      <c r="K81" s="69"/>
      <c r="L81" s="30"/>
      <c r="M81" s="17" t="s">
        <v>1613</v>
      </c>
      <c r="N81" s="9"/>
      <c r="O81" s="36"/>
      <c r="P81" s="45"/>
      <c r="Q81" s="36" t="s">
        <v>1613</v>
      </c>
      <c r="R81" s="45"/>
      <c r="S81" s="17"/>
      <c r="T81" s="17"/>
      <c r="U81" s="9"/>
      <c r="V81" s="69"/>
    </row>
    <row r="82" spans="1:22" x14ac:dyDescent="0.25">
      <c r="A82" s="14"/>
      <c r="B82" s="89" t="s">
        <v>2079</v>
      </c>
      <c r="C82" s="9"/>
      <c r="D82" s="35"/>
      <c r="E82" s="30"/>
      <c r="F82" s="17">
        <f>+'Projected Staffing'!F53</f>
        <v>0</v>
      </c>
      <c r="G82" s="18" t="s">
        <v>1490</v>
      </c>
      <c r="H82" s="9"/>
      <c r="I82" s="17">
        <f t="shared" ref="I82:I97" si="24">+F82-D82</f>
        <v>0</v>
      </c>
      <c r="J82" s="9"/>
      <c r="K82" s="67">
        <f t="shared" ref="K82:K98" si="25">IF(D82=0,IF(F82=0,0,1),ROUND(I82/D82,2))</f>
        <v>0</v>
      </c>
      <c r="L82" s="30"/>
      <c r="M82" s="17">
        <f t="shared" ref="M82:M97" si="26">+F82</f>
        <v>0</v>
      </c>
      <c r="N82" s="9"/>
      <c r="O82" s="35"/>
      <c r="P82" s="45"/>
      <c r="Q82" s="36">
        <f t="shared" ref="Q82:Q97" si="27">+M82+O82</f>
        <v>0</v>
      </c>
      <c r="R82" s="45" t="s">
        <v>1490</v>
      </c>
      <c r="S82" s="17"/>
      <c r="T82" s="17">
        <f t="shared" ref="T82:T97" si="28">+Q82-D82</f>
        <v>0</v>
      </c>
      <c r="U82" s="9"/>
      <c r="V82" s="67">
        <f t="shared" ref="V82:V98" si="29">IF(D82=0,IF(Q82=0,0,1),ROUND(T82/D82,2))</f>
        <v>0</v>
      </c>
    </row>
    <row r="83" spans="1:22" x14ac:dyDescent="0.25">
      <c r="A83" s="9"/>
      <c r="B83" s="89" t="s">
        <v>1927</v>
      </c>
      <c r="C83" s="9"/>
      <c r="D83" s="35"/>
      <c r="E83" s="30"/>
      <c r="F83" s="17">
        <f>+'Projected Staffing'!F54</f>
        <v>0</v>
      </c>
      <c r="G83" s="18" t="s">
        <v>1492</v>
      </c>
      <c r="H83" s="9"/>
      <c r="I83" s="17">
        <f t="shared" si="24"/>
        <v>0</v>
      </c>
      <c r="J83" s="9"/>
      <c r="K83" s="67">
        <f t="shared" si="25"/>
        <v>0</v>
      </c>
      <c r="L83" s="30"/>
      <c r="M83" s="17">
        <f t="shared" si="26"/>
        <v>0</v>
      </c>
      <c r="N83" s="9"/>
      <c r="O83" s="35"/>
      <c r="P83" s="45"/>
      <c r="Q83" s="36">
        <f t="shared" si="27"/>
        <v>0</v>
      </c>
      <c r="R83" s="45" t="s">
        <v>1492</v>
      </c>
      <c r="S83" s="17"/>
      <c r="T83" s="17">
        <f t="shared" si="28"/>
        <v>0</v>
      </c>
      <c r="U83" s="9"/>
      <c r="V83" s="67">
        <f t="shared" si="29"/>
        <v>0</v>
      </c>
    </row>
    <row r="84" spans="1:22" x14ac:dyDescent="0.25">
      <c r="A84" s="9"/>
      <c r="B84" s="9" t="s">
        <v>1491</v>
      </c>
      <c r="C84" s="9"/>
      <c r="D84" s="35"/>
      <c r="E84" s="30"/>
      <c r="F84" s="17">
        <f>+'Projected Staffing'!F55</f>
        <v>0</v>
      </c>
      <c r="G84" s="18" t="s">
        <v>1493</v>
      </c>
      <c r="H84" s="9"/>
      <c r="I84" s="17">
        <f t="shared" si="24"/>
        <v>0</v>
      </c>
      <c r="J84" s="9"/>
      <c r="K84" s="67">
        <f t="shared" si="25"/>
        <v>0</v>
      </c>
      <c r="L84" s="30"/>
      <c r="M84" s="17">
        <f t="shared" si="26"/>
        <v>0</v>
      </c>
      <c r="N84" s="9"/>
      <c r="O84" s="35"/>
      <c r="P84" s="45"/>
      <c r="Q84" s="36">
        <f t="shared" si="27"/>
        <v>0</v>
      </c>
      <c r="R84" s="45" t="s">
        <v>1493</v>
      </c>
      <c r="S84" s="17"/>
      <c r="T84" s="17">
        <f t="shared" si="28"/>
        <v>0</v>
      </c>
      <c r="U84" s="9"/>
      <c r="V84" s="67">
        <f t="shared" si="29"/>
        <v>0</v>
      </c>
    </row>
    <row r="85" spans="1:22" x14ac:dyDescent="0.25">
      <c r="A85" s="9"/>
      <c r="B85" s="89" t="s">
        <v>1562</v>
      </c>
      <c r="C85" s="9"/>
      <c r="D85" s="35"/>
      <c r="E85" s="30"/>
      <c r="F85" s="17">
        <f>+'Projected Staffing'!F56</f>
        <v>0</v>
      </c>
      <c r="G85" s="18" t="s">
        <v>1495</v>
      </c>
      <c r="H85" s="9"/>
      <c r="I85" s="17">
        <f t="shared" si="24"/>
        <v>0</v>
      </c>
      <c r="J85" s="9"/>
      <c r="K85" s="67">
        <f t="shared" si="25"/>
        <v>0</v>
      </c>
      <c r="L85" s="30"/>
      <c r="M85" s="17">
        <f t="shared" si="26"/>
        <v>0</v>
      </c>
      <c r="N85" s="9"/>
      <c r="O85" s="35"/>
      <c r="P85" s="45"/>
      <c r="Q85" s="36">
        <f t="shared" si="27"/>
        <v>0</v>
      </c>
      <c r="R85" s="45" t="s">
        <v>1495</v>
      </c>
      <c r="S85" s="17"/>
      <c r="T85" s="17">
        <f t="shared" si="28"/>
        <v>0</v>
      </c>
      <c r="U85" s="9"/>
      <c r="V85" s="67">
        <f t="shared" si="29"/>
        <v>0</v>
      </c>
    </row>
    <row r="86" spans="1:22" x14ac:dyDescent="0.25">
      <c r="A86" s="9"/>
      <c r="B86" s="89" t="s">
        <v>1494</v>
      </c>
      <c r="C86" s="9"/>
      <c r="D86" s="35"/>
      <c r="E86" s="30"/>
      <c r="F86" s="17">
        <f>+'Projected Staffing'!F57</f>
        <v>0</v>
      </c>
      <c r="G86" s="18" t="s">
        <v>1497</v>
      </c>
      <c r="H86" s="9"/>
      <c r="I86" s="17">
        <f t="shared" si="24"/>
        <v>0</v>
      </c>
      <c r="J86" s="9"/>
      <c r="K86" s="67">
        <f t="shared" si="25"/>
        <v>0</v>
      </c>
      <c r="L86" s="30"/>
      <c r="M86" s="17">
        <f t="shared" si="26"/>
        <v>0</v>
      </c>
      <c r="N86" s="9"/>
      <c r="O86" s="35"/>
      <c r="P86" s="45"/>
      <c r="Q86" s="36">
        <f t="shared" si="27"/>
        <v>0</v>
      </c>
      <c r="R86" s="45" t="s">
        <v>1497</v>
      </c>
      <c r="S86" s="17"/>
      <c r="T86" s="17">
        <f t="shared" si="28"/>
        <v>0</v>
      </c>
      <c r="U86" s="9"/>
      <c r="V86" s="67">
        <f t="shared" si="29"/>
        <v>0</v>
      </c>
    </row>
    <row r="87" spans="1:22" x14ac:dyDescent="0.25">
      <c r="A87" s="9"/>
      <c r="B87" s="9" t="s">
        <v>1452</v>
      </c>
      <c r="C87" s="9"/>
      <c r="D87" s="35"/>
      <c r="E87" s="30"/>
      <c r="F87" s="17">
        <f>+'Projected Staffing'!F58</f>
        <v>0</v>
      </c>
      <c r="G87" s="18"/>
      <c r="H87" s="9"/>
      <c r="I87" s="17">
        <f t="shared" si="24"/>
        <v>0</v>
      </c>
      <c r="J87" s="9"/>
      <c r="K87" s="67">
        <f t="shared" si="25"/>
        <v>0</v>
      </c>
      <c r="L87" s="30"/>
      <c r="M87" s="17">
        <f t="shared" si="26"/>
        <v>0</v>
      </c>
      <c r="N87" s="9"/>
      <c r="O87" s="35"/>
      <c r="P87" s="45"/>
      <c r="Q87" s="36">
        <f t="shared" si="27"/>
        <v>0</v>
      </c>
      <c r="R87" s="45"/>
      <c r="S87" s="17"/>
      <c r="T87" s="17">
        <f t="shared" si="28"/>
        <v>0</v>
      </c>
      <c r="U87" s="9"/>
      <c r="V87" s="67">
        <f t="shared" si="29"/>
        <v>0</v>
      </c>
    </row>
    <row r="88" spans="1:22" x14ac:dyDescent="0.25">
      <c r="A88" s="9"/>
      <c r="B88" s="84" t="s">
        <v>1498</v>
      </c>
      <c r="C88" s="9"/>
      <c r="D88" s="35"/>
      <c r="E88" s="30"/>
      <c r="F88" s="17">
        <f>+'Projected Staffing'!F59</f>
        <v>0</v>
      </c>
      <c r="G88" s="18"/>
      <c r="H88" s="9"/>
      <c r="I88" s="17">
        <f t="shared" si="24"/>
        <v>0</v>
      </c>
      <c r="J88" s="9"/>
      <c r="K88" s="67">
        <f t="shared" si="25"/>
        <v>0</v>
      </c>
      <c r="L88" s="30"/>
      <c r="M88" s="17">
        <f t="shared" si="26"/>
        <v>0</v>
      </c>
      <c r="N88" s="9"/>
      <c r="O88" s="35"/>
      <c r="P88" s="45"/>
      <c r="Q88" s="36">
        <f t="shared" si="27"/>
        <v>0</v>
      </c>
      <c r="R88" s="45"/>
      <c r="S88" s="17"/>
      <c r="T88" s="17">
        <f t="shared" si="28"/>
        <v>0</v>
      </c>
      <c r="U88" s="9"/>
      <c r="V88" s="67">
        <f t="shared" si="29"/>
        <v>0</v>
      </c>
    </row>
    <row r="89" spans="1:22" x14ac:dyDescent="0.25">
      <c r="A89" s="9"/>
      <c r="B89" s="84" t="s">
        <v>1499</v>
      </c>
      <c r="C89" s="9"/>
      <c r="D89" s="35"/>
      <c r="E89" s="30"/>
      <c r="F89" s="17">
        <f>+'Projected Staffing'!F60</f>
        <v>1</v>
      </c>
      <c r="G89" s="18"/>
      <c r="H89" s="9"/>
      <c r="I89" s="17">
        <f t="shared" si="24"/>
        <v>1</v>
      </c>
      <c r="J89" s="9"/>
      <c r="K89" s="67">
        <f t="shared" si="25"/>
        <v>1</v>
      </c>
      <c r="L89" s="30"/>
      <c r="M89" s="17">
        <f t="shared" si="26"/>
        <v>1</v>
      </c>
      <c r="N89" s="9"/>
      <c r="O89" s="35"/>
      <c r="P89" s="45"/>
      <c r="Q89" s="36">
        <f t="shared" si="27"/>
        <v>1</v>
      </c>
      <c r="R89" s="45"/>
      <c r="S89" s="17"/>
      <c r="T89" s="17">
        <f t="shared" si="28"/>
        <v>1</v>
      </c>
      <c r="U89" s="9"/>
      <c r="V89" s="67">
        <f t="shared" si="29"/>
        <v>1</v>
      </c>
    </row>
    <row r="90" spans="1:22" x14ac:dyDescent="0.25">
      <c r="A90" s="9"/>
      <c r="B90" s="84" t="s">
        <v>1500</v>
      </c>
      <c r="C90" s="9"/>
      <c r="D90" s="35"/>
      <c r="E90" s="30"/>
      <c r="F90" s="17">
        <f>+'Projected Staffing'!F61</f>
        <v>0</v>
      </c>
      <c r="G90" s="18"/>
      <c r="H90" s="9"/>
      <c r="I90" s="17">
        <f t="shared" si="24"/>
        <v>0</v>
      </c>
      <c r="J90" s="9"/>
      <c r="K90" s="67">
        <f t="shared" si="25"/>
        <v>0</v>
      </c>
      <c r="L90" s="30"/>
      <c r="M90" s="17">
        <f t="shared" si="26"/>
        <v>0</v>
      </c>
      <c r="N90" s="9"/>
      <c r="O90" s="35"/>
      <c r="P90" s="45"/>
      <c r="Q90" s="36">
        <f t="shared" si="27"/>
        <v>0</v>
      </c>
      <c r="R90" s="45"/>
      <c r="S90" s="17"/>
      <c r="T90" s="17">
        <f t="shared" si="28"/>
        <v>0</v>
      </c>
      <c r="U90" s="9"/>
      <c r="V90" s="67">
        <f t="shared" si="29"/>
        <v>0</v>
      </c>
    </row>
    <row r="91" spans="1:22" x14ac:dyDescent="0.25">
      <c r="A91" s="9"/>
      <c r="B91" s="89" t="s">
        <v>1510</v>
      </c>
      <c r="C91" s="9"/>
      <c r="D91" s="35"/>
      <c r="E91" s="30"/>
      <c r="F91" s="17">
        <f>+'Projected Staffing'!F62</f>
        <v>0</v>
      </c>
      <c r="G91" s="18" t="s">
        <v>1512</v>
      </c>
      <c r="H91" s="9"/>
      <c r="I91" s="17">
        <f t="shared" si="24"/>
        <v>0</v>
      </c>
      <c r="J91" s="9"/>
      <c r="K91" s="67">
        <f t="shared" si="25"/>
        <v>0</v>
      </c>
      <c r="L91" s="30"/>
      <c r="M91" s="17">
        <f t="shared" si="26"/>
        <v>0</v>
      </c>
      <c r="N91" s="9"/>
      <c r="O91" s="35"/>
      <c r="P91" s="45"/>
      <c r="Q91" s="36">
        <f t="shared" si="27"/>
        <v>0</v>
      </c>
      <c r="R91" s="45" t="s">
        <v>1512</v>
      </c>
      <c r="S91" s="17"/>
      <c r="T91" s="17">
        <f t="shared" si="28"/>
        <v>0</v>
      </c>
      <c r="U91" s="9"/>
      <c r="V91" s="67">
        <f t="shared" si="29"/>
        <v>0</v>
      </c>
    </row>
    <row r="92" spans="1:22" x14ac:dyDescent="0.25">
      <c r="A92" s="9"/>
      <c r="B92" s="9" t="s">
        <v>1928</v>
      </c>
      <c r="C92" s="9"/>
      <c r="D92" s="35"/>
      <c r="E92" s="30"/>
      <c r="F92" s="17">
        <f>+'Projected Staffing'!F63</f>
        <v>0</v>
      </c>
      <c r="G92" s="18" t="s">
        <v>1514</v>
      </c>
      <c r="H92" s="9"/>
      <c r="I92" s="17">
        <f t="shared" si="24"/>
        <v>0</v>
      </c>
      <c r="J92" s="9"/>
      <c r="K92" s="67">
        <f t="shared" si="25"/>
        <v>0</v>
      </c>
      <c r="L92" s="30"/>
      <c r="M92" s="17">
        <f t="shared" si="26"/>
        <v>0</v>
      </c>
      <c r="N92" s="9"/>
      <c r="O92" s="35"/>
      <c r="P92" s="45"/>
      <c r="Q92" s="36">
        <f t="shared" si="27"/>
        <v>0</v>
      </c>
      <c r="R92" s="45" t="s">
        <v>1514</v>
      </c>
      <c r="S92" s="17"/>
      <c r="T92" s="17">
        <f t="shared" si="28"/>
        <v>0</v>
      </c>
      <c r="U92" s="9"/>
      <c r="V92" s="67">
        <f t="shared" si="29"/>
        <v>0</v>
      </c>
    </row>
    <row r="93" spans="1:22" x14ac:dyDescent="0.25">
      <c r="A93" s="9"/>
      <c r="B93" s="89" t="s">
        <v>1513</v>
      </c>
      <c r="C93" s="9"/>
      <c r="D93" s="35"/>
      <c r="E93" s="30"/>
      <c r="F93" s="17">
        <f>+'Projected Staffing'!F64</f>
        <v>0</v>
      </c>
      <c r="G93" s="18"/>
      <c r="H93" s="9"/>
      <c r="I93" s="17">
        <f t="shared" si="24"/>
        <v>0</v>
      </c>
      <c r="J93" s="9"/>
      <c r="K93" s="67">
        <f t="shared" si="25"/>
        <v>0</v>
      </c>
      <c r="L93" s="30"/>
      <c r="M93" s="17">
        <f t="shared" si="26"/>
        <v>0</v>
      </c>
      <c r="N93" s="9"/>
      <c r="O93" s="35"/>
      <c r="P93" s="45"/>
      <c r="Q93" s="36">
        <f t="shared" si="27"/>
        <v>0</v>
      </c>
      <c r="R93" s="45"/>
      <c r="S93" s="17"/>
      <c r="T93" s="17">
        <f t="shared" si="28"/>
        <v>0</v>
      </c>
      <c r="U93" s="9"/>
      <c r="V93" s="67">
        <f t="shared" si="29"/>
        <v>0</v>
      </c>
    </row>
    <row r="94" spans="1:22" x14ac:dyDescent="0.25">
      <c r="A94" s="9"/>
      <c r="B94" s="89" t="s">
        <v>1515</v>
      </c>
      <c r="C94" s="9"/>
      <c r="D94" s="35"/>
      <c r="E94" s="30"/>
      <c r="F94" s="17">
        <f>+'Projected Staffing'!F65</f>
        <v>0</v>
      </c>
      <c r="G94" s="18" t="s">
        <v>1516</v>
      </c>
      <c r="H94" s="9"/>
      <c r="I94" s="17">
        <f t="shared" si="24"/>
        <v>0</v>
      </c>
      <c r="J94" s="9"/>
      <c r="K94" s="67">
        <f t="shared" si="25"/>
        <v>0</v>
      </c>
      <c r="L94" s="30"/>
      <c r="M94" s="17">
        <f t="shared" si="26"/>
        <v>0</v>
      </c>
      <c r="N94" s="9"/>
      <c r="O94" s="35"/>
      <c r="P94" s="45"/>
      <c r="Q94" s="36">
        <f t="shared" si="27"/>
        <v>0</v>
      </c>
      <c r="R94" s="45" t="s">
        <v>1516</v>
      </c>
      <c r="S94" s="17"/>
      <c r="T94" s="17">
        <f t="shared" si="28"/>
        <v>0</v>
      </c>
      <c r="U94" s="9"/>
      <c r="V94" s="67">
        <f t="shared" si="29"/>
        <v>0</v>
      </c>
    </row>
    <row r="95" spans="1:22" x14ac:dyDescent="0.25">
      <c r="A95" s="9"/>
      <c r="B95" s="89" t="s">
        <v>1204</v>
      </c>
      <c r="C95" s="9"/>
      <c r="D95" s="35"/>
      <c r="E95" s="30"/>
      <c r="F95" s="17">
        <f>+'Projected Staffing'!F66</f>
        <v>0</v>
      </c>
      <c r="G95" s="18"/>
      <c r="H95" s="9"/>
      <c r="I95" s="17">
        <f t="shared" si="24"/>
        <v>0</v>
      </c>
      <c r="J95" s="9"/>
      <c r="K95" s="67">
        <f t="shared" si="25"/>
        <v>0</v>
      </c>
      <c r="L95" s="30"/>
      <c r="M95" s="17">
        <f t="shared" si="26"/>
        <v>0</v>
      </c>
      <c r="N95" s="9"/>
      <c r="O95" s="35"/>
      <c r="P95" s="45"/>
      <c r="Q95" s="36">
        <f t="shared" si="27"/>
        <v>0</v>
      </c>
      <c r="R95" s="45"/>
      <c r="S95" s="17"/>
      <c r="T95" s="17">
        <f t="shared" si="28"/>
        <v>0</v>
      </c>
      <c r="U95" s="9"/>
      <c r="V95" s="67">
        <f t="shared" si="29"/>
        <v>0</v>
      </c>
    </row>
    <row r="96" spans="1:22" x14ac:dyDescent="0.25">
      <c r="A96" s="9"/>
      <c r="B96" s="89" t="s">
        <v>1205</v>
      </c>
      <c r="C96" s="9"/>
      <c r="D96" s="35"/>
      <c r="E96" s="30"/>
      <c r="F96" s="17">
        <f>+'Projected Staffing'!F67</f>
        <v>0</v>
      </c>
      <c r="G96" s="18"/>
      <c r="H96" s="9"/>
      <c r="I96" s="17">
        <f t="shared" si="24"/>
        <v>0</v>
      </c>
      <c r="J96" s="9"/>
      <c r="K96" s="67">
        <f t="shared" si="25"/>
        <v>0</v>
      </c>
      <c r="L96" s="30"/>
      <c r="M96" s="17">
        <f t="shared" si="26"/>
        <v>0</v>
      </c>
      <c r="N96" s="9"/>
      <c r="O96" s="35"/>
      <c r="P96" s="45"/>
      <c r="Q96" s="36">
        <f t="shared" si="27"/>
        <v>0</v>
      </c>
      <c r="R96" s="45"/>
      <c r="S96" s="17"/>
      <c r="T96" s="17">
        <f t="shared" si="28"/>
        <v>0</v>
      </c>
      <c r="U96" s="9"/>
      <c r="V96" s="67">
        <f t="shared" si="29"/>
        <v>0</v>
      </c>
    </row>
    <row r="97" spans="1:22" x14ac:dyDescent="0.25">
      <c r="A97" s="9"/>
      <c r="B97" s="9" t="s">
        <v>1517</v>
      </c>
      <c r="C97" s="9"/>
      <c r="D97" s="35"/>
      <c r="E97" s="30"/>
      <c r="F97" s="17">
        <f>+'Projected Staffing'!F68</f>
        <v>1</v>
      </c>
      <c r="G97" s="18"/>
      <c r="H97" s="9"/>
      <c r="I97" s="17">
        <f t="shared" si="24"/>
        <v>1</v>
      </c>
      <c r="J97" s="9"/>
      <c r="K97" s="67">
        <f t="shared" si="25"/>
        <v>1</v>
      </c>
      <c r="L97" s="30"/>
      <c r="M97" s="17">
        <f t="shared" si="26"/>
        <v>1</v>
      </c>
      <c r="N97" s="9"/>
      <c r="O97" s="35"/>
      <c r="P97" s="45"/>
      <c r="Q97" s="36">
        <f t="shared" si="27"/>
        <v>1</v>
      </c>
      <c r="R97" s="45"/>
      <c r="S97" s="17"/>
      <c r="T97" s="17">
        <f t="shared" si="28"/>
        <v>1</v>
      </c>
      <c r="U97" s="9"/>
      <c r="V97" s="67">
        <f t="shared" si="29"/>
        <v>1</v>
      </c>
    </row>
    <row r="98" spans="1:22" x14ac:dyDescent="0.25">
      <c r="A98" s="9"/>
      <c r="B98" s="9" t="s">
        <v>1458</v>
      </c>
      <c r="C98" s="9"/>
      <c r="D98" s="37">
        <f>SUM(D82:D97)</f>
        <v>0</v>
      </c>
      <c r="E98" s="30"/>
      <c r="F98" s="37">
        <f>SUM(F82:F97)</f>
        <v>2</v>
      </c>
      <c r="G98" s="18"/>
      <c r="H98" s="9"/>
      <c r="I98" s="37">
        <f>SUM(I82:I97)</f>
        <v>2</v>
      </c>
      <c r="J98" s="9"/>
      <c r="K98" s="68">
        <f t="shared" si="25"/>
        <v>1</v>
      </c>
      <c r="L98" s="30"/>
      <c r="M98" s="37">
        <f>SUM(M82:M97)</f>
        <v>2</v>
      </c>
      <c r="N98" s="9"/>
      <c r="O98" s="37">
        <f>SUM(O82:O97)</f>
        <v>0</v>
      </c>
      <c r="P98" s="45"/>
      <c r="Q98" s="37">
        <f>SUM(Q82:Q97)</f>
        <v>2</v>
      </c>
      <c r="R98" s="45"/>
      <c r="S98" s="17"/>
      <c r="T98" s="37">
        <f>SUM(T82:T97)</f>
        <v>2</v>
      </c>
      <c r="U98" s="9"/>
      <c r="V98" s="68">
        <f t="shared" si="29"/>
        <v>1</v>
      </c>
    </row>
    <row r="99" spans="1:22" x14ac:dyDescent="0.25">
      <c r="A99" s="9"/>
      <c r="B99" s="9"/>
      <c r="C99" s="9"/>
      <c r="D99" s="36"/>
      <c r="E99" s="30"/>
      <c r="F99" s="17"/>
      <c r="G99" s="18"/>
      <c r="H99" s="9"/>
      <c r="I99" s="17"/>
      <c r="J99" s="9"/>
      <c r="K99" s="69"/>
      <c r="L99" s="30"/>
      <c r="M99" s="17"/>
      <c r="N99" s="9"/>
      <c r="O99" s="36"/>
      <c r="P99" s="45"/>
      <c r="Q99" s="36"/>
      <c r="R99" s="45"/>
      <c r="S99" s="17"/>
      <c r="T99" s="17"/>
      <c r="U99" s="9"/>
      <c r="V99" s="69"/>
    </row>
    <row r="100" spans="1:22" ht="14.4" thickBot="1" x14ac:dyDescent="0.3">
      <c r="A100" s="9"/>
      <c r="B100" s="11" t="s">
        <v>1518</v>
      </c>
      <c r="C100" s="9"/>
      <c r="D100" s="70">
        <f>+D56+D69+D79+D98</f>
        <v>0</v>
      </c>
      <c r="E100" s="30"/>
      <c r="F100" s="23">
        <f>+F56+F69+F79+F98</f>
        <v>9.9499999999999993</v>
      </c>
      <c r="G100" s="18"/>
      <c r="H100" s="9"/>
      <c r="I100" s="23">
        <f>+I56+I69+I79+I98</f>
        <v>9.9499999999999993</v>
      </c>
      <c r="J100" s="9"/>
      <c r="K100" s="68">
        <f>IF(D100&lt;&gt;0,ROUND(I100/D100,2),1)</f>
        <v>1</v>
      </c>
      <c r="L100" s="30"/>
      <c r="M100" s="23">
        <f>+M56+M69+M79+M98</f>
        <v>9.9499999999999993</v>
      </c>
      <c r="N100" s="9"/>
      <c r="O100" s="70">
        <f>+O56+O69+O79+O98</f>
        <v>0</v>
      </c>
      <c r="P100" s="45"/>
      <c r="Q100" s="70">
        <f>+Q56+Q69+Q79+Q98</f>
        <v>9.9499999999999993</v>
      </c>
      <c r="R100" s="45"/>
      <c r="S100" s="17"/>
      <c r="T100" s="23">
        <f>+Q100-D100</f>
        <v>9.9499999999999993</v>
      </c>
      <c r="U100" s="9"/>
      <c r="V100" s="71">
        <f>IF(D100=0,IF(Q100=0,0,1),ROUND(T100/D100,2))</f>
        <v>1</v>
      </c>
    </row>
    <row r="101" spans="1:22" ht="14.4" thickTop="1" x14ac:dyDescent="0.25">
      <c r="A101" s="9"/>
      <c r="B101" s="9"/>
      <c r="C101" s="9"/>
      <c r="D101" s="36"/>
      <c r="E101" s="30"/>
      <c r="F101" s="17"/>
      <c r="G101" s="18"/>
      <c r="H101" s="9"/>
      <c r="I101" s="17"/>
      <c r="J101" s="9"/>
      <c r="K101" s="69"/>
      <c r="L101" s="30"/>
      <c r="M101" s="17"/>
      <c r="N101" s="9"/>
      <c r="O101" s="36"/>
      <c r="P101" s="45"/>
      <c r="Q101" s="36"/>
      <c r="R101" s="45"/>
      <c r="S101" s="17"/>
      <c r="T101" s="17"/>
      <c r="U101" s="9"/>
      <c r="V101" s="69"/>
    </row>
    <row r="102" spans="1:22" x14ac:dyDescent="0.25">
      <c r="A102" s="15" t="s">
        <v>1519</v>
      </c>
      <c r="B102" s="24"/>
      <c r="C102" s="9"/>
      <c r="D102" s="36"/>
      <c r="E102" s="30"/>
      <c r="F102" s="17"/>
      <c r="G102" s="18"/>
      <c r="H102" s="9"/>
      <c r="I102" s="20"/>
      <c r="J102" s="9"/>
      <c r="K102" s="69"/>
      <c r="L102" s="30"/>
      <c r="M102" s="17"/>
      <c r="N102" s="9"/>
      <c r="O102" s="72"/>
      <c r="P102" s="45"/>
      <c r="Q102" s="72"/>
      <c r="R102" s="45"/>
      <c r="S102" s="17"/>
      <c r="T102" s="20"/>
      <c r="U102" s="9"/>
      <c r="V102" s="69"/>
    </row>
    <row r="103" spans="1:22" x14ac:dyDescent="0.25">
      <c r="A103" s="9"/>
      <c r="B103" s="9"/>
      <c r="C103" s="9"/>
      <c r="D103" s="36"/>
      <c r="E103" s="30"/>
      <c r="F103" s="17"/>
      <c r="G103" s="18"/>
      <c r="H103" s="9"/>
      <c r="I103" s="20"/>
      <c r="J103" s="9"/>
      <c r="K103" s="69"/>
      <c r="L103" s="30"/>
      <c r="M103" s="17"/>
      <c r="N103" s="9"/>
      <c r="O103" s="72"/>
      <c r="P103" s="45"/>
      <c r="Q103" s="72"/>
      <c r="R103" s="45"/>
      <c r="S103" s="17"/>
      <c r="T103" s="20"/>
      <c r="U103" s="9"/>
      <c r="V103" s="69"/>
    </row>
    <row r="104" spans="1:22" x14ac:dyDescent="0.25">
      <c r="A104" s="86" t="s">
        <v>1431</v>
      </c>
      <c r="B104" s="15"/>
      <c r="C104" s="9"/>
      <c r="D104" s="36"/>
      <c r="E104" s="30"/>
      <c r="F104" s="17"/>
      <c r="G104" s="18"/>
      <c r="H104" s="9"/>
      <c r="I104" s="17"/>
      <c r="J104" s="9"/>
      <c r="K104" s="69"/>
      <c r="L104" s="30"/>
      <c r="M104" s="17"/>
      <c r="N104" s="9"/>
      <c r="O104" s="36"/>
      <c r="P104" s="45"/>
      <c r="Q104" s="36"/>
      <c r="R104" s="45"/>
      <c r="S104" s="17"/>
      <c r="T104" s="17"/>
      <c r="U104" s="9"/>
      <c r="V104" s="69"/>
    </row>
    <row r="105" spans="1:22" x14ac:dyDescent="0.25">
      <c r="A105" s="9"/>
      <c r="B105" s="9" t="s">
        <v>1602</v>
      </c>
      <c r="C105" s="9"/>
      <c r="D105" s="35"/>
      <c r="E105" s="30"/>
      <c r="F105" s="17">
        <f>+'Projected Staffing'!F76</f>
        <v>0</v>
      </c>
      <c r="G105" s="18" t="s">
        <v>1478</v>
      </c>
      <c r="H105" s="9"/>
      <c r="I105" s="17">
        <f>+F105-D105</f>
        <v>0</v>
      </c>
      <c r="J105" s="9"/>
      <c r="K105" s="67">
        <f>IF(D105=0,IF(F105=0,0,1),ROUND(I105/D105,2))</f>
        <v>0</v>
      </c>
      <c r="L105" s="30"/>
      <c r="M105" s="17">
        <f>+F105</f>
        <v>0</v>
      </c>
      <c r="N105" s="9"/>
      <c r="O105" s="35"/>
      <c r="P105" s="45"/>
      <c r="Q105" s="36">
        <f>+M105+O105</f>
        <v>0</v>
      </c>
      <c r="R105" s="45" t="s">
        <v>1478</v>
      </c>
      <c r="S105" s="17"/>
      <c r="T105" s="17">
        <f>+Q105-D105</f>
        <v>0</v>
      </c>
      <c r="U105" s="9"/>
      <c r="V105" s="67">
        <f>IF(D105=0,IF(Q105=0,0,1),ROUND(T105/D105,2))</f>
        <v>0</v>
      </c>
    </row>
    <row r="106" spans="1:22" x14ac:dyDescent="0.25">
      <c r="A106" s="9"/>
      <c r="B106" s="9" t="s">
        <v>1476</v>
      </c>
      <c r="C106" s="9"/>
      <c r="D106" s="35"/>
      <c r="E106" s="30"/>
      <c r="F106" s="17">
        <f>+'Projected Staffing'!F77</f>
        <v>0</v>
      </c>
      <c r="G106" s="18" t="s">
        <v>1477</v>
      </c>
      <c r="H106" s="9"/>
      <c r="I106" s="17">
        <f t="shared" ref="I106:I112" si="30">+F106-D106</f>
        <v>0</v>
      </c>
      <c r="J106" s="9"/>
      <c r="K106" s="67">
        <f t="shared" ref="K106:K113" si="31">IF(D106=0,IF(F106=0,0,1),ROUND(I106/D106,2))</f>
        <v>0</v>
      </c>
      <c r="L106" s="30"/>
      <c r="M106" s="17">
        <f t="shared" ref="M106:M112" si="32">+F106</f>
        <v>0</v>
      </c>
      <c r="N106" s="9"/>
      <c r="O106" s="35"/>
      <c r="P106" s="45"/>
      <c r="Q106" s="36">
        <f t="shared" ref="Q106:Q112" si="33">+M106+O106</f>
        <v>0</v>
      </c>
      <c r="R106" s="45" t="s">
        <v>1477</v>
      </c>
      <c r="S106" s="17"/>
      <c r="T106" s="17">
        <f t="shared" ref="T106:T113" si="34">+Q106-D106</f>
        <v>0</v>
      </c>
      <c r="U106" s="9"/>
      <c r="V106" s="67">
        <f t="shared" ref="V106:V113" si="35">IF(D106=0,IF(Q106=0,0,1),ROUND(T106/D106,2))</f>
        <v>0</v>
      </c>
    </row>
    <row r="107" spans="1:22" x14ac:dyDescent="0.25">
      <c r="A107" s="9"/>
      <c r="B107" s="9" t="s">
        <v>351</v>
      </c>
      <c r="C107" s="9"/>
      <c r="D107" s="35"/>
      <c r="E107" s="30"/>
      <c r="F107" s="17">
        <f>+'Projected Staffing'!F78</f>
        <v>0</v>
      </c>
      <c r="G107" s="18" t="s">
        <v>1479</v>
      </c>
      <c r="H107" s="9"/>
      <c r="I107" s="17">
        <f t="shared" si="30"/>
        <v>0</v>
      </c>
      <c r="J107" s="9"/>
      <c r="K107" s="67">
        <f t="shared" si="31"/>
        <v>0</v>
      </c>
      <c r="L107" s="30"/>
      <c r="M107" s="17">
        <f t="shared" si="32"/>
        <v>0</v>
      </c>
      <c r="N107" s="9"/>
      <c r="O107" s="35"/>
      <c r="P107" s="45"/>
      <c r="Q107" s="36">
        <f t="shared" si="33"/>
        <v>0</v>
      </c>
      <c r="R107" s="45" t="s">
        <v>1479</v>
      </c>
      <c r="S107" s="17"/>
      <c r="T107" s="17">
        <f t="shared" si="34"/>
        <v>0</v>
      </c>
      <c r="U107" s="9"/>
      <c r="V107" s="67">
        <f t="shared" si="35"/>
        <v>0</v>
      </c>
    </row>
    <row r="108" spans="1:22" x14ac:dyDescent="0.25">
      <c r="A108" s="9"/>
      <c r="B108" s="9" t="s">
        <v>315</v>
      </c>
      <c r="C108" s="9"/>
      <c r="D108" s="35"/>
      <c r="E108" s="30"/>
      <c r="F108" s="17">
        <f>+'Projected Staffing'!F79</f>
        <v>0</v>
      </c>
      <c r="G108" s="18"/>
      <c r="H108" s="9"/>
      <c r="I108" s="17">
        <f>+F108-D108</f>
        <v>0</v>
      </c>
      <c r="J108" s="9"/>
      <c r="K108" s="67">
        <f>IF(D108=0,IF(F108=0,0,1),ROUND(I108/D108,2))</f>
        <v>0</v>
      </c>
      <c r="L108" s="30"/>
      <c r="M108" s="17">
        <f>+F108</f>
        <v>0</v>
      </c>
      <c r="N108" s="9"/>
      <c r="O108" s="35"/>
      <c r="P108" s="45"/>
      <c r="Q108" s="36">
        <f>+M108+O108</f>
        <v>0</v>
      </c>
      <c r="R108" s="45"/>
      <c r="S108" s="17"/>
      <c r="T108" s="17">
        <f>+Q108-D108</f>
        <v>0</v>
      </c>
      <c r="U108" s="9"/>
      <c r="V108" s="67">
        <f>IF(D108=0,IF(Q108=0,0,1),ROUND(T108/D108,2))</f>
        <v>0</v>
      </c>
    </row>
    <row r="109" spans="1:22" x14ac:dyDescent="0.25">
      <c r="A109" s="9"/>
      <c r="B109" s="9" t="s">
        <v>2109</v>
      </c>
      <c r="C109" s="9"/>
      <c r="D109" s="35"/>
      <c r="E109" s="30"/>
      <c r="F109" s="17">
        <f>+'Projected Staffing'!F80</f>
        <v>0</v>
      </c>
      <c r="G109" s="18"/>
      <c r="H109" s="9"/>
      <c r="I109" s="17">
        <f>+F109-D109</f>
        <v>0</v>
      </c>
      <c r="J109" s="9"/>
      <c r="K109" s="67">
        <f>IF(D109=0,IF(F109=0,0,1),ROUND(I109/D109,2))</f>
        <v>0</v>
      </c>
      <c r="L109" s="30"/>
      <c r="M109" s="17">
        <f>+F109</f>
        <v>0</v>
      </c>
      <c r="N109" s="9"/>
      <c r="O109" s="35"/>
      <c r="P109" s="45"/>
      <c r="Q109" s="36">
        <f>+M109+O109</f>
        <v>0</v>
      </c>
      <c r="R109" s="45"/>
      <c r="S109" s="17"/>
      <c r="T109" s="17">
        <f>+Q109-D109</f>
        <v>0</v>
      </c>
      <c r="U109" s="9"/>
      <c r="V109" s="67">
        <f>IF(D109=0,IF(Q109=0,0,1),ROUND(T109/D109,2))</f>
        <v>0</v>
      </c>
    </row>
    <row r="110" spans="1:22" x14ac:dyDescent="0.25">
      <c r="A110" s="9"/>
      <c r="B110" s="9" t="s">
        <v>363</v>
      </c>
      <c r="C110" s="9"/>
      <c r="D110" s="35"/>
      <c r="E110" s="30"/>
      <c r="F110" s="17">
        <f>+'Projected Staffing'!F81</f>
        <v>0</v>
      </c>
      <c r="G110" s="18"/>
      <c r="H110" s="9"/>
      <c r="I110" s="17">
        <f>+F110-D110</f>
        <v>0</v>
      </c>
      <c r="J110" s="9"/>
      <c r="K110" s="67">
        <f>IF(D110=0,IF(F110=0,0,1),ROUND(I110/D110,2))</f>
        <v>0</v>
      </c>
      <c r="L110" s="30"/>
      <c r="M110" s="17">
        <f>+F110</f>
        <v>0</v>
      </c>
      <c r="N110" s="9"/>
      <c r="O110" s="35"/>
      <c r="P110" s="45"/>
      <c r="Q110" s="36">
        <f>+M110+O110</f>
        <v>0</v>
      </c>
      <c r="R110" s="45"/>
      <c r="S110" s="17"/>
      <c r="T110" s="17">
        <f>+Q110-D110</f>
        <v>0</v>
      </c>
      <c r="U110" s="9"/>
      <c r="V110" s="67">
        <f>IF(D110=0,IF(Q110=0,0,1),ROUND(T110/D110,2))</f>
        <v>0</v>
      </c>
    </row>
    <row r="111" spans="1:22" x14ac:dyDescent="0.25">
      <c r="A111" s="9"/>
      <c r="B111" s="9" t="s">
        <v>1395</v>
      </c>
      <c r="C111" s="9"/>
      <c r="D111" s="35"/>
      <c r="E111" s="30"/>
      <c r="F111" s="17">
        <f>+'Projected Staffing'!F82</f>
        <v>1</v>
      </c>
      <c r="G111" s="18"/>
      <c r="H111" s="9"/>
      <c r="I111" s="17">
        <f>+F111-D111</f>
        <v>1</v>
      </c>
      <c r="J111" s="9"/>
      <c r="K111" s="67">
        <f>IF(D111=0,IF(F111=0,0,1),ROUND(I111/D111,2))</f>
        <v>1</v>
      </c>
      <c r="L111" s="30"/>
      <c r="M111" s="17">
        <f>+F111</f>
        <v>1</v>
      </c>
      <c r="N111" s="9"/>
      <c r="O111" s="35"/>
      <c r="P111" s="45"/>
      <c r="Q111" s="36">
        <f>+M111+O111</f>
        <v>1</v>
      </c>
      <c r="R111" s="45"/>
      <c r="S111" s="17"/>
      <c r="T111" s="17">
        <f>+Q111-D111</f>
        <v>1</v>
      </c>
      <c r="U111" s="9"/>
      <c r="V111" s="67">
        <f>IF(D111=0,IF(Q111=0,0,1),ROUND(T111/D111,2))</f>
        <v>1</v>
      </c>
    </row>
    <row r="112" spans="1:22" x14ac:dyDescent="0.25">
      <c r="A112" s="9"/>
      <c r="B112" s="9" t="s">
        <v>1481</v>
      </c>
      <c r="C112" s="9"/>
      <c r="D112" s="35"/>
      <c r="E112" s="30"/>
      <c r="F112" s="17">
        <f>+'Projected Staffing'!F83</f>
        <v>0.22500000000000001</v>
      </c>
      <c r="G112" s="18"/>
      <c r="H112" s="9"/>
      <c r="I112" s="17">
        <f t="shared" si="30"/>
        <v>0.22500000000000001</v>
      </c>
      <c r="J112" s="9"/>
      <c r="K112" s="67">
        <f t="shared" si="31"/>
        <v>1</v>
      </c>
      <c r="L112" s="30"/>
      <c r="M112" s="17">
        <f t="shared" si="32"/>
        <v>0.22500000000000001</v>
      </c>
      <c r="N112" s="9"/>
      <c r="O112" s="35"/>
      <c r="P112" s="45"/>
      <c r="Q112" s="36">
        <f t="shared" si="33"/>
        <v>0.22500000000000001</v>
      </c>
      <c r="R112" s="45"/>
      <c r="S112" s="17"/>
      <c r="T112" s="17">
        <f t="shared" si="34"/>
        <v>0.22500000000000001</v>
      </c>
      <c r="U112" s="9"/>
      <c r="V112" s="67">
        <f t="shared" si="35"/>
        <v>1</v>
      </c>
    </row>
    <row r="113" spans="1:22" x14ac:dyDescent="0.25">
      <c r="A113" s="9"/>
      <c r="B113" s="15"/>
      <c r="C113" s="9"/>
      <c r="D113" s="37">
        <f>SUM(D106:D112)</f>
        <v>0</v>
      </c>
      <c r="E113" s="30"/>
      <c r="F113" s="19">
        <f>SUM(F106:F112)</f>
        <v>1.2250000000000001</v>
      </c>
      <c r="G113" s="18"/>
      <c r="H113" s="9"/>
      <c r="I113" s="19">
        <f>SUM(I106:I112)</f>
        <v>1.2250000000000001</v>
      </c>
      <c r="J113" s="9"/>
      <c r="K113" s="68">
        <f t="shared" si="31"/>
        <v>1</v>
      </c>
      <c r="L113" s="30"/>
      <c r="M113" s="19">
        <f>SUM(M106:M112)</f>
        <v>1.2250000000000001</v>
      </c>
      <c r="N113" s="9"/>
      <c r="O113" s="37">
        <f>SUM(O106:O112)</f>
        <v>0</v>
      </c>
      <c r="P113" s="45"/>
      <c r="Q113" s="37">
        <f>SUM(Q106:Q112)</f>
        <v>1.2250000000000001</v>
      </c>
      <c r="R113" s="45"/>
      <c r="S113" s="17"/>
      <c r="T113" s="19">
        <f t="shared" si="34"/>
        <v>1.2250000000000001</v>
      </c>
      <c r="U113" s="9"/>
      <c r="V113" s="68">
        <f t="shared" si="35"/>
        <v>1</v>
      </c>
    </row>
    <row r="114" spans="1:22" x14ac:dyDescent="0.25">
      <c r="A114" s="9"/>
      <c r="B114" s="15"/>
      <c r="C114" s="9"/>
      <c r="D114" s="36"/>
      <c r="E114" s="30"/>
      <c r="F114" s="17"/>
      <c r="G114" s="18"/>
      <c r="H114" s="9"/>
      <c r="I114" s="17"/>
      <c r="J114" s="9"/>
      <c r="K114" s="69"/>
      <c r="L114" s="30"/>
      <c r="M114" s="17"/>
      <c r="N114" s="9"/>
      <c r="O114" s="36"/>
      <c r="P114" s="45"/>
      <c r="Q114" s="36"/>
      <c r="R114" s="45"/>
      <c r="S114" s="17"/>
      <c r="T114" s="17"/>
      <c r="U114" s="9"/>
      <c r="V114" s="69"/>
    </row>
    <row r="115" spans="1:22" x14ac:dyDescent="0.25">
      <c r="A115" s="86" t="s">
        <v>1432</v>
      </c>
      <c r="B115" s="21"/>
      <c r="C115" s="9"/>
      <c r="D115" s="36" t="s">
        <v>1613</v>
      </c>
      <c r="E115" s="30"/>
      <c r="F115" s="17" t="s">
        <v>1613</v>
      </c>
      <c r="G115" s="18"/>
      <c r="H115" s="9"/>
      <c r="I115" s="17"/>
      <c r="J115" s="9"/>
      <c r="K115" s="69"/>
      <c r="L115" s="30"/>
      <c r="M115" s="17" t="s">
        <v>1613</v>
      </c>
      <c r="N115" s="9"/>
      <c r="O115" s="36"/>
      <c r="P115" s="45"/>
      <c r="Q115" s="36" t="s">
        <v>1613</v>
      </c>
      <c r="R115" s="45"/>
      <c r="S115" s="17"/>
      <c r="T115" s="17"/>
      <c r="U115" s="9"/>
      <c r="V115" s="69"/>
    </row>
    <row r="116" spans="1:22" x14ac:dyDescent="0.25">
      <c r="A116" s="9"/>
      <c r="B116" s="89" t="s">
        <v>1604</v>
      </c>
      <c r="C116" s="9"/>
      <c r="D116" s="35"/>
      <c r="E116" s="30"/>
      <c r="F116" s="17">
        <f>+'Projected Staffing'!F87</f>
        <v>0</v>
      </c>
      <c r="G116" s="18"/>
      <c r="H116" s="9"/>
      <c r="I116" s="17">
        <f t="shared" ref="I116:I121" si="36">+F116-D116</f>
        <v>0</v>
      </c>
      <c r="J116" s="9"/>
      <c r="K116" s="67">
        <f>IF(D116=0,IF(F116=0,0,1),ROUND(I116/D116,2))</f>
        <v>0</v>
      </c>
      <c r="L116" s="30"/>
      <c r="M116" s="17">
        <f t="shared" ref="M116:M121" si="37">+F116</f>
        <v>0</v>
      </c>
      <c r="N116" s="9"/>
      <c r="O116" s="35"/>
      <c r="P116" s="45"/>
      <c r="Q116" s="36">
        <f t="shared" ref="Q116:Q121" si="38">+M116+O116</f>
        <v>0</v>
      </c>
      <c r="R116" s="45"/>
      <c r="S116" s="17"/>
      <c r="T116" s="17">
        <f>+Q116-D116</f>
        <v>0</v>
      </c>
      <c r="U116" s="9"/>
      <c r="V116" s="67">
        <f>IF(D116=0,IF(Q116=0,0,1),ROUND(T116/D116,2))</f>
        <v>0</v>
      </c>
    </row>
    <row r="117" spans="1:22" x14ac:dyDescent="0.25">
      <c r="A117" s="9"/>
      <c r="B117" s="89" t="s">
        <v>1927</v>
      </c>
      <c r="C117" s="9"/>
      <c r="D117" s="35"/>
      <c r="E117" s="30"/>
      <c r="F117" s="17">
        <f>+'Projected Staffing'!F88</f>
        <v>0</v>
      </c>
      <c r="G117" s="18" t="s">
        <v>1490</v>
      </c>
      <c r="H117" s="9"/>
      <c r="I117" s="17">
        <f t="shared" si="36"/>
        <v>0</v>
      </c>
      <c r="J117" s="9"/>
      <c r="K117" s="67">
        <f t="shared" ref="K117:K126" si="39">IF(D117=0,IF(F117=0,0,1),ROUND(I117/D117,2))</f>
        <v>0</v>
      </c>
      <c r="L117" s="30"/>
      <c r="M117" s="17">
        <f t="shared" si="37"/>
        <v>0</v>
      </c>
      <c r="N117" s="9"/>
      <c r="O117" s="35"/>
      <c r="P117" s="45"/>
      <c r="Q117" s="36">
        <f t="shared" si="38"/>
        <v>0</v>
      </c>
      <c r="R117" s="45" t="s">
        <v>1490</v>
      </c>
      <c r="S117" s="17"/>
      <c r="T117" s="17">
        <f t="shared" ref="T117:T122" si="40">+Q117-D117</f>
        <v>0</v>
      </c>
      <c r="U117" s="9"/>
      <c r="V117" s="67">
        <f t="shared" ref="V117:V122" si="41">IF(D117=0,IF(Q117=0,0,1),ROUND(T117/D117,2))</f>
        <v>0</v>
      </c>
    </row>
    <row r="118" spans="1:22" x14ac:dyDescent="0.25">
      <c r="A118" s="9"/>
      <c r="B118" s="9" t="s">
        <v>1452</v>
      </c>
      <c r="C118" s="9"/>
      <c r="D118" s="35"/>
      <c r="E118" s="30"/>
      <c r="F118" s="17">
        <f>+'Projected Staffing'!F89</f>
        <v>4.88</v>
      </c>
      <c r="G118" s="18" t="s">
        <v>1497</v>
      </c>
      <c r="H118" s="9"/>
      <c r="I118" s="17">
        <f t="shared" si="36"/>
        <v>4.88</v>
      </c>
      <c r="J118" s="9"/>
      <c r="K118" s="67">
        <f t="shared" si="39"/>
        <v>1</v>
      </c>
      <c r="L118" s="30"/>
      <c r="M118" s="17">
        <f t="shared" si="37"/>
        <v>4.88</v>
      </c>
      <c r="N118" s="9"/>
      <c r="O118" s="35"/>
      <c r="P118" s="45"/>
      <c r="Q118" s="36">
        <f t="shared" si="38"/>
        <v>4.88</v>
      </c>
      <c r="R118" s="45" t="s">
        <v>1497</v>
      </c>
      <c r="S118" s="17"/>
      <c r="T118" s="17">
        <f t="shared" si="40"/>
        <v>4.88</v>
      </c>
      <c r="U118" s="9"/>
      <c r="V118" s="67">
        <f t="shared" si="41"/>
        <v>1</v>
      </c>
    </row>
    <row r="119" spans="1:22" x14ac:dyDescent="0.25">
      <c r="A119" s="9"/>
      <c r="B119" s="84" t="s">
        <v>1498</v>
      </c>
      <c r="C119" s="9"/>
      <c r="D119" s="35"/>
      <c r="E119" s="30"/>
      <c r="F119" s="17">
        <f>+'Projected Staffing'!F90</f>
        <v>0</v>
      </c>
      <c r="G119" s="18"/>
      <c r="H119" s="9"/>
      <c r="I119" s="17">
        <f t="shared" si="36"/>
        <v>0</v>
      </c>
      <c r="J119" s="9"/>
      <c r="K119" s="67">
        <f t="shared" si="39"/>
        <v>0</v>
      </c>
      <c r="L119" s="30"/>
      <c r="M119" s="17">
        <f t="shared" si="37"/>
        <v>0</v>
      </c>
      <c r="N119" s="9"/>
      <c r="O119" s="35"/>
      <c r="P119" s="45"/>
      <c r="Q119" s="36">
        <f t="shared" si="38"/>
        <v>0</v>
      </c>
      <c r="R119" s="45"/>
      <c r="S119" s="17"/>
      <c r="T119" s="17">
        <f t="shared" si="40"/>
        <v>0</v>
      </c>
      <c r="U119" s="9"/>
      <c r="V119" s="67">
        <f t="shared" si="41"/>
        <v>0</v>
      </c>
    </row>
    <row r="120" spans="1:22" x14ac:dyDescent="0.25">
      <c r="A120" s="9"/>
      <c r="B120" s="84" t="s">
        <v>1499</v>
      </c>
      <c r="C120" s="9"/>
      <c r="D120" s="35"/>
      <c r="E120" s="30"/>
      <c r="F120" s="17">
        <f>+'Projected Staffing'!F91</f>
        <v>0</v>
      </c>
      <c r="G120" s="18"/>
      <c r="H120" s="9"/>
      <c r="I120" s="17">
        <f t="shared" si="36"/>
        <v>0</v>
      </c>
      <c r="J120" s="9"/>
      <c r="K120" s="67">
        <f t="shared" si="39"/>
        <v>0</v>
      </c>
      <c r="L120" s="30"/>
      <c r="M120" s="17">
        <f t="shared" si="37"/>
        <v>0</v>
      </c>
      <c r="N120" s="9"/>
      <c r="O120" s="35"/>
      <c r="P120" s="45"/>
      <c r="Q120" s="36">
        <f t="shared" si="38"/>
        <v>0</v>
      </c>
      <c r="R120" s="45"/>
      <c r="S120" s="17"/>
      <c r="T120" s="17">
        <f t="shared" si="40"/>
        <v>0</v>
      </c>
      <c r="U120" s="9"/>
      <c r="V120" s="67">
        <f t="shared" si="41"/>
        <v>0</v>
      </c>
    </row>
    <row r="121" spans="1:22" x14ac:dyDescent="0.25">
      <c r="A121" s="9"/>
      <c r="B121" s="9" t="s">
        <v>1845</v>
      </c>
      <c r="C121" s="9"/>
      <c r="D121" s="35"/>
      <c r="E121" s="30"/>
      <c r="F121" s="17">
        <f>+'Projected Staffing'!F92</f>
        <v>0</v>
      </c>
      <c r="G121" s="18"/>
      <c r="H121" s="9"/>
      <c r="I121" s="17">
        <f t="shared" si="36"/>
        <v>0</v>
      </c>
      <c r="J121" s="9"/>
      <c r="K121" s="67">
        <f t="shared" si="39"/>
        <v>0</v>
      </c>
      <c r="L121" s="30"/>
      <c r="M121" s="17">
        <f t="shared" si="37"/>
        <v>0</v>
      </c>
      <c r="N121" s="9"/>
      <c r="O121" s="35"/>
      <c r="P121" s="45"/>
      <c r="Q121" s="36">
        <f t="shared" si="38"/>
        <v>0</v>
      </c>
      <c r="R121" s="45"/>
      <c r="S121" s="17"/>
      <c r="T121" s="17">
        <f>+Q121-D121</f>
        <v>0</v>
      </c>
      <c r="U121" s="9"/>
      <c r="V121" s="67">
        <f>IF(D121=0,IF(Q121=0,0,1),ROUND(T121/D121,2))</f>
        <v>0</v>
      </c>
    </row>
    <row r="122" spans="1:22" x14ac:dyDescent="0.25">
      <c r="A122" s="9"/>
      <c r="B122" s="9"/>
      <c r="C122" s="9"/>
      <c r="D122" s="37">
        <f>SUM(D117:D121)</f>
        <v>0</v>
      </c>
      <c r="E122" s="30"/>
      <c r="F122" s="19">
        <f>SUM(F117:G121)</f>
        <v>4.88</v>
      </c>
      <c r="G122" s="18"/>
      <c r="H122" s="9"/>
      <c r="I122" s="19">
        <f>SUM(I117:J121)</f>
        <v>4.88</v>
      </c>
      <c r="J122" s="9"/>
      <c r="K122" s="68">
        <f t="shared" si="39"/>
        <v>1</v>
      </c>
      <c r="L122" s="30"/>
      <c r="M122" s="19">
        <f>SUM(M117:N121)</f>
        <v>4.88</v>
      </c>
      <c r="N122" s="9"/>
      <c r="O122" s="37">
        <f>SUM(O117:P121)</f>
        <v>0</v>
      </c>
      <c r="P122" s="45"/>
      <c r="Q122" s="37">
        <f>SUM(Q117:R121)</f>
        <v>4.88</v>
      </c>
      <c r="R122" s="45"/>
      <c r="S122" s="17"/>
      <c r="T122" s="19">
        <f t="shared" si="40"/>
        <v>4.88</v>
      </c>
      <c r="U122" s="9"/>
      <c r="V122" s="68">
        <f t="shared" si="41"/>
        <v>1</v>
      </c>
    </row>
    <row r="123" spans="1:22" x14ac:dyDescent="0.25">
      <c r="A123" s="9"/>
      <c r="B123" s="9"/>
      <c r="C123" s="9"/>
      <c r="D123" s="36"/>
      <c r="E123" s="30"/>
      <c r="F123" s="17"/>
      <c r="G123" s="18"/>
      <c r="H123" s="9"/>
      <c r="I123" s="17"/>
      <c r="J123" s="9"/>
      <c r="K123" s="17"/>
      <c r="L123" s="30"/>
      <c r="M123" s="17"/>
      <c r="N123" s="9"/>
      <c r="O123" s="36"/>
      <c r="P123" s="45"/>
      <c r="Q123" s="36"/>
      <c r="R123" s="45"/>
      <c r="S123" s="17"/>
      <c r="T123" s="17"/>
      <c r="U123" s="9"/>
      <c r="V123" s="17"/>
    </row>
    <row r="124" spans="1:22" x14ac:dyDescent="0.25">
      <c r="A124" s="9"/>
      <c r="B124" s="11" t="s">
        <v>1522</v>
      </c>
      <c r="C124" s="9"/>
      <c r="D124" s="73">
        <f>+D122+D113</f>
        <v>0</v>
      </c>
      <c r="E124" s="30"/>
      <c r="F124" s="73">
        <f>+F122+F113</f>
        <v>6.1050000000000004</v>
      </c>
      <c r="G124" s="73">
        <f>+G122+G113</f>
        <v>0</v>
      </c>
      <c r="H124" s="73">
        <f>+H122+H113</f>
        <v>0</v>
      </c>
      <c r="I124" s="73">
        <f>+I122+I113</f>
        <v>6.1050000000000004</v>
      </c>
      <c r="J124" s="9"/>
      <c r="K124" s="90">
        <f t="shared" si="39"/>
        <v>1</v>
      </c>
      <c r="L124" s="30"/>
      <c r="M124" s="73">
        <f>+M122+M113</f>
        <v>6.1050000000000004</v>
      </c>
      <c r="N124" s="9"/>
      <c r="O124" s="73">
        <f>+O122+O113</f>
        <v>0</v>
      </c>
      <c r="P124" s="45"/>
      <c r="Q124" s="73">
        <f>+Q122+Q113</f>
        <v>6.1050000000000004</v>
      </c>
      <c r="R124" s="45"/>
      <c r="S124" s="17"/>
      <c r="T124" s="73">
        <f>+T122+T113</f>
        <v>6.1050000000000004</v>
      </c>
      <c r="U124" s="9"/>
      <c r="V124" s="90">
        <f>IF(O124=0,IF(Q124=0,0,1),ROUND(T124/O124,2))</f>
        <v>1</v>
      </c>
    </row>
    <row r="125" spans="1:22" x14ac:dyDescent="0.25">
      <c r="A125" s="9"/>
      <c r="B125" s="9"/>
      <c r="C125" s="9"/>
      <c r="D125" s="36"/>
      <c r="E125" s="30"/>
      <c r="F125" s="36"/>
      <c r="G125" s="18"/>
      <c r="H125" s="9"/>
      <c r="I125" s="36"/>
      <c r="J125" s="9"/>
      <c r="K125" s="36"/>
      <c r="L125" s="30"/>
      <c r="M125" s="36"/>
      <c r="N125" s="9"/>
      <c r="O125" s="36"/>
      <c r="P125" s="45"/>
      <c r="Q125" s="36"/>
      <c r="R125" s="45"/>
      <c r="S125" s="17"/>
      <c r="T125" s="36"/>
      <c r="U125" s="9"/>
      <c r="V125" s="36"/>
    </row>
    <row r="126" spans="1:22" s="1" customFormat="1" ht="14.4" thickBot="1" x14ac:dyDescent="0.3">
      <c r="A126" s="15"/>
      <c r="B126" s="11" t="s">
        <v>1523</v>
      </c>
      <c r="C126" s="15"/>
      <c r="D126" s="74">
        <f>+D100+D124</f>
        <v>0</v>
      </c>
      <c r="E126" s="31"/>
      <c r="F126" s="74">
        <f>+F100+F124</f>
        <v>16.055</v>
      </c>
      <c r="G126" s="75"/>
      <c r="H126" s="15"/>
      <c r="I126" s="74">
        <f>+I100+I124</f>
        <v>16.055</v>
      </c>
      <c r="J126" s="15"/>
      <c r="K126" s="85">
        <f t="shared" si="39"/>
        <v>1</v>
      </c>
      <c r="L126" s="31"/>
      <c r="M126" s="74">
        <f>+M100+M124</f>
        <v>16.055</v>
      </c>
      <c r="N126" s="15"/>
      <c r="O126" s="74">
        <f>+O100+O124</f>
        <v>0</v>
      </c>
      <c r="P126" s="59"/>
      <c r="Q126" s="74">
        <f>+Q100+Q124</f>
        <v>16.055</v>
      </c>
      <c r="R126" s="59"/>
      <c r="S126" s="42"/>
      <c r="T126" s="74">
        <f>+T100+T124</f>
        <v>16.055</v>
      </c>
      <c r="U126" s="15"/>
      <c r="V126" s="85">
        <f>IF(O126=0,IF(Q126=0,0,1),ROUND(T126/O126,2))</f>
        <v>1</v>
      </c>
    </row>
    <row r="127" spans="1:22" ht="14.4" thickTop="1" x14ac:dyDescent="0.25">
      <c r="A127" s="9"/>
      <c r="B127" s="4"/>
      <c r="C127" s="9"/>
      <c r="D127" s="20"/>
      <c r="E127" s="9"/>
      <c r="F127" s="20"/>
      <c r="G127" s="18"/>
      <c r="H127" s="9"/>
      <c r="I127" s="20"/>
      <c r="J127" s="9"/>
      <c r="L127" s="9"/>
      <c r="M127" s="20"/>
      <c r="N127" s="9"/>
      <c r="O127" s="72"/>
      <c r="P127" s="45"/>
      <c r="Q127" s="72"/>
      <c r="R127" s="45"/>
      <c r="S127" s="17"/>
      <c r="T127" s="20"/>
      <c r="U127" s="20"/>
    </row>
    <row r="128" spans="1:22" x14ac:dyDescent="0.25">
      <c r="A128" s="9"/>
      <c r="B128" s="4"/>
      <c r="C128" s="9"/>
      <c r="D128" s="20"/>
      <c r="E128" s="9"/>
      <c r="F128" s="20"/>
      <c r="G128" s="18"/>
      <c r="H128" s="9"/>
      <c r="I128" s="20"/>
      <c r="J128" s="9"/>
      <c r="L128" s="9"/>
      <c r="M128" s="20"/>
      <c r="N128" s="9"/>
      <c r="O128" s="72"/>
      <c r="P128" s="45"/>
      <c r="Q128" s="72"/>
      <c r="R128" s="45"/>
      <c r="S128" s="17"/>
      <c r="T128" s="20"/>
      <c r="U128" s="20"/>
    </row>
    <row r="129" spans="1:21" x14ac:dyDescent="0.25">
      <c r="A129" s="1"/>
      <c r="B129" s="1"/>
      <c r="C129" s="1"/>
      <c r="D129" s="3"/>
      <c r="E129" s="1"/>
      <c r="F129" s="1"/>
      <c r="G129" s="25"/>
      <c r="H129" s="1"/>
      <c r="I129" s="1"/>
      <c r="J129" s="1"/>
      <c r="L129" s="1"/>
      <c r="M129" s="1"/>
      <c r="N129" s="1"/>
      <c r="O129" s="76"/>
      <c r="P129" s="76"/>
      <c r="Q129" s="76"/>
      <c r="R129" s="76"/>
      <c r="S129" s="1"/>
      <c r="T129" s="1"/>
      <c r="U129" s="1"/>
    </row>
    <row r="130" spans="1:21" x14ac:dyDescent="0.25">
      <c r="A130" s="1"/>
      <c r="B130" s="1"/>
      <c r="C130" s="1"/>
      <c r="D130" s="3"/>
      <c r="E130" s="1"/>
      <c r="F130" s="1"/>
      <c r="G130" s="25"/>
      <c r="H130" s="1"/>
      <c r="I130" s="1"/>
      <c r="J130" s="1"/>
      <c r="L130" s="1"/>
      <c r="M130" s="1"/>
      <c r="N130" s="1"/>
      <c r="O130" s="76"/>
      <c r="P130" s="76"/>
      <c r="Q130" s="76"/>
      <c r="R130" s="76"/>
      <c r="S130" s="1"/>
      <c r="T130" s="1"/>
      <c r="U130" s="1"/>
    </row>
    <row r="131" spans="1:21" x14ac:dyDescent="0.25">
      <c r="D131" s="3"/>
      <c r="G131" s="26"/>
      <c r="O131" s="6"/>
      <c r="P131" s="6"/>
      <c r="Q131" s="6"/>
      <c r="R131" s="6"/>
    </row>
    <row r="132" spans="1:21" x14ac:dyDescent="0.25">
      <c r="D132" s="3"/>
      <c r="G132" s="26"/>
      <c r="O132" s="6"/>
      <c r="P132" s="6"/>
      <c r="Q132" s="6"/>
      <c r="R132" s="6"/>
    </row>
    <row r="133" spans="1:21" x14ac:dyDescent="0.25">
      <c r="D133" s="3"/>
      <c r="G133" s="26"/>
      <c r="O133" s="6"/>
      <c r="P133" s="6"/>
      <c r="Q133" s="6"/>
      <c r="R133" s="6"/>
    </row>
    <row r="134" spans="1:21" x14ac:dyDescent="0.25">
      <c r="D134" s="3"/>
      <c r="G134" s="26"/>
      <c r="O134" s="6"/>
      <c r="P134" s="6"/>
      <c r="Q134" s="6"/>
      <c r="R134" s="6"/>
    </row>
    <row r="135" spans="1:21" x14ac:dyDescent="0.25">
      <c r="D135" s="3"/>
      <c r="G135" s="26"/>
      <c r="O135" s="6"/>
      <c r="P135" s="6"/>
      <c r="Q135" s="6"/>
      <c r="R135" s="6"/>
    </row>
    <row r="136" spans="1:21" x14ac:dyDescent="0.25">
      <c r="D136" s="3"/>
      <c r="G136" s="26"/>
      <c r="O136" s="6"/>
      <c r="P136" s="6"/>
      <c r="Q136" s="6"/>
      <c r="R136" s="6"/>
    </row>
    <row r="137" spans="1:21" x14ac:dyDescent="0.25">
      <c r="D137" s="3"/>
      <c r="G137" s="26"/>
      <c r="O137" s="6"/>
      <c r="P137" s="6"/>
      <c r="Q137" s="6"/>
      <c r="R137" s="6"/>
    </row>
    <row r="138" spans="1:21" x14ac:dyDescent="0.25">
      <c r="D138" s="3"/>
      <c r="G138" s="26"/>
      <c r="O138" s="6"/>
      <c r="P138" s="6"/>
      <c r="Q138" s="6"/>
      <c r="R138" s="6"/>
    </row>
    <row r="139" spans="1:21" x14ac:dyDescent="0.25">
      <c r="D139" s="3"/>
      <c r="G139" s="26"/>
      <c r="O139" s="6"/>
      <c r="P139" s="6"/>
      <c r="Q139" s="6"/>
      <c r="R139" s="6"/>
    </row>
    <row r="140" spans="1:21" x14ac:dyDescent="0.25">
      <c r="D140" s="3"/>
      <c r="G140" s="26"/>
      <c r="O140" s="6"/>
      <c r="P140" s="6"/>
      <c r="Q140" s="6"/>
      <c r="R140" s="6"/>
    </row>
    <row r="141" spans="1:21" x14ac:dyDescent="0.25">
      <c r="G141" s="26"/>
      <c r="O141" s="6"/>
      <c r="P141" s="6"/>
      <c r="Q141" s="6"/>
      <c r="R141" s="6"/>
    </row>
    <row r="142" spans="1:21" x14ac:dyDescent="0.25">
      <c r="G142" s="26"/>
      <c r="O142" s="6"/>
      <c r="P142" s="6"/>
      <c r="Q142" s="6"/>
      <c r="R142" s="6"/>
    </row>
    <row r="143" spans="1:21" x14ac:dyDescent="0.25">
      <c r="G143" s="26"/>
      <c r="O143" s="6"/>
      <c r="P143" s="6"/>
      <c r="Q143" s="6"/>
      <c r="R143" s="6"/>
    </row>
    <row r="144" spans="1:21" x14ac:dyDescent="0.25">
      <c r="G144" s="26"/>
      <c r="O144" s="6"/>
      <c r="P144" s="6"/>
      <c r="Q144" s="6"/>
      <c r="R144" s="6"/>
    </row>
    <row r="145" spans="7:18" x14ac:dyDescent="0.25">
      <c r="G145" s="26"/>
      <c r="O145" s="6"/>
      <c r="P145" s="6"/>
      <c r="Q145" s="6"/>
      <c r="R145" s="6"/>
    </row>
    <row r="146" spans="7:18" x14ac:dyDescent="0.25">
      <c r="G146" s="26"/>
      <c r="O146" s="6"/>
      <c r="P146" s="6"/>
      <c r="Q146" s="6"/>
      <c r="R146" s="6"/>
    </row>
    <row r="147" spans="7:18" x14ac:dyDescent="0.25">
      <c r="G147" s="26"/>
      <c r="O147" s="6"/>
      <c r="P147" s="6"/>
      <c r="Q147" s="6"/>
      <c r="R147" s="6"/>
    </row>
    <row r="148" spans="7:18" x14ac:dyDescent="0.25">
      <c r="G148" s="26"/>
      <c r="O148" s="6"/>
      <c r="P148" s="6"/>
      <c r="Q148" s="6"/>
      <c r="R148" s="6"/>
    </row>
    <row r="149" spans="7:18" x14ac:dyDescent="0.25">
      <c r="G149" s="26"/>
      <c r="O149" s="6"/>
      <c r="P149" s="6"/>
      <c r="Q149" s="6"/>
      <c r="R149" s="6"/>
    </row>
    <row r="150" spans="7:18" x14ac:dyDescent="0.25">
      <c r="G150" s="26"/>
      <c r="O150" s="6"/>
      <c r="P150" s="6"/>
      <c r="Q150" s="6"/>
      <c r="R150" s="6"/>
    </row>
    <row r="151" spans="7:18" x14ac:dyDescent="0.25">
      <c r="G151" s="26"/>
      <c r="O151" s="6"/>
      <c r="P151" s="6"/>
      <c r="Q151" s="6"/>
      <c r="R151" s="6"/>
    </row>
    <row r="152" spans="7:18" x14ac:dyDescent="0.25">
      <c r="G152" s="26"/>
      <c r="O152" s="6"/>
      <c r="P152" s="6"/>
      <c r="Q152" s="6"/>
      <c r="R152" s="6"/>
    </row>
    <row r="153" spans="7:18" x14ac:dyDescent="0.25">
      <c r="G153" s="26"/>
      <c r="O153" s="6"/>
      <c r="P153" s="6"/>
      <c r="Q153" s="6"/>
      <c r="R153" s="6"/>
    </row>
    <row r="154" spans="7:18" x14ac:dyDescent="0.25">
      <c r="G154" s="26"/>
      <c r="O154" s="6"/>
      <c r="P154" s="6"/>
      <c r="Q154" s="6"/>
      <c r="R154" s="6"/>
    </row>
    <row r="155" spans="7:18" x14ac:dyDescent="0.25">
      <c r="G155" s="26"/>
      <c r="O155" s="6"/>
      <c r="P155" s="6"/>
      <c r="Q155" s="6"/>
      <c r="R155" s="6"/>
    </row>
    <row r="156" spans="7:18" x14ac:dyDescent="0.25">
      <c r="G156" s="26"/>
      <c r="O156" s="6"/>
      <c r="P156" s="6"/>
      <c r="Q156" s="6"/>
      <c r="R156" s="6"/>
    </row>
    <row r="157" spans="7:18" x14ac:dyDescent="0.25">
      <c r="G157" s="26"/>
      <c r="O157" s="6"/>
      <c r="P157" s="6"/>
      <c r="Q157" s="6"/>
      <c r="R157" s="6"/>
    </row>
    <row r="158" spans="7:18" x14ac:dyDescent="0.25">
      <c r="G158" s="26"/>
      <c r="O158" s="6"/>
      <c r="P158" s="6"/>
      <c r="Q158" s="6"/>
      <c r="R158" s="6"/>
    </row>
    <row r="159" spans="7:18" x14ac:dyDescent="0.25">
      <c r="G159" s="26"/>
      <c r="O159" s="6"/>
      <c r="P159" s="6"/>
      <c r="Q159" s="6"/>
      <c r="R159" s="6"/>
    </row>
    <row r="160" spans="7:18" x14ac:dyDescent="0.25">
      <c r="G160" s="26"/>
      <c r="O160" s="6"/>
      <c r="P160" s="6"/>
      <c r="Q160" s="6"/>
      <c r="R160" s="6"/>
    </row>
    <row r="161" spans="7:18" x14ac:dyDescent="0.25">
      <c r="G161" s="26"/>
      <c r="O161" s="6"/>
      <c r="P161" s="6"/>
      <c r="Q161" s="6"/>
      <c r="R161" s="6"/>
    </row>
    <row r="162" spans="7:18" x14ac:dyDescent="0.25">
      <c r="G162" s="26"/>
      <c r="O162" s="6"/>
      <c r="P162" s="6"/>
      <c r="Q162" s="6"/>
      <c r="R162" s="6"/>
    </row>
    <row r="163" spans="7:18" x14ac:dyDescent="0.25">
      <c r="G163" s="26"/>
      <c r="O163" s="6"/>
      <c r="P163" s="6"/>
      <c r="Q163" s="6"/>
      <c r="R163" s="6"/>
    </row>
    <row r="164" spans="7:18" x14ac:dyDescent="0.25">
      <c r="G164" s="26"/>
    </row>
    <row r="165" spans="7:18" x14ac:dyDescent="0.25">
      <c r="G165" s="26"/>
    </row>
    <row r="166" spans="7:18" x14ac:dyDescent="0.25">
      <c r="G166" s="26"/>
    </row>
    <row r="167" spans="7:18" x14ac:dyDescent="0.25">
      <c r="G167" s="26"/>
    </row>
  </sheetData>
  <sheetProtection password="F723" sheet="1" objects="1" scenarios="1"/>
  <pageMargins left="0.7" right="0.7" top="0.75" bottom="0.75" header="0.3" footer="0.3"/>
  <pageSetup scale="70" fitToHeight="0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9" tint="0.39997558519241921"/>
  </sheetPr>
  <dimension ref="A1:AH123"/>
  <sheetViews>
    <sheetView view="pageBreakPreview" zoomScaleNormal="100" zoomScaleSheetLayoutView="100" workbookViewId="0">
      <selection activeCell="K56" sqref="K56"/>
    </sheetView>
  </sheetViews>
  <sheetFormatPr defaultColWidth="9.109375" defaultRowHeight="13.8" x14ac:dyDescent="0.3"/>
  <cols>
    <col min="1" max="1" width="7.6640625" style="830" customWidth="1"/>
    <col min="2" max="2" width="49" style="234" bestFit="1" customWidth="1"/>
    <col min="3" max="3" width="13.6640625" style="691" customWidth="1"/>
    <col min="4" max="4" width="15.6640625" style="325" hidden="1" customWidth="1"/>
    <col min="5" max="5" width="17.6640625" style="262" customWidth="1"/>
    <col min="6" max="6" width="16.109375" style="262" hidden="1" customWidth="1"/>
    <col min="7" max="7" width="13.5546875" style="262" hidden="1" customWidth="1"/>
    <col min="8" max="8" width="15.6640625" style="325" customWidth="1"/>
    <col min="9" max="26" width="12.6640625" style="234" customWidth="1"/>
    <col min="27" max="34" width="9.109375" style="234"/>
    <col min="35" max="16384" width="9.109375" style="262"/>
  </cols>
  <sheetData>
    <row r="1" spans="1:34" x14ac:dyDescent="0.3">
      <c r="A1" s="260"/>
      <c r="B1" s="217"/>
      <c r="C1" s="217"/>
      <c r="D1" s="261"/>
      <c r="E1" s="216"/>
      <c r="F1" s="216"/>
      <c r="G1" s="216"/>
      <c r="H1" s="261" t="s">
        <v>214</v>
      </c>
    </row>
    <row r="2" spans="1:34" ht="15.6" x14ac:dyDescent="0.3">
      <c r="A2" s="270" t="s">
        <v>268</v>
      </c>
      <c r="B2" s="271"/>
      <c r="C2" s="271"/>
      <c r="D2" s="272"/>
      <c r="E2" s="273"/>
      <c r="F2" s="273"/>
      <c r="G2" s="273"/>
      <c r="H2" s="272"/>
    </row>
    <row r="3" spans="1:34" s="274" customFormat="1" ht="18" x14ac:dyDescent="0.35">
      <c r="A3" s="278" t="s">
        <v>2106</v>
      </c>
      <c r="B3" s="279"/>
      <c r="C3" s="279"/>
      <c r="D3" s="280"/>
      <c r="E3" s="130"/>
      <c r="F3" s="130"/>
      <c r="G3" s="130"/>
      <c r="H3" s="280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7"/>
    </row>
    <row r="4" spans="1:34" s="281" customFormat="1" ht="15.6" x14ac:dyDescent="0.3">
      <c r="A4" s="288" t="str">
        <f>Enrollment!A4</f>
        <v>FISCAL YEAR 2013-2014</v>
      </c>
      <c r="B4" s="271"/>
      <c r="C4" s="271"/>
      <c r="D4" s="289"/>
      <c r="E4" s="290"/>
      <c r="F4" s="290"/>
      <c r="G4" s="290"/>
      <c r="H4" s="289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297"/>
      <c r="AG4" s="297"/>
      <c r="AH4" s="297"/>
    </row>
    <row r="5" spans="1:34" ht="14.4" thickBot="1" x14ac:dyDescent="0.35">
      <c r="A5" s="298"/>
      <c r="B5" s="299"/>
      <c r="C5" s="299"/>
      <c r="D5" s="272"/>
      <c r="E5" s="273"/>
      <c r="F5" s="273"/>
      <c r="G5" s="273"/>
      <c r="H5" s="272"/>
    </row>
    <row r="6" spans="1:34" x14ac:dyDescent="0.3">
      <c r="A6" s="304"/>
      <c r="B6" s="305"/>
      <c r="C6" s="2288" t="s">
        <v>216</v>
      </c>
      <c r="D6" s="2325" t="s">
        <v>1502</v>
      </c>
      <c r="E6" s="2300" t="s">
        <v>121</v>
      </c>
      <c r="F6" s="2325" t="s">
        <v>1524</v>
      </c>
      <c r="G6" s="2325" t="s">
        <v>1525</v>
      </c>
      <c r="H6" s="2302" t="s">
        <v>217</v>
      </c>
    </row>
    <row r="7" spans="1:34" ht="18.600000000000001" thickBot="1" x14ac:dyDescent="0.4">
      <c r="A7" s="307" t="str">
        <f>'Revenue Projection'!F2</f>
        <v>0000</v>
      </c>
      <c r="B7" s="308" t="str">
        <f>'Revenue Projection'!A1</f>
        <v>SAMPLE SCHOOL</v>
      </c>
      <c r="C7" s="2289"/>
      <c r="D7" s="2326"/>
      <c r="E7" s="2301"/>
      <c r="F7" s="2326"/>
      <c r="G7" s="2326"/>
      <c r="H7" s="2303"/>
    </row>
    <row r="8" spans="1:34" ht="18" customHeight="1" thickTop="1" thickBot="1" x14ac:dyDescent="0.4">
      <c r="A8" s="771" t="s">
        <v>1596</v>
      </c>
      <c r="B8" s="772"/>
      <c r="C8" s="772"/>
      <c r="D8" s="441"/>
      <c r="E8" s="500"/>
      <c r="F8" s="500"/>
      <c r="G8" s="773"/>
      <c r="H8" s="501"/>
    </row>
    <row r="9" spans="1:34" ht="18" customHeight="1" x14ac:dyDescent="0.3">
      <c r="A9" s="579" t="str">
        <f>'Salary Menu MIS 3382'!A451</f>
        <v>Title I - Project 4401 (Title Average)</v>
      </c>
      <c r="B9" s="380"/>
      <c r="C9" s="380"/>
      <c r="D9" s="382"/>
      <c r="E9" s="383"/>
      <c r="F9" s="383"/>
      <c r="G9" s="383"/>
      <c r="H9" s="423"/>
    </row>
    <row r="10" spans="1:34" ht="15" customHeight="1" x14ac:dyDescent="0.3">
      <c r="A10" s="385" t="s">
        <v>1601</v>
      </c>
      <c r="B10" s="386" t="str">
        <f>'Salary Menu MIS 3382'!B452</f>
        <v>Teacher - Title I</v>
      </c>
      <c r="C10" s="457">
        <f>+'Salary Menu MIS 3382'!C452</f>
        <v>0</v>
      </c>
      <c r="D10" s="529">
        <f t="shared" ref="D10:D18" si="0">ROUND(C10,2)</f>
        <v>0</v>
      </c>
      <c r="E10" s="530">
        <f>+'Salary Menu MIS 3382'!E452</f>
        <v>71800</v>
      </c>
      <c r="F10" s="531"/>
      <c r="G10" s="320">
        <f t="shared" ref="G10:G19" si="1">D10+F10</f>
        <v>0</v>
      </c>
      <c r="H10" s="459">
        <f t="shared" ref="H10:H18" si="2">ROUND(D10*E10,0)</f>
        <v>0</v>
      </c>
    </row>
    <row r="11" spans="1:34" ht="15" customHeight="1" x14ac:dyDescent="0.3">
      <c r="A11" s="336" t="str">
        <f>+'Salary Menu MIS 3382'!A453</f>
        <v>14000</v>
      </c>
      <c r="B11" s="390" t="str">
        <f>'Salary Menu MIS 3382'!B453</f>
        <v>Instructional Coach - 10 Month</v>
      </c>
      <c r="C11" s="340">
        <f>+'Salary Menu MIS 3382'!C453</f>
        <v>0</v>
      </c>
      <c r="D11" s="339">
        <f>ROUND(C11,2)</f>
        <v>0</v>
      </c>
      <c r="E11" s="777">
        <f>+'Salary Menu MIS 3382'!E453</f>
        <v>69900</v>
      </c>
      <c r="F11" s="532"/>
      <c r="G11" s="333">
        <f>D11+F11</f>
        <v>0</v>
      </c>
      <c r="H11" s="400">
        <f>ROUND(D11*E11,0)</f>
        <v>0</v>
      </c>
    </row>
    <row r="12" spans="1:34" ht="15" customHeight="1" x14ac:dyDescent="0.3">
      <c r="A12" s="336" t="s">
        <v>316</v>
      </c>
      <c r="B12" s="390" t="str">
        <f>'Salary Menu MIS 3382'!B454</f>
        <v>Teacher - Hourly</v>
      </c>
      <c r="C12" s="972">
        <f>+'Salary Menu MIS 3382'!C454</f>
        <v>0</v>
      </c>
      <c r="D12" s="342">
        <f t="shared" si="0"/>
        <v>0</v>
      </c>
      <c r="E12" s="341">
        <f>+'Salary Menu MIS 3382'!E454</f>
        <v>37</v>
      </c>
      <c r="F12" s="740"/>
      <c r="G12" s="342">
        <f t="shared" si="1"/>
        <v>0</v>
      </c>
      <c r="H12" s="400">
        <f t="shared" si="2"/>
        <v>0</v>
      </c>
    </row>
    <row r="13" spans="1:34" ht="15" customHeight="1" x14ac:dyDescent="0.3">
      <c r="A13" s="336" t="s">
        <v>1603</v>
      </c>
      <c r="B13" s="390" t="str">
        <f>'Salary Menu MIS 3382'!B455</f>
        <v>Classroom Assistant - Title I</v>
      </c>
      <c r="C13" s="340">
        <f>+'Salary Menu MIS 3382'!C455</f>
        <v>0</v>
      </c>
      <c r="D13" s="339">
        <f t="shared" si="0"/>
        <v>0</v>
      </c>
      <c r="E13" s="777">
        <f>+'Salary Menu MIS 3382'!E455</f>
        <v>31600</v>
      </c>
      <c r="F13" s="532"/>
      <c r="G13" s="333">
        <f t="shared" si="1"/>
        <v>0</v>
      </c>
      <c r="H13" s="400">
        <f t="shared" si="2"/>
        <v>0</v>
      </c>
    </row>
    <row r="14" spans="1:34" ht="15" customHeight="1" x14ac:dyDescent="0.3">
      <c r="A14" s="336" t="s">
        <v>1603</v>
      </c>
      <c r="B14" s="390" t="str">
        <f>'Salary Menu MIS 3382'!B456</f>
        <v>Classroom Assistant - Title I - PIP</v>
      </c>
      <c r="C14" s="340">
        <f>+'Salary Menu MIS 3382'!C456</f>
        <v>0</v>
      </c>
      <c r="D14" s="339">
        <f>ROUND(C14,2)</f>
        <v>0</v>
      </c>
      <c r="E14" s="777">
        <f>+'Salary Menu MIS 3382'!E456</f>
        <v>31600</v>
      </c>
      <c r="F14" s="532"/>
      <c r="G14" s="333">
        <f>D14+F14</f>
        <v>0</v>
      </c>
      <c r="H14" s="400">
        <f>ROUND(D14*E14,0)</f>
        <v>0</v>
      </c>
    </row>
    <row r="15" spans="1:34" ht="15" customHeight="1" x14ac:dyDescent="0.3">
      <c r="A15" s="336" t="s">
        <v>1603</v>
      </c>
      <c r="B15" s="390" t="str">
        <f>'Salary Menu MIS 3382'!B457</f>
        <v>Classroom Assistant - Title I - Less than 4 hours</v>
      </c>
      <c r="C15" s="973">
        <f>+'Salary Menu MIS 3382'!C457</f>
        <v>0</v>
      </c>
      <c r="D15" s="339">
        <f t="shared" si="0"/>
        <v>0</v>
      </c>
      <c r="E15" s="505">
        <f>+'Salary Menu MIS 3382'!E457</f>
        <v>3300</v>
      </c>
      <c r="F15" s="532"/>
      <c r="G15" s="333">
        <f t="shared" si="1"/>
        <v>0</v>
      </c>
      <c r="H15" s="400">
        <f t="shared" si="2"/>
        <v>0</v>
      </c>
    </row>
    <row r="16" spans="1:34" ht="15" customHeight="1" x14ac:dyDescent="0.3">
      <c r="A16" s="336" t="s">
        <v>1603</v>
      </c>
      <c r="B16" s="390" t="str">
        <f>'Salary Menu MIS 3382'!B458</f>
        <v>Classroom Assistant - Title I - PIP - Less than 4 hours</v>
      </c>
      <c r="C16" s="973">
        <f>+'Salary Menu MIS 3382'!C458</f>
        <v>0</v>
      </c>
      <c r="D16" s="339">
        <f>ROUND(C16,2)</f>
        <v>0</v>
      </c>
      <c r="E16" s="505">
        <f>+'Salary Menu MIS 3382'!E458</f>
        <v>3300</v>
      </c>
      <c r="F16" s="532"/>
      <c r="G16" s="333">
        <f>D16+F16</f>
        <v>0</v>
      </c>
      <c r="H16" s="400">
        <f>ROUND(D16*E16,0)</f>
        <v>0</v>
      </c>
    </row>
    <row r="17" spans="1:8" ht="15" hidden="1" customHeight="1" x14ac:dyDescent="0.3">
      <c r="A17" s="345" t="s">
        <v>1603</v>
      </c>
      <c r="B17" s="446" t="str">
        <f>'Salary Menu MIS 3382'!B459</f>
        <v>Parent Educator</v>
      </c>
      <c r="C17" s="348">
        <f>+'Salary Menu MIS 3382'!C459</f>
        <v>0</v>
      </c>
      <c r="D17" s="348">
        <f t="shared" si="0"/>
        <v>0</v>
      </c>
      <c r="E17" s="551">
        <f>+'Salary Menu MIS 3382'!E459</f>
        <v>35200</v>
      </c>
      <c r="F17" s="552"/>
      <c r="G17" s="350">
        <f t="shared" si="1"/>
        <v>0</v>
      </c>
      <c r="H17" s="351">
        <f t="shared" si="2"/>
        <v>0</v>
      </c>
    </row>
    <row r="18" spans="1:8" ht="15" hidden="1" customHeight="1" x14ac:dyDescent="0.3">
      <c r="A18" s="345" t="s">
        <v>1603</v>
      </c>
      <c r="B18" s="446" t="str">
        <f>'Salary Menu MIS 3382'!B460</f>
        <v>Parent Educator - Less than 4 hours</v>
      </c>
      <c r="C18" s="348">
        <f>+'Salary Menu MIS 3382'!C460</f>
        <v>0</v>
      </c>
      <c r="D18" s="348">
        <f t="shared" si="0"/>
        <v>0</v>
      </c>
      <c r="E18" s="551">
        <f>+'Salary Menu MIS 3382'!E460</f>
        <v>3800</v>
      </c>
      <c r="F18" s="552"/>
      <c r="G18" s="350">
        <f>D18+F18</f>
        <v>0</v>
      </c>
      <c r="H18" s="351">
        <f t="shared" si="2"/>
        <v>0</v>
      </c>
    </row>
    <row r="19" spans="1:8" ht="15" customHeight="1" thickBot="1" x14ac:dyDescent="0.35">
      <c r="A19" s="974"/>
      <c r="B19" s="778" t="s">
        <v>1393</v>
      </c>
      <c r="C19" s="356"/>
      <c r="D19" s="975"/>
      <c r="E19" s="976">
        <v>0</v>
      </c>
      <c r="F19" s="780"/>
      <c r="G19" s="781">
        <f t="shared" si="1"/>
        <v>0</v>
      </c>
      <c r="H19" s="365">
        <f>+'Salary Menu MIS 3382'!$H$461</f>
        <v>0</v>
      </c>
    </row>
    <row r="20" spans="1:8" ht="15" hidden="1" customHeight="1" thickBot="1" x14ac:dyDescent="0.35">
      <c r="A20" s="600"/>
      <c r="B20" s="968" t="s">
        <v>1842</v>
      </c>
      <c r="C20" s="602"/>
      <c r="D20" s="602"/>
      <c r="E20" s="603">
        <v>0</v>
      </c>
      <c r="F20" s="590"/>
      <c r="G20" s="591"/>
      <c r="H20" s="814">
        <f>+'Salary Menu MIS 3382'!$H$462</f>
        <v>0</v>
      </c>
    </row>
    <row r="21" spans="1:8" ht="15" customHeight="1" x14ac:dyDescent="0.3">
      <c r="A21" s="516"/>
      <c r="B21" s="783"/>
      <c r="C21" s="518"/>
      <c r="D21" s="519"/>
      <c r="E21" s="469" t="s">
        <v>224</v>
      </c>
      <c r="F21" s="470"/>
      <c r="G21" s="470"/>
      <c r="H21" s="631">
        <f>+'Salary Menu MIS 3382'!$H$463</f>
        <v>176106</v>
      </c>
    </row>
    <row r="22" spans="1:8" ht="15" customHeight="1" thickBot="1" x14ac:dyDescent="0.35">
      <c r="A22" s="474"/>
      <c r="B22" s="475"/>
      <c r="C22" s="522"/>
      <c r="D22" s="476"/>
      <c r="E22" s="477" t="s">
        <v>1605</v>
      </c>
      <c r="F22" s="470"/>
      <c r="G22" s="470"/>
      <c r="H22" s="523">
        <f>SUM(H10:H20)</f>
        <v>0</v>
      </c>
    </row>
    <row r="23" spans="1:8" ht="15" customHeight="1" thickBot="1" x14ac:dyDescent="0.35">
      <c r="A23" s="524"/>
      <c r="B23" s="525"/>
      <c r="C23" s="526"/>
      <c r="D23" s="527"/>
      <c r="E23" s="373" t="s">
        <v>1558</v>
      </c>
      <c r="F23" s="373"/>
      <c r="G23" s="373"/>
      <c r="H23" s="494">
        <f>H21-H22</f>
        <v>176106</v>
      </c>
    </row>
    <row r="24" spans="1:8" ht="18" hidden="1" customHeight="1" x14ac:dyDescent="0.3">
      <c r="A24" s="785" t="str">
        <f>'Salary Menu MIS 3382'!A479</f>
        <v>Title I N&amp;D - Project 4409</v>
      </c>
      <c r="B24" s="786"/>
      <c r="C24" s="786"/>
      <c r="D24" s="787"/>
      <c r="E24" s="788"/>
      <c r="F24" s="788"/>
      <c r="G24" s="788"/>
      <c r="H24" s="789"/>
    </row>
    <row r="25" spans="1:8" ht="15" hidden="1" customHeight="1" x14ac:dyDescent="0.3">
      <c r="A25" s="336" t="s">
        <v>304</v>
      </c>
      <c r="B25" s="390" t="str">
        <f>'Salary Menu MIS 3382'!B480</f>
        <v>Teacher - DJJ - 10 Month</v>
      </c>
      <c r="C25" s="342">
        <f>+'Salary Menu MIS 3382'!C480</f>
        <v>0</v>
      </c>
      <c r="D25" s="342">
        <f t="shared" ref="D25:D30" si="3">ROUND(C25,2)</f>
        <v>0</v>
      </c>
      <c r="E25" s="334">
        <f>+'Salary Menu MIS 3382'!E480</f>
        <v>64700</v>
      </c>
      <c r="F25" s="391"/>
      <c r="G25" s="320">
        <f t="shared" ref="G25:G31" si="4">D25+F25</f>
        <v>0</v>
      </c>
      <c r="H25" s="335">
        <f t="shared" ref="H25:H30" si="5">ROUND(D25*E25,0)</f>
        <v>0</v>
      </c>
    </row>
    <row r="26" spans="1:8" ht="15" hidden="1" customHeight="1" x14ac:dyDescent="0.3">
      <c r="A26" s="336" t="s">
        <v>304</v>
      </c>
      <c r="B26" s="390" t="str">
        <f>'Salary Menu MIS 3382'!B481</f>
        <v>Teacher - DJJ Vocational - 10 Month</v>
      </c>
      <c r="C26" s="342">
        <f>+'Salary Menu MIS 3382'!C481</f>
        <v>0</v>
      </c>
      <c r="D26" s="342">
        <f t="shared" si="3"/>
        <v>0</v>
      </c>
      <c r="E26" s="334">
        <f>+'Salary Menu MIS 3382'!E481</f>
        <v>64700</v>
      </c>
      <c r="F26" s="391"/>
      <c r="G26" s="333">
        <f t="shared" si="4"/>
        <v>0</v>
      </c>
      <c r="H26" s="335">
        <f t="shared" si="5"/>
        <v>0</v>
      </c>
    </row>
    <row r="27" spans="1:8" ht="15" hidden="1" customHeight="1" x14ac:dyDescent="0.3">
      <c r="A27" s="336" t="s">
        <v>316</v>
      </c>
      <c r="B27" s="390" t="str">
        <f>'Salary Menu MIS 3382'!B482</f>
        <v>Teacher - Hourly</v>
      </c>
      <c r="C27" s="972">
        <f>+'Salary Menu MIS 3382'!C482</f>
        <v>0</v>
      </c>
      <c r="D27" s="342">
        <f t="shared" si="3"/>
        <v>0</v>
      </c>
      <c r="E27" s="777">
        <f>+'Salary Menu MIS 3382'!E482</f>
        <v>37</v>
      </c>
      <c r="F27" s="532"/>
      <c r="G27" s="333">
        <f t="shared" si="4"/>
        <v>0</v>
      </c>
      <c r="H27" s="335">
        <f t="shared" si="5"/>
        <v>0</v>
      </c>
    </row>
    <row r="28" spans="1:8" ht="15" hidden="1" customHeight="1" x14ac:dyDescent="0.3">
      <c r="A28" s="336" t="s">
        <v>361</v>
      </c>
      <c r="B28" s="390" t="str">
        <f>'Salary Menu MIS 3382'!B483</f>
        <v>Guidance Counselor - 12 Month</v>
      </c>
      <c r="C28" s="340">
        <f>+'Salary Menu MIS 3382'!C483</f>
        <v>0</v>
      </c>
      <c r="D28" s="340">
        <f t="shared" si="3"/>
        <v>0</v>
      </c>
      <c r="E28" s="334">
        <f>+'Salary Menu MIS 3382'!E483</f>
        <v>91900</v>
      </c>
      <c r="F28" s="391"/>
      <c r="G28" s="333">
        <f t="shared" si="4"/>
        <v>0</v>
      </c>
      <c r="H28" s="335">
        <f t="shared" si="5"/>
        <v>0</v>
      </c>
    </row>
    <row r="29" spans="1:8" ht="15" hidden="1" customHeight="1" x14ac:dyDescent="0.3">
      <c r="A29" s="336" t="s">
        <v>368</v>
      </c>
      <c r="B29" s="390" t="str">
        <f>'Salary Menu MIS 3382'!B484</f>
        <v>Classroom Assistant - DJJ - Full Time</v>
      </c>
      <c r="C29" s="340">
        <f>+'Salary Menu MIS 3382'!C484</f>
        <v>0</v>
      </c>
      <c r="D29" s="340">
        <f t="shared" si="3"/>
        <v>0</v>
      </c>
      <c r="E29" s="334">
        <f>+'Salary Menu MIS 3382'!E484</f>
        <v>34900</v>
      </c>
      <c r="F29" s="391"/>
      <c r="G29" s="333">
        <f t="shared" si="4"/>
        <v>0</v>
      </c>
      <c r="H29" s="335">
        <f t="shared" si="5"/>
        <v>0</v>
      </c>
    </row>
    <row r="30" spans="1:8" ht="15" hidden="1" customHeight="1" x14ac:dyDescent="0.3">
      <c r="A30" s="336" t="s">
        <v>368</v>
      </c>
      <c r="B30" s="390" t="str">
        <f>'Salary Menu MIS 3382'!B485</f>
        <v>Classroom Assistant - DJJ - Less than 4 Hours</v>
      </c>
      <c r="C30" s="973">
        <f>+'Salary Menu MIS 3382'!C485</f>
        <v>0</v>
      </c>
      <c r="D30" s="340">
        <f t="shared" si="3"/>
        <v>0</v>
      </c>
      <c r="E30" s="334">
        <f>+'Salary Menu MIS 3382'!E485</f>
        <v>3800</v>
      </c>
      <c r="F30" s="391"/>
      <c r="G30" s="333">
        <f t="shared" si="4"/>
        <v>0</v>
      </c>
      <c r="H30" s="335">
        <f t="shared" si="5"/>
        <v>0</v>
      </c>
    </row>
    <row r="31" spans="1:8" ht="15" hidden="1" customHeight="1" thickBot="1" x14ac:dyDescent="0.35">
      <c r="A31" s="974"/>
      <c r="B31" s="977" t="s">
        <v>1393</v>
      </c>
      <c r="C31" s="356"/>
      <c r="D31" s="356"/>
      <c r="E31" s="976">
        <v>0</v>
      </c>
      <c r="F31" s="780"/>
      <c r="G31" s="781">
        <f t="shared" si="4"/>
        <v>0</v>
      </c>
      <c r="H31" s="810">
        <f>+'Salary Menu MIS 3382'!H486</f>
        <v>0</v>
      </c>
    </row>
    <row r="32" spans="1:8" ht="15" hidden="1" customHeight="1" thickBot="1" x14ac:dyDescent="0.35">
      <c r="A32" s="600"/>
      <c r="B32" s="601" t="s">
        <v>1842</v>
      </c>
      <c r="C32" s="602"/>
      <c r="D32" s="602"/>
      <c r="E32" s="603">
        <v>0</v>
      </c>
      <c r="F32" s="590"/>
      <c r="G32" s="591"/>
      <c r="H32" s="814">
        <f>+'Salary Menu MIS 3382'!H487</f>
        <v>0</v>
      </c>
    </row>
    <row r="33" spans="1:34" s="234" customFormat="1" ht="15" hidden="1" customHeight="1" x14ac:dyDescent="0.3">
      <c r="A33" s="516"/>
      <c r="B33" s="517"/>
      <c r="C33" s="517"/>
      <c r="D33" s="519"/>
      <c r="E33" s="469" t="s">
        <v>224</v>
      </c>
      <c r="F33" s="470"/>
      <c r="G33" s="470"/>
      <c r="H33" s="631">
        <f>+'Salary Menu MIS 3382'!H488</f>
        <v>0</v>
      </c>
    </row>
    <row r="34" spans="1:34" s="234" customFormat="1" ht="15" hidden="1" customHeight="1" thickBot="1" x14ac:dyDescent="0.35">
      <c r="A34" s="474"/>
      <c r="B34" s="475"/>
      <c r="C34" s="475"/>
      <c r="D34" s="476"/>
      <c r="E34" s="477" t="s">
        <v>1846</v>
      </c>
      <c r="F34" s="470"/>
      <c r="G34" s="470"/>
      <c r="H34" s="523">
        <f>SUM(H25:H32)</f>
        <v>0</v>
      </c>
    </row>
    <row r="35" spans="1:34" s="234" customFormat="1" ht="15" hidden="1" customHeight="1" thickBot="1" x14ac:dyDescent="0.35">
      <c r="A35" s="487"/>
      <c r="B35" s="488"/>
      <c r="C35" s="489"/>
      <c r="D35" s="768"/>
      <c r="E35" s="528" t="s">
        <v>1558</v>
      </c>
      <c r="F35" s="632"/>
      <c r="G35" s="373"/>
      <c r="H35" s="494">
        <f>H33-H34</f>
        <v>0</v>
      </c>
    </row>
    <row r="36" spans="1:34" s="533" customFormat="1" ht="18" hidden="1" customHeight="1" x14ac:dyDescent="0.3">
      <c r="A36" s="595" t="str">
        <f>'Salary Menu MIS 3382'!A505</f>
        <v>Title I - ARRA - Project 0491 (Title Average)</v>
      </c>
      <c r="B36" s="596"/>
      <c r="C36" s="596"/>
      <c r="D36" s="597"/>
      <c r="E36" s="598"/>
      <c r="F36" s="598"/>
      <c r="G36" s="598"/>
      <c r="H36" s="537"/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5"/>
      <c r="T36" s="535"/>
      <c r="U36" s="535"/>
      <c r="V36" s="535"/>
      <c r="W36" s="535"/>
      <c r="X36" s="535"/>
      <c r="Y36" s="535"/>
      <c r="Z36" s="535"/>
      <c r="AA36" s="535"/>
      <c r="AB36" s="535"/>
      <c r="AC36" s="535"/>
      <c r="AD36" s="535"/>
      <c r="AE36" s="535"/>
      <c r="AF36" s="535"/>
      <c r="AG36" s="535"/>
      <c r="AH36" s="535"/>
    </row>
    <row r="37" spans="1:34" s="533" customFormat="1" ht="15" hidden="1" customHeight="1" x14ac:dyDescent="0.3">
      <c r="A37" s="856" t="s">
        <v>1601</v>
      </c>
      <c r="B37" s="857" t="str">
        <f>'Salary Menu MIS 3382'!B506</f>
        <v>Teacher - Title I</v>
      </c>
      <c r="C37" s="859">
        <f>+'Salary Menu MIS 3382'!C506</f>
        <v>0</v>
      </c>
      <c r="D37" s="859">
        <f t="shared" ref="D37:D45" si="6">ROUND(C37,2)</f>
        <v>0</v>
      </c>
      <c r="E37" s="860">
        <f>+'Salary Menu MIS 3382'!E506</f>
        <v>0</v>
      </c>
      <c r="F37" s="861"/>
      <c r="G37" s="862">
        <f t="shared" ref="G37:G46" si="7">D37+F37</f>
        <v>0</v>
      </c>
      <c r="H37" s="863">
        <f t="shared" ref="H37:H45" si="8">ROUND(D37*E37,0)</f>
        <v>0</v>
      </c>
      <c r="I37" s="535"/>
      <c r="J37" s="535"/>
      <c r="K37" s="535"/>
      <c r="L37" s="535"/>
      <c r="M37" s="535"/>
      <c r="N37" s="535"/>
      <c r="O37" s="535"/>
      <c r="P37" s="535"/>
      <c r="Q37" s="535"/>
      <c r="R37" s="535"/>
      <c r="S37" s="535"/>
      <c r="T37" s="535"/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5"/>
      <c r="AF37" s="535"/>
      <c r="AG37" s="535"/>
      <c r="AH37" s="535"/>
    </row>
    <row r="38" spans="1:34" s="533" customFormat="1" ht="15" hidden="1" customHeight="1" x14ac:dyDescent="0.3">
      <c r="A38" s="345" t="s">
        <v>1601</v>
      </c>
      <c r="B38" s="446" t="str">
        <f>'Salary Menu MIS 3382'!B507</f>
        <v>Instructional Coach - 10 Month</v>
      </c>
      <c r="C38" s="348">
        <f>+'Salary Menu MIS 3382'!C507</f>
        <v>0</v>
      </c>
      <c r="D38" s="348">
        <f>ROUND(C38,2)</f>
        <v>0</v>
      </c>
      <c r="E38" s="551">
        <f>+'Salary Menu MIS 3382'!E507</f>
        <v>0</v>
      </c>
      <c r="F38" s="552"/>
      <c r="G38" s="350">
        <f>D38+F38</f>
        <v>0</v>
      </c>
      <c r="H38" s="351">
        <f>ROUND(D38*E38,0)</f>
        <v>0</v>
      </c>
      <c r="I38" s="535"/>
      <c r="J38" s="535"/>
      <c r="K38" s="535"/>
      <c r="L38" s="535"/>
      <c r="M38" s="535"/>
      <c r="N38" s="535"/>
      <c r="O38" s="535"/>
      <c r="P38" s="535"/>
      <c r="Q38" s="535"/>
      <c r="R38" s="535"/>
      <c r="S38" s="535"/>
      <c r="T38" s="535"/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5"/>
      <c r="AF38" s="535"/>
      <c r="AG38" s="535"/>
      <c r="AH38" s="535"/>
    </row>
    <row r="39" spans="1:34" s="533" customFormat="1" ht="15" hidden="1" customHeight="1" x14ac:dyDescent="0.3">
      <c r="A39" s="345" t="s">
        <v>316</v>
      </c>
      <c r="B39" s="446" t="str">
        <f>'Salary Menu MIS 3382'!B508</f>
        <v>Teacher - Hourly</v>
      </c>
      <c r="C39" s="350">
        <f>+'Salary Menu MIS 3382'!C508</f>
        <v>0</v>
      </c>
      <c r="D39" s="350">
        <f t="shared" si="6"/>
        <v>0</v>
      </c>
      <c r="E39" s="551">
        <f>+'Salary Menu MIS 3382'!E508</f>
        <v>0</v>
      </c>
      <c r="F39" s="552"/>
      <c r="G39" s="350">
        <f t="shared" si="7"/>
        <v>0</v>
      </c>
      <c r="H39" s="351">
        <f t="shared" si="8"/>
        <v>0</v>
      </c>
      <c r="I39" s="535"/>
      <c r="J39" s="535"/>
      <c r="K39" s="535"/>
      <c r="L39" s="535"/>
      <c r="M39" s="535"/>
      <c r="N39" s="535"/>
      <c r="O39" s="535"/>
      <c r="P39" s="535"/>
      <c r="Q39" s="535"/>
      <c r="R39" s="535"/>
      <c r="S39" s="535"/>
      <c r="T39" s="535"/>
      <c r="U39" s="535"/>
      <c r="V39" s="535"/>
      <c r="W39" s="535"/>
      <c r="X39" s="535"/>
      <c r="Y39" s="535"/>
      <c r="Z39" s="535"/>
      <c r="AA39" s="535"/>
      <c r="AB39" s="535"/>
      <c r="AC39" s="535"/>
      <c r="AD39" s="535"/>
      <c r="AE39" s="535"/>
      <c r="AF39" s="535"/>
      <c r="AG39" s="535"/>
      <c r="AH39" s="535"/>
    </row>
    <row r="40" spans="1:34" s="533" customFormat="1" ht="15" hidden="1" customHeight="1" x14ac:dyDescent="0.3">
      <c r="A40" s="345" t="s">
        <v>1603</v>
      </c>
      <c r="B40" s="446" t="str">
        <f>'Salary Menu MIS 3382'!B509</f>
        <v>Classroom Assistant - Title I</v>
      </c>
      <c r="C40" s="348">
        <f>+'Salary Menu MIS 3382'!C509</f>
        <v>0</v>
      </c>
      <c r="D40" s="348">
        <f t="shared" si="6"/>
        <v>0</v>
      </c>
      <c r="E40" s="551">
        <f>+'Salary Menu MIS 3382'!E509</f>
        <v>0</v>
      </c>
      <c r="F40" s="552"/>
      <c r="G40" s="350">
        <f t="shared" si="7"/>
        <v>0</v>
      </c>
      <c r="H40" s="351">
        <f t="shared" si="8"/>
        <v>0</v>
      </c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5"/>
      <c r="AF40" s="535"/>
      <c r="AG40" s="535"/>
      <c r="AH40" s="535"/>
    </row>
    <row r="41" spans="1:34" s="533" customFormat="1" ht="15" hidden="1" customHeight="1" x14ac:dyDescent="0.3">
      <c r="A41" s="345" t="s">
        <v>1603</v>
      </c>
      <c r="B41" s="446" t="str">
        <f>'Salary Menu MIS 3382'!B510</f>
        <v>Classroom Assistant - Title I - PIP</v>
      </c>
      <c r="C41" s="348">
        <f>+'Salary Menu MIS 3382'!C510</f>
        <v>0</v>
      </c>
      <c r="D41" s="348">
        <f>ROUND(C41,2)</f>
        <v>0</v>
      </c>
      <c r="E41" s="551">
        <f>+'Salary Menu MIS 3382'!E510</f>
        <v>0</v>
      </c>
      <c r="F41" s="552"/>
      <c r="G41" s="350">
        <f>D41+F41</f>
        <v>0</v>
      </c>
      <c r="H41" s="351">
        <f>ROUND(D41*E41,0)</f>
        <v>0</v>
      </c>
      <c r="I41" s="535"/>
      <c r="J41" s="535"/>
      <c r="K41" s="535"/>
      <c r="L41" s="535"/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5"/>
      <c r="AF41" s="535"/>
      <c r="AG41" s="535"/>
      <c r="AH41" s="535"/>
    </row>
    <row r="42" spans="1:34" s="533" customFormat="1" ht="15" hidden="1" customHeight="1" x14ac:dyDescent="0.3">
      <c r="A42" s="345" t="s">
        <v>1603</v>
      </c>
      <c r="B42" s="446" t="str">
        <f>'Salary Menu MIS 3382'!B511</f>
        <v>Classroom Assistant - Title I - Less than 4 hours</v>
      </c>
      <c r="C42" s="348">
        <f>+'Salary Menu MIS 3382'!C511</f>
        <v>0</v>
      </c>
      <c r="D42" s="348">
        <f t="shared" si="6"/>
        <v>0</v>
      </c>
      <c r="E42" s="551">
        <f>+'Salary Menu MIS 3382'!E511</f>
        <v>0</v>
      </c>
      <c r="F42" s="552"/>
      <c r="G42" s="350">
        <f t="shared" si="7"/>
        <v>0</v>
      </c>
      <c r="H42" s="351">
        <f t="shared" si="8"/>
        <v>0</v>
      </c>
      <c r="I42" s="535"/>
      <c r="J42" s="535"/>
      <c r="K42" s="535"/>
      <c r="L42" s="535"/>
      <c r="M42" s="535"/>
      <c r="N42" s="535"/>
      <c r="O42" s="535"/>
      <c r="P42" s="535"/>
      <c r="Q42" s="535"/>
      <c r="R42" s="535"/>
      <c r="S42" s="535"/>
      <c r="T42" s="535"/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  <c r="AE42" s="535"/>
      <c r="AF42" s="535"/>
      <c r="AG42" s="535"/>
      <c r="AH42" s="535"/>
    </row>
    <row r="43" spans="1:34" s="533" customFormat="1" ht="15" hidden="1" customHeight="1" x14ac:dyDescent="0.3">
      <c r="A43" s="345" t="s">
        <v>1603</v>
      </c>
      <c r="B43" s="446" t="str">
        <f>'Salary Menu MIS 3382'!B512</f>
        <v>Classroom Assistant - Title I - PIP - Less than 4 hours</v>
      </c>
      <c r="C43" s="348">
        <f>+'Salary Menu MIS 3382'!C512</f>
        <v>0</v>
      </c>
      <c r="D43" s="348">
        <f>ROUND(C43,2)</f>
        <v>0</v>
      </c>
      <c r="E43" s="551">
        <f>+'Salary Menu MIS 3382'!E512</f>
        <v>0</v>
      </c>
      <c r="F43" s="552"/>
      <c r="G43" s="350">
        <f>D43+F43</f>
        <v>0</v>
      </c>
      <c r="H43" s="351">
        <f>ROUND(D43*E43,0)</f>
        <v>0</v>
      </c>
      <c r="I43" s="535"/>
      <c r="J43" s="535"/>
      <c r="K43" s="535"/>
      <c r="L43" s="535"/>
      <c r="M43" s="535"/>
      <c r="N43" s="535"/>
      <c r="O43" s="535"/>
      <c r="P43" s="535"/>
      <c r="Q43" s="535"/>
      <c r="R43" s="535"/>
      <c r="S43" s="535"/>
      <c r="T43" s="535"/>
      <c r="U43" s="535"/>
      <c r="V43" s="535"/>
      <c r="W43" s="535"/>
      <c r="X43" s="535"/>
      <c r="Y43" s="535"/>
      <c r="Z43" s="535"/>
      <c r="AA43" s="535"/>
      <c r="AB43" s="535"/>
      <c r="AC43" s="535"/>
      <c r="AD43" s="535"/>
      <c r="AE43" s="535"/>
      <c r="AF43" s="535"/>
      <c r="AG43" s="535"/>
      <c r="AH43" s="535"/>
    </row>
    <row r="44" spans="1:34" s="533" customFormat="1" ht="15" hidden="1" customHeight="1" x14ac:dyDescent="0.3">
      <c r="A44" s="345" t="s">
        <v>1603</v>
      </c>
      <c r="B44" s="446" t="str">
        <f>'Salary Menu MIS 3382'!B513</f>
        <v>Parent Educator</v>
      </c>
      <c r="C44" s="348">
        <f>+'Salary Menu MIS 3382'!C513</f>
        <v>0</v>
      </c>
      <c r="D44" s="348">
        <f t="shared" si="6"/>
        <v>0</v>
      </c>
      <c r="E44" s="551">
        <f>+'Salary Menu MIS 3382'!E513</f>
        <v>0</v>
      </c>
      <c r="F44" s="552"/>
      <c r="G44" s="350">
        <f t="shared" si="7"/>
        <v>0</v>
      </c>
      <c r="H44" s="351">
        <f t="shared" si="8"/>
        <v>0</v>
      </c>
      <c r="I44" s="535"/>
      <c r="J44" s="535"/>
      <c r="K44" s="535"/>
      <c r="L44" s="535"/>
      <c r="M44" s="535"/>
      <c r="N44" s="535"/>
      <c r="O44" s="535"/>
      <c r="P44" s="535"/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  <c r="AE44" s="535"/>
      <c r="AF44" s="535"/>
      <c r="AG44" s="535"/>
      <c r="AH44" s="535"/>
    </row>
    <row r="45" spans="1:34" s="533" customFormat="1" ht="15" hidden="1" customHeight="1" x14ac:dyDescent="0.3">
      <c r="A45" s="345" t="s">
        <v>1603</v>
      </c>
      <c r="B45" s="446" t="str">
        <f>'Salary Menu MIS 3382'!B514</f>
        <v>Parent Educator - Less than 4 hours</v>
      </c>
      <c r="C45" s="348">
        <f>+'Salary Menu MIS 3382'!C514</f>
        <v>0</v>
      </c>
      <c r="D45" s="348">
        <f t="shared" si="6"/>
        <v>0</v>
      </c>
      <c r="E45" s="551">
        <f>+'Salary Menu MIS 3382'!E514</f>
        <v>0</v>
      </c>
      <c r="F45" s="552"/>
      <c r="G45" s="350">
        <f>D45+F45</f>
        <v>0</v>
      </c>
      <c r="H45" s="351">
        <f t="shared" si="8"/>
        <v>0</v>
      </c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  <c r="AE45" s="535"/>
      <c r="AF45" s="535"/>
      <c r="AG45" s="535"/>
      <c r="AH45" s="535"/>
    </row>
    <row r="46" spans="1:34" s="533" customFormat="1" ht="15" hidden="1" customHeight="1" thickBot="1" x14ac:dyDescent="0.35">
      <c r="A46" s="909"/>
      <c r="B46" s="865" t="s">
        <v>1393</v>
      </c>
      <c r="C46" s="912"/>
      <c r="D46" s="912"/>
      <c r="E46" s="967">
        <v>0</v>
      </c>
      <c r="F46" s="867"/>
      <c r="G46" s="868">
        <f t="shared" si="7"/>
        <v>0</v>
      </c>
      <c r="H46" s="556">
        <f>+'Salary Menu MIS 3382'!H515</f>
        <v>0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5"/>
      <c r="T46" s="535"/>
      <c r="U46" s="535"/>
      <c r="V46" s="535"/>
      <c r="W46" s="535"/>
      <c r="X46" s="535"/>
      <c r="Y46" s="535"/>
      <c r="Z46" s="535"/>
      <c r="AA46" s="535"/>
      <c r="AB46" s="535"/>
      <c r="AC46" s="535"/>
      <c r="AD46" s="535"/>
      <c r="AE46" s="535"/>
      <c r="AF46" s="535"/>
      <c r="AG46" s="535"/>
      <c r="AH46" s="535"/>
    </row>
    <row r="47" spans="1:34" s="533" customFormat="1" ht="15" hidden="1" customHeight="1" thickBot="1" x14ac:dyDescent="0.35">
      <c r="A47" s="600"/>
      <c r="B47" s="968" t="s">
        <v>1842</v>
      </c>
      <c r="C47" s="602"/>
      <c r="D47" s="602"/>
      <c r="E47" s="603">
        <v>0</v>
      </c>
      <c r="F47" s="590"/>
      <c r="G47" s="591"/>
      <c r="H47" s="814">
        <f>+'Salary Menu MIS 3382'!H516</f>
        <v>0</v>
      </c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5"/>
      <c r="T47" s="535"/>
      <c r="U47" s="535"/>
      <c r="V47" s="535"/>
      <c r="W47" s="535"/>
      <c r="X47" s="535"/>
      <c r="Y47" s="535"/>
      <c r="Z47" s="535"/>
      <c r="AA47" s="535"/>
      <c r="AB47" s="535"/>
      <c r="AC47" s="535"/>
      <c r="AD47" s="535"/>
      <c r="AE47" s="535"/>
      <c r="AF47" s="535"/>
      <c r="AG47" s="535"/>
      <c r="AH47" s="535"/>
    </row>
    <row r="48" spans="1:34" s="533" customFormat="1" ht="15" hidden="1" customHeight="1" x14ac:dyDescent="0.3">
      <c r="A48" s="558"/>
      <c r="B48" s="869"/>
      <c r="C48" s="559"/>
      <c r="D48" s="560"/>
      <c r="E48" s="561" t="s">
        <v>224</v>
      </c>
      <c r="F48" s="565"/>
      <c r="G48" s="565"/>
      <c r="H48" s="870">
        <f>+'Salary Menu MIS 3382'!H517</f>
        <v>0</v>
      </c>
      <c r="I48" s="535"/>
      <c r="J48" s="535"/>
      <c r="K48" s="535"/>
      <c r="L48" s="535"/>
      <c r="M48" s="535"/>
      <c r="N48" s="535"/>
      <c r="O48" s="535"/>
      <c r="P48" s="535"/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  <c r="AD48" s="535"/>
      <c r="AE48" s="535"/>
      <c r="AF48" s="535"/>
      <c r="AG48" s="535"/>
      <c r="AH48" s="535"/>
    </row>
    <row r="49" spans="1:34" s="533" customFormat="1" ht="15" hidden="1" customHeight="1" thickBot="1" x14ac:dyDescent="0.35">
      <c r="A49" s="480"/>
      <c r="B49" s="481"/>
      <c r="C49" s="481"/>
      <c r="D49" s="482"/>
      <c r="E49" s="483" t="s">
        <v>1605</v>
      </c>
      <c r="F49" s="565"/>
      <c r="G49" s="565"/>
      <c r="H49" s="566">
        <f>SUM(H37:H47)</f>
        <v>0</v>
      </c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  <c r="AE49" s="535"/>
      <c r="AF49" s="535"/>
      <c r="AG49" s="535"/>
      <c r="AH49" s="535"/>
    </row>
    <row r="50" spans="1:34" s="533" customFormat="1" ht="15" hidden="1" customHeight="1" thickBot="1" x14ac:dyDescent="0.35">
      <c r="A50" s="567"/>
      <c r="B50" s="568"/>
      <c r="C50" s="568"/>
      <c r="D50" s="569"/>
      <c r="E50" s="571" t="s">
        <v>1558</v>
      </c>
      <c r="F50" s="571"/>
      <c r="G50" s="571"/>
      <c r="H50" s="572">
        <f>H48-H49</f>
        <v>0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</row>
    <row r="51" spans="1:34" ht="15" customHeight="1" x14ac:dyDescent="0.3">
      <c r="A51" s="260"/>
      <c r="B51" s="217"/>
      <c r="C51" s="217"/>
      <c r="D51" s="261"/>
      <c r="E51" s="216"/>
      <c r="F51" s="216"/>
      <c r="G51" s="216"/>
      <c r="H51" s="261"/>
    </row>
    <row r="52" spans="1:34" ht="15" customHeight="1" x14ac:dyDescent="0.3">
      <c r="A52" s="137"/>
      <c r="B52" s="217"/>
      <c r="C52" s="217"/>
      <c r="D52" s="261"/>
      <c r="E52" s="216"/>
      <c r="F52" s="216"/>
      <c r="G52" s="216"/>
      <c r="H52" s="261"/>
    </row>
    <row r="53" spans="1:34" ht="15" customHeight="1" x14ac:dyDescent="0.3">
      <c r="A53" s="260"/>
      <c r="B53" s="217"/>
      <c r="C53" s="217"/>
      <c r="D53" s="261"/>
      <c r="E53" s="216"/>
      <c r="F53" s="216"/>
      <c r="G53" s="216"/>
      <c r="H53" s="261"/>
    </row>
    <row r="54" spans="1:34" ht="15" customHeight="1" x14ac:dyDescent="0.3">
      <c r="A54" s="2295" t="s">
        <v>228</v>
      </c>
      <c r="B54" s="2295"/>
      <c r="C54" s="2295"/>
      <c r="D54" s="2296"/>
      <c r="E54" s="2295"/>
      <c r="F54" s="2295"/>
      <c r="G54" s="2295"/>
      <c r="H54" s="2297"/>
    </row>
    <row r="55" spans="1:34" ht="15" customHeight="1" x14ac:dyDescent="0.3">
      <c r="A55" s="2292" t="s">
        <v>229</v>
      </c>
      <c r="B55" s="2292"/>
      <c r="C55" s="2292"/>
      <c r="D55" s="2293"/>
      <c r="E55" s="2292"/>
      <c r="F55" s="2292"/>
      <c r="G55" s="2292"/>
      <c r="H55" s="2294"/>
    </row>
    <row r="56" spans="1:34" ht="15" customHeight="1" x14ac:dyDescent="0.3">
      <c r="A56" s="260"/>
      <c r="B56" s="217"/>
      <c r="C56" s="217"/>
      <c r="D56" s="261"/>
      <c r="E56" s="216"/>
      <c r="F56" s="216"/>
      <c r="G56" s="216"/>
      <c r="H56" s="261"/>
    </row>
    <row r="57" spans="1:34" x14ac:dyDescent="0.3">
      <c r="A57" s="828"/>
      <c r="C57" s="234"/>
    </row>
    <row r="58" spans="1:34" x14ac:dyDescent="0.3">
      <c r="A58" s="828"/>
      <c r="C58" s="234"/>
    </row>
    <row r="59" spans="1:34" x14ac:dyDescent="0.3">
      <c r="A59" s="828"/>
      <c r="C59" s="234"/>
    </row>
    <row r="60" spans="1:34" s="265" customFormat="1" x14ac:dyDescent="0.3">
      <c r="A60" s="828"/>
      <c r="B60" s="234"/>
      <c r="C60" s="234"/>
      <c r="D60" s="325"/>
      <c r="E60" s="262"/>
      <c r="F60" s="262"/>
      <c r="G60" s="262"/>
      <c r="H60" s="325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</row>
    <row r="61" spans="1:34" s="265" customFormat="1" x14ac:dyDescent="0.3">
      <c r="A61" s="828"/>
      <c r="B61" s="234"/>
      <c r="C61" s="234"/>
      <c r="D61" s="325"/>
      <c r="E61" s="262"/>
      <c r="F61" s="262"/>
      <c r="G61" s="262"/>
      <c r="H61" s="325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</row>
    <row r="62" spans="1:34" s="265" customFormat="1" x14ac:dyDescent="0.3">
      <c r="A62" s="828"/>
      <c r="B62" s="234"/>
      <c r="C62" s="234"/>
      <c r="D62" s="325"/>
      <c r="E62" s="262"/>
      <c r="F62" s="262"/>
      <c r="G62" s="262"/>
      <c r="H62" s="325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</row>
    <row r="63" spans="1:34" s="265" customFormat="1" x14ac:dyDescent="0.3">
      <c r="A63" s="828"/>
      <c r="B63" s="234"/>
      <c r="C63" s="234"/>
      <c r="D63" s="325"/>
      <c r="E63" s="262"/>
      <c r="F63" s="262"/>
      <c r="G63" s="262"/>
      <c r="H63" s="325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</row>
    <row r="64" spans="1:34" s="265" customFormat="1" x14ac:dyDescent="0.3">
      <c r="A64" s="828"/>
      <c r="B64" s="234"/>
      <c r="C64" s="234"/>
      <c r="D64" s="325"/>
      <c r="E64" s="262"/>
      <c r="F64" s="262"/>
      <c r="G64" s="262"/>
      <c r="H64" s="325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</row>
    <row r="65" spans="1:34" s="265" customFormat="1" x14ac:dyDescent="0.3">
      <c r="A65" s="828"/>
      <c r="B65" s="234"/>
      <c r="C65" s="234"/>
      <c r="D65" s="325"/>
      <c r="E65" s="262"/>
      <c r="F65" s="262"/>
      <c r="G65" s="262"/>
      <c r="H65" s="325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</row>
    <row r="66" spans="1:34" s="265" customFormat="1" x14ac:dyDescent="0.3">
      <c r="A66" s="828"/>
      <c r="B66" s="234"/>
      <c r="C66" s="234"/>
      <c r="D66" s="325"/>
      <c r="E66" s="262"/>
      <c r="F66" s="262"/>
      <c r="G66" s="262"/>
      <c r="H66" s="325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</row>
    <row r="67" spans="1:34" s="265" customFormat="1" x14ac:dyDescent="0.3">
      <c r="A67" s="828"/>
      <c r="B67" s="234"/>
      <c r="C67" s="234"/>
      <c r="D67" s="325"/>
      <c r="E67" s="262"/>
      <c r="F67" s="262"/>
      <c r="G67" s="262"/>
      <c r="H67" s="325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</row>
    <row r="68" spans="1:34" s="265" customFormat="1" x14ac:dyDescent="0.3">
      <c r="A68" s="828"/>
      <c r="B68" s="234"/>
      <c r="C68" s="234"/>
      <c r="D68" s="325"/>
      <c r="E68" s="262"/>
      <c r="F68" s="262"/>
      <c r="G68" s="262"/>
      <c r="H68" s="325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</row>
    <row r="69" spans="1:34" s="265" customFormat="1" x14ac:dyDescent="0.3">
      <c r="A69" s="828"/>
      <c r="B69" s="234"/>
      <c r="C69" s="234"/>
      <c r="D69" s="325"/>
      <c r="E69" s="262"/>
      <c r="F69" s="262"/>
      <c r="G69" s="262"/>
      <c r="H69" s="325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</row>
    <row r="70" spans="1:34" s="265" customFormat="1" x14ac:dyDescent="0.3">
      <c r="A70" s="828"/>
      <c r="B70" s="234"/>
      <c r="C70" s="234"/>
      <c r="D70" s="325"/>
      <c r="E70" s="262"/>
      <c r="F70" s="262"/>
      <c r="G70" s="262"/>
      <c r="H70" s="325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</row>
    <row r="71" spans="1:34" s="265" customFormat="1" x14ac:dyDescent="0.3">
      <c r="A71" s="828"/>
      <c r="B71" s="234"/>
      <c r="C71" s="234"/>
      <c r="D71" s="325"/>
      <c r="E71" s="262"/>
      <c r="F71" s="262"/>
      <c r="G71" s="262"/>
      <c r="H71" s="325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</row>
    <row r="72" spans="1:34" s="265" customFormat="1" x14ac:dyDescent="0.3">
      <c r="A72" s="828"/>
      <c r="B72" s="234"/>
      <c r="C72" s="234"/>
      <c r="D72" s="325"/>
      <c r="E72" s="262"/>
      <c r="F72" s="262"/>
      <c r="G72" s="262"/>
      <c r="H72" s="325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</row>
    <row r="73" spans="1:34" s="265" customFormat="1" x14ac:dyDescent="0.3">
      <c r="A73" s="828"/>
      <c r="B73" s="234"/>
      <c r="C73" s="234"/>
      <c r="D73" s="325"/>
      <c r="E73" s="262"/>
      <c r="F73" s="262"/>
      <c r="G73" s="262"/>
      <c r="H73" s="325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</row>
    <row r="74" spans="1:34" s="265" customFormat="1" x14ac:dyDescent="0.3">
      <c r="A74" s="828"/>
      <c r="B74" s="234"/>
      <c r="C74" s="234"/>
      <c r="D74" s="325"/>
      <c r="E74" s="262"/>
      <c r="F74" s="262"/>
      <c r="G74" s="262"/>
      <c r="H74" s="325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</row>
    <row r="75" spans="1:34" s="265" customFormat="1" x14ac:dyDescent="0.3">
      <c r="A75" s="828"/>
      <c r="B75" s="234"/>
      <c r="C75" s="234"/>
      <c r="D75" s="325"/>
      <c r="E75" s="262"/>
      <c r="F75" s="262"/>
      <c r="G75" s="262"/>
      <c r="H75" s="325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</row>
    <row r="76" spans="1:34" s="265" customFormat="1" x14ac:dyDescent="0.3">
      <c r="A76" s="828"/>
      <c r="B76" s="234"/>
      <c r="C76" s="234"/>
      <c r="D76" s="325"/>
      <c r="E76" s="262"/>
      <c r="F76" s="262"/>
      <c r="G76" s="262"/>
      <c r="H76" s="325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</row>
    <row r="77" spans="1:34" s="265" customFormat="1" x14ac:dyDescent="0.3">
      <c r="A77" s="828"/>
      <c r="B77" s="234"/>
      <c r="C77" s="234"/>
      <c r="D77" s="325"/>
      <c r="E77" s="262"/>
      <c r="F77" s="262"/>
      <c r="G77" s="262"/>
      <c r="H77" s="325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</row>
    <row r="78" spans="1:34" s="265" customFormat="1" x14ac:dyDescent="0.3">
      <c r="A78" s="828"/>
      <c r="B78" s="234"/>
      <c r="C78" s="234"/>
      <c r="D78" s="325"/>
      <c r="E78" s="262"/>
      <c r="F78" s="262"/>
      <c r="G78" s="262"/>
      <c r="H78" s="325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</row>
    <row r="79" spans="1:34" s="265" customFormat="1" x14ac:dyDescent="0.3">
      <c r="A79" s="828"/>
      <c r="B79" s="234"/>
      <c r="C79" s="234"/>
      <c r="D79" s="325"/>
      <c r="E79" s="262"/>
      <c r="F79" s="262"/>
      <c r="G79" s="262"/>
      <c r="H79" s="325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</row>
    <row r="80" spans="1:34" s="265" customFormat="1" x14ac:dyDescent="0.3">
      <c r="A80" s="828"/>
      <c r="B80" s="234"/>
      <c r="C80" s="234"/>
      <c r="D80" s="325"/>
      <c r="E80" s="262"/>
      <c r="F80" s="262"/>
      <c r="G80" s="262"/>
      <c r="H80" s="325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</row>
    <row r="81" spans="1:34" s="265" customFormat="1" x14ac:dyDescent="0.3">
      <c r="A81" s="828"/>
      <c r="B81" s="234"/>
      <c r="C81" s="234"/>
      <c r="D81" s="325"/>
      <c r="E81" s="262"/>
      <c r="F81" s="262"/>
      <c r="G81" s="262"/>
      <c r="H81" s="325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</row>
    <row r="82" spans="1:34" s="265" customFormat="1" x14ac:dyDescent="0.3">
      <c r="A82" s="830"/>
      <c r="B82" s="234"/>
      <c r="C82" s="691"/>
      <c r="D82" s="325"/>
      <c r="E82" s="262"/>
      <c r="F82" s="262"/>
      <c r="G82" s="262"/>
      <c r="H82" s="325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</row>
    <row r="83" spans="1:34" s="265" customFormat="1" x14ac:dyDescent="0.3">
      <c r="A83" s="830"/>
      <c r="B83" s="234"/>
      <c r="C83" s="691"/>
      <c r="D83" s="325"/>
      <c r="E83" s="262"/>
      <c r="F83" s="262"/>
      <c r="G83" s="262"/>
      <c r="H83" s="325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</row>
    <row r="84" spans="1:34" s="265" customFormat="1" x14ac:dyDescent="0.3">
      <c r="A84" s="830"/>
      <c r="B84" s="234"/>
      <c r="C84" s="691"/>
      <c r="D84" s="325"/>
      <c r="E84" s="262"/>
      <c r="F84" s="262"/>
      <c r="G84" s="262"/>
      <c r="H84" s="325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</row>
    <row r="85" spans="1:34" s="265" customFormat="1" x14ac:dyDescent="0.3">
      <c r="A85" s="830"/>
      <c r="B85" s="234"/>
      <c r="C85" s="691"/>
      <c r="D85" s="325"/>
      <c r="E85" s="262"/>
      <c r="F85" s="262"/>
      <c r="G85" s="262"/>
      <c r="H85" s="325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</row>
    <row r="86" spans="1:34" s="265" customFormat="1" x14ac:dyDescent="0.3">
      <c r="A86" s="830"/>
      <c r="B86" s="234"/>
      <c r="C86" s="691"/>
      <c r="D86" s="325"/>
      <c r="E86" s="262"/>
      <c r="F86" s="262"/>
      <c r="G86" s="262"/>
      <c r="H86" s="325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</row>
    <row r="87" spans="1:34" s="265" customFormat="1" x14ac:dyDescent="0.3">
      <c r="A87" s="830"/>
      <c r="B87" s="234"/>
      <c r="C87" s="691"/>
      <c r="D87" s="325"/>
      <c r="E87" s="262"/>
      <c r="F87" s="262"/>
      <c r="G87" s="262"/>
      <c r="H87" s="325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</row>
    <row r="88" spans="1:34" s="265" customFormat="1" x14ac:dyDescent="0.3">
      <c r="A88" s="830"/>
      <c r="B88" s="234"/>
      <c r="C88" s="691"/>
      <c r="D88" s="325"/>
      <c r="E88" s="262"/>
      <c r="F88" s="262"/>
      <c r="G88" s="262"/>
      <c r="H88" s="325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</row>
    <row r="89" spans="1:34" s="265" customFormat="1" x14ac:dyDescent="0.3">
      <c r="A89" s="830"/>
      <c r="B89" s="234"/>
      <c r="C89" s="691"/>
      <c r="D89" s="325"/>
      <c r="E89" s="262"/>
      <c r="F89" s="262"/>
      <c r="G89" s="262"/>
      <c r="H89" s="325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</row>
    <row r="90" spans="1:34" s="265" customFormat="1" x14ac:dyDescent="0.3">
      <c r="A90" s="830"/>
      <c r="B90" s="234"/>
      <c r="C90" s="691"/>
      <c r="D90" s="325"/>
      <c r="E90" s="262"/>
      <c r="F90" s="262"/>
      <c r="G90" s="262"/>
      <c r="H90" s="325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</row>
    <row r="91" spans="1:34" s="265" customFormat="1" x14ac:dyDescent="0.3">
      <c r="A91" s="830"/>
      <c r="B91" s="234"/>
      <c r="C91" s="691"/>
      <c r="D91" s="325"/>
      <c r="E91" s="262"/>
      <c r="F91" s="262"/>
      <c r="G91" s="262"/>
      <c r="H91" s="325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</row>
    <row r="92" spans="1:34" s="265" customFormat="1" x14ac:dyDescent="0.3">
      <c r="A92" s="830"/>
      <c r="B92" s="234"/>
      <c r="C92" s="691"/>
      <c r="D92" s="325"/>
      <c r="E92" s="262"/>
      <c r="F92" s="262"/>
      <c r="G92" s="262"/>
      <c r="H92" s="325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</row>
    <row r="93" spans="1:34" s="265" customFormat="1" x14ac:dyDescent="0.3">
      <c r="A93" s="830"/>
      <c r="B93" s="234"/>
      <c r="C93" s="691"/>
      <c r="D93" s="325"/>
      <c r="E93" s="262"/>
      <c r="F93" s="262"/>
      <c r="G93" s="262"/>
      <c r="H93" s="325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</row>
    <row r="94" spans="1:34" s="265" customFormat="1" x14ac:dyDescent="0.3">
      <c r="A94" s="830"/>
      <c r="B94" s="234"/>
      <c r="C94" s="691"/>
      <c r="D94" s="325"/>
      <c r="E94" s="262"/>
      <c r="F94" s="262"/>
      <c r="G94" s="262"/>
      <c r="H94" s="325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</row>
    <row r="95" spans="1:34" s="265" customFormat="1" x14ac:dyDescent="0.3">
      <c r="A95" s="830"/>
      <c r="B95" s="234"/>
      <c r="C95" s="691"/>
      <c r="D95" s="325"/>
      <c r="E95" s="262"/>
      <c r="F95" s="262"/>
      <c r="G95" s="262"/>
      <c r="H95" s="325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</row>
    <row r="96" spans="1:34" s="265" customFormat="1" x14ac:dyDescent="0.3">
      <c r="A96" s="830"/>
      <c r="B96" s="234"/>
      <c r="C96" s="691"/>
      <c r="D96" s="325"/>
      <c r="E96" s="262"/>
      <c r="F96" s="262"/>
      <c r="G96" s="262"/>
      <c r="H96" s="325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</row>
    <row r="97" spans="1:34" s="265" customFormat="1" x14ac:dyDescent="0.3">
      <c r="A97" s="830"/>
      <c r="B97" s="234"/>
      <c r="C97" s="691"/>
      <c r="D97" s="325"/>
      <c r="E97" s="262"/>
      <c r="F97" s="262"/>
      <c r="G97" s="262"/>
      <c r="H97" s="325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</row>
    <row r="98" spans="1:34" s="265" customFormat="1" x14ac:dyDescent="0.3">
      <c r="A98" s="830"/>
      <c r="B98" s="234"/>
      <c r="C98" s="691"/>
      <c r="D98" s="325"/>
      <c r="E98" s="262"/>
      <c r="F98" s="262"/>
      <c r="G98" s="262"/>
      <c r="H98" s="325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</row>
    <row r="99" spans="1:34" s="265" customFormat="1" x14ac:dyDescent="0.3">
      <c r="A99" s="830"/>
      <c r="B99" s="234"/>
      <c r="C99" s="691"/>
      <c r="D99" s="325"/>
      <c r="E99" s="262"/>
      <c r="F99" s="262"/>
      <c r="G99" s="262"/>
      <c r="H99" s="325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</row>
    <row r="100" spans="1:34" s="265" customFormat="1" x14ac:dyDescent="0.3">
      <c r="A100" s="830"/>
      <c r="B100" s="234"/>
      <c r="C100" s="691"/>
      <c r="D100" s="325"/>
      <c r="E100" s="262"/>
      <c r="F100" s="262"/>
      <c r="G100" s="262"/>
      <c r="H100" s="325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</row>
    <row r="101" spans="1:34" s="265" customFormat="1" x14ac:dyDescent="0.3">
      <c r="A101" s="830"/>
      <c r="B101" s="234"/>
      <c r="C101" s="691"/>
      <c r="D101" s="325"/>
      <c r="E101" s="262"/>
      <c r="F101" s="262"/>
      <c r="G101" s="262"/>
      <c r="H101" s="325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</row>
    <row r="102" spans="1:34" s="265" customFormat="1" x14ac:dyDescent="0.3">
      <c r="A102" s="830"/>
      <c r="B102" s="234"/>
      <c r="C102" s="691"/>
      <c r="D102" s="325"/>
      <c r="E102" s="262"/>
      <c r="F102" s="262"/>
      <c r="G102" s="262"/>
      <c r="H102" s="325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</row>
    <row r="103" spans="1:34" s="265" customFormat="1" x14ac:dyDescent="0.3">
      <c r="A103" s="830"/>
      <c r="B103" s="234"/>
      <c r="C103" s="691"/>
      <c r="D103" s="325"/>
      <c r="E103" s="262"/>
      <c r="F103" s="262"/>
      <c r="G103" s="262"/>
      <c r="H103" s="325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</row>
    <row r="104" spans="1:34" s="265" customFormat="1" x14ac:dyDescent="0.3">
      <c r="A104" s="830"/>
      <c r="B104" s="234"/>
      <c r="C104" s="691"/>
      <c r="D104" s="325"/>
      <c r="E104" s="262"/>
      <c r="F104" s="262"/>
      <c r="G104" s="262"/>
      <c r="H104" s="325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</row>
    <row r="105" spans="1:34" s="265" customFormat="1" x14ac:dyDescent="0.3">
      <c r="A105" s="830"/>
      <c r="B105" s="234"/>
      <c r="C105" s="691"/>
      <c r="D105" s="325"/>
      <c r="E105" s="262"/>
      <c r="F105" s="262"/>
      <c r="G105" s="262"/>
      <c r="H105" s="325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</row>
    <row r="106" spans="1:34" s="265" customFormat="1" x14ac:dyDescent="0.3">
      <c r="A106" s="830"/>
      <c r="B106" s="234"/>
      <c r="C106" s="691"/>
      <c r="D106" s="325"/>
      <c r="E106" s="262"/>
      <c r="F106" s="262"/>
      <c r="G106" s="262"/>
      <c r="H106" s="325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</row>
    <row r="107" spans="1:34" s="265" customFormat="1" x14ac:dyDescent="0.3">
      <c r="A107" s="830"/>
      <c r="B107" s="234"/>
      <c r="C107" s="691"/>
      <c r="D107" s="325"/>
      <c r="E107" s="262"/>
      <c r="F107" s="262"/>
      <c r="G107" s="262"/>
      <c r="H107" s="325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</row>
    <row r="108" spans="1:34" s="265" customFormat="1" x14ac:dyDescent="0.3">
      <c r="A108" s="830"/>
      <c r="B108" s="234"/>
      <c r="C108" s="691"/>
      <c r="D108" s="325"/>
      <c r="E108" s="262"/>
      <c r="F108" s="262"/>
      <c r="G108" s="262"/>
      <c r="H108" s="325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</row>
    <row r="109" spans="1:34" s="265" customFormat="1" x14ac:dyDescent="0.3">
      <c r="A109" s="830"/>
      <c r="B109" s="234"/>
      <c r="C109" s="691"/>
      <c r="D109" s="325"/>
      <c r="E109" s="262"/>
      <c r="F109" s="262"/>
      <c r="G109" s="262"/>
      <c r="H109" s="325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</row>
    <row r="110" spans="1:34" s="265" customFormat="1" x14ac:dyDescent="0.3">
      <c r="A110" s="830"/>
      <c r="B110" s="234"/>
      <c r="C110" s="691"/>
      <c r="D110" s="325"/>
      <c r="E110" s="262"/>
      <c r="F110" s="262"/>
      <c r="G110" s="262"/>
      <c r="H110" s="325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</row>
    <row r="111" spans="1:34" s="265" customFormat="1" x14ac:dyDescent="0.3">
      <c r="A111" s="830"/>
      <c r="B111" s="234"/>
      <c r="C111" s="691"/>
      <c r="D111" s="325"/>
      <c r="E111" s="262"/>
      <c r="F111" s="262"/>
      <c r="G111" s="262"/>
      <c r="H111" s="325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</row>
    <row r="112" spans="1:34" s="265" customFormat="1" x14ac:dyDescent="0.3">
      <c r="A112" s="830"/>
      <c r="B112" s="234"/>
      <c r="C112" s="691"/>
      <c r="D112" s="325"/>
      <c r="E112" s="262"/>
      <c r="F112" s="262"/>
      <c r="G112" s="262"/>
      <c r="H112" s="325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</row>
    <row r="113" spans="1:34" s="265" customFormat="1" x14ac:dyDescent="0.3">
      <c r="A113" s="830"/>
      <c r="B113" s="234"/>
      <c r="C113" s="691"/>
      <c r="D113" s="325"/>
      <c r="E113" s="262"/>
      <c r="F113" s="262"/>
      <c r="G113" s="262"/>
      <c r="H113" s="325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</row>
    <row r="114" spans="1:34" s="265" customFormat="1" x14ac:dyDescent="0.3">
      <c r="A114" s="830"/>
      <c r="B114" s="234"/>
      <c r="C114" s="691"/>
      <c r="D114" s="325"/>
      <c r="E114" s="262"/>
      <c r="F114" s="262"/>
      <c r="G114" s="262"/>
      <c r="H114" s="325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</row>
    <row r="115" spans="1:34" s="265" customFormat="1" x14ac:dyDescent="0.3">
      <c r="A115" s="830"/>
      <c r="B115" s="234"/>
      <c r="C115" s="691"/>
      <c r="D115" s="325"/>
      <c r="E115" s="262"/>
      <c r="F115" s="262"/>
      <c r="G115" s="262"/>
      <c r="H115" s="325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</row>
    <row r="116" spans="1:34" s="265" customFormat="1" x14ac:dyDescent="0.3">
      <c r="A116" s="830"/>
      <c r="B116" s="234"/>
      <c r="C116" s="691"/>
      <c r="D116" s="325"/>
      <c r="E116" s="262"/>
      <c r="F116" s="262"/>
      <c r="G116" s="262"/>
      <c r="H116" s="325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</row>
    <row r="117" spans="1:34" s="265" customFormat="1" x14ac:dyDescent="0.3">
      <c r="A117" s="830"/>
      <c r="B117" s="234"/>
      <c r="C117" s="691"/>
      <c r="D117" s="325"/>
      <c r="E117" s="262"/>
      <c r="F117" s="262"/>
      <c r="G117" s="262"/>
      <c r="H117" s="325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</row>
    <row r="118" spans="1:34" s="265" customFormat="1" x14ac:dyDescent="0.3">
      <c r="A118" s="830"/>
      <c r="B118" s="234"/>
      <c r="C118" s="691"/>
      <c r="D118" s="325"/>
      <c r="E118" s="262"/>
      <c r="F118" s="262"/>
      <c r="G118" s="262"/>
      <c r="H118" s="325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</row>
    <row r="119" spans="1:34" s="265" customFormat="1" x14ac:dyDescent="0.3">
      <c r="A119" s="830"/>
      <c r="B119" s="234"/>
      <c r="C119" s="691"/>
      <c r="D119" s="325"/>
      <c r="E119" s="262"/>
      <c r="F119" s="262"/>
      <c r="G119" s="262"/>
      <c r="H119" s="325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</row>
    <row r="120" spans="1:34" s="265" customFormat="1" x14ac:dyDescent="0.3">
      <c r="A120" s="830"/>
      <c r="B120" s="234"/>
      <c r="C120" s="691"/>
      <c r="D120" s="325"/>
      <c r="E120" s="262"/>
      <c r="F120" s="262"/>
      <c r="G120" s="262"/>
      <c r="H120" s="325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</row>
    <row r="121" spans="1:34" s="265" customFormat="1" x14ac:dyDescent="0.3">
      <c r="A121" s="830"/>
      <c r="B121" s="234"/>
      <c r="C121" s="691"/>
      <c r="D121" s="325"/>
      <c r="E121" s="262"/>
      <c r="F121" s="262"/>
      <c r="G121" s="262"/>
      <c r="H121" s="325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</row>
    <row r="122" spans="1:34" s="265" customFormat="1" x14ac:dyDescent="0.3">
      <c r="A122" s="830"/>
      <c r="B122" s="234"/>
      <c r="C122" s="691"/>
      <c r="D122" s="325"/>
      <c r="E122" s="262"/>
      <c r="F122" s="262"/>
      <c r="G122" s="262"/>
      <c r="H122" s="325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</row>
    <row r="123" spans="1:34" s="265" customFormat="1" x14ac:dyDescent="0.3">
      <c r="A123" s="830"/>
      <c r="B123" s="234"/>
      <c r="C123" s="691"/>
      <c r="D123" s="325"/>
      <c r="E123" s="262"/>
      <c r="F123" s="262"/>
      <c r="G123" s="262"/>
      <c r="H123" s="325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</row>
  </sheetData>
  <sheetProtection password="F723" sheet="1" objects="1" scenarios="1" selectLockedCells="1"/>
  <mergeCells count="8">
    <mergeCell ref="A54:H54"/>
    <mergeCell ref="A55:H55"/>
    <mergeCell ref="C6:C7"/>
    <mergeCell ref="D6:D7"/>
    <mergeCell ref="E6:E7"/>
    <mergeCell ref="F6:F7"/>
    <mergeCell ref="G6:G7"/>
    <mergeCell ref="H6:H7"/>
  </mergeCells>
  <conditionalFormatting sqref="H50 H35 H23">
    <cfRule type="cellIs" dxfId="84" priority="9" stopIfTrue="1" operator="lessThan">
      <formula>0</formula>
    </cfRule>
  </conditionalFormatting>
  <printOptions horizontalCentered="1"/>
  <pageMargins left="0.5" right="0.5" top="0.25" bottom="0.5" header="0.5" footer="0.28000000000000003"/>
  <pageSetup scale="89" fitToWidth="0" fitToHeight="0" orientation="portrait" horizontalDpi="300" verticalDpi="300" r:id="rId1"/>
  <headerFooter alignWithMargins="0">
    <oddHeader xml:space="preserve">&amp;R 
</oddHeader>
    <oddFooter>&amp;L&amp;D  &amp;T&amp;C  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83969" r:id="rId4">
          <objectPr defaultSize="0" autoPict="0" r:id="rId5">
            <anchor moveWithCells="1">
              <from>
                <xdr:col>0</xdr:col>
                <xdr:colOff>274320</xdr:colOff>
                <xdr:row>0</xdr:row>
                <xdr:rowOff>38100</xdr:rowOff>
              </from>
              <to>
                <xdr:col>1</xdr:col>
                <xdr:colOff>723900</xdr:colOff>
                <xdr:row>4</xdr:row>
                <xdr:rowOff>76200</xdr:rowOff>
              </to>
            </anchor>
          </objectPr>
        </oleObject>
      </mc:Choice>
      <mc:Fallback>
        <oleObject progId="Word.Picture.8" shapeId="839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 enableFormatConditionsCalculation="0">
    <tabColor rgb="FFA7E8FF"/>
  </sheetPr>
  <dimension ref="A1:DV113"/>
  <sheetViews>
    <sheetView view="pageBreakPreview" zoomScaleNormal="100" zoomScaleSheetLayoutView="100" workbookViewId="0">
      <selection activeCell="D23" sqref="D23"/>
    </sheetView>
  </sheetViews>
  <sheetFormatPr defaultColWidth="9.109375" defaultRowHeight="13.8" x14ac:dyDescent="0.3"/>
  <cols>
    <col min="1" max="1" width="9.44140625" style="92" customWidth="1"/>
    <col min="2" max="2" width="45.44140625" style="92" customWidth="1"/>
    <col min="3" max="3" width="3" style="92" customWidth="1"/>
    <col min="4" max="4" width="20.109375" style="92" customWidth="1"/>
    <col min="5" max="16384" width="9.109375" style="92"/>
  </cols>
  <sheetData>
    <row r="1" spans="1:126" s="218" customFormat="1" x14ac:dyDescent="0.3">
      <c r="A1" s="822"/>
      <c r="B1" s="822"/>
      <c r="C1" s="822"/>
      <c r="D1" s="823"/>
      <c r="H1" s="269"/>
      <c r="N1" s="269"/>
      <c r="P1" s="234"/>
      <c r="Q1" s="234"/>
      <c r="R1" s="234"/>
      <c r="S1" s="234"/>
      <c r="T1" s="234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  <c r="DL1" s="262"/>
      <c r="DM1" s="262"/>
      <c r="DN1" s="262"/>
      <c r="DO1" s="262"/>
      <c r="DP1" s="262"/>
      <c r="DQ1" s="262"/>
      <c r="DR1" s="262"/>
      <c r="DS1" s="262"/>
      <c r="DT1" s="262"/>
      <c r="DU1" s="262"/>
      <c r="DV1" s="262"/>
    </row>
    <row r="2" spans="1:126" s="218" customFormat="1" ht="15.6" x14ac:dyDescent="0.3">
      <c r="A2" s="1169" t="s">
        <v>268</v>
      </c>
      <c r="B2" s="1169"/>
      <c r="C2" s="1169"/>
      <c r="D2" s="1170"/>
      <c r="H2" s="269"/>
      <c r="N2" s="269"/>
      <c r="P2" s="234"/>
      <c r="Q2" s="234"/>
      <c r="R2" s="234"/>
      <c r="S2" s="234"/>
      <c r="T2" s="234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</row>
    <row r="3" spans="1:126" s="1173" customFormat="1" ht="18" x14ac:dyDescent="0.35">
      <c r="A3" s="1171" t="s">
        <v>109</v>
      </c>
      <c r="B3" s="1171"/>
      <c r="C3" s="1171"/>
      <c r="D3" s="1172"/>
      <c r="H3" s="269"/>
      <c r="I3" s="218"/>
      <c r="J3" s="218"/>
      <c r="K3" s="218"/>
      <c r="L3" s="218"/>
      <c r="M3" s="218"/>
      <c r="N3" s="269"/>
      <c r="O3" s="218"/>
      <c r="P3" s="287"/>
      <c r="Q3" s="287"/>
      <c r="R3" s="287"/>
      <c r="S3" s="287"/>
      <c r="T3" s="287"/>
      <c r="U3" s="274"/>
      <c r="V3" s="274"/>
      <c r="W3" s="274"/>
      <c r="X3" s="274"/>
      <c r="Y3" s="274"/>
      <c r="Z3" s="274"/>
      <c r="AA3" s="274"/>
      <c r="AB3" s="274"/>
      <c r="AC3" s="274"/>
      <c r="AD3" s="274"/>
      <c r="AE3" s="274"/>
      <c r="AF3" s="274"/>
      <c r="AG3" s="274"/>
      <c r="AH3" s="274"/>
      <c r="AI3" s="274"/>
      <c r="AJ3" s="274"/>
      <c r="AK3" s="274"/>
      <c r="AL3" s="274"/>
      <c r="AM3" s="274"/>
      <c r="AN3" s="274"/>
      <c r="AO3" s="274"/>
      <c r="AP3" s="274"/>
      <c r="AQ3" s="274"/>
      <c r="AR3" s="274"/>
      <c r="AS3" s="274"/>
      <c r="AT3" s="274"/>
      <c r="AU3" s="274"/>
      <c r="AV3" s="274"/>
      <c r="AW3" s="274"/>
      <c r="AX3" s="274"/>
      <c r="AY3" s="274"/>
      <c r="AZ3" s="274"/>
      <c r="BA3" s="274"/>
      <c r="BB3" s="274"/>
      <c r="BC3" s="274"/>
      <c r="BD3" s="274"/>
      <c r="BE3" s="274"/>
      <c r="BF3" s="274"/>
      <c r="BG3" s="274"/>
      <c r="BH3" s="274"/>
      <c r="BI3" s="274"/>
      <c r="BJ3" s="274"/>
      <c r="BK3" s="274"/>
      <c r="BL3" s="274"/>
      <c r="BM3" s="274"/>
      <c r="BN3" s="274"/>
      <c r="BO3" s="274"/>
      <c r="BP3" s="274"/>
      <c r="BQ3" s="274"/>
      <c r="BR3" s="274"/>
      <c r="BS3" s="274"/>
      <c r="BT3" s="274"/>
      <c r="BU3" s="274"/>
      <c r="BV3" s="274"/>
      <c r="BW3" s="274"/>
      <c r="BX3" s="274"/>
      <c r="BY3" s="274"/>
      <c r="BZ3" s="274"/>
      <c r="CA3" s="274"/>
      <c r="CB3" s="274"/>
      <c r="CC3" s="274"/>
      <c r="CD3" s="274"/>
      <c r="CE3" s="274"/>
      <c r="CF3" s="274"/>
      <c r="CG3" s="274"/>
      <c r="CH3" s="274"/>
      <c r="CI3" s="274"/>
      <c r="CJ3" s="274"/>
      <c r="CK3" s="274"/>
      <c r="CL3" s="274"/>
      <c r="CM3" s="274"/>
      <c r="CN3" s="274"/>
      <c r="CO3" s="274"/>
      <c r="CP3" s="274"/>
      <c r="CQ3" s="274"/>
      <c r="CR3" s="274"/>
      <c r="CS3" s="274"/>
      <c r="CT3" s="274"/>
      <c r="CU3" s="274"/>
      <c r="CV3" s="274"/>
      <c r="CW3" s="274"/>
      <c r="CX3" s="274"/>
      <c r="CY3" s="274"/>
      <c r="CZ3" s="274"/>
      <c r="DA3" s="274"/>
      <c r="DB3" s="274"/>
      <c r="DC3" s="274"/>
      <c r="DD3" s="274"/>
      <c r="DE3" s="274"/>
      <c r="DF3" s="274"/>
      <c r="DG3" s="274"/>
      <c r="DH3" s="274"/>
      <c r="DI3" s="274"/>
      <c r="DJ3" s="274"/>
      <c r="DK3" s="274"/>
      <c r="DL3" s="274"/>
      <c r="DM3" s="274"/>
      <c r="DN3" s="274"/>
      <c r="DO3" s="274"/>
      <c r="DP3" s="274"/>
      <c r="DQ3" s="274"/>
      <c r="DR3" s="274"/>
      <c r="DS3" s="274"/>
      <c r="DT3" s="274"/>
      <c r="DU3" s="274"/>
      <c r="DV3" s="274"/>
    </row>
    <row r="4" spans="1:126" s="1175" customFormat="1" ht="15.6" x14ac:dyDescent="0.3">
      <c r="A4" s="1174" t="str">
        <f>Enrollment!A4</f>
        <v>FISCAL YEAR 2013-2014</v>
      </c>
      <c r="B4" s="1174"/>
      <c r="C4" s="1174"/>
      <c r="D4" s="1170"/>
      <c r="H4" s="269"/>
      <c r="I4" s="218"/>
      <c r="J4" s="218"/>
      <c r="K4" s="218"/>
      <c r="L4" s="218"/>
      <c r="M4" s="218"/>
      <c r="N4" s="269"/>
      <c r="O4" s="218"/>
      <c r="P4" s="297"/>
      <c r="Q4" s="297"/>
      <c r="R4" s="297"/>
      <c r="S4" s="297"/>
      <c r="T4" s="297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  <c r="CB4" s="281"/>
      <c r="CC4" s="281"/>
      <c r="CD4" s="281"/>
      <c r="CE4" s="281"/>
      <c r="CF4" s="281"/>
      <c r="CG4" s="281"/>
      <c r="CH4" s="281"/>
      <c r="CI4" s="281"/>
      <c r="CJ4" s="281"/>
      <c r="CK4" s="281"/>
      <c r="CL4" s="281"/>
      <c r="CM4" s="281"/>
      <c r="CN4" s="281"/>
      <c r="CO4" s="281"/>
      <c r="CP4" s="281"/>
      <c r="CQ4" s="281"/>
      <c r="CR4" s="281"/>
      <c r="CS4" s="281"/>
      <c r="CT4" s="281"/>
      <c r="CU4" s="281"/>
      <c r="CV4" s="281"/>
      <c r="CW4" s="281"/>
      <c r="CX4" s="281"/>
      <c r="CY4" s="281"/>
      <c r="CZ4" s="281"/>
      <c r="DA4" s="281"/>
      <c r="DB4" s="281"/>
      <c r="DC4" s="281"/>
      <c r="DD4" s="281"/>
      <c r="DE4" s="281"/>
      <c r="DF4" s="281"/>
      <c r="DG4" s="281"/>
      <c r="DH4" s="281"/>
      <c r="DI4" s="281"/>
      <c r="DJ4" s="281"/>
      <c r="DK4" s="281"/>
      <c r="DL4" s="281"/>
      <c r="DM4" s="281"/>
      <c r="DN4" s="281"/>
      <c r="DO4" s="281"/>
      <c r="DP4" s="281"/>
      <c r="DQ4" s="281"/>
      <c r="DR4" s="281"/>
      <c r="DS4" s="281"/>
      <c r="DT4" s="281"/>
      <c r="DU4" s="281"/>
      <c r="DV4" s="281"/>
    </row>
    <row r="5" spans="1:126" s="218" customFormat="1" x14ac:dyDescent="0.3">
      <c r="A5" s="1176"/>
      <c r="B5" s="1176"/>
      <c r="C5" s="1176"/>
      <c r="D5" s="1177"/>
      <c r="H5" s="269"/>
      <c r="N5" s="269"/>
      <c r="P5" s="234"/>
      <c r="Q5" s="234"/>
      <c r="R5" s="234"/>
      <c r="S5" s="234"/>
      <c r="T5" s="234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262"/>
      <c r="DH5" s="262"/>
      <c r="DI5" s="262"/>
      <c r="DJ5" s="262"/>
      <c r="DK5" s="262"/>
      <c r="DL5" s="262"/>
      <c r="DM5" s="262"/>
      <c r="DN5" s="262"/>
      <c r="DO5" s="262"/>
      <c r="DP5" s="262"/>
      <c r="DQ5" s="262"/>
      <c r="DR5" s="262"/>
      <c r="DS5" s="262"/>
      <c r="DT5" s="262"/>
      <c r="DU5" s="262"/>
      <c r="DV5" s="262"/>
    </row>
    <row r="6" spans="1:126" s="262" customFormat="1" ht="29.25" customHeight="1" x14ac:dyDescent="0.35">
      <c r="A6" s="1178" t="str">
        <f>'Revenue Projection'!F2</f>
        <v>0000</v>
      </c>
      <c r="B6" s="2329" t="str">
        <f>'Revenue Projection'!A1</f>
        <v>SAMPLE SCHOOL</v>
      </c>
      <c r="C6" s="2329"/>
      <c r="D6" s="2329"/>
      <c r="E6" s="218"/>
      <c r="F6" s="218"/>
      <c r="I6" s="269"/>
      <c r="J6" s="218"/>
      <c r="K6" s="218"/>
      <c r="L6" s="218"/>
      <c r="M6" s="218"/>
      <c r="N6" s="218"/>
      <c r="O6" s="269"/>
      <c r="P6" s="218"/>
      <c r="Q6" s="234"/>
      <c r="R6" s="234"/>
      <c r="S6" s="234"/>
      <c r="T6" s="234"/>
      <c r="U6" s="234"/>
    </row>
    <row r="7" spans="1:126" x14ac:dyDescent="0.3">
      <c r="A7" s="1179"/>
      <c r="B7" s="1179"/>
      <c r="C7" s="1179"/>
      <c r="D7" s="1179"/>
    </row>
    <row r="8" spans="1:126" ht="15.6" x14ac:dyDescent="0.3">
      <c r="A8" s="1180" t="s">
        <v>118</v>
      </c>
      <c r="B8" s="1179"/>
      <c r="C8" s="1179"/>
      <c r="D8" s="1179"/>
    </row>
    <row r="9" spans="1:126" x14ac:dyDescent="0.3">
      <c r="A9" s="1181" t="s">
        <v>1346</v>
      </c>
      <c r="B9" s="1182"/>
      <c r="C9" s="1182"/>
      <c r="D9" s="1182"/>
    </row>
    <row r="10" spans="1:126" x14ac:dyDescent="0.3">
      <c r="A10" s="1179" t="str">
        <f>'Salary Menu MIS 3382'!AG9</f>
        <v>Principal</v>
      </c>
      <c r="B10" s="1179"/>
      <c r="C10" s="1179"/>
      <c r="D10" s="1183">
        <f>'Salary Menu MIS 3382'!AH9</f>
        <v>0</v>
      </c>
    </row>
    <row r="11" spans="1:126" x14ac:dyDescent="0.3">
      <c r="A11" s="1179" t="str">
        <f>'Salary Menu MIS 3382'!AG10</f>
        <v>Director</v>
      </c>
      <c r="B11" s="1179"/>
      <c r="C11" s="1179"/>
      <c r="D11" s="1183">
        <f>'Salary Menu MIS 3382'!AH10</f>
        <v>0</v>
      </c>
    </row>
    <row r="12" spans="1:126" x14ac:dyDescent="0.3">
      <c r="A12" s="1179" t="str">
        <f>'Salary Menu MIS 3382'!AG11</f>
        <v>Vice Principal</v>
      </c>
      <c r="B12" s="1179"/>
      <c r="C12" s="1179"/>
      <c r="D12" s="1183">
        <f>'Salary Menu MIS 3382'!AH11</f>
        <v>0</v>
      </c>
    </row>
    <row r="13" spans="1:126" x14ac:dyDescent="0.3">
      <c r="A13" s="1179" t="str">
        <f>'Salary Menu MIS 3382'!AG12</f>
        <v>Assistant Principal I &amp; K-12</v>
      </c>
      <c r="B13" s="1179"/>
      <c r="C13" s="1179"/>
      <c r="D13" s="1183">
        <f>'Salary Menu MIS 3382'!AH12</f>
        <v>0</v>
      </c>
    </row>
    <row r="14" spans="1:126" s="259" customFormat="1" hidden="1" x14ac:dyDescent="0.3">
      <c r="A14" s="871" t="str">
        <f>'Salary Menu MIS 3382'!AG13</f>
        <v>Assistant Principal I &amp; K-12 - 11</v>
      </c>
      <c r="B14" s="871"/>
      <c r="C14" s="871"/>
      <c r="D14" s="1184">
        <f>'Salary Menu MIS 3382'!AH13</f>
        <v>0</v>
      </c>
    </row>
    <row r="15" spans="1:126" s="259" customFormat="1" hidden="1" x14ac:dyDescent="0.3">
      <c r="A15" s="871" t="str">
        <f>'Salary Menu MIS 3382'!AG14</f>
        <v>Assistant Principal I &amp; K-12 - 10</v>
      </c>
      <c r="B15" s="871"/>
      <c r="C15" s="871"/>
      <c r="D15" s="1184">
        <f>'Salary Menu MIS 3382'!AH14</f>
        <v>0</v>
      </c>
    </row>
    <row r="16" spans="1:126" x14ac:dyDescent="0.3">
      <c r="A16" s="1179" t="str">
        <f>'Salary Menu MIS 3382'!AG15</f>
        <v>Assistant Principal II &amp; K-12</v>
      </c>
      <c r="B16" s="1179"/>
      <c r="C16" s="1179"/>
      <c r="D16" s="1183">
        <f>'Salary Menu MIS 3382'!AH15</f>
        <v>0</v>
      </c>
    </row>
    <row r="17" spans="1:4" s="259" customFormat="1" hidden="1" x14ac:dyDescent="0.3">
      <c r="A17" s="871" t="str">
        <f>'Salary Menu MIS 3382'!AG16</f>
        <v>Assistant Principal II &amp; K-12 - 11</v>
      </c>
      <c r="B17" s="871"/>
      <c r="C17" s="871"/>
      <c r="D17" s="1184">
        <f>'Salary Menu MIS 3382'!AH16</f>
        <v>0</v>
      </c>
    </row>
    <row r="18" spans="1:4" s="259" customFormat="1" x14ac:dyDescent="0.3">
      <c r="A18" s="1179" t="str">
        <f>'Salary Menu MIS 3382'!AG17</f>
        <v>Assistant Principal II &amp; K-12 - 10</v>
      </c>
      <c r="B18" s="1179"/>
      <c r="C18" s="1179"/>
      <c r="D18" s="1183">
        <f>'Salary Menu MIS 3382'!AH17</f>
        <v>0</v>
      </c>
    </row>
    <row r="19" spans="1:4" x14ac:dyDescent="0.3">
      <c r="A19" s="1179" t="str">
        <f>'Salary Menu MIS 3382'!AG18</f>
        <v>Assistant Principal Other</v>
      </c>
      <c r="B19" s="1179"/>
      <c r="C19" s="1179"/>
      <c r="D19" s="1183">
        <f>'Salary Menu MIS 3382'!AH18</f>
        <v>0</v>
      </c>
    </row>
    <row r="20" spans="1:4" x14ac:dyDescent="0.3">
      <c r="A20" s="1179" t="str">
        <f>'Salary Menu MIS 3382'!AG19</f>
        <v>Administrative Other</v>
      </c>
      <c r="B20" s="1179"/>
      <c r="C20" s="1179"/>
      <c r="D20" s="1183">
        <f>'Salary Menu MIS 3382'!AH19</f>
        <v>0</v>
      </c>
    </row>
    <row r="21" spans="1:4" x14ac:dyDescent="0.3">
      <c r="A21" s="1179" t="str">
        <f>'Salary Menu MIS 3382'!AG20</f>
        <v>Specialist</v>
      </c>
      <c r="B21" s="1179"/>
      <c r="C21" s="1179"/>
      <c r="D21" s="1183">
        <f>'Salary Menu MIS 3382'!AH20</f>
        <v>0</v>
      </c>
    </row>
    <row r="22" spans="1:4" ht="21" customHeight="1" x14ac:dyDescent="0.3">
      <c r="A22" s="1181" t="s">
        <v>1372</v>
      </c>
      <c r="B22" s="1179"/>
      <c r="C22" s="1179"/>
      <c r="D22" s="1183"/>
    </row>
    <row r="23" spans="1:4" x14ac:dyDescent="0.3">
      <c r="A23" s="1179" t="str">
        <f>'Salary Menu MIS 3382'!AG22</f>
        <v>Teacher - Basic</v>
      </c>
      <c r="B23" s="1179"/>
      <c r="C23" s="1179"/>
      <c r="D23" s="1183">
        <f>'Salary Menu MIS 3382'!AH22</f>
        <v>1.25</v>
      </c>
    </row>
    <row r="24" spans="1:4" x14ac:dyDescent="0.3">
      <c r="A24" s="1179" t="str">
        <f>'Salary Menu MIS 3382'!AG23</f>
        <v>Teacher - Class Size Reduction</v>
      </c>
      <c r="B24" s="1179"/>
      <c r="C24" s="1179"/>
      <c r="D24" s="1183">
        <f>'Salary Menu MIS 3382'!AH23</f>
        <v>5.4</v>
      </c>
    </row>
    <row r="25" spans="1:4" x14ac:dyDescent="0.3">
      <c r="A25" s="1179" t="str">
        <f>'Salary Menu MIS 3382'!AG24</f>
        <v>Teacher - ESE</v>
      </c>
      <c r="B25" s="1179"/>
      <c r="C25" s="1179"/>
      <c r="D25" s="1183">
        <f>'Salary Menu MIS 3382'!AH24</f>
        <v>0.8</v>
      </c>
    </row>
    <row r="26" spans="1:4" x14ac:dyDescent="0.3">
      <c r="A26" s="1179" t="str">
        <f>'Salary Menu MIS 3382'!AG25</f>
        <v>Teacher - ROTC - 12</v>
      </c>
      <c r="B26" s="1179"/>
      <c r="C26" s="1179"/>
      <c r="D26" s="1183">
        <f>'Salary Menu MIS 3382'!AH25</f>
        <v>0</v>
      </c>
    </row>
    <row r="27" spans="1:4" x14ac:dyDescent="0.3">
      <c r="A27" s="1179" t="str">
        <f>'Salary Menu MIS 3382'!AG26</f>
        <v>Teacher - ROTC - 10</v>
      </c>
      <c r="B27" s="1179"/>
      <c r="C27" s="1179"/>
      <c r="D27" s="1183">
        <f>'Salary Menu MIS 3382'!AH26</f>
        <v>0</v>
      </c>
    </row>
    <row r="28" spans="1:4" x14ac:dyDescent="0.3">
      <c r="A28" s="1179" t="str">
        <f>'Salary Menu MIS 3382'!AG27</f>
        <v>Teacher - Vocational</v>
      </c>
      <c r="B28" s="1179"/>
      <c r="C28" s="1179"/>
      <c r="D28" s="1183">
        <f>'Salary Menu MIS 3382'!AH27</f>
        <v>0</v>
      </c>
    </row>
    <row r="29" spans="1:4" x14ac:dyDescent="0.3">
      <c r="A29" s="1179" t="str">
        <f>'Salary Menu MIS 3382'!AG28</f>
        <v>Staffing Specialist</v>
      </c>
      <c r="B29" s="1179"/>
      <c r="C29" s="1179"/>
      <c r="D29" s="1183">
        <f>'Salary Menu MIS 3382'!AH28</f>
        <v>0</v>
      </c>
    </row>
    <row r="30" spans="1:4" x14ac:dyDescent="0.3">
      <c r="A30" s="1179" t="str">
        <f>'Salary Menu MIS 3382'!AG29</f>
        <v>Teacher - 12 Month</v>
      </c>
      <c r="B30" s="1179"/>
      <c r="C30" s="1179"/>
      <c r="D30" s="1183">
        <f>'Salary Menu MIS 3382'!AH29</f>
        <v>0</v>
      </c>
    </row>
    <row r="31" spans="1:4" x14ac:dyDescent="0.3">
      <c r="A31" s="1179" t="str">
        <f>'Salary Menu MIS 3382'!AG30</f>
        <v>Teacher - Vocational - 12 Month</v>
      </c>
      <c r="B31" s="1179"/>
      <c r="C31" s="1179"/>
      <c r="D31" s="1183">
        <f>'Salary Menu MIS 3382'!AH30</f>
        <v>0</v>
      </c>
    </row>
    <row r="32" spans="1:4" x14ac:dyDescent="0.3">
      <c r="A32" s="1179" t="str">
        <f>'Salary Menu MIS 3382'!AG31&amp;" (Number of 6th Period Teachers)"</f>
        <v>Hourly Teacher (Number of 6th Period Teachers)</v>
      </c>
      <c r="B32" s="1179"/>
      <c r="C32" s="1179"/>
      <c r="D32" s="1183">
        <f>'Salary Menu MIS 3382'!AI31</f>
        <v>0</v>
      </c>
    </row>
    <row r="33" spans="1:4" x14ac:dyDescent="0.3">
      <c r="A33" s="1179" t="str">
        <f>'Salary Menu MIS 3382'!AG32</f>
        <v>Teacher - Other</v>
      </c>
      <c r="B33" s="1179"/>
      <c r="C33" s="1179"/>
      <c r="D33" s="1183">
        <f>'Salary Menu MIS 3382'!AH32</f>
        <v>0</v>
      </c>
    </row>
    <row r="34" spans="1:4" ht="21" customHeight="1" x14ac:dyDescent="0.3">
      <c r="A34" s="1181" t="s">
        <v>1354</v>
      </c>
      <c r="B34" s="1179"/>
      <c r="C34" s="1179"/>
      <c r="D34" s="1183"/>
    </row>
    <row r="35" spans="1:4" x14ac:dyDescent="0.3">
      <c r="A35" s="1179" t="str">
        <f>'Salary Menu MIS 3382'!AG34</f>
        <v>Athletic Director</v>
      </c>
      <c r="B35" s="1179"/>
      <c r="C35" s="1179"/>
      <c r="D35" s="1183">
        <f>'Salary Menu MIS 3382'!AH34</f>
        <v>0</v>
      </c>
    </row>
    <row r="36" spans="1:4" x14ac:dyDescent="0.3">
      <c r="A36" s="1179" t="str">
        <f>'Salary Menu MIS 3382'!AG35</f>
        <v>Band Director</v>
      </c>
      <c r="B36" s="1179"/>
      <c r="C36" s="1179"/>
      <c r="D36" s="1183">
        <f>'Salary Menu MIS 3382'!AH35</f>
        <v>0</v>
      </c>
    </row>
    <row r="37" spans="1:4" x14ac:dyDescent="0.3">
      <c r="A37" s="1179" t="str">
        <f>'Salary Menu MIS 3382'!AG36</f>
        <v xml:space="preserve">Guidance Counselor  - 10 Month      </v>
      </c>
      <c r="B37" s="1179"/>
      <c r="C37" s="1179"/>
      <c r="D37" s="1183">
        <f>'Salary Menu MIS 3382'!AH36</f>
        <v>0</v>
      </c>
    </row>
    <row r="38" spans="1:4" x14ac:dyDescent="0.3">
      <c r="A38" s="1179" t="str">
        <f>'Salary Menu MIS 3382'!AG37</f>
        <v>Guidance Counselor - 12 Month</v>
      </c>
      <c r="B38" s="1179"/>
      <c r="C38" s="1179"/>
      <c r="D38" s="1183">
        <f>'Salary Menu MIS 3382'!AH37</f>
        <v>0</v>
      </c>
    </row>
    <row r="39" spans="1:4" x14ac:dyDescent="0.3">
      <c r="A39" s="1179" t="str">
        <f>'Salary Menu MIS 3382'!AG38</f>
        <v>Instructional Coach</v>
      </c>
      <c r="B39" s="1179"/>
      <c r="C39" s="1179"/>
      <c r="D39" s="1183">
        <f>'Salary Menu MIS 3382'!AH38</f>
        <v>0.5</v>
      </c>
    </row>
    <row r="40" spans="1:4" x14ac:dyDescent="0.3">
      <c r="A40" s="1179" t="str">
        <f>'Salary Menu MIS 3382'!AG39</f>
        <v>Media Specialist</v>
      </c>
      <c r="B40" s="1179"/>
      <c r="C40" s="1179"/>
      <c r="D40" s="1183">
        <f>'Salary Menu MIS 3382'!AH39</f>
        <v>0</v>
      </c>
    </row>
    <row r="41" spans="1:4" x14ac:dyDescent="0.3">
      <c r="A41" s="1179" t="str">
        <f>'Salary Menu MIS 3382'!AG40</f>
        <v>Other Support - Instructional</v>
      </c>
      <c r="B41" s="1179"/>
      <c r="C41" s="1179"/>
      <c r="D41" s="1183">
        <f>'Salary Menu MIS 3382'!AH40</f>
        <v>0</v>
      </c>
    </row>
    <row r="42" spans="1:4" ht="21" customHeight="1" x14ac:dyDescent="0.3">
      <c r="A42" s="1181" t="s">
        <v>222</v>
      </c>
      <c r="B42" s="1179"/>
      <c r="C42" s="1179"/>
      <c r="D42" s="1183"/>
    </row>
    <row r="43" spans="1:4" x14ac:dyDescent="0.3">
      <c r="A43" s="1179" t="str">
        <f>'Salary Menu MIS 3382'!AG42</f>
        <v>Child Development Associate</v>
      </c>
      <c r="B43" s="1179"/>
      <c r="C43" s="1179"/>
      <c r="D43" s="1183">
        <f>'Salary Menu MIS 3382'!AH42</f>
        <v>0</v>
      </c>
    </row>
    <row r="44" spans="1:4" x14ac:dyDescent="0.3">
      <c r="A44" s="1179" t="str">
        <f>'Salary Menu MIS 3382'!AG43</f>
        <v>Classroom Assistant (Incl DJJ)</v>
      </c>
      <c r="B44" s="1179"/>
      <c r="C44" s="1179"/>
      <c r="D44" s="1183">
        <f>'Salary Menu MIS 3382'!AH43</f>
        <v>0</v>
      </c>
    </row>
    <row r="45" spans="1:4" x14ac:dyDescent="0.3">
      <c r="A45" s="1179" t="str">
        <f>'Salary Menu MIS 3382'!AG44</f>
        <v>Classroom Assistant - ESE</v>
      </c>
      <c r="B45" s="1179"/>
      <c r="C45" s="1179"/>
      <c r="D45" s="1183">
        <f>'Salary Menu MIS 3382'!AH44</f>
        <v>0</v>
      </c>
    </row>
    <row r="46" spans="1:4" x14ac:dyDescent="0.3">
      <c r="A46" s="1179" t="str">
        <f>'Salary Menu MIS 3382'!AG45</f>
        <v>Classroom Assistant - Vo-Tech</v>
      </c>
      <c r="B46" s="1179"/>
      <c r="C46" s="1179"/>
      <c r="D46" s="1183">
        <f>'Salary Menu MIS 3382'!AH45</f>
        <v>0</v>
      </c>
    </row>
    <row r="47" spans="1:4" x14ac:dyDescent="0.3">
      <c r="A47" s="1179" t="str">
        <f>'Salary Menu MIS 3382'!AG46</f>
        <v>Custodians</v>
      </c>
      <c r="B47" s="1179"/>
      <c r="C47" s="1179"/>
      <c r="D47" s="1183">
        <f>'Salary Menu MIS 3382'!AH46</f>
        <v>0</v>
      </c>
    </row>
    <row r="48" spans="1:4" x14ac:dyDescent="0.3">
      <c r="A48" s="1179" t="str">
        <f>'Salary Menu MIS 3382'!AG47</f>
        <v>Day Care Coordinator</v>
      </c>
      <c r="B48" s="1179"/>
      <c r="C48" s="1179"/>
      <c r="D48" s="1183">
        <f>'Salary Menu MIS 3382'!AH47</f>
        <v>0</v>
      </c>
    </row>
    <row r="49" spans="1:4" x14ac:dyDescent="0.3">
      <c r="A49" s="1179" t="str">
        <f>'Salary Menu MIS 3382'!AG48</f>
        <v>Day Care Worker</v>
      </c>
      <c r="B49" s="1179"/>
      <c r="C49" s="1179"/>
      <c r="D49" s="1183">
        <f>'Salary Menu MIS 3382'!AH48</f>
        <v>0</v>
      </c>
    </row>
    <row r="50" spans="1:4" x14ac:dyDescent="0.3">
      <c r="A50" s="1179" t="str">
        <f>'Salary Menu MIS 3382'!AG49</f>
        <v>Interpreter - ESE</v>
      </c>
      <c r="B50" s="1179"/>
      <c r="C50" s="1179"/>
      <c r="D50" s="1183">
        <f>'Salary Menu MIS 3382'!AH49</f>
        <v>0</v>
      </c>
    </row>
    <row r="51" spans="1:4" x14ac:dyDescent="0.3">
      <c r="A51" s="1179" t="str">
        <f>'Salary Menu MIS 3382'!AG50</f>
        <v>Interpreter - ESOL</v>
      </c>
      <c r="B51" s="1179"/>
      <c r="C51" s="1179"/>
      <c r="D51" s="1183">
        <f>'Salary Menu MIS 3382'!AH50</f>
        <v>1</v>
      </c>
    </row>
    <row r="52" spans="1:4" x14ac:dyDescent="0.3">
      <c r="A52" s="1179" t="str">
        <f>'Salary Menu MIS 3382'!AG51</f>
        <v>Job Coach - ESE</v>
      </c>
      <c r="B52" s="1179"/>
      <c r="C52" s="1179"/>
      <c r="D52" s="1183">
        <f>'Salary Menu MIS 3382'!AH51</f>
        <v>0</v>
      </c>
    </row>
    <row r="53" spans="1:4" x14ac:dyDescent="0.3">
      <c r="A53" s="1179" t="str">
        <f>'Salary Menu MIS 3382'!AG52</f>
        <v>Library Assistant</v>
      </c>
      <c r="B53" s="1179"/>
      <c r="C53" s="1179"/>
      <c r="D53" s="1183">
        <f>'Salary Menu MIS 3382'!AH52</f>
        <v>0</v>
      </c>
    </row>
    <row r="54" spans="1:4" x14ac:dyDescent="0.3">
      <c r="A54" s="1179" t="str">
        <f>'Salary Menu MIS 3382'!AG53</f>
        <v>Lunchroom Monitor (2.5 hrs) - 9 Month</v>
      </c>
      <c r="B54" s="1179"/>
      <c r="C54" s="1179"/>
      <c r="D54" s="1183">
        <f>'Salary Menu MIS 3382'!AH53</f>
        <v>0</v>
      </c>
    </row>
    <row r="55" spans="1:4" x14ac:dyDescent="0.3">
      <c r="A55" s="1179" t="str">
        <f>'Salary Menu MIS 3382'!AG54</f>
        <v>School Bookkeeper</v>
      </c>
      <c r="B55" s="1179"/>
      <c r="C55" s="1179"/>
      <c r="D55" s="1183">
        <f>'Salary Menu MIS 3382'!AH54</f>
        <v>0</v>
      </c>
    </row>
    <row r="56" spans="1:4" x14ac:dyDescent="0.3">
      <c r="A56" s="1179" t="str">
        <f>'Salary Menu MIS 3382'!AG55</f>
        <v>School Level Clerk</v>
      </c>
      <c r="B56" s="1179"/>
      <c r="C56" s="1179"/>
      <c r="D56" s="1183">
        <f>'Salary Menu MIS 3382'!AH55</f>
        <v>0</v>
      </c>
    </row>
    <row r="57" spans="1:4" x14ac:dyDescent="0.3">
      <c r="A57" s="1179" t="str">
        <f>'Salary Menu MIS 3382'!AG56</f>
        <v>Secretary - 10 Month</v>
      </c>
      <c r="B57" s="1179"/>
      <c r="C57" s="1179"/>
      <c r="D57" s="1183">
        <f>'Salary Menu MIS 3382'!AH56</f>
        <v>0</v>
      </c>
    </row>
    <row r="58" spans="1:4" x14ac:dyDescent="0.3">
      <c r="A58" s="1179" t="str">
        <f>'Salary Menu MIS 3382'!AG57</f>
        <v>Secretary - 12 Month</v>
      </c>
      <c r="B58" s="1179"/>
      <c r="C58" s="1179"/>
      <c r="D58" s="1183">
        <f>'Salary Menu MIS 3382'!AH57</f>
        <v>0</v>
      </c>
    </row>
    <row r="59" spans="1:4" ht="15" customHeight="1" x14ac:dyDescent="0.3">
      <c r="A59" s="1179" t="str">
        <f>'Salary Menu MIS 3382'!AG58</f>
        <v>Stadium Manager</v>
      </c>
      <c r="B59" s="1179"/>
      <c r="C59" s="1179"/>
      <c r="D59" s="1183">
        <f>'Salary Menu MIS 3382'!AH58</f>
        <v>0</v>
      </c>
    </row>
    <row r="60" spans="1:4" x14ac:dyDescent="0.3">
      <c r="A60" s="1179" t="str">
        <f>'Salary Menu MIS 3382'!AG59</f>
        <v>Other Support - Non Instructional</v>
      </c>
      <c r="B60" s="1179"/>
      <c r="C60" s="1179"/>
      <c r="D60" s="1183">
        <f>'Salary Menu MIS 3382'!AH59</f>
        <v>1</v>
      </c>
    </row>
    <row r="61" spans="1:4" ht="43.5" customHeight="1" x14ac:dyDescent="0.3">
      <c r="A61" s="2328" t="s">
        <v>2226</v>
      </c>
      <c r="B61" s="2328"/>
      <c r="C61" s="1185"/>
      <c r="D61" s="1183"/>
    </row>
    <row r="62" spans="1:4" x14ac:dyDescent="0.3">
      <c r="A62" s="1179" t="str">
        <f>'Salary Menu MIS 3382'!AG64</f>
        <v>Principal</v>
      </c>
      <c r="B62" s="1179"/>
      <c r="C62" s="1179"/>
      <c r="D62" s="1183">
        <f>'Salary Menu MIS 3382'!AH64</f>
        <v>0</v>
      </c>
    </row>
    <row r="63" spans="1:4" x14ac:dyDescent="0.3">
      <c r="A63" s="1179" t="str">
        <f>'Salary Menu MIS 3382'!AG65</f>
        <v>Director</v>
      </c>
      <c r="B63" s="1179"/>
      <c r="C63" s="1179"/>
      <c r="D63" s="1183">
        <f>'Salary Menu MIS 3382'!AH65</f>
        <v>0</v>
      </c>
    </row>
    <row r="64" spans="1:4" x14ac:dyDescent="0.3">
      <c r="A64" s="1179" t="str">
        <f>'Salary Menu MIS 3382'!AG66</f>
        <v>Vice Principal</v>
      </c>
      <c r="B64" s="1179"/>
      <c r="C64" s="1179"/>
      <c r="D64" s="1183">
        <f>'Salary Menu MIS 3382'!AH66</f>
        <v>0</v>
      </c>
    </row>
    <row r="65" spans="1:4" x14ac:dyDescent="0.3">
      <c r="A65" s="1179" t="str">
        <f>'Salary Menu MIS 3382'!AG67</f>
        <v>Assistant Principal I &amp; K-12</v>
      </c>
      <c r="B65" s="1179"/>
      <c r="C65" s="1179"/>
      <c r="D65" s="1183">
        <f>'Salary Menu MIS 3382'!AH67</f>
        <v>0</v>
      </c>
    </row>
    <row r="66" spans="1:4" x14ac:dyDescent="0.3">
      <c r="A66" s="1179" t="str">
        <f>'Salary Menu MIS 3382'!AG68</f>
        <v>Assistant Principal I &amp; K-12 - 11</v>
      </c>
      <c r="B66" s="1179"/>
      <c r="C66" s="1179"/>
      <c r="D66" s="1183">
        <f>'Salary Menu MIS 3382'!AH68</f>
        <v>0</v>
      </c>
    </row>
    <row r="67" spans="1:4" x14ac:dyDescent="0.3">
      <c r="A67" s="1179" t="str">
        <f>'Salary Menu MIS 3382'!AG69</f>
        <v>Assistant Principal I &amp; K-12 - 10</v>
      </c>
      <c r="B67" s="1179"/>
      <c r="C67" s="1179"/>
      <c r="D67" s="1183">
        <f>'Salary Menu MIS 3382'!AH69</f>
        <v>0</v>
      </c>
    </row>
    <row r="68" spans="1:4" x14ac:dyDescent="0.3">
      <c r="A68" s="1179" t="str">
        <f>'Salary Menu MIS 3382'!AG70</f>
        <v>Assistant Principal II &amp; K-12</v>
      </c>
      <c r="B68" s="1179"/>
      <c r="C68" s="1179"/>
      <c r="D68" s="1183">
        <f>'Salary Menu MIS 3382'!AH70</f>
        <v>0</v>
      </c>
    </row>
    <row r="69" spans="1:4" x14ac:dyDescent="0.3">
      <c r="A69" s="1179" t="str">
        <f>'Salary Menu MIS 3382'!AG71</f>
        <v>Assistant Principal II &amp; K-12 - 11</v>
      </c>
      <c r="B69" s="1179"/>
      <c r="C69" s="1179"/>
      <c r="D69" s="1183">
        <f>'Salary Menu MIS 3382'!AH71</f>
        <v>0</v>
      </c>
    </row>
    <row r="70" spans="1:4" x14ac:dyDescent="0.3">
      <c r="A70" s="1179" t="str">
        <f>'Salary Menu MIS 3382'!AG72</f>
        <v>Assistant Principal II &amp; K-12 - 10</v>
      </c>
      <c r="B70" s="1179"/>
      <c r="C70" s="1179"/>
      <c r="D70" s="1183">
        <f>'Salary Menu MIS 3382'!AH72</f>
        <v>0</v>
      </c>
    </row>
    <row r="71" spans="1:4" x14ac:dyDescent="0.3">
      <c r="A71" s="1179" t="str">
        <f>'Salary Menu MIS 3382'!AG73</f>
        <v>Assistant Principal Other</v>
      </c>
      <c r="B71" s="1179"/>
      <c r="C71" s="1179"/>
      <c r="D71" s="1183">
        <f>'Salary Menu MIS 3382'!AH73</f>
        <v>0</v>
      </c>
    </row>
    <row r="72" spans="1:4" x14ac:dyDescent="0.3">
      <c r="A72" s="1179" t="str">
        <f>'Salary Menu MIS 3382'!AG74</f>
        <v>Administrative Other</v>
      </c>
      <c r="B72" s="1179"/>
      <c r="C72" s="1179"/>
      <c r="D72" s="1183">
        <f>'Salary Menu MIS 3382'!AH74</f>
        <v>0</v>
      </c>
    </row>
    <row r="73" spans="1:4" x14ac:dyDescent="0.3">
      <c r="A73" s="1179" t="str">
        <f>'Salary Menu MIS 3382'!AG75</f>
        <v>Specialist</v>
      </c>
      <c r="B73" s="1179"/>
      <c r="C73" s="1179"/>
      <c r="D73" s="1183">
        <f>'Salary Menu MIS 3382'!AH75</f>
        <v>0</v>
      </c>
    </row>
    <row r="74" spans="1:4" ht="20.25" customHeight="1" x14ac:dyDescent="0.3">
      <c r="A74" s="1181" t="s">
        <v>1372</v>
      </c>
      <c r="B74" s="1179"/>
      <c r="C74" s="1179"/>
      <c r="D74" s="1183">
        <f>'Salary Menu MIS 3382'!AH76</f>
        <v>0</v>
      </c>
    </row>
    <row r="75" spans="1:4" x14ac:dyDescent="0.3">
      <c r="A75" s="1179" t="str">
        <f>'Salary Menu MIS 3382'!AG77</f>
        <v>Teacher - Basic</v>
      </c>
      <c r="B75" s="1179"/>
      <c r="C75" s="1179"/>
      <c r="D75" s="1183">
        <f>'Salary Menu MIS 3382'!AH77</f>
        <v>0</v>
      </c>
    </row>
    <row r="76" spans="1:4" x14ac:dyDescent="0.3">
      <c r="A76" s="1179" t="str">
        <f>'Salary Menu MIS 3382'!AG79</f>
        <v>Teacher - Title I</v>
      </c>
      <c r="B76" s="1179"/>
      <c r="C76" s="1179"/>
      <c r="D76" s="1183">
        <f>'Salary Menu MIS 3382'!AH79</f>
        <v>0</v>
      </c>
    </row>
    <row r="77" spans="1:4" x14ac:dyDescent="0.3">
      <c r="A77" s="1179" t="str">
        <f>'Salary Menu MIS 3382'!AG78</f>
        <v>Teacher - ESE</v>
      </c>
      <c r="B77" s="1179"/>
      <c r="C77" s="1179"/>
      <c r="D77" s="1183">
        <f>'Salary Menu MIS 3382'!AH78</f>
        <v>0</v>
      </c>
    </row>
    <row r="78" spans="1:4" x14ac:dyDescent="0.3">
      <c r="A78" s="1179" t="str">
        <f>'Salary Menu MIS 3382'!AG80</f>
        <v>Teacher - Vocational</v>
      </c>
      <c r="B78" s="1179"/>
      <c r="C78" s="1179"/>
      <c r="D78" s="1183">
        <f>'Salary Menu MIS 3382'!AH80</f>
        <v>0</v>
      </c>
    </row>
    <row r="79" spans="1:4" x14ac:dyDescent="0.3">
      <c r="A79" s="1179" t="str">
        <f>'Salary Menu MIS 3382'!AG81</f>
        <v>Staffing Specialist</v>
      </c>
      <c r="B79" s="1179"/>
      <c r="C79" s="1179"/>
      <c r="D79" s="1183">
        <f>'Salary Menu MIS 3382'!AH81</f>
        <v>0.22500000000000001</v>
      </c>
    </row>
    <row r="80" spans="1:4" x14ac:dyDescent="0.3">
      <c r="A80" s="1179" t="str">
        <f>'Salary Menu MIS 3382'!AG82</f>
        <v>Teacher - 12 Month</v>
      </c>
      <c r="B80" s="1179"/>
      <c r="C80" s="1179"/>
      <c r="D80" s="1183">
        <f>'Salary Menu MIS 3382'!AH82</f>
        <v>0</v>
      </c>
    </row>
    <row r="81" spans="1:4" x14ac:dyDescent="0.3">
      <c r="A81" s="1179" t="str">
        <f>'Salary Menu MIS 3382'!AG83</f>
        <v>Teacher - Vocational - 12 Month</v>
      </c>
      <c r="B81" s="1179"/>
      <c r="C81" s="1179"/>
      <c r="D81" s="1183">
        <f>'Salary Menu MIS 3382'!AH83</f>
        <v>0</v>
      </c>
    </row>
    <row r="82" spans="1:4" x14ac:dyDescent="0.3">
      <c r="A82" s="1179" t="str">
        <f>'Salary Menu MIS 3382'!AG84&amp;" (Number of 6th Period Teachers)"</f>
        <v>Hourly Teacher (Number of 6th Period Teachers)</v>
      </c>
      <c r="B82" s="1179"/>
      <c r="C82" s="1179"/>
      <c r="D82" s="1183">
        <f>+'Salary Menu MIS 3382'!AI84</f>
        <v>0</v>
      </c>
    </row>
    <row r="83" spans="1:4" x14ac:dyDescent="0.3">
      <c r="A83" s="1179" t="str">
        <f>'Salary Menu MIS 3382'!AG85</f>
        <v>Teacher - Other</v>
      </c>
      <c r="B83" s="1179"/>
      <c r="C83" s="1179"/>
      <c r="D83" s="1183">
        <f>'Salary Menu MIS 3382'!AH85</f>
        <v>0</v>
      </c>
    </row>
    <row r="84" spans="1:4" ht="21" customHeight="1" x14ac:dyDescent="0.3">
      <c r="A84" s="1181" t="s">
        <v>1354</v>
      </c>
      <c r="B84" s="1179"/>
      <c r="C84" s="1179"/>
      <c r="D84" s="1183"/>
    </row>
    <row r="85" spans="1:4" x14ac:dyDescent="0.3">
      <c r="A85" s="1179" t="str">
        <f>'Salary Menu MIS 3382'!AG87</f>
        <v xml:space="preserve">Guidance Counselor  - 10 Month      </v>
      </c>
      <c r="B85" s="1179"/>
      <c r="C85" s="1179"/>
      <c r="D85" s="1183">
        <f>'Salary Menu MIS 3382'!AH87</f>
        <v>0</v>
      </c>
    </row>
    <row r="86" spans="1:4" x14ac:dyDescent="0.3">
      <c r="A86" s="1179" t="str">
        <f>'Salary Menu MIS 3382'!AG88</f>
        <v>Guidance Counselor - 12 Month</v>
      </c>
      <c r="B86" s="1179"/>
      <c r="C86" s="1179"/>
      <c r="D86" s="1183">
        <f>'Salary Menu MIS 3382'!AH88</f>
        <v>0</v>
      </c>
    </row>
    <row r="87" spans="1:4" x14ac:dyDescent="0.3">
      <c r="A87" s="1179" t="str">
        <f>'Salary Menu MIS 3382'!AG89</f>
        <v>Instructional Coach</v>
      </c>
      <c r="B87" s="1179"/>
      <c r="C87" s="1179"/>
      <c r="D87" s="1183">
        <f>'Salary Menu MIS 3382'!AH89</f>
        <v>1</v>
      </c>
    </row>
    <row r="88" spans="1:4" x14ac:dyDescent="0.3">
      <c r="A88" s="1179" t="str">
        <f>'Salary Menu MIS 3382'!AG90</f>
        <v>Media Specialist</v>
      </c>
      <c r="B88" s="1179"/>
      <c r="C88" s="1179"/>
      <c r="D88" s="1183">
        <f>'Salary Menu MIS 3382'!AH90</f>
        <v>0</v>
      </c>
    </row>
    <row r="89" spans="1:4" x14ac:dyDescent="0.3">
      <c r="A89" s="1179" t="str">
        <f>'Salary Menu MIS 3382'!AG91</f>
        <v>Other Support - Instructional</v>
      </c>
      <c r="B89" s="1179"/>
      <c r="C89" s="1179"/>
      <c r="D89" s="1183">
        <f>'Salary Menu MIS 3382'!AH91</f>
        <v>0</v>
      </c>
    </row>
    <row r="90" spans="1:4" ht="21" customHeight="1" x14ac:dyDescent="0.3">
      <c r="A90" s="1181" t="s">
        <v>222</v>
      </c>
      <c r="B90" s="1179"/>
      <c r="C90" s="1179"/>
      <c r="D90" s="1183"/>
    </row>
    <row r="91" spans="1:4" x14ac:dyDescent="0.3">
      <c r="A91" s="1179" t="str">
        <f>'Salary Menu MIS 3382'!AG93</f>
        <v>Classroom Assistant (Incl DJJ)</v>
      </c>
      <c r="B91" s="1179"/>
      <c r="C91" s="1179"/>
      <c r="D91" s="1183">
        <f>'Salary Menu MIS 3382'!AH93</f>
        <v>0</v>
      </c>
    </row>
    <row r="92" spans="1:4" x14ac:dyDescent="0.3">
      <c r="A92" s="1179" t="str">
        <f>'Salary Menu MIS 3382'!AG94</f>
        <v>Classroom Assistant - ESE</v>
      </c>
      <c r="B92" s="1179"/>
      <c r="C92" s="1179"/>
      <c r="D92" s="1183">
        <f>'Salary Menu MIS 3382'!AH94</f>
        <v>4.88</v>
      </c>
    </row>
    <row r="93" spans="1:4" x14ac:dyDescent="0.3">
      <c r="A93" s="1179" t="str">
        <f>'Salary Menu MIS 3382'!AG95</f>
        <v>Classroom Assistant - Title I</v>
      </c>
      <c r="B93" s="1179"/>
      <c r="C93" s="1179"/>
      <c r="D93" s="1183">
        <f>'Salary Menu MIS 3382'!AH95</f>
        <v>0</v>
      </c>
    </row>
    <row r="94" spans="1:4" x14ac:dyDescent="0.3">
      <c r="A94" s="1179" t="str">
        <f>'Salary Menu MIS 3382'!AG96</f>
        <v>Classroom Assistant - Vo-Tech</v>
      </c>
      <c r="B94" s="1179"/>
      <c r="C94" s="1179"/>
      <c r="D94" s="1183">
        <f>'Salary Menu MIS 3382'!AH96</f>
        <v>0</v>
      </c>
    </row>
    <row r="95" spans="1:4" x14ac:dyDescent="0.3">
      <c r="A95" s="1179" t="str">
        <f>'Salary Menu MIS 3382'!AG97</f>
        <v>Custodians</v>
      </c>
      <c r="B95" s="1179"/>
      <c r="C95" s="1179"/>
      <c r="D95" s="1183">
        <f>'Salary Menu MIS 3382'!AH97</f>
        <v>0</v>
      </c>
    </row>
    <row r="96" spans="1:4" x14ac:dyDescent="0.3">
      <c r="A96" s="1179" t="str">
        <f>'Salary Menu MIS 3382'!AG98</f>
        <v>Interpreter - ESE</v>
      </c>
      <c r="B96" s="1179"/>
      <c r="C96" s="1179"/>
      <c r="D96" s="1183">
        <f>'Salary Menu MIS 3382'!AH98</f>
        <v>0</v>
      </c>
    </row>
    <row r="97" spans="1:4" x14ac:dyDescent="0.3">
      <c r="A97" s="1179" t="str">
        <f>'Salary Menu MIS 3382'!AG99</f>
        <v>Interpreter - ESOL</v>
      </c>
      <c r="B97" s="1179"/>
      <c r="C97" s="1179"/>
      <c r="D97" s="1183">
        <f>'Salary Menu MIS 3382'!AH99</f>
        <v>0</v>
      </c>
    </row>
    <row r="98" spans="1:4" x14ac:dyDescent="0.3">
      <c r="A98" s="1179" t="str">
        <f>'Salary Menu MIS 3382'!AG100</f>
        <v>Job Coach - ESE</v>
      </c>
      <c r="B98" s="1179"/>
      <c r="C98" s="1179"/>
      <c r="D98" s="1183">
        <f>'Salary Menu MIS 3382'!AH100</f>
        <v>0</v>
      </c>
    </row>
    <row r="99" spans="1:4" x14ac:dyDescent="0.3">
      <c r="A99" s="1179" t="str">
        <f>'Salary Menu MIS 3382'!AG101</f>
        <v>Library Assistant</v>
      </c>
      <c r="B99" s="1179"/>
      <c r="C99" s="1179"/>
      <c r="D99" s="1183">
        <f>'Salary Menu MIS 3382'!AH101</f>
        <v>0</v>
      </c>
    </row>
    <row r="100" spans="1:4" x14ac:dyDescent="0.3">
      <c r="A100" s="1179" t="str">
        <f>'Salary Menu MIS 3382'!AG102</f>
        <v>Lunchroom Monitor (2.5 hrs) - 9 Month</v>
      </c>
      <c r="B100" s="1179"/>
      <c r="C100" s="1179"/>
      <c r="D100" s="1183">
        <f>'Salary Menu MIS 3382'!AH102</f>
        <v>0</v>
      </c>
    </row>
    <row r="101" spans="1:4" x14ac:dyDescent="0.3">
      <c r="A101" s="1179" t="str">
        <f>'Salary Menu MIS 3382'!AG103</f>
        <v>Parent Educator</v>
      </c>
      <c r="B101" s="1179"/>
      <c r="C101" s="1179"/>
      <c r="D101" s="1183">
        <f>'Salary Menu MIS 3382'!AH103</f>
        <v>0</v>
      </c>
    </row>
    <row r="102" spans="1:4" x14ac:dyDescent="0.3">
      <c r="A102" s="1179" t="str">
        <f>'Salary Menu MIS 3382'!AG104</f>
        <v>School Bookkeeper</v>
      </c>
      <c r="B102" s="1179"/>
      <c r="C102" s="1179"/>
      <c r="D102" s="1183">
        <f>'Salary Menu MIS 3382'!AH104</f>
        <v>0</v>
      </c>
    </row>
    <row r="103" spans="1:4" x14ac:dyDescent="0.3">
      <c r="A103" s="1179" t="str">
        <f>'Salary Menu MIS 3382'!AG105</f>
        <v>School Level Clerk</v>
      </c>
      <c r="B103" s="1179"/>
      <c r="C103" s="1179"/>
      <c r="D103" s="1183">
        <f>'Salary Menu MIS 3382'!AH105</f>
        <v>0</v>
      </c>
    </row>
    <row r="104" spans="1:4" x14ac:dyDescent="0.3">
      <c r="A104" s="1179" t="str">
        <f>'Salary Menu MIS 3382'!AG106</f>
        <v>Secretary - 10 Month</v>
      </c>
      <c r="B104" s="1179"/>
      <c r="C104" s="1179"/>
      <c r="D104" s="1183">
        <f>'Salary Menu MIS 3382'!AH106</f>
        <v>0</v>
      </c>
    </row>
    <row r="105" spans="1:4" x14ac:dyDescent="0.3">
      <c r="A105" s="1179" t="str">
        <f>'Salary Menu MIS 3382'!AG107</f>
        <v>Secretary - 12 Month</v>
      </c>
      <c r="B105" s="1179"/>
      <c r="C105" s="1179"/>
      <c r="D105" s="1183">
        <f>'Salary Menu MIS 3382'!AH107</f>
        <v>0</v>
      </c>
    </row>
    <row r="106" spans="1:4" x14ac:dyDescent="0.3">
      <c r="A106" s="1179" t="str">
        <f>'Salary Menu MIS 3382'!AG108</f>
        <v>Stadium Manager</v>
      </c>
      <c r="B106" s="1179"/>
      <c r="C106" s="1179"/>
      <c r="D106" s="1183">
        <f>'Salary Menu MIS 3382'!AH108</f>
        <v>0</v>
      </c>
    </row>
    <row r="107" spans="1:4" x14ac:dyDescent="0.3">
      <c r="A107" s="1179" t="str">
        <f>'Salary Menu MIS 3382'!AG109</f>
        <v>Other Support - Non Instructional</v>
      </c>
      <c r="B107" s="1179"/>
      <c r="C107" s="1179"/>
      <c r="D107" s="1183">
        <f>'Salary Menu MIS 3382'!AH109</f>
        <v>0</v>
      </c>
    </row>
    <row r="108" spans="1:4" x14ac:dyDescent="0.3">
      <c r="A108" s="1179"/>
      <c r="B108" s="1179"/>
      <c r="C108" s="1179"/>
      <c r="D108" s="1183"/>
    </row>
    <row r="109" spans="1:4" ht="26.25" customHeight="1" x14ac:dyDescent="0.3">
      <c r="A109" s="2327" t="s">
        <v>1369</v>
      </c>
      <c r="B109" s="2327"/>
      <c r="C109" s="1186"/>
      <c r="D109" s="1187">
        <f>SUM(D10:D107)-D110</f>
        <v>16.055</v>
      </c>
    </row>
    <row r="110" spans="1:4" x14ac:dyDescent="0.3">
      <c r="A110" s="1188"/>
      <c r="B110" s="1189" t="s">
        <v>1370</v>
      </c>
      <c r="C110" s="1189"/>
      <c r="D110" s="1190">
        <f>+D32+D82</f>
        <v>0</v>
      </c>
    </row>
    <row r="111" spans="1:4" ht="14.4" thickBot="1" x14ac:dyDescent="0.35">
      <c r="A111" s="1188"/>
      <c r="B111" s="1189" t="s">
        <v>1368</v>
      </c>
      <c r="C111" s="1189"/>
      <c r="D111" s="1191">
        <f>SUM(D109:D110)</f>
        <v>16.055</v>
      </c>
    </row>
    <row r="112" spans="1:4" s="1192" customFormat="1" ht="14.4" thickTop="1" x14ac:dyDescent="0.3">
      <c r="A112" s="1179"/>
      <c r="B112" s="1179"/>
      <c r="C112" s="1179"/>
      <c r="D112" s="1179"/>
    </row>
    <row r="113" spans="1:4" x14ac:dyDescent="0.3">
      <c r="A113" s="1179"/>
      <c r="B113" s="1179"/>
      <c r="C113" s="1179"/>
      <c r="D113" s="1179"/>
    </row>
  </sheetData>
  <sheetProtection password="F723" sheet="1" objects="1" scenarios="1"/>
  <mergeCells count="3">
    <mergeCell ref="A109:B109"/>
    <mergeCell ref="A61:B61"/>
    <mergeCell ref="B6:D6"/>
  </mergeCells>
  <phoneticPr fontId="5" type="noConversion"/>
  <printOptions horizontalCentered="1"/>
  <pageMargins left="0.5" right="0.5" top="0.5" bottom="0.5" header="0.5" footer="0.5"/>
  <pageSetup scale="81" fitToWidth="0" fitToHeight="0" orientation="portrait" r:id="rId1"/>
  <headerFooter alignWithMargins="0"/>
  <rowBreaks count="1" manualBreakCount="1">
    <brk id="60" max="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>
              <from>
                <xdr:col>0</xdr:col>
                <xdr:colOff>106680</xdr:colOff>
                <xdr:row>0</xdr:row>
                <xdr:rowOff>45720</xdr:rowOff>
              </from>
              <to>
                <xdr:col>1</xdr:col>
                <xdr:colOff>441960</xdr:colOff>
                <xdr:row>4</xdr:row>
                <xdr:rowOff>83820</xdr:rowOff>
              </to>
            </anchor>
          </objectPr>
        </oleObject>
      </mc:Choice>
      <mc:Fallback>
        <oleObject progId="Word.Picture.8" shapeId="1126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34"/>
  <sheetViews>
    <sheetView view="pageBreakPreview" topLeftCell="A4" zoomScaleNormal="100" zoomScaleSheetLayoutView="100" workbookViewId="0">
      <selection activeCell="I10" sqref="I10"/>
    </sheetView>
  </sheetViews>
  <sheetFormatPr defaultColWidth="9.109375" defaultRowHeight="13.8" x14ac:dyDescent="0.3"/>
  <cols>
    <col min="1" max="1" width="42.109375" style="1197" customWidth="1"/>
    <col min="2" max="2" width="0.5546875" style="1195" customWidth="1"/>
    <col min="3" max="3" width="11.88671875" style="1197" customWidth="1"/>
    <col min="4" max="4" width="11.6640625" style="1197" customWidth="1"/>
    <col min="5" max="5" width="12.6640625" style="1197" customWidth="1"/>
    <col min="6" max="6" width="13.109375" style="1197" customWidth="1"/>
    <col min="7" max="7" width="0.5546875" style="1195" customWidth="1"/>
    <col min="8" max="8" width="12.6640625" style="1197" customWidth="1"/>
    <col min="9" max="9" width="16.44140625" style="1197" customWidth="1"/>
    <col min="10" max="10" width="13.33203125" style="1197" customWidth="1"/>
    <col min="11" max="16384" width="9.109375" style="1195"/>
  </cols>
  <sheetData>
    <row r="1" spans="1:10" x14ac:dyDescent="0.3">
      <c r="A1" s="1193" t="s">
        <v>107</v>
      </c>
      <c r="B1" s="1194"/>
      <c r="C1" s="1194"/>
      <c r="D1" s="1194"/>
      <c r="E1" s="1194"/>
      <c r="F1" s="1194"/>
      <c r="G1" s="1194"/>
      <c r="H1" s="1194"/>
      <c r="I1" s="1194"/>
      <c r="J1" s="1194"/>
    </row>
    <row r="2" spans="1:10" x14ac:dyDescent="0.3">
      <c r="A2" s="1193" t="s">
        <v>2188</v>
      </c>
      <c r="B2" s="1194"/>
      <c r="C2" s="1194"/>
      <c r="D2" s="1194"/>
      <c r="E2" s="1194"/>
      <c r="F2" s="1194"/>
      <c r="G2" s="1194"/>
      <c r="H2" s="1194"/>
      <c r="I2" s="1194"/>
      <c r="J2" s="1194"/>
    </row>
    <row r="3" spans="1:10" x14ac:dyDescent="0.3">
      <c r="A3" s="1193" t="s">
        <v>2189</v>
      </c>
      <c r="B3" s="1194"/>
      <c r="C3" s="1194"/>
      <c r="D3" s="1194"/>
      <c r="E3" s="1194"/>
      <c r="F3" s="1194"/>
      <c r="G3" s="1194"/>
      <c r="H3" s="1194"/>
      <c r="I3" s="1194"/>
      <c r="J3" s="1194"/>
    </row>
    <row r="4" spans="1:10" x14ac:dyDescent="0.3">
      <c r="A4" s="1193" t="str">
        <f>Enrollment!A4</f>
        <v>FISCAL YEAR 2013-2014</v>
      </c>
      <c r="B4" s="1194"/>
      <c r="C4" s="1194"/>
      <c r="D4" s="1194"/>
      <c r="E4" s="1194"/>
      <c r="F4" s="1194"/>
      <c r="G4" s="1194"/>
      <c r="H4" s="1194"/>
      <c r="I4" s="1194"/>
      <c r="J4" s="1194"/>
    </row>
    <row r="5" spans="1:10" x14ac:dyDescent="0.3">
      <c r="A5" s="1193"/>
      <c r="B5" s="1194"/>
      <c r="C5" s="1194"/>
      <c r="D5" s="1194"/>
      <c r="E5" s="1194"/>
      <c r="F5" s="1194"/>
      <c r="G5" s="1194"/>
      <c r="H5" s="1194"/>
      <c r="I5" s="1194"/>
      <c r="J5" s="1194"/>
    </row>
    <row r="6" spans="1:10" x14ac:dyDescent="0.3">
      <c r="A6" s="1196"/>
      <c r="B6" s="1197"/>
      <c r="G6" s="1197"/>
    </row>
    <row r="7" spans="1:10" x14ac:dyDescent="0.3">
      <c r="A7" s="1196" t="s">
        <v>531</v>
      </c>
      <c r="B7" s="1197"/>
      <c r="C7" s="1198" t="str">
        <f>Enrollment!A1</f>
        <v>SAMPLE SCHOOL</v>
      </c>
      <c r="D7" s="1199"/>
      <c r="E7" s="1199"/>
      <c r="F7" s="1199"/>
      <c r="G7" s="1197"/>
      <c r="H7" s="1199"/>
    </row>
    <row r="8" spans="1:10" x14ac:dyDescent="0.3">
      <c r="B8" s="1197"/>
      <c r="G8" s="1197"/>
    </row>
    <row r="9" spans="1:10" s="1201" customFormat="1" ht="10.199999999999999" x14ac:dyDescent="0.2">
      <c r="A9" s="1200"/>
      <c r="B9" s="1200"/>
      <c r="C9" s="1200" t="s">
        <v>1474</v>
      </c>
      <c r="D9" s="1200" t="s">
        <v>1477</v>
      </c>
      <c r="E9" s="1200" t="s">
        <v>1479</v>
      </c>
      <c r="F9" s="1200" t="s">
        <v>1486</v>
      </c>
      <c r="G9" s="1200"/>
      <c r="H9" s="1200" t="s">
        <v>1488</v>
      </c>
      <c r="I9" s="1200" t="s">
        <v>1490</v>
      </c>
      <c r="J9" s="1200" t="s">
        <v>1492</v>
      </c>
    </row>
    <row r="10" spans="1:10" s="1205" customFormat="1" ht="82.8" x14ac:dyDescent="0.3">
      <c r="A10" s="1202"/>
      <c r="B10" s="1855"/>
      <c r="C10" s="1203" t="s">
        <v>2301</v>
      </c>
      <c r="D10" s="1204" t="s">
        <v>2300</v>
      </c>
      <c r="E10" s="1204" t="s">
        <v>2399</v>
      </c>
      <c r="F10" s="1204" t="s">
        <v>2400</v>
      </c>
      <c r="G10" s="1856"/>
      <c r="H10" s="1204" t="s">
        <v>2401</v>
      </c>
      <c r="I10" s="1204" t="s">
        <v>2403</v>
      </c>
      <c r="J10" s="2261" t="s">
        <v>2184</v>
      </c>
    </row>
    <row r="11" spans="1:10" s="1201" customFormat="1" ht="10.199999999999999" x14ac:dyDescent="0.2">
      <c r="A11" s="1200"/>
      <c r="B11" s="1200"/>
      <c r="C11" s="1200"/>
      <c r="D11" s="1200"/>
      <c r="E11" s="1200"/>
      <c r="F11" s="1200" t="s">
        <v>2398</v>
      </c>
      <c r="G11" s="1200"/>
      <c r="H11" s="1200" t="s">
        <v>2402</v>
      </c>
      <c r="I11" s="1200"/>
      <c r="J11" s="1200" t="s">
        <v>2404</v>
      </c>
    </row>
    <row r="12" spans="1:10" x14ac:dyDescent="0.3">
      <c r="B12" s="1197"/>
      <c r="G12" s="1197"/>
    </row>
    <row r="13" spans="1:10" x14ac:dyDescent="0.3">
      <c r="A13" s="1206" t="s">
        <v>2198</v>
      </c>
      <c r="B13" s="1207"/>
      <c r="C13" s="1208">
        <f>+'Position Summary'!D25+'Position Summary'!D77</f>
        <v>0.8</v>
      </c>
      <c r="D13" s="1209"/>
      <c r="E13" s="1210"/>
      <c r="F13" s="1211"/>
      <c r="G13" s="1207"/>
      <c r="H13" s="1211"/>
      <c r="I13" s="1211"/>
      <c r="J13" s="2262"/>
    </row>
    <row r="14" spans="1:10" x14ac:dyDescent="0.3">
      <c r="A14" s="1206" t="s">
        <v>2185</v>
      </c>
      <c r="B14" s="1207"/>
      <c r="C14" s="1208">
        <f>-'Salary Menu MIS 3382'!C66-ROUND('Salary Menu MIS 3382'!C67/7.5,2)</f>
        <v>0</v>
      </c>
      <c r="D14" s="1209"/>
      <c r="E14" s="1210"/>
      <c r="F14" s="1211"/>
      <c r="G14" s="1207"/>
      <c r="H14" s="1211"/>
      <c r="I14" s="1211"/>
      <c r="J14" s="2262"/>
    </row>
    <row r="15" spans="1:10" x14ac:dyDescent="0.3">
      <c r="A15" s="1206" t="s">
        <v>2186</v>
      </c>
      <c r="B15" s="1207"/>
      <c r="C15" s="1208">
        <f>-'Salary Menu MIS 3382'!C301-ROUND('Salary Menu MIS 3382'!C302/7.5,2)</f>
        <v>0</v>
      </c>
      <c r="D15" s="1209"/>
      <c r="E15" s="1210"/>
      <c r="F15" s="1211"/>
      <c r="G15" s="1207"/>
      <c r="H15" s="1211"/>
      <c r="I15" s="1211"/>
      <c r="J15" s="2262"/>
    </row>
    <row r="16" spans="1:10" x14ac:dyDescent="0.3">
      <c r="A16" s="2254" t="s">
        <v>2197</v>
      </c>
      <c r="B16" s="2255"/>
      <c r="C16" s="2256">
        <f>SUM(C13:C15)</f>
        <v>0.8</v>
      </c>
      <c r="D16" s="2257">
        <v>0</v>
      </c>
      <c r="E16" s="2258">
        <f>-'Pre-Determined'!D54</f>
        <v>0</v>
      </c>
      <c r="F16" s="2259">
        <f>SUM(C16:E16)</f>
        <v>0.8</v>
      </c>
      <c r="G16" s="2255"/>
      <c r="H16" s="2259">
        <f>+F16-E16</f>
        <v>0.8</v>
      </c>
      <c r="I16" s="2259">
        <f>+'Pre-Determined'!D75</f>
        <v>4.3</v>
      </c>
      <c r="J16" s="2263">
        <f>+H16-I16</f>
        <v>-3.5</v>
      </c>
    </row>
    <row r="17" spans="1:10" x14ac:dyDescent="0.3">
      <c r="A17" s="2254" t="s">
        <v>2187</v>
      </c>
      <c r="B17" s="2255"/>
      <c r="C17" s="2256">
        <f>+'Position Summary'!D45+'Position Summary'!D92</f>
        <v>4.88</v>
      </c>
      <c r="D17" s="2257">
        <f>-'Pre-Determined'!D58</f>
        <v>0</v>
      </c>
      <c r="E17" s="2258">
        <f>-'Pre-Determined'!D59-ROUND('Pre-Determined'!D60/7.5,2)</f>
        <v>-4.88</v>
      </c>
      <c r="F17" s="2259">
        <f>SUM(C17:E17)</f>
        <v>0</v>
      </c>
      <c r="G17" s="2255"/>
      <c r="H17" s="2259">
        <f>+F17-E17</f>
        <v>4.88</v>
      </c>
      <c r="I17" s="2259">
        <f>+'Pre-Determined'!D76</f>
        <v>5</v>
      </c>
      <c r="J17" s="2263">
        <f t="shared" ref="J17:J19" si="0">+H17-I17</f>
        <v>-0.12000000000000011</v>
      </c>
    </row>
    <row r="18" spans="1:10" x14ac:dyDescent="0.3">
      <c r="A18" s="2254" t="s">
        <v>1838</v>
      </c>
      <c r="B18" s="2255"/>
      <c r="C18" s="2256">
        <f>+'Position Summary'!D50+'Position Summary'!D96</f>
        <v>0</v>
      </c>
      <c r="D18" s="2257">
        <f>-'Pre-Determined'!D62</f>
        <v>0</v>
      </c>
      <c r="E18" s="2258"/>
      <c r="F18" s="2259">
        <f>SUM(C18:E18)</f>
        <v>0</v>
      </c>
      <c r="G18" s="2255"/>
      <c r="H18" s="2259">
        <f>+F18-E18</f>
        <v>0</v>
      </c>
      <c r="I18" s="2259">
        <v>0</v>
      </c>
      <c r="J18" s="2263">
        <f t="shared" si="0"/>
        <v>0</v>
      </c>
    </row>
    <row r="19" spans="1:10" x14ac:dyDescent="0.3">
      <c r="A19" s="2254" t="s">
        <v>1839</v>
      </c>
      <c r="B19" s="2260"/>
      <c r="C19" s="2256">
        <f>+'Position Summary'!D52+'Position Summary'!D98</f>
        <v>0</v>
      </c>
      <c r="D19" s="2257"/>
      <c r="E19" s="2258">
        <f>-'Pre-Determined'!D61</f>
        <v>0</v>
      </c>
      <c r="F19" s="2259">
        <f>SUM(C19:E19)</f>
        <v>0</v>
      </c>
      <c r="G19" s="2260"/>
      <c r="H19" s="2259">
        <f>+F19-E19</f>
        <v>0</v>
      </c>
      <c r="I19" s="2259">
        <f>+'Pre-Determined'!D77</f>
        <v>0</v>
      </c>
      <c r="J19" s="2263">
        <f t="shared" si="0"/>
        <v>0</v>
      </c>
    </row>
    <row r="20" spans="1:10" x14ac:dyDescent="0.3">
      <c r="B20" s="1197"/>
      <c r="G20" s="1197"/>
    </row>
    <row r="21" spans="1:10" x14ac:dyDescent="0.3">
      <c r="A21" s="1212" t="s">
        <v>1444</v>
      </c>
      <c r="B21" s="1197"/>
      <c r="G21" s="1197"/>
    </row>
    <row r="22" spans="1:10" x14ac:dyDescent="0.3">
      <c r="A22" s="1213" t="s">
        <v>2191</v>
      </c>
      <c r="B22" s="1197"/>
      <c r="G22" s="1197"/>
    </row>
    <row r="23" spans="1:10" x14ac:dyDescent="0.3">
      <c r="A23" s="1197" t="s">
        <v>2302</v>
      </c>
      <c r="B23" s="1197"/>
      <c r="G23" s="1197"/>
    </row>
    <row r="24" spans="1:10" x14ac:dyDescent="0.3">
      <c r="A24" s="1197" t="s">
        <v>2192</v>
      </c>
      <c r="B24" s="1197"/>
      <c r="G24" s="1197"/>
    </row>
    <row r="25" spans="1:10" x14ac:dyDescent="0.3">
      <c r="A25" s="1213" t="s">
        <v>2405</v>
      </c>
      <c r="B25" s="1197"/>
      <c r="G25" s="1197"/>
    </row>
    <row r="26" spans="1:10" x14ac:dyDescent="0.3">
      <c r="A26" s="1213" t="s">
        <v>2406</v>
      </c>
      <c r="B26" s="1197"/>
      <c r="G26" s="1197"/>
    </row>
    <row r="27" spans="1:10" x14ac:dyDescent="0.3">
      <c r="A27" s="1213" t="s">
        <v>2407</v>
      </c>
      <c r="B27" s="1197"/>
      <c r="G27" s="1197"/>
    </row>
    <row r="28" spans="1:10" x14ac:dyDescent="0.3">
      <c r="A28" s="1213" t="s">
        <v>2408</v>
      </c>
      <c r="B28" s="1197"/>
      <c r="G28" s="1197"/>
    </row>
    <row r="29" spans="1:10" x14ac:dyDescent="0.3">
      <c r="A29" s="1213" t="s">
        <v>2409</v>
      </c>
      <c r="B29" s="1197"/>
      <c r="G29" s="1197"/>
    </row>
    <row r="30" spans="1:10" x14ac:dyDescent="0.3">
      <c r="A30" s="1213" t="s">
        <v>2410</v>
      </c>
      <c r="B30" s="1197"/>
      <c r="G30" s="1197"/>
    </row>
    <row r="31" spans="1:10" x14ac:dyDescent="0.3">
      <c r="A31" s="1197" t="s">
        <v>2411</v>
      </c>
      <c r="B31" s="1197"/>
      <c r="G31" s="1197"/>
    </row>
    <row r="32" spans="1:10" x14ac:dyDescent="0.3">
      <c r="A32" s="1197" t="s">
        <v>2412</v>
      </c>
      <c r="B32" s="1197"/>
      <c r="G32" s="1197"/>
    </row>
    <row r="33" spans="1:7" x14ac:dyDescent="0.3">
      <c r="A33" s="1197" t="s">
        <v>2413</v>
      </c>
      <c r="B33" s="1197"/>
      <c r="G33" s="1197"/>
    </row>
    <row r="34" spans="1:7" x14ac:dyDescent="0.3">
      <c r="A34" s="1197" t="s">
        <v>2193</v>
      </c>
      <c r="B34" s="1197"/>
      <c r="G34" s="1197"/>
    </row>
  </sheetData>
  <sheetProtection password="F723" sheet="1" objects="1" scenarios="1"/>
  <conditionalFormatting sqref="J13:J19">
    <cfRule type="cellIs" dxfId="83" priority="4" stopIfTrue="1" operator="lessThan">
      <formula>0</formula>
    </cfRule>
  </conditionalFormatting>
  <conditionalFormatting sqref="I13:I19">
    <cfRule type="cellIs" dxfId="82" priority="3" stopIfTrue="1" operator="lessThan">
      <formula>0</formula>
    </cfRule>
  </conditionalFormatting>
  <pageMargins left="0.7" right="0.7" top="0.75" bottom="0.75" header="0.3" footer="0.3"/>
  <pageSetup scale="83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106</vt:i4>
      </vt:variant>
    </vt:vector>
  </HeadingPairs>
  <TitlesOfParts>
    <vt:vector size="175" baseType="lpstr">
      <vt:lpstr>Enrollment</vt:lpstr>
      <vt:lpstr>Revenue Projection</vt:lpstr>
      <vt:lpstr>Pre-Determined</vt:lpstr>
      <vt:lpstr>Salary Menu MIS 3382</vt:lpstr>
      <vt:lpstr>Personnel List-Optional</vt:lpstr>
      <vt:lpstr>Salary Menu - Carryover</vt:lpstr>
      <vt:lpstr>Salary Menu - Title I</vt:lpstr>
      <vt:lpstr>Position Summary</vt:lpstr>
      <vt:lpstr>ESE Compliance</vt:lpstr>
      <vt:lpstr>Health Services Position Choice</vt:lpstr>
      <vt:lpstr>Discretionary Pg 1</vt:lpstr>
      <vt:lpstr>Discretionary Pg 2</vt:lpstr>
      <vt:lpstr>AICE Project 9004</vt:lpstr>
      <vt:lpstr>AP Project 2154</vt:lpstr>
      <vt:lpstr>CAPE Project 9007</vt:lpstr>
      <vt:lpstr>IB Project 7055</vt:lpstr>
      <vt:lpstr>Day Care Proj</vt:lpstr>
      <vt:lpstr>DJJ Supplemental</vt:lpstr>
      <vt:lpstr>ESE Gifted</vt:lpstr>
      <vt:lpstr>ROTC</vt:lpstr>
      <vt:lpstr>SAI Project 3161</vt:lpstr>
      <vt:lpstr>Title I</vt:lpstr>
      <vt:lpstr>Title I +Salaries Pg1</vt:lpstr>
      <vt:lpstr>Title I +Salaries Pg2</vt:lpstr>
      <vt:lpstr>Title I ARRA 0491</vt:lpstr>
      <vt:lpstr>Workforce Develop</vt:lpstr>
      <vt:lpstr>Title I - ARRA +Salaries Pg1</vt:lpstr>
      <vt:lpstr>Title I - ARRA +Salaries Pg2</vt:lpstr>
      <vt:lpstr>Matrix-Discretionary</vt:lpstr>
      <vt:lpstr>Matrix-AICE 9004</vt:lpstr>
      <vt:lpstr>Matrix-AP - 2154</vt:lpstr>
      <vt:lpstr>Matrix-CAPE - 9007</vt:lpstr>
      <vt:lpstr>Matrix-IB - 7055</vt:lpstr>
      <vt:lpstr>Matrix-CSR - 4125</vt:lpstr>
      <vt:lpstr>Matrix-CSR-SRI - 6120</vt:lpstr>
      <vt:lpstr>Matrix-CSR-7thPd-2120</vt:lpstr>
      <vt:lpstr>Matrix-CSE-5126</vt:lpstr>
      <vt:lpstr>Matrix-Day Care Various</vt:lpstr>
      <vt:lpstr>Matrix-DJJ Suppl</vt:lpstr>
      <vt:lpstr>Matrix-ESE Guar Gftd - 3001</vt:lpstr>
      <vt:lpstr>Matrix-Lottery - 3101</vt:lpstr>
      <vt:lpstr>Matrix-Read Instr - 6123</vt:lpstr>
      <vt:lpstr>Matrix-ROTC - 2045</vt:lpstr>
      <vt:lpstr>Matrix-SAI - 3161</vt:lpstr>
      <vt:lpstr>Matrix-SchL Asst Pri - 3010</vt:lpstr>
      <vt:lpstr>Matrix-SAI - ESOL 4110</vt:lpstr>
      <vt:lpstr>Matrix-CSR-Instr Coaches</vt:lpstr>
      <vt:lpstr>Matrix-SAI HS Read 0120</vt:lpstr>
      <vt:lpstr>Matrix-SAI - ISS 4162</vt:lpstr>
      <vt:lpstr>Matrix-SAI RTI 0110</vt:lpstr>
      <vt:lpstr>Matrix-VPK Year Long 0132</vt:lpstr>
      <vt:lpstr>Matrix-Discretionary Workforce</vt:lpstr>
      <vt:lpstr>Matrix-IDEA - 4475</vt:lpstr>
      <vt:lpstr>Matrix-Title I - 4401</vt:lpstr>
      <vt:lpstr>Matrix-Title II - 4405</vt:lpstr>
      <vt:lpstr>Matrix-Perkins - 4422</vt:lpstr>
      <vt:lpstr>Matrix-Title I N&amp;D - 4409</vt:lpstr>
      <vt:lpstr>Matrix-IDEA-ARRA - 0495</vt:lpstr>
      <vt:lpstr>Matrix-Title I-ARRA - 0491</vt:lpstr>
      <vt:lpstr>Finance - Budget Salary Summary</vt:lpstr>
      <vt:lpstr>Finance - Budget Detail Summary</vt:lpstr>
      <vt:lpstr>Appropriations</vt:lpstr>
      <vt:lpstr>Projected Staffing</vt:lpstr>
      <vt:lpstr>Appropr-Projects</vt:lpstr>
      <vt:lpstr>Staffing-Projects</vt:lpstr>
      <vt:lpstr>FINAL CHECK</vt:lpstr>
      <vt:lpstr>BUDGET ANALYSIS</vt:lpstr>
      <vt:lpstr>Object Codes</vt:lpstr>
      <vt:lpstr>ANALYSIS</vt:lpstr>
      <vt:lpstr>'AICE Project 9004'!Print_Area</vt:lpstr>
      <vt:lpstr>ANALYSIS!Print_Area</vt:lpstr>
      <vt:lpstr>'AP Project 2154'!Print_Area</vt:lpstr>
      <vt:lpstr>'Appropr-Projects'!Print_Area</vt:lpstr>
      <vt:lpstr>'BUDGET ANALYSIS'!Print_Area</vt:lpstr>
      <vt:lpstr>'CAPE Project 9007'!Print_Area</vt:lpstr>
      <vt:lpstr>'Day Care Proj'!Print_Area</vt:lpstr>
      <vt:lpstr>'Discretionary Pg 1'!Print_Area</vt:lpstr>
      <vt:lpstr>'Discretionary Pg 2'!Print_Area</vt:lpstr>
      <vt:lpstr>'DJJ Supplemental'!Print_Area</vt:lpstr>
      <vt:lpstr>Enrollment!Print_Area</vt:lpstr>
      <vt:lpstr>'ESE Compliance'!Print_Area</vt:lpstr>
      <vt:lpstr>'ESE Gifted'!Print_Area</vt:lpstr>
      <vt:lpstr>'FINAL CHECK'!Print_Area</vt:lpstr>
      <vt:lpstr>'Finance - Budget Detail Summary'!Print_Area</vt:lpstr>
      <vt:lpstr>'Finance - Budget Salary Summary'!Print_Area</vt:lpstr>
      <vt:lpstr>'Health Services Position Choice'!Print_Area</vt:lpstr>
      <vt:lpstr>'IB Project 7055'!Print_Area</vt:lpstr>
      <vt:lpstr>'Matrix-AICE 9004'!Print_Area</vt:lpstr>
      <vt:lpstr>'Matrix-AP - 2154'!Print_Area</vt:lpstr>
      <vt:lpstr>'Matrix-CAPE - 9007'!Print_Area</vt:lpstr>
      <vt:lpstr>'Matrix-CSE-5126'!Print_Area</vt:lpstr>
      <vt:lpstr>'Matrix-CSR - 4125'!Print_Area</vt:lpstr>
      <vt:lpstr>'Matrix-CSR-7thPd-2120'!Print_Area</vt:lpstr>
      <vt:lpstr>'Matrix-CSR-Instr Coaches'!Print_Area</vt:lpstr>
      <vt:lpstr>'Matrix-CSR-SRI - 6120'!Print_Area</vt:lpstr>
      <vt:lpstr>'Matrix-Day Care Various'!Print_Area</vt:lpstr>
      <vt:lpstr>'Matrix-Discretionary'!Print_Area</vt:lpstr>
      <vt:lpstr>'Matrix-Discretionary Workforce'!Print_Area</vt:lpstr>
      <vt:lpstr>'Matrix-DJJ Suppl'!Print_Area</vt:lpstr>
      <vt:lpstr>'Matrix-ESE Guar Gftd - 3001'!Print_Area</vt:lpstr>
      <vt:lpstr>'Matrix-IB - 7055'!Print_Area</vt:lpstr>
      <vt:lpstr>'Matrix-IDEA - 4475'!Print_Area</vt:lpstr>
      <vt:lpstr>'Matrix-IDEA-ARRA - 0495'!Print_Area</vt:lpstr>
      <vt:lpstr>'Matrix-Lottery - 3101'!Print_Area</vt:lpstr>
      <vt:lpstr>'Matrix-Perkins - 4422'!Print_Area</vt:lpstr>
      <vt:lpstr>'Matrix-Read Instr - 6123'!Print_Area</vt:lpstr>
      <vt:lpstr>'Matrix-ROTC - 2045'!Print_Area</vt:lpstr>
      <vt:lpstr>'Matrix-SAI - 3161'!Print_Area</vt:lpstr>
      <vt:lpstr>'Matrix-SAI - ESOL 4110'!Print_Area</vt:lpstr>
      <vt:lpstr>'Matrix-SAI - ISS 4162'!Print_Area</vt:lpstr>
      <vt:lpstr>'Matrix-SAI HS Read 0120'!Print_Area</vt:lpstr>
      <vt:lpstr>'Matrix-SAI RTI 0110'!Print_Area</vt:lpstr>
      <vt:lpstr>'Matrix-SchL Asst Pri - 3010'!Print_Area</vt:lpstr>
      <vt:lpstr>'Matrix-Title I - 4401'!Print_Area</vt:lpstr>
      <vt:lpstr>'Matrix-Title I N&amp;D - 4409'!Print_Area</vt:lpstr>
      <vt:lpstr>'Matrix-Title I-ARRA - 0491'!Print_Area</vt:lpstr>
      <vt:lpstr>'Matrix-Title II - 4405'!Print_Area</vt:lpstr>
      <vt:lpstr>'Matrix-VPK Year Long 0132'!Print_Area</vt:lpstr>
      <vt:lpstr>'Personnel List-Optional'!Print_Area</vt:lpstr>
      <vt:lpstr>'Position Summary'!Print_Area</vt:lpstr>
      <vt:lpstr>'Pre-Determined'!Print_Area</vt:lpstr>
      <vt:lpstr>'Projected Staffing'!Print_Area</vt:lpstr>
      <vt:lpstr>'Revenue Projection'!Print_Area</vt:lpstr>
      <vt:lpstr>ROTC!Print_Area</vt:lpstr>
      <vt:lpstr>'SAI Project 3161'!Print_Area</vt:lpstr>
      <vt:lpstr>'Salary Menu - Carryover'!Print_Area</vt:lpstr>
      <vt:lpstr>'Salary Menu - Title I'!Print_Area</vt:lpstr>
      <vt:lpstr>'Salary Menu MIS 3382'!Print_Area</vt:lpstr>
      <vt:lpstr>'Staffing-Projects'!Print_Area</vt:lpstr>
      <vt:lpstr>'Title I'!Print_Area</vt:lpstr>
      <vt:lpstr>'Title I - ARRA +Salaries Pg1'!Print_Area</vt:lpstr>
      <vt:lpstr>'Title I - ARRA +Salaries Pg2'!Print_Area</vt:lpstr>
      <vt:lpstr>'Title I +Salaries Pg1'!Print_Area</vt:lpstr>
      <vt:lpstr>'Title I +Salaries Pg2'!Print_Area</vt:lpstr>
      <vt:lpstr>'Title I ARRA 0491'!Print_Area</vt:lpstr>
      <vt:lpstr>'Workforce Develop'!Print_Area</vt:lpstr>
      <vt:lpstr>ANALYSIS!Print_Titles</vt:lpstr>
      <vt:lpstr>'Appropr-Projects'!Print_Titles</vt:lpstr>
      <vt:lpstr>'BUDGET ANALYSIS'!Print_Titles</vt:lpstr>
      <vt:lpstr>'Matrix-AICE 9004'!Print_Titles</vt:lpstr>
      <vt:lpstr>'Matrix-AP - 2154'!Print_Titles</vt:lpstr>
      <vt:lpstr>'Matrix-CAPE - 9007'!Print_Titles</vt:lpstr>
      <vt:lpstr>'Matrix-CSE-5126'!Print_Titles</vt:lpstr>
      <vt:lpstr>'Matrix-CSR - 4125'!Print_Titles</vt:lpstr>
      <vt:lpstr>'Matrix-CSR-7thPd-2120'!Print_Titles</vt:lpstr>
      <vt:lpstr>'Matrix-CSR-Instr Coaches'!Print_Titles</vt:lpstr>
      <vt:lpstr>'Matrix-CSR-SRI - 6120'!Print_Titles</vt:lpstr>
      <vt:lpstr>'Matrix-Day Care Various'!Print_Titles</vt:lpstr>
      <vt:lpstr>'Matrix-Discretionary'!Print_Titles</vt:lpstr>
      <vt:lpstr>'Matrix-Discretionary Workforce'!Print_Titles</vt:lpstr>
      <vt:lpstr>'Matrix-DJJ Suppl'!Print_Titles</vt:lpstr>
      <vt:lpstr>'Matrix-ESE Guar Gftd - 3001'!Print_Titles</vt:lpstr>
      <vt:lpstr>'Matrix-IB - 7055'!Print_Titles</vt:lpstr>
      <vt:lpstr>'Matrix-IDEA - 4475'!Print_Titles</vt:lpstr>
      <vt:lpstr>'Matrix-IDEA-ARRA - 0495'!Print_Titles</vt:lpstr>
      <vt:lpstr>'Matrix-Lottery - 3101'!Print_Titles</vt:lpstr>
      <vt:lpstr>'Matrix-Perkins - 4422'!Print_Titles</vt:lpstr>
      <vt:lpstr>'Matrix-Read Instr - 6123'!Print_Titles</vt:lpstr>
      <vt:lpstr>'Matrix-ROTC - 2045'!Print_Titles</vt:lpstr>
      <vt:lpstr>'Matrix-SAI - 3161'!Print_Titles</vt:lpstr>
      <vt:lpstr>'Matrix-SAI - ESOL 4110'!Print_Titles</vt:lpstr>
      <vt:lpstr>'Matrix-SAI - ISS 4162'!Print_Titles</vt:lpstr>
      <vt:lpstr>'Matrix-SAI HS Read 0120'!Print_Titles</vt:lpstr>
      <vt:lpstr>'Matrix-SAI RTI 0110'!Print_Titles</vt:lpstr>
      <vt:lpstr>'Matrix-SchL Asst Pri - 3010'!Print_Titles</vt:lpstr>
      <vt:lpstr>'Matrix-Title I - 4401'!Print_Titles</vt:lpstr>
      <vt:lpstr>'Matrix-Title I N&amp;D - 4409'!Print_Titles</vt:lpstr>
      <vt:lpstr>'Matrix-Title I-ARRA - 0491'!Print_Titles</vt:lpstr>
      <vt:lpstr>'Matrix-Title II - 4405'!Print_Titles</vt:lpstr>
      <vt:lpstr>'Matrix-VPK Year Long 0132'!Print_Titles</vt:lpstr>
      <vt:lpstr>'Personnel List-Optional'!Print_Titles</vt:lpstr>
      <vt:lpstr>'Position Summary'!Print_Titles</vt:lpstr>
      <vt:lpstr>'Salary Menu - Carryover'!Print_Titles</vt:lpstr>
      <vt:lpstr>'Salary Menu - Title I'!Print_Titles</vt:lpstr>
      <vt:lpstr>'Salary Menu MIS 3382'!Print_Titles</vt:lpstr>
    </vt:vector>
  </TitlesOfParts>
  <Company>Okaloosa School District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McCollough</dc:creator>
  <cp:lastModifiedBy>Perry, Julie</cp:lastModifiedBy>
  <cp:lastPrinted>2013-05-08T17:06:21Z</cp:lastPrinted>
  <dcterms:created xsi:type="dcterms:W3CDTF">2001-04-05T13:55:04Z</dcterms:created>
  <dcterms:modified xsi:type="dcterms:W3CDTF">2013-05-09T15:04:06Z</dcterms:modified>
</cp:coreProperties>
</file>